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luster-Auswertung" sheetId="1" state="visible" r:id="rId1"/>
  </sheets>
  <definedNames/>
  <calcPr calcId="124519" fullCalcOnLoad="1"/>
</workbook>
</file>

<file path=xl/styles.xml><?xml version="1.0" encoding="utf-8"?>
<styleSheet xmlns="http://schemas.openxmlformats.org/spreadsheetml/2006/main">
  <numFmts count="1">
    <numFmt numFmtId="164" formatCode="yyyy-mm-dd h:mm:ss"/>
  </numFmts>
  <fonts count="2">
    <font>
      <name val="Calibri"/>
      <family val="2"/>
      <color theme="1"/>
      <sz val="11"/>
      <scheme val="minor"/>
    </font>
    <font>
      <b val="1"/>
      <color rgb="00FFFFFF"/>
    </font>
  </fonts>
  <fills count="3">
    <fill>
      <patternFill/>
    </fill>
    <fill>
      <patternFill patternType="gray125"/>
    </fill>
    <fill>
      <patternFill patternType="solid">
        <fgColor rgb="004F81BD"/>
        <bgColor rgb="004F81BD"/>
      </patternFill>
    </fill>
  </fills>
  <borders count="1">
    <border>
      <left/>
      <right/>
      <top/>
      <bottom/>
      <diagonal/>
    </border>
  </borders>
  <cellStyleXfs count="1">
    <xf numFmtId="0" fontId="0" fillId="0" borderId="0"/>
  </cellStyleXfs>
  <cellXfs count="3">
    <xf numFmtId="0" fontId="0" fillId="0" borderId="0" pivotButton="0" quotePrefix="0" xfId="0"/>
    <xf numFmtId="0" fontId="1" fillId="2"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11406"/>
  <sheetViews>
    <sheetView workbookViewId="0">
      <selection activeCell="A1" sqref="A1"/>
    </sheetView>
  </sheetViews>
  <sheetFormatPr baseColWidth="8" defaultRowHeight="15"/>
  <sheetData>
    <row r="1">
      <c r="A1" s="1">
        <f>== Cluster -1 – 1900 Fragen – unterschiedliche Fragen vorhanden ===</f>
        <v/>
      </c>
    </row>
    <row r="2">
      <c r="A2" t="inlineStr">
        <is>
          <t>ID_Wahl</t>
        </is>
      </c>
      <c r="B2" t="inlineStr">
        <is>
          <t>Datum</t>
        </is>
      </c>
      <c r="C2" t="inlineStr">
        <is>
          <t>Frage_ID</t>
        </is>
      </c>
      <c r="D2" t="inlineStr">
        <is>
          <t>Frage_Text</t>
        </is>
      </c>
      <c r="E2" t="inlineStr">
        <is>
          <t>Frage_Typ</t>
        </is>
      </c>
      <c r="F2" t="inlineStr">
        <is>
          <t>Bereich_ID</t>
        </is>
      </c>
      <c r="G2" t="inlineStr">
        <is>
          <t>Bereich</t>
        </is>
      </c>
      <c r="H2" t="inlineStr">
        <is>
          <t>ID_gesamt</t>
        </is>
      </c>
      <c r="I2" t="inlineStr">
        <is>
          <t>Sprache</t>
        </is>
      </c>
      <c r="J2" t="inlineStr">
        <is>
          <t>Duplikat</t>
        </is>
      </c>
      <c r="K2" t="inlineStr">
        <is>
          <t>Frage_Hash</t>
        </is>
      </c>
      <c r="L2" t="inlineStr">
        <is>
          <t>Duplikat_Gruppe</t>
        </is>
      </c>
      <c r="M2" t="inlineStr">
        <is>
          <t>Cluster_Duplikate</t>
        </is>
      </c>
      <c r="N2" t="inlineStr">
        <is>
          <t>Cluster_Final</t>
        </is>
      </c>
    </row>
    <row r="3">
      <c r="A3" t="n">
        <v>40</v>
      </c>
      <c r="B3" s="2" t="n">
        <v>43919</v>
      </c>
      <c r="C3" t="n">
        <v>865</v>
      </c>
      <c r="D3" t="inlineStr">
        <is>
          <t>Soll die Stadt familienergänzende Betreuungsstrukturen (Tagesstätten, Tagesschulen, Mittagstische) finanziell stärker unterstützen?</t>
        </is>
      </c>
      <c r="E3" t="inlineStr">
        <is>
          <t>options4</t>
        </is>
      </c>
      <c r="F3" t="n">
        <v>4162</v>
      </c>
      <c r="G3" t="inlineStr">
        <is>
          <t>Sozialstaat &amp; Familie</t>
        </is>
      </c>
      <c r="H3" t="inlineStr">
        <is>
          <t>Q00267</t>
        </is>
      </c>
      <c r="I3" t="inlineStr">
        <is>
          <t>de</t>
        </is>
      </c>
      <c r="J3" t="b">
        <v>0</v>
      </c>
      <c r="K3" t="inlineStr">
        <is>
          <t>a8b097b91957bb05f609887cd6a1103d</t>
        </is>
      </c>
      <c r="L3" t="n">
        <v/>
      </c>
      <c r="M3" t="n">
        <v>-1</v>
      </c>
      <c r="N3" t="n">
        <v>-1</v>
      </c>
    </row>
    <row r="4">
      <c r="A4" t="n">
        <v>40</v>
      </c>
      <c r="B4" s="2" t="n">
        <v>43919</v>
      </c>
      <c r="C4" t="n">
        <v>868</v>
      </c>
      <c r="D4" t="inlineStr">
        <is>
          <t>Soll sich die Stadt Luzern beim Kanton für eine Verschärfung des Sozialhilfegesetzes einsetzen (z.B. Begrenzung der Zulagen, tieferes Existenzminimum, strengere Sanktionen)?</t>
        </is>
      </c>
      <c r="E4" t="inlineStr">
        <is>
          <t>options4</t>
        </is>
      </c>
      <c r="F4" t="n">
        <v>4162</v>
      </c>
      <c r="G4" t="inlineStr">
        <is>
          <t>Sozialstaat &amp; Familie</t>
        </is>
      </c>
      <c r="H4" t="inlineStr">
        <is>
          <t>Q00268</t>
        </is>
      </c>
      <c r="I4" t="inlineStr">
        <is>
          <t>de</t>
        </is>
      </c>
      <c r="J4" t="b">
        <v>0</v>
      </c>
      <c r="K4" t="inlineStr">
        <is>
          <t>f04267e15a532d370792c943f85e248e</t>
        </is>
      </c>
      <c r="L4" t="n">
        <v/>
      </c>
      <c r="M4" t="n">
        <v>-1</v>
      </c>
      <c r="N4" t="n">
        <v>-1</v>
      </c>
    </row>
    <row r="5">
      <c r="A5" t="n">
        <v>40</v>
      </c>
      <c r="B5" s="2" t="n">
        <v>43919</v>
      </c>
      <c r="C5" t="n">
        <v>871</v>
      </c>
      <c r="D5" t="inlineStr">
        <is>
          <t>Befürworten Sie eine Erhöhung des Rentenalters für Frauen und Männer (z.B. auf 67 Jahre)?</t>
        </is>
      </c>
      <c r="E5" t="inlineStr">
        <is>
          <t>options4</t>
        </is>
      </c>
      <c r="F5" t="n">
        <v>4162</v>
      </c>
      <c r="G5" t="inlineStr">
        <is>
          <t>Sozialstaat &amp; Familie</t>
        </is>
      </c>
      <c r="H5" t="inlineStr">
        <is>
          <t>Q00269</t>
        </is>
      </c>
      <c r="I5" t="inlineStr">
        <is>
          <t>de</t>
        </is>
      </c>
      <c r="J5" t="b">
        <v>0</v>
      </c>
      <c r="K5" t="inlineStr">
        <is>
          <t>2a5a36a4894fdec787b69bb62413d325</t>
        </is>
      </c>
      <c r="L5" t="n">
        <v/>
      </c>
      <c r="M5" t="n">
        <v>-1</v>
      </c>
      <c r="N5" t="n">
        <v>-1</v>
      </c>
    </row>
    <row r="6">
      <c r="A6" t="n">
        <v>40</v>
      </c>
      <c r="B6" s="2" t="n">
        <v>43919</v>
      </c>
      <c r="C6" t="n">
        <v>877</v>
      </c>
      <c r="D6" t="inlineStr">
        <is>
          <t xml:space="preserve">Befürworten Sie die Einführung eines bezahlten Vaterschaftsurlaubs von zwei Wochen? </t>
        </is>
      </c>
      <c r="E6" t="inlineStr">
        <is>
          <t>options4</t>
        </is>
      </c>
      <c r="F6" t="n">
        <v>4162</v>
      </c>
      <c r="G6" t="inlineStr">
        <is>
          <t>Sozialstaat &amp; Familie</t>
        </is>
      </c>
      <c r="H6" t="inlineStr">
        <is>
          <t>Q00271</t>
        </is>
      </c>
      <c r="I6" t="inlineStr">
        <is>
          <t>de</t>
        </is>
      </c>
      <c r="J6" t="b">
        <v>0</v>
      </c>
      <c r="K6" t="inlineStr">
        <is>
          <t>e40ce6c069a9b72d9686e81e20c7bf53</t>
        </is>
      </c>
      <c r="L6" t="n">
        <v/>
      </c>
      <c r="M6" t="n">
        <v>-1</v>
      </c>
      <c r="N6" t="n">
        <v>-1</v>
      </c>
    </row>
    <row r="7">
      <c r="A7" t="n">
        <v>40</v>
      </c>
      <c r="B7" s="2" t="n">
        <v>43919</v>
      </c>
      <c r="C7" t="n">
        <v>880</v>
      </c>
      <c r="D7" t="inlineStr">
        <is>
          <t>Soll in der Stadt Luzern ein Test mit dem bedingungslosen Grundeinkommen durchgeführt werden?</t>
        </is>
      </c>
      <c r="E7" t="inlineStr">
        <is>
          <t>options4</t>
        </is>
      </c>
      <c r="F7" t="n">
        <v>4162</v>
      </c>
      <c r="G7" t="inlineStr">
        <is>
          <t>Sozialstaat &amp; Familie</t>
        </is>
      </c>
      <c r="H7" t="inlineStr">
        <is>
          <t>Q00272</t>
        </is>
      </c>
      <c r="I7" t="inlineStr">
        <is>
          <t>de</t>
        </is>
      </c>
      <c r="J7" t="b">
        <v>0</v>
      </c>
      <c r="K7" t="inlineStr">
        <is>
          <t>9fac9b07ed22cf523f60333c86937f7a</t>
        </is>
      </c>
      <c r="L7" t="n">
        <v/>
      </c>
      <c r="M7" t="n">
        <v>-1</v>
      </c>
      <c r="N7" t="n">
        <v>-1</v>
      </c>
    </row>
    <row r="8">
      <c r="A8" t="n">
        <v>40</v>
      </c>
      <c r="B8" s="2" t="n">
        <v>43919</v>
      </c>
      <c r="C8" t="n">
        <v>889</v>
      </c>
      <c r="D8" t="inlineStr">
        <is>
          <t>Würden Sie es befürworten, wenn Schüler/-innen mit ungenügenden Deutschkenntnissen in separaten Klassen unterrichtet würden?</t>
        </is>
      </c>
      <c r="E8" t="inlineStr">
        <is>
          <t>options4</t>
        </is>
      </c>
      <c r="F8" t="n">
        <v>4906</v>
      </c>
      <c r="G8" t="inlineStr">
        <is>
          <t>Bildung &amp; Schule</t>
        </is>
      </c>
      <c r="H8" t="inlineStr">
        <is>
          <t>Q00275</t>
        </is>
      </c>
      <c r="I8" t="inlineStr">
        <is>
          <t>de</t>
        </is>
      </c>
      <c r="J8" t="b">
        <v>0</v>
      </c>
      <c r="K8" t="inlineStr">
        <is>
          <t>128c46cb1561ac0708d6a8649dd772b9</t>
        </is>
      </c>
      <c r="L8" t="n">
        <v/>
      </c>
      <c r="M8" t="n">
        <v>-1</v>
      </c>
      <c r="N8" t="n">
        <v>-1</v>
      </c>
    </row>
    <row r="9">
      <c r="A9" t="n">
        <v>40</v>
      </c>
      <c r="B9" s="2" t="n">
        <v>43919</v>
      </c>
      <c r="C9" t="n">
        <v>901</v>
      </c>
      <c r="D9" t="inlineStr">
        <is>
          <t>Soll sich die Stadt Luzern stärker für Asylsuchende engagieren (bspw. im Rahmen der sog. 'Sanctuary City')?</t>
        </is>
      </c>
      <c r="E9" t="inlineStr">
        <is>
          <t>options4</t>
        </is>
      </c>
      <c r="F9" t="n">
        <v>4243</v>
      </c>
      <c r="G9" t="inlineStr">
        <is>
          <t>Migration &amp; Integration</t>
        </is>
      </c>
      <c r="H9" t="inlineStr">
        <is>
          <t>Q00279</t>
        </is>
      </c>
      <c r="I9" t="inlineStr">
        <is>
          <t>de</t>
        </is>
      </c>
      <c r="J9" t="b">
        <v>0</v>
      </c>
      <c r="K9" t="inlineStr">
        <is>
          <t>bf69cf90a1e6530846e8a16c907fdedc</t>
        </is>
      </c>
      <c r="L9" t="n">
        <v/>
      </c>
      <c r="M9" t="n">
        <v>-1</v>
      </c>
      <c r="N9" t="n">
        <v>-1</v>
      </c>
    </row>
    <row r="10">
      <c r="A10" t="n">
        <v>40</v>
      </c>
      <c r="B10" s="2" t="n">
        <v>43919</v>
      </c>
      <c r="C10" t="n">
        <v>904</v>
      </c>
      <c r="D10" t="inlineStr">
        <is>
          <t>Soll die Stadt Luzern Ausländer/-innen bei der Integration stärker unterstützen?</t>
        </is>
      </c>
      <c r="E10" t="inlineStr">
        <is>
          <t>options4</t>
        </is>
      </c>
      <c r="F10" t="n">
        <v>4243</v>
      </c>
      <c r="G10" t="inlineStr">
        <is>
          <t>Migration &amp; Integration</t>
        </is>
      </c>
      <c r="H10" t="inlineStr">
        <is>
          <t>Q00280</t>
        </is>
      </c>
      <c r="I10" t="inlineStr">
        <is>
          <t>de</t>
        </is>
      </c>
      <c r="J10" t="b">
        <v>0</v>
      </c>
      <c r="K10" t="inlineStr">
        <is>
          <t>7783f633bc8b5a8fa25305ca0e037d38</t>
        </is>
      </c>
      <c r="L10" t="n">
        <v/>
      </c>
      <c r="M10" t="n">
        <v>-1</v>
      </c>
      <c r="N10" t="n">
        <v>-1</v>
      </c>
    </row>
    <row r="11">
      <c r="A11" t="n">
        <v>40</v>
      </c>
      <c r="B11" s="2" t="n">
        <v>43919</v>
      </c>
      <c r="C11" t="n">
        <v>907</v>
      </c>
      <c r="D11" t="inlineStr">
        <is>
          <t>Soll die Stadt Luzern Frauen stärker berücksichtigen bei der Besetzung von Kaderstellen in der Verwaltung?</t>
        </is>
      </c>
      <c r="E11" t="inlineStr">
        <is>
          <t>options4</t>
        </is>
      </c>
      <c r="F11" t="n">
        <v>4984</v>
      </c>
      <c r="G11" t="inlineStr">
        <is>
          <t>Gesellschaft, Kultur &amp; Ethik</t>
        </is>
      </c>
      <c r="H11" t="inlineStr">
        <is>
          <t>Q00281</t>
        </is>
      </c>
      <c r="I11" t="inlineStr">
        <is>
          <t>de</t>
        </is>
      </c>
      <c r="J11" t="b">
        <v>0</v>
      </c>
      <c r="K11" t="inlineStr">
        <is>
          <t>b97584273fde9c8fc061e008a581afa0</t>
        </is>
      </c>
      <c r="L11" t="n">
        <v/>
      </c>
      <c r="M11" t="n">
        <v>-1</v>
      </c>
      <c r="N11" t="n">
        <v>-1</v>
      </c>
    </row>
    <row r="12">
      <c r="A12" t="n">
        <v>40</v>
      </c>
      <c r="B12" s="2" t="n">
        <v>43919</v>
      </c>
      <c r="C12" t="n">
        <v>910</v>
      </c>
      <c r="D12" t="inlineStr">
        <is>
          <t>Befürworten Sie eine Reduktion der städtischen Kultursubventionen?</t>
        </is>
      </c>
      <c r="E12" t="inlineStr">
        <is>
          <t>options4</t>
        </is>
      </c>
      <c r="F12" t="n">
        <v>4984</v>
      </c>
      <c r="G12" t="inlineStr">
        <is>
          <t>Gesellschaft, Kultur &amp; Ethik</t>
        </is>
      </c>
      <c r="H12" t="inlineStr">
        <is>
          <t>Q00282</t>
        </is>
      </c>
      <c r="I12" t="inlineStr">
        <is>
          <t>de</t>
        </is>
      </c>
      <c r="J12" t="b">
        <v>0</v>
      </c>
      <c r="K12" t="inlineStr">
        <is>
          <t>4d25c41e2aecc9d20adcc91217db7db4</t>
        </is>
      </c>
      <c r="L12" t="n">
        <v/>
      </c>
      <c r="M12" t="n">
        <v>-1</v>
      </c>
      <c r="N12" t="n">
        <v>-1</v>
      </c>
    </row>
    <row r="13">
      <c r="A13" t="n">
        <v>40</v>
      </c>
      <c r="B13" s="2" t="n">
        <v>43919</v>
      </c>
      <c r="C13" t="n">
        <v>913</v>
      </c>
      <c r="D13" t="inlineStr">
        <is>
          <t>Befürworten Sie eine Kürzung des Beitrags an das Luzerner Fest 2021?</t>
        </is>
      </c>
      <c r="E13" t="inlineStr">
        <is>
          <t>options4</t>
        </is>
      </c>
      <c r="F13" t="n">
        <v>4984</v>
      </c>
      <c r="G13" t="inlineStr">
        <is>
          <t>Gesellschaft, Kultur &amp; Ethik</t>
        </is>
      </c>
      <c r="H13" t="inlineStr">
        <is>
          <t>Q00283</t>
        </is>
      </c>
      <c r="I13" t="inlineStr">
        <is>
          <t>de</t>
        </is>
      </c>
      <c r="J13" t="b">
        <v>0</v>
      </c>
      <c r="K13" t="inlineStr">
        <is>
          <t>de9a3af5f53c398e3061894de7b11dfe</t>
        </is>
      </c>
      <c r="L13" t="n">
        <v/>
      </c>
      <c r="M13" t="n">
        <v>-1</v>
      </c>
      <c r="N13" t="n">
        <v>-1</v>
      </c>
    </row>
    <row r="14">
      <c r="A14" t="n">
        <v>40</v>
      </c>
      <c r="B14" s="2" t="n">
        <v>43919</v>
      </c>
      <c r="C14" t="n">
        <v>922</v>
      </c>
      <c r="D14" t="inlineStr">
        <is>
          <t>Die Angestellten der Stadt müssen auf einen Teil der geplanten Lohnerhöhung verzichten (1% anstatt 1.5%). Befürworten Sie dies?</t>
        </is>
      </c>
      <c r="E14" t="inlineStr">
        <is>
          <t>options4</t>
        </is>
      </c>
      <c r="F14" t="n">
        <v>4403</v>
      </c>
      <c r="G14" t="inlineStr">
        <is>
          <t>Finanzen &amp; Steuern</t>
        </is>
      </c>
      <c r="H14" t="inlineStr">
        <is>
          <t>Q00286</t>
        </is>
      </c>
      <c r="I14" t="inlineStr">
        <is>
          <t>de</t>
        </is>
      </c>
      <c r="J14" t="b">
        <v>0</v>
      </c>
      <c r="K14" t="inlineStr">
        <is>
          <t>97f4ab787ccef6f5583e1c5c17acfeea</t>
        </is>
      </c>
      <c r="L14" t="n">
        <v/>
      </c>
      <c r="M14" t="n">
        <v>-1</v>
      </c>
      <c r="N14" t="n">
        <v>-1</v>
      </c>
    </row>
    <row r="15">
      <c r="A15" t="n">
        <v>40</v>
      </c>
      <c r="B15" s="2" t="n">
        <v>43919</v>
      </c>
      <c r="C15" t="n">
        <v>925</v>
      </c>
      <c r="D15" t="inlineStr">
        <is>
          <t>Befürworten Sie angesichts budgetierter Defizite in der Stadt Luzern eine Erhöhung des Steuerfusses?</t>
        </is>
      </c>
      <c r="E15" t="inlineStr">
        <is>
          <t>options4</t>
        </is>
      </c>
      <c r="F15" t="n">
        <v>4403</v>
      </c>
      <c r="G15" t="inlineStr">
        <is>
          <t>Finanzen &amp; Steuern</t>
        </is>
      </c>
      <c r="H15" t="inlineStr">
        <is>
          <t>Q00287</t>
        </is>
      </c>
      <c r="I15" t="inlineStr">
        <is>
          <t>de</t>
        </is>
      </c>
      <c r="J15" t="b">
        <v>0</v>
      </c>
      <c r="K15" t="inlineStr">
        <is>
          <t>27b239ed6ee8802b6fd77a276169fda9</t>
        </is>
      </c>
      <c r="L15" t="n">
        <v/>
      </c>
      <c r="M15" t="n">
        <v>-1</v>
      </c>
      <c r="N15" t="n">
        <v>-1</v>
      </c>
    </row>
    <row r="16">
      <c r="A16" t="n">
        <v>40</v>
      </c>
      <c r="B16" s="2" t="n">
        <v>43919</v>
      </c>
      <c r="C16" t="n">
        <v>931</v>
      </c>
      <c r="D16" t="inlineStr">
        <is>
          <t>Befürworten Sie einen Einstellungsstopp für die Stadt Luzern (Einfrieren des Stellenbestands)?</t>
        </is>
      </c>
      <c r="E16" t="inlineStr">
        <is>
          <t>options4</t>
        </is>
      </c>
      <c r="F16" t="n">
        <v>4403</v>
      </c>
      <c r="G16" t="inlineStr">
        <is>
          <t>Finanzen &amp; Steuern</t>
        </is>
      </c>
      <c r="H16" t="inlineStr">
        <is>
          <t>Q00289</t>
        </is>
      </c>
      <c r="I16" t="inlineStr">
        <is>
          <t>de</t>
        </is>
      </c>
      <c r="J16" t="b">
        <v>0</v>
      </c>
      <c r="K16" t="inlineStr">
        <is>
          <t>f36bd7954c53ea9ee3cc3b4e0b1516e2</t>
        </is>
      </c>
      <c r="L16" t="n">
        <v/>
      </c>
      <c r="M16" t="n">
        <v>-1</v>
      </c>
      <c r="N16" t="n">
        <v>-1</v>
      </c>
    </row>
    <row r="17">
      <c r="A17" t="n">
        <v>40</v>
      </c>
      <c r="B17" s="2" t="n">
        <v>43919</v>
      </c>
      <c r="C17" t="n">
        <v>934</v>
      </c>
      <c r="D17" t="inlineStr">
        <is>
          <t>Sollen die Sparanstrengungen in der Stadt Luzern erhöht werden (z.B. Verzicht auf nicht dringende Investitionen resp. Ausgaben)?</t>
        </is>
      </c>
      <c r="E17" t="inlineStr">
        <is>
          <t>options4</t>
        </is>
      </c>
      <c r="F17" t="n">
        <v>4403</v>
      </c>
      <c r="G17" t="inlineStr">
        <is>
          <t>Finanzen &amp; Steuern</t>
        </is>
      </c>
      <c r="H17" t="inlineStr">
        <is>
          <t>Q00290</t>
        </is>
      </c>
      <c r="I17" t="inlineStr">
        <is>
          <t>de</t>
        </is>
      </c>
      <c r="J17" t="b">
        <v>0</v>
      </c>
      <c r="K17" t="inlineStr">
        <is>
          <t>d091d0e65bcfcf3f72b6c481a4b2cbc6</t>
        </is>
      </c>
      <c r="L17" t="n">
        <v/>
      </c>
      <c r="M17" t="n">
        <v>-1</v>
      </c>
      <c r="N17" t="n">
        <v>-1</v>
      </c>
    </row>
    <row r="18">
      <c r="A18" t="n">
        <v>40</v>
      </c>
      <c r="B18" s="2" t="n">
        <v>43919</v>
      </c>
      <c r="C18" t="n">
        <v>937</v>
      </c>
      <c r="D18" t="inlineStr">
        <is>
          <t>Befürworten Sie eine Lockerung der Schuldenbremse im städtischen Budget?</t>
        </is>
      </c>
      <c r="E18" t="inlineStr">
        <is>
          <t>options4</t>
        </is>
      </c>
      <c r="F18" t="n">
        <v>4403</v>
      </c>
      <c r="G18" t="inlineStr">
        <is>
          <t>Finanzen &amp; Steuern</t>
        </is>
      </c>
      <c r="H18" t="inlineStr">
        <is>
          <t>Q00291</t>
        </is>
      </c>
      <c r="I18" t="inlineStr">
        <is>
          <t>de</t>
        </is>
      </c>
      <c r="J18" t="b">
        <v>0</v>
      </c>
      <c r="K18" t="inlineStr">
        <is>
          <t>d733b1de6c963080f451337c2fc957f8</t>
        </is>
      </c>
      <c r="L18" t="n">
        <v/>
      </c>
      <c r="M18" t="n">
        <v>-1</v>
      </c>
      <c r="N18" t="n">
        <v>-1</v>
      </c>
    </row>
    <row r="19">
      <c r="A19" t="n">
        <v>40</v>
      </c>
      <c r="B19" s="2" t="n">
        <v>43919</v>
      </c>
      <c r="C19" t="n">
        <v>940</v>
      </c>
      <c r="D19" t="inlineStr">
        <is>
          <t>Soll die Stadt Luzern das lokale Gewerbe stärker unterstützen (z.B. schnellere Bewilligungsverfahren, keine Parkplatzreduktion)?</t>
        </is>
      </c>
      <c r="E19" t="inlineStr">
        <is>
          <t>options4</t>
        </is>
      </c>
      <c r="F19" t="n">
        <v>4524</v>
      </c>
      <c r="G19" t="inlineStr">
        <is>
          <t>Wirtschaft &amp; Arbeit</t>
        </is>
      </c>
      <c r="H19" t="inlineStr">
        <is>
          <t>Q00292</t>
        </is>
      </c>
      <c r="I19" t="inlineStr">
        <is>
          <t>de</t>
        </is>
      </c>
      <c r="J19" t="b">
        <v>0</v>
      </c>
      <c r="K19" t="inlineStr">
        <is>
          <t>4e6b8ddf46f0775bd2a635cf1eae3c21</t>
        </is>
      </c>
      <c r="L19" t="n">
        <v/>
      </c>
      <c r="M19" t="n">
        <v>-1</v>
      </c>
      <c r="N19" t="n">
        <v>-1</v>
      </c>
    </row>
    <row r="20">
      <c r="A20" t="n">
        <v>40</v>
      </c>
      <c r="B20" s="2" t="n">
        <v>43919</v>
      </c>
      <c r="C20" t="n">
        <v>949</v>
      </c>
      <c r="D20" t="inlineStr">
        <is>
          <t>Soll die Stadt Luzern den Reisecar-Tourismus stärker regulieren (z.B. Einführung einer Gebühr für Halteplätze der Reisecars)?</t>
        </is>
      </c>
      <c r="E20" t="inlineStr">
        <is>
          <t>options4</t>
        </is>
      </c>
      <c r="F20" t="n">
        <v>4524</v>
      </c>
      <c r="G20" t="inlineStr">
        <is>
          <t>Wirtschaft &amp; Arbeit</t>
        </is>
      </c>
      <c r="H20" t="inlineStr">
        <is>
          <t>Q00295</t>
        </is>
      </c>
      <c r="I20" t="inlineStr">
        <is>
          <t>de</t>
        </is>
      </c>
      <c r="J20" t="b">
        <v>0</v>
      </c>
      <c r="K20" t="inlineStr">
        <is>
          <t>12c5d531b6f31951b1b5ef938e7e721b</t>
        </is>
      </c>
      <c r="L20" t="n">
        <v/>
      </c>
      <c r="M20" t="n">
        <v>-1</v>
      </c>
      <c r="N20" t="n">
        <v>-1</v>
      </c>
    </row>
    <row r="21">
      <c r="A21" t="n">
        <v>40</v>
      </c>
      <c r="B21" s="2" t="n">
        <v>43919</v>
      </c>
      <c r="C21" t="n">
        <v>955</v>
      </c>
      <c r="D21" t="inlineStr">
        <is>
          <t>Soll der öffentliche Verkehr in der Stadt Luzern bis zum Erreichen des 18. Lebensjahres gratis sein?</t>
        </is>
      </c>
      <c r="E21" t="inlineStr">
        <is>
          <t>options4</t>
        </is>
      </c>
      <c r="F21" t="n">
        <v>5066</v>
      </c>
      <c r="G21" t="inlineStr">
        <is>
          <t>Umwelt, Verkehr &amp; Energie</t>
        </is>
      </c>
      <c r="H21" t="inlineStr">
        <is>
          <t>Q00297</t>
        </is>
      </c>
      <c r="I21" t="inlineStr">
        <is>
          <t>de</t>
        </is>
      </c>
      <c r="J21" t="b">
        <v>0</v>
      </c>
      <c r="K21" t="inlineStr">
        <is>
          <t>b84ad7c7d5b4eb8e4eb0754de97df79e</t>
        </is>
      </c>
      <c r="L21" t="n">
        <v/>
      </c>
      <c r="M21" t="n">
        <v>-1</v>
      </c>
      <c r="N21" t="n">
        <v>-1</v>
      </c>
    </row>
    <row r="22">
      <c r="A22" t="n">
        <v>40</v>
      </c>
      <c r="B22" s="2" t="n">
        <v>43919</v>
      </c>
      <c r="C22" t="n">
        <v>958</v>
      </c>
      <c r="D22" t="inlineStr">
        <is>
          <t>Sollen in der Stadt Luzern vermehrt Tempo 30- und Tempo 20-Zonen (Begegnungszonen) eingerichtet werden?</t>
        </is>
      </c>
      <c r="E22" t="inlineStr">
        <is>
          <t>options4</t>
        </is>
      </c>
      <c r="F22" t="n">
        <v>5066</v>
      </c>
      <c r="G22" t="inlineStr">
        <is>
          <t>Umwelt, Verkehr &amp; Energie</t>
        </is>
      </c>
      <c r="H22" t="inlineStr">
        <is>
          <t>Q00298</t>
        </is>
      </c>
      <c r="I22" t="inlineStr">
        <is>
          <t>de</t>
        </is>
      </c>
      <c r="J22" t="b">
        <v>0</v>
      </c>
      <c r="K22" t="inlineStr">
        <is>
          <t>e525183f37db173081bad00de6f4054b</t>
        </is>
      </c>
      <c r="L22" t="n">
        <v/>
      </c>
      <c r="M22" t="n">
        <v>-1</v>
      </c>
      <c r="N22" t="n">
        <v>-1</v>
      </c>
    </row>
    <row r="23">
      <c r="A23" t="n">
        <v>40</v>
      </c>
      <c r="B23" s="2" t="n">
        <v>43919</v>
      </c>
      <c r="C23" t="n">
        <v>961</v>
      </c>
      <c r="D23" t="inlineStr">
        <is>
          <t>Sollte der motorisierte Privatverkehr in der städtischen Verkehrspolitik eine höhere Priorität erhalten?</t>
        </is>
      </c>
      <c r="E23" t="inlineStr">
        <is>
          <t>options4</t>
        </is>
      </c>
      <c r="F23" t="n">
        <v>5066</v>
      </c>
      <c r="G23" t="inlineStr">
        <is>
          <t>Umwelt, Verkehr &amp; Energie</t>
        </is>
      </c>
      <c r="H23" t="inlineStr">
        <is>
          <t>Q00299</t>
        </is>
      </c>
      <c r="I23" t="inlineStr">
        <is>
          <t>de</t>
        </is>
      </c>
      <c r="J23" t="b">
        <v>0</v>
      </c>
      <c r="K23" t="inlineStr">
        <is>
          <t>6b6fc606e98be3ea487b9803bd9530f8</t>
        </is>
      </c>
      <c r="L23" t="n">
        <v/>
      </c>
      <c r="M23" t="n">
        <v>-1</v>
      </c>
      <c r="N23" t="n">
        <v>-1</v>
      </c>
    </row>
    <row r="24">
      <c r="A24" t="n">
        <v>40</v>
      </c>
      <c r="B24" s="2" t="n">
        <v>43919</v>
      </c>
      <c r="C24" t="n">
        <v>964</v>
      </c>
      <c r="D24" t="inlineStr">
        <is>
          <t>Eine Volksinitiative fordert strengere Massnahmen zugunsten des Grünraumes und der Biodiversität in der Stadt Luzern. Befürworten Sie dies?</t>
        </is>
      </c>
      <c r="E24" t="inlineStr">
        <is>
          <t>options4</t>
        </is>
      </c>
      <c r="F24" t="n">
        <v>5066</v>
      </c>
      <c r="G24" t="inlineStr">
        <is>
          <t>Umwelt, Verkehr &amp; Energie</t>
        </is>
      </c>
      <c r="H24" t="inlineStr">
        <is>
          <t>Q00300</t>
        </is>
      </c>
      <c r="I24" t="inlineStr">
        <is>
          <t>de</t>
        </is>
      </c>
      <c r="J24" t="b">
        <v>0</v>
      </c>
      <c r="K24" t="inlineStr">
        <is>
          <t>f5098d7a14ad1252e5588a69ceb1b23c</t>
        </is>
      </c>
      <c r="L24" t="n">
        <v/>
      </c>
      <c r="M24" t="n">
        <v>-1</v>
      </c>
      <c r="N24" t="n">
        <v>-1</v>
      </c>
    </row>
    <row r="25">
      <c r="A25" t="n">
        <v>40</v>
      </c>
      <c r="B25" s="2" t="n">
        <v>43919</v>
      </c>
      <c r="C25" t="n">
        <v>967</v>
      </c>
      <c r="D25" t="inlineStr">
        <is>
          <t>Sollte der städtische Versorger «EnergieWasserLuzern» (ewl) verpflichtet werden, ausschliesslich Strom aus erneuerbaren Energiequellen anzubieten?</t>
        </is>
      </c>
      <c r="E25" t="inlineStr">
        <is>
          <t>options4</t>
        </is>
      </c>
      <c r="F25" t="n">
        <v>5066</v>
      </c>
      <c r="G25" t="inlineStr">
        <is>
          <t>Umwelt, Verkehr &amp; Energie</t>
        </is>
      </c>
      <c r="H25" t="inlineStr">
        <is>
          <t>Q00301</t>
        </is>
      </c>
      <c r="I25" t="inlineStr">
        <is>
          <t>de</t>
        </is>
      </c>
      <c r="J25" t="b">
        <v>0</v>
      </c>
      <c r="K25" t="inlineStr">
        <is>
          <t>202eb35c713ecca492b3522ffa443cae</t>
        </is>
      </c>
      <c r="L25" t="n">
        <v/>
      </c>
      <c r="M25" t="n">
        <v>-1</v>
      </c>
      <c r="N25" t="n">
        <v>-1</v>
      </c>
    </row>
    <row r="26">
      <c r="A26" t="n">
        <v>40</v>
      </c>
      <c r="B26" s="2" t="n">
        <v>43919</v>
      </c>
      <c r="C26" t="n">
        <v>970</v>
      </c>
      <c r="D26" t="inlineStr">
        <is>
          <t>Soll sich die Stadt Luzern gegen den Bau des Autobahnanschlusses Luzern-Lochhof (im Rahmen Bypass-Luzern) einsetzen?</t>
        </is>
      </c>
      <c r="E26" t="inlineStr">
        <is>
          <t>options4</t>
        </is>
      </c>
      <c r="F26" t="n">
        <v>5066</v>
      </c>
      <c r="G26" t="inlineStr">
        <is>
          <t>Umwelt, Verkehr &amp; Energie</t>
        </is>
      </c>
      <c r="H26" t="inlineStr">
        <is>
          <t>Q00302</t>
        </is>
      </c>
      <c r="I26" t="inlineStr">
        <is>
          <t>de</t>
        </is>
      </c>
      <c r="J26" t="b">
        <v>0</v>
      </c>
      <c r="K26" t="inlineStr">
        <is>
          <t>b062202576c7870bf88876879789be33</t>
        </is>
      </c>
      <c r="L26" t="n">
        <v/>
      </c>
      <c r="M26" t="n">
        <v>-1</v>
      </c>
      <c r="N26" t="n">
        <v>-1</v>
      </c>
    </row>
    <row r="27">
      <c r="A27" t="n">
        <v>40</v>
      </c>
      <c r="B27" s="2" t="n">
        <v>43919</v>
      </c>
      <c r="C27" t="n">
        <v>973</v>
      </c>
      <c r="D27" t="inlineStr">
        <is>
          <t>Sollte in der Stadt Luzern die Finanzierung von Parteien sowie von Wahl- und Abstimmungskampagnen vollständig offengelegt werden?</t>
        </is>
      </c>
      <c r="E27" t="inlineStr">
        <is>
          <t>options4</t>
        </is>
      </c>
      <c r="F27" t="n">
        <v>5111</v>
      </c>
      <c r="G27" t="inlineStr">
        <is>
          <t>Politisches System &amp; Digitalisierung</t>
        </is>
      </c>
      <c r="H27" t="inlineStr">
        <is>
          <t>Q00303</t>
        </is>
      </c>
      <c r="I27" t="inlineStr">
        <is>
          <t>de</t>
        </is>
      </c>
      <c r="J27" t="b">
        <v>0</v>
      </c>
      <c r="K27" t="inlineStr">
        <is>
          <t>107ddcf83e228752b2c2531ca53d64b8</t>
        </is>
      </c>
      <c r="L27" t="n">
        <v/>
      </c>
      <c r="M27" t="n">
        <v>-1</v>
      </c>
      <c r="N27" t="n">
        <v>-1</v>
      </c>
    </row>
    <row r="28">
      <c r="A28" t="n">
        <v>40</v>
      </c>
      <c r="B28" s="2" t="n">
        <v>43919</v>
      </c>
      <c r="C28" t="n">
        <v>979</v>
      </c>
      <c r="D28" t="inlineStr">
        <is>
          <t>Braucht es zur Wahrung der öffentlichen Sicherheit in der Stadt eine stärkere sichtbare Präsenz der Polizei (z.B. beim Bahnhof Luzern)?</t>
        </is>
      </c>
      <c r="E28" t="inlineStr">
        <is>
          <t>options4</t>
        </is>
      </c>
      <c r="F28" t="n">
        <v>5208</v>
      </c>
      <c r="G28" t="inlineStr">
        <is>
          <t>Sicherheit &amp; Polizei</t>
        </is>
      </c>
      <c r="H28" t="inlineStr">
        <is>
          <t>Q00305</t>
        </is>
      </c>
      <c r="I28" t="inlineStr">
        <is>
          <t>de</t>
        </is>
      </c>
      <c r="J28" t="b">
        <v>0</v>
      </c>
      <c r="K28" t="inlineStr">
        <is>
          <t>48684b2da7ce5d5589bc487dec8614c3</t>
        </is>
      </c>
      <c r="L28" t="n">
        <v/>
      </c>
      <c r="M28" t="n">
        <v>-1</v>
      </c>
      <c r="N28" t="n">
        <v>-1</v>
      </c>
    </row>
    <row r="29">
      <c r="A29" t="n">
        <v>49</v>
      </c>
      <c r="B29" s="2" t="n">
        <v>44101</v>
      </c>
      <c r="C29" t="n">
        <v>1159</v>
      </c>
      <c r="D29" t="inlineStr">
        <is>
          <t>Soll die Stadt familienergänzende Betreuungsstrukturen finanziell stärker unterstützen?</t>
        </is>
      </c>
      <c r="E29" t="inlineStr">
        <is>
          <t>options4</t>
        </is>
      </c>
      <c r="F29" t="n">
        <v>4876</v>
      </c>
      <c r="G29" t="inlineStr">
        <is>
          <t>Sozialstaat, Familie &amp; Gesundheit</t>
        </is>
      </c>
      <c r="H29" t="inlineStr">
        <is>
          <t>Q00316</t>
        </is>
      </c>
      <c r="I29" t="inlineStr">
        <is>
          <t>de</t>
        </is>
      </c>
      <c r="J29" t="b">
        <v>0</v>
      </c>
      <c r="K29" t="inlineStr">
        <is>
          <t>5c419a9036d5a93a5dd4dd8c0ac3e771</t>
        </is>
      </c>
      <c r="L29" t="n">
        <v/>
      </c>
      <c r="M29" t="n">
        <v>-1</v>
      </c>
      <c r="N29" t="n">
        <v>-1</v>
      </c>
    </row>
    <row r="30">
      <c r="A30" t="n">
        <v>49</v>
      </c>
      <c r="B30" s="2" t="n">
        <v>44101</v>
      </c>
      <c r="C30" t="n">
        <v>1194</v>
      </c>
      <c r="D30" t="inlineStr">
        <is>
          <t>Soll die Stadt Wil weiterhin mit der Mädchensekundarschule St. Katharina als öffentliche Schule zusammenarbeiten?</t>
        </is>
      </c>
      <c r="E30" t="inlineStr">
        <is>
          <t>options4</t>
        </is>
      </c>
      <c r="F30" t="n">
        <v>4933</v>
      </c>
      <c r="G30" t="inlineStr">
        <is>
          <t>Bildung &amp; Schule</t>
        </is>
      </c>
      <c r="H30" t="inlineStr">
        <is>
          <t>Q00323</t>
        </is>
      </c>
      <c r="I30" t="inlineStr">
        <is>
          <t>de</t>
        </is>
      </c>
      <c r="J30" t="b">
        <v>0</v>
      </c>
      <c r="K30" t="inlineStr">
        <is>
          <t>e89fa1a40b56006a67031e9a1105faa0</t>
        </is>
      </c>
      <c r="L30" t="n">
        <v/>
      </c>
      <c r="M30" t="n">
        <v>-1</v>
      </c>
      <c r="N30" t="n">
        <v>-1</v>
      </c>
    </row>
    <row r="31">
      <c r="A31" t="n">
        <v>49</v>
      </c>
      <c r="B31" s="2" t="n">
        <v>44101</v>
      </c>
      <c r="C31" t="n">
        <v>1209</v>
      </c>
      <c r="D31" t="inlineStr">
        <is>
          <t>Soll die Stadt Wil Ausländer/-innen bei der Integration stärker unterstützen (z.B. durch zusätzliche Sozialarbeiter/-innen)?</t>
        </is>
      </c>
      <c r="E31" t="inlineStr">
        <is>
          <t>options4</t>
        </is>
      </c>
      <c r="F31" t="n">
        <v>4278</v>
      </c>
      <c r="G31" t="inlineStr">
        <is>
          <t>Migration &amp; Integration</t>
        </is>
      </c>
      <c r="H31" t="inlineStr">
        <is>
          <t>Q00326</t>
        </is>
      </c>
      <c r="I31" t="inlineStr">
        <is>
          <t>de</t>
        </is>
      </c>
      <c r="J31" t="b">
        <v>0</v>
      </c>
      <c r="K31" t="inlineStr">
        <is>
          <t>947eb3452faa5671a4469169b4d0462a</t>
        </is>
      </c>
      <c r="L31" t="n">
        <v/>
      </c>
      <c r="M31" t="n">
        <v>-1</v>
      </c>
      <c r="N31" t="n">
        <v>-1</v>
      </c>
    </row>
    <row r="32">
      <c r="A32" t="n">
        <v>49</v>
      </c>
      <c r="B32" s="2" t="n">
        <v>44101</v>
      </c>
      <c r="C32" t="n">
        <v>1219</v>
      </c>
      <c r="D32" t="inlineStr">
        <is>
          <t xml:space="preserve">Soll die Stadt Wil bei der Besetzung von Kaderstellen in der Verwaltung Frauen stärker berücksichtigen? </t>
        </is>
      </c>
      <c r="E32" t="inlineStr">
        <is>
          <t>options4</t>
        </is>
      </c>
      <c r="F32" t="n">
        <v>5012</v>
      </c>
      <c r="G32" t="inlineStr">
        <is>
          <t>Gesellschaft, Kultur &amp; Ethik</t>
        </is>
      </c>
      <c r="H32" t="inlineStr">
        <is>
          <t>Q00328</t>
        </is>
      </c>
      <c r="I32" t="inlineStr">
        <is>
          <t>de</t>
        </is>
      </c>
      <c r="J32" t="b">
        <v>0</v>
      </c>
      <c r="K32" t="inlineStr">
        <is>
          <t>8d503d2be0924c23cb3b84061ed8006d</t>
        </is>
      </c>
      <c r="L32" t="n">
        <v/>
      </c>
      <c r="M32" t="n">
        <v>-1</v>
      </c>
      <c r="N32" t="n">
        <v>-1</v>
      </c>
    </row>
    <row r="33">
      <c r="A33" t="n">
        <v>49</v>
      </c>
      <c r="B33" s="2" t="n">
        <v>44101</v>
      </c>
      <c r="C33" t="n">
        <v>1224</v>
      </c>
      <c r="D33" t="inlineStr">
        <is>
          <t>Soll der jährliche Gemeindebeitrag an ThurKultur (regionale Kulturförderung) von einem auf zwei Franken pro Einwohner/-in erhöht werden?</t>
        </is>
      </c>
      <c r="E33" t="inlineStr">
        <is>
          <t>options4</t>
        </is>
      </c>
      <c r="F33" t="n">
        <v>5012</v>
      </c>
      <c r="G33" t="inlineStr">
        <is>
          <t>Gesellschaft, Kultur &amp; Ethik</t>
        </is>
      </c>
      <c r="H33" t="inlineStr">
        <is>
          <t>Q00329</t>
        </is>
      </c>
      <c r="I33" t="inlineStr">
        <is>
          <t>de</t>
        </is>
      </c>
      <c r="J33" t="b">
        <v>0</v>
      </c>
      <c r="K33" t="inlineStr">
        <is>
          <t>13ff5b34480dddfbfb901fd1e4b1cd30</t>
        </is>
      </c>
      <c r="L33" t="n">
        <v/>
      </c>
      <c r="M33" t="n">
        <v>-1</v>
      </c>
      <c r="N33" t="n">
        <v>-1</v>
      </c>
    </row>
    <row r="34">
      <c r="A34" t="n">
        <v>49</v>
      </c>
      <c r="B34" s="2" t="n">
        <v>44101</v>
      </c>
      <c r="C34" t="n">
        <v>1239</v>
      </c>
      <c r="D34" t="inlineStr">
        <is>
          <t>Befürworten Sie angesichts budgetierter Defizite in der Stadt Wil eine Erhöhung des Steuerfusses?</t>
        </is>
      </c>
      <c r="E34" t="inlineStr">
        <is>
          <t>options4</t>
        </is>
      </c>
      <c r="F34" t="n">
        <v>4438</v>
      </c>
      <c r="G34" t="inlineStr">
        <is>
          <t>Finanzen &amp; Steuern</t>
        </is>
      </c>
      <c r="H34" t="inlineStr">
        <is>
          <t>Q00332</t>
        </is>
      </c>
      <c r="I34" t="inlineStr">
        <is>
          <t>de</t>
        </is>
      </c>
      <c r="J34" t="b">
        <v>0</v>
      </c>
      <c r="K34" t="inlineStr">
        <is>
          <t>1571a5718d9f5241f7e6b9f08bf381fe</t>
        </is>
      </c>
      <c r="L34" t="n">
        <v/>
      </c>
      <c r="M34" t="n">
        <v>-1</v>
      </c>
      <c r="N34" t="n">
        <v>-1</v>
      </c>
    </row>
    <row r="35">
      <c r="A35" t="n">
        <v>49</v>
      </c>
      <c r="B35" s="2" t="n">
        <v>44101</v>
      </c>
      <c r="C35" t="n">
        <v>1264</v>
      </c>
      <c r="D35" t="inlineStr">
        <is>
          <t>Soll die Stadt Wil das lokale Gewerbe stärker unterstützen (z.B. Ausbau der Standort- und Wirtschaftsförderung)?</t>
        </is>
      </c>
      <c r="E35" t="inlineStr">
        <is>
          <t>options4</t>
        </is>
      </c>
      <c r="F35" t="n">
        <v>4559</v>
      </c>
      <c r="G35" t="inlineStr">
        <is>
          <t>Wirtschaft &amp; Arbeit</t>
        </is>
      </c>
      <c r="H35" t="inlineStr">
        <is>
          <t>Q00337</t>
        </is>
      </c>
      <c r="I35" t="inlineStr">
        <is>
          <t>de</t>
        </is>
      </c>
      <c r="J35" t="b">
        <v>0</v>
      </c>
      <c r="K35" t="inlineStr">
        <is>
          <t>dd544b1403c2e5a18da6146a21742633</t>
        </is>
      </c>
      <c r="L35" t="n">
        <v/>
      </c>
      <c r="M35" t="n">
        <v>-1</v>
      </c>
      <c r="N35" t="n">
        <v>-1</v>
      </c>
    </row>
    <row r="36">
      <c r="A36" t="n">
        <v>49</v>
      </c>
      <c r="B36" s="2" t="n">
        <v>44101</v>
      </c>
      <c r="C36" t="n">
        <v>1279</v>
      </c>
      <c r="D36" t="inlineStr">
        <is>
          <t>Befürworten Sie die Schaffung des Wirtschaftsgebiets WILWEST?</t>
        </is>
      </c>
      <c r="E36" t="inlineStr">
        <is>
          <t>options4</t>
        </is>
      </c>
      <c r="F36" t="n">
        <v>4559</v>
      </c>
      <c r="G36" t="inlineStr">
        <is>
          <t>Wirtschaft &amp; Arbeit</t>
        </is>
      </c>
      <c r="H36" t="inlineStr">
        <is>
          <t>Q00340</t>
        </is>
      </c>
      <c r="I36" t="inlineStr">
        <is>
          <t>de</t>
        </is>
      </c>
      <c r="J36" t="b">
        <v>0</v>
      </c>
      <c r="K36" t="inlineStr">
        <is>
          <t>f2c4d3a376c2eecc633171fd7eb52bc3</t>
        </is>
      </c>
      <c r="L36" t="n">
        <v/>
      </c>
      <c r="M36" t="n">
        <v>-1</v>
      </c>
      <c r="N36" t="n">
        <v>-1</v>
      </c>
    </row>
    <row r="37">
      <c r="A37" t="n">
        <v>49</v>
      </c>
      <c r="B37" s="2" t="n">
        <v>44101</v>
      </c>
      <c r="C37" t="n">
        <v>1284</v>
      </c>
      <c r="D37" t="inlineStr">
        <is>
          <t>Befürworten Sie die geplante Strassen-Netzergänzung Nord (Umfahrung Bronschhofen)?</t>
        </is>
      </c>
      <c r="E37" t="inlineStr">
        <is>
          <t>options4</t>
        </is>
      </c>
      <c r="F37" t="n">
        <v>4559</v>
      </c>
      <c r="G37" t="inlineStr">
        <is>
          <t>Wirtschaft &amp; Arbeit</t>
        </is>
      </c>
      <c r="H37" t="inlineStr">
        <is>
          <t>Q00341</t>
        </is>
      </c>
      <c r="I37" t="inlineStr">
        <is>
          <t>de</t>
        </is>
      </c>
      <c r="J37" t="b">
        <v>0</v>
      </c>
      <c r="K37" t="inlineStr">
        <is>
          <t>cb08fd916bacce876ac8127e32f491da</t>
        </is>
      </c>
      <c r="L37" t="n">
        <v/>
      </c>
      <c r="M37" t="n">
        <v>-1</v>
      </c>
      <c r="N37" t="n">
        <v>-1</v>
      </c>
    </row>
    <row r="38">
      <c r="A38" t="n">
        <v>49</v>
      </c>
      <c r="B38" s="2" t="n">
        <v>44101</v>
      </c>
      <c r="C38" t="n">
        <v>1289</v>
      </c>
      <c r="D38" t="inlineStr">
        <is>
          <t>Die Stadt setzt sich zum Ziel, bis 2030 in der Stadtverwaltung und den verbundenen Organisationen (z.B. Schulen, Technische Betriebe Wil) klimaneutral zu werden. Befürworten Sie dieses Anliegen?</t>
        </is>
      </c>
      <c r="E38" t="inlineStr">
        <is>
          <t>options4</t>
        </is>
      </c>
      <c r="F38" t="n">
        <v>5088</v>
      </c>
      <c r="G38" t="inlineStr">
        <is>
          <t>Umwelt, Verkehr &amp; Energie</t>
        </is>
      </c>
      <c r="H38" t="inlineStr">
        <is>
          <t>Q00342</t>
        </is>
      </c>
      <c r="I38" t="inlineStr">
        <is>
          <t>de</t>
        </is>
      </c>
      <c r="J38" t="b">
        <v>0</v>
      </c>
      <c r="K38" t="inlineStr">
        <is>
          <t>1a84055d490d5495e1ba914d85236044</t>
        </is>
      </c>
      <c r="L38" t="n">
        <v/>
      </c>
      <c r="M38" t="n">
        <v>-1</v>
      </c>
      <c r="N38" t="n">
        <v>-1</v>
      </c>
    </row>
    <row r="39">
      <c r="A39" t="n">
        <v>49</v>
      </c>
      <c r="B39" s="2" t="n">
        <v>44101</v>
      </c>
      <c r="C39" t="n">
        <v>1294</v>
      </c>
      <c r="D39" t="inlineStr">
        <is>
          <t>Befürworten Sie strengere Massnahmen zugunsten der Biodiversität in der Stadt Wil?</t>
        </is>
      </c>
      <c r="E39" t="inlineStr">
        <is>
          <t>options4</t>
        </is>
      </c>
      <c r="F39" t="n">
        <v>5088</v>
      </c>
      <c r="G39" t="inlineStr">
        <is>
          <t>Umwelt, Verkehr &amp; Energie</t>
        </is>
      </c>
      <c r="H39" t="inlineStr">
        <is>
          <t>Q00343</t>
        </is>
      </c>
      <c r="I39" t="inlineStr">
        <is>
          <t>de</t>
        </is>
      </c>
      <c r="J39" t="b">
        <v>0</v>
      </c>
      <c r="K39" t="inlineStr">
        <is>
          <t>93a2038c0c57b1b5b07a0105986ff7b0</t>
        </is>
      </c>
      <c r="L39" t="n">
        <v/>
      </c>
      <c r="M39" t="n">
        <v>-1</v>
      </c>
      <c r="N39" t="n">
        <v>-1</v>
      </c>
    </row>
    <row r="40">
      <c r="A40" t="n">
        <v>49</v>
      </c>
      <c r="B40" s="2" t="n">
        <v>44101</v>
      </c>
      <c r="C40" t="n">
        <v>1299</v>
      </c>
      <c r="D40" t="inlineStr">
        <is>
          <t>Befürworten Sie das Massnahmenbündel der Kantonsregierung zur Förderung der Elektromobilität (bspw. das Einrichten von Ladestationen)?</t>
        </is>
      </c>
      <c r="E40" t="inlineStr">
        <is>
          <t>options4</t>
        </is>
      </c>
      <c r="F40" t="n">
        <v>5088</v>
      </c>
      <c r="G40" t="inlineStr">
        <is>
          <t>Umwelt, Verkehr &amp; Energie</t>
        </is>
      </c>
      <c r="H40" t="inlineStr">
        <is>
          <t>Q00344</t>
        </is>
      </c>
      <c r="I40" t="inlineStr">
        <is>
          <t>de</t>
        </is>
      </c>
      <c r="J40" t="b">
        <v>0</v>
      </c>
      <c r="K40" t="inlineStr">
        <is>
          <t>c399d78a6fb710071f7890a7f6c5dc70</t>
        </is>
      </c>
      <c r="L40" t="n">
        <v/>
      </c>
      <c r="M40" t="n">
        <v>-1</v>
      </c>
      <c r="N40" t="n">
        <v>-1</v>
      </c>
    </row>
    <row r="41">
      <c r="A41" t="n">
        <v>49</v>
      </c>
      <c r="B41" s="2" t="n">
        <v>44101</v>
      </c>
      <c r="C41" t="n">
        <v>1304</v>
      </c>
      <c r="D41" t="inlineStr">
        <is>
          <t xml:space="preserve">Die ÖV-Strategie 2030/2035 sieht eine Bevorzugung von Bussen mit reservierten Spuren vor. Befürworten Sie dies? </t>
        </is>
      </c>
      <c r="E41" t="inlineStr">
        <is>
          <t>options4</t>
        </is>
      </c>
      <c r="F41" t="n">
        <v>5088</v>
      </c>
      <c r="G41" t="inlineStr">
        <is>
          <t>Umwelt, Verkehr &amp; Energie</t>
        </is>
      </c>
      <c r="H41" t="inlineStr">
        <is>
          <t>Q00345</t>
        </is>
      </c>
      <c r="I41" t="inlineStr">
        <is>
          <t>de</t>
        </is>
      </c>
      <c r="J41" t="b">
        <v>0</v>
      </c>
      <c r="K41" t="inlineStr">
        <is>
          <t>1489c462001f0386d6094cf39ab85306</t>
        </is>
      </c>
      <c r="L41" t="n">
        <v/>
      </c>
      <c r="M41" t="n">
        <v>-1</v>
      </c>
      <c r="N41" t="n">
        <v>-1</v>
      </c>
    </row>
    <row r="42">
      <c r="A42" t="n">
        <v>49</v>
      </c>
      <c r="B42" s="2" t="n">
        <v>44101</v>
      </c>
      <c r="C42" t="n">
        <v>1309</v>
      </c>
      <c r="D42" t="inlineStr">
        <is>
          <t xml:space="preserve">Eine städtische Volksinitiative fordert, dass parkieren auf öffentlichem Grund während den ersten 30min in Zukunft gratis sein soll. Befürworten Sie dieses Anliegen? </t>
        </is>
      </c>
      <c r="E42" t="inlineStr">
        <is>
          <t>options4</t>
        </is>
      </c>
      <c r="F42" t="n">
        <v>5088</v>
      </c>
      <c r="G42" t="inlineStr">
        <is>
          <t>Umwelt, Verkehr &amp; Energie</t>
        </is>
      </c>
      <c r="H42" t="inlineStr">
        <is>
          <t>Q00346</t>
        </is>
      </c>
      <c r="I42" t="inlineStr">
        <is>
          <t>de</t>
        </is>
      </c>
      <c r="J42" t="b">
        <v>0</v>
      </c>
      <c r="K42" t="inlineStr">
        <is>
          <t>fd108ad0bf97d7922b575d3ffdf43e89</t>
        </is>
      </c>
      <c r="L42" t="n">
        <v/>
      </c>
      <c r="M42" t="n">
        <v>-1</v>
      </c>
      <c r="N42" t="n">
        <v>-1</v>
      </c>
    </row>
    <row r="43">
      <c r="A43" t="n">
        <v>49</v>
      </c>
      <c r="B43" s="2" t="n">
        <v>44101</v>
      </c>
      <c r="C43" t="n">
        <v>1314</v>
      </c>
      <c r="D43" t="inlineStr">
        <is>
          <t>Das Stadtparlament erhöhte einen Kredit für die Erweiterung des Wasserreservoirs auf dem Hofberg um Fr. 130'000.-, damit zwei Bäume einer geschützten Baumgruppe erhalten werden. Befürworten Sie diesen Entscheid?</t>
        </is>
      </c>
      <c r="E43" t="inlineStr">
        <is>
          <t>options4</t>
        </is>
      </c>
      <c r="F43" t="n">
        <v>5088</v>
      </c>
      <c r="G43" t="inlineStr">
        <is>
          <t>Umwelt, Verkehr &amp; Energie</t>
        </is>
      </c>
      <c r="H43" t="inlineStr">
        <is>
          <t>Q00347</t>
        </is>
      </c>
      <c r="I43" t="inlineStr">
        <is>
          <t>de</t>
        </is>
      </c>
      <c r="J43" t="b">
        <v>0</v>
      </c>
      <c r="K43" t="inlineStr">
        <is>
          <t>ea24682bbb0f80ac3084aa3850d6871e</t>
        </is>
      </c>
      <c r="L43" t="n">
        <v/>
      </c>
      <c r="M43" t="n">
        <v>-1</v>
      </c>
      <c r="N43" t="n">
        <v>-1</v>
      </c>
    </row>
    <row r="44">
      <c r="A44" t="n">
        <v>18</v>
      </c>
      <c r="B44" s="2" t="n">
        <v>44101</v>
      </c>
      <c r="C44" t="n">
        <v>1673</v>
      </c>
      <c r="D44" t="inlineStr">
        <is>
          <t>Würden Sie eine Verschärfung des Sozialhilfegesetzes im Kanton St.Gallen befürworten (z.B. Begrenzung der Zulagen, tieferer Ansatz des Existenzminimums, höherer Ermessensspielraum bei der Vergabe der Sozialhilfe)?</t>
        </is>
      </c>
      <c r="E44" t="inlineStr">
        <is>
          <t>options4</t>
        </is>
      </c>
      <c r="F44" t="n">
        <v>4171</v>
      </c>
      <c r="G44" t="inlineStr">
        <is>
          <t>Sozialstaat &amp; Familie</t>
        </is>
      </c>
      <c r="H44" t="inlineStr">
        <is>
          <t>Q00369</t>
        </is>
      </c>
      <c r="I44" t="inlineStr">
        <is>
          <t>de</t>
        </is>
      </c>
      <c r="J44" t="b">
        <v>0</v>
      </c>
      <c r="K44" t="inlineStr">
        <is>
          <t>9c7f01c655ce409bf2503d14c14b886d</t>
        </is>
      </c>
      <c r="L44" t="n">
        <v/>
      </c>
      <c r="M44" t="n">
        <v>-1</v>
      </c>
      <c r="N44" t="n">
        <v>-1</v>
      </c>
    </row>
    <row r="45">
      <c r="A45" t="n">
        <v>18</v>
      </c>
      <c r="B45" s="2" t="n">
        <v>44101</v>
      </c>
      <c r="C45" t="n">
        <v>1677</v>
      </c>
      <c r="D45" t="inlineStr">
        <is>
          <t>Soll sich die Stadt stärker für gleiche Bildungschancen einsetzen (z.B. mit Nachhilfe-Gutscheinen für Schüler/-innen aus Familien mit geringem Einkommen)?</t>
        </is>
      </c>
      <c r="E45" t="inlineStr">
        <is>
          <t>options4</t>
        </is>
      </c>
      <c r="F45" t="n">
        <v>4922</v>
      </c>
      <c r="G45" t="inlineStr">
        <is>
          <t>Bildung &amp; Schule</t>
        </is>
      </c>
      <c r="H45" t="inlineStr">
        <is>
          <t>Q00370</t>
        </is>
      </c>
      <c r="I45" t="inlineStr">
        <is>
          <t>de</t>
        </is>
      </c>
      <c r="J45" t="b">
        <v>0</v>
      </c>
      <c r="K45" t="inlineStr">
        <is>
          <t>e5b41fc35414e25139480e89e62df7dd</t>
        </is>
      </c>
      <c r="L45" t="n">
        <v/>
      </c>
      <c r="M45" t="n">
        <v>-1</v>
      </c>
      <c r="N45" t="n">
        <v>-1</v>
      </c>
    </row>
    <row r="46">
      <c r="A46" t="n">
        <v>18</v>
      </c>
      <c r="B46" s="2" t="n">
        <v>44101</v>
      </c>
      <c r="C46" t="n">
        <v>1689</v>
      </c>
      <c r="D46" t="inlineStr">
        <is>
          <t>Sollen Oberstufenschülerinnen zukünftig frei zwischen der Mädchensekundarschule ('Maitlisek') und der städtischen Oberstufe auswählen können (Aufhebung der Obergrenze an 'Maitlisek')?</t>
        </is>
      </c>
      <c r="E46" t="inlineStr">
        <is>
          <t>options4</t>
        </is>
      </c>
      <c r="F46" t="n">
        <v>4922</v>
      </c>
      <c r="G46" t="inlineStr">
        <is>
          <t>Bildung &amp; Schule</t>
        </is>
      </c>
      <c r="H46" t="inlineStr">
        <is>
          <t>Q00373</t>
        </is>
      </c>
      <c r="I46" t="inlineStr">
        <is>
          <t>de</t>
        </is>
      </c>
      <c r="J46" t="b">
        <v>0</v>
      </c>
      <c r="K46" t="inlineStr">
        <is>
          <t>46b2bd2fdcd78c061198e0958eac5f47</t>
        </is>
      </c>
      <c r="L46" t="n">
        <v/>
      </c>
      <c r="M46" t="n">
        <v>-1</v>
      </c>
      <c r="N46" t="n">
        <v>-1</v>
      </c>
    </row>
    <row r="47">
      <c r="A47" t="n">
        <v>18</v>
      </c>
      <c r="B47" s="2" t="n">
        <v>44101</v>
      </c>
      <c r="C47" t="n">
        <v>1701</v>
      </c>
      <c r="D47" t="inlineStr">
        <is>
          <t>Soll die Stadt Gossau Ausländer/-innen bei der Integration stärker unterstützen (z.B. durch zusätzliche Sozialarbeiter/-innen)?</t>
        </is>
      </c>
      <c r="E47" t="inlineStr">
        <is>
          <t>options4</t>
        </is>
      </c>
      <c r="F47" t="n">
        <v>4265</v>
      </c>
      <c r="G47" t="inlineStr">
        <is>
          <t>Migration &amp; Integration</t>
        </is>
      </c>
      <c r="H47" t="inlineStr">
        <is>
          <t>Q00376</t>
        </is>
      </c>
      <c r="I47" t="inlineStr">
        <is>
          <t>de</t>
        </is>
      </c>
      <c r="J47" t="b">
        <v>0</v>
      </c>
      <c r="K47" t="inlineStr">
        <is>
          <t>878c1e150205cb9ae9841ea2be33fcf3</t>
        </is>
      </c>
      <c r="L47" t="n">
        <v/>
      </c>
      <c r="M47" t="n">
        <v>-1</v>
      </c>
      <c r="N47" t="n">
        <v>-1</v>
      </c>
    </row>
    <row r="48">
      <c r="A48" t="n">
        <v>18</v>
      </c>
      <c r="B48" s="2" t="n">
        <v>44101</v>
      </c>
      <c r="C48" t="n">
        <v>1709</v>
      </c>
      <c r="D48" t="inlineStr">
        <is>
          <t xml:space="preserve">Soll die Stadt Gossau bei der Besetzung von Kaderstellen in der Verwaltung Frauen stärker berücksichtigen? </t>
        </is>
      </c>
      <c r="E48" t="inlineStr">
        <is>
          <t>options4</t>
        </is>
      </c>
      <c r="F48" t="n">
        <v>5001</v>
      </c>
      <c r="G48" t="inlineStr">
        <is>
          <t>Gesellschaft, Kultur &amp; Ethik</t>
        </is>
      </c>
      <c r="H48" t="inlineStr">
        <is>
          <t>Q00378</t>
        </is>
      </c>
      <c r="I48" t="inlineStr">
        <is>
          <t>de</t>
        </is>
      </c>
      <c r="J48" t="b">
        <v>0</v>
      </c>
      <c r="K48" t="inlineStr">
        <is>
          <t>7b029e83aedbbd32d23bbc48ffbc3880</t>
        </is>
      </c>
      <c r="L48" t="n">
        <v/>
      </c>
      <c r="M48" t="n">
        <v>-1</v>
      </c>
      <c r="N48" t="n">
        <v>-1</v>
      </c>
    </row>
    <row r="49">
      <c r="A49" t="n">
        <v>18</v>
      </c>
      <c r="B49" s="2" t="n">
        <v>44101</v>
      </c>
      <c r="C49" t="n">
        <v>1725</v>
      </c>
      <c r="D49" t="inlineStr">
        <is>
          <t>Soll die Stadt Gossau Investitionen in neue Projekte aufschieben, um eine Erhöhung des Steuerfusses zu vermeiden?</t>
        </is>
      </c>
      <c r="E49" t="inlineStr">
        <is>
          <t>options4</t>
        </is>
      </c>
      <c r="F49" t="n">
        <v>4425</v>
      </c>
      <c r="G49" t="inlineStr">
        <is>
          <t>Finanzen &amp; Steuern</t>
        </is>
      </c>
      <c r="H49" t="inlineStr">
        <is>
          <t>Q00382</t>
        </is>
      </c>
      <c r="I49" t="inlineStr">
        <is>
          <t>de</t>
        </is>
      </c>
      <c r="J49" t="b">
        <v>0</v>
      </c>
      <c r="K49" t="inlineStr">
        <is>
          <t>9a2a2fe098ea1115257fe9aca59bc79d</t>
        </is>
      </c>
      <c r="L49" t="n">
        <v/>
      </c>
      <c r="M49" t="n">
        <v>-1</v>
      </c>
      <c r="N49" t="n">
        <v>-1</v>
      </c>
    </row>
    <row r="50">
      <c r="A50" t="n">
        <v>18</v>
      </c>
      <c r="B50" s="2" t="n">
        <v>44101</v>
      </c>
      <c r="C50" t="n">
        <v>1741</v>
      </c>
      <c r="D50" t="inlineStr">
        <is>
          <t>Soll die Stadt Gossau das lokale Gewerbe stärker unterstützen (z.B. Ausbau der Standort- und Wirtschaftsförderung)?</t>
        </is>
      </c>
      <c r="E50" t="inlineStr">
        <is>
          <t>options4</t>
        </is>
      </c>
      <c r="F50" t="n">
        <v>4546</v>
      </c>
      <c r="G50" t="inlineStr">
        <is>
          <t>Wirtschaft &amp; Arbeit</t>
        </is>
      </c>
      <c r="H50" t="inlineStr">
        <is>
          <t>Q00386</t>
        </is>
      </c>
      <c r="I50" t="inlineStr">
        <is>
          <t>de</t>
        </is>
      </c>
      <c r="J50" t="b">
        <v>0</v>
      </c>
      <c r="K50" t="inlineStr">
        <is>
          <t>c8913f678b2360860d70be09ee315203</t>
        </is>
      </c>
      <c r="L50" t="n">
        <v/>
      </c>
      <c r="M50" t="n">
        <v>-1</v>
      </c>
      <c r="N50" t="n">
        <v>-1</v>
      </c>
    </row>
    <row r="51">
      <c r="A51" t="n">
        <v>18</v>
      </c>
      <c r="B51" s="2" t="n">
        <v>44101</v>
      </c>
      <c r="C51" t="n">
        <v>1745</v>
      </c>
      <c r="D51" t="inlineStr">
        <is>
          <t>Soll die Stadt Gossau alle Einwohner/innen mit Einkaufsgutscheinen ("Corona-Gutscheine"), die bei Gossauer Fachgeschäften eingelöst werden können, unterstützen?</t>
        </is>
      </c>
      <c r="E51" t="inlineStr">
        <is>
          <t>options4</t>
        </is>
      </c>
      <c r="F51" t="n">
        <v>4546</v>
      </c>
      <c r="G51" t="inlineStr">
        <is>
          <t>Wirtschaft &amp; Arbeit</t>
        </is>
      </c>
      <c r="H51" t="inlineStr">
        <is>
          <t>Q00387</t>
        </is>
      </c>
      <c r="I51" t="inlineStr">
        <is>
          <t>de</t>
        </is>
      </c>
      <c r="J51" t="b">
        <v>0</v>
      </c>
      <c r="K51" t="inlineStr">
        <is>
          <t>454b866c9d89f3b14d0ce02ce0cb298a</t>
        </is>
      </c>
      <c r="L51" t="n">
        <v/>
      </c>
      <c r="M51" t="n">
        <v>-1</v>
      </c>
      <c r="N51" t="n">
        <v>-1</v>
      </c>
    </row>
    <row r="52">
      <c r="A52" t="n">
        <v>18</v>
      </c>
      <c r="B52" s="2" t="n">
        <v>44101</v>
      </c>
      <c r="C52" t="n">
        <v>1749</v>
      </c>
      <c r="D52" t="inlineStr">
        <is>
          <t>Befürworten Sie eine vollständige Liberalisierung der Geschäftsöffnungszeiten im Kanton St.Gallen (Festlegung nach freiem Ermessen unter Berücksichtigung des Arbeitsgesetzes)?</t>
        </is>
      </c>
      <c r="E52" t="inlineStr">
        <is>
          <t>options4</t>
        </is>
      </c>
      <c r="F52" t="n">
        <v>4546</v>
      </c>
      <c r="G52" t="inlineStr">
        <is>
          <t>Wirtschaft &amp; Arbeit</t>
        </is>
      </c>
      <c r="H52" t="inlineStr">
        <is>
          <t>Q00388</t>
        </is>
      </c>
      <c r="I52" t="inlineStr">
        <is>
          <t>de</t>
        </is>
      </c>
      <c r="J52" t="b">
        <v>0</v>
      </c>
      <c r="K52" t="inlineStr">
        <is>
          <t>c302b065a3b2095263f2d28c91a806a3</t>
        </is>
      </c>
      <c r="L52" t="n">
        <v/>
      </c>
      <c r="M52" t="n">
        <v>-1</v>
      </c>
      <c r="N52" t="n">
        <v>-1</v>
      </c>
    </row>
    <row r="53">
      <c r="A53" t="n">
        <v>18</v>
      </c>
      <c r="B53" s="2" t="n">
        <v>44101</v>
      </c>
      <c r="C53" t="n">
        <v>1761</v>
      </c>
      <c r="D53" t="inlineStr">
        <is>
          <t>Braucht es Ihrer Meinung nach ein grösseres Parkplatzangebot im Gossauer Stadtzentrum?</t>
        </is>
      </c>
      <c r="E53" t="inlineStr">
        <is>
          <t>options4</t>
        </is>
      </c>
      <c r="F53" t="n">
        <v>5080</v>
      </c>
      <c r="G53" t="inlineStr">
        <is>
          <t>Umwelt, Verkehr &amp; Energie</t>
        </is>
      </c>
      <c r="H53" t="inlineStr">
        <is>
          <t>Q00391</t>
        </is>
      </c>
      <c r="I53" t="inlineStr">
        <is>
          <t>de</t>
        </is>
      </c>
      <c r="J53" t="b">
        <v>0</v>
      </c>
      <c r="K53" t="inlineStr">
        <is>
          <t>d1e9251b4d5743a0975081b209ec131c</t>
        </is>
      </c>
      <c r="L53" t="n">
        <v/>
      </c>
      <c r="M53" t="n">
        <v>-1</v>
      </c>
      <c r="N53" t="n">
        <v>-1</v>
      </c>
    </row>
    <row r="54">
      <c r="A54" t="n">
        <v>18</v>
      </c>
      <c r="B54" s="2" t="n">
        <v>44101</v>
      </c>
      <c r="C54" t="n">
        <v>1765</v>
      </c>
      <c r="D54" t="inlineStr">
        <is>
          <t>Das Energiekonzept der Stadt Gossau strebt das Ziel einer 2000-Watt-Gesellschaft an. Befürworten Sie dies?</t>
        </is>
      </c>
      <c r="E54" t="inlineStr">
        <is>
          <t>options4</t>
        </is>
      </c>
      <c r="F54" t="n">
        <v>5080</v>
      </c>
      <c r="G54" t="inlineStr">
        <is>
          <t>Umwelt, Verkehr &amp; Energie</t>
        </is>
      </c>
      <c r="H54" t="inlineStr">
        <is>
          <t>Q00392</t>
        </is>
      </c>
      <c r="I54" t="inlineStr">
        <is>
          <t>de</t>
        </is>
      </c>
      <c r="J54" t="b">
        <v>0</v>
      </c>
      <c r="K54" t="inlineStr">
        <is>
          <t>38341020526bbf82aba9ab23965ff052</t>
        </is>
      </c>
      <c r="L54" t="n">
        <v/>
      </c>
      <c r="M54" t="n">
        <v>-1</v>
      </c>
      <c r="N54" t="n">
        <v>-1</v>
      </c>
    </row>
    <row r="55">
      <c r="A55" t="n">
        <v>18</v>
      </c>
      <c r="B55" s="2" t="n">
        <v>44101</v>
      </c>
      <c r="C55" t="n">
        <v>1769</v>
      </c>
      <c r="D55" t="inlineStr">
        <is>
          <t xml:space="preserve">Befürworten Sie einen Ausbau des ÖV-Angebotes in der Stadt Gossau (z.B. mehr Haltestellen, Quartiererschliessung, Verdichtung des Fahrplans)? </t>
        </is>
      </c>
      <c r="E55" t="inlineStr">
        <is>
          <t>options4</t>
        </is>
      </c>
      <c r="F55" t="n">
        <v>5080</v>
      </c>
      <c r="G55" t="inlineStr">
        <is>
          <t>Umwelt, Verkehr &amp; Energie</t>
        </is>
      </c>
      <c r="H55" t="inlineStr">
        <is>
          <t>Q00393</t>
        </is>
      </c>
      <c r="I55" t="inlineStr">
        <is>
          <t>de</t>
        </is>
      </c>
      <c r="J55" t="b">
        <v>0</v>
      </c>
      <c r="K55" t="inlineStr">
        <is>
          <t>6ec244b8de5eb042dd291b6e77287780</t>
        </is>
      </c>
      <c r="L55" t="n">
        <v/>
      </c>
      <c r="M55" t="n">
        <v>-1</v>
      </c>
      <c r="N55" t="n">
        <v>-1</v>
      </c>
    </row>
    <row r="56">
      <c r="A56" t="n">
        <v>18</v>
      </c>
      <c r="B56" s="2" t="n">
        <v>44101</v>
      </c>
      <c r="C56" t="n">
        <v>1773</v>
      </c>
      <c r="D56" t="inlineStr">
        <is>
          <t>Soll die Stadt Gossau Massnahmen ergreifen, um den Langsamverkehr (Velo- und Fussverkehr) gegenüber dem motorisierten Verkehr stärker zu fördern?</t>
        </is>
      </c>
      <c r="E56" t="inlineStr">
        <is>
          <t>options4</t>
        </is>
      </c>
      <c r="F56" t="n">
        <v>5080</v>
      </c>
      <c r="G56" t="inlineStr">
        <is>
          <t>Umwelt, Verkehr &amp; Energie</t>
        </is>
      </c>
      <c r="H56" t="inlineStr">
        <is>
          <t>Q00394</t>
        </is>
      </c>
      <c r="I56" t="inlineStr">
        <is>
          <t>de</t>
        </is>
      </c>
      <c r="J56" t="b">
        <v>0</v>
      </c>
      <c r="K56" t="inlineStr">
        <is>
          <t>1b405bbbf38f93ed3beaff188efb8f6e</t>
        </is>
      </c>
      <c r="L56" t="n">
        <v/>
      </c>
      <c r="M56" t="n">
        <v>-1</v>
      </c>
      <c r="N56" t="n">
        <v>-1</v>
      </c>
    </row>
    <row r="57">
      <c r="A57" t="n">
        <v>18</v>
      </c>
      <c r="B57" s="2" t="n">
        <v>44101</v>
      </c>
      <c r="C57" t="n">
        <v>1781</v>
      </c>
      <c r="D57" t="inlineStr">
        <is>
          <t>Soll die Stadt Gossau den gemeinnützigen Wohnungsbau stärker unterstützen (z.B. durch Abgabe von Bauland im Baurecht an Genossenschaften)?</t>
        </is>
      </c>
      <c r="E57" t="inlineStr">
        <is>
          <t>options4</t>
        </is>
      </c>
      <c r="F57" t="n">
        <v>5470</v>
      </c>
      <c r="G57" t="inlineStr">
        <is>
          <t>Stadtentwicklung</t>
        </is>
      </c>
      <c r="H57" t="inlineStr">
        <is>
          <t>Q00396</t>
        </is>
      </c>
      <c r="I57" t="inlineStr">
        <is>
          <t>de</t>
        </is>
      </c>
      <c r="J57" t="b">
        <v>0</v>
      </c>
      <c r="K57" t="inlineStr">
        <is>
          <t>506a52239b3501051d2df58977548fa4</t>
        </is>
      </c>
      <c r="L57" t="n">
        <v/>
      </c>
      <c r="M57" t="n">
        <v>-1</v>
      </c>
      <c r="N57" t="n">
        <v>-1</v>
      </c>
    </row>
    <row r="58">
      <c r="A58" t="n">
        <v>18</v>
      </c>
      <c r="B58" s="2" t="n">
        <v>44101</v>
      </c>
      <c r="C58" t="n">
        <v>1785</v>
      </c>
      <c r="D58" t="inlineStr">
        <is>
          <t>Befürworten Sie den Baukredit (ca. 100 Mio. CHF) für das Projekt "Sportwelt Gossau" (u.a. neues Hallenbad, Fussballplätze, Leichtathletikanlagen, Sporthallen, Freizeitanlagen)?</t>
        </is>
      </c>
      <c r="E58" t="inlineStr">
        <is>
          <t>options4</t>
        </is>
      </c>
      <c r="F58" t="n">
        <v>5470</v>
      </c>
      <c r="G58" t="inlineStr">
        <is>
          <t>Stadtentwicklung</t>
        </is>
      </c>
      <c r="H58" t="inlineStr">
        <is>
          <t>Q00397</t>
        </is>
      </c>
      <c r="I58" t="inlineStr">
        <is>
          <t>de</t>
        </is>
      </c>
      <c r="J58" t="b">
        <v>0</v>
      </c>
      <c r="K58" t="inlineStr">
        <is>
          <t>d93ae67a6a24b59408b8512117b00502</t>
        </is>
      </c>
      <c r="L58" t="n">
        <v/>
      </c>
      <c r="M58" t="n">
        <v>-1</v>
      </c>
      <c r="N58" t="n">
        <v>-1</v>
      </c>
    </row>
    <row r="59">
      <c r="A59" t="n">
        <v>18</v>
      </c>
      <c r="B59" s="2" t="n">
        <v>44101</v>
      </c>
      <c r="C59" t="n">
        <v>1801</v>
      </c>
      <c r="D59" t="inlineStr">
        <is>
          <t>Soll sich die Stadt Gossau stärker für die politische Beteiligung von Jugendlichen engagieren (z.B. Einrichtung eines Jugendparlaments oder einer Jugendmotion)?</t>
        </is>
      </c>
      <c r="E59" t="inlineStr">
        <is>
          <t>options4</t>
        </is>
      </c>
      <c r="F59" t="n">
        <v>5129</v>
      </c>
      <c r="G59" t="inlineStr">
        <is>
          <t>Politisches System &amp; Digitalisierung</t>
        </is>
      </c>
      <c r="H59" t="inlineStr">
        <is>
          <t>Q00401</t>
        </is>
      </c>
      <c r="I59" t="inlineStr">
        <is>
          <t>de</t>
        </is>
      </c>
      <c r="J59" t="b">
        <v>0</v>
      </c>
      <c r="K59" t="inlineStr">
        <is>
          <t>3471bb0adcd12780719157ea451ef41d</t>
        </is>
      </c>
      <c r="L59" t="n">
        <v/>
      </c>
      <c r="M59" t="n">
        <v>-1</v>
      </c>
      <c r="N59" t="n">
        <v>-1</v>
      </c>
    </row>
    <row r="60">
      <c r="A60" t="n">
        <v>18</v>
      </c>
      <c r="B60" s="2" t="n">
        <v>44101</v>
      </c>
      <c r="C60" t="n">
        <v>1857</v>
      </c>
      <c r="D60" t="inlineStr">
        <is>
          <t>Soll die Stadt Gossau ein neues unabhängiges Stadtmagazin mitfinanzieren?</t>
        </is>
      </c>
      <c r="E60" t="inlineStr">
        <is>
          <t>options4</t>
        </is>
      </c>
      <c r="F60" t="n">
        <v>5001</v>
      </c>
      <c r="G60" t="inlineStr">
        <is>
          <t>Gesellschaft, Kultur &amp; Ethik</t>
        </is>
      </c>
      <c r="H60" t="inlineStr">
        <is>
          <t>Q00415</t>
        </is>
      </c>
      <c r="I60" t="inlineStr">
        <is>
          <t>de</t>
        </is>
      </c>
      <c r="J60" t="b">
        <v>0</v>
      </c>
      <c r="K60" t="inlineStr">
        <is>
          <t>8b1e53db49cc8c8afdbf99d686bee87e</t>
        </is>
      </c>
      <c r="L60" t="n">
        <v/>
      </c>
      <c r="M60" t="n">
        <v>-1</v>
      </c>
      <c r="N60" t="n">
        <v>-1</v>
      </c>
    </row>
    <row r="61">
      <c r="A61" t="n">
        <v>51</v>
      </c>
      <c r="B61" s="2" t="n">
        <v>44101</v>
      </c>
      <c r="C61" t="n">
        <v>1448</v>
      </c>
      <c r="D61" t="inlineStr">
        <is>
          <t>Die Stadt St.Gallen will per Januar 2021 eine Spitex-Einheitsorganisation gründen, welche künftig den gesetzlichen Versorgungsauftrag für das ganze Stadtgebiet wahrnimmt. Befürworten Sie dies?</t>
        </is>
      </c>
      <c r="E61" t="inlineStr">
        <is>
          <t>options4</t>
        </is>
      </c>
      <c r="F61" t="n">
        <v>4874</v>
      </c>
      <c r="G61" t="inlineStr">
        <is>
          <t>Sozialstaat, Familie &amp; Gesundheit</t>
        </is>
      </c>
      <c r="H61" t="inlineStr">
        <is>
          <t>Q00419</t>
        </is>
      </c>
      <c r="I61" t="inlineStr">
        <is>
          <t>de</t>
        </is>
      </c>
      <c r="J61" t="b">
        <v>0</v>
      </c>
      <c r="K61" t="inlineStr">
        <is>
          <t>e095dfcd2edeb0b7dddd891431e742cf</t>
        </is>
      </c>
      <c r="L61" t="n">
        <v/>
      </c>
      <c r="M61" t="n">
        <v>-1</v>
      </c>
      <c r="N61" t="n">
        <v>-1</v>
      </c>
    </row>
    <row r="62">
      <c r="A62" t="n">
        <v>51</v>
      </c>
      <c r="B62" s="2" t="n">
        <v>44101</v>
      </c>
      <c r="C62" t="n">
        <v>1483</v>
      </c>
      <c r="D62" t="inlineStr">
        <is>
          <t>Soll die Stadt St.Gallen Ausländer/-innen bei der Integration stärker unterstützen (z.B. durch zusätzliche Sozialarbeiter/-innen)?</t>
        </is>
      </c>
      <c r="E62" t="inlineStr">
        <is>
          <t>options4</t>
        </is>
      </c>
      <c r="F62" t="n">
        <v>4276</v>
      </c>
      <c r="G62" t="inlineStr">
        <is>
          <t>Migration &amp; Integration</t>
        </is>
      </c>
      <c r="H62" t="inlineStr">
        <is>
          <t>Q00426</t>
        </is>
      </c>
      <c r="I62" t="inlineStr">
        <is>
          <t>de</t>
        </is>
      </c>
      <c r="J62" t="b">
        <v>0</v>
      </c>
      <c r="K62" t="inlineStr">
        <is>
          <t>0d142db6c9002776c5d4e7520b82f822</t>
        </is>
      </c>
      <c r="L62" t="n">
        <v/>
      </c>
      <c r="M62" t="n">
        <v>-1</v>
      </c>
      <c r="N62" t="n">
        <v>-1</v>
      </c>
    </row>
    <row r="63">
      <c r="A63" t="n">
        <v>51</v>
      </c>
      <c r="B63" s="2" t="n">
        <v>44101</v>
      </c>
      <c r="C63" t="n">
        <v>1498</v>
      </c>
      <c r="D63" t="inlineStr">
        <is>
          <t xml:space="preserve">Soll die Stadt St.Gallen bei der Besetzung von Kaderstellen in der Verwaltung Frauen stärker berücksichtigen? </t>
        </is>
      </c>
      <c r="E63" t="inlineStr">
        <is>
          <t>options4</t>
        </is>
      </c>
      <c r="F63" t="n">
        <v>5010</v>
      </c>
      <c r="G63" t="inlineStr">
        <is>
          <t>Gesellschaft, Kultur &amp; Ethik</t>
        </is>
      </c>
      <c r="H63" t="inlineStr">
        <is>
          <t>Q00429</t>
        </is>
      </c>
      <c r="I63" t="inlineStr">
        <is>
          <t>de</t>
        </is>
      </c>
      <c r="J63" t="b">
        <v>0</v>
      </c>
      <c r="K63" t="inlineStr">
        <is>
          <t>64b02d918a364b5d9ecd6893a28ca7b2</t>
        </is>
      </c>
      <c r="L63" t="n">
        <v/>
      </c>
      <c r="M63" t="n">
        <v>-1</v>
      </c>
      <c r="N63" t="n">
        <v>-1</v>
      </c>
    </row>
    <row r="64">
      <c r="A64" t="n">
        <v>51</v>
      </c>
      <c r="B64" s="2" t="n">
        <v>44101</v>
      </c>
      <c r="C64" t="n">
        <v>1518</v>
      </c>
      <c r="D64" t="inlineStr">
        <is>
          <t>Befürworten Sie angesichts budgetierter Defizite in der Stadt St.Gallen eine Erhöhung des Steuerfusses?</t>
        </is>
      </c>
      <c r="E64" t="inlineStr">
        <is>
          <t>options4</t>
        </is>
      </c>
      <c r="F64" t="n">
        <v>4436</v>
      </c>
      <c r="G64" t="inlineStr">
        <is>
          <t>Finanzen &amp; Steuern</t>
        </is>
      </c>
      <c r="H64" t="inlineStr">
        <is>
          <t>Q00433</t>
        </is>
      </c>
      <c r="I64" t="inlineStr">
        <is>
          <t>de</t>
        </is>
      </c>
      <c r="J64" t="b">
        <v>0</v>
      </c>
      <c r="K64" t="inlineStr">
        <is>
          <t>609707d50fa607365cded2a3544680d1</t>
        </is>
      </c>
      <c r="L64" t="n">
        <v/>
      </c>
      <c r="M64" t="n">
        <v>-1</v>
      </c>
      <c r="N64" t="n">
        <v>-1</v>
      </c>
    </row>
    <row r="65">
      <c r="A65" t="n">
        <v>51</v>
      </c>
      <c r="B65" s="2" t="n">
        <v>44101</v>
      </c>
      <c r="C65" t="n">
        <v>1528</v>
      </c>
      <c r="D65" t="inlineStr">
        <is>
          <t>Mit dem St.Galler Sparprogramm „Fokus 25“ sollen die Ausgaben ab 2021 um 30 Millionen gesenkt werden. Befürworten Sie dieses Vorhaben?</t>
        </is>
      </c>
      <c r="E65" t="inlineStr">
        <is>
          <t>options4</t>
        </is>
      </c>
      <c r="F65" t="n">
        <v>4436</v>
      </c>
      <c r="G65" t="inlineStr">
        <is>
          <t>Finanzen &amp; Steuern</t>
        </is>
      </c>
      <c r="H65" t="inlineStr">
        <is>
          <t>Q00435</t>
        </is>
      </c>
      <c r="I65" t="inlineStr">
        <is>
          <t>de</t>
        </is>
      </c>
      <c r="J65" t="b">
        <v>0</v>
      </c>
      <c r="K65" t="inlineStr">
        <is>
          <t>0a0053ac35f9190fc5d880800d84ffae</t>
        </is>
      </c>
      <c r="L65" t="n">
        <v/>
      </c>
      <c r="M65" t="n">
        <v>-1</v>
      </c>
      <c r="N65" t="n">
        <v>-1</v>
      </c>
    </row>
    <row r="66">
      <c r="A66" t="n">
        <v>51</v>
      </c>
      <c r="B66" s="2" t="n">
        <v>44101</v>
      </c>
      <c r="C66" t="n">
        <v>1543</v>
      </c>
      <c r="D66" t="inlineStr">
        <is>
          <t>Soll die Stadt St.Gallen das lokale Gewerbe stärker unterstützen (z.B. Ausbau der Standort- und Wirtschaftsförderung)?</t>
        </is>
      </c>
      <c r="E66" t="inlineStr">
        <is>
          <t>options4</t>
        </is>
      </c>
      <c r="F66" t="n">
        <v>4557</v>
      </c>
      <c r="G66" t="inlineStr">
        <is>
          <t>Wirtschaft &amp; Arbeit</t>
        </is>
      </c>
      <c r="H66" t="inlineStr">
        <is>
          <t>Q00438</t>
        </is>
      </c>
      <c r="I66" t="inlineStr">
        <is>
          <t>de</t>
        </is>
      </c>
      <c r="J66" t="b">
        <v>0</v>
      </c>
      <c r="K66" t="inlineStr">
        <is>
          <t>0653edc3146e31da248f994d76d05237</t>
        </is>
      </c>
      <c r="L66" t="n">
        <v/>
      </c>
      <c r="M66" t="n">
        <v>-1</v>
      </c>
      <c r="N66" t="n">
        <v>-1</v>
      </c>
    </row>
    <row r="67">
      <c r="A67" t="n">
        <v>51</v>
      </c>
      <c r="B67" s="2" t="n">
        <v>44101</v>
      </c>
      <c r="C67" t="n">
        <v>1548</v>
      </c>
      <c r="D67" t="inlineStr">
        <is>
          <t>Auf den ersten Juni 2020 wurden in der Stadt St.Gallen die Regeln für die Geschäftsöffnungszeiten gelockert. Befürworten Sie dies grundsätzlich?</t>
        </is>
      </c>
      <c r="E67" t="inlineStr">
        <is>
          <t>options4</t>
        </is>
      </c>
      <c r="F67" t="n">
        <v>4557</v>
      </c>
      <c r="G67" t="inlineStr">
        <is>
          <t>Wirtschaft &amp; Arbeit</t>
        </is>
      </c>
      <c r="H67" t="inlineStr">
        <is>
          <t>Q00439</t>
        </is>
      </c>
      <c r="I67" t="inlineStr">
        <is>
          <t>de</t>
        </is>
      </c>
      <c r="J67" t="b">
        <v>0</v>
      </c>
      <c r="K67" t="inlineStr">
        <is>
          <t>bd2348cf8d5f723c0b0816f49d151938</t>
        </is>
      </c>
      <c r="L67" t="n">
        <v/>
      </c>
      <c r="M67" t="n">
        <v>-1</v>
      </c>
      <c r="N67" t="n">
        <v>-1</v>
      </c>
    </row>
    <row r="68">
      <c r="A68" t="n">
        <v>51</v>
      </c>
      <c r="B68" s="2" t="n">
        <v>44101</v>
      </c>
      <c r="C68" t="n">
        <v>1558</v>
      </c>
      <c r="D68" t="inlineStr">
        <is>
          <t>Befürworten Sie das Vorhaben der Stadt St.Gallen, bis zum Jahr 2050 klimaneutral zu werden und komplett auf fossile Energien zu verzichten (Volksabstimmung vom 27. September 2020)?</t>
        </is>
      </c>
      <c r="E68" t="inlineStr">
        <is>
          <t>options4</t>
        </is>
      </c>
      <c r="F68" t="n">
        <v>5086</v>
      </c>
      <c r="G68" t="inlineStr">
        <is>
          <t>Umwelt, Verkehr &amp; Energie</t>
        </is>
      </c>
      <c r="H68" t="inlineStr">
        <is>
          <t>Q00441</t>
        </is>
      </c>
      <c r="I68" t="inlineStr">
        <is>
          <t>de</t>
        </is>
      </c>
      <c r="J68" t="b">
        <v>0</v>
      </c>
      <c r="K68" t="inlineStr">
        <is>
          <t>304f32c348dc8b0898f268c9a076ebf5</t>
        </is>
      </c>
      <c r="L68" t="n">
        <v/>
      </c>
      <c r="M68" t="n">
        <v>-1</v>
      </c>
      <c r="N68" t="n">
        <v>-1</v>
      </c>
    </row>
    <row r="69">
      <c r="A69" t="n">
        <v>51</v>
      </c>
      <c r="B69" s="2" t="n">
        <v>44101</v>
      </c>
      <c r="C69" t="n">
        <v>1563</v>
      </c>
      <c r="D69" t="inlineStr">
        <is>
          <t>Sollen in der Stadt St.Gallen vermehrt Tempo 30- und Tempo 20-Zonen (Begegnungszonen) eingerichtet werden?</t>
        </is>
      </c>
      <c r="E69" t="inlineStr">
        <is>
          <t>options4</t>
        </is>
      </c>
      <c r="F69" t="n">
        <v>5086</v>
      </c>
      <c r="G69" t="inlineStr">
        <is>
          <t>Umwelt, Verkehr &amp; Energie</t>
        </is>
      </c>
      <c r="H69" t="inlineStr">
        <is>
          <t>Q00442</t>
        </is>
      </c>
      <c r="I69" t="inlineStr">
        <is>
          <t>de</t>
        </is>
      </c>
      <c r="J69" t="b">
        <v>0</v>
      </c>
      <c r="K69" t="inlineStr">
        <is>
          <t>cbbb121fab87a457e4211483a871089d</t>
        </is>
      </c>
      <c r="L69" t="n">
        <v/>
      </c>
      <c r="M69" t="n">
        <v>-1</v>
      </c>
      <c r="N69" t="n">
        <v>-1</v>
      </c>
    </row>
    <row r="70">
      <c r="A70" t="n">
        <v>51</v>
      </c>
      <c r="B70" s="2" t="n">
        <v>44101</v>
      </c>
      <c r="C70" t="n">
        <v>1568</v>
      </c>
      <c r="D70" t="inlineStr">
        <is>
          <t>Soll das S-Bahn-System von St.Gallen weiter ausgebaut werden?</t>
        </is>
      </c>
      <c r="E70" t="inlineStr">
        <is>
          <t>options4</t>
        </is>
      </c>
      <c r="F70" t="n">
        <v>5086</v>
      </c>
      <c r="G70" t="inlineStr">
        <is>
          <t>Umwelt, Verkehr &amp; Energie</t>
        </is>
      </c>
      <c r="H70" t="inlineStr">
        <is>
          <t>Q00443</t>
        </is>
      </c>
      <c r="I70" t="inlineStr">
        <is>
          <t>de</t>
        </is>
      </c>
      <c r="J70" t="b">
        <v>0</v>
      </c>
      <c r="K70" t="inlineStr">
        <is>
          <t>e4c19cf263e15cf1235168eae07abf43</t>
        </is>
      </c>
      <c r="L70" t="n">
        <v/>
      </c>
      <c r="M70" t="n">
        <v>-1</v>
      </c>
      <c r="N70" t="n">
        <v>-1</v>
      </c>
    </row>
    <row r="71">
      <c r="A71" t="n">
        <v>51</v>
      </c>
      <c r="B71" s="2" t="n">
        <v>44101</v>
      </c>
      <c r="C71" t="n">
        <v>1578</v>
      </c>
      <c r="D71" t="inlineStr">
        <is>
          <t xml:space="preserve">Befürworten Sie das Projekt für die Neugestaltung Marktplatz und Bohl (Volksabstimmung über einen Kredit von 27.7 Mio. Franken vom 27. September 2020)? </t>
        </is>
      </c>
      <c r="E71" t="inlineStr">
        <is>
          <t>options4</t>
        </is>
      </c>
      <c r="F71" t="n">
        <v>5467</v>
      </c>
      <c r="G71" t="inlineStr">
        <is>
          <t>Stadtentwicklung, politisches System &amp; Digitalisierung</t>
        </is>
      </c>
      <c r="H71" t="inlineStr">
        <is>
          <t>Q00445</t>
        </is>
      </c>
      <c r="I71" t="inlineStr">
        <is>
          <t>de</t>
        </is>
      </c>
      <c r="J71" t="b">
        <v>0</v>
      </c>
      <c r="K71" t="inlineStr">
        <is>
          <t>71111abfe1b7875ae8c245f259639044</t>
        </is>
      </c>
      <c r="L71" t="n">
        <v/>
      </c>
      <c r="M71" t="n">
        <v>-1</v>
      </c>
      <c r="N71" t="n">
        <v>-1</v>
      </c>
    </row>
    <row r="72">
      <c r="A72" t="n">
        <v>51</v>
      </c>
      <c r="B72" s="2" t="n">
        <v>44101</v>
      </c>
      <c r="C72" t="n">
        <v>1593</v>
      </c>
      <c r="D72" t="inlineStr">
        <is>
          <t>Soll sich die Stadt St.Gallen stärker für die politische Beteiligung von Jugendlichen engagieren (z.B. Förderung von entsprechenden Plattformen)?</t>
        </is>
      </c>
      <c r="E72" t="inlineStr">
        <is>
          <t>options4</t>
        </is>
      </c>
      <c r="F72" t="n">
        <v>5467</v>
      </c>
      <c r="G72" t="inlineStr">
        <is>
          <t>Stadtentwicklung, politisches System &amp; Digitalisierung</t>
        </is>
      </c>
      <c r="H72" t="inlineStr">
        <is>
          <t>Q00448</t>
        </is>
      </c>
      <c r="I72" t="inlineStr">
        <is>
          <t>de</t>
        </is>
      </c>
      <c r="J72" t="b">
        <v>0</v>
      </c>
      <c r="K72" t="inlineStr">
        <is>
          <t>2fc63199456a2178169d10c7d7bda2ba</t>
        </is>
      </c>
      <c r="L72" t="n">
        <v/>
      </c>
      <c r="M72" t="n">
        <v>-1</v>
      </c>
      <c r="N72" t="n">
        <v>-1</v>
      </c>
    </row>
    <row r="73">
      <c r="A73" t="n">
        <v>20</v>
      </c>
      <c r="B73" s="2" t="n">
        <v>44101</v>
      </c>
      <c r="C73" t="n">
        <v>1043</v>
      </c>
      <c r="D73" t="inlineStr">
        <is>
          <t xml:space="preserve">Befürworten Sie die Einführung eines bezahlten Vaterschaftsurlaubs von zwei Wochen (Abstimmung vom 27. September)? </t>
        </is>
      </c>
      <c r="E73" t="inlineStr">
        <is>
          <t>options4</t>
        </is>
      </c>
      <c r="F73" t="n">
        <v>4166</v>
      </c>
      <c r="G73" t="inlineStr">
        <is>
          <t>Sozialstaat &amp; Familie</t>
        </is>
      </c>
      <c r="H73" t="inlineStr">
        <is>
          <t>Q00464</t>
        </is>
      </c>
      <c r="I73" t="inlineStr">
        <is>
          <t>de</t>
        </is>
      </c>
      <c r="J73" t="b">
        <v>0</v>
      </c>
      <c r="K73" t="inlineStr">
        <is>
          <t>56c33e6d087a454d2b675c9af6bc715d</t>
        </is>
      </c>
      <c r="L73" t="n">
        <v/>
      </c>
      <c r="M73" t="n">
        <v>-1</v>
      </c>
      <c r="N73" t="n">
        <v>-1</v>
      </c>
    </row>
    <row r="74">
      <c r="A74" t="n">
        <v>20</v>
      </c>
      <c r="B74" s="2" t="n">
        <v>44101</v>
      </c>
      <c r="C74" t="n">
        <v>1045</v>
      </c>
      <c r="D74" t="inlineStr">
        <is>
          <t xml:space="preserve">Würden Sie die Durchführung eines Pilotprojekts zum bedingungslosen Grundeinkommen in der Stadt Biel begrüssen? </t>
        </is>
      </c>
      <c r="E74" t="inlineStr">
        <is>
          <t>options4</t>
        </is>
      </c>
      <c r="F74" t="n">
        <v>4166</v>
      </c>
      <c r="G74" t="inlineStr">
        <is>
          <t>Sozialstaat &amp; Familie</t>
        </is>
      </c>
      <c r="H74" t="inlineStr">
        <is>
          <t>Q00465</t>
        </is>
      </c>
      <c r="I74" t="inlineStr">
        <is>
          <t>de</t>
        </is>
      </c>
      <c r="J74" t="b">
        <v>0</v>
      </c>
      <c r="K74" t="inlineStr">
        <is>
          <t>375e340386498b9962cf6d13845b4be8</t>
        </is>
      </c>
      <c r="L74" t="n">
        <v/>
      </c>
      <c r="M74" t="n">
        <v>-1</v>
      </c>
      <c r="N74" t="n">
        <v>-1</v>
      </c>
    </row>
    <row r="75">
      <c r="A75" t="n">
        <v>20</v>
      </c>
      <c r="B75" s="2" t="n">
        <v>44101</v>
      </c>
      <c r="C75" t="n">
        <v>1049</v>
      </c>
      <c r="D75" t="inlineStr">
        <is>
          <t>Würden Sie eine Verschärfung des Sozialhilfegesetzes im Kanton Bern befürworten (z.B. Begrenzung der Zulagen, tieferer Ansatz des Existenzminimums, strengere Sanktionen für Betrug)?</t>
        </is>
      </c>
      <c r="E75" t="inlineStr">
        <is>
          <t>options4</t>
        </is>
      </c>
      <c r="F75" t="n">
        <v>4166</v>
      </c>
      <c r="G75" t="inlineStr">
        <is>
          <t>Sozialstaat &amp; Familie</t>
        </is>
      </c>
      <c r="H75" t="inlineStr">
        <is>
          <t>Q00467</t>
        </is>
      </c>
      <c r="I75" t="inlineStr">
        <is>
          <t>de</t>
        </is>
      </c>
      <c r="J75" t="b">
        <v>0</v>
      </c>
      <c r="K75" t="inlineStr">
        <is>
          <t>86d3fbfdeb88966e3e53df4c203b18d6</t>
        </is>
      </c>
      <c r="L75" t="n">
        <v/>
      </c>
      <c r="M75" t="n">
        <v>-1</v>
      </c>
      <c r="N75" t="n">
        <v>-1</v>
      </c>
    </row>
    <row r="76">
      <c r="A76" t="n">
        <v>20</v>
      </c>
      <c r="B76" s="2" t="n">
        <v>44101</v>
      </c>
      <c r="C76" t="n">
        <v>1059</v>
      </c>
      <c r="D76" t="inlineStr">
        <is>
          <t>Wären Sie dafür, dass mehr Schulen in Biel die Filière Bilingue (FiBi) anbieten?</t>
        </is>
      </c>
      <c r="E76" t="inlineStr">
        <is>
          <t>options4</t>
        </is>
      </c>
      <c r="F76" t="n">
        <v>5370</v>
      </c>
      <c r="G76" t="inlineStr">
        <is>
          <t>Bildung &amp; Kultur</t>
        </is>
      </c>
      <c r="H76" t="inlineStr">
        <is>
          <t>Q00470</t>
        </is>
      </c>
      <c r="I76" t="inlineStr">
        <is>
          <t>de</t>
        </is>
      </c>
      <c r="J76" t="b">
        <v>0</v>
      </c>
      <c r="K76" t="inlineStr">
        <is>
          <t>e551f66d44389c970c89812b58f562b4</t>
        </is>
      </c>
      <c r="L76" t="n">
        <v/>
      </c>
      <c r="M76" t="n">
        <v>-1</v>
      </c>
      <c r="N76" t="n">
        <v>-1</v>
      </c>
    </row>
    <row r="77">
      <c r="A77" t="n">
        <v>20</v>
      </c>
      <c r="B77" s="2" t="n">
        <v>44101</v>
      </c>
      <c r="C77" t="n">
        <v>1061</v>
      </c>
      <c r="D77" t="inlineStr">
        <is>
          <t>Soll die Stadt Biel ihre finanzielle Unterstützung für die Kultur erhöhen?</t>
        </is>
      </c>
      <c r="E77" t="inlineStr">
        <is>
          <t>options4</t>
        </is>
      </c>
      <c r="F77" t="n">
        <v>5370</v>
      </c>
      <c r="G77" t="inlineStr">
        <is>
          <t>Bildung &amp; Kultur</t>
        </is>
      </c>
      <c r="H77" t="inlineStr">
        <is>
          <t>Q00471</t>
        </is>
      </c>
      <c r="I77" t="inlineStr">
        <is>
          <t>de</t>
        </is>
      </c>
      <c r="J77" t="b">
        <v>0</v>
      </c>
      <c r="K77" t="inlineStr">
        <is>
          <t>348d367a9a490dc1b08c7f92050b8114</t>
        </is>
      </c>
      <c r="L77" t="n">
        <v/>
      </c>
      <c r="M77" t="n">
        <v>-1</v>
      </c>
      <c r="N77" t="n">
        <v>-1</v>
      </c>
    </row>
    <row r="78">
      <c r="A78" t="n">
        <v>20</v>
      </c>
      <c r="B78" s="2" t="n">
        <v>44101</v>
      </c>
      <c r="C78" t="n">
        <v>1077</v>
      </c>
      <c r="D78" t="inlineStr">
        <is>
          <t>Sollten Ihrer Meinung nach die Massnahmen zur Bekämpfung häuslicher Gewalt verstärkt werden (z.B. mehr Unterkünfte für die Opfer, verstärkte Prävention)?</t>
        </is>
      </c>
      <c r="E78" t="inlineStr">
        <is>
          <t>options4</t>
        </is>
      </c>
      <c r="F78" t="n">
        <v>4358</v>
      </c>
      <c r="G78" t="inlineStr">
        <is>
          <t>Gesellschaft &amp; Ethik</t>
        </is>
      </c>
      <c r="H78" t="inlineStr">
        <is>
          <t>Q00477</t>
        </is>
      </c>
      <c r="I78" t="inlineStr">
        <is>
          <t>de</t>
        </is>
      </c>
      <c r="J78" t="b">
        <v>0</v>
      </c>
      <c r="K78" t="inlineStr">
        <is>
          <t>eecbe46e929a8ec1ea2a41f9b5973b53</t>
        </is>
      </c>
      <c r="L78" t="n">
        <v/>
      </c>
      <c r="M78" t="n">
        <v>-1</v>
      </c>
      <c r="N78" t="n">
        <v>-1</v>
      </c>
    </row>
    <row r="79">
      <c r="A79" t="n">
        <v>20</v>
      </c>
      <c r="B79" s="2" t="n">
        <v>44101</v>
      </c>
      <c r="C79" t="n">
        <v>1079</v>
      </c>
      <c r="D79" t="inlineStr">
        <is>
          <t>Soll die Stadt Biel Frauen stärker berücksichtigen bei der Besetzung von Kaderstellen in der Verwaltung?</t>
        </is>
      </c>
      <c r="E79" t="inlineStr">
        <is>
          <t>options4</t>
        </is>
      </c>
      <c r="F79" t="n">
        <v>4358</v>
      </c>
      <c r="G79" t="inlineStr">
        <is>
          <t>Gesellschaft &amp; Ethik</t>
        </is>
      </c>
      <c r="H79" t="inlineStr">
        <is>
          <t>Q00478</t>
        </is>
      </c>
      <c r="I79" t="inlineStr">
        <is>
          <t>de</t>
        </is>
      </c>
      <c r="J79" t="b">
        <v>0</v>
      </c>
      <c r="K79" t="inlineStr">
        <is>
          <t>727768889a3c0f89ae9ff3cb250531e5</t>
        </is>
      </c>
      <c r="L79" t="n">
        <v/>
      </c>
      <c r="M79" t="n">
        <v>-1</v>
      </c>
      <c r="N79" t="n">
        <v>-1</v>
      </c>
    </row>
    <row r="80">
      <c r="A80" t="n">
        <v>20</v>
      </c>
      <c r="B80" s="2" t="n">
        <v>44101</v>
      </c>
      <c r="C80" t="n">
        <v>1081</v>
      </c>
      <c r="D80" t="inlineStr">
        <is>
          <t>Soll Ihrer Meinung nach der Gemeindesteuersatz erhöht werden?</t>
        </is>
      </c>
      <c r="E80" t="inlineStr">
        <is>
          <t>options4</t>
        </is>
      </c>
      <c r="F80" t="n">
        <v>4413</v>
      </c>
      <c r="G80" t="inlineStr">
        <is>
          <t>Finanzen &amp; Steuern</t>
        </is>
      </c>
      <c r="H80" t="inlineStr">
        <is>
          <t>Q00479</t>
        </is>
      </c>
      <c r="I80" t="inlineStr">
        <is>
          <t>de</t>
        </is>
      </c>
      <c r="J80" t="b">
        <v>0</v>
      </c>
      <c r="K80" t="inlineStr">
        <is>
          <t>605149938ef3308ac5ade4990331ae47</t>
        </is>
      </c>
      <c r="L80" t="n">
        <v/>
      </c>
      <c r="M80" t="n">
        <v>-1</v>
      </c>
      <c r="N80" t="n">
        <v>-1</v>
      </c>
    </row>
    <row r="81">
      <c r="A81" t="n">
        <v>20</v>
      </c>
      <c r="B81" s="2" t="n">
        <v>44101</v>
      </c>
      <c r="C81" t="n">
        <v>1083</v>
      </c>
      <c r="D81" t="inlineStr">
        <is>
          <t xml:space="preserve">Soll die Stadt Biel zusätzlich zu den kantonalen Bestimmungen über den Ausgleich der Gemeindefinanzen (Gemeindegesetz) eine kommunale Schuldenbremse einführen? </t>
        </is>
      </c>
      <c r="E81" t="inlineStr">
        <is>
          <t>options4</t>
        </is>
      </c>
      <c r="F81" t="n">
        <v>4413</v>
      </c>
      <c r="G81" t="inlineStr">
        <is>
          <t>Finanzen &amp; Steuern</t>
        </is>
      </c>
      <c r="H81" t="inlineStr">
        <is>
          <t>Q00480</t>
        </is>
      </c>
      <c r="I81" t="inlineStr">
        <is>
          <t>de</t>
        </is>
      </c>
      <c r="J81" t="b">
        <v>0</v>
      </c>
      <c r="K81" t="inlineStr">
        <is>
          <t>3a04bcf39689a7f52efff3fdaf393150</t>
        </is>
      </c>
      <c r="L81" t="n">
        <v/>
      </c>
      <c r="M81" t="n">
        <v>-1</v>
      </c>
      <c r="N81" t="n">
        <v>-1</v>
      </c>
    </row>
    <row r="82">
      <c r="A82" t="n">
        <v>20</v>
      </c>
      <c r="B82" s="2" t="n">
        <v>44101</v>
      </c>
      <c r="C82" t="n">
        <v>1091</v>
      </c>
      <c r="D82" t="inlineStr">
        <is>
          <t>Soll die Stadt Biel das lokale Gewerbe verstärkt fördern (z.B. mehr Veranstaltungen im Stadtzentrum, bessere Vernetzung der Händler/-innen)?</t>
        </is>
      </c>
      <c r="E82" t="inlineStr">
        <is>
          <t>options4</t>
        </is>
      </c>
      <c r="F82" t="n">
        <v>4534</v>
      </c>
      <c r="G82" t="inlineStr">
        <is>
          <t>Wirtschaft &amp; Arbeit</t>
        </is>
      </c>
      <c r="H82" t="inlineStr">
        <is>
          <t>Q00484</t>
        </is>
      </c>
      <c r="I82" t="inlineStr">
        <is>
          <t>de</t>
        </is>
      </c>
      <c r="J82" t="b">
        <v>0</v>
      </c>
      <c r="K82" t="inlineStr">
        <is>
          <t>673447c4c24885e37b45cedf5191b0bd</t>
        </is>
      </c>
      <c r="L82" t="n">
        <v/>
      </c>
      <c r="M82" t="n">
        <v>-1</v>
      </c>
      <c r="N82" t="n">
        <v>-1</v>
      </c>
    </row>
    <row r="83">
      <c r="A83" t="n">
        <v>20</v>
      </c>
      <c r="B83" s="2" t="n">
        <v>44101</v>
      </c>
      <c r="C83" t="n">
        <v>1093</v>
      </c>
      <c r="D83" t="inlineStr">
        <is>
          <t>Befürworten Sie Massnahmen zur Förderung von Homeoffice-Arbeitsplätzen (z.B. Steuerabzüge für Personen, die zum Arbeiten zu Hause bleiben)?</t>
        </is>
      </c>
      <c r="E83" t="inlineStr">
        <is>
          <t>options4</t>
        </is>
      </c>
      <c r="F83" t="n">
        <v>4534</v>
      </c>
      <c r="G83" t="inlineStr">
        <is>
          <t>Wirtschaft &amp; Arbeit</t>
        </is>
      </c>
      <c r="H83" t="inlineStr">
        <is>
          <t>Q00485</t>
        </is>
      </c>
      <c r="I83" t="inlineStr">
        <is>
          <t>de</t>
        </is>
      </c>
      <c r="J83" t="b">
        <v>0</v>
      </c>
      <c r="K83" t="inlineStr">
        <is>
          <t>eb7b230695c9a493d9be33b289f3e6fe</t>
        </is>
      </c>
      <c r="L83" t="n">
        <v/>
      </c>
      <c r="M83" t="n">
        <v>-1</v>
      </c>
      <c r="N83" t="n">
        <v>-1</v>
      </c>
    </row>
    <row r="84">
      <c r="A84" t="n">
        <v>20</v>
      </c>
      <c r="B84" s="2" t="n">
        <v>44101</v>
      </c>
      <c r="C84" t="n">
        <v>1095</v>
      </c>
      <c r="D84" t="inlineStr">
        <is>
          <t>Sollen im Stadtzentrum und in den Aussenquartieren vermehrt Tempo 30-Zonen eingerichtet werden?</t>
        </is>
      </c>
      <c r="E84" t="inlineStr">
        <is>
          <t>options4</t>
        </is>
      </c>
      <c r="F84" t="n">
        <v>5396</v>
      </c>
      <c r="G84" t="inlineStr">
        <is>
          <t>Verkehr &amp; Infrastruktur</t>
        </is>
      </c>
      <c r="H84" t="inlineStr">
        <is>
          <t>Q00486</t>
        </is>
      </c>
      <c r="I84" t="inlineStr">
        <is>
          <t>de</t>
        </is>
      </c>
      <c r="J84" t="b">
        <v>0</v>
      </c>
      <c r="K84" t="inlineStr">
        <is>
          <t>ea21bc3c9d6f09af294dfd3d2e974949</t>
        </is>
      </c>
      <c r="L84" t="n">
        <v/>
      </c>
      <c r="M84" t="n">
        <v>-1</v>
      </c>
      <c r="N84" t="n">
        <v>-1</v>
      </c>
    </row>
    <row r="85">
      <c r="A85" t="n">
        <v>20</v>
      </c>
      <c r="B85" s="2" t="n">
        <v>44101</v>
      </c>
      <c r="C85" t="n">
        <v>1097</v>
      </c>
      <c r="D85" t="inlineStr">
        <is>
          <t>Sollen in der Stadt Biel Fussgänger- und Veloanlagen (z.B. Velowege, breitere Trottoirs, usw.) ausgebaut werden?</t>
        </is>
      </c>
      <c r="E85" t="inlineStr">
        <is>
          <t>options4</t>
        </is>
      </c>
      <c r="F85" t="n">
        <v>5396</v>
      </c>
      <c r="G85" t="inlineStr">
        <is>
          <t>Verkehr &amp; Infrastruktur</t>
        </is>
      </c>
      <c r="H85" t="inlineStr">
        <is>
          <t>Q00487</t>
        </is>
      </c>
      <c r="I85" t="inlineStr">
        <is>
          <t>de</t>
        </is>
      </c>
      <c r="J85" t="b">
        <v>0</v>
      </c>
      <c r="K85" t="inlineStr">
        <is>
          <t>87d47eb22ce939bf9b0ce4abc9904c84</t>
        </is>
      </c>
      <c r="L85" t="n">
        <v/>
      </c>
      <c r="M85" t="n">
        <v>-1</v>
      </c>
      <c r="N85" t="n">
        <v>-1</v>
      </c>
    </row>
    <row r="86">
      <c r="A86" t="n">
        <v>20</v>
      </c>
      <c r="B86" s="2" t="n">
        <v>44101</v>
      </c>
      <c r="C86" t="n">
        <v>1099</v>
      </c>
      <c r="D86" t="inlineStr">
        <is>
          <t>Befürworten Sie die Umgestaltung des Bahnhofsplatzes, mit der die Durchfahrt des motorisierten Individualverkehrs erschwert wird?</t>
        </is>
      </c>
      <c r="E86" t="inlineStr">
        <is>
          <t>options4</t>
        </is>
      </c>
      <c r="F86" t="n">
        <v>5396</v>
      </c>
      <c r="G86" t="inlineStr">
        <is>
          <t>Verkehr &amp; Infrastruktur</t>
        </is>
      </c>
      <c r="H86" t="inlineStr">
        <is>
          <t>Q00488</t>
        </is>
      </c>
      <c r="I86" t="inlineStr">
        <is>
          <t>de</t>
        </is>
      </c>
      <c r="J86" t="b">
        <v>0</v>
      </c>
      <c r="K86" t="inlineStr">
        <is>
          <t>6e8c090ebaf7146a6fdfcd5caa28797d</t>
        </is>
      </c>
      <c r="L86" t="n">
        <v/>
      </c>
      <c r="M86" t="n">
        <v>-1</v>
      </c>
      <c r="N86" t="n">
        <v>-1</v>
      </c>
    </row>
    <row r="87">
      <c r="A87" t="n">
        <v>20</v>
      </c>
      <c r="B87" s="2" t="n">
        <v>44101</v>
      </c>
      <c r="C87" t="n">
        <v>1101</v>
      </c>
      <c r="D87" t="inlineStr">
        <is>
          <t xml:space="preserve">Würden Sie den Bau des Westasts A5 in Biel gemäss offiziellem Ausführungsprojekt befürworten?  </t>
        </is>
      </c>
      <c r="E87" t="inlineStr">
        <is>
          <t>options4</t>
        </is>
      </c>
      <c r="F87" t="n">
        <v>5396</v>
      </c>
      <c r="G87" t="inlineStr">
        <is>
          <t>Verkehr &amp; Infrastruktur</t>
        </is>
      </c>
      <c r="H87" t="inlineStr">
        <is>
          <t>Q00489</t>
        </is>
      </c>
      <c r="I87" t="inlineStr">
        <is>
          <t>de</t>
        </is>
      </c>
      <c r="J87" t="b">
        <v>0</v>
      </c>
      <c r="K87" t="inlineStr">
        <is>
          <t>89756ecb2fb3d598f001f9cccc108786</t>
        </is>
      </c>
      <c r="L87" t="n">
        <v/>
      </c>
      <c r="M87" t="n">
        <v>-1</v>
      </c>
      <c r="N87" t="n">
        <v>-1</v>
      </c>
    </row>
    <row r="88">
      <c r="A88" t="n">
        <v>20</v>
      </c>
      <c r="B88" s="2" t="n">
        <v>44101</v>
      </c>
      <c r="C88" t="n">
        <v>1103</v>
      </c>
      <c r="D88" t="inlineStr">
        <is>
          <t>Unterstützen Sie das Projekt "AGGLOlac" für die Entwicklung der Ufer des Bielersees?</t>
        </is>
      </c>
      <c r="E88" t="inlineStr">
        <is>
          <t>options4</t>
        </is>
      </c>
      <c r="F88" t="n">
        <v>5396</v>
      </c>
      <c r="G88" t="inlineStr">
        <is>
          <t>Verkehr &amp; Infrastruktur</t>
        </is>
      </c>
      <c r="H88" t="inlineStr">
        <is>
          <t>Q00490</t>
        </is>
      </c>
      <c r="I88" t="inlineStr">
        <is>
          <t>de</t>
        </is>
      </c>
      <c r="J88" t="b">
        <v>0</v>
      </c>
      <c r="K88" t="inlineStr">
        <is>
          <t>3cf57a08e6a61a5bb751f368440997ee</t>
        </is>
      </c>
      <c r="L88" t="n">
        <v/>
      </c>
      <c r="M88" t="n">
        <v>-1</v>
      </c>
      <c r="N88" t="n">
        <v>-1</v>
      </c>
    </row>
    <row r="89">
      <c r="A89" t="n">
        <v>20</v>
      </c>
      <c r="B89" s="2" t="n">
        <v>44101</v>
      </c>
      <c r="C89" t="n">
        <v>1105</v>
      </c>
      <c r="D89" t="inlineStr">
        <is>
          <t>Ein Postulat verlangt, dass die Stadt Biel das Pariser Klimaabkommen umsetzt, indem sie für jedes ihrer Projekte die Auswirkungen auf den Klimawandel überwacht. Unterstützen Sie diesen Antrag?</t>
        </is>
      </c>
      <c r="E89" t="inlineStr">
        <is>
          <t>options4</t>
        </is>
      </c>
      <c r="F89" t="n">
        <v>5343</v>
      </c>
      <c r="G89" t="inlineStr">
        <is>
          <t>Umwelt &amp; Naturschutz</t>
        </is>
      </c>
      <c r="H89" t="inlineStr">
        <is>
          <t>Q00491</t>
        </is>
      </c>
      <c r="I89" t="inlineStr">
        <is>
          <t>de</t>
        </is>
      </c>
      <c r="J89" t="b">
        <v>0</v>
      </c>
      <c r="K89" t="inlineStr">
        <is>
          <t>2dd0560c6c632697fa84252578f15deb</t>
        </is>
      </c>
      <c r="L89" t="n">
        <v/>
      </c>
      <c r="M89" t="n">
        <v>-1</v>
      </c>
      <c r="N89" t="n">
        <v>-1</v>
      </c>
    </row>
    <row r="90">
      <c r="A90" t="n">
        <v>20</v>
      </c>
      <c r="B90" s="2" t="n">
        <v>44101</v>
      </c>
      <c r="C90" t="n">
        <v>1119</v>
      </c>
      <c r="D90" t="inlineStr">
        <is>
          <t>Würden Sie einen Ausbau der Videoüberwachung (z.B. an Bahnhöfen, Schulen, usw.) in der Stadt Biel begrüssen?</t>
        </is>
      </c>
      <c r="E90" t="inlineStr">
        <is>
          <t>options4</t>
        </is>
      </c>
      <c r="F90" t="n">
        <v>5435</v>
      </c>
      <c r="G90" t="inlineStr">
        <is>
          <t>Sicherheit &amp; Justiz</t>
        </is>
      </c>
      <c r="H90" t="inlineStr">
        <is>
          <t>Q00496</t>
        </is>
      </c>
      <c r="I90" t="inlineStr">
        <is>
          <t>de</t>
        </is>
      </c>
      <c r="J90" t="b">
        <v>0</v>
      </c>
      <c r="K90" t="inlineStr">
        <is>
          <t>b8ca87986574ca37a0e029c6d441bbef</t>
        </is>
      </c>
      <c r="L90" t="n">
        <v/>
      </c>
      <c r="M90" t="n">
        <v>-1</v>
      </c>
      <c r="N90" t="n">
        <v>-1</v>
      </c>
    </row>
    <row r="91">
      <c r="A91" t="n">
        <v>25</v>
      </c>
      <c r="B91" s="2" t="n">
        <v>44129</v>
      </c>
      <c r="C91" t="n">
        <v>2503</v>
      </c>
      <c r="D91" t="inlineStr">
        <is>
          <t>Soll sich die Gemeinde Muri b. Bern stärker für gleiche Bildungschancen einsetzen (z.B. mit Nachhilfe-Gutscheinen für Schüler/-innen aus Familien mit geringem Einkommen)?</t>
        </is>
      </c>
      <c r="E91" t="inlineStr">
        <is>
          <t>options4</t>
        </is>
      </c>
      <c r="F91" t="n">
        <v>4873</v>
      </c>
      <c r="G91" t="inlineStr">
        <is>
          <t>Sozialstaat, Familie &amp; Gesundheit</t>
        </is>
      </c>
      <c r="H91" t="inlineStr">
        <is>
          <t>Q00677</t>
        </is>
      </c>
      <c r="I91" t="inlineStr">
        <is>
          <t>de</t>
        </is>
      </c>
      <c r="J91" t="b">
        <v>0</v>
      </c>
      <c r="K91" t="inlineStr">
        <is>
          <t>4b56265a74500af73b35cb741ae2f8de</t>
        </is>
      </c>
      <c r="L91" t="n">
        <v/>
      </c>
      <c r="M91" t="n">
        <v>-1</v>
      </c>
      <c r="N91" t="n">
        <v>-1</v>
      </c>
    </row>
    <row r="92">
      <c r="A92" t="n">
        <v>25</v>
      </c>
      <c r="B92" s="2" t="n">
        <v>44129</v>
      </c>
      <c r="C92" t="n">
        <v>2505</v>
      </c>
      <c r="D92" t="inlineStr">
        <is>
          <t>Soll die Gemeinde den gemeinnützigen Wohnungsbau stärker unterstützen (z.B. durch Abgabe von Bauland im Baurecht an Genossenschaften)?</t>
        </is>
      </c>
      <c r="E92" t="inlineStr">
        <is>
          <t>options4</t>
        </is>
      </c>
      <c r="F92" t="n">
        <v>4873</v>
      </c>
      <c r="G92" t="inlineStr">
        <is>
          <t>Sozialstaat, Familie &amp; Gesundheit</t>
        </is>
      </c>
      <c r="H92" t="inlineStr">
        <is>
          <t>Q00678</t>
        </is>
      </c>
      <c r="I92" t="inlineStr">
        <is>
          <t>de</t>
        </is>
      </c>
      <c r="J92" t="b">
        <v>0</v>
      </c>
      <c r="K92" t="inlineStr">
        <is>
          <t>386b846afc4055ec2f1ec9c97be2ff95</t>
        </is>
      </c>
      <c r="L92" t="n">
        <v/>
      </c>
      <c r="M92" t="n">
        <v>-1</v>
      </c>
      <c r="N92" t="n">
        <v>-1</v>
      </c>
    </row>
    <row r="93">
      <c r="A93" t="n">
        <v>25</v>
      </c>
      <c r="B93" s="2" t="n">
        <v>44129</v>
      </c>
      <c r="C93" t="n">
        <v>2511</v>
      </c>
      <c r="D93" t="inlineStr">
        <is>
          <t>Befürworten Sie die Einführung einer Ganztagesschule in der Gemeinde?</t>
        </is>
      </c>
      <c r="E93" t="inlineStr">
        <is>
          <t>options4</t>
        </is>
      </c>
      <c r="F93" t="n">
        <v>4927</v>
      </c>
      <c r="G93" t="inlineStr">
        <is>
          <t>Bildung &amp; Schule</t>
        </is>
      </c>
      <c r="H93" t="inlineStr">
        <is>
          <t>Q00681</t>
        </is>
      </c>
      <c r="I93" t="inlineStr">
        <is>
          <t>de</t>
        </is>
      </c>
      <c r="J93" t="b">
        <v>0</v>
      </c>
      <c r="K93" t="inlineStr">
        <is>
          <t>c10b2fd41bd214cd3b0166e5b8e6d1db</t>
        </is>
      </c>
      <c r="L93" t="n">
        <v/>
      </c>
      <c r="M93" t="n">
        <v>-1</v>
      </c>
      <c r="N93" t="n">
        <v>-1</v>
      </c>
    </row>
    <row r="94">
      <c r="A94" t="n">
        <v>25</v>
      </c>
      <c r="B94" s="2" t="n">
        <v>44129</v>
      </c>
      <c r="C94" t="n">
        <v>2513</v>
      </c>
      <c r="D94" t="inlineStr">
        <is>
          <t>Soll es auch künftig möglich sein, Schülerinnen und Schüler in der Gemeinde in speziellen Sekundarklassen („Spez-Sek“) zu fördern?</t>
        </is>
      </c>
      <c r="E94" t="inlineStr">
        <is>
          <t>options4</t>
        </is>
      </c>
      <c r="F94" t="n">
        <v>4927</v>
      </c>
      <c r="G94" t="inlineStr">
        <is>
          <t>Bildung &amp; Schule</t>
        </is>
      </c>
      <c r="H94" t="inlineStr">
        <is>
          <t>Q00682</t>
        </is>
      </c>
      <c r="I94" t="inlineStr">
        <is>
          <t>de</t>
        </is>
      </c>
      <c r="J94" t="b">
        <v>0</v>
      </c>
      <c r="K94" t="inlineStr">
        <is>
          <t>0e9795b8db90c821625e9184b9e11016</t>
        </is>
      </c>
      <c r="L94" t="n">
        <v/>
      </c>
      <c r="M94" t="n">
        <v>-1</v>
      </c>
      <c r="N94" t="n">
        <v>-1</v>
      </c>
    </row>
    <row r="95">
      <c r="A95" t="n">
        <v>25</v>
      </c>
      <c r="B95" s="2" t="n">
        <v>44129</v>
      </c>
      <c r="C95" t="n">
        <v>2519</v>
      </c>
      <c r="D95" t="inlineStr">
        <is>
          <t>Soll die Gemeinde Ausländer/-innen bei der Integration stärker unterstützen (z.B. durch zusätzliche Sozialarbeiter)?</t>
        </is>
      </c>
      <c r="E95" t="inlineStr">
        <is>
          <t>options4</t>
        </is>
      </c>
      <c r="F95" t="n">
        <v>4271</v>
      </c>
      <c r="G95" t="inlineStr">
        <is>
          <t>Migration &amp; Integration</t>
        </is>
      </c>
      <c r="H95" t="inlineStr">
        <is>
          <t>Q00685</t>
        </is>
      </c>
      <c r="I95" t="inlineStr">
        <is>
          <t>de</t>
        </is>
      </c>
      <c r="J95" t="b">
        <v>0</v>
      </c>
      <c r="K95" t="inlineStr">
        <is>
          <t>bda082777aaf39599e87d26389794ca1</t>
        </is>
      </c>
      <c r="L95" t="n">
        <v/>
      </c>
      <c r="M95" t="n">
        <v>-1</v>
      </c>
      <c r="N95" t="n">
        <v>-1</v>
      </c>
    </row>
    <row r="96">
      <c r="A96" t="n">
        <v>25</v>
      </c>
      <c r="B96" s="2" t="n">
        <v>44129</v>
      </c>
      <c r="C96" t="n">
        <v>2523</v>
      </c>
      <c r="D96" t="inlineStr">
        <is>
          <t>Soll die Gemeinde verstärkt Frauenförderung betreiben, z.B. indem bei offenen Verwaltungsstellen Frauen vermehrt berücksichtigt werden?</t>
        </is>
      </c>
      <c r="E96" t="inlineStr">
        <is>
          <t>options4</t>
        </is>
      </c>
      <c r="F96" t="n">
        <v>5006</v>
      </c>
      <c r="G96" t="inlineStr">
        <is>
          <t>Gesellschaft, Kultur &amp; Ethik</t>
        </is>
      </c>
      <c r="H96" t="inlineStr">
        <is>
          <t>Q00687</t>
        </is>
      </c>
      <c r="I96" t="inlineStr">
        <is>
          <t>de</t>
        </is>
      </c>
      <c r="J96" t="b">
        <v>0</v>
      </c>
      <c r="K96" t="inlineStr">
        <is>
          <t>58e304b254bdba9d5f26d55d46da05bd</t>
        </is>
      </c>
      <c r="L96" t="n">
        <v/>
      </c>
      <c r="M96" t="n">
        <v>-1</v>
      </c>
      <c r="N96" t="n">
        <v>-1</v>
      </c>
    </row>
    <row r="97">
      <c r="A97" t="n">
        <v>25</v>
      </c>
      <c r="B97" s="2" t="n">
        <v>44129</v>
      </c>
      <c r="C97" t="n">
        <v>2531</v>
      </c>
      <c r="D97" t="inlineStr">
        <is>
          <t>Befürworten Sie den geplanten ganzjährigen Standplatz für einheimische Fahrende im Gebiet Froumholz?</t>
        </is>
      </c>
      <c r="E97" t="inlineStr">
        <is>
          <t>options4</t>
        </is>
      </c>
      <c r="F97" t="n">
        <v>5006</v>
      </c>
      <c r="G97" t="inlineStr">
        <is>
          <t>Gesellschaft, Kultur &amp; Ethik</t>
        </is>
      </c>
      <c r="H97" t="inlineStr">
        <is>
          <t>Q00691</t>
        </is>
      </c>
      <c r="I97" t="inlineStr">
        <is>
          <t>de</t>
        </is>
      </c>
      <c r="J97" t="b">
        <v>0</v>
      </c>
      <c r="K97" t="inlineStr">
        <is>
          <t>d67ad894cd6ea9d27e3f2149890dbda3</t>
        </is>
      </c>
      <c r="L97" t="n">
        <v/>
      </c>
      <c r="M97" t="n">
        <v>-1</v>
      </c>
      <c r="N97" t="n">
        <v>-1</v>
      </c>
    </row>
    <row r="98">
      <c r="A98" t="n">
        <v>25</v>
      </c>
      <c r="B98" s="2" t="n">
        <v>44129</v>
      </c>
      <c r="C98" t="n">
        <v>2533</v>
      </c>
      <c r="D98" t="inlineStr">
        <is>
          <t>Die Anlage der Gemeindesteuer wurde dieses Jahr von 1,20 auf 1,14 gesenkt. Finden Sie diesen Entscheid richtig?</t>
        </is>
      </c>
      <c r="E98" t="inlineStr">
        <is>
          <t>options4</t>
        </is>
      </c>
      <c r="F98" t="n">
        <v>4431</v>
      </c>
      <c r="G98" t="inlineStr">
        <is>
          <t>Finanzen &amp; Steuern</t>
        </is>
      </c>
      <c r="H98" t="inlineStr">
        <is>
          <t>Q00692</t>
        </is>
      </c>
      <c r="I98" t="inlineStr">
        <is>
          <t>de</t>
        </is>
      </c>
      <c r="J98" t="b">
        <v>0</v>
      </c>
      <c r="K98" t="inlineStr">
        <is>
          <t>f20efa4162fb1ce0207c169f1f912466</t>
        </is>
      </c>
      <c r="L98" t="n">
        <v/>
      </c>
      <c r="M98" t="n">
        <v>-1</v>
      </c>
      <c r="N98" t="n">
        <v>-1</v>
      </c>
    </row>
    <row r="99">
      <c r="A99" t="n">
        <v>25</v>
      </c>
      <c r="B99" s="2" t="n">
        <v>44129</v>
      </c>
      <c r="C99" t="n">
        <v>2545</v>
      </c>
      <c r="D99" t="inlineStr">
        <is>
          <t xml:space="preserve">Befürworten Sie die Ziele des Energieleitbildes der Gemeinde, die eine deutliche Reduktion von fossilen Energieträgern am Wärmehaushalt bis 2025 vorsehen? </t>
        </is>
      </c>
      <c r="E99" t="inlineStr">
        <is>
          <t>options4</t>
        </is>
      </c>
      <c r="F99" t="n">
        <v>5083</v>
      </c>
      <c r="G99" t="inlineStr">
        <is>
          <t>Umwelt, Verkehr &amp; Energie</t>
        </is>
      </c>
      <c r="H99" t="inlineStr">
        <is>
          <t>Q00698</t>
        </is>
      </c>
      <c r="I99" t="inlineStr">
        <is>
          <t>de</t>
        </is>
      </c>
      <c r="J99" t="b">
        <v>0</v>
      </c>
      <c r="K99" t="inlineStr">
        <is>
          <t>ea475d76e991c7a8518112884b87f089</t>
        </is>
      </c>
      <c r="L99" t="n">
        <v/>
      </c>
      <c r="M99" t="n">
        <v>-1</v>
      </c>
      <c r="N99" t="n">
        <v>-1</v>
      </c>
    </row>
    <row r="100">
      <c r="A100" t="n">
        <v>25</v>
      </c>
      <c r="B100" s="2" t="n">
        <v>44129</v>
      </c>
      <c r="C100" t="n">
        <v>2547</v>
      </c>
      <c r="D100" t="inlineStr">
        <is>
          <t>Befürworten Sie verstärkte Massnahmen zugunsten der Biodiversität in der Gemeinde?</t>
        </is>
      </c>
      <c r="E100" t="inlineStr">
        <is>
          <t>options4</t>
        </is>
      </c>
      <c r="F100" t="n">
        <v>5083</v>
      </c>
      <c r="G100" t="inlineStr">
        <is>
          <t>Umwelt, Verkehr &amp; Energie</t>
        </is>
      </c>
      <c r="H100" t="inlineStr">
        <is>
          <t>Q00699</t>
        </is>
      </c>
      <c r="I100" t="inlineStr">
        <is>
          <t>de</t>
        </is>
      </c>
      <c r="J100" t="b">
        <v>0</v>
      </c>
      <c r="K100" t="inlineStr">
        <is>
          <t>25f004c283dade588a37945f802c4ae8</t>
        </is>
      </c>
      <c r="L100" t="n">
        <v/>
      </c>
      <c r="M100" t="n">
        <v>-1</v>
      </c>
      <c r="N100" t="n">
        <v>-1</v>
      </c>
    </row>
    <row r="101">
      <c r="A101" t="n">
        <v>25</v>
      </c>
      <c r="B101" s="2" t="n">
        <v>44129</v>
      </c>
      <c r="C101" t="n">
        <v>2551</v>
      </c>
      <c r="D101" t="inlineStr">
        <is>
          <t>Sollen in der Gemeinde vermehrt Tempo 30- und Tempo 20-Zonen (Begegnungszonen) eingerichtet werden?</t>
        </is>
      </c>
      <c r="E101" t="inlineStr">
        <is>
          <t>options4</t>
        </is>
      </c>
      <c r="F101" t="n">
        <v>5083</v>
      </c>
      <c r="G101" t="inlineStr">
        <is>
          <t>Umwelt, Verkehr &amp; Energie</t>
        </is>
      </c>
      <c r="H101" t="inlineStr">
        <is>
          <t>Q00701</t>
        </is>
      </c>
      <c r="I101" t="inlineStr">
        <is>
          <t>de</t>
        </is>
      </c>
      <c r="J101" t="b">
        <v>0</v>
      </c>
      <c r="K101" t="inlineStr">
        <is>
          <t>42bcc11ee3216729c9660be9a35185b2</t>
        </is>
      </c>
      <c r="L101" t="n">
        <v/>
      </c>
      <c r="M101" t="n">
        <v>-1</v>
      </c>
      <c r="N101" t="n">
        <v>-1</v>
      </c>
    </row>
    <row r="102">
      <c r="A102" t="n">
        <v>25</v>
      </c>
      <c r="B102" s="2" t="n">
        <v>44129</v>
      </c>
      <c r="C102" t="n">
        <v>2553</v>
      </c>
      <c r="D102" t="inlineStr">
        <is>
          <t>Eine Änderung des Zonenplans sieht vor, dass beim Bahnhof Gümligen / Kreisel Moosstrasse ein Hochhaus (bis zu 60 Meter Höhe) gebaut werden darf. Befürworten Sie dies?</t>
        </is>
      </c>
      <c r="E102" t="inlineStr">
        <is>
          <t>options4</t>
        </is>
      </c>
      <c r="F102" t="n">
        <v>5558</v>
      </c>
      <c r="G102" t="inlineStr">
        <is>
          <t>Gemeindeentwicklung</t>
        </is>
      </c>
      <c r="H102" t="inlineStr">
        <is>
          <t>Q00702</t>
        </is>
      </c>
      <c r="I102" t="inlineStr">
        <is>
          <t>de</t>
        </is>
      </c>
      <c r="J102" t="b">
        <v>0</v>
      </c>
      <c r="K102" t="inlineStr">
        <is>
          <t>4c476ee71336147b5e85c55809c43094</t>
        </is>
      </c>
      <c r="L102" t="n">
        <v/>
      </c>
      <c r="M102" t="n">
        <v>-1</v>
      </c>
      <c r="N102" t="n">
        <v>-1</v>
      </c>
    </row>
    <row r="103">
      <c r="A103" t="n">
        <v>25</v>
      </c>
      <c r="B103" s="2" t="n">
        <v>44129</v>
      </c>
      <c r="C103" t="n">
        <v>2555</v>
      </c>
      <c r="D103" t="inlineStr">
        <is>
          <t>Soll die Gemeinde verstärkt auf eine sozial durchmischte Siedlungsentwicklung setzen?</t>
        </is>
      </c>
      <c r="E103" t="inlineStr">
        <is>
          <t>options4</t>
        </is>
      </c>
      <c r="F103" t="n">
        <v>5558</v>
      </c>
      <c r="G103" t="inlineStr">
        <is>
          <t>Gemeindeentwicklung</t>
        </is>
      </c>
      <c r="H103" t="inlineStr">
        <is>
          <t>Q00703</t>
        </is>
      </c>
      <c r="I103" t="inlineStr">
        <is>
          <t>de</t>
        </is>
      </c>
      <c r="J103" t="b">
        <v>0</v>
      </c>
      <c r="K103" t="inlineStr">
        <is>
          <t>5a0981a1efeaa5f71b62bf4e7bba5dfe</t>
        </is>
      </c>
      <c r="L103" t="n">
        <v/>
      </c>
      <c r="M103" t="n">
        <v>-1</v>
      </c>
      <c r="N103" t="n">
        <v>-1</v>
      </c>
    </row>
    <row r="104">
      <c r="A104" t="n">
        <v>25</v>
      </c>
      <c r="B104" s="2" t="n">
        <v>44129</v>
      </c>
      <c r="C104" t="n">
        <v>2557</v>
      </c>
      <c r="D104" t="inlineStr">
        <is>
          <t>Soll die Gemeinde Pläne zum Bau eines Veloweges von der Auguetbrücke ins Haldenquartier weiter verfolgen?</t>
        </is>
      </c>
      <c r="E104" t="inlineStr">
        <is>
          <t>options4</t>
        </is>
      </c>
      <c r="F104" t="n">
        <v>5558</v>
      </c>
      <c r="G104" t="inlineStr">
        <is>
          <t>Gemeindeentwicklung</t>
        </is>
      </c>
      <c r="H104" t="inlineStr">
        <is>
          <t>Q00704</t>
        </is>
      </c>
      <c r="I104" t="inlineStr">
        <is>
          <t>de</t>
        </is>
      </c>
      <c r="J104" t="b">
        <v>0</v>
      </c>
      <c r="K104" t="inlineStr">
        <is>
          <t>cda86b27a06bb9a13e5e9311c74872e9</t>
        </is>
      </c>
      <c r="L104" t="n">
        <v/>
      </c>
      <c r="M104" t="n">
        <v>-1</v>
      </c>
      <c r="N104" t="n">
        <v>-1</v>
      </c>
    </row>
    <row r="105">
      <c r="A105" t="n">
        <v>25</v>
      </c>
      <c r="B105" s="2" t="n">
        <v>44129</v>
      </c>
      <c r="C105" t="n">
        <v>2559</v>
      </c>
      <c r="D105" t="inlineStr">
        <is>
          <t>Die Gemeinde strebt ein Bevölkerungswachstum bis 2030 an (von rund 13'000 auf 14’200). Unterstützen Sie dieses Ziel?</t>
        </is>
      </c>
      <c r="E105" t="inlineStr">
        <is>
          <t>options4</t>
        </is>
      </c>
      <c r="F105" t="n">
        <v>5558</v>
      </c>
      <c r="G105" t="inlineStr">
        <is>
          <t>Gemeindeentwicklung</t>
        </is>
      </c>
      <c r="H105" t="inlineStr">
        <is>
          <t>Q00705</t>
        </is>
      </c>
      <c r="I105" t="inlineStr">
        <is>
          <t>de</t>
        </is>
      </c>
      <c r="J105" t="b">
        <v>0</v>
      </c>
      <c r="K105" t="inlineStr">
        <is>
          <t>9fdf32914bb06ef900c4f24bcf983f35</t>
        </is>
      </c>
      <c r="L105" t="n">
        <v/>
      </c>
      <c r="M105" t="n">
        <v>-1</v>
      </c>
      <c r="N105" t="n">
        <v>-1</v>
      </c>
    </row>
    <row r="106">
      <c r="A106" t="n">
        <v>25</v>
      </c>
      <c r="B106" s="2" t="n">
        <v>44129</v>
      </c>
      <c r="C106" t="n">
        <v>2565</v>
      </c>
      <c r="D106" t="inlineStr">
        <is>
          <t>Soll sich Muri b. Bern am Fusionsvorhaben von Bern und Ostermundigen beteiligen?</t>
        </is>
      </c>
      <c r="E106" t="inlineStr">
        <is>
          <t>options4</t>
        </is>
      </c>
      <c r="F106" t="n">
        <v>5135</v>
      </c>
      <c r="G106" t="inlineStr">
        <is>
          <t>Politisches System &amp; Digitalisierung</t>
        </is>
      </c>
      <c r="H106" t="inlineStr">
        <is>
          <t>Q00708</t>
        </is>
      </c>
      <c r="I106" t="inlineStr">
        <is>
          <t>de</t>
        </is>
      </c>
      <c r="J106" t="b">
        <v>0</v>
      </c>
      <c r="K106" t="inlineStr">
        <is>
          <t>ff7a6b85f8cf2105d286a5a8b0fe9f94</t>
        </is>
      </c>
      <c r="L106" t="n">
        <v/>
      </c>
      <c r="M106" t="n">
        <v>-1</v>
      </c>
      <c r="N106" t="n">
        <v>-1</v>
      </c>
    </row>
    <row r="107">
      <c r="A107" t="n">
        <v>33</v>
      </c>
      <c r="B107" s="2" t="n">
        <v>44164</v>
      </c>
      <c r="C107" t="n">
        <v>2594</v>
      </c>
      <c r="D107" t="inlineStr">
        <is>
          <t>Befürworten Sie die Einführung eines Elternurlaubs ('Elternzeit'), welcher zwischen den beiden Eltern aufgeteilt werden muss?</t>
        </is>
      </c>
      <c r="E107" t="inlineStr">
        <is>
          <t>options4</t>
        </is>
      </c>
      <c r="F107" t="n">
        <v>4175</v>
      </c>
      <c r="G107" t="inlineStr">
        <is>
          <t>Sozialstaat &amp; Familie</t>
        </is>
      </c>
      <c r="H107" t="inlineStr">
        <is>
          <t>Q00723</t>
        </is>
      </c>
      <c r="I107" t="inlineStr">
        <is>
          <t>de</t>
        </is>
      </c>
      <c r="J107" t="b">
        <v>0</v>
      </c>
      <c r="K107" t="inlineStr">
        <is>
          <t>19671a6bb9496cde627e2711479fcb0f</t>
        </is>
      </c>
      <c r="L107" t="n">
        <v/>
      </c>
      <c r="M107" t="n">
        <v>-1</v>
      </c>
      <c r="N107" t="n">
        <v>-1</v>
      </c>
    </row>
    <row r="108">
      <c r="A108" t="n">
        <v>33</v>
      </c>
      <c r="B108" s="2" t="n">
        <v>44164</v>
      </c>
      <c r="C108" t="n">
        <v>2596</v>
      </c>
      <c r="D108" t="inlineStr">
        <is>
          <t>Soll sich die Stadt Bern stärker für gleiche Bildungschancen einsetzen (z.B. mit Nachhilfe-Gutscheinen für Schüler/-innen aus Familien mit geringem Einkommen)?</t>
        </is>
      </c>
      <c r="E108" t="inlineStr">
        <is>
          <t>options4</t>
        </is>
      </c>
      <c r="F108" t="n">
        <v>4175</v>
      </c>
      <c r="G108" t="inlineStr">
        <is>
          <t>Sozialstaat &amp; Familie</t>
        </is>
      </c>
      <c r="H108" t="inlineStr">
        <is>
          <t>Q00724</t>
        </is>
      </c>
      <c r="I108" t="inlineStr">
        <is>
          <t>de</t>
        </is>
      </c>
      <c r="J108" t="b">
        <v>0</v>
      </c>
      <c r="K108" t="inlineStr">
        <is>
          <t>2b269f6cec87d6c38995870d8d68ccda</t>
        </is>
      </c>
      <c r="L108" t="n">
        <v/>
      </c>
      <c r="M108" t="n">
        <v>-1</v>
      </c>
      <c r="N108" t="n">
        <v>-1</v>
      </c>
    </row>
    <row r="109">
      <c r="A109" t="n">
        <v>33</v>
      </c>
      <c r="B109" s="2" t="n">
        <v>44164</v>
      </c>
      <c r="C109" t="n">
        <v>2598</v>
      </c>
      <c r="D109" t="inlineStr">
        <is>
          <t>Der Stadtrat hat im Juni zusätzlich 2.3 Millionen Franken für familienexterne Kinderbetreuung bewilligt (Abfederung Mehrkosten für Eltern durch Änderung kantonaler Bestimmungen). Befürworten Sie dies?</t>
        </is>
      </c>
      <c r="E109" t="inlineStr">
        <is>
          <t>options4</t>
        </is>
      </c>
      <c r="F109" t="n">
        <v>4175</v>
      </c>
      <c r="G109" t="inlineStr">
        <is>
          <t>Sozialstaat &amp; Familie</t>
        </is>
      </c>
      <c r="H109" t="inlineStr">
        <is>
          <t>Q00725</t>
        </is>
      </c>
      <c r="I109" t="inlineStr">
        <is>
          <t>de</t>
        </is>
      </c>
      <c r="J109" t="b">
        <v>0</v>
      </c>
      <c r="K109" t="inlineStr">
        <is>
          <t>0234b4a39a4f4249e0130260c438fabb</t>
        </is>
      </c>
      <c r="L109" t="n">
        <v/>
      </c>
      <c r="M109" t="n">
        <v>-1</v>
      </c>
      <c r="N109" t="n">
        <v>-1</v>
      </c>
    </row>
    <row r="110">
      <c r="A110" t="n">
        <v>33</v>
      </c>
      <c r="B110" s="2" t="n">
        <v>44164</v>
      </c>
      <c r="C110" t="n">
        <v>2606</v>
      </c>
      <c r="D110" t="inlineStr">
        <is>
          <t>Sollte die Vermittlung digitaler Kompetenzen (IT- und Programmierkenntnisse) in der Primarschule deutlich gestärkt werden?</t>
        </is>
      </c>
      <c r="E110" t="inlineStr">
        <is>
          <t>options4</t>
        </is>
      </c>
      <c r="F110" t="n">
        <v>4928</v>
      </c>
      <c r="G110" t="inlineStr">
        <is>
          <t>Bildung &amp; Schule</t>
        </is>
      </c>
      <c r="H110" t="inlineStr">
        <is>
          <t>Q00729</t>
        </is>
      </c>
      <c r="I110" t="inlineStr">
        <is>
          <t>de</t>
        </is>
      </c>
      <c r="J110" t="b">
        <v>0</v>
      </c>
      <c r="K110" t="inlineStr">
        <is>
          <t>09f8da55b79aab0b68f561d25bd5fdbe</t>
        </is>
      </c>
      <c r="L110" t="n">
        <v/>
      </c>
      <c r="M110" t="n">
        <v>-1</v>
      </c>
      <c r="N110" t="n">
        <v>-1</v>
      </c>
    </row>
    <row r="111">
      <c r="A111" t="n">
        <v>33</v>
      </c>
      <c r="B111" s="2" t="n">
        <v>44164</v>
      </c>
      <c r="C111" t="n">
        <v>2608</v>
      </c>
      <c r="D111" t="inlineStr">
        <is>
          <t>Befürworten Sie das politische Engagement der Stadt Bern für eine Direktaufnahme von Flüchtlingen (z.B. aus dem Flüchtlingslager Moria in Griechenland)?</t>
        </is>
      </c>
      <c r="E111" t="inlineStr">
        <is>
          <t>options4</t>
        </is>
      </c>
      <c r="F111" t="n">
        <v>4273</v>
      </c>
      <c r="G111" t="inlineStr">
        <is>
          <t>Migration &amp; Integration</t>
        </is>
      </c>
      <c r="H111" t="inlineStr">
        <is>
          <t>Q00730</t>
        </is>
      </c>
      <c r="I111" t="inlineStr">
        <is>
          <t>de</t>
        </is>
      </c>
      <c r="J111" t="b">
        <v>0</v>
      </c>
      <c r="K111" t="inlineStr">
        <is>
          <t>4dbef6895d74d6f8f09fdd17a903efdd</t>
        </is>
      </c>
      <c r="L111" t="n">
        <v/>
      </c>
      <c r="M111" t="n">
        <v>-1</v>
      </c>
      <c r="N111" t="n">
        <v>-1</v>
      </c>
    </row>
    <row r="112">
      <c r="A112" t="n">
        <v>33</v>
      </c>
      <c r="B112" s="2" t="n">
        <v>44164</v>
      </c>
      <c r="C112" t="n">
        <v>2614</v>
      </c>
      <c r="D112" t="inlineStr">
        <is>
          <t>Soll die Stadt die finanzielle Unterstützung für die Integration von Ausländer/-innen weiter ausbauen?</t>
        </is>
      </c>
      <c r="E112" t="inlineStr">
        <is>
          <t>options4</t>
        </is>
      </c>
      <c r="F112" t="n">
        <v>4273</v>
      </c>
      <c r="G112" t="inlineStr">
        <is>
          <t>Migration &amp; Integration</t>
        </is>
      </c>
      <c r="H112" t="inlineStr">
        <is>
          <t>Q00733</t>
        </is>
      </c>
      <c r="I112" t="inlineStr">
        <is>
          <t>de</t>
        </is>
      </c>
      <c r="J112" t="b">
        <v>0</v>
      </c>
      <c r="K112" t="inlineStr">
        <is>
          <t>a83f9f3cea9c7b7fabe31066a69ce3be</t>
        </is>
      </c>
      <c r="L112" t="n">
        <v/>
      </c>
      <c r="M112" t="n">
        <v>-1</v>
      </c>
      <c r="N112" t="n">
        <v>-1</v>
      </c>
    </row>
    <row r="113">
      <c r="A113" t="n">
        <v>33</v>
      </c>
      <c r="B113" s="2" t="n">
        <v>44164</v>
      </c>
      <c r="C113" t="n">
        <v>2618</v>
      </c>
      <c r="D113" t="inlineStr">
        <is>
          <t>Befürworten Sie die Einführung einer sogenannten City-ID, mit der sich auch Sans-Papiers innerhalb der Stadt Bern ausweisen können?</t>
        </is>
      </c>
      <c r="E113" t="inlineStr">
        <is>
          <t>options4</t>
        </is>
      </c>
      <c r="F113" t="n">
        <v>4273</v>
      </c>
      <c r="G113" t="inlineStr">
        <is>
          <t>Migration &amp; Integration</t>
        </is>
      </c>
      <c r="H113" t="inlineStr">
        <is>
          <t>Q00735</t>
        </is>
      </c>
      <c r="I113" t="inlineStr">
        <is>
          <t>de</t>
        </is>
      </c>
      <c r="J113" t="b">
        <v>0</v>
      </c>
      <c r="K113" t="inlineStr">
        <is>
          <t>352193665076dc1a6b54524862773740</t>
        </is>
      </c>
      <c r="L113" t="n">
        <v/>
      </c>
      <c r="M113" t="n">
        <v>-1</v>
      </c>
      <c r="N113" t="n">
        <v>-1</v>
      </c>
    </row>
    <row r="114">
      <c r="A114" t="n">
        <v>33</v>
      </c>
      <c r="B114" s="2" t="n">
        <v>44164</v>
      </c>
      <c r="C114" t="n">
        <v>2626</v>
      </c>
      <c r="D114" t="inlineStr">
        <is>
          <t>Soll die städtische Kulturförderung die freie Kulturszene (Club- und Subkultur) finanziell stärker unterstützen?</t>
        </is>
      </c>
      <c r="E114" t="inlineStr">
        <is>
          <t>options4</t>
        </is>
      </c>
      <c r="F114" t="n">
        <v>5007</v>
      </c>
      <c r="G114" t="inlineStr">
        <is>
          <t>Gesellschaft, Kultur &amp; Ethik</t>
        </is>
      </c>
      <c r="H114" t="inlineStr">
        <is>
          <t>Q00739</t>
        </is>
      </c>
      <c r="I114" t="inlineStr">
        <is>
          <t>de</t>
        </is>
      </c>
      <c r="J114" t="b">
        <v>0</v>
      </c>
      <c r="K114" t="inlineStr">
        <is>
          <t>6dff750f7dde510f758455f889f71ffe</t>
        </is>
      </c>
      <c r="L114" t="n">
        <v/>
      </c>
      <c r="M114" t="n">
        <v>-1</v>
      </c>
      <c r="N114" t="n">
        <v>-1</v>
      </c>
    </row>
    <row r="115">
      <c r="A115" t="n">
        <v>33</v>
      </c>
      <c r="B115" s="2" t="n">
        <v>44164</v>
      </c>
      <c r="C115" t="n">
        <v>2632</v>
      </c>
      <c r="D115" t="inlineStr">
        <is>
          <t>Soll die Stadt Bern in den nächsten vier Jahren Steuersenkungen anstreben?</t>
        </is>
      </c>
      <c r="E115" t="inlineStr">
        <is>
          <t>options4</t>
        </is>
      </c>
      <c r="F115" t="n">
        <v>4433</v>
      </c>
      <c r="G115" t="inlineStr">
        <is>
          <t>Finanzen &amp; Steuern</t>
        </is>
      </c>
      <c r="H115" t="inlineStr">
        <is>
          <t>Q00742</t>
        </is>
      </c>
      <c r="I115" t="inlineStr">
        <is>
          <t>de</t>
        </is>
      </c>
      <c r="J115" t="b">
        <v>0</v>
      </c>
      <c r="K115" t="inlineStr">
        <is>
          <t>96391b7358ab516f611c4e6e6a95d835</t>
        </is>
      </c>
      <c r="L115" t="n">
        <v/>
      </c>
      <c r="M115" t="n">
        <v>-1</v>
      </c>
      <c r="N115" t="n">
        <v>-1</v>
      </c>
    </row>
    <row r="116">
      <c r="A116" t="n">
        <v>33</v>
      </c>
      <c r="B116" s="2" t="n">
        <v>44164</v>
      </c>
      <c r="C116" t="n">
        <v>2634</v>
      </c>
      <c r="D116" t="inlineStr">
        <is>
          <t>Soll die Stadt Bern als Sparmassnahme Stellen in der städtischen Verwaltung reduzieren?</t>
        </is>
      </c>
      <c r="E116" t="inlineStr">
        <is>
          <t>options4</t>
        </is>
      </c>
      <c r="F116" t="n">
        <v>4433</v>
      </c>
      <c r="G116" t="inlineStr">
        <is>
          <t>Finanzen &amp; Steuern</t>
        </is>
      </c>
      <c r="H116" t="inlineStr">
        <is>
          <t>Q00743</t>
        </is>
      </c>
      <c r="I116" t="inlineStr">
        <is>
          <t>de</t>
        </is>
      </c>
      <c r="J116" t="b">
        <v>0</v>
      </c>
      <c r="K116" t="inlineStr">
        <is>
          <t>1609fb650507d4287f21b0577675d88c</t>
        </is>
      </c>
      <c r="L116" t="n">
        <v/>
      </c>
      <c r="M116" t="n">
        <v>-1</v>
      </c>
      <c r="N116" t="n">
        <v>-1</v>
      </c>
    </row>
    <row r="117">
      <c r="A117" t="n">
        <v>33</v>
      </c>
      <c r="B117" s="2" t="n">
        <v>44164</v>
      </c>
      <c r="C117" t="n">
        <v>2636</v>
      </c>
      <c r="D117" t="inlineStr">
        <is>
          <t>Auf das Jahr 2020 wurden drei zusätzliche Ferientage für die Angestellten der Stadt Bern eingeführt. Sollen diese gestrichen werden?</t>
        </is>
      </c>
      <c r="E117" t="inlineStr">
        <is>
          <t>options4</t>
        </is>
      </c>
      <c r="F117" t="n">
        <v>4433</v>
      </c>
      <c r="G117" t="inlineStr">
        <is>
          <t>Finanzen &amp; Steuern</t>
        </is>
      </c>
      <c r="H117" t="inlineStr">
        <is>
          <t>Q00744</t>
        </is>
      </c>
      <c r="I117" t="inlineStr">
        <is>
          <t>de</t>
        </is>
      </c>
      <c r="J117" t="b">
        <v>0</v>
      </c>
      <c r="K117" t="inlineStr">
        <is>
          <t>b66b370940967620f3a6f080b98d9262</t>
        </is>
      </c>
      <c r="L117" t="n">
        <v/>
      </c>
      <c r="M117" t="n">
        <v>-1</v>
      </c>
      <c r="N117" t="n">
        <v>-1</v>
      </c>
    </row>
    <row r="118">
      <c r="A118" t="n">
        <v>33</v>
      </c>
      <c r="B118" s="2" t="n">
        <v>44164</v>
      </c>
      <c r="C118" t="n">
        <v>2646</v>
      </c>
      <c r="D118" t="inlineStr">
        <is>
          <t>Soll sich die Stadt Bern dafür einsetzen, dass Läden in der Altstadt am Sonntag geöffnet haben dürfen (u.a. zur Unterstützung der Tourismus-Branche)?</t>
        </is>
      </c>
      <c r="E118" t="inlineStr">
        <is>
          <t>options4</t>
        </is>
      </c>
      <c r="F118" t="n">
        <v>4554</v>
      </c>
      <c r="G118" t="inlineStr">
        <is>
          <t>Wirtschaft &amp; Arbeit</t>
        </is>
      </c>
      <c r="H118" t="inlineStr">
        <is>
          <t>Q00749</t>
        </is>
      </c>
      <c r="I118" t="inlineStr">
        <is>
          <t>de</t>
        </is>
      </c>
      <c r="J118" t="b">
        <v>0</v>
      </c>
      <c r="K118" t="inlineStr">
        <is>
          <t>1da88c4c3e4e0dbd18deddd413010a5b</t>
        </is>
      </c>
      <c r="L118" t="n">
        <v/>
      </c>
      <c r="M118" t="n">
        <v>-1</v>
      </c>
      <c r="N118" t="n">
        <v>-1</v>
      </c>
    </row>
    <row r="119">
      <c r="A119" t="n">
        <v>33</v>
      </c>
      <c r="B119" s="2" t="n">
        <v>44164</v>
      </c>
      <c r="C119" t="n">
        <v>2648</v>
      </c>
      <c r="D119" t="inlineStr">
        <is>
          <t>Soll die Stadt Bern Zwischennutzungen stärker fördern (bspw. durch ein vereinfachtes Bewilligungsverfahren für Pop-Ups)?</t>
        </is>
      </c>
      <c r="E119" t="inlineStr">
        <is>
          <t>options4</t>
        </is>
      </c>
      <c r="F119" t="n">
        <v>4554</v>
      </c>
      <c r="G119" t="inlineStr">
        <is>
          <t>Wirtschaft &amp; Arbeit</t>
        </is>
      </c>
      <c r="H119" t="inlineStr">
        <is>
          <t>Q00750</t>
        </is>
      </c>
      <c r="I119" t="inlineStr">
        <is>
          <t>de</t>
        </is>
      </c>
      <c r="J119" t="b">
        <v>0</v>
      </c>
      <c r="K119" t="inlineStr">
        <is>
          <t>dc8d50bb6af79b2291994107c524c511</t>
        </is>
      </c>
      <c r="L119" t="n">
        <v/>
      </c>
      <c r="M119" t="n">
        <v>-1</v>
      </c>
      <c r="N119" t="n">
        <v>-1</v>
      </c>
    </row>
    <row r="120">
      <c r="A120" t="n">
        <v>33</v>
      </c>
      <c r="B120" s="2" t="n">
        <v>44164</v>
      </c>
      <c r="C120" t="n">
        <v>2650</v>
      </c>
      <c r="D120" t="inlineStr">
        <is>
          <t>Soll die Stadt Bern allen Haushalten einen Einkaufsgutschein ('Berner Batzen') im Wert von 100 CHF für das lokale Gewerbe abgeben?</t>
        </is>
      </c>
      <c r="E120" t="inlineStr">
        <is>
          <t>options4</t>
        </is>
      </c>
      <c r="F120" t="n">
        <v>4554</v>
      </c>
      <c r="G120" t="inlineStr">
        <is>
          <t>Wirtschaft &amp; Arbeit</t>
        </is>
      </c>
      <c r="H120" t="inlineStr">
        <is>
          <t>Q00751</t>
        </is>
      </c>
      <c r="I120" t="inlineStr">
        <is>
          <t>de</t>
        </is>
      </c>
      <c r="J120" t="b">
        <v>0</v>
      </c>
      <c r="K120" t="inlineStr">
        <is>
          <t>768193be2d77b39492275181e428bed1</t>
        </is>
      </c>
      <c r="L120" t="n">
        <v/>
      </c>
      <c r="M120" t="n">
        <v>-1</v>
      </c>
      <c r="N120" t="n">
        <v>-1</v>
      </c>
    </row>
    <row r="121">
      <c r="A121" t="n">
        <v>33</v>
      </c>
      <c r="B121" s="2" t="n">
        <v>44164</v>
      </c>
      <c r="C121" t="n">
        <v>2654</v>
      </c>
      <c r="D121" t="inlineStr">
        <is>
          <t>Die Stadt Bern will bis 2035 den CO2-Ausstoss von heute ca. fünf auf eine Tonne pro Kopf reduzieren. Würden Sie zur Erreichung dieses Ziels die Einführung einer Lenkungsabgabe auf Erdgas begrüssen?</t>
        </is>
      </c>
      <c r="E121" t="inlineStr">
        <is>
          <t>options4</t>
        </is>
      </c>
      <c r="F121" t="n">
        <v>5084</v>
      </c>
      <c r="G121" t="inlineStr">
        <is>
          <t>Umwelt, Verkehr &amp; Energie</t>
        </is>
      </c>
      <c r="H121" t="inlineStr">
        <is>
          <t>Q00753</t>
        </is>
      </c>
      <c r="I121" t="inlineStr">
        <is>
          <t>de</t>
        </is>
      </c>
      <c r="J121" t="b">
        <v>0</v>
      </c>
      <c r="K121" t="inlineStr">
        <is>
          <t>eeb4d6143f56cda91b6b8ee75df0b2ba</t>
        </is>
      </c>
      <c r="L121" t="n">
        <v/>
      </c>
      <c r="M121" t="n">
        <v>-1</v>
      </c>
      <c r="N121" t="n">
        <v>-1</v>
      </c>
    </row>
    <row r="122">
      <c r="A122" t="n">
        <v>33</v>
      </c>
      <c r="B122" s="2" t="n">
        <v>44164</v>
      </c>
      <c r="C122" t="n">
        <v>2658</v>
      </c>
      <c r="D122" t="inlineStr">
        <is>
          <t>Soll die Stadt Elektrofahrzeuge stärker fördern (z.B. Reduktion von Gebühren, verbilligte Parkplätze, reduzierter Strompreis)?</t>
        </is>
      </c>
      <c r="E122" t="inlineStr">
        <is>
          <t>options4</t>
        </is>
      </c>
      <c r="F122" t="n">
        <v>5084</v>
      </c>
      <c r="G122" t="inlineStr">
        <is>
          <t>Umwelt, Verkehr &amp; Energie</t>
        </is>
      </c>
      <c r="H122" t="inlineStr">
        <is>
          <t>Q00755</t>
        </is>
      </c>
      <c r="I122" t="inlineStr">
        <is>
          <t>de</t>
        </is>
      </c>
      <c r="J122" t="b">
        <v>0</v>
      </c>
      <c r="K122" t="inlineStr">
        <is>
          <t>ff3dc204e7bed8bbefeda259208996cc</t>
        </is>
      </c>
      <c r="L122" t="n">
        <v/>
      </c>
      <c r="M122" t="n">
        <v>-1</v>
      </c>
      <c r="N122" t="n">
        <v>-1</v>
      </c>
    </row>
    <row r="123">
      <c r="A123" t="n">
        <v>33</v>
      </c>
      <c r="B123" s="2" t="n">
        <v>44164</v>
      </c>
      <c r="C123" t="n">
        <v>2660</v>
      </c>
      <c r="D123" t="inlineStr">
        <is>
          <t>Braucht es in der Stadt Bern zusätzliche Massnahmen zugunsten des motorisierten Individualverkehrs (z.B. Umfahrungsstrassen, Parkplatzangebot)?</t>
        </is>
      </c>
      <c r="E123" t="inlineStr">
        <is>
          <t>options4</t>
        </is>
      </c>
      <c r="F123" t="n">
        <v>5084</v>
      </c>
      <c r="G123" t="inlineStr">
        <is>
          <t>Umwelt, Verkehr &amp; Energie</t>
        </is>
      </c>
      <c r="H123" t="inlineStr">
        <is>
          <t>Q00756</t>
        </is>
      </c>
      <c r="I123" t="inlineStr">
        <is>
          <t>de</t>
        </is>
      </c>
      <c r="J123" t="b">
        <v>0</v>
      </c>
      <c r="K123" t="inlineStr">
        <is>
          <t>db5e51b11ff0376315315fd1e67842cd</t>
        </is>
      </c>
      <c r="L123" t="n">
        <v/>
      </c>
      <c r="M123" t="n">
        <v>-1</v>
      </c>
      <c r="N123" t="n">
        <v>-1</v>
      </c>
    </row>
    <row r="124">
      <c r="A124" t="n">
        <v>33</v>
      </c>
      <c r="B124" s="2" t="n">
        <v>44164</v>
      </c>
      <c r="C124" t="n">
        <v>2662</v>
      </c>
      <c r="D124" t="inlineStr">
        <is>
          <t>Soll die Stadt Bern den Langsamverkehr (Velo- und Fussverkehr) zusätzlich fördern?</t>
        </is>
      </c>
      <c r="E124" t="inlineStr">
        <is>
          <t>options4</t>
        </is>
      </c>
      <c r="F124" t="n">
        <v>5084</v>
      </c>
      <c r="G124" t="inlineStr">
        <is>
          <t>Umwelt, Verkehr &amp; Energie</t>
        </is>
      </c>
      <c r="H124" t="inlineStr">
        <is>
          <t>Q00757</t>
        </is>
      </c>
      <c r="I124" t="inlineStr">
        <is>
          <t>de</t>
        </is>
      </c>
      <c r="J124" t="b">
        <v>0</v>
      </c>
      <c r="K124" t="inlineStr">
        <is>
          <t>29fef1d5f01e313752bf01a21533fc07</t>
        </is>
      </c>
      <c r="L124" t="n">
        <v/>
      </c>
      <c r="M124" t="n">
        <v>-1</v>
      </c>
      <c r="N124" t="n">
        <v>-1</v>
      </c>
    </row>
    <row r="125">
      <c r="A125" t="n">
        <v>33</v>
      </c>
      <c r="B125" s="2" t="n">
        <v>44164</v>
      </c>
      <c r="C125" t="n">
        <v>2664</v>
      </c>
      <c r="D125" t="inlineStr">
        <is>
          <t>Soll der öffentliche Verkehr in der Stadt Bern gratis benutzt werden dürfen?</t>
        </is>
      </c>
      <c r="E125" t="inlineStr">
        <is>
          <t>options4</t>
        </is>
      </c>
      <c r="F125" t="n">
        <v>5084</v>
      </c>
      <c r="G125" t="inlineStr">
        <is>
          <t>Umwelt, Verkehr &amp; Energie</t>
        </is>
      </c>
      <c r="H125" t="inlineStr">
        <is>
          <t>Q00758</t>
        </is>
      </c>
      <c r="I125" t="inlineStr">
        <is>
          <t>de</t>
        </is>
      </c>
      <c r="J125" t="b">
        <v>0</v>
      </c>
      <c r="K125" t="inlineStr">
        <is>
          <t>332a2f6860d77a9279809d4d82a74ad3</t>
        </is>
      </c>
      <c r="L125" t="n">
        <v/>
      </c>
      <c r="M125" t="n">
        <v>-1</v>
      </c>
      <c r="N125" t="n">
        <v>-1</v>
      </c>
    </row>
    <row r="126">
      <c r="A126" t="n">
        <v>33</v>
      </c>
      <c r="B126" s="2" t="n">
        <v>44164</v>
      </c>
      <c r="C126" t="n">
        <v>2666</v>
      </c>
      <c r="D126" t="inlineStr">
        <is>
          <t>Würden Sie eine Fusion der Stadt Bern mit Ostermundigen befürworten?</t>
        </is>
      </c>
      <c r="E126" t="inlineStr">
        <is>
          <t>options4</t>
        </is>
      </c>
      <c r="F126" t="n">
        <v>5473</v>
      </c>
      <c r="G126" t="inlineStr">
        <is>
          <t>Stadtentwicklung</t>
        </is>
      </c>
      <c r="H126" t="inlineStr">
        <is>
          <t>Q00759</t>
        </is>
      </c>
      <c r="I126" t="inlineStr">
        <is>
          <t>de</t>
        </is>
      </c>
      <c r="J126" t="b">
        <v>0</v>
      </c>
      <c r="K126" t="inlineStr">
        <is>
          <t>b865191c6f5aa195b8a35bcd7886c5ab</t>
        </is>
      </c>
      <c r="L126" t="n">
        <v/>
      </c>
      <c r="M126" t="n">
        <v>-1</v>
      </c>
      <c r="N126" t="n">
        <v>-1</v>
      </c>
    </row>
    <row r="127">
      <c r="A127" t="n">
        <v>33</v>
      </c>
      <c r="B127" s="2" t="n">
        <v>44164</v>
      </c>
      <c r="C127" t="n">
        <v>2668</v>
      </c>
      <c r="D127" t="inlineStr">
        <is>
          <t>Soll die Stadt deutliche Einsparungen bei den geplanten Schwimmbad-Sanierungen vornehmen (z.B. Marzili, Wyler, Ka-We-de, Hallenbad Hirschengraben)?</t>
        </is>
      </c>
      <c r="E127" t="inlineStr">
        <is>
          <t>options4</t>
        </is>
      </c>
      <c r="F127" t="n">
        <v>5473</v>
      </c>
      <c r="G127" t="inlineStr">
        <is>
          <t>Stadtentwicklung</t>
        </is>
      </c>
      <c r="H127" t="inlineStr">
        <is>
          <t>Q00760</t>
        </is>
      </c>
      <c r="I127" t="inlineStr">
        <is>
          <t>de</t>
        </is>
      </c>
      <c r="J127" t="b">
        <v>0</v>
      </c>
      <c r="K127" t="inlineStr">
        <is>
          <t>ce36968b125d9e8a7385f3a5a464ba6d</t>
        </is>
      </c>
      <c r="L127" t="n">
        <v/>
      </c>
      <c r="M127" t="n">
        <v>-1</v>
      </c>
      <c r="N127" t="n">
        <v>-1</v>
      </c>
    </row>
    <row r="128">
      <c r="A128" t="n">
        <v>33</v>
      </c>
      <c r="B128" s="2" t="n">
        <v>44164</v>
      </c>
      <c r="C128" t="n">
        <v>2676</v>
      </c>
      <c r="D128" t="inlineStr">
        <is>
          <t>Sollen sämtliche Behördengänge in der Stadt Bern auch online angeboten werden?</t>
        </is>
      </c>
      <c r="E128" t="inlineStr">
        <is>
          <t>options4</t>
        </is>
      </c>
      <c r="F128" t="n">
        <v>5137</v>
      </c>
      <c r="G128" t="inlineStr">
        <is>
          <t>Politisches System &amp; Digitalisierung</t>
        </is>
      </c>
      <c r="H128" t="inlineStr">
        <is>
          <t>Q00764</t>
        </is>
      </c>
      <c r="I128" t="inlineStr">
        <is>
          <t>de</t>
        </is>
      </c>
      <c r="J128" t="b">
        <v>0</v>
      </c>
      <c r="K128" t="inlineStr">
        <is>
          <t>d152403e195a3a9f5a1ea77de007de60</t>
        </is>
      </c>
      <c r="L128" t="n">
        <v/>
      </c>
      <c r="M128" t="n">
        <v>-1</v>
      </c>
      <c r="N128" t="n">
        <v>-1</v>
      </c>
    </row>
    <row r="129">
      <c r="A129" t="n">
        <v>33</v>
      </c>
      <c r="B129" s="2" t="n">
        <v>44164</v>
      </c>
      <c r="C129" t="n">
        <v>2682</v>
      </c>
      <c r="D129" t="inlineStr">
        <is>
          <t>Soll die Stadt Bern Demonstrationen, die gesetzliche Vorschriften verletzen, in jedem Fall auflösen?</t>
        </is>
      </c>
      <c r="E129" t="inlineStr">
        <is>
          <t>options4</t>
        </is>
      </c>
      <c r="F129" t="n">
        <v>5229</v>
      </c>
      <c r="G129" t="inlineStr">
        <is>
          <t>Sicherheit &amp; Polizei</t>
        </is>
      </c>
      <c r="H129" t="inlineStr">
        <is>
          <t>Q00767</t>
        </is>
      </c>
      <c r="I129" t="inlineStr">
        <is>
          <t>de</t>
        </is>
      </c>
      <c r="J129" t="b">
        <v>0</v>
      </c>
      <c r="K129" t="inlineStr">
        <is>
          <t>70b9fc0e20bdf2d88ac3373f26560a50</t>
        </is>
      </c>
      <c r="L129" t="n">
        <v/>
      </c>
      <c r="M129" t="n">
        <v>-1</v>
      </c>
      <c r="N129" t="n">
        <v>-1</v>
      </c>
    </row>
    <row r="130">
      <c r="A130" t="n">
        <v>33</v>
      </c>
      <c r="B130" s="2" t="n">
        <v>44164</v>
      </c>
      <c r="C130" t="n">
        <v>2684</v>
      </c>
      <c r="D130" t="inlineStr">
        <is>
          <t>Soll sich die Stadt Bern für die Schaffung einer unabhängigen Beschwerdestelle für Betroffene ungerechtfertigter polizeilicher Massnahmen einsetzen?</t>
        </is>
      </c>
      <c r="E130" t="inlineStr">
        <is>
          <t>options4</t>
        </is>
      </c>
      <c r="F130" t="n">
        <v>5229</v>
      </c>
      <c r="G130" t="inlineStr">
        <is>
          <t>Sicherheit &amp; Polizei</t>
        </is>
      </c>
      <c r="H130" t="inlineStr">
        <is>
          <t>Q00768</t>
        </is>
      </c>
      <c r="I130" t="inlineStr">
        <is>
          <t>de</t>
        </is>
      </c>
      <c r="J130" t="b">
        <v>0</v>
      </c>
      <c r="K130" t="inlineStr">
        <is>
          <t>5e992bb20a4ae1bc5d26de7dde8063c1</t>
        </is>
      </c>
      <c r="L130" t="n">
        <v/>
      </c>
      <c r="M130" t="n">
        <v>-1</v>
      </c>
      <c r="N130" t="n">
        <v>-1</v>
      </c>
    </row>
    <row r="131">
      <c r="A131" t="n">
        <v>33</v>
      </c>
      <c r="B131" s="2" t="n">
        <v>44164</v>
      </c>
      <c r="C131" t="n">
        <v>2686</v>
      </c>
      <c r="D131" t="inlineStr">
        <is>
          <t>Soll die Stadt Bern das Kulturzentrum Reitschule schliessen?</t>
        </is>
      </c>
      <c r="E131" t="inlineStr">
        <is>
          <t>options4</t>
        </is>
      </c>
      <c r="F131" t="n">
        <v>5229</v>
      </c>
      <c r="G131" t="inlineStr">
        <is>
          <t>Sicherheit &amp; Polizei</t>
        </is>
      </c>
      <c r="H131" t="inlineStr">
        <is>
          <t>Q00769</t>
        </is>
      </c>
      <c r="I131" t="inlineStr">
        <is>
          <t>de</t>
        </is>
      </c>
      <c r="J131" t="b">
        <v>0</v>
      </c>
      <c r="K131" t="inlineStr">
        <is>
          <t>7f88f6fe18ba9b88da8ab1cb131e9fb4</t>
        </is>
      </c>
      <c r="L131" t="n">
        <v/>
      </c>
      <c r="M131" t="n">
        <v>-1</v>
      </c>
      <c r="N131" t="n">
        <v>-1</v>
      </c>
    </row>
    <row r="132">
      <c r="A132" t="n">
        <v>32</v>
      </c>
      <c r="B132" s="2" t="n">
        <v>44164</v>
      </c>
      <c r="C132" t="n">
        <v>2706</v>
      </c>
      <c r="D132" t="inlineStr">
        <is>
          <t>Soll die Gemeinde Worb familienergänzende Betreuungsstrukturen finanziell stärker unterstützen?</t>
        </is>
      </c>
      <c r="E132" t="inlineStr">
        <is>
          <t>options4</t>
        </is>
      </c>
      <c r="F132" t="n">
        <v>4168</v>
      </c>
      <c r="G132" t="inlineStr">
        <is>
          <t>Sozialstaat &amp; Familie</t>
        </is>
      </c>
      <c r="H132" t="inlineStr">
        <is>
          <t>Q00779</t>
        </is>
      </c>
      <c r="I132" t="inlineStr">
        <is>
          <t>de</t>
        </is>
      </c>
      <c r="J132" t="b">
        <v>0</v>
      </c>
      <c r="K132" t="inlineStr">
        <is>
          <t>5e2a39b1fbcaaaf9072b5f424592dbc8</t>
        </is>
      </c>
      <c r="L132" t="n">
        <v/>
      </c>
      <c r="M132" t="n">
        <v>-1</v>
      </c>
      <c r="N132" t="n">
        <v>-1</v>
      </c>
    </row>
    <row r="133">
      <c r="A133" t="n">
        <v>32</v>
      </c>
      <c r="B133" s="2" t="n">
        <v>44164</v>
      </c>
      <c r="C133" t="n">
        <v>2708</v>
      </c>
      <c r="D133" t="inlineStr">
        <is>
          <t>Soll die Gemeinde den gemeinnützigen Wohnungsbau stärker unterstützen (z.B. Unterstützung von Genossenschaften mit zinslosem Darlehen)?</t>
        </is>
      </c>
      <c r="E133" t="inlineStr">
        <is>
          <t>options4</t>
        </is>
      </c>
      <c r="F133" t="n">
        <v>4168</v>
      </c>
      <c r="G133" t="inlineStr">
        <is>
          <t>Sozialstaat &amp; Familie</t>
        </is>
      </c>
      <c r="H133" t="inlineStr">
        <is>
          <t>Q00780</t>
        </is>
      </c>
      <c r="I133" t="inlineStr">
        <is>
          <t>de</t>
        </is>
      </c>
      <c r="J133" t="b">
        <v>0</v>
      </c>
      <c r="K133" t="inlineStr">
        <is>
          <t>8c8844684272bfcf9e366fd1283e385c</t>
        </is>
      </c>
      <c r="L133" t="n">
        <v/>
      </c>
      <c r="M133" t="n">
        <v>-1</v>
      </c>
      <c r="N133" t="n">
        <v>-1</v>
      </c>
    </row>
    <row r="134">
      <c r="A134" t="n">
        <v>32</v>
      </c>
      <c r="B134" s="2" t="n">
        <v>44164</v>
      </c>
      <c r="C134" t="n">
        <v>2710</v>
      </c>
      <c r="D134" t="inlineStr">
        <is>
          <t>Soll Worb zusätzliche Mittel zugunsten der Kinder- und Jugendfreundlichkeit einsetzen (z.B. Anstreben des UNICEF-Labels)?</t>
        </is>
      </c>
      <c r="E134" t="inlineStr">
        <is>
          <t>options4</t>
        </is>
      </c>
      <c r="F134" t="n">
        <v>4168</v>
      </c>
      <c r="G134" t="inlineStr">
        <is>
          <t>Sozialstaat &amp; Familie</t>
        </is>
      </c>
      <c r="H134" t="inlineStr">
        <is>
          <t>Q00781</t>
        </is>
      </c>
      <c r="I134" t="inlineStr">
        <is>
          <t>de</t>
        </is>
      </c>
      <c r="J134" t="b">
        <v>0</v>
      </c>
      <c r="K134" t="inlineStr">
        <is>
          <t>57c98266605fd037bc1016f470c3a9bf</t>
        </is>
      </c>
      <c r="L134" t="n">
        <v/>
      </c>
      <c r="M134" t="n">
        <v>-1</v>
      </c>
      <c r="N134" t="n">
        <v>-1</v>
      </c>
    </row>
    <row r="135">
      <c r="A135" t="n">
        <v>32</v>
      </c>
      <c r="B135" s="2" t="n">
        <v>44164</v>
      </c>
      <c r="C135" t="n">
        <v>2712</v>
      </c>
      <c r="D135" t="inlineStr">
        <is>
          <t>Soll sich die Gemeinde Worb beim Kanton für eine Verschärfung des Sozialhilfegesetzes einsetzen (z.B. Begrenzung der Zulagen, tieferes Existenzminimum, strengere Sanktionen)?</t>
        </is>
      </c>
      <c r="E135" t="inlineStr">
        <is>
          <t>options4</t>
        </is>
      </c>
      <c r="F135" t="n">
        <v>4168</v>
      </c>
      <c r="G135" t="inlineStr">
        <is>
          <t>Sozialstaat &amp; Familie</t>
        </is>
      </c>
      <c r="H135" t="inlineStr">
        <is>
          <t>Q00782</t>
        </is>
      </c>
      <c r="I135" t="inlineStr">
        <is>
          <t>de</t>
        </is>
      </c>
      <c r="J135" t="b">
        <v>0</v>
      </c>
      <c r="K135" t="inlineStr">
        <is>
          <t>866651cb8fb348c105eb12c5f9ddb4c4</t>
        </is>
      </c>
      <c r="L135" t="n">
        <v/>
      </c>
      <c r="M135" t="n">
        <v>-1</v>
      </c>
      <c r="N135" t="n">
        <v>-1</v>
      </c>
    </row>
    <row r="136">
      <c r="A136" t="n">
        <v>32</v>
      </c>
      <c r="B136" s="2" t="n">
        <v>44164</v>
      </c>
      <c r="C136" t="n">
        <v>2718</v>
      </c>
      <c r="D136" t="inlineStr">
        <is>
          <t>Soll sich die Gemeinde stärker für gleiche Bildungschancen einsetzen (z.B. mit Nachhilfe-Gutscheinen für Schüler/-innen aus Familien mit geringem Einkommen)?</t>
        </is>
      </c>
      <c r="E136" t="inlineStr">
        <is>
          <t>options4</t>
        </is>
      </c>
      <c r="F136" t="n">
        <v>4916</v>
      </c>
      <c r="G136" t="inlineStr">
        <is>
          <t>Bildung &amp; Schule</t>
        </is>
      </c>
      <c r="H136" t="inlineStr">
        <is>
          <t>Q00785</t>
        </is>
      </c>
      <c r="I136" t="inlineStr">
        <is>
          <t>de</t>
        </is>
      </c>
      <c r="J136" t="b">
        <v>0</v>
      </c>
      <c r="K136" t="inlineStr">
        <is>
          <t>b9b1007cbb0f8d65d9e24f2b6eb818c4</t>
        </is>
      </c>
      <c r="L136" t="n">
        <v/>
      </c>
      <c r="M136" t="n">
        <v>-1</v>
      </c>
      <c r="N136" t="n">
        <v>-1</v>
      </c>
    </row>
    <row r="137">
      <c r="A137" t="n">
        <v>32</v>
      </c>
      <c r="B137" s="2" t="n">
        <v>44164</v>
      </c>
      <c r="C137" t="n">
        <v>2720</v>
      </c>
      <c r="D137" t="inlineStr">
        <is>
          <t>Sollten mehr finanzielle Mittel für den Unterhalt der Worber Schulhäuser aufgewendet werden?</t>
        </is>
      </c>
      <c r="E137" t="inlineStr">
        <is>
          <t>options4</t>
        </is>
      </c>
      <c r="F137" t="n">
        <v>4916</v>
      </c>
      <c r="G137" t="inlineStr">
        <is>
          <t>Bildung &amp; Schule</t>
        </is>
      </c>
      <c r="H137" t="inlineStr">
        <is>
          <t>Q00786</t>
        </is>
      </c>
      <c r="I137" t="inlineStr">
        <is>
          <t>de</t>
        </is>
      </c>
      <c r="J137" t="b">
        <v>0</v>
      </c>
      <c r="K137" t="inlineStr">
        <is>
          <t>c8aef43de5487743802049198f8bc5d8</t>
        </is>
      </c>
      <c r="L137" t="n">
        <v/>
      </c>
      <c r="M137" t="n">
        <v>-1</v>
      </c>
      <c r="N137" t="n">
        <v>-1</v>
      </c>
    </row>
    <row r="138">
      <c r="A138" t="n">
        <v>32</v>
      </c>
      <c r="B138" s="2" t="n">
        <v>44164</v>
      </c>
      <c r="C138" t="n">
        <v>2722</v>
      </c>
      <c r="D138" t="inlineStr">
        <is>
          <t>Die Gemeinde hat das Ziel, die Anzahl Einbürgerungen zu erhöhen (z.B. aktiver Hinweis an Einwohner/-innen, welche Voraussetzungen erfüllen). Befürworten Sie dies?</t>
        </is>
      </c>
      <c r="E138" t="inlineStr">
        <is>
          <t>options4</t>
        </is>
      </c>
      <c r="F138" t="n">
        <v>4257</v>
      </c>
      <c r="G138" t="inlineStr">
        <is>
          <t>Migration &amp; Integration</t>
        </is>
      </c>
      <c r="H138" t="inlineStr">
        <is>
          <t>Q00787</t>
        </is>
      </c>
      <c r="I138" t="inlineStr">
        <is>
          <t>de</t>
        </is>
      </c>
      <c r="J138" t="b">
        <v>0</v>
      </c>
      <c r="K138" t="inlineStr">
        <is>
          <t>2561aa6e3117b1cb0d8ff4597c4fc4db</t>
        </is>
      </c>
      <c r="L138" t="n">
        <v/>
      </c>
      <c r="M138" t="n">
        <v>-1</v>
      </c>
      <c r="N138" t="n">
        <v>-1</v>
      </c>
    </row>
    <row r="139">
      <c r="A139" t="n">
        <v>32</v>
      </c>
      <c r="B139" s="2" t="n">
        <v>44164</v>
      </c>
      <c r="C139" t="n">
        <v>2726</v>
      </c>
      <c r="D139" t="inlineStr">
        <is>
          <t>Soll die Gemeinde Ausländer/-innen bei der Integration stärker unterstützen (z.B. durch zusätzliche Angebote)?</t>
        </is>
      </c>
      <c r="E139" t="inlineStr">
        <is>
          <t>options4</t>
        </is>
      </c>
      <c r="F139" t="n">
        <v>4257</v>
      </c>
      <c r="G139" t="inlineStr">
        <is>
          <t>Migration &amp; Integration</t>
        </is>
      </c>
      <c r="H139" t="inlineStr">
        <is>
          <t>Q00789</t>
        </is>
      </c>
      <c r="I139" t="inlineStr">
        <is>
          <t>de</t>
        </is>
      </c>
      <c r="J139" t="b">
        <v>0</v>
      </c>
      <c r="K139" t="inlineStr">
        <is>
          <t>73716c607fc5282be988c90e251a5953</t>
        </is>
      </c>
      <c r="L139" t="n">
        <v/>
      </c>
      <c r="M139" t="n">
        <v>-1</v>
      </c>
      <c r="N139" t="n">
        <v>-1</v>
      </c>
    </row>
    <row r="140">
      <c r="A140" t="n">
        <v>32</v>
      </c>
      <c r="B140" s="2" t="n">
        <v>44164</v>
      </c>
      <c r="C140" t="n">
        <v>2730</v>
      </c>
      <c r="D140" t="inlineStr">
        <is>
          <t>Soll die Gemeinde verstärkt Frauenförderung betreiben, z.B. indem bei offenen Kaderstellen in der Verwaltung Frauen vermehrt berücksichtigt werden?</t>
        </is>
      </c>
      <c r="E140" t="inlineStr">
        <is>
          <t>options4</t>
        </is>
      </c>
      <c r="F140" t="n">
        <v>4995</v>
      </c>
      <c r="G140" t="inlineStr">
        <is>
          <t>Gesellschaft, Kultur &amp; Ethik</t>
        </is>
      </c>
      <c r="H140" t="inlineStr">
        <is>
          <t>Q00791</t>
        </is>
      </c>
      <c r="I140" t="inlineStr">
        <is>
          <t>de</t>
        </is>
      </c>
      <c r="J140" t="b">
        <v>0</v>
      </c>
      <c r="K140" t="inlineStr">
        <is>
          <t>009041280a3e8218dafcd8d60a6e3f4e</t>
        </is>
      </c>
      <c r="L140" t="n">
        <v/>
      </c>
      <c r="M140" t="n">
        <v>-1</v>
      </c>
      <c r="N140" t="n">
        <v>-1</v>
      </c>
    </row>
    <row r="141">
      <c r="A141" t="n">
        <v>32</v>
      </c>
      <c r="B141" s="2" t="n">
        <v>44164</v>
      </c>
      <c r="C141" t="n">
        <v>2734</v>
      </c>
      <c r="D141" t="inlineStr">
        <is>
          <t>Soll die finanzielle Unterstützung für die offene Kinder- und Jugendarbeit Worb weitergeführt werden (Beitrag von gut 300'000 CHF z.B. für den Betrieb des Freizeithauses)?</t>
        </is>
      </c>
      <c r="E141" t="inlineStr">
        <is>
          <t>options4</t>
        </is>
      </c>
      <c r="F141" t="n">
        <v>4995</v>
      </c>
      <c r="G141" t="inlineStr">
        <is>
          <t>Gesellschaft, Kultur &amp; Ethik</t>
        </is>
      </c>
      <c r="H141" t="inlineStr">
        <is>
          <t>Q00793</t>
        </is>
      </c>
      <c r="I141" t="inlineStr">
        <is>
          <t>de</t>
        </is>
      </c>
      <c r="J141" t="b">
        <v>0</v>
      </c>
      <c r="K141" t="inlineStr">
        <is>
          <t>d7c793169e5f76c6138fd246ef29af7f</t>
        </is>
      </c>
      <c r="L141" t="n">
        <v/>
      </c>
      <c r="M141" t="n">
        <v>-1</v>
      </c>
      <c r="N141" t="n">
        <v>-1</v>
      </c>
    </row>
    <row r="142">
      <c r="A142" t="n">
        <v>32</v>
      </c>
      <c r="B142" s="2" t="n">
        <v>44164</v>
      </c>
      <c r="C142" t="n">
        <v>2738</v>
      </c>
      <c r="D142" t="inlineStr">
        <is>
          <t xml:space="preserve">Soll die Gemeinde als Sparmassnahme Stellen in der Gemeindeverwaltung reduzieren? </t>
        </is>
      </c>
      <c r="E142" t="inlineStr">
        <is>
          <t>options4</t>
        </is>
      </c>
      <c r="F142" t="n">
        <v>4417</v>
      </c>
      <c r="G142" t="inlineStr">
        <is>
          <t>Finanzen &amp; Steuern</t>
        </is>
      </c>
      <c r="H142" t="inlineStr">
        <is>
          <t>Q00795</t>
        </is>
      </c>
      <c r="I142" t="inlineStr">
        <is>
          <t>de</t>
        </is>
      </c>
      <c r="J142" t="b">
        <v>0</v>
      </c>
      <c r="K142" t="inlineStr">
        <is>
          <t>8585948ed516939ecd73555f975c0e2a</t>
        </is>
      </c>
      <c r="L142" t="n">
        <v/>
      </c>
      <c r="M142" t="n">
        <v>-1</v>
      </c>
      <c r="N142" t="n">
        <v>-1</v>
      </c>
    </row>
    <row r="143">
      <c r="A143" t="n">
        <v>32</v>
      </c>
      <c r="B143" s="2" t="n">
        <v>44164</v>
      </c>
      <c r="C143" t="n">
        <v>2744</v>
      </c>
      <c r="D143" t="inlineStr">
        <is>
          <t>Sollte die Gemeinde Worb ihr Engagement - auch finanziell - im Bereich der Standort- und Wirtschaftsförderung erhöhen (z.B. Abgabe von preislich reduzierten Gutscheinen an Einwohner/-innen)?</t>
        </is>
      </c>
      <c r="E143" t="inlineStr">
        <is>
          <t>options4</t>
        </is>
      </c>
      <c r="F143" t="n">
        <v>4538</v>
      </c>
      <c r="G143" t="inlineStr">
        <is>
          <t>Wirtschaft &amp; Arbeit</t>
        </is>
      </c>
      <c r="H143" t="inlineStr">
        <is>
          <t>Q00798</t>
        </is>
      </c>
      <c r="I143" t="inlineStr">
        <is>
          <t>de</t>
        </is>
      </c>
      <c r="J143" t="b">
        <v>0</v>
      </c>
      <c r="K143" t="inlineStr">
        <is>
          <t>93264601c44b3c6312d0eccc2225fd99</t>
        </is>
      </c>
      <c r="L143" t="n">
        <v/>
      </c>
      <c r="M143" t="n">
        <v>-1</v>
      </c>
      <c r="N143" t="n">
        <v>-1</v>
      </c>
    </row>
    <row r="144">
      <c r="A144" t="n">
        <v>32</v>
      </c>
      <c r="B144" s="2" t="n">
        <v>44164</v>
      </c>
      <c r="C144" t="n">
        <v>2754</v>
      </c>
      <c r="D144" t="inlineStr">
        <is>
          <t>Braucht es in der Gemeinde zusätzliche Massnahmen zugunsten der Biodiversität (z.B. Regelungen zur Schaffung von Grünräumen bzw. zum Bodenschutz)?</t>
        </is>
      </c>
      <c r="E144" t="inlineStr">
        <is>
          <t>options4</t>
        </is>
      </c>
      <c r="F144" t="n">
        <v>5512</v>
      </c>
      <c r="G144" t="inlineStr">
        <is>
          <t>Energie &amp; Umwelt</t>
        </is>
      </c>
      <c r="H144" t="inlineStr">
        <is>
          <t>Q00803</t>
        </is>
      </c>
      <c r="I144" t="inlineStr">
        <is>
          <t>de</t>
        </is>
      </c>
      <c r="J144" t="b">
        <v>0</v>
      </c>
      <c r="K144" t="inlineStr">
        <is>
          <t>3d28a013e2f30d71c2638ea1ad1cdffe</t>
        </is>
      </c>
      <c r="L144" t="n">
        <v/>
      </c>
      <c r="M144" t="n">
        <v>-1</v>
      </c>
      <c r="N144" t="n">
        <v>-1</v>
      </c>
    </row>
    <row r="145">
      <c r="A145" t="n">
        <v>32</v>
      </c>
      <c r="B145" s="2" t="n">
        <v>44164</v>
      </c>
      <c r="C145" t="n">
        <v>2756</v>
      </c>
      <c r="D145" t="inlineStr">
        <is>
          <t xml:space="preserve">Sollen nur noch Landwirt/-innen Direktzahlungen erhalten, die einen erweiterten ökologischen Leistungsnachweis erbringen (u.a. Verzicht auf Pestizide und Beschränkung des Antibiotika-Einsatzes)? </t>
        </is>
      </c>
      <c r="E145" t="inlineStr">
        <is>
          <t>options4</t>
        </is>
      </c>
      <c r="F145" t="n">
        <v>5512</v>
      </c>
      <c r="G145" t="inlineStr">
        <is>
          <t>Energie &amp; Umwelt</t>
        </is>
      </c>
      <c r="H145" t="inlineStr">
        <is>
          <t>Q00804</t>
        </is>
      </c>
      <c r="I145" t="inlineStr">
        <is>
          <t>de</t>
        </is>
      </c>
      <c r="J145" t="b">
        <v>0</v>
      </c>
      <c r="K145" t="inlineStr">
        <is>
          <t>115107918ee5c39b877e569bef7b9c53</t>
        </is>
      </c>
      <c r="L145" t="n">
        <v/>
      </c>
      <c r="M145" t="n">
        <v>-1</v>
      </c>
      <c r="N145" t="n">
        <v>-1</v>
      </c>
    </row>
    <row r="146">
      <c r="A146" t="n">
        <v>32</v>
      </c>
      <c r="B146" s="2" t="n">
        <v>44164</v>
      </c>
      <c r="C146" t="n">
        <v>2758</v>
      </c>
      <c r="D146" t="inlineStr">
        <is>
          <t>Soll die Gemeinde zukünftig ausschliesslich Elektrofahrzeuge beschaffen?</t>
        </is>
      </c>
      <c r="E146" t="inlineStr">
        <is>
          <t>options4</t>
        </is>
      </c>
      <c r="F146" t="n">
        <v>5512</v>
      </c>
      <c r="G146" t="inlineStr">
        <is>
          <t>Energie &amp; Umwelt</t>
        </is>
      </c>
      <c r="H146" t="inlineStr">
        <is>
          <t>Q00805</t>
        </is>
      </c>
      <c r="I146" t="inlineStr">
        <is>
          <t>de</t>
        </is>
      </c>
      <c r="J146" t="b">
        <v>0</v>
      </c>
      <c r="K146" t="inlineStr">
        <is>
          <t>19c69a25b3df3c2f889a997cd4e683f2</t>
        </is>
      </c>
      <c r="L146" t="n">
        <v/>
      </c>
      <c r="M146" t="n">
        <v>-1</v>
      </c>
      <c r="N146" t="n">
        <v>-1</v>
      </c>
    </row>
    <row r="147">
      <c r="A147" t="n">
        <v>32</v>
      </c>
      <c r="B147" s="2" t="n">
        <v>44164</v>
      </c>
      <c r="C147" t="n">
        <v>2760</v>
      </c>
      <c r="D147" t="inlineStr">
        <is>
          <t>Das Energieleitbild der Gemeinde Worb ortientiert sich an der Vision einer 2000-Watt-Gesellschaft. Braucht es zusätzliche verbindliche Massnahmen der Gemeinde, um dieses Ziel rascher zu erreichen?</t>
        </is>
      </c>
      <c r="E147" t="inlineStr">
        <is>
          <t>options4</t>
        </is>
      </c>
      <c r="F147" t="n">
        <v>5512</v>
      </c>
      <c r="G147" t="inlineStr">
        <is>
          <t>Energie &amp; Umwelt</t>
        </is>
      </c>
      <c r="H147" t="inlineStr">
        <is>
          <t>Q00806</t>
        </is>
      </c>
      <c r="I147" t="inlineStr">
        <is>
          <t>de</t>
        </is>
      </c>
      <c r="J147" t="b">
        <v>0</v>
      </c>
      <c r="K147" t="inlineStr">
        <is>
          <t>c695efa2568d5996422d96a922550924</t>
        </is>
      </c>
      <c r="L147" t="n">
        <v/>
      </c>
      <c r="M147" t="n">
        <v>-1</v>
      </c>
      <c r="N147" t="n">
        <v>-1</v>
      </c>
    </row>
    <row r="148">
      <c r="A148" t="n">
        <v>32</v>
      </c>
      <c r="B148" s="2" t="n">
        <v>44164</v>
      </c>
      <c r="C148" t="n">
        <v>2764</v>
      </c>
      <c r="D148" t="inlineStr">
        <is>
          <t>Soll die Tempo 20-Zone (Begegnungszone) im Ortszentrum auf die Bahnhofstrasse ausgweitet werden?</t>
        </is>
      </c>
      <c r="E148" t="inlineStr">
        <is>
          <t>options4</t>
        </is>
      </c>
      <c r="F148" t="n">
        <v>5503</v>
      </c>
      <c r="G148" t="n">
        <v/>
      </c>
      <c r="H148" t="inlineStr">
        <is>
          <t>Q00808</t>
        </is>
      </c>
      <c r="I148" t="inlineStr">
        <is>
          <t>de</t>
        </is>
      </c>
      <c r="J148" t="b">
        <v>0</v>
      </c>
      <c r="K148" t="inlineStr">
        <is>
          <t>76a9ce4a8a543951cffde74e7b1e9ba5</t>
        </is>
      </c>
      <c r="L148" t="n">
        <v/>
      </c>
      <c r="M148" t="n">
        <v>-1</v>
      </c>
      <c r="N148" t="n">
        <v>-1</v>
      </c>
    </row>
    <row r="149">
      <c r="A149" t="n">
        <v>32</v>
      </c>
      <c r="B149" s="2" t="n">
        <v>44164</v>
      </c>
      <c r="C149" t="n">
        <v>2766</v>
      </c>
      <c r="D149" t="inlineStr">
        <is>
          <t>Soll die Gemeinde den Langsamverkehr (z.B. Ausbau Velowege, breitere Trottoirs, sichere Strassenübergänge) zusätzlich fördern?</t>
        </is>
      </c>
      <c r="E149" t="inlineStr">
        <is>
          <t>options4</t>
        </is>
      </c>
      <c r="F149" t="n">
        <v>5503</v>
      </c>
      <c r="G149" t="n">
        <v/>
      </c>
      <c r="H149" t="inlineStr">
        <is>
          <t>Q00809</t>
        </is>
      </c>
      <c r="I149" t="inlineStr">
        <is>
          <t>de</t>
        </is>
      </c>
      <c r="J149" t="b">
        <v>0</v>
      </c>
      <c r="K149" t="inlineStr">
        <is>
          <t>4eb3ec688ba23970e951089d06f7481b</t>
        </is>
      </c>
      <c r="L149" t="n">
        <v/>
      </c>
      <c r="M149" t="n">
        <v>-1</v>
      </c>
      <c r="N149" t="n">
        <v>-1</v>
      </c>
    </row>
    <row r="150">
      <c r="A150" t="n">
        <v>32</v>
      </c>
      <c r="B150" s="2" t="n">
        <v>44164</v>
      </c>
      <c r="C150" t="n">
        <v>2768</v>
      </c>
      <c r="D150" t="inlineStr">
        <is>
          <t>Braucht es in der Gemeinde zusätzliche Massnahmen zugunsten des motorisierten Individualverkehrs (z.B. Ausbau Parkplatzangebot, Verbesserung Verkehrsfluss)?</t>
        </is>
      </c>
      <c r="E150" t="inlineStr">
        <is>
          <t>options4</t>
        </is>
      </c>
      <c r="F150" t="n">
        <v>5503</v>
      </c>
      <c r="G150" t="n">
        <v/>
      </c>
      <c r="H150" t="inlineStr">
        <is>
          <t>Q00810</t>
        </is>
      </c>
      <c r="I150" t="inlineStr">
        <is>
          <t>de</t>
        </is>
      </c>
      <c r="J150" t="b">
        <v>0</v>
      </c>
      <c r="K150" t="inlineStr">
        <is>
          <t>72453e8476106c5e4df19e5f3337e479</t>
        </is>
      </c>
      <c r="L150" t="n">
        <v/>
      </c>
      <c r="M150" t="n">
        <v>-1</v>
      </c>
      <c r="N150" t="n">
        <v>-1</v>
      </c>
    </row>
    <row r="151">
      <c r="A151" t="n">
        <v>32</v>
      </c>
      <c r="B151" s="2" t="n">
        <v>44164</v>
      </c>
      <c r="C151" t="n">
        <v>2772</v>
      </c>
      <c r="D151" t="inlineStr">
        <is>
          <t xml:space="preserve">Soll das öffentliche Verkehrsangebot ausgebaut werden (z.B. Ortsbus Worb-Rüfenacht, Verdichtung Taktfrequenz 'Blaues Bähnli' Linie 6)? </t>
        </is>
      </c>
      <c r="E151" t="inlineStr">
        <is>
          <t>options4</t>
        </is>
      </c>
      <c r="F151" t="n">
        <v>5503</v>
      </c>
      <c r="G151" t="n">
        <v/>
      </c>
      <c r="H151" t="inlineStr">
        <is>
          <t>Q00812</t>
        </is>
      </c>
      <c r="I151" t="inlineStr">
        <is>
          <t>de</t>
        </is>
      </c>
      <c r="J151" t="b">
        <v>0</v>
      </c>
      <c r="K151" t="inlineStr">
        <is>
          <t>49f5e75ca8f7a960b2324ba55956b039</t>
        </is>
      </c>
      <c r="L151" t="n">
        <v/>
      </c>
      <c r="M151" t="n">
        <v>-1</v>
      </c>
      <c r="N151" t="n">
        <v>-1</v>
      </c>
    </row>
    <row r="152">
      <c r="A152" t="n">
        <v>32</v>
      </c>
      <c r="B152" s="2" t="n">
        <v>44164</v>
      </c>
      <c r="C152" t="n">
        <v>2774</v>
      </c>
      <c r="D152" t="inlineStr">
        <is>
          <t>Die Gemeinde Worb unterstützt das Sportzentrum Wislepark jährlich mit 780'000 Franken. Soll sie sich innerhalb der nächsten fünf Jahre aus der Finanzierung zurückziehen?</t>
        </is>
      </c>
      <c r="E152" t="inlineStr">
        <is>
          <t>options4</t>
        </is>
      </c>
      <c r="F152" t="n">
        <v>5557</v>
      </c>
      <c r="G152" t="inlineStr">
        <is>
          <t>Gemeindeentwicklung</t>
        </is>
      </c>
      <c r="H152" t="inlineStr">
        <is>
          <t>Q00813</t>
        </is>
      </c>
      <c r="I152" t="inlineStr">
        <is>
          <t>de</t>
        </is>
      </c>
      <c r="J152" t="b">
        <v>0</v>
      </c>
      <c r="K152" t="inlineStr">
        <is>
          <t>a30db3fc4240ab05a087990cb0b24383</t>
        </is>
      </c>
      <c r="L152" t="n">
        <v/>
      </c>
      <c r="M152" t="n">
        <v>-1</v>
      </c>
      <c r="N152" t="n">
        <v>-1</v>
      </c>
    </row>
    <row r="153">
      <c r="A153" t="n">
        <v>32</v>
      </c>
      <c r="B153" s="2" t="n">
        <v>44164</v>
      </c>
      <c r="C153" t="n">
        <v>2776</v>
      </c>
      <c r="D153" t="inlineStr">
        <is>
          <t>In Worb wird bei Neu- und Umbauten auf die innere Verdichtung gesetzt (Verzicht auf Einzonung von neuem Bauland). Sollte die Gemeinde in Zukunft wieder vermehrt Einzonungen vornehmen?</t>
        </is>
      </c>
      <c r="E153" t="inlineStr">
        <is>
          <t>options4</t>
        </is>
      </c>
      <c r="F153" t="n">
        <v>5557</v>
      </c>
      <c r="G153" t="inlineStr">
        <is>
          <t>Gemeindeentwicklung</t>
        </is>
      </c>
      <c r="H153" t="inlineStr">
        <is>
          <t>Q00814</t>
        </is>
      </c>
      <c r="I153" t="inlineStr">
        <is>
          <t>de</t>
        </is>
      </c>
      <c r="J153" t="b">
        <v>0</v>
      </c>
      <c r="K153" t="inlineStr">
        <is>
          <t>b619153923667c618178641ecdce889a</t>
        </is>
      </c>
      <c r="L153" t="n">
        <v/>
      </c>
      <c r="M153" t="n">
        <v>-1</v>
      </c>
      <c r="N153" t="n">
        <v>-1</v>
      </c>
    </row>
    <row r="154">
      <c r="A154" t="n">
        <v>32</v>
      </c>
      <c r="B154" s="2" t="n">
        <v>44164</v>
      </c>
      <c r="C154" t="n">
        <v>2780</v>
      </c>
      <c r="D154" t="inlineStr">
        <is>
          <t>Befürworten Sie die Realisierung eines Gemeindespielplatzes in Worb?</t>
        </is>
      </c>
      <c r="E154" t="inlineStr">
        <is>
          <t>options4</t>
        </is>
      </c>
      <c r="F154" t="n">
        <v>5557</v>
      </c>
      <c r="G154" t="inlineStr">
        <is>
          <t>Gemeindeentwicklung</t>
        </is>
      </c>
      <c r="H154" t="inlineStr">
        <is>
          <t>Q00816</t>
        </is>
      </c>
      <c r="I154" t="inlineStr">
        <is>
          <t>de</t>
        </is>
      </c>
      <c r="J154" t="b">
        <v>0</v>
      </c>
      <c r="K154" t="inlineStr">
        <is>
          <t>de26695cc799a0e03343df5879f5ebe7</t>
        </is>
      </c>
      <c r="L154" t="n">
        <v/>
      </c>
      <c r="M154" t="n">
        <v>-1</v>
      </c>
      <c r="N154" t="n">
        <v>-1</v>
      </c>
    </row>
    <row r="155">
      <c r="A155" t="n">
        <v>32</v>
      </c>
      <c r="B155" s="2" t="n">
        <v>44164</v>
      </c>
      <c r="C155" t="n">
        <v>2786</v>
      </c>
      <c r="D155" t="inlineStr">
        <is>
          <t>Braucht es zur Wahrung der öffentlichen Sicherheit in der Gemeinde eine stärkere sichtbare Präsenz der Polizei?</t>
        </is>
      </c>
      <c r="E155" t="inlineStr">
        <is>
          <t>options4</t>
        </is>
      </c>
      <c r="F155" t="n">
        <v>5218</v>
      </c>
      <c r="G155" t="inlineStr">
        <is>
          <t>Sicherheit &amp; Polizei</t>
        </is>
      </c>
      <c r="H155" t="inlineStr">
        <is>
          <t>Q00819</t>
        </is>
      </c>
      <c r="I155" t="inlineStr">
        <is>
          <t>de</t>
        </is>
      </c>
      <c r="J155" t="b">
        <v>0</v>
      </c>
      <c r="K155" t="inlineStr">
        <is>
          <t>d084a1ba4589041b563d233e9bdfbdac</t>
        </is>
      </c>
      <c r="L155" t="n">
        <v/>
      </c>
      <c r="M155" t="n">
        <v>-1</v>
      </c>
      <c r="N155" t="n">
        <v>-1</v>
      </c>
    </row>
    <row r="156">
      <c r="A156" t="n">
        <v>60</v>
      </c>
      <c r="B156" s="2" t="n">
        <v>44262</v>
      </c>
      <c r="C156" t="n">
        <v>3173</v>
      </c>
      <c r="D156" t="inlineStr">
        <is>
          <t>Sollen ausserfamiliäre Kinderbetreuungsangebote von der Stadt Freiburg stärker gefördert werden (mehr Krippenplätze, mehr finanzielle Unterstützung, verlängerte Öffnungszeiten usw.)?</t>
        </is>
      </c>
      <c r="E156" t="inlineStr">
        <is>
          <t>options4</t>
        </is>
      </c>
      <c r="F156" t="n">
        <v>5291</v>
      </c>
      <c r="G156" t="inlineStr">
        <is>
          <t>Sozialstaat, Familie &amp; Gesundheit</t>
        </is>
      </c>
      <c r="H156" t="inlineStr">
        <is>
          <t>Q00935</t>
        </is>
      </c>
      <c r="I156" t="inlineStr">
        <is>
          <t>de</t>
        </is>
      </c>
      <c r="J156" t="b">
        <v>0</v>
      </c>
      <c r="K156" t="inlineStr">
        <is>
          <t>ca7cf3ce42fc90066e0497c78d1e4530</t>
        </is>
      </c>
      <c r="L156" t="n">
        <v/>
      </c>
      <c r="M156" t="n">
        <v>-1</v>
      </c>
      <c r="N156" t="n">
        <v>-1</v>
      </c>
    </row>
    <row r="157">
      <c r="A157" t="n">
        <v>60</v>
      </c>
      <c r="B157" s="2" t="n">
        <v>44262</v>
      </c>
      <c r="C157" t="n">
        <v>3175</v>
      </c>
      <c r="D157" t="inlineStr">
        <is>
          <t>Würden Sie eine Verschärfung des Sozialhilfegesetzes im Kanton Freiburg befürworten (z.B. Einschränkung der Leistungen, Senkung des Existenzminimums, Verschärfung der Sanktionen im Betrugsfall)?</t>
        </is>
      </c>
      <c r="E157" t="inlineStr">
        <is>
          <t>options4</t>
        </is>
      </c>
      <c r="F157" t="n">
        <v>5291</v>
      </c>
      <c r="G157" t="inlineStr">
        <is>
          <t>Sozialstaat, Familie &amp; Gesundheit</t>
        </is>
      </c>
      <c r="H157" t="inlineStr">
        <is>
          <t>Q00936</t>
        </is>
      </c>
      <c r="I157" t="inlineStr">
        <is>
          <t>de</t>
        </is>
      </c>
      <c r="J157" t="b">
        <v>0</v>
      </c>
      <c r="K157" t="inlineStr">
        <is>
          <t>e95b3a61fd49ac8a5d8b8b1f65815d0b</t>
        </is>
      </c>
      <c r="L157" t="n">
        <v/>
      </c>
      <c r="M157" t="n">
        <v>-1</v>
      </c>
      <c r="N157" t="n">
        <v>-1</v>
      </c>
    </row>
    <row r="158">
      <c r="A158" t="n">
        <v>60</v>
      </c>
      <c r="B158" s="2" t="n">
        <v>44262</v>
      </c>
      <c r="C158" t="n">
        <v>3182</v>
      </c>
      <c r="D158" t="inlineStr">
        <is>
          <t>Soll die Stadt Freiburg den Bau von gemeinnützige Wohnungen verstärkt fördern?</t>
        </is>
      </c>
      <c r="E158" t="inlineStr">
        <is>
          <t>options4</t>
        </is>
      </c>
      <c r="F158" t="n">
        <v>5291</v>
      </c>
      <c r="G158" t="inlineStr">
        <is>
          <t>Sozialstaat, Familie &amp; Gesundheit</t>
        </is>
      </c>
      <c r="H158" t="inlineStr">
        <is>
          <t>Q00938</t>
        </is>
      </c>
      <c r="I158" t="inlineStr">
        <is>
          <t>de</t>
        </is>
      </c>
      <c r="J158" t="b">
        <v>0</v>
      </c>
      <c r="K158" t="inlineStr">
        <is>
          <t>9f0ee20665319e4517bf9b0ab7a5d3ec</t>
        </is>
      </c>
      <c r="L158" t="n">
        <v/>
      </c>
      <c r="M158" t="n">
        <v>-1</v>
      </c>
      <c r="N158" t="n">
        <v>-1</v>
      </c>
    </row>
    <row r="159">
      <c r="A159" t="n">
        <v>60</v>
      </c>
      <c r="B159" s="2" t="n">
        <v>44262</v>
      </c>
      <c r="C159" t="n">
        <v>3184</v>
      </c>
      <c r="D159" t="inlineStr">
        <is>
          <t>Soll die Stadt Freiburg das Innovationsquartier «blueFACTORY» weiterhin finanziell unterstützen?</t>
        </is>
      </c>
      <c r="E159" t="inlineStr">
        <is>
          <t>options4</t>
        </is>
      </c>
      <c r="F159" t="n">
        <v>5378</v>
      </c>
      <c r="G159" t="inlineStr">
        <is>
          <t>Bildung &amp; Kultur</t>
        </is>
      </c>
      <c r="H159" t="inlineStr">
        <is>
          <t>Q00939</t>
        </is>
      </c>
      <c r="I159" t="inlineStr">
        <is>
          <t>de</t>
        </is>
      </c>
      <c r="J159" t="b">
        <v>0</v>
      </c>
      <c r="K159" t="inlineStr">
        <is>
          <t>7a64d92452e64048e5af46607bebaa63</t>
        </is>
      </c>
      <c r="L159" t="n">
        <v/>
      </c>
      <c r="M159" t="n">
        <v>-1</v>
      </c>
      <c r="N159" t="n">
        <v>-1</v>
      </c>
    </row>
    <row r="160">
      <c r="A160" t="n">
        <v>60</v>
      </c>
      <c r="B160" s="2" t="n">
        <v>44262</v>
      </c>
      <c r="C160" t="n">
        <v>3186</v>
      </c>
      <c r="D160" t="inlineStr">
        <is>
          <t>Soll sich die Stadt Freiburg stärker für gleiche Bildungschancen engagieren (z.B. durch subventionierte Förderkurse für Schüler aus einkommensschwachen Familien)?</t>
        </is>
      </c>
      <c r="E160" t="inlineStr">
        <is>
          <t>options4</t>
        </is>
      </c>
      <c r="F160" t="n">
        <v>5378</v>
      </c>
      <c r="G160" t="inlineStr">
        <is>
          <t>Bildung &amp; Kultur</t>
        </is>
      </c>
      <c r="H160" t="inlineStr">
        <is>
          <t>Q00940</t>
        </is>
      </c>
      <c r="I160" t="inlineStr">
        <is>
          <t>de</t>
        </is>
      </c>
      <c r="J160" t="b">
        <v>0</v>
      </c>
      <c r="K160" t="inlineStr">
        <is>
          <t>4a6518467a3d5dd8d39304861522b323</t>
        </is>
      </c>
      <c r="L160" t="n">
        <v/>
      </c>
      <c r="M160" t="n">
        <v>-1</v>
      </c>
      <c r="N160" t="n">
        <v>-1</v>
      </c>
    </row>
    <row r="161">
      <c r="A161" t="n">
        <v>60</v>
      </c>
      <c r="B161" s="2" t="n">
        <v>44262</v>
      </c>
      <c r="C161" t="n">
        <v>3188</v>
      </c>
      <c r="D161" t="inlineStr">
        <is>
          <t>Soll die Stadt Freiburg die Kulturschaffenden in der vom Corona-Virus ausgelösten Krise finanziell stärker unterstützen?</t>
        </is>
      </c>
      <c r="E161" t="inlineStr">
        <is>
          <t>options4</t>
        </is>
      </c>
      <c r="F161" t="n">
        <v>5378</v>
      </c>
      <c r="G161" t="inlineStr">
        <is>
          <t>Bildung &amp; Kultur</t>
        </is>
      </c>
      <c r="H161" t="inlineStr">
        <is>
          <t>Q00941</t>
        </is>
      </c>
      <c r="I161" t="inlineStr">
        <is>
          <t>de</t>
        </is>
      </c>
      <c r="J161" t="b">
        <v>0</v>
      </c>
      <c r="K161" t="inlineStr">
        <is>
          <t>687072989797ac6f431753314d8a8423</t>
        </is>
      </c>
      <c r="L161" t="n">
        <v/>
      </c>
      <c r="M161" t="n">
        <v>-1</v>
      </c>
      <c r="N161" t="n">
        <v>-1</v>
      </c>
    </row>
    <row r="162">
      <c r="A162" t="n">
        <v>60</v>
      </c>
      <c r="B162" s="2" t="n">
        <v>44262</v>
      </c>
      <c r="C162" t="n">
        <v>3190</v>
      </c>
      <c r="D162" t="inlineStr">
        <is>
          <t>Soll die Stadt Freiburg mehr Massnahmen zur Förderung der Zweisprachigkeit in den Schulen ergreifen?</t>
        </is>
      </c>
      <c r="E162" t="inlineStr">
        <is>
          <t>options4</t>
        </is>
      </c>
      <c r="F162" t="n">
        <v>5378</v>
      </c>
      <c r="G162" t="inlineStr">
        <is>
          <t>Bildung &amp; Kultur</t>
        </is>
      </c>
      <c r="H162" t="inlineStr">
        <is>
          <t>Q00942</t>
        </is>
      </c>
      <c r="I162" t="inlineStr">
        <is>
          <t>de</t>
        </is>
      </c>
      <c r="J162" t="b">
        <v>0</v>
      </c>
      <c r="K162" t="inlineStr">
        <is>
          <t>5cc6415a7db36ee8a51ebc5d3ba4c39d</t>
        </is>
      </c>
      <c r="L162" t="n">
        <v/>
      </c>
      <c r="M162" t="n">
        <v>-1</v>
      </c>
      <c r="N162" t="n">
        <v>-1</v>
      </c>
    </row>
    <row r="163">
      <c r="A163" t="n">
        <v>60</v>
      </c>
      <c r="B163" s="2" t="n">
        <v>44262</v>
      </c>
      <c r="C163" t="n">
        <v>3192</v>
      </c>
      <c r="D163" t="inlineStr">
        <is>
          <t>Soll die Stadt Freiburg Ausländer/-innen bei der Integration stärker unterstützen (z.B. durch zusätzliche Sozialarbeiter/-innen)?</t>
        </is>
      </c>
      <c r="E163" t="inlineStr">
        <is>
          <t>options4</t>
        </is>
      </c>
      <c r="F163" t="n">
        <v>4287</v>
      </c>
      <c r="G163" t="inlineStr">
        <is>
          <t>Migration &amp; Integration</t>
        </is>
      </c>
      <c r="H163" t="inlineStr">
        <is>
          <t>Q00943</t>
        </is>
      </c>
      <c r="I163" t="inlineStr">
        <is>
          <t>de</t>
        </is>
      </c>
      <c r="J163" t="b">
        <v>0</v>
      </c>
      <c r="K163" t="inlineStr">
        <is>
          <t>4158ddd314c4f46f7cb16c1ed4436778</t>
        </is>
      </c>
      <c r="L163" t="n">
        <v/>
      </c>
      <c r="M163" t="n">
        <v>-1</v>
      </c>
      <c r="N163" t="n">
        <v>-1</v>
      </c>
    </row>
    <row r="164">
      <c r="A164" t="n">
        <v>60</v>
      </c>
      <c r="B164" s="2" t="n">
        <v>44262</v>
      </c>
      <c r="C164" t="n">
        <v>3199</v>
      </c>
      <c r="D164" t="inlineStr">
        <is>
          <t>Soll die Stadt Freiburg eine "City Card" einführen, die Sans-Papiers den Zugang zu verschiedenen öffentlichen Dienstleistungen (Kultur- und Sportangebote, Transport, etc.) ermöglicht?</t>
        </is>
      </c>
      <c r="E164" t="inlineStr">
        <is>
          <t>options4</t>
        </is>
      </c>
      <c r="F164" t="n">
        <v>4287</v>
      </c>
      <c r="G164" t="inlineStr">
        <is>
          <t>Migration &amp; Integration</t>
        </is>
      </c>
      <c r="H164" t="inlineStr">
        <is>
          <t>Q00945</t>
        </is>
      </c>
      <c r="I164" t="inlineStr">
        <is>
          <t>de</t>
        </is>
      </c>
      <c r="J164" t="b">
        <v>0</v>
      </c>
      <c r="K164" t="inlineStr">
        <is>
          <t>fabd6c37977592a7e19daf74b88d9f9f</t>
        </is>
      </c>
      <c r="L164" t="n">
        <v/>
      </c>
      <c r="M164" t="n">
        <v>-1</v>
      </c>
      <c r="N164" t="n">
        <v>-1</v>
      </c>
    </row>
    <row r="165">
      <c r="A165" t="n">
        <v>60</v>
      </c>
      <c r="B165" s="2" t="n">
        <v>44262</v>
      </c>
      <c r="C165" t="n">
        <v>3201</v>
      </c>
      <c r="D165" t="inlineStr">
        <is>
          <t>Die Stadt Freiburg möchte – zusammen mit anderen Städten  – eine nationale Konferenz zur Aufnahme von Flüchtlingen aus Lesbos veranstalten. Unterstützen Sie diese Forderung?</t>
        </is>
      </c>
      <c r="E165" t="inlineStr">
        <is>
          <t>options4</t>
        </is>
      </c>
      <c r="F165" t="n">
        <v>4287</v>
      </c>
      <c r="G165" t="inlineStr">
        <is>
          <t>Migration &amp; Integration</t>
        </is>
      </c>
      <c r="H165" t="inlineStr">
        <is>
          <t>Q00946</t>
        </is>
      </c>
      <c r="I165" t="inlineStr">
        <is>
          <t>de</t>
        </is>
      </c>
      <c r="J165" t="b">
        <v>0</v>
      </c>
      <c r="K165" t="inlineStr">
        <is>
          <t>3e2cd006c49c2a7c195795467fcb1e9a</t>
        </is>
      </c>
      <c r="L165" t="n">
        <v/>
      </c>
      <c r="M165" t="n">
        <v>-1</v>
      </c>
      <c r="N165" t="n">
        <v>-1</v>
      </c>
    </row>
    <row r="166">
      <c r="A166" t="n">
        <v>60</v>
      </c>
      <c r="B166" s="2" t="n">
        <v>44262</v>
      </c>
      <c r="C166" t="n">
        <v>3203</v>
      </c>
      <c r="D166" t="inlineStr">
        <is>
          <t>Soll in der Stadt Freiburg die Lohngleichheit von Männern und Frauen strenger kontrolliert werden?</t>
        </is>
      </c>
      <c r="E166" t="inlineStr">
        <is>
          <t>options4</t>
        </is>
      </c>
      <c r="F166" t="n">
        <v>4568</v>
      </c>
      <c r="G166" t="inlineStr">
        <is>
          <t>Wirtschaft &amp; Arbeit</t>
        </is>
      </c>
      <c r="H166" t="inlineStr">
        <is>
          <t>Q00947</t>
        </is>
      </c>
      <c r="I166" t="inlineStr">
        <is>
          <t>de</t>
        </is>
      </c>
      <c r="J166" t="b">
        <v>0</v>
      </c>
      <c r="K166" t="inlineStr">
        <is>
          <t>ef365a68c50fbb83a8ad66346250486c</t>
        </is>
      </c>
      <c r="L166" t="n">
        <v/>
      </c>
      <c r="M166" t="n">
        <v>-1</v>
      </c>
      <c r="N166" t="n">
        <v>-1</v>
      </c>
    </row>
    <row r="167">
      <c r="A167" t="n">
        <v>60</v>
      </c>
      <c r="B167" s="2" t="n">
        <v>44262</v>
      </c>
      <c r="C167" t="n">
        <v>3205</v>
      </c>
      <c r="D167" t="inlineStr">
        <is>
          <t>Sollen in der Stadt Freiburg vermehrt Tempo 30- und Begegnungszonen (Tempo 20-Zonen) eingerichtet werden?</t>
        </is>
      </c>
      <c r="E167" t="inlineStr">
        <is>
          <t>options4</t>
        </is>
      </c>
      <c r="F167" t="n">
        <v>5402</v>
      </c>
      <c r="G167" t="inlineStr">
        <is>
          <t>Verkehr &amp; Infrastruktur</t>
        </is>
      </c>
      <c r="H167" t="inlineStr">
        <is>
          <t>Q00948</t>
        </is>
      </c>
      <c r="I167" t="inlineStr">
        <is>
          <t>de</t>
        </is>
      </c>
      <c r="J167" t="b">
        <v>0</v>
      </c>
      <c r="K167" t="inlineStr">
        <is>
          <t>7c054ef2fc9623f35077e974ac29b175</t>
        </is>
      </c>
      <c r="L167" t="n">
        <v/>
      </c>
      <c r="M167" t="n">
        <v>-1</v>
      </c>
      <c r="N167" t="n">
        <v>-1</v>
      </c>
    </row>
    <row r="168">
      <c r="A168" t="n">
        <v>60</v>
      </c>
      <c r="B168" s="2" t="n">
        <v>44262</v>
      </c>
      <c r="C168" t="n">
        <v>3207</v>
      </c>
      <c r="D168" t="inlineStr">
        <is>
          <t>Sollen in der Stadt Freiburg Fussgänger- und Veloanlagen (z.B. Velowege, breitere Trottoirs, usw.) ausgebaut werden?</t>
        </is>
      </c>
      <c r="E168" t="inlineStr">
        <is>
          <t>options4</t>
        </is>
      </c>
      <c r="F168" t="n">
        <v>5402</v>
      </c>
      <c r="G168" t="inlineStr">
        <is>
          <t>Verkehr &amp; Infrastruktur</t>
        </is>
      </c>
      <c r="H168" t="inlineStr">
        <is>
          <t>Q00949</t>
        </is>
      </c>
      <c r="I168" t="inlineStr">
        <is>
          <t>de</t>
        </is>
      </c>
      <c r="J168" t="b">
        <v>0</v>
      </c>
      <c r="K168" t="inlineStr">
        <is>
          <t>1e05cb7fd68ffe8c205f4b61e927d8f7</t>
        </is>
      </c>
      <c r="L168" t="n">
        <v/>
      </c>
      <c r="M168" t="n">
        <v>-1</v>
      </c>
      <c r="N168" t="n">
        <v>-1</v>
      </c>
    </row>
    <row r="169">
      <c r="A169" t="n">
        <v>60</v>
      </c>
      <c r="B169" s="2" t="n">
        <v>44262</v>
      </c>
      <c r="C169" t="n">
        <v>3211</v>
      </c>
      <c r="D169" t="inlineStr">
        <is>
          <t>Sollte die Stadt Freiburg Ihrer Meinung nach zusätzliche Massnahmen zugunsten des motorisierten Individualverkehrs ergreifen (z.B. Verbesserung Verkehrsfluss, zusätzliche Parkplätze)?</t>
        </is>
      </c>
      <c r="E169" t="inlineStr">
        <is>
          <t>options4</t>
        </is>
      </c>
      <c r="F169" t="n">
        <v>5402</v>
      </c>
      <c r="G169" t="inlineStr">
        <is>
          <t>Verkehr &amp; Infrastruktur</t>
        </is>
      </c>
      <c r="H169" t="inlineStr">
        <is>
          <t>Q00951</t>
        </is>
      </c>
      <c r="I169" t="inlineStr">
        <is>
          <t>de</t>
        </is>
      </c>
      <c r="J169" t="b">
        <v>0</v>
      </c>
      <c r="K169" t="inlineStr">
        <is>
          <t>05e435ffb323786a12beef4c5876bd45</t>
        </is>
      </c>
      <c r="L169" t="n">
        <v/>
      </c>
      <c r="M169" t="n">
        <v>-1</v>
      </c>
      <c r="N169" t="n">
        <v>-1</v>
      </c>
    </row>
    <row r="170">
      <c r="A170" t="n">
        <v>60</v>
      </c>
      <c r="B170" s="2" t="n">
        <v>44262</v>
      </c>
      <c r="C170" t="n">
        <v>3213</v>
      </c>
      <c r="D170" t="inlineStr">
        <is>
          <t>Soll die Stadt Freiburg erneuerbare Energien und Gebäudeisolierungen auf ihrem Gebiet weiter fördern?</t>
        </is>
      </c>
      <c r="E170" t="inlineStr">
        <is>
          <t>options4</t>
        </is>
      </c>
      <c r="F170" t="n">
        <v>5351</v>
      </c>
      <c r="G170" t="inlineStr">
        <is>
          <t>Umwelt &amp; Naturschutz</t>
        </is>
      </c>
      <c r="H170" t="inlineStr">
        <is>
          <t>Q00952</t>
        </is>
      </c>
      <c r="I170" t="inlineStr">
        <is>
          <t>de</t>
        </is>
      </c>
      <c r="J170" t="b">
        <v>0</v>
      </c>
      <c r="K170" t="inlineStr">
        <is>
          <t>883247892d6ccfebf9de2c157cdd266c</t>
        </is>
      </c>
      <c r="L170" t="n">
        <v/>
      </c>
      <c r="M170" t="n">
        <v>-1</v>
      </c>
      <c r="N170" t="n">
        <v>-1</v>
      </c>
    </row>
    <row r="171">
      <c r="A171" t="n">
        <v>60</v>
      </c>
      <c r="B171" s="2" t="n">
        <v>44262</v>
      </c>
      <c r="C171" t="n">
        <v>3215</v>
      </c>
      <c r="D171" t="inlineStr">
        <is>
          <t>Soll die Stadt Freiburg mehr Massnahmen zur Förderung der Mülltrennung ergreifen (z. B. Sammlung von Lebensmittelabfällen) ?</t>
        </is>
      </c>
      <c r="E171" t="inlineStr">
        <is>
          <t>options4</t>
        </is>
      </c>
      <c r="F171" t="n">
        <v>5351</v>
      </c>
      <c r="G171" t="inlineStr">
        <is>
          <t>Umwelt &amp; Naturschutz</t>
        </is>
      </c>
      <c r="H171" t="inlineStr">
        <is>
          <t>Q00953</t>
        </is>
      </c>
      <c r="I171" t="inlineStr">
        <is>
          <t>de</t>
        </is>
      </c>
      <c r="J171" t="b">
        <v>0</v>
      </c>
      <c r="K171" t="inlineStr">
        <is>
          <t>911ca0f32d58f0ab984d44fe4ead685c</t>
        </is>
      </c>
      <c r="L171" t="n">
        <v/>
      </c>
      <c r="M171" t="n">
        <v>-1</v>
      </c>
      <c r="N171" t="n">
        <v>-1</v>
      </c>
    </row>
    <row r="172">
      <c r="A172" t="n">
        <v>60</v>
      </c>
      <c r="B172" s="2" t="n">
        <v>44262</v>
      </c>
      <c r="C172" t="n">
        <v>3217</v>
      </c>
      <c r="D172" t="inlineStr">
        <is>
          <t>Soll die Stadt Freiburg zusätzliche Massnahmen zugunsten der Biodiversität ergreifen (Bodenschutz, Erhöhung der Baumpflanzungen in der Stadt und in Grünanlagen, etc.)?</t>
        </is>
      </c>
      <c r="E172" t="inlineStr">
        <is>
          <t>options4</t>
        </is>
      </c>
      <c r="F172" t="n">
        <v>5351</v>
      </c>
      <c r="G172" t="inlineStr">
        <is>
          <t>Umwelt &amp; Naturschutz</t>
        </is>
      </c>
      <c r="H172" t="inlineStr">
        <is>
          <t>Q00954</t>
        </is>
      </c>
      <c r="I172" t="inlineStr">
        <is>
          <t>de</t>
        </is>
      </c>
      <c r="J172" t="b">
        <v>0</v>
      </c>
      <c r="K172" t="inlineStr">
        <is>
          <t>fa6503262e65162e15e8d3f7211482a6</t>
        </is>
      </c>
      <c r="L172" t="n">
        <v/>
      </c>
      <c r="M172" t="n">
        <v>-1</v>
      </c>
      <c r="N172" t="n">
        <v>-1</v>
      </c>
    </row>
    <row r="173">
      <c r="A173" t="n">
        <v>60</v>
      </c>
      <c r="B173" s="2" t="n">
        <v>44262</v>
      </c>
      <c r="C173" t="n">
        <v>3219</v>
      </c>
      <c r="D173" t="inlineStr">
        <is>
          <t>Unterstützen Sie das Fusionprojekt "Grossfreiburg" (Avry, Belfaux, Corminboeuf, Givisiez, Granges-Paccot, Freiburg, Marly, Matran und Villars-sur-Glâne)?</t>
        </is>
      </c>
      <c r="E173" t="inlineStr">
        <is>
          <t>options4</t>
        </is>
      </c>
      <c r="F173" t="n">
        <v>5148</v>
      </c>
      <c r="G173" t="inlineStr">
        <is>
          <t>Politisches System &amp; Digitalisierung</t>
        </is>
      </c>
      <c r="H173" t="inlineStr">
        <is>
          <t>Q00955</t>
        </is>
      </c>
      <c r="I173" t="inlineStr">
        <is>
          <t>de</t>
        </is>
      </c>
      <c r="J173" t="b">
        <v>0</v>
      </c>
      <c r="K173" t="inlineStr">
        <is>
          <t>fe0f7663058b7b3473184f7becc521c7</t>
        </is>
      </c>
      <c r="L173" t="n">
        <v/>
      </c>
      <c r="M173" t="n">
        <v>-1</v>
      </c>
      <c r="N173" t="n">
        <v>-1</v>
      </c>
    </row>
    <row r="174">
      <c r="A174" t="n">
        <v>60</v>
      </c>
      <c r="B174" s="2" t="n">
        <v>44262</v>
      </c>
      <c r="C174" t="n">
        <v>3226</v>
      </c>
      <c r="D174" t="inlineStr">
        <is>
          <t>Würden Sie einen Ausbau der Videoüberwachung (z.B. an Bahnhöfen, Schulen, usw.) in der Stadt Freiburg begrüssen?</t>
        </is>
      </c>
      <c r="E174" t="inlineStr">
        <is>
          <t>options4</t>
        </is>
      </c>
      <c r="F174" t="n">
        <v>5446</v>
      </c>
      <c r="G174" t="inlineStr">
        <is>
          <t>Sicherheit &amp; Justiz</t>
        </is>
      </c>
      <c r="H174" t="inlineStr">
        <is>
          <t>Q00957</t>
        </is>
      </c>
      <c r="I174" t="inlineStr">
        <is>
          <t>de</t>
        </is>
      </c>
      <c r="J174" t="b">
        <v>0</v>
      </c>
      <c r="K174" t="inlineStr">
        <is>
          <t>8b353ca1a26f621a5dda9bfbef6290cb</t>
        </is>
      </c>
      <c r="L174" t="n">
        <v/>
      </c>
      <c r="M174" t="n">
        <v>-1</v>
      </c>
      <c r="N174" t="n">
        <v>-1</v>
      </c>
    </row>
    <row r="175">
      <c r="A175" t="n">
        <v>60</v>
      </c>
      <c r="B175" s="2" t="n">
        <v>44262</v>
      </c>
      <c r="C175" t="n">
        <v>3228</v>
      </c>
      <c r="D175" t="inlineStr">
        <is>
          <t>Unterstützen Sie die von der Stadt Freiburg geplanten Massnahmen gegen Belästigung auf der Strasse (Sensibilisierungsmassnahmen, häufige Datenerfassung, usw.)?</t>
        </is>
      </c>
      <c r="E175" t="inlineStr">
        <is>
          <t>options4</t>
        </is>
      </c>
      <c r="F175" t="n">
        <v>5446</v>
      </c>
      <c r="G175" t="inlineStr">
        <is>
          <t>Sicherheit &amp; Justiz</t>
        </is>
      </c>
      <c r="H175" t="inlineStr">
        <is>
          <t>Q00958</t>
        </is>
      </c>
      <c r="I175" t="inlineStr">
        <is>
          <t>de</t>
        </is>
      </c>
      <c r="J175" t="b">
        <v>0</v>
      </c>
      <c r="K175" t="inlineStr">
        <is>
          <t>9fa9fe5b8cca6dfde2aa30f784e87108</t>
        </is>
      </c>
      <c r="L175" t="n">
        <v/>
      </c>
      <c r="M175" t="n">
        <v>-1</v>
      </c>
      <c r="N175" t="n">
        <v>-1</v>
      </c>
    </row>
    <row r="176">
      <c r="A176" t="n">
        <v>60</v>
      </c>
      <c r="B176" s="2" t="n">
        <v>44262</v>
      </c>
      <c r="C176" t="n">
        <v>3230</v>
      </c>
      <c r="D176" t="inlineStr">
        <is>
          <t>Erachten Sie eine Erhöhung des kommunalen Steuersatzes in der Stadt Freiburg als notwendig?</t>
        </is>
      </c>
      <c r="E176" t="inlineStr">
        <is>
          <t>options4</t>
        </is>
      </c>
      <c r="F176" t="n">
        <v>4447</v>
      </c>
      <c r="G176" t="inlineStr">
        <is>
          <t>Finanzen &amp; Steuern</t>
        </is>
      </c>
      <c r="H176" t="inlineStr">
        <is>
          <t>Q00959</t>
        </is>
      </c>
      <c r="I176" t="inlineStr">
        <is>
          <t>de</t>
        </is>
      </c>
      <c r="J176" t="b">
        <v>0</v>
      </c>
      <c r="K176" t="inlineStr">
        <is>
          <t>a02b9b56ec801fc31bfb70b79cf1ca37</t>
        </is>
      </c>
      <c r="L176" t="n">
        <v/>
      </c>
      <c r="M176" t="n">
        <v>-1</v>
      </c>
      <c r="N176" t="n">
        <v>-1</v>
      </c>
    </row>
    <row r="177">
      <c r="A177" t="n">
        <v>60</v>
      </c>
      <c r="B177" s="2" t="n">
        <v>44262</v>
      </c>
      <c r="C177" t="n">
        <v>3232</v>
      </c>
      <c r="D177" t="inlineStr">
        <is>
          <t xml:space="preserve">Soll die Stadt Freiburg angesichts der Corona-Pandemie kleine und mittlere Unternehmen zusätzlich unterstützen (Verlängerung der nicht rückzahlbaren Beihilfen, Mietreduktionen)? </t>
        </is>
      </c>
      <c r="E177" t="inlineStr">
        <is>
          <t>options4</t>
        </is>
      </c>
      <c r="F177" t="n">
        <v>4447</v>
      </c>
      <c r="G177" t="inlineStr">
        <is>
          <t>Finanzen &amp; Steuern</t>
        </is>
      </c>
      <c r="H177" t="inlineStr">
        <is>
          <t>Q00960</t>
        </is>
      </c>
      <c r="I177" t="inlineStr">
        <is>
          <t>de</t>
        </is>
      </c>
      <c r="J177" t="b">
        <v>0</v>
      </c>
      <c r="K177" t="inlineStr">
        <is>
          <t>4e43c80e5b193b0f6f307ed17827fb4e</t>
        </is>
      </c>
      <c r="L177" t="n">
        <v/>
      </c>
      <c r="M177" t="n">
        <v>-1</v>
      </c>
      <c r="N177" t="n">
        <v>-1</v>
      </c>
    </row>
    <row r="178">
      <c r="A178" t="n">
        <v>60</v>
      </c>
      <c r="B178" s="2" t="n">
        <v>44262</v>
      </c>
      <c r="C178" t="n">
        <v>3234</v>
      </c>
      <c r="D178" t="inlineStr">
        <is>
          <t>Sollen die Sparanstrengungen in der Stadt Freiburg deutlich erhöht werden (z.B. Verzicht auf alle nicht dringlichen Investitionen resp. Ausgaben)?</t>
        </is>
      </c>
      <c r="E178" t="inlineStr">
        <is>
          <t>options4</t>
        </is>
      </c>
      <c r="F178" t="n">
        <v>4447</v>
      </c>
      <c r="G178" t="inlineStr">
        <is>
          <t>Finanzen &amp; Steuern</t>
        </is>
      </c>
      <c r="H178" t="inlineStr">
        <is>
          <t>Q00961</t>
        </is>
      </c>
      <c r="I178" t="inlineStr">
        <is>
          <t>de</t>
        </is>
      </c>
      <c r="J178" t="b">
        <v>0</v>
      </c>
      <c r="K178" t="inlineStr">
        <is>
          <t>8a6f5b5e5003b74498bd6b0445107a4d</t>
        </is>
      </c>
      <c r="L178" t="n">
        <v/>
      </c>
      <c r="M178" t="n">
        <v>-1</v>
      </c>
      <c r="N178" t="n">
        <v>-1</v>
      </c>
    </row>
    <row r="179">
      <c r="A179" t="n">
        <v>60</v>
      </c>
      <c r="B179" s="2" t="n">
        <v>44262</v>
      </c>
      <c r="C179" t="n">
        <v>3236</v>
      </c>
      <c r="D179" t="inlineStr">
        <is>
          <t xml:space="preserve">Soll die Stadt Freiburg den Breitensport stärker unterstützen (z.B. durch Investitionen in zusätzliche Sportinfrastruktur)? </t>
        </is>
      </c>
      <c r="E179" t="inlineStr">
        <is>
          <t>options4</t>
        </is>
      </c>
      <c r="F179" t="n">
        <v>4447</v>
      </c>
      <c r="G179" t="inlineStr">
        <is>
          <t>Finanzen &amp; Steuern</t>
        </is>
      </c>
      <c r="H179" t="inlineStr">
        <is>
          <t>Q00962</t>
        </is>
      </c>
      <c r="I179" t="inlineStr">
        <is>
          <t>de</t>
        </is>
      </c>
      <c r="J179" t="b">
        <v>0</v>
      </c>
      <c r="K179" t="inlineStr">
        <is>
          <t>1c13813ecb6ed80e79e56ffa98869508</t>
        </is>
      </c>
      <c r="L179" t="n">
        <v/>
      </c>
      <c r="M179" t="n">
        <v>-1</v>
      </c>
      <c r="N179" t="n">
        <v>-1</v>
      </c>
    </row>
    <row r="180">
      <c r="A180" t="n">
        <v>60</v>
      </c>
      <c r="B180" s="2" t="n">
        <v>44262</v>
      </c>
      <c r="C180" t="n">
        <v>3242</v>
      </c>
      <c r="D180" t="inlineStr">
        <is>
          <t>Befürworten Sie eine vollständige Liberalisierung der Geschäftsöffnungszeiten ?</t>
        </is>
      </c>
      <c r="E180" t="inlineStr">
        <is>
          <t>options4</t>
        </is>
      </c>
      <c r="F180" t="n">
        <v>4568</v>
      </c>
      <c r="G180" t="inlineStr">
        <is>
          <t>Wirtschaft &amp; Arbeit</t>
        </is>
      </c>
      <c r="H180" t="inlineStr">
        <is>
          <t>Q00965</t>
        </is>
      </c>
      <c r="I180" t="inlineStr">
        <is>
          <t>de</t>
        </is>
      </c>
      <c r="J180" t="b">
        <v>0</v>
      </c>
      <c r="K180" t="inlineStr">
        <is>
          <t>d095d0c3dc838b012f9e745c020e313e</t>
        </is>
      </c>
      <c r="L180" t="n">
        <v/>
      </c>
      <c r="M180" t="n">
        <v>-1</v>
      </c>
      <c r="N180" t="n">
        <v>-1</v>
      </c>
    </row>
    <row r="181">
      <c r="A181" t="n">
        <v>60</v>
      </c>
      <c r="B181" s="2" t="n">
        <v>44262</v>
      </c>
      <c r="C181" t="n">
        <v>3246</v>
      </c>
      <c r="D181" t="inlineStr">
        <is>
          <t xml:space="preserve">Befürworten Sie den Ausbau des Mobilfunknetzes nach 5G-Standard? </t>
        </is>
      </c>
      <c r="E181" t="inlineStr">
        <is>
          <t>options4</t>
        </is>
      </c>
      <c r="F181" t="n">
        <v>5148</v>
      </c>
      <c r="G181" t="inlineStr">
        <is>
          <t>Politisches System &amp; Digitalisierung</t>
        </is>
      </c>
      <c r="H181" t="inlineStr">
        <is>
          <t>Q00967</t>
        </is>
      </c>
      <c r="I181" t="inlineStr">
        <is>
          <t>de</t>
        </is>
      </c>
      <c r="J181" t="b">
        <v>0</v>
      </c>
      <c r="K181" t="inlineStr">
        <is>
          <t>58aef328b61b8fe31cfe8905908d409c</t>
        </is>
      </c>
      <c r="L181" t="n">
        <v/>
      </c>
      <c r="M181" t="n">
        <v>-1</v>
      </c>
      <c r="N181" t="n">
        <v>-1</v>
      </c>
    </row>
    <row r="182">
      <c r="A182" t="n">
        <v>60</v>
      </c>
      <c r="B182" s="2" t="n">
        <v>44262</v>
      </c>
      <c r="C182" t="n">
        <v>3250</v>
      </c>
      <c r="D182" t="inlineStr">
        <is>
          <t>Sollen Sachbeschädigungen im öffentlichen Raum (Vandalismus, Graffiti) stärker verfolgt und bestraft werden?</t>
        </is>
      </c>
      <c r="E182" t="inlineStr">
        <is>
          <t>options4</t>
        </is>
      </c>
      <c r="F182" t="n">
        <v>5446</v>
      </c>
      <c r="G182" t="inlineStr">
        <is>
          <t>Sicherheit &amp; Justiz</t>
        </is>
      </c>
      <c r="H182" t="inlineStr">
        <is>
          <t>Q00969</t>
        </is>
      </c>
      <c r="I182" t="inlineStr">
        <is>
          <t>de</t>
        </is>
      </c>
      <c r="J182" t="b">
        <v>0</v>
      </c>
      <c r="K182" t="inlineStr">
        <is>
          <t>5e69246ed5f729e7a7c4dbfc6979649c</t>
        </is>
      </c>
      <c r="L182" t="n">
        <v/>
      </c>
      <c r="M182" t="n">
        <v>-1</v>
      </c>
      <c r="N182" t="n">
        <v>-1</v>
      </c>
    </row>
    <row r="183">
      <c r="A183" t="n">
        <v>60</v>
      </c>
      <c r="B183" s="2" t="n">
        <v>44262</v>
      </c>
      <c r="C183" t="n">
        <v>3252</v>
      </c>
      <c r="D183" t="inlineStr">
        <is>
          <t xml:space="preserve">Befürworten Sie eine verstärkte Polizeipräsenz im Stadtzentrum (Tag und Nacht)? </t>
        </is>
      </c>
      <c r="E183" t="inlineStr">
        <is>
          <t>options4</t>
        </is>
      </c>
      <c r="F183" t="n">
        <v>5446</v>
      </c>
      <c r="G183" t="inlineStr">
        <is>
          <t>Sicherheit &amp; Justiz</t>
        </is>
      </c>
      <c r="H183" t="inlineStr">
        <is>
          <t>Q00970</t>
        </is>
      </c>
      <c r="I183" t="inlineStr">
        <is>
          <t>de</t>
        </is>
      </c>
      <c r="J183" t="b">
        <v>0</v>
      </c>
      <c r="K183" t="inlineStr">
        <is>
          <t>034556c0badc4011ad01a789d5b1a912</t>
        </is>
      </c>
      <c r="L183" t="n">
        <v/>
      </c>
      <c r="M183" t="n">
        <v>-1</v>
      </c>
      <c r="N183" t="n">
        <v>-1</v>
      </c>
    </row>
    <row r="184">
      <c r="A184" t="n">
        <v>63</v>
      </c>
      <c r="B184" s="2" t="n">
        <v>44311</v>
      </c>
      <c r="C184" t="n">
        <v>3497</v>
      </c>
      <c r="D184" t="inlineStr">
        <is>
          <t>Befürworten Sie das Bundesgesetz über polizeiliche Massnahmen zur Bekämpfung von Terrorismus (PMT), welches mehr präventive Massnahmen gegen sogenannte terroristische Gefährder ermöglicht? (Volksabstimmung vom 13. Juni 2021)</t>
        </is>
      </c>
      <c r="E184" t="inlineStr">
        <is>
          <t>options4</t>
        </is>
      </c>
      <c r="F184" t="n">
        <v>5239</v>
      </c>
      <c r="G184" t="inlineStr">
        <is>
          <t>Sicherheit &amp; Polizei</t>
        </is>
      </c>
      <c r="H184" t="inlineStr">
        <is>
          <t>Q01084</t>
        </is>
      </c>
      <c r="I184" t="inlineStr">
        <is>
          <t>de</t>
        </is>
      </c>
      <c r="J184" t="b">
        <v>0</v>
      </c>
      <c r="K184" t="inlineStr">
        <is>
          <t>463462f98bded4d80b937af04f26bdb9</t>
        </is>
      </c>
      <c r="L184" t="n">
        <v/>
      </c>
      <c r="M184" t="n">
        <v>-1</v>
      </c>
      <c r="N184" t="n">
        <v>-1</v>
      </c>
    </row>
    <row r="185">
      <c r="A185" t="n">
        <v>64</v>
      </c>
      <c r="B185" s="2" t="n">
        <v>44311</v>
      </c>
      <c r="C185" t="n">
        <v>3655</v>
      </c>
      <c r="D185" t="inlineStr">
        <is>
          <t>Soll die Stadt das Angebot an familien- und schulergänzende Betreuungsstrukturen (Tagesstrukturen) ausbauen?</t>
        </is>
      </c>
      <c r="E185" t="inlineStr">
        <is>
          <t>options4</t>
        </is>
      </c>
      <c r="F185" t="n">
        <v>4882</v>
      </c>
      <c r="G185" t="inlineStr">
        <is>
          <t>Sozialstaat, Familie &amp; Gesundheit</t>
        </is>
      </c>
      <c r="H185" t="inlineStr">
        <is>
          <t>Q01086</t>
        </is>
      </c>
      <c r="I185" t="inlineStr">
        <is>
          <t>de</t>
        </is>
      </c>
      <c r="J185" t="b">
        <v>0</v>
      </c>
      <c r="K185" t="inlineStr">
        <is>
          <t>f665355edce70e382d1dd144eed353ff</t>
        </is>
      </c>
      <c r="L185" t="n">
        <v/>
      </c>
      <c r="M185" t="n">
        <v>-1</v>
      </c>
      <c r="N185" t="n">
        <v>-1</v>
      </c>
    </row>
    <row r="186">
      <c r="A186" t="n">
        <v>64</v>
      </c>
      <c r="B186" s="2" t="n">
        <v>44311</v>
      </c>
      <c r="C186" t="n">
        <v>3657</v>
      </c>
      <c r="D186" t="inlineStr">
        <is>
          <t>Soll die Stadt Grenchen die Hausarztmedizin stärker fördern (z.B. Gründung von Gruppenpraxen und die Unterstützung des Generationenwechsels)?</t>
        </is>
      </c>
      <c r="E186" t="inlineStr">
        <is>
          <t>options4</t>
        </is>
      </c>
      <c r="F186" t="n">
        <v>4882</v>
      </c>
      <c r="G186" t="inlineStr">
        <is>
          <t>Sozialstaat, Familie &amp; Gesundheit</t>
        </is>
      </c>
      <c r="H186" t="inlineStr">
        <is>
          <t>Q01088</t>
        </is>
      </c>
      <c r="I186" t="inlineStr">
        <is>
          <t>de</t>
        </is>
      </c>
      <c r="J186" t="b">
        <v>0</v>
      </c>
      <c r="K186" t="inlineStr">
        <is>
          <t>db40fa739383e5887b4cf621f22432b7</t>
        </is>
      </c>
      <c r="L186" t="n">
        <v/>
      </c>
      <c r="M186" t="n">
        <v>-1</v>
      </c>
      <c r="N186" t="n">
        <v>-1</v>
      </c>
    </row>
    <row r="187">
      <c r="A187" t="n">
        <v>64</v>
      </c>
      <c r="B187" s="2" t="n">
        <v>44311</v>
      </c>
      <c r="C187" t="n">
        <v>3659</v>
      </c>
      <c r="D187" t="inlineStr">
        <is>
          <t>Sollten die Investitionen in den Unterhalt der Grenchner Schulinfrastruktur ausgebaut werden (Sanierungen, Ausbau, Pflege)?</t>
        </is>
      </c>
      <c r="E187" t="inlineStr">
        <is>
          <t>options4</t>
        </is>
      </c>
      <c r="F187" t="n">
        <v>4940</v>
      </c>
      <c r="G187" t="inlineStr">
        <is>
          <t>Bildung &amp; Schule</t>
        </is>
      </c>
      <c r="H187" t="inlineStr">
        <is>
          <t>Q01090</t>
        </is>
      </c>
      <c r="I187" t="inlineStr">
        <is>
          <t>de</t>
        </is>
      </c>
      <c r="J187" t="b">
        <v>0</v>
      </c>
      <c r="K187" t="inlineStr">
        <is>
          <t>3a6f3bf6cac0836bb8d52a3648fcd946</t>
        </is>
      </c>
      <c r="L187" t="n">
        <v/>
      </c>
      <c r="M187" t="n">
        <v>-1</v>
      </c>
      <c r="N187" t="n">
        <v>-1</v>
      </c>
    </row>
    <row r="188">
      <c r="A188" t="n">
        <v>64</v>
      </c>
      <c r="B188" s="2" t="n">
        <v>44311</v>
      </c>
      <c r="C188" t="n">
        <v>3661</v>
      </c>
      <c r="D188" t="inlineStr">
        <is>
          <t>Soll die Integration der ausländischen Wohnbevölkerung von der Stadt stärker unterstützt werden (u.a. Förderung von freiwilligen Initiativen wie Tandems, gratis Sprachunterricht, Infogespräche, Begegnungszentrum)?</t>
        </is>
      </c>
      <c r="E188" t="inlineStr">
        <is>
          <t>options4</t>
        </is>
      </c>
      <c r="F188" t="n">
        <v>4296</v>
      </c>
      <c r="G188" t="inlineStr">
        <is>
          <t>Migration &amp; Integration</t>
        </is>
      </c>
      <c r="H188" t="inlineStr">
        <is>
          <t>Q01092</t>
        </is>
      </c>
      <c r="I188" t="inlineStr">
        <is>
          <t>de</t>
        </is>
      </c>
      <c r="J188" t="b">
        <v>0</v>
      </c>
      <c r="K188" t="inlineStr">
        <is>
          <t>cb499b96f37b9ad5ef811a694fe6c8a2</t>
        </is>
      </c>
      <c r="L188" t="n">
        <v/>
      </c>
      <c r="M188" t="n">
        <v>-1</v>
      </c>
      <c r="N188" t="n">
        <v>-1</v>
      </c>
    </row>
    <row r="189">
      <c r="A189" t="n">
        <v>64</v>
      </c>
      <c r="B189" s="2" t="n">
        <v>44311</v>
      </c>
      <c r="C189" t="n">
        <v>3664</v>
      </c>
      <c r="D189" t="inlineStr">
        <is>
          <t>Soll sich die Stadt Grenchen zusammen mit anderen Städten aktiv dafür einsetzen, dass Flüchtlinge aus Flüchtlingslagern direkt vor Ort (sogenannte "Resettlement-Flüchtlinge") aufgenommen werden können (z.B. Aufnahme aus Flüchtlingslagern in Griechenland)?</t>
        </is>
      </c>
      <c r="E189" t="inlineStr">
        <is>
          <t>options4</t>
        </is>
      </c>
      <c r="F189" t="n">
        <v>4296</v>
      </c>
      <c r="G189" t="inlineStr">
        <is>
          <t>Migration &amp; Integration</t>
        </is>
      </c>
      <c r="H189" t="inlineStr">
        <is>
          <t>Q01095</t>
        </is>
      </c>
      <c r="I189" t="inlineStr">
        <is>
          <t>de</t>
        </is>
      </c>
      <c r="J189" t="b">
        <v>0</v>
      </c>
      <c r="K189" t="inlineStr">
        <is>
          <t>bb5d696d15fd7355ae6bb21f8bfdbf56</t>
        </is>
      </c>
      <c r="L189" t="n">
        <v/>
      </c>
      <c r="M189" t="n">
        <v>-1</v>
      </c>
      <c r="N189" t="n">
        <v>-1</v>
      </c>
    </row>
    <row r="190">
      <c r="A190" t="n">
        <v>64</v>
      </c>
      <c r="B190" s="2" t="n">
        <v>44311</v>
      </c>
      <c r="C190" t="n">
        <v>3665</v>
      </c>
      <c r="D190" t="inlineStr">
        <is>
          <t>Befürworten Sie die vom Schweizer Parlament beschlossene Öffnung der Ehe für gleichgeschlechtliche Paare inkl. Zugang zur Samenspende ("Ehe für alle")?</t>
        </is>
      </c>
      <c r="E190" t="inlineStr">
        <is>
          <t>options4</t>
        </is>
      </c>
      <c r="F190" t="n">
        <v>5020</v>
      </c>
      <c r="G190" t="inlineStr">
        <is>
          <t>Gesellschaft, Kultur &amp; Ethik</t>
        </is>
      </c>
      <c r="H190" t="inlineStr">
        <is>
          <t>Q01096</t>
        </is>
      </c>
      <c r="I190" t="inlineStr">
        <is>
          <t>de</t>
        </is>
      </c>
      <c r="J190" t="b">
        <v>0</v>
      </c>
      <c r="K190" t="inlineStr">
        <is>
          <t>ba752cb99c3b08c5a942daef0d584169</t>
        </is>
      </c>
      <c r="L190" t="n">
        <v/>
      </c>
      <c r="M190" t="n">
        <v>-1</v>
      </c>
      <c r="N190" t="n">
        <v>-1</v>
      </c>
    </row>
    <row r="191">
      <c r="A191" t="n">
        <v>64</v>
      </c>
      <c r="B191" s="2" t="n">
        <v>44311</v>
      </c>
      <c r="C191" t="n">
        <v>3666</v>
      </c>
      <c r="D191" t="inlineStr">
        <is>
          <t>Soll die finanzielle Unterstützung für den Theaterbetrieb des Parktheaters Grenchen weitergeführt werden (CHF 80'000.- pro Jahr)?</t>
        </is>
      </c>
      <c r="E191" t="inlineStr">
        <is>
          <t>options4</t>
        </is>
      </c>
      <c r="F191" t="n">
        <v>5020</v>
      </c>
      <c r="G191" t="inlineStr">
        <is>
          <t>Gesellschaft, Kultur &amp; Ethik</t>
        </is>
      </c>
      <c r="H191" t="inlineStr">
        <is>
          <t>Q01097</t>
        </is>
      </c>
      <c r="I191" t="inlineStr">
        <is>
          <t>de</t>
        </is>
      </c>
      <c r="J191" t="b">
        <v>0</v>
      </c>
      <c r="K191" t="inlineStr">
        <is>
          <t>e942c5ec3779810059409bc819c06eac</t>
        </is>
      </c>
      <c r="L191" t="n">
        <v/>
      </c>
      <c r="M191" t="n">
        <v>-1</v>
      </c>
      <c r="N191" t="n">
        <v>-1</v>
      </c>
    </row>
    <row r="192">
      <c r="A192" t="n">
        <v>64</v>
      </c>
      <c r="B192" s="2" t="n">
        <v>44311</v>
      </c>
      <c r="C192" t="n">
        <v>3667</v>
      </c>
      <c r="D192" t="inlineStr">
        <is>
          <t>Soll die Stadt Grenchen die Kulturschaffenden in der Coronavirus-Krise finanziell stärker unterstützen?</t>
        </is>
      </c>
      <c r="E192" t="inlineStr">
        <is>
          <t>options4</t>
        </is>
      </c>
      <c r="F192" t="n">
        <v>5020</v>
      </c>
      <c r="G192" t="inlineStr">
        <is>
          <t>Gesellschaft, Kultur &amp; Ethik</t>
        </is>
      </c>
      <c r="H192" t="inlineStr">
        <is>
          <t>Q01098</t>
        </is>
      </c>
      <c r="I192" t="inlineStr">
        <is>
          <t>de</t>
        </is>
      </c>
      <c r="J192" t="b">
        <v>0</v>
      </c>
      <c r="K192" t="inlineStr">
        <is>
          <t>2b0e22f869e4ad8f4043fa10892aca17</t>
        </is>
      </c>
      <c r="L192" t="n">
        <v/>
      </c>
      <c r="M192" t="n">
        <v>-1</v>
      </c>
      <c r="N192" t="n">
        <v>-1</v>
      </c>
    </row>
    <row r="193">
      <c r="A193" t="n">
        <v>64</v>
      </c>
      <c r="B193" s="2" t="n">
        <v>44311</v>
      </c>
      <c r="C193" t="n">
        <v>3669</v>
      </c>
      <c r="D193" t="inlineStr">
        <is>
          <t>Der Steuerfuss für natürliche Personen soll in Grenchen mittelfristig dem kantonalen Durchschnitt (aktuell: 118%) entsprechen. Befürworten Sie die dazu notwendigen Steuersenkungen in den nächsten Jahren?</t>
        </is>
      </c>
      <c r="E193" t="inlineStr">
        <is>
          <t>options4</t>
        </is>
      </c>
      <c r="F193" t="n">
        <v>4456</v>
      </c>
      <c r="G193" t="inlineStr">
        <is>
          <t>Finanzen &amp; Steuern</t>
        </is>
      </c>
      <c r="H193" t="inlineStr">
        <is>
          <t>Q01100</t>
        </is>
      </c>
      <c r="I193" t="inlineStr">
        <is>
          <t>de</t>
        </is>
      </c>
      <c r="J193" t="b">
        <v>0</v>
      </c>
      <c r="K193" t="inlineStr">
        <is>
          <t>a8abfc9bcc02d87e1cfca1f6909d4d44</t>
        </is>
      </c>
      <c r="L193" t="n">
        <v/>
      </c>
      <c r="M193" t="n">
        <v>-1</v>
      </c>
      <c r="N193" t="n">
        <v>-1</v>
      </c>
    </row>
    <row r="194">
      <c r="A194" t="n">
        <v>64</v>
      </c>
      <c r="B194" s="2" t="n">
        <v>44311</v>
      </c>
      <c r="C194" t="n">
        <v>3670</v>
      </c>
      <c r="D194" t="inlineStr">
        <is>
          <t>Soll die Stadt Grenchen die finanziellen Auswirkungen als Folge der Corona-Pandemie mit einer befristeten Steuererhöhung bis 2025 kompensieren?</t>
        </is>
      </c>
      <c r="E194" t="inlineStr">
        <is>
          <t>options4</t>
        </is>
      </c>
      <c r="F194" t="n">
        <v>4456</v>
      </c>
      <c r="G194" t="inlineStr">
        <is>
          <t>Finanzen &amp; Steuern</t>
        </is>
      </c>
      <c r="H194" t="inlineStr">
        <is>
          <t>Q01101</t>
        </is>
      </c>
      <c r="I194" t="inlineStr">
        <is>
          <t>de</t>
        </is>
      </c>
      <c r="J194" t="b">
        <v>0</v>
      </c>
      <c r="K194" t="inlineStr">
        <is>
          <t>a619a341bc7961fdf3a26d8fcaf65def</t>
        </is>
      </c>
      <c r="L194" t="n">
        <v/>
      </c>
      <c r="M194" t="n">
        <v>-1</v>
      </c>
      <c r="N194" t="n">
        <v>-1</v>
      </c>
    </row>
    <row r="195">
      <c r="A195" t="n">
        <v>64</v>
      </c>
      <c r="B195" s="2" t="n">
        <v>44311</v>
      </c>
      <c r="C195" t="n">
        <v>3671</v>
      </c>
      <c r="D195" t="inlineStr">
        <is>
          <t>Soll die Stadt weiterhin aktive Bodenpolitik betreiben (Land kaufen und verkaufen, um die Entwicklung der Stadt mitzusteuern)?</t>
        </is>
      </c>
      <c r="E195" t="inlineStr">
        <is>
          <t>options4</t>
        </is>
      </c>
      <c r="F195" t="n">
        <v>4456</v>
      </c>
      <c r="G195" t="inlineStr">
        <is>
          <t>Finanzen &amp; Steuern</t>
        </is>
      </c>
      <c r="H195" t="inlineStr">
        <is>
          <t>Q01102</t>
        </is>
      </c>
      <c r="I195" t="inlineStr">
        <is>
          <t>de</t>
        </is>
      </c>
      <c r="J195" t="b">
        <v>0</v>
      </c>
      <c r="K195" t="inlineStr">
        <is>
          <t>9c6377a21e835ef6f643a200c13a9f11</t>
        </is>
      </c>
      <c r="L195" t="n">
        <v/>
      </c>
      <c r="M195" t="n">
        <v>-1</v>
      </c>
      <c r="N195" t="n">
        <v>-1</v>
      </c>
    </row>
    <row r="196">
      <c r="A196" t="n">
        <v>64</v>
      </c>
      <c r="B196" s="2" t="n">
        <v>44311</v>
      </c>
      <c r="C196" t="n">
        <v>3672</v>
      </c>
      <c r="D196" t="inlineStr">
        <is>
          <t>Befürworten Sie die Einführung einer Schuldenbremse für die Stadt Grenchen?</t>
        </is>
      </c>
      <c r="E196" t="inlineStr">
        <is>
          <t>options4</t>
        </is>
      </c>
      <c r="F196" t="n">
        <v>4456</v>
      </c>
      <c r="G196" t="inlineStr">
        <is>
          <t>Finanzen &amp; Steuern</t>
        </is>
      </c>
      <c r="H196" t="inlineStr">
        <is>
          <t>Q01103</t>
        </is>
      </c>
      <c r="I196" t="inlineStr">
        <is>
          <t>de</t>
        </is>
      </c>
      <c r="J196" t="b">
        <v>0</v>
      </c>
      <c r="K196" t="inlineStr">
        <is>
          <t>16780bf3441b4bad0aec925ef6f11c96</t>
        </is>
      </c>
      <c r="L196" t="n">
        <v/>
      </c>
      <c r="M196" t="n">
        <v>-1</v>
      </c>
      <c r="N196" t="n">
        <v>-1</v>
      </c>
    </row>
    <row r="197">
      <c r="A197" t="n">
        <v>64</v>
      </c>
      <c r="B197" s="2" t="n">
        <v>44311</v>
      </c>
      <c r="C197" t="n">
        <v>3673</v>
      </c>
      <c r="D197" t="inlineStr">
        <is>
          <t>Befürworten Sie die Einführung eines kantonalen Mindestlohnes für alle Arbeitnehmenden in der Höhe von 23 Franken pro Stunde (nach dem Vorbild des Kantons Genf)?</t>
        </is>
      </c>
      <c r="E197" t="inlineStr">
        <is>
          <t>options4</t>
        </is>
      </c>
      <c r="F197" t="n">
        <v>4577</v>
      </c>
      <c r="G197" t="inlineStr">
        <is>
          <t>Wirtschaft &amp; Arbeit</t>
        </is>
      </c>
      <c r="H197" t="inlineStr">
        <is>
          <t>Q01104</t>
        </is>
      </c>
      <c r="I197" t="inlineStr">
        <is>
          <t>de</t>
        </is>
      </c>
      <c r="J197" t="b">
        <v>0</v>
      </c>
      <c r="K197" t="inlineStr">
        <is>
          <t>f6678e0de6686699f73d7a1f1dca4dee</t>
        </is>
      </c>
      <c r="L197" t="n">
        <v/>
      </c>
      <c r="M197" t="n">
        <v>-1</v>
      </c>
      <c r="N197" t="n">
        <v>-1</v>
      </c>
    </row>
    <row r="198">
      <c r="A198" t="n">
        <v>64</v>
      </c>
      <c r="B198" s="2" t="n">
        <v>44311</v>
      </c>
      <c r="C198" t="n">
        <v>3674</v>
      </c>
      <c r="D198" t="inlineStr">
        <is>
          <t>Soll die Stadt Grenchen bei der Besetzung von Kaderstellen in der Verwaltung Frauen stärker berücksichtigen?</t>
        </is>
      </c>
      <c r="E198" t="inlineStr">
        <is>
          <t>options4</t>
        </is>
      </c>
      <c r="F198" t="n">
        <v>4577</v>
      </c>
      <c r="G198" t="inlineStr">
        <is>
          <t>Wirtschaft &amp; Arbeit</t>
        </is>
      </c>
      <c r="H198" t="inlineStr">
        <is>
          <t>Q01105</t>
        </is>
      </c>
      <c r="I198" t="inlineStr">
        <is>
          <t>de</t>
        </is>
      </c>
      <c r="J198" t="b">
        <v>0</v>
      </c>
      <c r="K198" t="inlineStr">
        <is>
          <t>c69545cf39946afc0ec83a8cd2a648b8</t>
        </is>
      </c>
      <c r="L198" t="n">
        <v/>
      </c>
      <c r="M198" t="n">
        <v>-1</v>
      </c>
      <c r="N198" t="n">
        <v>-1</v>
      </c>
    </row>
    <row r="199">
      <c r="A199" t="n">
        <v>64</v>
      </c>
      <c r="B199" s="2" t="n">
        <v>44311</v>
      </c>
      <c r="C199" t="n">
        <v>3675</v>
      </c>
      <c r="D199" t="inlineStr">
        <is>
          <t>Sollen grosse Unternehmen in Grenchen verpflichtet werden, firmeneigene Betreuungsplätze für Kinder anzubieten?</t>
        </is>
      </c>
      <c r="E199" t="inlineStr">
        <is>
          <t>options4</t>
        </is>
      </c>
      <c r="F199" t="n">
        <v>4577</v>
      </c>
      <c r="G199" t="inlineStr">
        <is>
          <t>Wirtschaft &amp; Arbeit</t>
        </is>
      </c>
      <c r="H199" t="inlineStr">
        <is>
          <t>Q01106</t>
        </is>
      </c>
      <c r="I199" t="inlineStr">
        <is>
          <t>de</t>
        </is>
      </c>
      <c r="J199" t="b">
        <v>0</v>
      </c>
      <c r="K199" t="inlineStr">
        <is>
          <t>bdcedbbd4f7a7911708ec8f47dc74326</t>
        </is>
      </c>
      <c r="L199" t="n">
        <v/>
      </c>
      <c r="M199" t="n">
        <v>-1</v>
      </c>
      <c r="N199" t="n">
        <v>-1</v>
      </c>
    </row>
    <row r="200">
      <c r="A200" t="n">
        <v>64</v>
      </c>
      <c r="B200" s="2" t="n">
        <v>44311</v>
      </c>
      <c r="C200" t="n">
        <v>3676</v>
      </c>
      <c r="D200" t="inlineStr">
        <is>
          <t>Soll sich die Stadt für eine Belebung des Marktplatzes mit Gewerbe- und Gastrobetrieben einsetzen (z.B. Verzicht auf Bewilligungsgebühren für die Nutzung von öffentlichem Grund)?</t>
        </is>
      </c>
      <c r="E200" t="inlineStr">
        <is>
          <t>options4</t>
        </is>
      </c>
      <c r="F200" t="n">
        <v>4577</v>
      </c>
      <c r="G200" t="inlineStr">
        <is>
          <t>Wirtschaft &amp; Arbeit</t>
        </is>
      </c>
      <c r="H200" t="inlineStr">
        <is>
          <t>Q01107</t>
        </is>
      </c>
      <c r="I200" t="inlineStr">
        <is>
          <t>de</t>
        </is>
      </c>
      <c r="J200" t="b">
        <v>0</v>
      </c>
      <c r="K200" t="inlineStr">
        <is>
          <t>7afd510596273419797f582e1baac09c</t>
        </is>
      </c>
      <c r="L200" t="n">
        <v/>
      </c>
      <c r="M200" t="n">
        <v>-1</v>
      </c>
      <c r="N200" t="n">
        <v>-1</v>
      </c>
    </row>
    <row r="201">
      <c r="A201" t="n">
        <v>64</v>
      </c>
      <c r="B201" s="2" t="n">
        <v>44311</v>
      </c>
      <c r="C201" t="n">
        <v>3677</v>
      </c>
      <c r="D201" t="inlineStr">
        <is>
          <t>Soll die Stadt Massnahmen ergreifen, um den Langsamverkehr (Velo- und Fussverkehr) gegenüber dem motorisierten Verkehr stärker zu fördern (z.B. autofreie Bettlachstrasse, Trottoirs an allen stark befahrenen Strassen, Ausbau von Velowegen)?</t>
        </is>
      </c>
      <c r="E201" t="inlineStr">
        <is>
          <t>options4</t>
        </is>
      </c>
      <c r="F201" t="n">
        <v>5093</v>
      </c>
      <c r="G201" t="inlineStr">
        <is>
          <t>Umwelt, Verkehr &amp; Energie</t>
        </is>
      </c>
      <c r="H201" t="inlineStr">
        <is>
          <t>Q01108</t>
        </is>
      </c>
      <c r="I201" t="inlineStr">
        <is>
          <t>de</t>
        </is>
      </c>
      <c r="J201" t="b">
        <v>0</v>
      </c>
      <c r="K201" t="inlineStr">
        <is>
          <t>5f67681396054d095dacaaec56c317d9</t>
        </is>
      </c>
      <c r="L201" t="n">
        <v/>
      </c>
      <c r="M201" t="n">
        <v>-1</v>
      </c>
      <c r="N201" t="n">
        <v>-1</v>
      </c>
    </row>
    <row r="202">
      <c r="A202" t="n">
        <v>64</v>
      </c>
      <c r="B202" s="2" t="n">
        <v>44311</v>
      </c>
      <c r="C202" t="n">
        <v>3678</v>
      </c>
      <c r="D202" t="inlineStr">
        <is>
          <t>Braucht es in der Stadt Grenchen zusätzliche Massnahmen für den motorisierten Individualverkehr (z.B. grösseres Parkplatzangebot, verbesserter Verkehrsfluss)?</t>
        </is>
      </c>
      <c r="E202" t="inlineStr">
        <is>
          <t>options4</t>
        </is>
      </c>
      <c r="F202" t="n">
        <v>5093</v>
      </c>
      <c r="G202" t="inlineStr">
        <is>
          <t>Umwelt, Verkehr &amp; Energie</t>
        </is>
      </c>
      <c r="H202" t="inlineStr">
        <is>
          <t>Q01109</t>
        </is>
      </c>
      <c r="I202" t="inlineStr">
        <is>
          <t>de</t>
        </is>
      </c>
      <c r="J202" t="b">
        <v>0</v>
      </c>
      <c r="K202" t="inlineStr">
        <is>
          <t>40e01d663740ecb8aacd04d79943ae1a</t>
        </is>
      </c>
      <c r="L202" t="n">
        <v/>
      </c>
      <c r="M202" t="n">
        <v>-1</v>
      </c>
      <c r="N202" t="n">
        <v>-1</v>
      </c>
    </row>
    <row r="203">
      <c r="A203" t="n">
        <v>64</v>
      </c>
      <c r="B203" s="2" t="n">
        <v>44311</v>
      </c>
      <c r="C203" t="n">
        <v>3679</v>
      </c>
      <c r="D203" t="inlineStr">
        <is>
          <t>Soll der motorisierte Individualverkehr auf den Grenchenberg beschränkt werden (z.B. durch eine Vignette für Bergfahrten für Nicht-Grenchner/-innen oder kostenpflichtige Parkplätze mit einer Ausnahme für Gäste der Berghöfe)?</t>
        </is>
      </c>
      <c r="E203" t="inlineStr">
        <is>
          <t>options4</t>
        </is>
      </c>
      <c r="F203" t="n">
        <v>5093</v>
      </c>
      <c r="G203" t="inlineStr">
        <is>
          <t>Umwelt, Verkehr &amp; Energie</t>
        </is>
      </c>
      <c r="H203" t="inlineStr">
        <is>
          <t>Q01110</t>
        </is>
      </c>
      <c r="I203" t="inlineStr">
        <is>
          <t>de</t>
        </is>
      </c>
      <c r="J203" t="b">
        <v>0</v>
      </c>
      <c r="K203" t="inlineStr">
        <is>
          <t>c7e47c7c6dd2c4b06a0505dd937b048a</t>
        </is>
      </c>
      <c r="L203" t="n">
        <v/>
      </c>
      <c r="M203" t="n">
        <v>-1</v>
      </c>
      <c r="N203" t="n">
        <v>-1</v>
      </c>
    </row>
    <row r="204">
      <c r="A204" t="n">
        <v>64</v>
      </c>
      <c r="B204" s="2" t="n">
        <v>44311</v>
      </c>
      <c r="C204" t="n">
        <v>3680</v>
      </c>
      <c r="D204" t="inlineStr">
        <is>
          <t>Befürworten Sie den Ausbau der Tempo-30 Zonen auf den Gemeindestrassen in Grenchen?</t>
        </is>
      </c>
      <c r="E204" t="inlineStr">
        <is>
          <t>options4</t>
        </is>
      </c>
      <c r="F204" t="n">
        <v>5093</v>
      </c>
      <c r="G204" t="inlineStr">
        <is>
          <t>Umwelt, Verkehr &amp; Energie</t>
        </is>
      </c>
      <c r="H204" t="inlineStr">
        <is>
          <t>Q01111</t>
        </is>
      </c>
      <c r="I204" t="inlineStr">
        <is>
          <t>de</t>
        </is>
      </c>
      <c r="J204" t="b">
        <v>0</v>
      </c>
      <c r="K204" t="inlineStr">
        <is>
          <t>73402c754dc5ae8394af50b0856163fa</t>
        </is>
      </c>
      <c r="L204" t="n">
        <v/>
      </c>
      <c r="M204" t="n">
        <v>-1</v>
      </c>
      <c r="N204" t="n">
        <v>-1</v>
      </c>
    </row>
    <row r="205">
      <c r="A205" t="n">
        <v>64</v>
      </c>
      <c r="B205" s="2" t="n">
        <v>44311</v>
      </c>
      <c r="C205" t="n">
        <v>3681</v>
      </c>
      <c r="D205" t="inlineStr">
        <is>
          <t>Sollen geeignete öffentliche Gebäude in Grenchen mit Photovoltaik-Anlagen ausgerüstet werden?</t>
        </is>
      </c>
      <c r="E205" t="inlineStr">
        <is>
          <t>options4</t>
        </is>
      </c>
      <c r="F205" t="n">
        <v>5093</v>
      </c>
      <c r="G205" t="inlineStr">
        <is>
          <t>Umwelt, Verkehr &amp; Energie</t>
        </is>
      </c>
      <c r="H205" t="inlineStr">
        <is>
          <t>Q01112</t>
        </is>
      </c>
      <c r="I205" t="inlineStr">
        <is>
          <t>de</t>
        </is>
      </c>
      <c r="J205" t="b">
        <v>0</v>
      </c>
      <c r="K205" t="inlineStr">
        <is>
          <t>9729edacfba77bca60f680cb51729be0</t>
        </is>
      </c>
      <c r="L205" t="n">
        <v/>
      </c>
      <c r="M205" t="n">
        <v>-1</v>
      </c>
      <c r="N205" t="n">
        <v>-1</v>
      </c>
    </row>
    <row r="206">
      <c r="A206" t="n">
        <v>64</v>
      </c>
      <c r="B206" s="2" t="n">
        <v>44311</v>
      </c>
      <c r="C206" t="n">
        <v>3682</v>
      </c>
      <c r="D206" t="inlineStr">
        <is>
          <t>Ein Projekt der Stadtwerke Grenchen (SWG) will eine Windkraftanlage auf dem Grenchenberg realisieren. Stimmen Sie diesem Vorhaben zu?</t>
        </is>
      </c>
      <c r="E206" t="inlineStr">
        <is>
          <t>options4</t>
        </is>
      </c>
      <c r="F206" t="n">
        <v>5093</v>
      </c>
      <c r="G206" t="inlineStr">
        <is>
          <t>Umwelt, Verkehr &amp; Energie</t>
        </is>
      </c>
      <c r="H206" t="inlineStr">
        <is>
          <t>Q01113</t>
        </is>
      </c>
      <c r="I206" t="inlineStr">
        <is>
          <t>de</t>
        </is>
      </c>
      <c r="J206" t="b">
        <v>0</v>
      </c>
      <c r="K206" t="inlineStr">
        <is>
          <t>c33fb410c75710bd3782abdfdf743709</t>
        </is>
      </c>
      <c r="L206" t="n">
        <v/>
      </c>
      <c r="M206" t="n">
        <v>-1</v>
      </c>
      <c r="N206" t="n">
        <v>-1</v>
      </c>
    </row>
    <row r="207">
      <c r="A207" t="n">
        <v>64</v>
      </c>
      <c r="B207" s="2" t="n">
        <v>44311</v>
      </c>
      <c r="C207" t="n">
        <v>3683</v>
      </c>
      <c r="D207" t="inlineStr">
        <is>
          <t>Soll die Stadt Grenchen auf innerstädtischem Gebiet stärker begrünt werden (z.B. mehr Rasenflächen, Fassadenbegrünungen, klimaresistente Bäume und Bepflanzungen)?</t>
        </is>
      </c>
      <c r="E207" t="inlineStr">
        <is>
          <t>options4</t>
        </is>
      </c>
      <c r="F207" t="n">
        <v>5093</v>
      </c>
      <c r="G207" t="inlineStr">
        <is>
          <t>Umwelt, Verkehr &amp; Energie</t>
        </is>
      </c>
      <c r="H207" t="inlineStr">
        <is>
          <t>Q01114</t>
        </is>
      </c>
      <c r="I207" t="inlineStr">
        <is>
          <t>de</t>
        </is>
      </c>
      <c r="J207" t="b">
        <v>0</v>
      </c>
      <c r="K207" t="inlineStr">
        <is>
          <t>0e73bc1d86e7fd4d59f2a69a32aed4e8</t>
        </is>
      </c>
      <c r="L207" t="n">
        <v/>
      </c>
      <c r="M207" t="n">
        <v>-1</v>
      </c>
      <c r="N207" t="n">
        <v>-1</v>
      </c>
    </row>
    <row r="208">
      <c r="A208" t="n">
        <v>64</v>
      </c>
      <c r="B208" s="2" t="n">
        <v>44311</v>
      </c>
      <c r="C208" t="n">
        <v>3684</v>
      </c>
      <c r="D208" t="inlineStr">
        <is>
          <t>Befürworten Sie den Bau eines Bootshafens?</t>
        </is>
      </c>
      <c r="E208" t="inlineStr">
        <is>
          <t>options4</t>
        </is>
      </c>
      <c r="F208" t="n">
        <v>5477</v>
      </c>
      <c r="G208" t="inlineStr">
        <is>
          <t>Stadtentwicklung</t>
        </is>
      </c>
      <c r="H208" t="inlineStr">
        <is>
          <t>Q01115</t>
        </is>
      </c>
      <c r="I208" t="inlineStr">
        <is>
          <t>de</t>
        </is>
      </c>
      <c r="J208" t="b">
        <v>0</v>
      </c>
      <c r="K208" t="inlineStr">
        <is>
          <t>0b9464efbc35e0a2705863cf69a14e25</t>
        </is>
      </c>
      <c r="L208" t="n">
        <v/>
      </c>
      <c r="M208" t="n">
        <v>-1</v>
      </c>
      <c r="N208" t="n">
        <v>-1</v>
      </c>
    </row>
    <row r="209">
      <c r="A209" t="n">
        <v>64</v>
      </c>
      <c r="B209" s="2" t="n">
        <v>44311</v>
      </c>
      <c r="C209" t="n">
        <v>3685</v>
      </c>
      <c r="D209" t="inlineStr">
        <is>
          <t>Befürworten Sie die Renovation des Fussballstadions Brühl (inkl. Betonsanierung der Haupttribüne und der Seitentribünen)?</t>
        </is>
      </c>
      <c r="E209" t="inlineStr">
        <is>
          <t>options4</t>
        </is>
      </c>
      <c r="F209" t="n">
        <v>5477</v>
      </c>
      <c r="G209" t="inlineStr">
        <is>
          <t>Stadtentwicklung</t>
        </is>
      </c>
      <c r="H209" t="inlineStr">
        <is>
          <t>Q01116</t>
        </is>
      </c>
      <c r="I209" t="inlineStr">
        <is>
          <t>de</t>
        </is>
      </c>
      <c r="J209" t="b">
        <v>0</v>
      </c>
      <c r="K209" t="inlineStr">
        <is>
          <t>98804decbda37416cb7d309374d7fb1f</t>
        </is>
      </c>
      <c r="L209" t="n">
        <v/>
      </c>
      <c r="M209" t="n">
        <v>-1</v>
      </c>
      <c r="N209" t="n">
        <v>-1</v>
      </c>
    </row>
    <row r="210">
      <c r="A210" t="n">
        <v>64</v>
      </c>
      <c r="B210" s="2" t="n">
        <v>44311</v>
      </c>
      <c r="C210" t="n">
        <v>3686</v>
      </c>
      <c r="D210" t="inlineStr">
        <is>
          <t>Soll die Tourismus-Infrastruktur stärker gefördert werden (wie z.B. der Ausbau des Mountainbike-Angebotes und der ehemaligen Langlaufloipe vom Untergrenchenberg bis Längschwang/Montagne de Montoz)?</t>
        </is>
      </c>
      <c r="E210" t="inlineStr">
        <is>
          <t>options4</t>
        </is>
      </c>
      <c r="F210" t="n">
        <v>5477</v>
      </c>
      <c r="G210" t="inlineStr">
        <is>
          <t>Stadtentwicklung</t>
        </is>
      </c>
      <c r="H210" t="inlineStr">
        <is>
          <t>Q01117</t>
        </is>
      </c>
      <c r="I210" t="inlineStr">
        <is>
          <t>de</t>
        </is>
      </c>
      <c r="J210" t="b">
        <v>0</v>
      </c>
      <c r="K210" t="inlineStr">
        <is>
          <t>2030dfa5d0d23b06aa69a7e12d606a8d</t>
        </is>
      </c>
      <c r="L210" t="n">
        <v/>
      </c>
      <c r="M210" t="n">
        <v>-1</v>
      </c>
      <c r="N210" t="n">
        <v>-1</v>
      </c>
    </row>
    <row r="211">
      <c r="A211" t="n">
        <v>64</v>
      </c>
      <c r="B211" s="2" t="n">
        <v>44311</v>
      </c>
      <c r="C211" t="n">
        <v>3688</v>
      </c>
      <c r="D211" t="inlineStr">
        <is>
          <t>Befürworten sie einen Wechsel von der Gemeindeversammlung hin zu einem Gemeindeparlament in Grenchen?</t>
        </is>
      </c>
      <c r="E211" t="inlineStr">
        <is>
          <t>options4</t>
        </is>
      </c>
      <c r="F211" t="n">
        <v>5157</v>
      </c>
      <c r="G211" t="inlineStr">
        <is>
          <t>Politisches System &amp; Digitalisierung</t>
        </is>
      </c>
      <c r="H211" t="inlineStr">
        <is>
          <t>Q01119</t>
        </is>
      </c>
      <c r="I211" t="inlineStr">
        <is>
          <t>de</t>
        </is>
      </c>
      <c r="J211" t="b">
        <v>0</v>
      </c>
      <c r="K211" t="inlineStr">
        <is>
          <t>003351142478a01d7c35d939bd7e6e9b</t>
        </is>
      </c>
      <c r="L211" t="n">
        <v/>
      </c>
      <c r="M211" t="n">
        <v>-1</v>
      </c>
      <c r="N211" t="n">
        <v>-1</v>
      </c>
    </row>
    <row r="212">
      <c r="A212" t="n">
        <v>64</v>
      </c>
      <c r="B212" s="2" t="n">
        <v>44311</v>
      </c>
      <c r="C212" t="n">
        <v>3689</v>
      </c>
      <c r="D212" t="inlineStr">
        <is>
          <t>Sollen sämtliche Behördengänge in Grenchen auch online angeboten werden?</t>
        </is>
      </c>
      <c r="E212" t="inlineStr">
        <is>
          <t>options4</t>
        </is>
      </c>
      <c r="F212" t="n">
        <v>5157</v>
      </c>
      <c r="G212" t="inlineStr">
        <is>
          <t>Politisches System &amp; Digitalisierung</t>
        </is>
      </c>
      <c r="H212" t="inlineStr">
        <is>
          <t>Q01120</t>
        </is>
      </c>
      <c r="I212" t="inlineStr">
        <is>
          <t>de</t>
        </is>
      </c>
      <c r="J212" t="b">
        <v>0</v>
      </c>
      <c r="K212" t="inlineStr">
        <is>
          <t>01caad900e9fbf557c8117be737b4d92</t>
        </is>
      </c>
      <c r="L212" t="n">
        <v/>
      </c>
      <c r="M212" t="n">
        <v>-1</v>
      </c>
      <c r="N212" t="n">
        <v>-1</v>
      </c>
    </row>
    <row r="213">
      <c r="A213" t="n">
        <v>64</v>
      </c>
      <c r="B213" s="2" t="n">
        <v>44311</v>
      </c>
      <c r="C213" t="n">
        <v>3690</v>
      </c>
      <c r="D213" t="inlineStr">
        <is>
          <t>Befürworten Sie eine Senkung des Stimm- und Wahlalters auf 16 Jahre?</t>
        </is>
      </c>
      <c r="E213" t="inlineStr">
        <is>
          <t>options4</t>
        </is>
      </c>
      <c r="F213" t="n">
        <v>5157</v>
      </c>
      <c r="G213" t="inlineStr">
        <is>
          <t>Politisches System &amp; Digitalisierung</t>
        </is>
      </c>
      <c r="H213" t="inlineStr">
        <is>
          <t>Q01121</t>
        </is>
      </c>
      <c r="I213" t="inlineStr">
        <is>
          <t>de</t>
        </is>
      </c>
      <c r="J213" t="b">
        <v>0</v>
      </c>
      <c r="K213" t="inlineStr">
        <is>
          <t>f88845f7bdb9f81fdfa7717d5cfd62b8</t>
        </is>
      </c>
      <c r="L213" t="n">
        <v/>
      </c>
      <c r="M213" t="n">
        <v>-1</v>
      </c>
      <c r="N213" t="n">
        <v>-1</v>
      </c>
    </row>
    <row r="214">
      <c r="A214" t="n">
        <v>64</v>
      </c>
      <c r="B214" s="2" t="n">
        <v>44311</v>
      </c>
      <c r="C214" t="n">
        <v>3691</v>
      </c>
      <c r="D214" t="inlineStr">
        <is>
          <t>Braucht es verstärkte Anstrengungen der Stadt im Bereich Sicherheit im öffentlichen Raum (Patrouillen und Videoüberwachung in den Bahnhofbereichen Nord und Süd und am Marktplatz, gezielte Beleuchtung)?</t>
        </is>
      </c>
      <c r="E214" t="inlineStr">
        <is>
          <t>options4</t>
        </is>
      </c>
      <c r="F214" t="n">
        <v>5240</v>
      </c>
      <c r="G214" t="inlineStr">
        <is>
          <t>Sicherheit &amp; Polizei</t>
        </is>
      </c>
      <c r="H214" t="inlineStr">
        <is>
          <t>Q01122</t>
        </is>
      </c>
      <c r="I214" t="inlineStr">
        <is>
          <t>de</t>
        </is>
      </c>
      <c r="J214" t="b">
        <v>0</v>
      </c>
      <c r="K214" t="inlineStr">
        <is>
          <t>10c0d64a8802cea42b4143e1a37bc93c</t>
        </is>
      </c>
      <c r="L214" t="n">
        <v/>
      </c>
      <c r="M214" t="n">
        <v>-1</v>
      </c>
      <c r="N214" t="n">
        <v>-1</v>
      </c>
    </row>
    <row r="215">
      <c r="A215" t="n">
        <v>64</v>
      </c>
      <c r="B215" s="2" t="n">
        <v>44311</v>
      </c>
      <c r="C215" t="n">
        <v>3692</v>
      </c>
      <c r="D215" t="inlineStr">
        <is>
          <t>Braucht es verstärkte Anstrengungen der Stadt im Bereich Sauberkeit (z.B. Sensibilisierungskampagnen, zusätzliche Abfalleimer und Reinigungstouren, Entfernung von Sprayereien)?</t>
        </is>
      </c>
      <c r="E215" t="inlineStr">
        <is>
          <t>options4</t>
        </is>
      </c>
      <c r="F215" t="n">
        <v>5240</v>
      </c>
      <c r="G215" t="inlineStr">
        <is>
          <t>Sicherheit &amp; Polizei</t>
        </is>
      </c>
      <c r="H215" t="inlineStr">
        <is>
          <t>Q01123</t>
        </is>
      </c>
      <c r="I215" t="inlineStr">
        <is>
          <t>de</t>
        </is>
      </c>
      <c r="J215" t="b">
        <v>0</v>
      </c>
      <c r="K215" t="inlineStr">
        <is>
          <t>9598a4d374b168c6fec355d15918b13a</t>
        </is>
      </c>
      <c r="L215" t="n">
        <v/>
      </c>
      <c r="M215" t="n">
        <v>-1</v>
      </c>
      <c r="N215" t="n">
        <v>-1</v>
      </c>
    </row>
    <row r="216">
      <c r="A216" t="n">
        <v>64</v>
      </c>
      <c r="B216" s="2" t="n">
        <v>44311</v>
      </c>
      <c r="C216" t="n">
        <v>3693</v>
      </c>
      <c r="D216" t="inlineStr">
        <is>
          <t>Soll die Stadtpolizei Grenchen abgeschafft und ihre Aufgaben der Kantonspolizei Solothurn übertragen werden?</t>
        </is>
      </c>
      <c r="E216" t="inlineStr">
        <is>
          <t>options4</t>
        </is>
      </c>
      <c r="F216" t="n">
        <v>5240</v>
      </c>
      <c r="G216" t="inlineStr">
        <is>
          <t>Sicherheit &amp; Polizei</t>
        </is>
      </c>
      <c r="H216" t="inlineStr">
        <is>
          <t>Q01124</t>
        </is>
      </c>
      <c r="I216" t="inlineStr">
        <is>
          <t>de</t>
        </is>
      </c>
      <c r="J216" t="b">
        <v>0</v>
      </c>
      <c r="K216" t="inlineStr">
        <is>
          <t>b8eacff78400435b9a30976fe2a1ab1e</t>
        </is>
      </c>
      <c r="L216" t="n">
        <v/>
      </c>
      <c r="M216" t="n">
        <v>-1</v>
      </c>
      <c r="N216" t="n">
        <v>-1</v>
      </c>
    </row>
    <row r="217">
      <c r="A217" t="n">
        <v>64</v>
      </c>
      <c r="B217" s="2" t="n">
        <v>44311</v>
      </c>
      <c r="C217" t="n">
        <v>3694</v>
      </c>
      <c r="D217" t="inlineStr">
        <is>
          <t>Befürworten Sie das Bundesgesetz über polizeiliche Massnahmen zur Bekämpfung von Terrorismus (PMT), welches mehr präventive Massnahmen gegen sogenannte terroristische Gefährder ermöglicht? (Volksabstimmung vom 13. Juni 2021)</t>
        </is>
      </c>
      <c r="E217" t="inlineStr">
        <is>
          <t>options4</t>
        </is>
      </c>
      <c r="F217" t="n">
        <v>5240</v>
      </c>
      <c r="G217" t="inlineStr">
        <is>
          <t>Sicherheit &amp; Polizei</t>
        </is>
      </c>
      <c r="H217" t="inlineStr">
        <is>
          <t>Q01125</t>
        </is>
      </c>
      <c r="I217" t="inlineStr">
        <is>
          <t>de</t>
        </is>
      </c>
      <c r="J217" t="b">
        <v>0</v>
      </c>
      <c r="K217" t="inlineStr">
        <is>
          <t>d4e505894406371f801d35618db774df</t>
        </is>
      </c>
      <c r="L217" t="n">
        <v/>
      </c>
      <c r="M217" t="n">
        <v>-1</v>
      </c>
      <c r="N217" t="n">
        <v>-1</v>
      </c>
    </row>
    <row r="218">
      <c r="A218" t="n">
        <v>67</v>
      </c>
      <c r="B218" s="2" t="n">
        <v>44234</v>
      </c>
      <c r="C218" t="n">
        <v>2806</v>
      </c>
      <c r="D218" t="inlineStr">
        <is>
          <t>Befürworten Sie eine Erhöhung des Renteneintrittsalters?</t>
        </is>
      </c>
      <c r="E218" t="inlineStr">
        <is>
          <t>options4</t>
        </is>
      </c>
      <c r="F218" t="n">
        <v>5563</v>
      </c>
      <c r="G218" t="inlineStr">
        <is>
          <t>Sozialstaat, Familie &amp; Gesundheitswesen</t>
        </is>
      </c>
      <c r="H218" t="inlineStr">
        <is>
          <t>Q01135</t>
        </is>
      </c>
      <c r="I218" t="inlineStr">
        <is>
          <t>de</t>
        </is>
      </c>
      <c r="J218" t="b">
        <v>0</v>
      </c>
      <c r="K218" t="inlineStr">
        <is>
          <t>2848274d1d92104b6440f91dd528f862</t>
        </is>
      </c>
      <c r="L218" t="n">
        <v/>
      </c>
      <c r="M218" t="n">
        <v>-1</v>
      </c>
      <c r="N218" t="n">
        <v>-1</v>
      </c>
    </row>
    <row r="219">
      <c r="A219" t="n">
        <v>67</v>
      </c>
      <c r="B219" s="2" t="n">
        <v>44234</v>
      </c>
      <c r="C219" t="n">
        <v>2807</v>
      </c>
      <c r="D219" t="inlineStr">
        <is>
          <t>Soll Liechtenstein so rasch als möglich eine bezahlte Elternzeit einführen?</t>
        </is>
      </c>
      <c r="E219" t="inlineStr">
        <is>
          <t>options4</t>
        </is>
      </c>
      <c r="F219" t="n">
        <v>5563</v>
      </c>
      <c r="G219" t="inlineStr">
        <is>
          <t>Sozialstaat, Familie &amp; Gesundheitswesen</t>
        </is>
      </c>
      <c r="H219" t="inlineStr">
        <is>
          <t>Q01136</t>
        </is>
      </c>
      <c r="I219" t="inlineStr">
        <is>
          <t>de</t>
        </is>
      </c>
      <c r="J219" t="b">
        <v>0</v>
      </c>
      <c r="K219" t="inlineStr">
        <is>
          <t>dd34e218c00707460ac2de995b4a60d9</t>
        </is>
      </c>
      <c r="L219" t="n">
        <v/>
      </c>
      <c r="M219" t="n">
        <v>-1</v>
      </c>
      <c r="N219" t="n">
        <v>-1</v>
      </c>
    </row>
    <row r="220">
      <c r="A220" t="n">
        <v>67</v>
      </c>
      <c r="B220" s="2" t="n">
        <v>44234</v>
      </c>
      <c r="C220" t="n">
        <v>2809</v>
      </c>
      <c r="D220" t="inlineStr">
        <is>
          <t>Soll für Kinder für besondere Krankheitsfälle wie Kinderlähmung oder Masern eine Impfpflicht eingeführt werden?</t>
        </is>
      </c>
      <c r="E220" t="inlineStr">
        <is>
          <t>options4</t>
        </is>
      </c>
      <c r="F220" t="n">
        <v>5563</v>
      </c>
      <c r="G220" t="inlineStr">
        <is>
          <t>Sozialstaat, Familie &amp; Gesundheitswesen</t>
        </is>
      </c>
      <c r="H220" t="inlineStr">
        <is>
          <t>Q01138</t>
        </is>
      </c>
      <c r="I220" t="inlineStr">
        <is>
          <t>de</t>
        </is>
      </c>
      <c r="J220" t="b">
        <v>0</v>
      </c>
      <c r="K220" t="inlineStr">
        <is>
          <t>880cbeb490251f5799c3d22d1b6fa072</t>
        </is>
      </c>
      <c r="L220" t="n">
        <v/>
      </c>
      <c r="M220" t="n">
        <v>-1</v>
      </c>
      <c r="N220" t="n">
        <v>-1</v>
      </c>
    </row>
    <row r="221">
      <c r="A221" t="n">
        <v>67</v>
      </c>
      <c r="B221" s="2" t="n">
        <v>44234</v>
      </c>
      <c r="C221" t="n">
        <v>2810</v>
      </c>
      <c r="D221" t="inlineStr">
        <is>
          <t>Soll Liechtenstein den gemeinnützigen Wohnungsbau verstärkt fördern?</t>
        </is>
      </c>
      <c r="E221" t="inlineStr">
        <is>
          <t>options4</t>
        </is>
      </c>
      <c r="F221" t="n">
        <v>5563</v>
      </c>
      <c r="G221" t="inlineStr">
        <is>
          <t>Sozialstaat, Familie &amp; Gesundheitswesen</t>
        </is>
      </c>
      <c r="H221" t="inlineStr">
        <is>
          <t>Q01139</t>
        </is>
      </c>
      <c r="I221" t="inlineStr">
        <is>
          <t>de</t>
        </is>
      </c>
      <c r="J221" t="b">
        <v>0</v>
      </c>
      <c r="K221" t="inlineStr">
        <is>
          <t>6378c83618ea37d0e165dc5f038d7f04</t>
        </is>
      </c>
      <c r="L221" t="n">
        <v/>
      </c>
      <c r="M221" t="n">
        <v>-1</v>
      </c>
      <c r="N221" t="n">
        <v>-1</v>
      </c>
    </row>
    <row r="222">
      <c r="A222" t="n">
        <v>67</v>
      </c>
      <c r="B222" s="2" t="n">
        <v>44234</v>
      </c>
      <c r="C222" t="n">
        <v>2811</v>
      </c>
      <c r="D222" t="inlineStr">
        <is>
          <t xml:space="preserve">In Liechtenstein werden die Schüler/-innen nach fünf Jahren an der Primarschule der Oberschule, der Realschule oder dem Gymnasium zugeteilt. Würden Sie anstelle dieser Dreigliedrigkeit ein weniger separierendes, integrativeres Modell begrüssen? </t>
        </is>
      </c>
      <c r="E222" t="inlineStr">
        <is>
          <t>options4</t>
        </is>
      </c>
      <c r="F222" t="n">
        <v>4222</v>
      </c>
      <c r="G222" t="inlineStr">
        <is>
          <t>Bildung</t>
        </is>
      </c>
      <c r="H222" t="inlineStr">
        <is>
          <t>Q01140</t>
        </is>
      </c>
      <c r="I222" t="inlineStr">
        <is>
          <t>de</t>
        </is>
      </c>
      <c r="J222" t="b">
        <v>0</v>
      </c>
      <c r="K222" t="inlineStr">
        <is>
          <t>206981ef2a7363f9aa130b2c81dd1caa</t>
        </is>
      </c>
      <c r="L222" t="n">
        <v/>
      </c>
      <c r="M222" t="n">
        <v>-1</v>
      </c>
      <c r="N222" t="n">
        <v>-1</v>
      </c>
    </row>
    <row r="223">
      <c r="A223" t="n">
        <v>67</v>
      </c>
      <c r="B223" s="2" t="n">
        <v>44234</v>
      </c>
      <c r="C223" t="n">
        <v>2812</v>
      </c>
      <c r="D223" t="inlineStr">
        <is>
          <t>Würden Sie es begrüssen, wenn weniger Schüler/-innen nach der Primarschule dem Gymnasium zugeteilt werden, damit den Lehrbetrieben mehr Lehrlinge zur Verfügung stehen und das duale Berufsbildungssystem gestärkt wird?</t>
        </is>
      </c>
      <c r="E223" t="inlineStr">
        <is>
          <t>options4</t>
        </is>
      </c>
      <c r="F223" t="n">
        <v>4222</v>
      </c>
      <c r="G223" t="inlineStr">
        <is>
          <t>Bildung</t>
        </is>
      </c>
      <c r="H223" t="inlineStr">
        <is>
          <t>Q01141</t>
        </is>
      </c>
      <c r="I223" t="inlineStr">
        <is>
          <t>de</t>
        </is>
      </c>
      <c r="J223" t="b">
        <v>0</v>
      </c>
      <c r="K223" t="inlineStr">
        <is>
          <t>a5584e47d5ddb81b95fcd861b0595a7b</t>
        </is>
      </c>
      <c r="L223" t="n">
        <v/>
      </c>
      <c r="M223" t="n">
        <v>-1</v>
      </c>
      <c r="N223" t="n">
        <v>-1</v>
      </c>
    </row>
    <row r="224">
      <c r="A224" t="n">
        <v>67</v>
      </c>
      <c r="B224" s="2" t="n">
        <v>44234</v>
      </c>
      <c r="C224" t="n">
        <v>2813</v>
      </c>
      <c r="D224" t="inlineStr">
        <is>
          <t>Soll die staatliche finanzielle Unterstützung für die berufsbegleitende Weiterbildung und berufliche Umschulung ausgebaut werden?</t>
        </is>
      </c>
      <c r="E224" t="inlineStr">
        <is>
          <t>options4</t>
        </is>
      </c>
      <c r="F224" t="n">
        <v>4222</v>
      </c>
      <c r="G224" t="inlineStr">
        <is>
          <t>Bildung</t>
        </is>
      </c>
      <c r="H224" t="inlineStr">
        <is>
          <t>Q01142</t>
        </is>
      </c>
      <c r="I224" t="inlineStr">
        <is>
          <t>de</t>
        </is>
      </c>
      <c r="J224" t="b">
        <v>0</v>
      </c>
      <c r="K224" t="inlineStr">
        <is>
          <t>b318c458afc40256de4a3fe807d4d817</t>
        </is>
      </c>
      <c r="L224" t="n">
        <v/>
      </c>
      <c r="M224" t="n">
        <v>-1</v>
      </c>
      <c r="N224" t="n">
        <v>-1</v>
      </c>
    </row>
    <row r="225">
      <c r="A225" t="n">
        <v>67</v>
      </c>
      <c r="B225" s="2" t="n">
        <v>44234</v>
      </c>
      <c r="C225" t="n">
        <v>2814</v>
      </c>
      <c r="D225" t="inlineStr">
        <is>
          <t>Soll für fremdsprachige Kinder die Frühförderung vor dem Kindergarten verstärkt werden?</t>
        </is>
      </c>
      <c r="E225" t="inlineStr">
        <is>
          <t>options4</t>
        </is>
      </c>
      <c r="F225" t="n">
        <v>4222</v>
      </c>
      <c r="G225" t="inlineStr">
        <is>
          <t>Bildung</t>
        </is>
      </c>
      <c r="H225" t="inlineStr">
        <is>
          <t>Q01143</t>
        </is>
      </c>
      <c r="I225" t="inlineStr">
        <is>
          <t>de</t>
        </is>
      </c>
      <c r="J225" t="b">
        <v>0</v>
      </c>
      <c r="K225" t="inlineStr">
        <is>
          <t>8417e2277398a16538a8aaf5e5ff3fb4</t>
        </is>
      </c>
      <c r="L225" t="n">
        <v/>
      </c>
      <c r="M225" t="n">
        <v>-1</v>
      </c>
      <c r="N225" t="n">
        <v>-1</v>
      </c>
    </row>
    <row r="226">
      <c r="A226" t="n">
        <v>67</v>
      </c>
      <c r="B226" s="2" t="n">
        <v>44234</v>
      </c>
      <c r="C226" t="n">
        <v>2815</v>
      </c>
      <c r="D226" t="inlineStr">
        <is>
          <t>Befürworten Sie auf Gemeindeebene die Einführung des Stimm- und Wahlrechts für Ausländer/-innen, die seit vielen Jahren in Liechtenstein leben?</t>
        </is>
      </c>
      <c r="E226" t="inlineStr">
        <is>
          <t>options4</t>
        </is>
      </c>
      <c r="F226" t="n">
        <v>4282</v>
      </c>
      <c r="G226" t="inlineStr">
        <is>
          <t>Migration &amp; Integration</t>
        </is>
      </c>
      <c r="H226" t="inlineStr">
        <is>
          <t>Q01144</t>
        </is>
      </c>
      <c r="I226" t="inlineStr">
        <is>
          <t>de</t>
        </is>
      </c>
      <c r="J226" t="b">
        <v>0</v>
      </c>
      <c r="K226" t="inlineStr">
        <is>
          <t>6ddc52f786d0be96b736065c3fe95bc4</t>
        </is>
      </c>
      <c r="L226" t="n">
        <v/>
      </c>
      <c r="M226" t="n">
        <v>-1</v>
      </c>
      <c r="N226" t="n">
        <v>-1</v>
      </c>
    </row>
    <row r="227">
      <c r="A227" t="n">
        <v>67</v>
      </c>
      <c r="B227" s="2" t="n">
        <v>44234</v>
      </c>
      <c r="C227" t="n">
        <v>2816</v>
      </c>
      <c r="D227" t="inlineStr">
        <is>
          <t>Soll die 30-Jahres-Frist für eine erleichterte Einbürgerung von alteingesessenen Ausländer/-innen gekürzt werden?</t>
        </is>
      </c>
      <c r="E227" t="inlineStr">
        <is>
          <t>options4</t>
        </is>
      </c>
      <c r="F227" t="n">
        <v>4282</v>
      </c>
      <c r="G227" t="inlineStr">
        <is>
          <t>Migration &amp; Integration</t>
        </is>
      </c>
      <c r="H227" t="inlineStr">
        <is>
          <t>Q01145</t>
        </is>
      </c>
      <c r="I227" t="inlineStr">
        <is>
          <t>de</t>
        </is>
      </c>
      <c r="J227" t="b">
        <v>0</v>
      </c>
      <c r="K227" t="inlineStr">
        <is>
          <t>1382641769f46fe24728f939d934c5da</t>
        </is>
      </c>
      <c r="L227" t="n">
        <v/>
      </c>
      <c r="M227" t="n">
        <v>-1</v>
      </c>
      <c r="N227" t="n">
        <v>-1</v>
      </c>
    </row>
    <row r="228">
      <c r="A228" t="n">
        <v>67</v>
      </c>
      <c r="B228" s="2" t="n">
        <v>44234</v>
      </c>
      <c r="C228" t="n">
        <v>2817</v>
      </c>
      <c r="D228" t="inlineStr">
        <is>
          <t>Würden Sie es begrüssen, wenn Liechtenstein mehr Flüchtlinge aufnehmen würde?</t>
        </is>
      </c>
      <c r="E228" t="inlineStr">
        <is>
          <t>options4</t>
        </is>
      </c>
      <c r="F228" t="n">
        <v>4282</v>
      </c>
      <c r="G228" t="inlineStr">
        <is>
          <t>Migration &amp; Integration</t>
        </is>
      </c>
      <c r="H228" t="inlineStr">
        <is>
          <t>Q01146</t>
        </is>
      </c>
      <c r="I228" t="inlineStr">
        <is>
          <t>de</t>
        </is>
      </c>
      <c r="J228" t="b">
        <v>0</v>
      </c>
      <c r="K228" t="inlineStr">
        <is>
          <t>e81dcfdb70fd2094ab1ce947b4ac19d0</t>
        </is>
      </c>
      <c r="L228" t="n">
        <v/>
      </c>
      <c r="M228" t="n">
        <v>-1</v>
      </c>
      <c r="N228" t="n">
        <v>-1</v>
      </c>
    </row>
    <row r="229">
      <c r="A229" t="n">
        <v>67</v>
      </c>
      <c r="B229" s="2" t="n">
        <v>44234</v>
      </c>
      <c r="C229" t="n">
        <v>2818</v>
      </c>
      <c r="D229" t="inlineStr">
        <is>
          <t>Sollen die Anforderungen betreffend Kenntnisse der Sprache und Staatskunde bei Einbürgerungen erhöht werden?</t>
        </is>
      </c>
      <c r="E229" t="inlineStr">
        <is>
          <t>options4</t>
        </is>
      </c>
      <c r="F229" t="n">
        <v>4282</v>
      </c>
      <c r="G229" t="inlineStr">
        <is>
          <t>Migration &amp; Integration</t>
        </is>
      </c>
      <c r="H229" t="inlineStr">
        <is>
          <t>Q01147</t>
        </is>
      </c>
      <c r="I229" t="inlineStr">
        <is>
          <t>de</t>
        </is>
      </c>
      <c r="J229" t="b">
        <v>0</v>
      </c>
      <c r="K229" t="inlineStr">
        <is>
          <t>afab9023d26e8a4d221c857204a9b59e</t>
        </is>
      </c>
      <c r="L229" t="n">
        <v/>
      </c>
      <c r="M229" t="n">
        <v>-1</v>
      </c>
      <c r="N229" t="n">
        <v>-1</v>
      </c>
    </row>
    <row r="230">
      <c r="A230" t="n">
        <v>67</v>
      </c>
      <c r="B230" s="2" t="n">
        <v>44234</v>
      </c>
      <c r="C230" t="n">
        <v>2819</v>
      </c>
      <c r="D230" t="inlineStr">
        <is>
          <t>Soll Liechtenstein die bestehenden Zuwanderungsbeschränkungen für EWR- und Schweizer Staatsangehörige lockern?</t>
        </is>
      </c>
      <c r="E230" t="inlineStr">
        <is>
          <t>options4</t>
        </is>
      </c>
      <c r="F230" t="n">
        <v>4282</v>
      </c>
      <c r="G230" t="inlineStr">
        <is>
          <t>Migration &amp; Integration</t>
        </is>
      </c>
      <c r="H230" t="inlineStr">
        <is>
          <t>Q01148</t>
        </is>
      </c>
      <c r="I230" t="inlineStr">
        <is>
          <t>de</t>
        </is>
      </c>
      <c r="J230" t="b">
        <v>0</v>
      </c>
      <c r="K230" t="inlineStr">
        <is>
          <t>fcae7ac40a8123471662d49341b45b0b</t>
        </is>
      </c>
      <c r="L230" t="n">
        <v/>
      </c>
      <c r="M230" t="n">
        <v>-1</v>
      </c>
      <c r="N230" t="n">
        <v>-1</v>
      </c>
    </row>
    <row r="231">
      <c r="A231" t="n">
        <v>67</v>
      </c>
      <c r="B231" s="2" t="n">
        <v>44234</v>
      </c>
      <c r="C231" t="n">
        <v>2821</v>
      </c>
      <c r="D231" t="inlineStr">
        <is>
          <t>Soll in Liechtenstein die Freitodbegleitung (d.h. die Beihilfe zur Selbsttötung von urteilsfähigen Personen) durch Sterbehilfeorganisationen ausdrücklich für zulässig erklärt werden?</t>
        </is>
      </c>
      <c r="E231" t="inlineStr">
        <is>
          <t>options4</t>
        </is>
      </c>
      <c r="F231" t="n">
        <v>5015</v>
      </c>
      <c r="G231" t="inlineStr">
        <is>
          <t>Gesellschaft, Kultur &amp; Ethik</t>
        </is>
      </c>
      <c r="H231" t="inlineStr">
        <is>
          <t>Q01150</t>
        </is>
      </c>
      <c r="I231" t="inlineStr">
        <is>
          <t>de</t>
        </is>
      </c>
      <c r="J231" t="b">
        <v>0</v>
      </c>
      <c r="K231" t="inlineStr">
        <is>
          <t>a179bb99c03e40b0dfc7600cddb4c3b6</t>
        </is>
      </c>
      <c r="L231" t="n">
        <v/>
      </c>
      <c r="M231" t="n">
        <v>-1</v>
      </c>
      <c r="N231" t="n">
        <v>-1</v>
      </c>
    </row>
    <row r="232">
      <c r="A232" t="n">
        <v>67</v>
      </c>
      <c r="B232" s="2" t="n">
        <v>44234</v>
      </c>
      <c r="C232" t="n">
        <v>2822</v>
      </c>
      <c r="D232" t="inlineStr">
        <is>
          <t xml:space="preserve">Soll die katholische Kirche in Liechtenstein gegenüber den anderen Religionsgemeinschaften weiterhin privilegiert werden? </t>
        </is>
      </c>
      <c r="E232" t="inlineStr">
        <is>
          <t>options4</t>
        </is>
      </c>
      <c r="F232" t="n">
        <v>5015</v>
      </c>
      <c r="G232" t="inlineStr">
        <is>
          <t>Gesellschaft, Kultur &amp; Ethik</t>
        </is>
      </c>
      <c r="H232" t="inlineStr">
        <is>
          <t>Q01151</t>
        </is>
      </c>
      <c r="I232" t="inlineStr">
        <is>
          <t>de</t>
        </is>
      </c>
      <c r="J232" t="b">
        <v>0</v>
      </c>
      <c r="K232" t="inlineStr">
        <is>
          <t>9588f9d9fc4fc3a1d743a17d57fa7b4a</t>
        </is>
      </c>
      <c r="L232" t="n">
        <v/>
      </c>
      <c r="M232" t="n">
        <v>-1</v>
      </c>
      <c r="N232" t="n">
        <v>-1</v>
      </c>
    </row>
    <row r="233">
      <c r="A233" t="n">
        <v>67</v>
      </c>
      <c r="B233" s="2" t="n">
        <v>44234</v>
      </c>
      <c r="C233" t="n">
        <v>2824</v>
      </c>
      <c r="D233" t="inlineStr">
        <is>
          <t>Soll die Aufteilung von Ausgaben und Einnahmen zwischen Gemeinden und Land zugunsten des Landes angepasst werden?</t>
        </is>
      </c>
      <c r="E233" t="inlineStr">
        <is>
          <t>options4</t>
        </is>
      </c>
      <c r="F233" t="n">
        <v>4442</v>
      </c>
      <c r="G233" t="inlineStr">
        <is>
          <t>Finanzen &amp; Steuern</t>
        </is>
      </c>
      <c r="H233" t="inlineStr">
        <is>
          <t>Q01153</t>
        </is>
      </c>
      <c r="I233" t="inlineStr">
        <is>
          <t>de</t>
        </is>
      </c>
      <c r="J233" t="b">
        <v>0</v>
      </c>
      <c r="K233" t="inlineStr">
        <is>
          <t>830b4dbba7eeb110f69f1766709e274f</t>
        </is>
      </c>
      <c r="L233" t="n">
        <v/>
      </c>
      <c r="M233" t="n">
        <v>-1</v>
      </c>
      <c r="N233" t="n">
        <v>-1</v>
      </c>
    </row>
    <row r="234">
      <c r="A234" t="n">
        <v>67</v>
      </c>
      <c r="B234" s="2" t="n">
        <v>44234</v>
      </c>
      <c r="C234" t="n">
        <v>2825</v>
      </c>
      <c r="D234" t="inlineStr">
        <is>
          <t>Soll zwischen den Gemeinden ein horizontaler Finanzausgleich eingeführt werden?</t>
        </is>
      </c>
      <c r="E234" t="inlineStr">
        <is>
          <t>options4</t>
        </is>
      </c>
      <c r="F234" t="n">
        <v>4442</v>
      </c>
      <c r="G234" t="inlineStr">
        <is>
          <t>Finanzen &amp; Steuern</t>
        </is>
      </c>
      <c r="H234" t="inlineStr">
        <is>
          <t>Q01154</t>
        </is>
      </c>
      <c r="I234" t="inlineStr">
        <is>
          <t>de</t>
        </is>
      </c>
      <c r="J234" t="b">
        <v>0</v>
      </c>
      <c r="K234" t="inlineStr">
        <is>
          <t>3069a44439842fcccc59d76655d6f163</t>
        </is>
      </c>
      <c r="L234" t="n">
        <v/>
      </c>
      <c r="M234" t="n">
        <v>-1</v>
      </c>
      <c r="N234" t="n">
        <v>-1</v>
      </c>
    </row>
    <row r="235">
      <c r="A235" t="n">
        <v>67</v>
      </c>
      <c r="B235" s="2" t="n">
        <v>44234</v>
      </c>
      <c r="C235" t="n">
        <v>2826</v>
      </c>
      <c r="D235" t="inlineStr">
        <is>
          <t>Sind Sie für eine Erhöhung der Steuern für Personen mit hohem Einkommen?</t>
        </is>
      </c>
      <c r="E235" t="inlineStr">
        <is>
          <t>options4</t>
        </is>
      </c>
      <c r="F235" t="n">
        <v>4442</v>
      </c>
      <c r="G235" t="inlineStr">
        <is>
          <t>Finanzen &amp; Steuern</t>
        </is>
      </c>
      <c r="H235" t="inlineStr">
        <is>
          <t>Q01155</t>
        </is>
      </c>
      <c r="I235" t="inlineStr">
        <is>
          <t>de</t>
        </is>
      </c>
      <c r="J235" t="b">
        <v>0</v>
      </c>
      <c r="K235" t="inlineStr">
        <is>
          <t>b1bf3355ebea3c70400c5062eee4a9c5</t>
        </is>
      </c>
      <c r="L235" t="n">
        <v/>
      </c>
      <c r="M235" t="n">
        <v>-1</v>
      </c>
      <c r="N235" t="n">
        <v>-1</v>
      </c>
    </row>
    <row r="236">
      <c r="A236" t="n">
        <v>67</v>
      </c>
      <c r="B236" s="2" t="n">
        <v>44234</v>
      </c>
      <c r="C236" t="n">
        <v>2827</v>
      </c>
      <c r="D236" t="inlineStr">
        <is>
          <t>Soll die Besteuerung von Casinos erhöht werden, damit Liechtenstein als Casino-Standort weniger attraktiv wird?</t>
        </is>
      </c>
      <c r="E236" t="inlineStr">
        <is>
          <t>options4</t>
        </is>
      </c>
      <c r="F236" t="n">
        <v>4442</v>
      </c>
      <c r="G236" t="inlineStr">
        <is>
          <t>Finanzen &amp; Steuern</t>
        </is>
      </c>
      <c r="H236" t="inlineStr">
        <is>
          <t>Q01156</t>
        </is>
      </c>
      <c r="I236" t="inlineStr">
        <is>
          <t>de</t>
        </is>
      </c>
      <c r="J236" t="b">
        <v>0</v>
      </c>
      <c r="K236" t="inlineStr">
        <is>
          <t>a45a423efb9e95b14a152e56ff0cc895</t>
        </is>
      </c>
      <c r="L236" t="n">
        <v/>
      </c>
      <c r="M236" t="n">
        <v>-1</v>
      </c>
      <c r="N236" t="n">
        <v>-1</v>
      </c>
    </row>
    <row r="237">
      <c r="A237" t="n">
        <v>67</v>
      </c>
      <c r="B237" s="2" t="n">
        <v>44234</v>
      </c>
      <c r="C237" t="n">
        <v>2828</v>
      </c>
      <c r="D237" t="inlineStr">
        <is>
          <t>Befürworten Sie die Einführung eines für alle Arbeitnehmer/-innen gültigen Mindestlohnes?</t>
        </is>
      </c>
      <c r="E237" t="inlineStr">
        <is>
          <t>options4</t>
        </is>
      </c>
      <c r="F237" t="n">
        <v>4563</v>
      </c>
      <c r="G237" t="inlineStr">
        <is>
          <t>Wirtschaft &amp; Arbeit</t>
        </is>
      </c>
      <c r="H237" t="inlineStr">
        <is>
          <t>Q01157</t>
        </is>
      </c>
      <c r="I237" t="inlineStr">
        <is>
          <t>de</t>
        </is>
      </c>
      <c r="J237" t="b">
        <v>0</v>
      </c>
      <c r="K237" t="inlineStr">
        <is>
          <t>a8845eb1d52def1e4210452f06517b34</t>
        </is>
      </c>
      <c r="L237" t="n">
        <v/>
      </c>
      <c r="M237" t="n">
        <v>-1</v>
      </c>
      <c r="N237" t="n">
        <v>-1</v>
      </c>
    </row>
    <row r="238">
      <c r="A238" t="n">
        <v>67</v>
      </c>
      <c r="B238" s="2" t="n">
        <v>44234</v>
      </c>
      <c r="C238" t="n">
        <v>2830</v>
      </c>
      <c r="D238" t="inlineStr">
        <is>
          <t>Sollte mehr dafür getan werden, dass Postfilialen in möglichst allen Gemeinden unterhalten werden?</t>
        </is>
      </c>
      <c r="E238" t="inlineStr">
        <is>
          <t>options4</t>
        </is>
      </c>
      <c r="F238" t="n">
        <v>4563</v>
      </c>
      <c r="G238" t="inlineStr">
        <is>
          <t>Wirtschaft &amp; Arbeit</t>
        </is>
      </c>
      <c r="H238" t="inlineStr">
        <is>
          <t>Q01159</t>
        </is>
      </c>
      <c r="I238" t="inlineStr">
        <is>
          <t>de</t>
        </is>
      </c>
      <c r="J238" t="b">
        <v>0</v>
      </c>
      <c r="K238" t="inlineStr">
        <is>
          <t>3b11faf42b674787a86be030cb41baae</t>
        </is>
      </c>
      <c r="L238" t="n">
        <v/>
      </c>
      <c r="M238" t="n">
        <v>-1</v>
      </c>
      <c r="N238" t="n">
        <v>-1</v>
      </c>
    </row>
    <row r="239">
      <c r="A239" t="n">
        <v>67</v>
      </c>
      <c r="B239" s="2" t="n">
        <v>44234</v>
      </c>
      <c r="C239" t="n">
        <v>2831</v>
      </c>
      <c r="D239" t="inlineStr">
        <is>
          <t>Soll sich der Staat bei den Bergbahnen Malbun finanziell und inhaltlich noch stärker engagieren?</t>
        </is>
      </c>
      <c r="E239" t="inlineStr">
        <is>
          <t>options4</t>
        </is>
      </c>
      <c r="F239" t="n">
        <v>4563</v>
      </c>
      <c r="G239" t="inlineStr">
        <is>
          <t>Wirtschaft &amp; Arbeit</t>
        </is>
      </c>
      <c r="H239" t="inlineStr">
        <is>
          <t>Q01160</t>
        </is>
      </c>
      <c r="I239" t="inlineStr">
        <is>
          <t>de</t>
        </is>
      </c>
      <c r="J239" t="b">
        <v>0</v>
      </c>
      <c r="K239" t="inlineStr">
        <is>
          <t>229b98f53590d1c4b415636ec9c11e3c</t>
        </is>
      </c>
      <c r="L239" t="n">
        <v/>
      </c>
      <c r="M239" t="n">
        <v>-1</v>
      </c>
      <c r="N239" t="n">
        <v>-1</v>
      </c>
    </row>
    <row r="240">
      <c r="A240" t="n">
        <v>67</v>
      </c>
      <c r="B240" s="2" t="n">
        <v>44234</v>
      </c>
      <c r="C240" t="n">
        <v>2833</v>
      </c>
      <c r="D240" t="inlineStr">
        <is>
          <t>Soll der Staat erneuerbare Energien und einen ressourcenschonenden Umgang mit Energie stärker fördern als bisher?</t>
        </is>
      </c>
      <c r="E240" t="inlineStr">
        <is>
          <t>options4</t>
        </is>
      </c>
      <c r="F240" t="n">
        <v>5090</v>
      </c>
      <c r="G240" t="inlineStr">
        <is>
          <t>Umwelt, Verkehr &amp; Energie</t>
        </is>
      </c>
      <c r="H240" t="inlineStr">
        <is>
          <t>Q01162</t>
        </is>
      </c>
      <c r="I240" t="inlineStr">
        <is>
          <t>de</t>
        </is>
      </c>
      <c r="J240" t="b">
        <v>0</v>
      </c>
      <c r="K240" t="inlineStr">
        <is>
          <t>153222b8fe3d20818f4cf80772e74435</t>
        </is>
      </c>
      <c r="L240" t="n">
        <v/>
      </c>
      <c r="M240" t="n">
        <v>-1</v>
      </c>
      <c r="N240" t="n">
        <v>-1</v>
      </c>
    </row>
    <row r="241">
      <c r="A241" t="n">
        <v>67</v>
      </c>
      <c r="B241" s="2" t="n">
        <v>44234</v>
      </c>
      <c r="C241" t="n">
        <v>2834</v>
      </c>
      <c r="D241" t="inlineStr">
        <is>
          <t>Soll Liechtenstein zur Lösung der Verkehrsproblematik künftig stärker auf verursacherorientierte Abgaben setzen?</t>
        </is>
      </c>
      <c r="E241" t="inlineStr">
        <is>
          <t>options4</t>
        </is>
      </c>
      <c r="F241" t="n">
        <v>5090</v>
      </c>
      <c r="G241" t="inlineStr">
        <is>
          <t>Umwelt, Verkehr &amp; Energie</t>
        </is>
      </c>
      <c r="H241" t="inlineStr">
        <is>
          <t>Q01163</t>
        </is>
      </c>
      <c r="I241" t="inlineStr">
        <is>
          <t>de</t>
        </is>
      </c>
      <c r="J241" t="b">
        <v>0</v>
      </c>
      <c r="K241" t="inlineStr">
        <is>
          <t>6977db757042c18b7070d1d78a593aa8</t>
        </is>
      </c>
      <c r="L241" t="n">
        <v/>
      </c>
      <c r="M241" t="n">
        <v>-1</v>
      </c>
      <c r="N241" t="n">
        <v>-1</v>
      </c>
    </row>
    <row r="242">
      <c r="A242" t="n">
        <v>67</v>
      </c>
      <c r="B242" s="2" t="n">
        <v>44234</v>
      </c>
      <c r="C242" t="n">
        <v>2835</v>
      </c>
      <c r="D242" t="inlineStr">
        <is>
          <t>Befürworten Sie eine Rheinaufweitung und Renaturierung des Rheins in Liechtenstein?</t>
        </is>
      </c>
      <c r="E242" t="inlineStr">
        <is>
          <t>options4</t>
        </is>
      </c>
      <c r="F242" t="n">
        <v>5090</v>
      </c>
      <c r="G242" t="inlineStr">
        <is>
          <t>Umwelt, Verkehr &amp; Energie</t>
        </is>
      </c>
      <c r="H242" t="inlineStr">
        <is>
          <t>Q01164</t>
        </is>
      </c>
      <c r="I242" t="inlineStr">
        <is>
          <t>de</t>
        </is>
      </c>
      <c r="J242" t="b">
        <v>0</v>
      </c>
      <c r="K242" t="inlineStr">
        <is>
          <t>7d0dfe4c3c03ceee5bff7b51ca8a4351</t>
        </is>
      </c>
      <c r="L242" t="n">
        <v/>
      </c>
      <c r="M242" t="n">
        <v>-1</v>
      </c>
      <c r="N242" t="n">
        <v>-1</v>
      </c>
    </row>
    <row r="243">
      <c r="A243" t="n">
        <v>67</v>
      </c>
      <c r="B243" s="2" t="n">
        <v>44234</v>
      </c>
      <c r="C243" t="n">
        <v>2836</v>
      </c>
      <c r="D243" t="inlineStr">
        <is>
          <t>Soll in Liechtenstein künftig bei allen Neubauten, welche keine Photovoltaikanlage haben, eine Ersatzabgabe fällig werden, welche wiederum für die Errichtung grösserer Photovoltaikanlagen genutzt werden kann?</t>
        </is>
      </c>
      <c r="E243" t="inlineStr">
        <is>
          <t>options4</t>
        </is>
      </c>
      <c r="F243" t="n">
        <v>5090</v>
      </c>
      <c r="G243" t="inlineStr">
        <is>
          <t>Umwelt, Verkehr &amp; Energie</t>
        </is>
      </c>
      <c r="H243" t="inlineStr">
        <is>
          <t>Q01165</t>
        </is>
      </c>
      <c r="I243" t="inlineStr">
        <is>
          <t>de</t>
        </is>
      </c>
      <c r="J243" t="b">
        <v>0</v>
      </c>
      <c r="K243" t="inlineStr">
        <is>
          <t>40e2e33125da5462199a518753defcb4</t>
        </is>
      </c>
      <c r="L243" t="n">
        <v/>
      </c>
      <c r="M243" t="n">
        <v>-1</v>
      </c>
      <c r="N243" t="n">
        <v>-1</v>
      </c>
    </row>
    <row r="244">
      <c r="A244" t="n">
        <v>67</v>
      </c>
      <c r="B244" s="2" t="n">
        <v>44234</v>
      </c>
      <c r="C244" t="n">
        <v>2837</v>
      </c>
      <c r="D244" t="inlineStr">
        <is>
          <t>Würden Sie es begrüssen, wenn in Liechtenstein eine wirksamere nationale Raumplanung eingeführt würde?</t>
        </is>
      </c>
      <c r="E244" t="inlineStr">
        <is>
          <t>options4</t>
        </is>
      </c>
      <c r="F244" t="n">
        <v>5090</v>
      </c>
      <c r="G244" t="inlineStr">
        <is>
          <t>Umwelt, Verkehr &amp; Energie</t>
        </is>
      </c>
      <c r="H244" t="inlineStr">
        <is>
          <t>Q01166</t>
        </is>
      </c>
      <c r="I244" t="inlineStr">
        <is>
          <t>de</t>
        </is>
      </c>
      <c r="J244" t="b">
        <v>0</v>
      </c>
      <c r="K244" t="inlineStr">
        <is>
          <t>b2740124519205f67eb4b6a940ffb788</t>
        </is>
      </c>
      <c r="L244" t="n">
        <v/>
      </c>
      <c r="M244" t="n">
        <v>-1</v>
      </c>
      <c r="N244" t="n">
        <v>-1</v>
      </c>
    </row>
    <row r="245">
      <c r="A245" t="n">
        <v>67</v>
      </c>
      <c r="B245" s="2" t="n">
        <v>44234</v>
      </c>
      <c r="C245" t="n">
        <v>2838</v>
      </c>
      <c r="D245" t="inlineStr">
        <is>
          <t>Sollen Pro- und Contra-Komitees bei Volksabstimmungen ihre Finanzierung offenlegen müssen?</t>
        </is>
      </c>
      <c r="E245" t="inlineStr">
        <is>
          <t>options4</t>
        </is>
      </c>
      <c r="F245" t="n">
        <v>5564</v>
      </c>
      <c r="G245" t="inlineStr">
        <is>
          <t>Politisches System &amp; Aussenbeziehungen</t>
        </is>
      </c>
      <c r="H245" t="inlineStr">
        <is>
          <t>Q01167</t>
        </is>
      </c>
      <c r="I245" t="inlineStr">
        <is>
          <t>de</t>
        </is>
      </c>
      <c r="J245" t="b">
        <v>0</v>
      </c>
      <c r="K245" t="inlineStr">
        <is>
          <t>f66e6c9935ea2d351e0c8422b6eca862</t>
        </is>
      </c>
      <c r="L245" t="n">
        <v/>
      </c>
      <c r="M245" t="n">
        <v>-1</v>
      </c>
      <c r="N245" t="n">
        <v>-1</v>
      </c>
    </row>
    <row r="246">
      <c r="A246" t="n">
        <v>67</v>
      </c>
      <c r="B246" s="2" t="n">
        <v>44234</v>
      </c>
      <c r="C246" t="n">
        <v>2839</v>
      </c>
      <c r="D246" t="inlineStr">
        <is>
          <t>Soll Liechtenstein die Umsetzung von EWR-Recht in nationales Recht künftig öfters verzögern und aufweichen, auch wenn es damit gegen die Vorgaben aus dem EWR-Abkommen verstösst?</t>
        </is>
      </c>
      <c r="E246" t="inlineStr">
        <is>
          <t>options4</t>
        </is>
      </c>
      <c r="F246" t="n">
        <v>5564</v>
      </c>
      <c r="G246" t="inlineStr">
        <is>
          <t>Politisches System &amp; Aussenbeziehungen</t>
        </is>
      </c>
      <c r="H246" t="inlineStr">
        <is>
          <t>Q01168</t>
        </is>
      </c>
      <c r="I246" t="inlineStr">
        <is>
          <t>de</t>
        </is>
      </c>
      <c r="J246" t="b">
        <v>0</v>
      </c>
      <c r="K246" t="inlineStr">
        <is>
          <t>c73d58c902445d38037ba753fd1fdde9</t>
        </is>
      </c>
      <c r="L246" t="n">
        <v/>
      </c>
      <c r="M246" t="n">
        <v>-1</v>
      </c>
      <c r="N246" t="n">
        <v>-1</v>
      </c>
    </row>
    <row r="247">
      <c r="A247" t="n">
        <v>67</v>
      </c>
      <c r="B247" s="2" t="n">
        <v>44234</v>
      </c>
      <c r="C247" t="n">
        <v>2840</v>
      </c>
      <c r="D247" t="inlineStr">
        <is>
          <t>Soll Liechtenstein das bestehende Netz an Botschaften und ständigen Vertretungen im Ausland ausbauen?</t>
        </is>
      </c>
      <c r="E247" t="inlineStr">
        <is>
          <t>options4</t>
        </is>
      </c>
      <c r="F247" t="n">
        <v>5564</v>
      </c>
      <c r="G247" t="inlineStr">
        <is>
          <t>Politisches System &amp; Aussenbeziehungen</t>
        </is>
      </c>
      <c r="H247" t="inlineStr">
        <is>
          <t>Q01169</t>
        </is>
      </c>
      <c r="I247" t="inlineStr">
        <is>
          <t>de</t>
        </is>
      </c>
      <c r="J247" t="b">
        <v>0</v>
      </c>
      <c r="K247" t="inlineStr">
        <is>
          <t>4967034350ce57fc57cfb5c062a266fe</t>
        </is>
      </c>
      <c r="L247" t="n">
        <v/>
      </c>
      <c r="M247" t="n">
        <v>-1</v>
      </c>
      <c r="N247" t="n">
        <v>-1</v>
      </c>
    </row>
    <row r="248">
      <c r="A248" t="n">
        <v>67</v>
      </c>
      <c r="B248" s="2" t="n">
        <v>44234</v>
      </c>
      <c r="C248" t="n">
        <v>2841</v>
      </c>
      <c r="D248" t="inlineStr">
        <is>
          <t>Befürworten Sie die Senkung des Stimm- und Wahlalters auf 16 Jahre?</t>
        </is>
      </c>
      <c r="E248" t="inlineStr">
        <is>
          <t>options4</t>
        </is>
      </c>
      <c r="F248" t="n">
        <v>5564</v>
      </c>
      <c r="G248" t="inlineStr">
        <is>
          <t>Politisches System &amp; Aussenbeziehungen</t>
        </is>
      </c>
      <c r="H248" t="inlineStr">
        <is>
          <t>Q01170</t>
        </is>
      </c>
      <c r="I248" t="inlineStr">
        <is>
          <t>de</t>
        </is>
      </c>
      <c r="J248" t="b">
        <v>0</v>
      </c>
      <c r="K248" t="inlineStr">
        <is>
          <t>683d552bfbc84bfba764af6da59cf498</t>
        </is>
      </c>
      <c r="L248" t="n">
        <v/>
      </c>
      <c r="M248" t="n">
        <v>-1</v>
      </c>
      <c r="N248" t="n">
        <v>-1</v>
      </c>
    </row>
    <row r="249">
      <c r="A249" t="n">
        <v>67</v>
      </c>
      <c r="B249" s="2" t="n">
        <v>44234</v>
      </c>
      <c r="C249" t="n">
        <v>2842</v>
      </c>
      <c r="D249" t="inlineStr">
        <is>
          <t>Soll Liechtenstein dem Internationalen Währungsfonds (IWF) beitreten?</t>
        </is>
      </c>
      <c r="E249" t="inlineStr">
        <is>
          <t>options4</t>
        </is>
      </c>
      <c r="F249" t="n">
        <v>5564</v>
      </c>
      <c r="G249" t="inlineStr">
        <is>
          <t>Politisches System &amp; Aussenbeziehungen</t>
        </is>
      </c>
      <c r="H249" t="inlineStr">
        <is>
          <t>Q01171</t>
        </is>
      </c>
      <c r="I249" t="inlineStr">
        <is>
          <t>de</t>
        </is>
      </c>
      <c r="J249" t="b">
        <v>0</v>
      </c>
      <c r="K249" t="inlineStr">
        <is>
          <t>51f06ce90e7b18465f8e57605ec53392</t>
        </is>
      </c>
      <c r="L249" t="n">
        <v/>
      </c>
      <c r="M249" t="n">
        <v>-1</v>
      </c>
      <c r="N249" t="n">
        <v>-1</v>
      </c>
    </row>
    <row r="250">
      <c r="A250" t="n">
        <v>67</v>
      </c>
      <c r="B250" s="2" t="n">
        <v>44234</v>
      </c>
      <c r="C250" t="n">
        <v>2843</v>
      </c>
      <c r="D250" t="inlineStr">
        <is>
          <t>Soll die öffentliche Präsenz der Polizei verstärkt werden, um Sachbeschädigungen und Körperverletzungen zu bekämpfen?</t>
        </is>
      </c>
      <c r="E250" t="inlineStr">
        <is>
          <t>options4</t>
        </is>
      </c>
      <c r="F250" t="n">
        <v>5575</v>
      </c>
      <c r="G250" t="inlineStr">
        <is>
          <t>Justiz &amp; Polizei</t>
        </is>
      </c>
      <c r="H250" t="inlineStr">
        <is>
          <t>Q01172</t>
        </is>
      </c>
      <c r="I250" t="inlineStr">
        <is>
          <t>de</t>
        </is>
      </c>
      <c r="J250" t="b">
        <v>0</v>
      </c>
      <c r="K250" t="inlineStr">
        <is>
          <t>9545fd765b2393a8660cbb72d2de480b</t>
        </is>
      </c>
      <c r="L250" t="n">
        <v/>
      </c>
      <c r="M250" t="n">
        <v>-1</v>
      </c>
      <c r="N250" t="n">
        <v>-1</v>
      </c>
    </row>
    <row r="251">
      <c r="A251" t="n">
        <v>67</v>
      </c>
      <c r="B251" s="2" t="n">
        <v>44234</v>
      </c>
      <c r="C251" t="n">
        <v>2844</v>
      </c>
      <c r="D251" t="inlineStr">
        <is>
          <t>Finden Sie es richtig, dass die Landespolizei zur Bekämpfung von Wirtschaftskriminalität und Korruption seit kurzem ein anonymes Hinweisgebersystem führt?</t>
        </is>
      </c>
      <c r="E251" t="inlineStr">
        <is>
          <t>options4</t>
        </is>
      </c>
      <c r="F251" t="n">
        <v>5575</v>
      </c>
      <c r="G251" t="inlineStr">
        <is>
          <t>Justiz &amp; Polizei</t>
        </is>
      </c>
      <c r="H251" t="inlineStr">
        <is>
          <t>Q01173</t>
        </is>
      </c>
      <c r="I251" t="inlineStr">
        <is>
          <t>de</t>
        </is>
      </c>
      <c r="J251" t="b">
        <v>0</v>
      </c>
      <c r="K251" t="inlineStr">
        <is>
          <t>e21132db1ae4ca325124a3a1e99fdf85</t>
        </is>
      </c>
      <c r="L251" t="n">
        <v/>
      </c>
      <c r="M251" t="n">
        <v>-1</v>
      </c>
      <c r="N251" t="n">
        <v>-1</v>
      </c>
    </row>
    <row r="252">
      <c r="A252" t="n">
        <v>67</v>
      </c>
      <c r="B252" s="2" t="n">
        <v>44234</v>
      </c>
      <c r="C252" t="n">
        <v>2845</v>
      </c>
      <c r="D252" t="inlineStr">
        <is>
          <t>Sollte im öffentlichen Raum eine stärkere Videoüberwachung stattfinden, um die Sicherheit aufrechtzuerhalten?</t>
        </is>
      </c>
      <c r="E252" t="inlineStr">
        <is>
          <t>options4</t>
        </is>
      </c>
      <c r="F252" t="n">
        <v>5575</v>
      </c>
      <c r="G252" t="inlineStr">
        <is>
          <t>Justiz &amp; Polizei</t>
        </is>
      </c>
      <c r="H252" t="inlineStr">
        <is>
          <t>Q01174</t>
        </is>
      </c>
      <c r="I252" t="inlineStr">
        <is>
          <t>de</t>
        </is>
      </c>
      <c r="J252" t="b">
        <v>0</v>
      </c>
      <c r="K252" t="inlineStr">
        <is>
          <t>c2e7b80ecea9261eb201ad1a8c52a1da</t>
        </is>
      </c>
      <c r="L252" t="n">
        <v/>
      </c>
      <c r="M252" t="n">
        <v>-1</v>
      </c>
      <c r="N252" t="n">
        <v>-1</v>
      </c>
    </row>
    <row r="253">
      <c r="A253" t="n">
        <v>67</v>
      </c>
      <c r="B253" s="2" t="n">
        <v>44234</v>
      </c>
      <c r="C253" t="n">
        <v>2846</v>
      </c>
      <c r="D253" t="inlineStr">
        <is>
          <t>Finden Sie es richtig, dass bei der Landespolizei ein zentrales Bedrohungsmanagement aufgebaut wurde?</t>
        </is>
      </c>
      <c r="E253" t="inlineStr">
        <is>
          <t>options4</t>
        </is>
      </c>
      <c r="F253" t="n">
        <v>5575</v>
      </c>
      <c r="G253" t="inlineStr">
        <is>
          <t>Justiz &amp; Polizei</t>
        </is>
      </c>
      <c r="H253" t="inlineStr">
        <is>
          <t>Q01175</t>
        </is>
      </c>
      <c r="I253" t="inlineStr">
        <is>
          <t>de</t>
        </is>
      </c>
      <c r="J253" t="b">
        <v>0</v>
      </c>
      <c r="K253" t="inlineStr">
        <is>
          <t>6cbfff9696ff9d4b52f9435b04031fed</t>
        </is>
      </c>
      <c r="L253" t="n">
        <v/>
      </c>
      <c r="M253" t="n">
        <v>-1</v>
      </c>
      <c r="N253" t="n">
        <v>-1</v>
      </c>
    </row>
    <row r="254">
      <c r="A254" t="n">
        <v>67</v>
      </c>
      <c r="B254" s="2" t="n">
        <v>44234</v>
      </c>
      <c r="C254" t="n">
        <v>2847</v>
      </c>
      <c r="D254" t="inlineStr">
        <is>
          <t>Würden Sie es begrüssen, wenn die Schweizer Grenzwacht an der liechtensteinisch-österreichischen Grenze auch ausserhalb von Krisensituationen wieder verstärkte Personenkontrollen durchführen würde?</t>
        </is>
      </c>
      <c r="E254" t="inlineStr">
        <is>
          <t>options4</t>
        </is>
      </c>
      <c r="F254" t="n">
        <v>5575</v>
      </c>
      <c r="G254" t="inlineStr">
        <is>
          <t>Justiz &amp; Polizei</t>
        </is>
      </c>
      <c r="H254" t="inlineStr">
        <is>
          <t>Q01176</t>
        </is>
      </c>
      <c r="I254" t="inlineStr">
        <is>
          <t>de</t>
        </is>
      </c>
      <c r="J254" t="b">
        <v>0</v>
      </c>
      <c r="K254" t="inlineStr">
        <is>
          <t>3fd56c287388e51644cc24c55a09a73e</t>
        </is>
      </c>
      <c r="L254" t="n">
        <v/>
      </c>
      <c r="M254" t="n">
        <v>-1</v>
      </c>
      <c r="N254" t="n">
        <v>-1</v>
      </c>
    </row>
    <row r="255">
      <c r="A255" t="n">
        <v>67</v>
      </c>
      <c r="B255" s="2" t="n">
        <v>44234</v>
      </c>
      <c r="C255" t="n">
        <v>2853</v>
      </c>
      <c r="D255" t="inlineStr">
        <is>
          <t>Soll das Land im Bereich «Internationale humanitäre Zusammenarbeit» mehr oder weniger ausgeben?</t>
        </is>
      </c>
      <c r="E255" t="inlineStr">
        <is>
          <t>options5</t>
        </is>
      </c>
      <c r="F255" t="n">
        <v>5576</v>
      </c>
      <c r="G255" t="inlineStr">
        <is>
          <t>Staatshaushalt</t>
        </is>
      </c>
      <c r="H255" t="inlineStr">
        <is>
          <t>Q01182</t>
        </is>
      </c>
      <c r="I255" t="inlineStr">
        <is>
          <t>de</t>
        </is>
      </c>
      <c r="J255" t="b">
        <v>0</v>
      </c>
      <c r="K255" t="inlineStr">
        <is>
          <t>df6f9e3e5459a0d0dc9c615e3ab728fd</t>
        </is>
      </c>
      <c r="L255" t="n">
        <v/>
      </c>
      <c r="M255" t="n">
        <v>-1</v>
      </c>
      <c r="N255" t="n">
        <v>-1</v>
      </c>
    </row>
    <row r="256">
      <c r="A256" t="n">
        <v>67</v>
      </c>
      <c r="B256" s="2" t="n">
        <v>44234</v>
      </c>
      <c r="C256" t="n">
        <v>2854</v>
      </c>
      <c r="D256" t="inlineStr">
        <is>
          <t>Soll das Land im Bereich «Bildung» mehr oder weniger ausgeben?</t>
        </is>
      </c>
      <c r="E256" t="inlineStr">
        <is>
          <t>options5</t>
        </is>
      </c>
      <c r="F256" t="n">
        <v>5576</v>
      </c>
      <c r="G256" t="inlineStr">
        <is>
          <t>Staatshaushalt</t>
        </is>
      </c>
      <c r="H256" t="inlineStr">
        <is>
          <t>Q01183</t>
        </is>
      </c>
      <c r="I256" t="inlineStr">
        <is>
          <t>de</t>
        </is>
      </c>
      <c r="J256" t="b">
        <v>0</v>
      </c>
      <c r="K256" t="inlineStr">
        <is>
          <t>67e675d975984a01d7624f9c12d3fb73</t>
        </is>
      </c>
      <c r="L256" t="n">
        <v/>
      </c>
      <c r="M256" t="n">
        <v>-1</v>
      </c>
      <c r="N256" t="n">
        <v>-1</v>
      </c>
    </row>
    <row r="257">
      <c r="A257" t="n">
        <v>67</v>
      </c>
      <c r="B257" s="2" t="n">
        <v>44234</v>
      </c>
      <c r="C257" t="n">
        <v>2855</v>
      </c>
      <c r="D257" t="inlineStr">
        <is>
          <t>Soll das Land im Bereich «Kultur und Freizeit» mehr oder weniger ausgeben?</t>
        </is>
      </c>
      <c r="E257" t="inlineStr">
        <is>
          <t>options5</t>
        </is>
      </c>
      <c r="F257" t="n">
        <v>5576</v>
      </c>
      <c r="G257" t="inlineStr">
        <is>
          <t>Staatshaushalt</t>
        </is>
      </c>
      <c r="H257" t="inlineStr">
        <is>
          <t>Q01184</t>
        </is>
      </c>
      <c r="I257" t="inlineStr">
        <is>
          <t>de</t>
        </is>
      </c>
      <c r="J257" t="b">
        <v>0</v>
      </c>
      <c r="K257" t="inlineStr">
        <is>
          <t>a918320e81ebd7a2e5b082f619915770</t>
        </is>
      </c>
      <c r="L257" t="n">
        <v/>
      </c>
      <c r="M257" t="n">
        <v>-1</v>
      </c>
      <c r="N257" t="n">
        <v>-1</v>
      </c>
    </row>
    <row r="258">
      <c r="A258" t="n">
        <v>67</v>
      </c>
      <c r="B258" s="2" t="n">
        <v>44234</v>
      </c>
      <c r="C258" t="n">
        <v>2856</v>
      </c>
      <c r="D258" t="inlineStr">
        <is>
          <t>Soll das Land im Bereich «Soziale Wohlfahrt» mehr oder weniger ausgeben?</t>
        </is>
      </c>
      <c r="E258" t="inlineStr">
        <is>
          <t>options5</t>
        </is>
      </c>
      <c r="F258" t="n">
        <v>5576</v>
      </c>
      <c r="G258" t="inlineStr">
        <is>
          <t>Staatshaushalt</t>
        </is>
      </c>
      <c r="H258" t="inlineStr">
        <is>
          <t>Q01185</t>
        </is>
      </c>
      <c r="I258" t="inlineStr">
        <is>
          <t>de</t>
        </is>
      </c>
      <c r="J258" t="b">
        <v>0</v>
      </c>
      <c r="K258" t="inlineStr">
        <is>
          <t>afdd4da8835860511fbc5e934aa23230</t>
        </is>
      </c>
      <c r="L258" t="n">
        <v/>
      </c>
      <c r="M258" t="n">
        <v>-1</v>
      </c>
      <c r="N258" t="n">
        <v>-1</v>
      </c>
    </row>
    <row r="259">
      <c r="A259" t="n">
        <v>67</v>
      </c>
      <c r="B259" s="2" t="n">
        <v>44234</v>
      </c>
      <c r="C259" t="n">
        <v>2857</v>
      </c>
      <c r="D259" t="inlineStr">
        <is>
          <t>Soll das Land im Bereich «Öffentlicher Verkehr» mehr oder weniger ausgeben?</t>
        </is>
      </c>
      <c r="E259" t="inlineStr">
        <is>
          <t>options5</t>
        </is>
      </c>
      <c r="F259" t="n">
        <v>5576</v>
      </c>
      <c r="G259" t="inlineStr">
        <is>
          <t>Staatshaushalt</t>
        </is>
      </c>
      <c r="H259" t="inlineStr">
        <is>
          <t>Q01186</t>
        </is>
      </c>
      <c r="I259" t="inlineStr">
        <is>
          <t>de</t>
        </is>
      </c>
      <c r="J259" t="b">
        <v>0</v>
      </c>
      <c r="K259" t="inlineStr">
        <is>
          <t>e1e9e0f7b17c9e08df0fda84532f6687</t>
        </is>
      </c>
      <c r="L259" t="n">
        <v/>
      </c>
      <c r="M259" t="n">
        <v>-1</v>
      </c>
      <c r="N259" t="n">
        <v>-1</v>
      </c>
    </row>
    <row r="260">
      <c r="A260" t="n">
        <v>67</v>
      </c>
      <c r="B260" s="2" t="n">
        <v>44234</v>
      </c>
      <c r="C260" t="n">
        <v>2858</v>
      </c>
      <c r="D260" t="inlineStr">
        <is>
          <t>Soll das Land für die «Strasseninfrastruktur» mehr oder weniger ausgeben?</t>
        </is>
      </c>
      <c r="E260" t="inlineStr">
        <is>
          <t>options5</t>
        </is>
      </c>
      <c r="F260" t="n">
        <v>5576</v>
      </c>
      <c r="G260" t="inlineStr">
        <is>
          <t>Staatshaushalt</t>
        </is>
      </c>
      <c r="H260" t="inlineStr">
        <is>
          <t>Q01187</t>
        </is>
      </c>
      <c r="I260" t="inlineStr">
        <is>
          <t>de</t>
        </is>
      </c>
      <c r="J260" t="b">
        <v>0</v>
      </c>
      <c r="K260" t="inlineStr">
        <is>
          <t>0a1a42cd97d1abb605294434c09bc19f</t>
        </is>
      </c>
      <c r="L260" t="n">
        <v/>
      </c>
      <c r="M260" t="n">
        <v>-1</v>
      </c>
      <c r="N260" t="n">
        <v>-1</v>
      </c>
    </row>
    <row r="261">
      <c r="A261" t="n">
        <v>89</v>
      </c>
      <c r="B261" s="2" t="n">
        <v>44528</v>
      </c>
      <c r="C261" t="n">
        <v>4230</v>
      </c>
      <c r="D261" t="inlineStr">
        <is>
          <t>Soll der Kanton Freiburg familienergänzende Betreuungsstrukturen finanziell stärker unterstützen (Erhöhung der Anzahl Krippenplätze, Verlängerung der Öffnungszeiten von Tagesschulen usw.)?</t>
        </is>
      </c>
      <c r="E261" t="inlineStr">
        <is>
          <t>options4</t>
        </is>
      </c>
      <c r="F261" t="n">
        <v>5303</v>
      </c>
      <c r="G261" t="inlineStr">
        <is>
          <t>Sozialstaat, Familie &amp; Gesundheit</t>
        </is>
      </c>
      <c r="H261" t="inlineStr">
        <is>
          <t>Q01188</t>
        </is>
      </c>
      <c r="I261" t="inlineStr">
        <is>
          <t>de</t>
        </is>
      </c>
      <c r="J261" t="b">
        <v>0</v>
      </c>
      <c r="K261" t="inlineStr">
        <is>
          <t>f02398798bc7d97ab6d7851ea69e3b8e</t>
        </is>
      </c>
      <c r="L261" t="n">
        <v/>
      </c>
      <c r="M261" t="n">
        <v>-1</v>
      </c>
      <c r="N261" t="n">
        <v>-1</v>
      </c>
    </row>
    <row r="262">
      <c r="A262" t="n">
        <v>89</v>
      </c>
      <c r="B262" s="2" t="n">
        <v>44528</v>
      </c>
      <c r="C262" t="n">
        <v>4240</v>
      </c>
      <c r="D262" t="inlineStr">
        <is>
          <t>Soll der Kanton Freiburg die Rückzahlungspflicht für bezogene Sozialhilfe abschaffen?</t>
        </is>
      </c>
      <c r="E262" t="inlineStr">
        <is>
          <t>options4</t>
        </is>
      </c>
      <c r="F262" t="n">
        <v>5303</v>
      </c>
      <c r="G262" t="inlineStr">
        <is>
          <t>Sozialstaat, Familie &amp; Gesundheit</t>
        </is>
      </c>
      <c r="H262" t="inlineStr">
        <is>
          <t>Q01190</t>
        </is>
      </c>
      <c r="I262" t="inlineStr">
        <is>
          <t>de</t>
        </is>
      </c>
      <c r="J262" t="b">
        <v>0</v>
      </c>
      <c r="K262" t="inlineStr">
        <is>
          <t>fe66850aea31bd3bf7f00ade49d53462</t>
        </is>
      </c>
      <c r="L262" t="n">
        <v/>
      </c>
      <c r="M262" t="n">
        <v>-1</v>
      </c>
      <c r="N262" t="n">
        <v>-1</v>
      </c>
    </row>
    <row r="263">
      <c r="A263" t="n">
        <v>89</v>
      </c>
      <c r="B263" s="2" t="n">
        <v>44528</v>
      </c>
      <c r="C263" t="n">
        <v>4245</v>
      </c>
      <c r="D263" t="inlineStr">
        <is>
          <t>Eine kantonale Volksinitiative verlangt, dass die Krankenkassenprämien 10% des Einkommens der Versicherten nicht übersteigen dürfen und der darüber hinaus gehende Teil vom Kanton übernommen werden muss. Unterstützen Sie diese Initiative?</t>
        </is>
      </c>
      <c r="E263" t="inlineStr">
        <is>
          <t>options4</t>
        </is>
      </c>
      <c r="F263" t="n">
        <v>5303</v>
      </c>
      <c r="G263" t="inlineStr">
        <is>
          <t>Sozialstaat, Familie &amp; Gesundheit</t>
        </is>
      </c>
      <c r="H263" t="inlineStr">
        <is>
          <t>Q01191</t>
        </is>
      </c>
      <c r="I263" t="inlineStr">
        <is>
          <t>de</t>
        </is>
      </c>
      <c r="J263" t="b">
        <v>0</v>
      </c>
      <c r="K263" t="inlineStr">
        <is>
          <t>d368a9bfa9f2c194250ecada0aa22ac9</t>
        </is>
      </c>
      <c r="L263" t="n">
        <v/>
      </c>
      <c r="M263" t="n">
        <v>-1</v>
      </c>
      <c r="N263" t="n">
        <v>-1</v>
      </c>
    </row>
    <row r="264">
      <c r="A264" t="n">
        <v>89</v>
      </c>
      <c r="B264" s="2" t="n">
        <v>44528</v>
      </c>
      <c r="C264" t="n">
        <v>4250</v>
      </c>
      <c r="D264" t="inlineStr">
        <is>
          <t>Eine kantonale Volksinitiative fordert einen ständigen medizinischen Notfalldienst (24h/7d) im Süden, im Zentrum und im deutschsprachigen Teil des Kantons. Unterstützen Sie diesen Vorschlag?</t>
        </is>
      </c>
      <c r="E264" t="inlineStr">
        <is>
          <t>options4</t>
        </is>
      </c>
      <c r="F264" t="n">
        <v>5303</v>
      </c>
      <c r="G264" t="inlineStr">
        <is>
          <t>Sozialstaat, Familie &amp; Gesundheit</t>
        </is>
      </c>
      <c r="H264" t="inlineStr">
        <is>
          <t>Q01192</t>
        </is>
      </c>
      <c r="I264" t="inlineStr">
        <is>
          <t>de</t>
        </is>
      </c>
      <c r="J264" t="b">
        <v>0</v>
      </c>
      <c r="K264" t="inlineStr">
        <is>
          <t>bada764e9feed506587da6f9fb4cefa4</t>
        </is>
      </c>
      <c r="L264" t="n">
        <v/>
      </c>
      <c r="M264" t="n">
        <v>-1</v>
      </c>
      <c r="N264" t="n">
        <v>-1</v>
      </c>
    </row>
    <row r="265">
      <c r="A265" t="n">
        <v>89</v>
      </c>
      <c r="B265" s="2" t="n">
        <v>44528</v>
      </c>
      <c r="C265" t="n">
        <v>4255</v>
      </c>
      <c r="D265" t="inlineStr">
        <is>
          <t>Sollte der Kanton Freiburg den Bau von preisgünstigen Wohnungen (inkl. Mietwohnungen) stärker fördern?</t>
        </is>
      </c>
      <c r="E265" t="inlineStr">
        <is>
          <t>options4</t>
        </is>
      </c>
      <c r="F265" t="n">
        <v>5303</v>
      </c>
      <c r="G265" t="inlineStr">
        <is>
          <t>Sozialstaat, Familie &amp; Gesundheit</t>
        </is>
      </c>
      <c r="H265" t="inlineStr">
        <is>
          <t>Q01193</t>
        </is>
      </c>
      <c r="I265" t="inlineStr">
        <is>
          <t>de</t>
        </is>
      </c>
      <c r="J265" t="b">
        <v>0</v>
      </c>
      <c r="K265" t="inlineStr">
        <is>
          <t>e6a0710e51028ba5aaabc051cebf1b1d</t>
        </is>
      </c>
      <c r="L265" t="n">
        <v/>
      </c>
      <c r="M265" t="n">
        <v>-1</v>
      </c>
      <c r="N265" t="n">
        <v>-1</v>
      </c>
    </row>
    <row r="266">
      <c r="A266" t="n">
        <v>89</v>
      </c>
      <c r="B266" s="2" t="n">
        <v>44528</v>
      </c>
      <c r="C266" t="n">
        <v>4265</v>
      </c>
      <c r="D266" t="inlineStr">
        <is>
          <t>Soll der Kanton die Kulturschaffenden in der Coronavirus-Krise finanziell stärker unterstützen?</t>
        </is>
      </c>
      <c r="E266" t="inlineStr">
        <is>
          <t>options4</t>
        </is>
      </c>
      <c r="F266" t="n">
        <v>5389</v>
      </c>
      <c r="G266" t="inlineStr">
        <is>
          <t>Bildung &amp; Kultur</t>
        </is>
      </c>
      <c r="H266" t="inlineStr">
        <is>
          <t>Q01195</t>
        </is>
      </c>
      <c r="I266" t="inlineStr">
        <is>
          <t>de</t>
        </is>
      </c>
      <c r="J266" t="b">
        <v>0</v>
      </c>
      <c r="K266" t="inlineStr">
        <is>
          <t>5049847f4af07598a8f782631d1a5969</t>
        </is>
      </c>
      <c r="L266" t="n">
        <v/>
      </c>
      <c r="M266" t="n">
        <v>-1</v>
      </c>
      <c r="N266" t="n">
        <v>-1</v>
      </c>
    </row>
    <row r="267">
      <c r="A267" t="n">
        <v>89</v>
      </c>
      <c r="B267" s="2" t="n">
        <v>44528</v>
      </c>
      <c r="C267" t="n">
        <v>4270</v>
      </c>
      <c r="D267" t="inlineStr">
        <is>
          <t>Soll der Kanton Freiburg mehr Massnahmen zur Förderung der Zweisprachigkeit in den Schulen ergreifen?</t>
        </is>
      </c>
      <c r="E267" t="inlineStr">
        <is>
          <t>options4</t>
        </is>
      </c>
      <c r="F267" t="n">
        <v>5389</v>
      </c>
      <c r="G267" t="inlineStr">
        <is>
          <t>Bildung &amp; Kultur</t>
        </is>
      </c>
      <c r="H267" t="inlineStr">
        <is>
          <t>Q01196</t>
        </is>
      </c>
      <c r="I267" t="inlineStr">
        <is>
          <t>de</t>
        </is>
      </c>
      <c r="J267" t="b">
        <v>0</v>
      </c>
      <c r="K267" t="inlineStr">
        <is>
          <t>72fe63e74a3e3beb8daadcd53ad8f508</t>
        </is>
      </c>
      <c r="L267" t="n">
        <v/>
      </c>
      <c r="M267" t="n">
        <v>-1</v>
      </c>
      <c r="N267" t="n">
        <v>-1</v>
      </c>
    </row>
    <row r="268">
      <c r="A268" t="n">
        <v>89</v>
      </c>
      <c r="B268" s="2" t="n">
        <v>44528</v>
      </c>
      <c r="C268" t="n">
        <v>4285</v>
      </c>
      <c r="D268" t="inlineStr">
        <is>
          <t>Sollen die Anforderungen für die Einbürgerungen erhöht werden?</t>
        </is>
      </c>
      <c r="E268" t="inlineStr">
        <is>
          <t>options4</t>
        </is>
      </c>
      <c r="F268" t="n">
        <v>4313</v>
      </c>
      <c r="G268" t="inlineStr">
        <is>
          <t>Migration &amp; Integration</t>
        </is>
      </c>
      <c r="H268" t="inlineStr">
        <is>
          <t>Q01199</t>
        </is>
      </c>
      <c r="I268" t="inlineStr">
        <is>
          <t>de</t>
        </is>
      </c>
      <c r="J268" t="b">
        <v>0</v>
      </c>
      <c r="K268" t="inlineStr">
        <is>
          <t>7af4ff1eaf096022b788f6bd9ae150de</t>
        </is>
      </c>
      <c r="L268" t="n">
        <v/>
      </c>
      <c r="M268" t="n">
        <v>-1</v>
      </c>
      <c r="N268" t="n">
        <v>-1</v>
      </c>
    </row>
    <row r="269">
      <c r="A269" t="n">
        <v>89</v>
      </c>
      <c r="B269" s="2" t="n">
        <v>44528</v>
      </c>
      <c r="C269" t="n">
        <v>4290</v>
      </c>
      <c r="D269" t="inlineStr">
        <is>
          <t>Sollen Ausänder/-innen, die seit mindestens fünf Jahren im Kanton Freiburg leben und eine Aufenthaltsbewilligung besitzen, auch auf kantonaler Ebene das Stimm- und Wahlrecht erhalten?</t>
        </is>
      </c>
      <c r="E269" t="inlineStr">
        <is>
          <t>options4</t>
        </is>
      </c>
      <c r="F269" t="n">
        <v>4313</v>
      </c>
      <c r="G269" t="inlineStr">
        <is>
          <t>Migration &amp; Integration</t>
        </is>
      </c>
      <c r="H269" t="inlineStr">
        <is>
          <t>Q01200</t>
        </is>
      </c>
      <c r="I269" t="inlineStr">
        <is>
          <t>de</t>
        </is>
      </c>
      <c r="J269" t="b">
        <v>0</v>
      </c>
      <c r="K269" t="inlineStr">
        <is>
          <t>c430f925e3fd3de6da53dc8b77604f52</t>
        </is>
      </c>
      <c r="L269" t="n">
        <v/>
      </c>
      <c r="M269" t="n">
        <v>-1</v>
      </c>
      <c r="N269" t="n">
        <v>-1</v>
      </c>
    </row>
    <row r="270">
      <c r="A270" t="n">
        <v>89</v>
      </c>
      <c r="B270" s="2" t="n">
        <v>44528</v>
      </c>
      <c r="C270" t="n">
        <v>4295</v>
      </c>
      <c r="D270" t="inlineStr">
        <is>
          <t>Der Kanton Freiburg hat im Rahmen von "Resettlement"-Programmen Flüchtende direkt aus den Lagern aufgenommen. Soll der Kanton dieses Engagement fortsetzen?</t>
        </is>
      </c>
      <c r="E270" t="inlineStr">
        <is>
          <t>options4</t>
        </is>
      </c>
      <c r="F270" t="n">
        <v>4313</v>
      </c>
      <c r="G270" t="inlineStr">
        <is>
          <t>Migration &amp; Integration</t>
        </is>
      </c>
      <c r="H270" t="inlineStr">
        <is>
          <t>Q01201</t>
        </is>
      </c>
      <c r="I270" t="inlineStr">
        <is>
          <t>de</t>
        </is>
      </c>
      <c r="J270" t="b">
        <v>0</v>
      </c>
      <c r="K270" t="inlineStr">
        <is>
          <t>4baa98e7bf0d89cb89974bc615af6b30</t>
        </is>
      </c>
      <c r="L270" t="n">
        <v/>
      </c>
      <c r="M270" t="n">
        <v>-1</v>
      </c>
      <c r="N270" t="n">
        <v>-1</v>
      </c>
    </row>
    <row r="271">
      <c r="A271" t="n">
        <v>89</v>
      </c>
      <c r="B271" s="2" t="n">
        <v>44528</v>
      </c>
      <c r="C271" t="n">
        <v>4305</v>
      </c>
      <c r="D271" t="inlineStr">
        <is>
          <t>Befürworten Sie die Öffnung der Ehe für gleichgeschlechtliche Paare ("Ehe für alle") einschließlich des Zugangs zur Samenspende (Abstimmung vom 26. September)?</t>
        </is>
      </c>
      <c r="E271" t="inlineStr">
        <is>
          <t>options4</t>
        </is>
      </c>
      <c r="F271" t="n">
        <v>4383</v>
      </c>
      <c r="G271" t="inlineStr">
        <is>
          <t>Gesellschaft &amp; Ethik</t>
        </is>
      </c>
      <c r="H271" t="inlineStr">
        <is>
          <t>Q01203</t>
        </is>
      </c>
      <c r="I271" t="inlineStr">
        <is>
          <t>de</t>
        </is>
      </c>
      <c r="J271" t="b">
        <v>0</v>
      </c>
      <c r="K271" t="inlineStr">
        <is>
          <t>94b6ea6765d3efe622eeb0f0c838c60f</t>
        </is>
      </c>
      <c r="L271" t="n">
        <v/>
      </c>
      <c r="M271" t="n">
        <v>-1</v>
      </c>
      <c r="N271" t="n">
        <v>-1</v>
      </c>
    </row>
    <row r="272">
      <c r="A272" t="n">
        <v>89</v>
      </c>
      <c r="B272" s="2" t="n">
        <v>44528</v>
      </c>
      <c r="C272" t="n">
        <v>4310</v>
      </c>
      <c r="D272" t="inlineStr">
        <is>
          <t>Sollte der Kanton Freiburg mehr Massnahmen zur Bekämpfung von sexueller Belästigung, insbesondere in Schulen, ergreifen (Sensibilisierungsmassnahmen, Datensammlung, Austauschplattform usw.)?</t>
        </is>
      </c>
      <c r="E272" t="inlineStr">
        <is>
          <t>options4</t>
        </is>
      </c>
      <c r="F272" t="n">
        <v>4383</v>
      </c>
      <c r="G272" t="inlineStr">
        <is>
          <t>Gesellschaft &amp; Ethik</t>
        </is>
      </c>
      <c r="H272" t="inlineStr">
        <is>
          <t>Q01204</t>
        </is>
      </c>
      <c r="I272" t="inlineStr">
        <is>
          <t>de</t>
        </is>
      </c>
      <c r="J272" t="b">
        <v>0</v>
      </c>
      <c r="K272" t="inlineStr">
        <is>
          <t>e37d57f7d4480a243a276a6ae5c680d3</t>
        </is>
      </c>
      <c r="L272" t="n">
        <v/>
      </c>
      <c r="M272" t="n">
        <v>-1</v>
      </c>
      <c r="N272" t="n">
        <v>-1</v>
      </c>
    </row>
    <row r="273">
      <c r="A273" t="n">
        <v>89</v>
      </c>
      <c r="B273" s="2" t="n">
        <v>44528</v>
      </c>
      <c r="C273" t="n">
        <v>4315</v>
      </c>
      <c r="D273" t="inlineStr">
        <is>
          <t>Befürworten Sie eine Ausweitung der Pflicht in bestimmten Bereichen ein Covid-Zertifikat vorzuweisen (z. B. in Innenräumen von Restaurants oder Museen, analog zu Frankreich oder Italien)?</t>
        </is>
      </c>
      <c r="E273" t="inlineStr">
        <is>
          <t>options4</t>
        </is>
      </c>
      <c r="F273" t="n">
        <v>4383</v>
      </c>
      <c r="G273" t="inlineStr">
        <is>
          <t>Gesellschaft &amp; Ethik</t>
        </is>
      </c>
      <c r="H273" t="inlineStr">
        <is>
          <t>Q01205</t>
        </is>
      </c>
      <c r="I273" t="inlineStr">
        <is>
          <t>de</t>
        </is>
      </c>
      <c r="J273" t="b">
        <v>0</v>
      </c>
      <c r="K273" t="inlineStr">
        <is>
          <t>4d4d3e3c4d5a0369827d38cf219bf179</t>
        </is>
      </c>
      <c r="L273" t="n">
        <v/>
      </c>
      <c r="M273" t="n">
        <v>-1</v>
      </c>
      <c r="N273" t="n">
        <v>-1</v>
      </c>
    </row>
    <row r="274">
      <c r="A274" t="n">
        <v>89</v>
      </c>
      <c r="B274" s="2" t="n">
        <v>44528</v>
      </c>
      <c r="C274" t="n">
        <v>4320</v>
      </c>
      <c r="D274" t="inlineStr">
        <is>
          <t>Sollen Ihrer Meinung nach sexuelle Handlungen ohne ausdrückliche Zustimmung strafrechtlich als Vergewaltigung eingestuft werden?</t>
        </is>
      </c>
      <c r="E274" t="inlineStr">
        <is>
          <t>options4</t>
        </is>
      </c>
      <c r="F274" t="n">
        <v>4383</v>
      </c>
      <c r="G274" t="inlineStr">
        <is>
          <t>Gesellschaft &amp; Ethik</t>
        </is>
      </c>
      <c r="H274" t="inlineStr">
        <is>
          <t>Q01206</t>
        </is>
      </c>
      <c r="I274" t="inlineStr">
        <is>
          <t>de</t>
        </is>
      </c>
      <c r="J274" t="b">
        <v>0</v>
      </c>
      <c r="K274" t="inlineStr">
        <is>
          <t>c29893d925fa0edb9b35b94cda3e469e</t>
        </is>
      </c>
      <c r="L274" t="n">
        <v/>
      </c>
      <c r="M274" t="n">
        <v>-1</v>
      </c>
      <c r="N274" t="n">
        <v>-1</v>
      </c>
    </row>
    <row r="275">
      <c r="A275" t="n">
        <v>89</v>
      </c>
      <c r="B275" s="2" t="n">
        <v>44528</v>
      </c>
      <c r="C275" t="n">
        <v>4325</v>
      </c>
      <c r="D275" t="inlineStr">
        <is>
          <t>Soll der Kanton Freiburg Staat und Kirche vollständig trennen (z.B. wie die Kantone Genf und Neuenburg)?</t>
        </is>
      </c>
      <c r="E275" t="inlineStr">
        <is>
          <t>options4</t>
        </is>
      </c>
      <c r="F275" t="n">
        <v>4383</v>
      </c>
      <c r="G275" t="inlineStr">
        <is>
          <t>Gesellschaft &amp; Ethik</t>
        </is>
      </c>
      <c r="H275" t="inlineStr">
        <is>
          <t>Q01207</t>
        </is>
      </c>
      <c r="I275" t="inlineStr">
        <is>
          <t>de</t>
        </is>
      </c>
      <c r="J275" t="b">
        <v>0</v>
      </c>
      <c r="K275" t="inlineStr">
        <is>
          <t>97af888ac25d078de2ab42cf2b17622f</t>
        </is>
      </c>
      <c r="L275" t="n">
        <v/>
      </c>
      <c r="M275" t="n">
        <v>-1</v>
      </c>
      <c r="N275" t="n">
        <v>-1</v>
      </c>
    </row>
    <row r="276">
      <c r="A276" t="n">
        <v>89</v>
      </c>
      <c r="B276" s="2" t="n">
        <v>44528</v>
      </c>
      <c r="C276" t="n">
        <v>4330</v>
      </c>
      <c r="D276" t="inlineStr">
        <is>
          <t>Haben für Sie Steuersenkungen auf kantonaler Ebene in den nächsten fünf Jahren Priorität?</t>
        </is>
      </c>
      <c r="E276" t="inlineStr">
        <is>
          <t>options4</t>
        </is>
      </c>
      <c r="F276" t="n">
        <v>4473</v>
      </c>
      <c r="G276" t="inlineStr">
        <is>
          <t>Finanzen &amp; Steuern</t>
        </is>
      </c>
      <c r="H276" t="inlineStr">
        <is>
          <t>Q01208</t>
        </is>
      </c>
      <c r="I276" t="inlineStr">
        <is>
          <t>de</t>
        </is>
      </c>
      <c r="J276" t="b">
        <v>0</v>
      </c>
      <c r="K276" t="inlineStr">
        <is>
          <t>fa3956a285265f1cb498e669d8c55b9d</t>
        </is>
      </c>
      <c r="L276" t="n">
        <v/>
      </c>
      <c r="M276" t="n">
        <v>-1</v>
      </c>
      <c r="N276" t="n">
        <v>-1</v>
      </c>
    </row>
    <row r="277">
      <c r="A277" t="n">
        <v>89</v>
      </c>
      <c r="B277" s="2" t="n">
        <v>44528</v>
      </c>
      <c r="C277" t="n">
        <v>4335</v>
      </c>
      <c r="D277" t="inlineStr">
        <is>
          <t>Sollte der Kanton Freiburg die von der Coronavirus-Krise betroffenen KMU stärker unterstützen (z.B. mit einer teilweisen Reduktion der Firmenmieten, Finanzhilfen usw.)?</t>
        </is>
      </c>
      <c r="E277" t="inlineStr">
        <is>
          <t>options4</t>
        </is>
      </c>
      <c r="F277" t="n">
        <v>4473</v>
      </c>
      <c r="G277" t="inlineStr">
        <is>
          <t>Finanzen &amp; Steuern</t>
        </is>
      </c>
      <c r="H277" t="inlineStr">
        <is>
          <t>Q01209</t>
        </is>
      </c>
      <c r="I277" t="inlineStr">
        <is>
          <t>de</t>
        </is>
      </c>
      <c r="J277" t="b">
        <v>0</v>
      </c>
      <c r="K277" t="inlineStr">
        <is>
          <t>f9646ebfec60476f0254e897ff58f667</t>
        </is>
      </c>
      <c r="L277" t="n">
        <v/>
      </c>
      <c r="M277" t="n">
        <v>-1</v>
      </c>
      <c r="N277" t="n">
        <v>-1</v>
      </c>
    </row>
    <row r="278">
      <c r="A278" t="n">
        <v>89</v>
      </c>
      <c r="B278" s="2" t="n">
        <v>44528</v>
      </c>
      <c r="C278" t="n">
        <v>4345</v>
      </c>
      <c r="D278" t="inlineStr">
        <is>
          <t>Die Aktien der Bluefactory Fribourg-Freiburg SA gehören derzeit zu gleichen Teilen dem Kanton und der Stadt Freiburg. Soll der Kanton Hauptaktionär werden?</t>
        </is>
      </c>
      <c r="E278" t="inlineStr">
        <is>
          <t>options4</t>
        </is>
      </c>
      <c r="F278" t="n">
        <v>4473</v>
      </c>
      <c r="G278" t="inlineStr">
        <is>
          <t>Finanzen &amp; Steuern</t>
        </is>
      </c>
      <c r="H278" t="inlineStr">
        <is>
          <t>Q01211</t>
        </is>
      </c>
      <c r="I278" t="inlineStr">
        <is>
          <t>de</t>
        </is>
      </c>
      <c r="J278" t="b">
        <v>0</v>
      </c>
      <c r="K278" t="inlineStr">
        <is>
          <t>a76ddd54bb8bf318af2ab5a605e7fe3e</t>
        </is>
      </c>
      <c r="L278" t="n">
        <v/>
      </c>
      <c r="M278" t="n">
        <v>-1</v>
      </c>
      <c r="N278" t="n">
        <v>-1</v>
      </c>
    </row>
    <row r="279">
      <c r="A279" t="n">
        <v>89</v>
      </c>
      <c r="B279" s="2" t="n">
        <v>44528</v>
      </c>
      <c r="C279" t="n">
        <v>4360</v>
      </c>
      <c r="D279" t="inlineStr">
        <is>
          <t>Befürworten Sie die Einführung eines für alle Arbeitnehmenden gültigen Mindestlohnes von CHF 4'000 pro Monat für eine Vollzeitstelle (wie in den Kantonen Genf und Neuenburg)?</t>
        </is>
      </c>
      <c r="E279" t="inlineStr">
        <is>
          <t>options4</t>
        </is>
      </c>
      <c r="F279" t="n">
        <v>4594</v>
      </c>
      <c r="G279" t="inlineStr">
        <is>
          <t>Wirtschaft &amp; Arbeit</t>
        </is>
      </c>
      <c r="H279" t="inlineStr">
        <is>
          <t>Q01214</t>
        </is>
      </c>
      <c r="I279" t="inlineStr">
        <is>
          <t>de</t>
        </is>
      </c>
      <c r="J279" t="b">
        <v>0</v>
      </c>
      <c r="K279" t="inlineStr">
        <is>
          <t>d931f5c79d805ba5efe76011deb6268e</t>
        </is>
      </c>
      <c r="L279" t="n">
        <v/>
      </c>
      <c r="M279" t="n">
        <v>-1</v>
      </c>
      <c r="N279" t="n">
        <v>-1</v>
      </c>
    </row>
    <row r="280">
      <c r="A280" t="n">
        <v>89</v>
      </c>
      <c r="B280" s="2" t="n">
        <v>44528</v>
      </c>
      <c r="C280" t="n">
        <v>4365</v>
      </c>
      <c r="D280" t="inlineStr">
        <is>
          <t>Befürworten Sie eine strengere Kontrolle der Lohngleichheit von Frauen und Männern im Kanton Freiburg?</t>
        </is>
      </c>
      <c r="E280" t="inlineStr">
        <is>
          <t>options4</t>
        </is>
      </c>
      <c r="F280" t="n">
        <v>4594</v>
      </c>
      <c r="G280" t="inlineStr">
        <is>
          <t>Wirtschaft &amp; Arbeit</t>
        </is>
      </c>
      <c r="H280" t="inlineStr">
        <is>
          <t>Q01215</t>
        </is>
      </c>
      <c r="I280" t="inlineStr">
        <is>
          <t>de</t>
        </is>
      </c>
      <c r="J280" t="b">
        <v>0</v>
      </c>
      <c r="K280" t="inlineStr">
        <is>
          <t>1445b56973595c8f47084778ad70d913</t>
        </is>
      </c>
      <c r="L280" t="n">
        <v/>
      </c>
      <c r="M280" t="n">
        <v>-1</v>
      </c>
      <c r="N280" t="n">
        <v>-1</v>
      </c>
    </row>
    <row r="281">
      <c r="A281" t="n">
        <v>89</v>
      </c>
      <c r="B281" s="2" t="n">
        <v>44528</v>
      </c>
      <c r="C281" t="n">
        <v>4375</v>
      </c>
      <c r="D281" t="inlineStr">
        <is>
          <t>Soll der Kanton Freiburg das Service-Public-Angebot (z.B. öffentlicher Verkehr, Verwaltungsdienstleistungen) in ländlichen Gebieten stärker unterstützen?</t>
        </is>
      </c>
      <c r="E281" t="inlineStr">
        <is>
          <t>options4</t>
        </is>
      </c>
      <c r="F281" t="n">
        <v>4594</v>
      </c>
      <c r="G281" t="inlineStr">
        <is>
          <t>Wirtschaft &amp; Arbeit</t>
        </is>
      </c>
      <c r="H281" t="inlineStr">
        <is>
          <t>Q01217</t>
        </is>
      </c>
      <c r="I281" t="inlineStr">
        <is>
          <t>de</t>
        </is>
      </c>
      <c r="J281" t="b">
        <v>0</v>
      </c>
      <c r="K281" t="inlineStr">
        <is>
          <t>39d0584fa16f55570342e6e832dd5f2b</t>
        </is>
      </c>
      <c r="L281" t="n">
        <v/>
      </c>
      <c r="M281" t="n">
        <v>-1</v>
      </c>
      <c r="N281" t="n">
        <v>-1</v>
      </c>
    </row>
    <row r="282">
      <c r="A282" t="n">
        <v>89</v>
      </c>
      <c r="B282" s="2" t="n">
        <v>44528</v>
      </c>
      <c r="C282" t="n">
        <v>4380</v>
      </c>
      <c r="D282" t="inlineStr">
        <is>
          <t>Unterstützen Sie das vom Kanton vorgeschlagene Strassenprojekt zur Verbindung der Gemeinden Marly und Matran?</t>
        </is>
      </c>
      <c r="E282" t="inlineStr">
        <is>
          <t>options4</t>
        </is>
      </c>
      <c r="F282" t="n">
        <v>4652</v>
      </c>
      <c r="G282" t="inlineStr">
        <is>
          <t>Energie &amp; Verkehr</t>
        </is>
      </c>
      <c r="H282" t="inlineStr">
        <is>
          <t>Q01218</t>
        </is>
      </c>
      <c r="I282" t="inlineStr">
        <is>
          <t>de</t>
        </is>
      </c>
      <c r="J282" t="b">
        <v>0</v>
      </c>
      <c r="K282" t="inlineStr">
        <is>
          <t>23c9ff510c0ec4c1f0dd76ca97d97b08</t>
        </is>
      </c>
      <c r="L282" t="n">
        <v/>
      </c>
      <c r="M282" t="n">
        <v>-1</v>
      </c>
      <c r="N282" t="n">
        <v>-1</v>
      </c>
    </row>
    <row r="283">
      <c r="A283" t="n">
        <v>89</v>
      </c>
      <c r="B283" s="2" t="n">
        <v>44528</v>
      </c>
      <c r="C283" t="n">
        <v>4390</v>
      </c>
      <c r="D283" t="inlineStr">
        <is>
          <t>Befürworten Sie die Errichtung von Windparks im Kanton Freiburg?</t>
        </is>
      </c>
      <c r="E283" t="inlineStr">
        <is>
          <t>options4</t>
        </is>
      </c>
      <c r="F283" t="n">
        <v>4652</v>
      </c>
      <c r="G283" t="inlineStr">
        <is>
          <t>Energie &amp; Verkehr</t>
        </is>
      </c>
      <c r="H283" t="inlineStr">
        <is>
          <t>Q01220</t>
        </is>
      </c>
      <c r="I283" t="inlineStr">
        <is>
          <t>de</t>
        </is>
      </c>
      <c r="J283" t="b">
        <v>0</v>
      </c>
      <c r="K283" t="inlineStr">
        <is>
          <t>eda2a6ac797e08ba3dbd78c7fc1d4126</t>
        </is>
      </c>
      <c r="L283" t="n">
        <v/>
      </c>
      <c r="M283" t="n">
        <v>-1</v>
      </c>
      <c r="N283" t="n">
        <v>-1</v>
      </c>
    </row>
    <row r="284">
      <c r="A284" t="n">
        <v>89</v>
      </c>
      <c r="B284" s="2" t="n">
        <v>44528</v>
      </c>
      <c r="C284" t="n">
        <v>4395</v>
      </c>
      <c r="D284" t="inlineStr">
        <is>
          <t>Soll im Kanton Freiburg die Infrastruktur für den Langsamverkehr (z.B. Velowege) ausgebaut werden?</t>
        </is>
      </c>
      <c r="E284" t="inlineStr">
        <is>
          <t>options4</t>
        </is>
      </c>
      <c r="F284" t="n">
        <v>4652</v>
      </c>
      <c r="G284" t="inlineStr">
        <is>
          <t>Energie &amp; Verkehr</t>
        </is>
      </c>
      <c r="H284" t="inlineStr">
        <is>
          <t>Q01221</t>
        </is>
      </c>
      <c r="I284" t="inlineStr">
        <is>
          <t>de</t>
        </is>
      </c>
      <c r="J284" t="b">
        <v>0</v>
      </c>
      <c r="K284" t="inlineStr">
        <is>
          <t>32f3e33f66eb5af1cf06ff5e0b279bc6</t>
        </is>
      </c>
      <c r="L284" t="n">
        <v/>
      </c>
      <c r="M284" t="n">
        <v>-1</v>
      </c>
      <c r="N284" t="n">
        <v>-1</v>
      </c>
    </row>
    <row r="285">
      <c r="A285" t="n">
        <v>89</v>
      </c>
      <c r="B285" s="2" t="n">
        <v>44528</v>
      </c>
      <c r="C285" t="n">
        <v>4405</v>
      </c>
      <c r="D285" t="inlineStr">
        <is>
          <t>Sollte der Kanton Freiburg mehr Massnahmen ergreifen, um umweltfreundlichere Formen der Landwirtschaft zu fördern (Permakultur, Biolandbau usw.)?</t>
        </is>
      </c>
      <c r="E285" t="inlineStr">
        <is>
          <t>options4</t>
        </is>
      </c>
      <c r="F285" t="n">
        <v>5362</v>
      </c>
      <c r="G285" t="inlineStr">
        <is>
          <t>Umwelt &amp; Naturschutz</t>
        </is>
      </c>
      <c r="H285" t="inlineStr">
        <is>
          <t>Q01223</t>
        </is>
      </c>
      <c r="I285" t="inlineStr">
        <is>
          <t>de</t>
        </is>
      </c>
      <c r="J285" t="b">
        <v>0</v>
      </c>
      <c r="K285" t="inlineStr">
        <is>
          <t>2b757bc3647a2d2e32462af3bc5ce92e</t>
        </is>
      </c>
      <c r="L285" t="n">
        <v/>
      </c>
      <c r="M285" t="n">
        <v>-1</v>
      </c>
      <c r="N285" t="n">
        <v>-1</v>
      </c>
    </row>
    <row r="286">
      <c r="A286" t="n">
        <v>89</v>
      </c>
      <c r="B286" s="2" t="n">
        <v>44528</v>
      </c>
      <c r="C286" t="n">
        <v>4410</v>
      </c>
      <c r="D286" t="inlineStr">
        <is>
          <t>Sind Sie dafür, die Ziele des Freiburger Klimaplans zu verschärfen, um Klimaneutralität deutlich früher als 2050 zu erreichen?</t>
        </is>
      </c>
      <c r="E286" t="inlineStr">
        <is>
          <t>options4</t>
        </is>
      </c>
      <c r="F286" t="n">
        <v>5362</v>
      </c>
      <c r="G286" t="inlineStr">
        <is>
          <t>Umwelt &amp; Naturschutz</t>
        </is>
      </c>
      <c r="H286" t="inlineStr">
        <is>
          <t>Q01224</t>
        </is>
      </c>
      <c r="I286" t="inlineStr">
        <is>
          <t>de</t>
        </is>
      </c>
      <c r="J286" t="b">
        <v>0</v>
      </c>
      <c r="K286" t="inlineStr">
        <is>
          <t>c1f539556ba0c9572859fdb1e2f3c59c</t>
        </is>
      </c>
      <c r="L286" t="n">
        <v/>
      </c>
      <c r="M286" t="n">
        <v>-1</v>
      </c>
      <c r="N286" t="n">
        <v>-1</v>
      </c>
    </row>
    <row r="287">
      <c r="A287" t="n">
        <v>89</v>
      </c>
      <c r="B287" s="2" t="n">
        <v>44528</v>
      </c>
      <c r="C287" t="n">
        <v>4435</v>
      </c>
      <c r="D287" t="inlineStr">
        <is>
          <t>Der Bundesrat hat beschlossen, 36 Stück des F35-Kampfjets zu beschaffen. Unterstützen Sie diese Entscheidung?</t>
        </is>
      </c>
      <c r="E287" t="inlineStr">
        <is>
          <t>options4</t>
        </is>
      </c>
      <c r="F287" t="n">
        <v>5457</v>
      </c>
      <c r="G287" t="inlineStr">
        <is>
          <t>Sicherheit &amp; Justiz</t>
        </is>
      </c>
      <c r="H287" t="inlineStr">
        <is>
          <t>Q01229</t>
        </is>
      </c>
      <c r="I287" t="inlineStr">
        <is>
          <t>de</t>
        </is>
      </c>
      <c r="J287" t="b">
        <v>0</v>
      </c>
      <c r="K287" t="inlineStr">
        <is>
          <t>0f5aeaabc15e04abf23d9a2efbc56ab5</t>
        </is>
      </c>
      <c r="L287" t="n">
        <v/>
      </c>
      <c r="M287" t="n">
        <v>-1</v>
      </c>
      <c r="N287" t="n">
        <v>-1</v>
      </c>
    </row>
    <row r="288">
      <c r="A288" t="n">
        <v>89</v>
      </c>
      <c r="B288" s="2" t="n">
        <v>44528</v>
      </c>
      <c r="C288" t="n">
        <v>4480</v>
      </c>
      <c r="D288" t="inlineStr">
        <is>
          <t xml:space="preserve"> Wie beurteilen Sie die folgende Aussage: "Ein stärkerer Umweltschutz ist notwendig, auch wenn er zu Lasten des Wirtschaftswachstums durchgesetzt werden muss." </t>
        </is>
      </c>
      <c r="E288" t="inlineStr">
        <is>
          <t>options7</t>
        </is>
      </c>
      <c r="F288" t="n">
        <v>4813</v>
      </c>
      <c r="G288" t="inlineStr">
        <is>
          <t>Werthaltungen</t>
        </is>
      </c>
      <c r="H288" t="inlineStr">
        <is>
          <t>Q01238</t>
        </is>
      </c>
      <c r="I288" t="inlineStr">
        <is>
          <t>de</t>
        </is>
      </c>
      <c r="J288" t="b">
        <v>0</v>
      </c>
      <c r="K288" t="inlineStr">
        <is>
          <t>82389d83fb2e787ab6e1f9845fa15e69</t>
        </is>
      </c>
      <c r="L288" t="n">
        <v/>
      </c>
      <c r="M288" t="n">
        <v>-1</v>
      </c>
      <c r="N288" t="n">
        <v>-1</v>
      </c>
    </row>
    <row r="289">
      <c r="A289" t="n">
        <v>75</v>
      </c>
      <c r="B289" s="2" t="n">
        <v>44465</v>
      </c>
      <c r="C289" t="n">
        <v>3816</v>
      </c>
      <c r="D289" t="inlineStr">
        <is>
          <t>Würden sie eine Erhöhung der Kinderzulagen von CHF 275 auf CHF 325 begrüssen?</t>
        </is>
      </c>
      <c r="E289" t="inlineStr">
        <is>
          <t>options4</t>
        </is>
      </c>
      <c r="F289" t="n">
        <v>4888</v>
      </c>
      <c r="G289" t="inlineStr">
        <is>
          <t>Sozialstaat, Familie &amp; Gesundheit</t>
        </is>
      </c>
      <c r="H289" t="inlineStr">
        <is>
          <t>Q01239</t>
        </is>
      </c>
      <c r="I289" t="inlineStr">
        <is>
          <t>de</t>
        </is>
      </c>
      <c r="J289" t="b">
        <v>0</v>
      </c>
      <c r="K289" t="inlineStr">
        <is>
          <t>73ec5400b1507b00bef01df6b29982e3</t>
        </is>
      </c>
      <c r="L289" t="n">
        <v/>
      </c>
      <c r="M289" t="n">
        <v>-1</v>
      </c>
      <c r="N289" t="n">
        <v>-1</v>
      </c>
    </row>
    <row r="290">
      <c r="A290" t="n">
        <v>75</v>
      </c>
      <c r="B290" s="2" t="n">
        <v>44465</v>
      </c>
      <c r="C290" t="n">
        <v>3822</v>
      </c>
      <c r="D290" t="inlineStr">
        <is>
          <t>Soll der Kanton Aargau mehr Geld für die Verbilligung der Krankenkassenprämien bereitstellen?</t>
        </is>
      </c>
      <c r="E290" t="inlineStr">
        <is>
          <t>options4</t>
        </is>
      </c>
      <c r="F290" t="n">
        <v>4888</v>
      </c>
      <c r="G290" t="inlineStr">
        <is>
          <t>Sozialstaat, Familie &amp; Gesundheit</t>
        </is>
      </c>
      <c r="H290" t="inlineStr">
        <is>
          <t>Q01241</t>
        </is>
      </c>
      <c r="I290" t="inlineStr">
        <is>
          <t>de</t>
        </is>
      </c>
      <c r="J290" t="b">
        <v>0</v>
      </c>
      <c r="K290" t="inlineStr">
        <is>
          <t>9651009d017e9e4e9a612e96c943b81d</t>
        </is>
      </c>
      <c r="L290" t="n">
        <v/>
      </c>
      <c r="M290" t="n">
        <v>-1</v>
      </c>
      <c r="N290" t="n">
        <v>-1</v>
      </c>
    </row>
    <row r="291">
      <c r="A291" t="n">
        <v>75</v>
      </c>
      <c r="B291" s="2" t="n">
        <v>44465</v>
      </c>
      <c r="C291" t="n">
        <v>3846</v>
      </c>
      <c r="D291" t="inlineStr">
        <is>
          <t>Soll die Stadt Baden Kinderbetreuungsangebote stärker fördern (mehr Krippenplätze, mehr finanzielle Unterstützung, verlängerte Öffnungszeiten usw.)?</t>
        </is>
      </c>
      <c r="E291" t="inlineStr">
        <is>
          <t>options4</t>
        </is>
      </c>
      <c r="F291" t="n">
        <v>4888</v>
      </c>
      <c r="G291" t="inlineStr">
        <is>
          <t>Sozialstaat, Familie &amp; Gesundheit</t>
        </is>
      </c>
      <c r="H291" t="inlineStr">
        <is>
          <t>Q01243</t>
        </is>
      </c>
      <c r="I291" t="inlineStr">
        <is>
          <t>de</t>
        </is>
      </c>
      <c r="J291" t="b">
        <v>0</v>
      </c>
      <c r="K291" t="inlineStr">
        <is>
          <t>2682bd015571b67ced39af4889ba6f1e</t>
        </is>
      </c>
      <c r="L291" t="n">
        <v/>
      </c>
      <c r="M291" t="n">
        <v>-1</v>
      </c>
      <c r="N291" t="n">
        <v>-1</v>
      </c>
    </row>
    <row r="292">
      <c r="A292" t="n">
        <v>75</v>
      </c>
      <c r="B292" s="2" t="n">
        <v>44465</v>
      </c>
      <c r="C292" t="n">
        <v>3870</v>
      </c>
      <c r="D292" t="inlineStr">
        <is>
          <t>Sollen alle Badener Primarschulen nach dem Tagesschulmodell mit integriertem Betreuungsangebot geführt werden?</t>
        </is>
      </c>
      <c r="E292" t="inlineStr">
        <is>
          <t>options4</t>
        </is>
      </c>
      <c r="F292" t="n">
        <v>4227</v>
      </c>
      <c r="G292" t="inlineStr">
        <is>
          <t>Bildung</t>
        </is>
      </c>
      <c r="H292" t="inlineStr">
        <is>
          <t>Q01244</t>
        </is>
      </c>
      <c r="I292" t="inlineStr">
        <is>
          <t>de</t>
        </is>
      </c>
      <c r="J292" t="b">
        <v>0</v>
      </c>
      <c r="K292" t="inlineStr">
        <is>
          <t>4c65d7eda64eb489907c7279d75fd8a4</t>
        </is>
      </c>
      <c r="L292" t="n">
        <v/>
      </c>
      <c r="M292" t="n">
        <v>-1</v>
      </c>
      <c r="N292" t="n">
        <v>-1</v>
      </c>
    </row>
    <row r="293">
      <c r="A293" t="n">
        <v>75</v>
      </c>
      <c r="B293" s="2" t="n">
        <v>44465</v>
      </c>
      <c r="C293" t="n">
        <v>3876</v>
      </c>
      <c r="D293" t="inlineStr">
        <is>
          <t>Befürworten Sie ein stärkeres Engagement der Stadt Baden zur Digitalisierung an der Volksschule (z.B. Ausstattung aller Schüler/-innen mit Notebooks/Tablets)?</t>
        </is>
      </c>
      <c r="E293" t="inlineStr">
        <is>
          <t>options4</t>
        </is>
      </c>
      <c r="F293" t="n">
        <v>4227</v>
      </c>
      <c r="G293" t="inlineStr">
        <is>
          <t>Bildung</t>
        </is>
      </c>
      <c r="H293" t="inlineStr">
        <is>
          <t>Q01245</t>
        </is>
      </c>
      <c r="I293" t="inlineStr">
        <is>
          <t>de</t>
        </is>
      </c>
      <c r="J293" t="b">
        <v>0</v>
      </c>
      <c r="K293" t="inlineStr">
        <is>
          <t>776af1045019eb77498ba5c35d5674db</t>
        </is>
      </c>
      <c r="L293" t="n">
        <v/>
      </c>
      <c r="M293" t="n">
        <v>-1</v>
      </c>
      <c r="N293" t="n">
        <v>-1</v>
      </c>
    </row>
    <row r="294">
      <c r="A294" t="n">
        <v>75</v>
      </c>
      <c r="B294" s="2" t="n">
        <v>44465</v>
      </c>
      <c r="C294" t="n">
        <v>3885</v>
      </c>
      <c r="D294" t="inlineStr">
        <is>
          <t>Soll sich die Stadt Baden zusammen mit anderen Städten dafür einsetzen, dass Geflüchtete aus Lagern direkt vor Ort (sogenannte Resettlement-Flüchtlinge) aufgenommen werden können (z.B. Aufnahme aus Lagern in Griechenland)?</t>
        </is>
      </c>
      <c r="E294" t="inlineStr">
        <is>
          <t>options4</t>
        </is>
      </c>
      <c r="F294" t="n">
        <v>4312</v>
      </c>
      <c r="G294" t="inlineStr">
        <is>
          <t>Migration &amp; Integration</t>
        </is>
      </c>
      <c r="H294" t="inlineStr">
        <is>
          <t>Q01247</t>
        </is>
      </c>
      <c r="I294" t="inlineStr">
        <is>
          <t>de</t>
        </is>
      </c>
      <c r="J294" t="b">
        <v>0</v>
      </c>
      <c r="K294" t="inlineStr">
        <is>
          <t>8b92fa4bbb8d096477baac257bd89d38</t>
        </is>
      </c>
      <c r="L294" t="n">
        <v/>
      </c>
      <c r="M294" t="n">
        <v>-1</v>
      </c>
      <c r="N294" t="n">
        <v>-1</v>
      </c>
    </row>
    <row r="295">
      <c r="A295" t="n">
        <v>75</v>
      </c>
      <c r="B295" s="2" t="n">
        <v>44465</v>
      </c>
      <c r="C295" t="n">
        <v>3927</v>
      </c>
      <c r="D295" t="inlineStr">
        <is>
          <t>Soll die Stadt Baden Ausländer/-innen bei der Integration stärker unterstützen (z.B. durch zusätzliche Sozialarbeiter/-innen)?</t>
        </is>
      </c>
      <c r="E295" t="inlineStr">
        <is>
          <t>options4</t>
        </is>
      </c>
      <c r="F295" t="n">
        <v>4312</v>
      </c>
      <c r="G295" t="inlineStr">
        <is>
          <t>Migration &amp; Integration</t>
        </is>
      </c>
      <c r="H295" t="inlineStr">
        <is>
          <t>Q01250</t>
        </is>
      </c>
      <c r="I295" t="inlineStr">
        <is>
          <t>de</t>
        </is>
      </c>
      <c r="J295" t="b">
        <v>0</v>
      </c>
      <c r="K295" t="inlineStr">
        <is>
          <t>ba973fccb54d8f6186e6a2af603d980e</t>
        </is>
      </c>
      <c r="L295" t="n">
        <v/>
      </c>
      <c r="M295" t="n">
        <v>-1</v>
      </c>
      <c r="N295" t="n">
        <v>-1</v>
      </c>
    </row>
    <row r="296">
      <c r="A296" t="n">
        <v>75</v>
      </c>
      <c r="B296" s="2" t="n">
        <v>44465</v>
      </c>
      <c r="C296" t="n">
        <v>3936</v>
      </c>
      <c r="D296" t="inlineStr">
        <is>
          <t>Befürworten Sie die Ehe für gleichgeschlechtliche Paare und die damit verbundene rechtliche Gleichstellung (bspw. bei Einbürgerungen, Adoption und Fortpflanzungsmedizin gemäss Abstimmung vom 26. September)?</t>
        </is>
      </c>
      <c r="E296" t="inlineStr">
        <is>
          <t>options4</t>
        </is>
      </c>
      <c r="F296" t="n">
        <v>4382</v>
      </c>
      <c r="G296" t="inlineStr">
        <is>
          <t>Gesellschaft &amp; Ethik</t>
        </is>
      </c>
      <c r="H296" t="inlineStr">
        <is>
          <t>Q01251</t>
        </is>
      </c>
      <c r="I296" t="inlineStr">
        <is>
          <t>de</t>
        </is>
      </c>
      <c r="J296" t="b">
        <v>0</v>
      </c>
      <c r="K296" t="inlineStr">
        <is>
          <t>8f5755b6b8b8b30322eaf0ac7d6e520d</t>
        </is>
      </c>
      <c r="L296" t="n">
        <v/>
      </c>
      <c r="M296" t="n">
        <v>-1</v>
      </c>
      <c r="N296" t="n">
        <v>-1</v>
      </c>
    </row>
    <row r="297">
      <c r="A297" t="n">
        <v>75</v>
      </c>
      <c r="B297" s="2" t="n">
        <v>44465</v>
      </c>
      <c r="C297" t="n">
        <v>3975</v>
      </c>
      <c r="D297" t="inlineStr">
        <is>
          <t>Soll die Stadt Baden ihr finanzielles Engagement im Kulturbereich von CHF 6.7 Mio. (2021) kürzen?</t>
        </is>
      </c>
      <c r="E297" t="inlineStr">
        <is>
          <t>options4</t>
        </is>
      </c>
      <c r="F297" t="n">
        <v>4382</v>
      </c>
      <c r="G297" t="inlineStr">
        <is>
          <t>Gesellschaft &amp; Ethik</t>
        </is>
      </c>
      <c r="H297" t="inlineStr">
        <is>
          <t>Q01253</t>
        </is>
      </c>
      <c r="I297" t="inlineStr">
        <is>
          <t>de</t>
        </is>
      </c>
      <c r="J297" t="b">
        <v>0</v>
      </c>
      <c r="K297" t="inlineStr">
        <is>
          <t>f54b795c347ee413d5dca889e7da8a51</t>
        </is>
      </c>
      <c r="L297" t="n">
        <v/>
      </c>
      <c r="M297" t="n">
        <v>-1</v>
      </c>
      <c r="N297" t="n">
        <v>-1</v>
      </c>
    </row>
    <row r="298">
      <c r="A298" t="n">
        <v>75</v>
      </c>
      <c r="B298" s="2" t="n">
        <v>44465</v>
      </c>
      <c r="C298" t="n">
        <v>3990</v>
      </c>
      <c r="D298" t="inlineStr">
        <is>
          <t>Soll die Stadt Baden in ihrer Kommunikation gendergerechte Bezeichnungen verwenden (z.B. statt Stadtammann und Einwohnerrat Stadtpräsident*in und Stadtparlament)?</t>
        </is>
      </c>
      <c r="E298" t="inlineStr">
        <is>
          <t>options4</t>
        </is>
      </c>
      <c r="F298" t="n">
        <v>4382</v>
      </c>
      <c r="G298" t="inlineStr">
        <is>
          <t>Gesellschaft &amp; Ethik</t>
        </is>
      </c>
      <c r="H298" t="inlineStr">
        <is>
          <t>Q01254</t>
        </is>
      </c>
      <c r="I298" t="inlineStr">
        <is>
          <t>de</t>
        </is>
      </c>
      <c r="J298" t="b">
        <v>0</v>
      </c>
      <c r="K298" t="inlineStr">
        <is>
          <t>df48f36e444f07adc8c1faa3d46dd504</t>
        </is>
      </c>
      <c r="L298" t="n">
        <v/>
      </c>
      <c r="M298" t="n">
        <v>-1</v>
      </c>
      <c r="N298" t="n">
        <v>-1</v>
      </c>
    </row>
    <row r="299">
      <c r="A299" t="n">
        <v>75</v>
      </c>
      <c r="B299" s="2" t="n">
        <v>44465</v>
      </c>
      <c r="C299" t="n">
        <v>4017</v>
      </c>
      <c r="D299" t="inlineStr">
        <is>
          <t>Der Regierungsrat des Kantons Aargau plant eine Reduktion der Unternehmenssteuer von 18.6% auf 15.1%. Befürworten Sie dies?</t>
        </is>
      </c>
      <c r="E299" t="inlineStr">
        <is>
          <t>options4</t>
        </is>
      </c>
      <c r="F299" t="n">
        <v>4472</v>
      </c>
      <c r="G299" t="inlineStr">
        <is>
          <t>Finanzen &amp; Steuern</t>
        </is>
      </c>
      <c r="H299" t="inlineStr">
        <is>
          <t>Q01255</t>
        </is>
      </c>
      <c r="I299" t="inlineStr">
        <is>
          <t>de</t>
        </is>
      </c>
      <c r="J299" t="b">
        <v>0</v>
      </c>
      <c r="K299" t="inlineStr">
        <is>
          <t>ad4a104dc66b9e039ff7bd346551ae04</t>
        </is>
      </c>
      <c r="L299" t="n">
        <v/>
      </c>
      <c r="M299" t="n">
        <v>-1</v>
      </c>
      <c r="N299" t="n">
        <v>-1</v>
      </c>
    </row>
    <row r="300">
      <c r="A300" t="n">
        <v>75</v>
      </c>
      <c r="B300" s="2" t="n">
        <v>44465</v>
      </c>
      <c r="C300" t="n">
        <v>4029</v>
      </c>
      <c r="D300" t="inlineStr">
        <is>
          <t>Sollen die Sparanstrengungen in der Stadt Baden deutlich erhöht werden (z.B. Verzicht auf alle nicht dringlichen Investitionen resp. Ausgaben)?</t>
        </is>
      </c>
      <c r="E300" t="inlineStr">
        <is>
          <t>options4</t>
        </is>
      </c>
      <c r="F300" t="n">
        <v>4472</v>
      </c>
      <c r="G300" t="inlineStr">
        <is>
          <t>Finanzen &amp; Steuern</t>
        </is>
      </c>
      <c r="H300" t="inlineStr">
        <is>
          <t>Q01256</t>
        </is>
      </c>
      <c r="I300" t="inlineStr">
        <is>
          <t>de</t>
        </is>
      </c>
      <c r="J300" t="b">
        <v>0</v>
      </c>
      <c r="K300" t="inlineStr">
        <is>
          <t>56e3382a52f64a05e19cec78df670629</t>
        </is>
      </c>
      <c r="L300" t="n">
        <v/>
      </c>
      <c r="M300" t="n">
        <v>-1</v>
      </c>
      <c r="N300" t="n">
        <v>-1</v>
      </c>
    </row>
    <row r="301">
      <c r="A301" t="n">
        <v>75</v>
      </c>
      <c r="B301" s="2" t="n">
        <v>44465</v>
      </c>
      <c r="C301" t="n">
        <v>4032</v>
      </c>
      <c r="D301" t="inlineStr">
        <is>
          <t>Haben für Sie Steuersenkungen in Baden in den nächsten vier Jahren Priorität?</t>
        </is>
      </c>
      <c r="E301" t="inlineStr">
        <is>
          <t>options4</t>
        </is>
      </c>
      <c r="F301" t="n">
        <v>4472</v>
      </c>
      <c r="G301" t="inlineStr">
        <is>
          <t>Finanzen &amp; Steuern</t>
        </is>
      </c>
      <c r="H301" t="inlineStr">
        <is>
          <t>Q01257</t>
        </is>
      </c>
      <c r="I301" t="inlineStr">
        <is>
          <t>de</t>
        </is>
      </c>
      <c r="J301" t="b">
        <v>0</v>
      </c>
      <c r="K301" t="inlineStr">
        <is>
          <t>954185b98849fc27882236b68d1c8437</t>
        </is>
      </c>
      <c r="L301" t="n">
        <v/>
      </c>
      <c r="M301" t="n">
        <v>-1</v>
      </c>
      <c r="N301" t="n">
        <v>-1</v>
      </c>
    </row>
    <row r="302">
      <c r="A302" t="n">
        <v>75</v>
      </c>
      <c r="B302" s="2" t="n">
        <v>44465</v>
      </c>
      <c r="C302" t="n">
        <v>4035</v>
      </c>
      <c r="D302" t="inlineStr">
        <is>
          <t>Soll die Stadt Baden bei der Besetzung von Kaderstellen Frauen stärker berücksichtigen (z.B. in städtisch kontrollierten Unternehmen oder in der Verwaltung)?</t>
        </is>
      </c>
      <c r="E302" t="inlineStr">
        <is>
          <t>options4</t>
        </is>
      </c>
      <c r="F302" t="n">
        <v>4593</v>
      </c>
      <c r="G302" t="inlineStr">
        <is>
          <t>Wirtschaft &amp; Arbeit</t>
        </is>
      </c>
      <c r="H302" t="inlineStr">
        <is>
          <t>Q01258</t>
        </is>
      </c>
      <c r="I302" t="inlineStr">
        <is>
          <t>de</t>
        </is>
      </c>
      <c r="J302" t="b">
        <v>0</v>
      </c>
      <c r="K302" t="inlineStr">
        <is>
          <t>ac0dadb21ce76e5afa39d6b16f3b2cbc</t>
        </is>
      </c>
      <c r="L302" t="n">
        <v/>
      </c>
      <c r="M302" t="n">
        <v>-1</v>
      </c>
      <c r="N302" t="n">
        <v>-1</v>
      </c>
    </row>
    <row r="303">
      <c r="A303" t="n">
        <v>75</v>
      </c>
      <c r="B303" s="2" t="n">
        <v>44465</v>
      </c>
      <c r="C303" t="n">
        <v>4050</v>
      </c>
      <c r="D303" t="inlineStr">
        <is>
          <t>Befürworten Sie ein Verbot von Einweggeschirr aus Plastik bei Veranstaltungen in der Stadt Baden?</t>
        </is>
      </c>
      <c r="E303" t="inlineStr">
        <is>
          <t>options4</t>
        </is>
      </c>
      <c r="F303" t="n">
        <v>5101</v>
      </c>
      <c r="G303" t="inlineStr">
        <is>
          <t>Umwelt, Verkehr &amp; Energie</t>
        </is>
      </c>
      <c r="H303" t="inlineStr">
        <is>
          <t>Q01263</t>
        </is>
      </c>
      <c r="I303" t="inlineStr">
        <is>
          <t>de</t>
        </is>
      </c>
      <c r="J303" t="b">
        <v>0</v>
      </c>
      <c r="K303" t="inlineStr">
        <is>
          <t>fa0561256c51c026c01205d80c86b71a</t>
        </is>
      </c>
      <c r="L303" t="n">
        <v/>
      </c>
      <c r="M303" t="n">
        <v>-1</v>
      </c>
      <c r="N303" t="n">
        <v>-1</v>
      </c>
    </row>
    <row r="304">
      <c r="A304" t="n">
        <v>75</v>
      </c>
      <c r="B304" s="2" t="n">
        <v>44465</v>
      </c>
      <c r="C304" t="n">
        <v>4053</v>
      </c>
      <c r="D304" t="inlineStr">
        <is>
          <t>Soll die Stadt Baden auf innerstädtischem Gebiet stärker begrünt werden (z.B. mehr Rasenflächen, Fassadenbegrünungen, klimaresistente Bäume und Bepflanzungen)?</t>
        </is>
      </c>
      <c r="E304" t="inlineStr">
        <is>
          <t>options4</t>
        </is>
      </c>
      <c r="F304" t="n">
        <v>5101</v>
      </c>
      <c r="G304" t="inlineStr">
        <is>
          <t>Umwelt, Verkehr &amp; Energie</t>
        </is>
      </c>
      <c r="H304" t="inlineStr">
        <is>
          <t>Q01264</t>
        </is>
      </c>
      <c r="I304" t="inlineStr">
        <is>
          <t>de</t>
        </is>
      </c>
      <c r="J304" t="b">
        <v>0</v>
      </c>
      <c r="K304" t="inlineStr">
        <is>
          <t>a0006b1f98f96b7c26cd37bef9eb00fe</t>
        </is>
      </c>
      <c r="L304" t="n">
        <v/>
      </c>
      <c r="M304" t="n">
        <v>-1</v>
      </c>
      <c r="N304" t="n">
        <v>-1</v>
      </c>
    </row>
    <row r="305">
      <c r="A305" t="n">
        <v>75</v>
      </c>
      <c r="B305" s="2" t="n">
        <v>44465</v>
      </c>
      <c r="C305" t="n">
        <v>4056</v>
      </c>
      <c r="D305" t="inlineStr">
        <is>
          <t>Sollen geeignete öffentliche Gebäude in Baden mit Photovoltaik-Anlagen ausgerüstet werden?</t>
        </is>
      </c>
      <c r="E305" t="inlineStr">
        <is>
          <t>options4</t>
        </is>
      </c>
      <c r="F305" t="n">
        <v>5101</v>
      </c>
      <c r="G305" t="inlineStr">
        <is>
          <t>Umwelt, Verkehr &amp; Energie</t>
        </is>
      </c>
      <c r="H305" t="inlineStr">
        <is>
          <t>Q01265</t>
        </is>
      </c>
      <c r="I305" t="inlineStr">
        <is>
          <t>de</t>
        </is>
      </c>
      <c r="J305" t="b">
        <v>0</v>
      </c>
      <c r="K305" t="inlineStr">
        <is>
          <t>c6cf6d7696eefd30af9e979ff6745547</t>
        </is>
      </c>
      <c r="L305" t="n">
        <v/>
      </c>
      <c r="M305" t="n">
        <v>-1</v>
      </c>
      <c r="N305" t="n">
        <v>-1</v>
      </c>
    </row>
    <row r="306">
      <c r="A306" t="n">
        <v>75</v>
      </c>
      <c r="B306" s="2" t="n">
        <v>44465</v>
      </c>
      <c r="C306" t="n">
        <v>4059</v>
      </c>
      <c r="D306" t="inlineStr">
        <is>
          <t>Sollen in der Stadt Baden vermehrt Tempo-30-Zonen eingerichtet werden (bsp. in der Kennelgasse)?</t>
        </is>
      </c>
      <c r="E306" t="inlineStr">
        <is>
          <t>options4</t>
        </is>
      </c>
      <c r="F306" t="n">
        <v>5101</v>
      </c>
      <c r="G306" t="inlineStr">
        <is>
          <t>Umwelt, Verkehr &amp; Energie</t>
        </is>
      </c>
      <c r="H306" t="inlineStr">
        <is>
          <t>Q01266</t>
        </is>
      </c>
      <c r="I306" t="inlineStr">
        <is>
          <t>de</t>
        </is>
      </c>
      <c r="J306" t="b">
        <v>0</v>
      </c>
      <c r="K306" t="inlineStr">
        <is>
          <t>dd9e781b588e1ca1fbadd3708cd13365</t>
        </is>
      </c>
      <c r="L306" t="n">
        <v/>
      </c>
      <c r="M306" t="n">
        <v>-1</v>
      </c>
      <c r="N306" t="n">
        <v>-1</v>
      </c>
    </row>
    <row r="307">
      <c r="A307" t="n">
        <v>75</v>
      </c>
      <c r="B307" s="2" t="n">
        <v>44465</v>
      </c>
      <c r="C307" t="n">
        <v>4062</v>
      </c>
      <c r="D307" t="inlineStr">
        <is>
          <t>Soll die Stadt Baden velofreundlicher gestaltet werden (z.B. mehr Veloabstellplätze in der Innenstadt)?</t>
        </is>
      </c>
      <c r="E307" t="inlineStr">
        <is>
          <t>options4</t>
        </is>
      </c>
      <c r="F307" t="n">
        <v>5101</v>
      </c>
      <c r="G307" t="inlineStr">
        <is>
          <t>Umwelt, Verkehr &amp; Energie</t>
        </is>
      </c>
      <c r="H307" t="inlineStr">
        <is>
          <t>Q01267</t>
        </is>
      </c>
      <c r="I307" t="inlineStr">
        <is>
          <t>de</t>
        </is>
      </c>
      <c r="J307" t="b">
        <v>0</v>
      </c>
      <c r="K307" t="inlineStr">
        <is>
          <t>1cd360759d4b90763f3a3dd276f0d73e</t>
        </is>
      </c>
      <c r="L307" t="n">
        <v/>
      </c>
      <c r="M307" t="n">
        <v>-1</v>
      </c>
      <c r="N307" t="n">
        <v>-1</v>
      </c>
    </row>
    <row r="308">
      <c r="A308" t="n">
        <v>75</v>
      </c>
      <c r="B308" s="2" t="n">
        <v>44465</v>
      </c>
      <c r="C308" t="n">
        <v>4065</v>
      </c>
      <c r="D308" t="inlineStr">
        <is>
          <t>Befürworten sie die geplanten Massnahmen zur Reduktion des motorisierten Individualverkehrs im Zentrum von Baden (z.B Bau einer neuen Limmatbrücke oder Umfahrung Baden West)?</t>
        </is>
      </c>
      <c r="E308" t="inlineStr">
        <is>
          <t>options4</t>
        </is>
      </c>
      <c r="F308" t="n">
        <v>5101</v>
      </c>
      <c r="G308" t="inlineStr">
        <is>
          <t>Umwelt, Verkehr &amp; Energie</t>
        </is>
      </c>
      <c r="H308" t="inlineStr">
        <is>
          <t>Q01268</t>
        </is>
      </c>
      <c r="I308" t="inlineStr">
        <is>
          <t>de</t>
        </is>
      </c>
      <c r="J308" t="b">
        <v>0</v>
      </c>
      <c r="K308" t="inlineStr">
        <is>
          <t>0fe42dc655733b9c74b1531881d3aa32</t>
        </is>
      </c>
      <c r="L308" t="n">
        <v/>
      </c>
      <c r="M308" t="n">
        <v>-1</v>
      </c>
      <c r="N308" t="n">
        <v>-1</v>
      </c>
    </row>
    <row r="309">
      <c r="A309" t="n">
        <v>75</v>
      </c>
      <c r="B309" s="2" t="n">
        <v>44465</v>
      </c>
      <c r="C309" t="n">
        <v>4068</v>
      </c>
      <c r="D309" t="inlineStr">
        <is>
          <t>Befürworten Sie eine stärkere bauliche Verdichtung in Baden (z.B. verdichtete Überbauungen, höhere Gebäude)?</t>
        </is>
      </c>
      <c r="E309" t="inlineStr">
        <is>
          <t>options4</t>
        </is>
      </c>
      <c r="F309" t="n">
        <v>5483</v>
      </c>
      <c r="G309" t="inlineStr">
        <is>
          <t>Stadtentwicklung</t>
        </is>
      </c>
      <c r="H309" t="inlineStr">
        <is>
          <t>Q01269</t>
        </is>
      </c>
      <c r="I309" t="inlineStr">
        <is>
          <t>de</t>
        </is>
      </c>
      <c r="J309" t="b">
        <v>0</v>
      </c>
      <c r="K309" t="inlineStr">
        <is>
          <t>c457e1d8a3471a94281590c967639749</t>
        </is>
      </c>
      <c r="L309" t="n">
        <v/>
      </c>
      <c r="M309" t="n">
        <v>-1</v>
      </c>
      <c r="N309" t="n">
        <v>-1</v>
      </c>
    </row>
    <row r="310">
      <c r="A310" t="n">
        <v>75</v>
      </c>
      <c r="B310" s="2" t="n">
        <v>44465</v>
      </c>
      <c r="C310" t="n">
        <v>4071</v>
      </c>
      <c r="D310" t="inlineStr">
        <is>
          <t>Der Stadtrat hat bei Um- und Aufzonungen eine Abgabe von 30% des Mehrwerts beschlossen. Befürworten Sie eine Reduktion dieser Abgabe?</t>
        </is>
      </c>
      <c r="E310" t="inlineStr">
        <is>
          <t>options4</t>
        </is>
      </c>
      <c r="F310" t="n">
        <v>5483</v>
      </c>
      <c r="G310" t="inlineStr">
        <is>
          <t>Stadtentwicklung</t>
        </is>
      </c>
      <c r="H310" t="inlineStr">
        <is>
          <t>Q01270</t>
        </is>
      </c>
      <c r="I310" t="inlineStr">
        <is>
          <t>de</t>
        </is>
      </c>
      <c r="J310" t="b">
        <v>0</v>
      </c>
      <c r="K310" t="inlineStr">
        <is>
          <t>d76d2a4e0bf16d2ac2a339ab29ced732</t>
        </is>
      </c>
      <c r="L310" t="n">
        <v/>
      </c>
      <c r="M310" t="n">
        <v>-1</v>
      </c>
      <c r="N310" t="n">
        <v>-1</v>
      </c>
    </row>
    <row r="311">
      <c r="A311" t="n">
        <v>75</v>
      </c>
      <c r="B311" s="2" t="n">
        <v>44465</v>
      </c>
      <c r="C311" t="n">
        <v>4074</v>
      </c>
      <c r="D311" t="inlineStr">
        <is>
          <t>Soll die Stadt Baden Immobilien von Privaten zurückkaufen, um günstigen Wohnraum zu schaffen?</t>
        </is>
      </c>
      <c r="E311" t="inlineStr">
        <is>
          <t>options4</t>
        </is>
      </c>
      <c r="F311" t="n">
        <v>5483</v>
      </c>
      <c r="G311" t="inlineStr">
        <is>
          <t>Stadtentwicklung</t>
        </is>
      </c>
      <c r="H311" t="inlineStr">
        <is>
          <t>Q01271</t>
        </is>
      </c>
      <c r="I311" t="inlineStr">
        <is>
          <t>de</t>
        </is>
      </c>
      <c r="J311" t="b">
        <v>0</v>
      </c>
      <c r="K311" t="inlineStr">
        <is>
          <t>e61ddb2a26d4b73bf128235fe1610fb1</t>
        </is>
      </c>
      <c r="L311" t="n">
        <v/>
      </c>
      <c r="M311" t="n">
        <v>-1</v>
      </c>
      <c r="N311" t="n">
        <v>-1</v>
      </c>
    </row>
    <row r="312">
      <c r="A312" t="n">
        <v>75</v>
      </c>
      <c r="B312" s="2" t="n">
        <v>44465</v>
      </c>
      <c r="C312" t="n">
        <v>4077</v>
      </c>
      <c r="D312" t="inlineStr">
        <is>
          <t>Befürworten Sie eine Fusion der Gemeinden Baden und Turgi?</t>
        </is>
      </c>
      <c r="E312" t="inlineStr">
        <is>
          <t>options4</t>
        </is>
      </c>
      <c r="F312" t="n">
        <v>5171</v>
      </c>
      <c r="G312" t="inlineStr">
        <is>
          <t>Politisches System &amp; Digitalisierung</t>
        </is>
      </c>
      <c r="H312" t="inlineStr">
        <is>
          <t>Q01272</t>
        </is>
      </c>
      <c r="I312" t="inlineStr">
        <is>
          <t>de</t>
        </is>
      </c>
      <c r="J312" t="b">
        <v>0</v>
      </c>
      <c r="K312" t="inlineStr">
        <is>
          <t>ffe2a59cf4c6872ede0c9b17bc2d1d04</t>
        </is>
      </c>
      <c r="L312" t="n">
        <v/>
      </c>
      <c r="M312" t="n">
        <v>-1</v>
      </c>
      <c r="N312" t="n">
        <v>-1</v>
      </c>
    </row>
    <row r="313">
      <c r="A313" t="n">
        <v>75</v>
      </c>
      <c r="B313" s="2" t="n">
        <v>44465</v>
      </c>
      <c r="C313" t="n">
        <v>4080</v>
      </c>
      <c r="D313" t="inlineStr">
        <is>
          <t>Soll die Finanzierung von Parteien sowie von Wahl- und Abstimmungskampagnen in der Stadt Baden offengelegt werden müssen?</t>
        </is>
      </c>
      <c r="E313" t="inlineStr">
        <is>
          <t>options4</t>
        </is>
      </c>
      <c r="F313" t="n">
        <v>5171</v>
      </c>
      <c r="G313" t="inlineStr">
        <is>
          <t>Politisches System &amp; Digitalisierung</t>
        </is>
      </c>
      <c r="H313" t="inlineStr">
        <is>
          <t>Q01273</t>
        </is>
      </c>
      <c r="I313" t="inlineStr">
        <is>
          <t>de</t>
        </is>
      </c>
      <c r="J313" t="b">
        <v>0</v>
      </c>
      <c r="K313" t="inlineStr">
        <is>
          <t>249cb6483ff40e1c4b4e338879277754</t>
        </is>
      </c>
      <c r="L313" t="n">
        <v/>
      </c>
      <c r="M313" t="n">
        <v>-1</v>
      </c>
      <c r="N313" t="n">
        <v>-1</v>
      </c>
    </row>
    <row r="314">
      <c r="A314" t="n">
        <v>75</v>
      </c>
      <c r="B314" s="2" t="n">
        <v>44465</v>
      </c>
      <c r="C314" t="n">
        <v>4083</v>
      </c>
      <c r="D314" t="inlineStr">
        <is>
          <t>Würden Sie es begrüssen, wenn die Stadt Baden ihre Bürger/-innen stärker direkt an politischen Entscheidungsprozessen beteiligen würde (z.B. via partizipative Bürgerbudgets oder partizipative Planung)?</t>
        </is>
      </c>
      <c r="E314" t="inlineStr">
        <is>
          <t>options4</t>
        </is>
      </c>
      <c r="F314" t="n">
        <v>5171</v>
      </c>
      <c r="G314" t="inlineStr">
        <is>
          <t>Politisches System &amp; Digitalisierung</t>
        </is>
      </c>
      <c r="H314" t="inlineStr">
        <is>
          <t>Q01274</t>
        </is>
      </c>
      <c r="I314" t="inlineStr">
        <is>
          <t>de</t>
        </is>
      </c>
      <c r="J314" t="b">
        <v>0</v>
      </c>
      <c r="K314" t="inlineStr">
        <is>
          <t>ab6cc8db1ee948320a97d41d431e2aed</t>
        </is>
      </c>
      <c r="L314" t="n">
        <v/>
      </c>
      <c r="M314" t="n">
        <v>-1</v>
      </c>
      <c r="N314" t="n">
        <v>-1</v>
      </c>
    </row>
    <row r="315">
      <c r="A315" t="n">
        <v>79</v>
      </c>
      <c r="B315" s="2" t="n">
        <v>44465</v>
      </c>
      <c r="C315" t="n">
        <v>3828</v>
      </c>
      <c r="D315" t="inlineStr">
        <is>
          <t>Soll die Gemeinde vielseitige Wohnformen (z.B. betreutes Wohnen, Alters-WG und altersdurchmischtes Wohnen) stärker unterstützen?</t>
        </is>
      </c>
      <c r="E315" t="inlineStr">
        <is>
          <t>options4</t>
        </is>
      </c>
      <c r="F315" t="n">
        <v>5302</v>
      </c>
      <c r="G315" t="inlineStr">
        <is>
          <t>Sozialstaat, Familie &amp; Gesundheit</t>
        </is>
      </c>
      <c r="H315" t="inlineStr">
        <is>
          <t>Q01340</t>
        </is>
      </c>
      <c r="I315" t="inlineStr">
        <is>
          <t>de</t>
        </is>
      </c>
      <c r="J315" t="b">
        <v>0</v>
      </c>
      <c r="K315" t="inlineStr">
        <is>
          <t>65738fc7ed21ce64637f2118236bf907</t>
        </is>
      </c>
      <c r="L315" t="n">
        <v/>
      </c>
      <c r="M315" t="n">
        <v>-1</v>
      </c>
      <c r="N315" t="n">
        <v>-1</v>
      </c>
    </row>
    <row r="316">
      <c r="A316" t="n">
        <v>79</v>
      </c>
      <c r="B316" s="2" t="n">
        <v>44465</v>
      </c>
      <c r="C316" t="n">
        <v>3831</v>
      </c>
      <c r="D316" t="inlineStr">
        <is>
          <t>Soll die Gemeinde Angebote für die Mütter- und Väterberatung finanziell stärker unterstützen?</t>
        </is>
      </c>
      <c r="E316" t="inlineStr">
        <is>
          <t>options4</t>
        </is>
      </c>
      <c r="F316" t="n">
        <v>5302</v>
      </c>
      <c r="G316" t="inlineStr">
        <is>
          <t>Sozialstaat, Familie &amp; Gesundheit</t>
        </is>
      </c>
      <c r="H316" t="inlineStr">
        <is>
          <t>Q01341</t>
        </is>
      </c>
      <c r="I316" t="inlineStr">
        <is>
          <t>de</t>
        </is>
      </c>
      <c r="J316" t="b">
        <v>0</v>
      </c>
      <c r="K316" t="inlineStr">
        <is>
          <t>ffddafd1a777b5806e1220677bd8cc15</t>
        </is>
      </c>
      <c r="L316" t="n">
        <v/>
      </c>
      <c r="M316" t="n">
        <v>-1</v>
      </c>
      <c r="N316" t="n">
        <v>-1</v>
      </c>
    </row>
    <row r="317">
      <c r="A317" t="n">
        <v>79</v>
      </c>
      <c r="B317" s="2" t="n">
        <v>44465</v>
      </c>
      <c r="C317" t="n">
        <v>3834</v>
      </c>
      <c r="D317" t="inlineStr">
        <is>
          <t>Soll sich die Gemeinde stärker an den Kosten für die Betreuung in Kindertagesstätten beteiligen?</t>
        </is>
      </c>
      <c r="E317" t="inlineStr">
        <is>
          <t>options4</t>
        </is>
      </c>
      <c r="F317" t="n">
        <v>5302</v>
      </c>
      <c r="G317" t="inlineStr">
        <is>
          <t>Sozialstaat, Familie &amp; Gesundheit</t>
        </is>
      </c>
      <c r="H317" t="inlineStr">
        <is>
          <t>Q01342</t>
        </is>
      </c>
      <c r="I317" t="inlineStr">
        <is>
          <t>de</t>
        </is>
      </c>
      <c r="J317" t="b">
        <v>0</v>
      </c>
      <c r="K317" t="inlineStr">
        <is>
          <t>e04cf87456ddd3ea1efc35dd6103f842</t>
        </is>
      </c>
      <c r="L317" t="n">
        <v/>
      </c>
      <c r="M317" t="n">
        <v>-1</v>
      </c>
      <c r="N317" t="n">
        <v>-1</v>
      </c>
    </row>
    <row r="318">
      <c r="A318" t="n">
        <v>79</v>
      </c>
      <c r="B318" s="2" t="n">
        <v>44465</v>
      </c>
      <c r="C318" t="n">
        <v>3837</v>
      </c>
      <c r="D318" t="inlineStr">
        <is>
          <t>Befürworten Sie den Abbau von freiwilligen Ausgaben im Sozialbereich (z.B. Schulsozialdienst, Sucht-, Jugend- und Familienberatung, Angebote zur sozialen Integration)?</t>
        </is>
      </c>
      <c r="E318" t="inlineStr">
        <is>
          <t>options4</t>
        </is>
      </c>
      <c r="F318" t="n">
        <v>5302</v>
      </c>
      <c r="G318" t="inlineStr">
        <is>
          <t>Sozialstaat, Familie &amp; Gesundheit</t>
        </is>
      </c>
      <c r="H318" t="inlineStr">
        <is>
          <t>Q01343</t>
        </is>
      </c>
      <c r="I318" t="inlineStr">
        <is>
          <t>de</t>
        </is>
      </c>
      <c r="J318" t="b">
        <v>0</v>
      </c>
      <c r="K318" t="inlineStr">
        <is>
          <t>2a18f510d5ba2f7f5fb786a7be367122</t>
        </is>
      </c>
      <c r="L318" t="n">
        <v/>
      </c>
      <c r="M318" t="n">
        <v>-1</v>
      </c>
      <c r="N318" t="n">
        <v>-1</v>
      </c>
    </row>
    <row r="319">
      <c r="A319" t="n">
        <v>79</v>
      </c>
      <c r="B319" s="2" t="n">
        <v>44465</v>
      </c>
      <c r="C319" t="n">
        <v>3840</v>
      </c>
      <c r="D319" t="inlineStr">
        <is>
          <t>Soll das Angebot des Midnight Sports für Jugendliche weitergeführt werden?</t>
        </is>
      </c>
      <c r="E319" t="inlineStr">
        <is>
          <t>options4</t>
        </is>
      </c>
      <c r="F319" t="n">
        <v>5302</v>
      </c>
      <c r="G319" t="inlineStr">
        <is>
          <t>Sozialstaat, Familie &amp; Gesundheit</t>
        </is>
      </c>
      <c r="H319" t="inlineStr">
        <is>
          <t>Q01344</t>
        </is>
      </c>
      <c r="I319" t="inlineStr">
        <is>
          <t>de</t>
        </is>
      </c>
      <c r="J319" t="b">
        <v>0</v>
      </c>
      <c r="K319" t="inlineStr">
        <is>
          <t>67f7fe97b6ad542818df9ace19365d12</t>
        </is>
      </c>
      <c r="L319" t="n">
        <v/>
      </c>
      <c r="M319" t="n">
        <v>-1</v>
      </c>
      <c r="N319" t="n">
        <v>-1</v>
      </c>
    </row>
    <row r="320">
      <c r="A320" t="n">
        <v>79</v>
      </c>
      <c r="B320" s="2" t="n">
        <v>44465</v>
      </c>
      <c r="C320" t="n">
        <v>3849</v>
      </c>
      <c r="D320" t="inlineStr">
        <is>
          <t>Soll an allen Schulen der Gemeinde eine Lernhilfe für Kinder eingeführt werden?</t>
        </is>
      </c>
      <c r="E320" t="inlineStr">
        <is>
          <t>options4</t>
        </is>
      </c>
      <c r="F320" t="n">
        <v>4946</v>
      </c>
      <c r="G320" t="inlineStr">
        <is>
          <t>Bildung &amp; Schule</t>
        </is>
      </c>
      <c r="H320" t="inlineStr">
        <is>
          <t>Q01346</t>
        </is>
      </c>
      <c r="I320" t="inlineStr">
        <is>
          <t>de</t>
        </is>
      </c>
      <c r="J320" t="b">
        <v>0</v>
      </c>
      <c r="K320" t="inlineStr">
        <is>
          <t>1d0d96ca39d40d6e2f5cd8fc428800a1</t>
        </is>
      </c>
      <c r="L320" t="n">
        <v/>
      </c>
      <c r="M320" t="n">
        <v>-1</v>
      </c>
      <c r="N320" t="n">
        <v>-1</v>
      </c>
    </row>
    <row r="321">
      <c r="A321" t="n">
        <v>79</v>
      </c>
      <c r="B321" s="2" t="n">
        <v>44465</v>
      </c>
      <c r="C321" t="n">
        <v>3852</v>
      </c>
      <c r="D321" t="inlineStr">
        <is>
          <t>Soll sich die Gemeinde dafür einsetzen, dass der obligatorische Schwimmunterricht an Schulen ausgebaut wird (heute mind. ein Semester)?</t>
        </is>
      </c>
      <c r="E321" t="inlineStr">
        <is>
          <t>options4</t>
        </is>
      </c>
      <c r="F321" t="n">
        <v>4946</v>
      </c>
      <c r="G321" t="inlineStr">
        <is>
          <t>Bildung &amp; Schule</t>
        </is>
      </c>
      <c r="H321" t="inlineStr">
        <is>
          <t>Q01347</t>
        </is>
      </c>
      <c r="I321" t="inlineStr">
        <is>
          <t>de</t>
        </is>
      </c>
      <c r="J321" t="b">
        <v>0</v>
      </c>
      <c r="K321" t="inlineStr">
        <is>
          <t>a554ef4610d486540b91b305732a0403</t>
        </is>
      </c>
      <c r="L321" t="n">
        <v/>
      </c>
      <c r="M321" t="n">
        <v>-1</v>
      </c>
      <c r="N321" t="n">
        <v>-1</v>
      </c>
    </row>
    <row r="322">
      <c r="A322" t="n">
        <v>79</v>
      </c>
      <c r="B322" s="2" t="n">
        <v>44465</v>
      </c>
      <c r="C322" t="n">
        <v>3855</v>
      </c>
      <c r="D322" t="inlineStr">
        <is>
          <t>Sollen an Könizer Schulen mehr Nachhaltigkeitsthemen thematisiert werden (z.B. in Themenwochen)?</t>
        </is>
      </c>
      <c r="E322" t="inlineStr">
        <is>
          <t>options4</t>
        </is>
      </c>
      <c r="F322" t="n">
        <v>4946</v>
      </c>
      <c r="G322" t="inlineStr">
        <is>
          <t>Bildung &amp; Schule</t>
        </is>
      </c>
      <c r="H322" t="inlineStr">
        <is>
          <t>Q01348</t>
        </is>
      </c>
      <c r="I322" t="inlineStr">
        <is>
          <t>de</t>
        </is>
      </c>
      <c r="J322" t="b">
        <v>0</v>
      </c>
      <c r="K322" t="inlineStr">
        <is>
          <t>c2501aceb16f52704e71447dc6673cf1</t>
        </is>
      </c>
      <c r="L322" t="n">
        <v/>
      </c>
      <c r="M322" t="n">
        <v>-1</v>
      </c>
      <c r="N322" t="n">
        <v>-1</v>
      </c>
    </row>
    <row r="323">
      <c r="A323" t="n">
        <v>79</v>
      </c>
      <c r="B323" s="2" t="n">
        <v>44465</v>
      </c>
      <c r="C323" t="n">
        <v>3858</v>
      </c>
      <c r="D323" t="inlineStr">
        <is>
          <t>Sollen in allen Schulbezirken der Gemeinde freiwillige Ganztagesschulen eingeführt werden?</t>
        </is>
      </c>
      <c r="E323" t="inlineStr">
        <is>
          <t>options4</t>
        </is>
      </c>
      <c r="F323" t="n">
        <v>4946</v>
      </c>
      <c r="G323" t="inlineStr">
        <is>
          <t>Bildung &amp; Schule</t>
        </is>
      </c>
      <c r="H323" t="inlineStr">
        <is>
          <t>Q01349</t>
        </is>
      </c>
      <c r="I323" t="inlineStr">
        <is>
          <t>de</t>
        </is>
      </c>
      <c r="J323" t="b">
        <v>0</v>
      </c>
      <c r="K323" t="inlineStr">
        <is>
          <t>4186c0b6c5cb6661fd346972856fa68a</t>
        </is>
      </c>
      <c r="L323" t="n">
        <v/>
      </c>
      <c r="M323" t="n">
        <v>-1</v>
      </c>
      <c r="N323" t="n">
        <v>-1</v>
      </c>
    </row>
    <row r="324">
      <c r="A324" t="n">
        <v>79</v>
      </c>
      <c r="B324" s="2" t="n">
        <v>44465</v>
      </c>
      <c r="C324" t="n">
        <v>3861</v>
      </c>
      <c r="D324" t="inlineStr">
        <is>
          <t>Soll Köniz mehr in Lernstrukturen im Bereich der Digitalisierung investieren (z.B. Ausbau ICT-Infrastruktur in Schulen)?</t>
        </is>
      </c>
      <c r="E324" t="inlineStr">
        <is>
          <t>options4</t>
        </is>
      </c>
      <c r="F324" t="n">
        <v>4946</v>
      </c>
      <c r="G324" t="inlineStr">
        <is>
          <t>Bildung &amp; Schule</t>
        </is>
      </c>
      <c r="H324" t="inlineStr">
        <is>
          <t>Q01350</t>
        </is>
      </c>
      <c r="I324" t="inlineStr">
        <is>
          <t>de</t>
        </is>
      </c>
      <c r="J324" t="b">
        <v>0</v>
      </c>
      <c r="K324" t="inlineStr">
        <is>
          <t>bdf334463958397e034591017907503c</t>
        </is>
      </c>
      <c r="L324" t="n">
        <v/>
      </c>
      <c r="M324" t="n">
        <v>-1</v>
      </c>
      <c r="N324" t="n">
        <v>-1</v>
      </c>
    </row>
    <row r="325">
      <c r="A325" t="n">
        <v>79</v>
      </c>
      <c r="B325" s="2" t="n">
        <v>44465</v>
      </c>
      <c r="C325" t="n">
        <v>3864</v>
      </c>
      <c r="D325" t="inlineStr">
        <is>
          <t>Sollen die Oberstufen-Schulmodelle in Köniz vereinheitlicht werden (Festlegung auf ein einziges Schulmodell, welches an allen Sekundarschulen der Gemeinde gilt)?</t>
        </is>
      </c>
      <c r="E325" t="inlineStr">
        <is>
          <t>options4</t>
        </is>
      </c>
      <c r="F325" t="n">
        <v>4946</v>
      </c>
      <c r="G325" t="inlineStr">
        <is>
          <t>Bildung &amp; Schule</t>
        </is>
      </c>
      <c r="H325" t="inlineStr">
        <is>
          <t>Q01351</t>
        </is>
      </c>
      <c r="I325" t="inlineStr">
        <is>
          <t>de</t>
        </is>
      </c>
      <c r="J325" t="b">
        <v>0</v>
      </c>
      <c r="K325" t="inlineStr">
        <is>
          <t>4a8e3d63e1c81e89c62a240705cd237a</t>
        </is>
      </c>
      <c r="L325" t="n">
        <v/>
      </c>
      <c r="M325" t="n">
        <v>-1</v>
      </c>
      <c r="N325" t="n">
        <v>-1</v>
      </c>
    </row>
    <row r="326">
      <c r="A326" t="n">
        <v>79</v>
      </c>
      <c r="B326" s="2" t="n">
        <v>44465</v>
      </c>
      <c r="C326" t="n">
        <v>3867</v>
      </c>
      <c r="D326" t="inlineStr">
        <is>
          <t>Soll sich die Gemeinde dafür einsetzen, dass Lernende, die einen negativen Asylentscheid erhalten haben, ihre Berufslehre dennoch abschliessen können?</t>
        </is>
      </c>
      <c r="E326" t="inlineStr">
        <is>
          <t>options4</t>
        </is>
      </c>
      <c r="F326" t="n">
        <v>4310</v>
      </c>
      <c r="G326" t="inlineStr">
        <is>
          <t>Migration &amp; Integration</t>
        </is>
      </c>
      <c r="H326" t="inlineStr">
        <is>
          <t>Q01352</t>
        </is>
      </c>
      <c r="I326" t="inlineStr">
        <is>
          <t>de</t>
        </is>
      </c>
      <c r="J326" t="b">
        <v>0</v>
      </c>
      <c r="K326" t="inlineStr">
        <is>
          <t>b7952de8c46034b1a2b167647b0e540f</t>
        </is>
      </c>
      <c r="L326" t="n">
        <v/>
      </c>
      <c r="M326" t="n">
        <v>-1</v>
      </c>
      <c r="N326" t="n">
        <v>-1</v>
      </c>
    </row>
    <row r="327">
      <c r="A327" t="n">
        <v>79</v>
      </c>
      <c r="B327" s="2" t="n">
        <v>44465</v>
      </c>
      <c r="C327" t="n">
        <v>3873</v>
      </c>
      <c r="D327" t="inlineStr">
        <is>
          <t>Soll sich die Gemeinde stärker für die Integration der ausländischen Bevölkerung einsetzen?</t>
        </is>
      </c>
      <c r="E327" t="inlineStr">
        <is>
          <t>options4</t>
        </is>
      </c>
      <c r="F327" t="n">
        <v>4310</v>
      </c>
      <c r="G327" t="inlineStr">
        <is>
          <t>Migration &amp; Integration</t>
        </is>
      </c>
      <c r="H327" t="inlineStr">
        <is>
          <t>Q01353</t>
        </is>
      </c>
      <c r="I327" t="inlineStr">
        <is>
          <t>de</t>
        </is>
      </c>
      <c r="J327" t="b">
        <v>0</v>
      </c>
      <c r="K327" t="inlineStr">
        <is>
          <t>5107ca9c14b6f1898a79954777dac4ec</t>
        </is>
      </c>
      <c r="L327" t="n">
        <v/>
      </c>
      <c r="M327" t="n">
        <v>-1</v>
      </c>
      <c r="N327" t="n">
        <v>-1</v>
      </c>
    </row>
    <row r="328">
      <c r="A328" t="n">
        <v>79</v>
      </c>
      <c r="B328" s="2" t="n">
        <v>44465</v>
      </c>
      <c r="C328" t="n">
        <v>3882</v>
      </c>
      <c r="D328" t="inlineStr">
        <is>
          <t>Soll sich Köniz der Allianz «Städte und Gemeinden für die Aufnahme von Flüchtlingen» anschliessen und sich bereit erklären, Geflüchtete direkt aus ausländischen Lagern aufzunehmen?</t>
        </is>
      </c>
      <c r="E328" t="inlineStr">
        <is>
          <t>options4</t>
        </is>
      </c>
      <c r="F328" t="n">
        <v>4310</v>
      </c>
      <c r="G328" t="inlineStr">
        <is>
          <t>Migration &amp; Integration</t>
        </is>
      </c>
      <c r="H328" t="inlineStr">
        <is>
          <t>Q01354</t>
        </is>
      </c>
      <c r="I328" t="inlineStr">
        <is>
          <t>de</t>
        </is>
      </c>
      <c r="J328" t="b">
        <v>0</v>
      </c>
      <c r="K328" t="inlineStr">
        <is>
          <t>d643ea51a402002ebbda9cb65dec2d07</t>
        </is>
      </c>
      <c r="L328" t="n">
        <v/>
      </c>
      <c r="M328" t="n">
        <v>-1</v>
      </c>
      <c r="N328" t="n">
        <v>-1</v>
      </c>
    </row>
    <row r="329">
      <c r="A329" t="n">
        <v>79</v>
      </c>
      <c r="B329" s="2" t="n">
        <v>44465</v>
      </c>
      <c r="C329" t="n">
        <v>3888</v>
      </c>
      <c r="D329" t="inlineStr">
        <is>
          <t>Soll die Gemeinde die Abstimmungsunterlagen in einfacher Sprache zur Verfügung stellen?</t>
        </is>
      </c>
      <c r="E329" t="inlineStr">
        <is>
          <t>options4</t>
        </is>
      </c>
      <c r="F329" t="n">
        <v>4310</v>
      </c>
      <c r="G329" t="inlineStr">
        <is>
          <t>Migration &amp; Integration</t>
        </is>
      </c>
      <c r="H329" t="inlineStr">
        <is>
          <t>Q01355</t>
        </is>
      </c>
      <c r="I329" t="inlineStr">
        <is>
          <t>de</t>
        </is>
      </c>
      <c r="J329" t="b">
        <v>0</v>
      </c>
      <c r="K329" t="inlineStr">
        <is>
          <t>1b97283fe7894b382b5889cdbb01ecba</t>
        </is>
      </c>
      <c r="L329" t="n">
        <v/>
      </c>
      <c r="M329" t="n">
        <v>-1</v>
      </c>
      <c r="N329" t="n">
        <v>-1</v>
      </c>
    </row>
    <row r="330">
      <c r="A330" t="n">
        <v>79</v>
      </c>
      <c r="B330" s="2" t="n">
        <v>44465</v>
      </c>
      <c r="C330" t="n">
        <v>3891</v>
      </c>
      <c r="D330" t="inlineStr">
        <is>
          <t>Soll die Gemeinde ein Angebot (sogenannte "Schreibstube") zur Unterstützung von Migrant/-innen bei administrativen Angelegenheiten einrichten?</t>
        </is>
      </c>
      <c r="E330" t="inlineStr">
        <is>
          <t>options4</t>
        </is>
      </c>
      <c r="F330" t="n">
        <v>4310</v>
      </c>
      <c r="G330" t="inlineStr">
        <is>
          <t>Migration &amp; Integration</t>
        </is>
      </c>
      <c r="H330" t="inlineStr">
        <is>
          <t>Q01356</t>
        </is>
      </c>
      <c r="I330" t="inlineStr">
        <is>
          <t>de</t>
        </is>
      </c>
      <c r="J330" t="b">
        <v>0</v>
      </c>
      <c r="K330" t="inlineStr">
        <is>
          <t>851702cd34f5a9ae309dbe99eaedc795</t>
        </is>
      </c>
      <c r="L330" t="n">
        <v/>
      </c>
      <c r="M330" t="n">
        <v>-1</v>
      </c>
      <c r="N330" t="n">
        <v>-1</v>
      </c>
    </row>
    <row r="331">
      <c r="A331" t="n">
        <v>79</v>
      </c>
      <c r="B331" s="2" t="n">
        <v>44465</v>
      </c>
      <c r="C331" t="n">
        <v>3894</v>
      </c>
      <c r="D331" t="inlineStr">
        <is>
          <t>Soll die Gemeinde Angebote zur gegenseitigen Unterstützung in den Quartieren fördern (z.B. Nachbarschaftshilfe, Freiwilligenarbeit, Unterstützung für betreuende Angehörige)?</t>
        </is>
      </c>
      <c r="E331" t="inlineStr">
        <is>
          <t>options4</t>
        </is>
      </c>
      <c r="F331" t="n">
        <v>5026</v>
      </c>
      <c r="G331" t="inlineStr">
        <is>
          <t>Gesellschaft, Kultur &amp; Ethik</t>
        </is>
      </c>
      <c r="H331" t="inlineStr">
        <is>
          <t>Q01357</t>
        </is>
      </c>
      <c r="I331" t="inlineStr">
        <is>
          <t>de</t>
        </is>
      </c>
      <c r="J331" t="b">
        <v>0</v>
      </c>
      <c r="K331" t="inlineStr">
        <is>
          <t>0515931505176a4da1800545e8e40e1b</t>
        </is>
      </c>
      <c r="L331" t="n">
        <v/>
      </c>
      <c r="M331" t="n">
        <v>-1</v>
      </c>
      <c r="N331" t="n">
        <v>-1</v>
      </c>
    </row>
    <row r="332">
      <c r="A332" t="n">
        <v>79</v>
      </c>
      <c r="B332" s="2" t="n">
        <v>44465</v>
      </c>
      <c r="C332" t="n">
        <v>3897</v>
      </c>
      <c r="D332" t="inlineStr">
        <is>
          <t>Befürworten Sie, dass Köniz zusammen mit anderen Gemeinden die grossen Kulturinstitutionen der Region finanziell unterstützt (z.B. Stadttheater Bern, Historisches Museum Bern, Mühle Hunziken)?</t>
        </is>
      </c>
      <c r="E332" t="inlineStr">
        <is>
          <t>options4</t>
        </is>
      </c>
      <c r="F332" t="n">
        <v>5026</v>
      </c>
      <c r="G332" t="inlineStr">
        <is>
          <t>Gesellschaft, Kultur &amp; Ethik</t>
        </is>
      </c>
      <c r="H332" t="inlineStr">
        <is>
          <t>Q01358</t>
        </is>
      </c>
      <c r="I332" t="inlineStr">
        <is>
          <t>de</t>
        </is>
      </c>
      <c r="J332" t="b">
        <v>0</v>
      </c>
      <c r="K332" t="inlineStr">
        <is>
          <t>f4af27f34e0cb2cec764784e298c3a14</t>
        </is>
      </c>
      <c r="L332" t="n">
        <v/>
      </c>
      <c r="M332" t="n">
        <v>-1</v>
      </c>
      <c r="N332" t="n">
        <v>-1</v>
      </c>
    </row>
    <row r="333">
      <c r="A333" t="n">
        <v>79</v>
      </c>
      <c r="B333" s="2" t="n">
        <v>44465</v>
      </c>
      <c r="C333" t="n">
        <v>3900</v>
      </c>
      <c r="D333" t="inlineStr">
        <is>
          <t>Soll sich die Gemeinde Köniz stärker für die Gleichstellung von LGBTIQ-Menschen (Lesben, Schwule, Bisexuelle, Trans, Intergeschlechtliche und queere Menschen) einsetzen, analog der Stadt Bern?</t>
        </is>
      </c>
      <c r="E333" t="inlineStr">
        <is>
          <t>options4</t>
        </is>
      </c>
      <c r="F333" t="n">
        <v>5026</v>
      </c>
      <c r="G333" t="inlineStr">
        <is>
          <t>Gesellschaft, Kultur &amp; Ethik</t>
        </is>
      </c>
      <c r="H333" t="inlineStr">
        <is>
          <t>Q01359</t>
        </is>
      </c>
      <c r="I333" t="inlineStr">
        <is>
          <t>de</t>
        </is>
      </c>
      <c r="J333" t="b">
        <v>0</v>
      </c>
      <c r="K333" t="inlineStr">
        <is>
          <t>2fb7893df41de11dc7b2b6ff689c1f96</t>
        </is>
      </c>
      <c r="L333" t="n">
        <v/>
      </c>
      <c r="M333" t="n">
        <v>-1</v>
      </c>
      <c r="N333" t="n">
        <v>-1</v>
      </c>
    </row>
    <row r="334">
      <c r="A334" t="n">
        <v>79</v>
      </c>
      <c r="B334" s="2" t="n">
        <v>44465</v>
      </c>
      <c r="C334" t="n">
        <v>3903</v>
      </c>
      <c r="D334" t="inlineStr">
        <is>
          <t>Sollen die Beiträge an kulturelle Einrichtungen in der Gemeinde gekürzt werden?</t>
        </is>
      </c>
      <c r="E334" t="inlineStr">
        <is>
          <t>options4</t>
        </is>
      </c>
      <c r="F334" t="n">
        <v>5026</v>
      </c>
      <c r="G334" t="inlineStr">
        <is>
          <t>Gesellschaft, Kultur &amp; Ethik</t>
        </is>
      </c>
      <c r="H334" t="inlineStr">
        <is>
          <t>Q01360</t>
        </is>
      </c>
      <c r="I334" t="inlineStr">
        <is>
          <t>de</t>
        </is>
      </c>
      <c r="J334" t="b">
        <v>0</v>
      </c>
      <c r="K334" t="inlineStr">
        <is>
          <t>e44ccbaed6805b83f7bb63a34057849d</t>
        </is>
      </c>
      <c r="L334" t="n">
        <v/>
      </c>
      <c r="M334" t="n">
        <v>-1</v>
      </c>
      <c r="N334" t="n">
        <v>-1</v>
      </c>
    </row>
    <row r="335">
      <c r="A335" t="n">
        <v>79</v>
      </c>
      <c r="B335" s="2" t="n">
        <v>44465</v>
      </c>
      <c r="C335" t="n">
        <v>3915</v>
      </c>
      <c r="D335" t="inlineStr">
        <is>
          <t>Befürworten Sie eine auf sechs Jahre befristete Steuererhöhung um 1.1 Steuerzehntel (Erhöhung Gemeindesteueranlage von 1.49 auf 1.60 per 1.1.2022)?</t>
        </is>
      </c>
      <c r="E335" t="inlineStr">
        <is>
          <t>options4</t>
        </is>
      </c>
      <c r="F335" t="n">
        <v>4470</v>
      </c>
      <c r="G335" t="inlineStr">
        <is>
          <t>Finanzen &amp; Steuern</t>
        </is>
      </c>
      <c r="H335" t="inlineStr">
        <is>
          <t>Q01362</t>
        </is>
      </c>
      <c r="I335" t="inlineStr">
        <is>
          <t>de</t>
        </is>
      </c>
      <c r="J335" t="b">
        <v>0</v>
      </c>
      <c r="K335" t="inlineStr">
        <is>
          <t>8a9e293161930c324115f016d774e157</t>
        </is>
      </c>
      <c r="L335" t="n">
        <v/>
      </c>
      <c r="M335" t="n">
        <v>-1</v>
      </c>
      <c r="N335" t="n">
        <v>-1</v>
      </c>
    </row>
    <row r="336">
      <c r="A336" t="n">
        <v>79</v>
      </c>
      <c r="B336" s="2" t="n">
        <v>44465</v>
      </c>
      <c r="C336" t="n">
        <v>3918</v>
      </c>
      <c r="D336" t="inlineStr">
        <is>
          <t>Befürworten Sie, dass die Grundgebühren für Wasser- und Abfallentsorgung gesenkt werden und dafür der effektive Verbrauch stärker belastet wird?</t>
        </is>
      </c>
      <c r="E336" t="inlineStr">
        <is>
          <t>options4</t>
        </is>
      </c>
      <c r="F336" t="n">
        <v>4470</v>
      </c>
      <c r="G336" t="inlineStr">
        <is>
          <t>Finanzen &amp; Steuern</t>
        </is>
      </c>
      <c r="H336" t="inlineStr">
        <is>
          <t>Q01363</t>
        </is>
      </c>
      <c r="I336" t="inlineStr">
        <is>
          <t>de</t>
        </is>
      </c>
      <c r="J336" t="b">
        <v>0</v>
      </c>
      <c r="K336" t="inlineStr">
        <is>
          <t>554e4e8a76f9604487247024b8acf7c6</t>
        </is>
      </c>
      <c r="L336" t="n">
        <v/>
      </c>
      <c r="M336" t="n">
        <v>-1</v>
      </c>
      <c r="N336" t="n">
        <v>-1</v>
      </c>
    </row>
    <row r="337">
      <c r="A337" t="n">
        <v>79</v>
      </c>
      <c r="B337" s="2" t="n">
        <v>44465</v>
      </c>
      <c r="C337" t="n">
        <v>3921</v>
      </c>
      <c r="D337" t="inlineStr">
        <is>
          <t>Sollen die freiwilligen Leistungen der Gemeinde (Schwimmbad, Ganztagesschulen, Bibliothekstandorte etc.) einer erneuten Aufgabenprüfung unterzogen werden?</t>
        </is>
      </c>
      <c r="E337" t="inlineStr">
        <is>
          <t>options4</t>
        </is>
      </c>
      <c r="F337" t="n">
        <v>4470</v>
      </c>
      <c r="G337" t="inlineStr">
        <is>
          <t>Finanzen &amp; Steuern</t>
        </is>
      </c>
      <c r="H337" t="inlineStr">
        <is>
          <t>Q01364</t>
        </is>
      </c>
      <c r="I337" t="inlineStr">
        <is>
          <t>de</t>
        </is>
      </c>
      <c r="J337" t="b">
        <v>0</v>
      </c>
      <c r="K337" t="inlineStr">
        <is>
          <t>6b26d336ac1799ece8f6bccdb959aa6f</t>
        </is>
      </c>
      <c r="L337" t="n">
        <v/>
      </c>
      <c r="M337" t="n">
        <v>-1</v>
      </c>
      <c r="N337" t="n">
        <v>-1</v>
      </c>
    </row>
    <row r="338">
      <c r="A338" t="n">
        <v>79</v>
      </c>
      <c r="B338" s="2" t="n">
        <v>44465</v>
      </c>
      <c r="C338" t="n">
        <v>3924</v>
      </c>
      <c r="D338" t="inlineStr">
        <is>
          <t>Befürworten Sie grundsätzlich die Einführung einer Kostenbremse für die Ausgaben der Gemeinde (Personal- und Sachausgaben)?</t>
        </is>
      </c>
      <c r="E338" t="inlineStr">
        <is>
          <t>options4</t>
        </is>
      </c>
      <c r="F338" t="n">
        <v>4470</v>
      </c>
      <c r="G338" t="inlineStr">
        <is>
          <t>Finanzen &amp; Steuern</t>
        </is>
      </c>
      <c r="H338" t="inlineStr">
        <is>
          <t>Q01365</t>
        </is>
      </c>
      <c r="I338" t="inlineStr">
        <is>
          <t>de</t>
        </is>
      </c>
      <c r="J338" t="b">
        <v>0</v>
      </c>
      <c r="K338" t="inlineStr">
        <is>
          <t>b53f2d438378b8849b41c2b274055fc7</t>
        </is>
      </c>
      <c r="L338" t="n">
        <v/>
      </c>
      <c r="M338" t="n">
        <v>-1</v>
      </c>
      <c r="N338" t="n">
        <v>-1</v>
      </c>
    </row>
    <row r="339">
      <c r="A339" t="n">
        <v>79</v>
      </c>
      <c r="B339" s="2" t="n">
        <v>44465</v>
      </c>
      <c r="C339" t="n">
        <v>3930</v>
      </c>
      <c r="D339" t="inlineStr">
        <is>
          <t>Soll die Gemeinde einen zweckgebundenen Klimafonds zur Finanzierung von kommunalen Klimaschutzmassnahmen schaffen?</t>
        </is>
      </c>
      <c r="E339" t="inlineStr">
        <is>
          <t>options4</t>
        </is>
      </c>
      <c r="F339" t="n">
        <v>4470</v>
      </c>
      <c r="G339" t="inlineStr">
        <is>
          <t>Finanzen &amp; Steuern</t>
        </is>
      </c>
      <c r="H339" t="inlineStr">
        <is>
          <t>Q01366</t>
        </is>
      </c>
      <c r="I339" t="inlineStr">
        <is>
          <t>de</t>
        </is>
      </c>
      <c r="J339" t="b">
        <v>0</v>
      </c>
      <c r="K339" t="inlineStr">
        <is>
          <t>6d81af1687014e17bb13bf023c15c20c</t>
        </is>
      </c>
      <c r="L339" t="n">
        <v/>
      </c>
      <c r="M339" t="n">
        <v>-1</v>
      </c>
      <c r="N339" t="n">
        <v>-1</v>
      </c>
    </row>
    <row r="340">
      <c r="A340" t="n">
        <v>79</v>
      </c>
      <c r="B340" s="2" t="n">
        <v>44465</v>
      </c>
      <c r="C340" t="n">
        <v>3933</v>
      </c>
      <c r="D340" t="inlineStr">
        <is>
          <t>Soll die Gemeinde private Bemühungen (z.B. Startups) zur Reduktion des CO2-Ausstosses stärker unterstützen (z.B. finanzielle Unterstützung, erleichterte Bewilligungsverfahren, Beratung)?</t>
        </is>
      </c>
      <c r="E340" t="inlineStr">
        <is>
          <t>options4</t>
        </is>
      </c>
      <c r="F340" t="n">
        <v>4591</v>
      </c>
      <c r="G340" t="inlineStr">
        <is>
          <t>Wirtschaft &amp; Arbeit</t>
        </is>
      </c>
      <c r="H340" t="inlineStr">
        <is>
          <t>Q01367</t>
        </is>
      </c>
      <c r="I340" t="inlineStr">
        <is>
          <t>de</t>
        </is>
      </c>
      <c r="J340" t="b">
        <v>0</v>
      </c>
      <c r="K340" t="inlineStr">
        <is>
          <t>8fb8ae44f4b27d65b4b0a6b0a2dba9af</t>
        </is>
      </c>
      <c r="L340" t="n">
        <v/>
      </c>
      <c r="M340" t="n">
        <v>-1</v>
      </c>
      <c r="N340" t="n">
        <v>-1</v>
      </c>
    </row>
    <row r="341">
      <c r="A341" t="n">
        <v>79</v>
      </c>
      <c r="B341" s="2" t="n">
        <v>44465</v>
      </c>
      <c r="C341" t="n">
        <v>3939</v>
      </c>
      <c r="D341" t="inlineStr">
        <is>
          <t>Unterstützen sie den Ausbau von Massnahmen zur Erleichterung der Vereinbarkeit von Familie und Beruf (z.B. Steuergutschriften für erwerbstätige Eltern)?</t>
        </is>
      </c>
      <c r="E341" t="inlineStr">
        <is>
          <t>options4</t>
        </is>
      </c>
      <c r="F341" t="n">
        <v>4591</v>
      </c>
      <c r="G341" t="inlineStr">
        <is>
          <t>Wirtschaft &amp; Arbeit</t>
        </is>
      </c>
      <c r="H341" t="inlineStr">
        <is>
          <t>Q01368</t>
        </is>
      </c>
      <c r="I341" t="inlineStr">
        <is>
          <t>de</t>
        </is>
      </c>
      <c r="J341" t="b">
        <v>0</v>
      </c>
      <c r="K341" t="inlineStr">
        <is>
          <t>4f2ab656399748be6f2681e36a90058d</t>
        </is>
      </c>
      <c r="L341" t="n">
        <v/>
      </c>
      <c r="M341" t="n">
        <v>-1</v>
      </c>
      <c r="N341" t="n">
        <v>-1</v>
      </c>
    </row>
    <row r="342">
      <c r="A342" t="n">
        <v>79</v>
      </c>
      <c r="B342" s="2" t="n">
        <v>44465</v>
      </c>
      <c r="C342" t="n">
        <v>3942</v>
      </c>
      <c r="D342" t="inlineStr">
        <is>
          <t>Soll sich Köniz aktiv im Verbund der regionalen Wirtschaftsförderung engagieren?</t>
        </is>
      </c>
      <c r="E342" t="inlineStr">
        <is>
          <t>options4</t>
        </is>
      </c>
      <c r="F342" t="n">
        <v>4591</v>
      </c>
      <c r="G342" t="inlineStr">
        <is>
          <t>Wirtschaft &amp; Arbeit</t>
        </is>
      </c>
      <c r="H342" t="inlineStr">
        <is>
          <t>Q01369</t>
        </is>
      </c>
      <c r="I342" t="inlineStr">
        <is>
          <t>de</t>
        </is>
      </c>
      <c r="J342" t="b">
        <v>0</v>
      </c>
      <c r="K342" t="inlineStr">
        <is>
          <t>dd0b60db6c88a31bc47fa3a0e7be8b40</t>
        </is>
      </c>
      <c r="L342" t="n">
        <v/>
      </c>
      <c r="M342" t="n">
        <v>-1</v>
      </c>
      <c r="N342" t="n">
        <v>-1</v>
      </c>
    </row>
    <row r="343">
      <c r="A343" t="n">
        <v>79</v>
      </c>
      <c r="B343" s="2" t="n">
        <v>44465</v>
      </c>
      <c r="C343" t="n">
        <v>3945</v>
      </c>
      <c r="D343" t="inlineStr">
        <is>
          <t>Soll die Gemeinde zusätzliche Bestrebungen unternehmen, um für die kleinen und mittleren Unternehmen (KMU) attraktiver zu werden?</t>
        </is>
      </c>
      <c r="E343" t="inlineStr">
        <is>
          <t>options4</t>
        </is>
      </c>
      <c r="F343" t="n">
        <v>4591</v>
      </c>
      <c r="G343" t="inlineStr">
        <is>
          <t>Wirtschaft &amp; Arbeit</t>
        </is>
      </c>
      <c r="H343" t="inlineStr">
        <is>
          <t>Q01370</t>
        </is>
      </c>
      <c r="I343" t="inlineStr">
        <is>
          <t>de</t>
        </is>
      </c>
      <c r="J343" t="b">
        <v>0</v>
      </c>
      <c r="K343" t="inlineStr">
        <is>
          <t>6e75950bc79cb85b2787c4567f8028f3</t>
        </is>
      </c>
      <c r="L343" t="n">
        <v/>
      </c>
      <c r="M343" t="n">
        <v>-1</v>
      </c>
      <c r="N343" t="n">
        <v>-1</v>
      </c>
    </row>
    <row r="344">
      <c r="A344" t="n">
        <v>79</v>
      </c>
      <c r="B344" s="2" t="n">
        <v>44465</v>
      </c>
      <c r="C344" t="n">
        <v>3951</v>
      </c>
      <c r="D344" t="inlineStr">
        <is>
          <t>Sollen auf Dächern von Liegenschaften der Gemeinde mehr Solarpanels (Photovoltaik-Anlagen) installiert werden?</t>
        </is>
      </c>
      <c r="E344" t="inlineStr">
        <is>
          <t>options4</t>
        </is>
      </c>
      <c r="F344" t="n">
        <v>5099</v>
      </c>
      <c r="G344" t="inlineStr">
        <is>
          <t>Umwelt, Verkehr &amp; Energie</t>
        </is>
      </c>
      <c r="H344" t="inlineStr">
        <is>
          <t>Q01372</t>
        </is>
      </c>
      <c r="I344" t="inlineStr">
        <is>
          <t>de</t>
        </is>
      </c>
      <c r="J344" t="b">
        <v>0</v>
      </c>
      <c r="K344" t="inlineStr">
        <is>
          <t>e311c8a14bcdc6a37a76801b5e72a1ee</t>
        </is>
      </c>
      <c r="L344" t="n">
        <v/>
      </c>
      <c r="M344" t="n">
        <v>-1</v>
      </c>
      <c r="N344" t="n">
        <v>-1</v>
      </c>
    </row>
    <row r="345">
      <c r="A345" t="n">
        <v>79</v>
      </c>
      <c r="B345" s="2" t="n">
        <v>44465</v>
      </c>
      <c r="C345" t="n">
        <v>3954</v>
      </c>
      <c r="D345" t="inlineStr">
        <is>
          <t>Soll die Gemeinde Köniz mehr zum Schutz der Trinkwasserqualität tun (z.B. indem sie mit Konsumenten und Landwirten zusammen nach Lösungen sucht)?</t>
        </is>
      </c>
      <c r="E345" t="inlineStr">
        <is>
          <t>options4</t>
        </is>
      </c>
      <c r="F345" t="n">
        <v>5099</v>
      </c>
      <c r="G345" t="inlineStr">
        <is>
          <t>Umwelt, Verkehr &amp; Energie</t>
        </is>
      </c>
      <c r="H345" t="inlineStr">
        <is>
          <t>Q01373</t>
        </is>
      </c>
      <c r="I345" t="inlineStr">
        <is>
          <t>de</t>
        </is>
      </c>
      <c r="J345" t="b">
        <v>0</v>
      </c>
      <c r="K345" t="inlineStr">
        <is>
          <t>aa9c827a83d7d905f950a6711e230932</t>
        </is>
      </c>
      <c r="L345" t="n">
        <v/>
      </c>
      <c r="M345" t="n">
        <v>-1</v>
      </c>
      <c r="N345" t="n">
        <v>-1</v>
      </c>
    </row>
    <row r="346">
      <c r="A346" t="n">
        <v>79</v>
      </c>
      <c r="B346" s="2" t="n">
        <v>44465</v>
      </c>
      <c r="C346" t="n">
        <v>3957</v>
      </c>
      <c r="D346" t="inlineStr">
        <is>
          <t>Soll die Gemeinde den Langsamverkehr (Fuss- und Veloverkehr) stärker fördern (z.B. Ausbau Infrastruktur wie Velowege, Fusswege, Durchfahrten in Quartieren, Sitzgelegenheiten)?</t>
        </is>
      </c>
      <c r="E346" t="inlineStr">
        <is>
          <t>options4</t>
        </is>
      </c>
      <c r="F346" t="n">
        <v>5099</v>
      </c>
      <c r="G346" t="inlineStr">
        <is>
          <t>Umwelt, Verkehr &amp; Energie</t>
        </is>
      </c>
      <c r="H346" t="inlineStr">
        <is>
          <t>Q01374</t>
        </is>
      </c>
      <c r="I346" t="inlineStr">
        <is>
          <t>de</t>
        </is>
      </c>
      <c r="J346" t="b">
        <v>0</v>
      </c>
      <c r="K346" t="inlineStr">
        <is>
          <t>88954afc27148f6491acaee5a8bc72d9</t>
        </is>
      </c>
      <c r="L346" t="n">
        <v/>
      </c>
      <c r="M346" t="n">
        <v>-1</v>
      </c>
      <c r="N346" t="n">
        <v>-1</v>
      </c>
    </row>
    <row r="347">
      <c r="A347" t="n">
        <v>79</v>
      </c>
      <c r="B347" s="2" t="n">
        <v>44465</v>
      </c>
      <c r="C347" t="n">
        <v>3963</v>
      </c>
      <c r="D347" t="inlineStr">
        <is>
          <t>Sollen die Gemeindebetriebe bis spätestens 2030 klimaneutral (Netto-Null Treibhausgasemissionen) sein?</t>
        </is>
      </c>
      <c r="E347" t="inlineStr">
        <is>
          <t>options4</t>
        </is>
      </c>
      <c r="F347" t="n">
        <v>5099</v>
      </c>
      <c r="G347" t="inlineStr">
        <is>
          <t>Umwelt, Verkehr &amp; Energie</t>
        </is>
      </c>
      <c r="H347" t="inlineStr">
        <is>
          <t>Q01375</t>
        </is>
      </c>
      <c r="I347" t="inlineStr">
        <is>
          <t>de</t>
        </is>
      </c>
      <c r="J347" t="b">
        <v>0</v>
      </c>
      <c r="K347" t="inlineStr">
        <is>
          <t>a8b7c2a2c40c2cf5e9c2aa634f4bdb3d</t>
        </is>
      </c>
      <c r="L347" t="n">
        <v/>
      </c>
      <c r="M347" t="n">
        <v>-1</v>
      </c>
      <c r="N347" t="n">
        <v>-1</v>
      </c>
    </row>
    <row r="348">
      <c r="A348" t="n">
        <v>79</v>
      </c>
      <c r="B348" s="2" t="n">
        <v>44465</v>
      </c>
      <c r="C348" t="n">
        <v>3966</v>
      </c>
      <c r="D348" t="inlineStr">
        <is>
          <t>Befürworten Sie ein stärkeres Engagement der Gemeinde bei der Etablierung resp. Erweiterung von Wärmeverbünden (Fernwärme / Thermische Netze zur Beheizung ganzer Wohnquartiere)?</t>
        </is>
      </c>
      <c r="E348" t="inlineStr">
        <is>
          <t>options4</t>
        </is>
      </c>
      <c r="F348" t="n">
        <v>5099</v>
      </c>
      <c r="G348" t="inlineStr">
        <is>
          <t>Umwelt, Verkehr &amp; Energie</t>
        </is>
      </c>
      <c r="H348" t="inlineStr">
        <is>
          <t>Q01376</t>
        </is>
      </c>
      <c r="I348" t="inlineStr">
        <is>
          <t>de</t>
        </is>
      </c>
      <c r="J348" t="b">
        <v>0</v>
      </c>
      <c r="K348" t="inlineStr">
        <is>
          <t>de64cdda2f10866238233caa4533fd90</t>
        </is>
      </c>
      <c r="L348" t="n">
        <v/>
      </c>
      <c r="M348" t="n">
        <v>-1</v>
      </c>
      <c r="N348" t="n">
        <v>-1</v>
      </c>
    </row>
    <row r="349">
      <c r="A349" t="n">
        <v>79</v>
      </c>
      <c r="B349" s="2" t="n">
        <v>44465</v>
      </c>
      <c r="C349" t="n">
        <v>3969</v>
      </c>
      <c r="D349" t="inlineStr">
        <is>
          <t>Begrüssen Sie ein Verbot von neuen Ölheizungen (bei Neubauten oder Ersatz bisheriger Anlagen)?</t>
        </is>
      </c>
      <c r="E349" t="inlineStr">
        <is>
          <t>options4</t>
        </is>
      </c>
      <c r="F349" t="n">
        <v>5099</v>
      </c>
      <c r="G349" t="inlineStr">
        <is>
          <t>Umwelt, Verkehr &amp; Energie</t>
        </is>
      </c>
      <c r="H349" t="inlineStr">
        <is>
          <t>Q01377</t>
        </is>
      </c>
      <c r="I349" t="inlineStr">
        <is>
          <t>de</t>
        </is>
      </c>
      <c r="J349" t="b">
        <v>0</v>
      </c>
      <c r="K349" t="inlineStr">
        <is>
          <t>bdfeaba31f2ad608cbe5094937eddb80</t>
        </is>
      </c>
      <c r="L349" t="n">
        <v/>
      </c>
      <c r="M349" t="n">
        <v>-1</v>
      </c>
      <c r="N349" t="n">
        <v>-1</v>
      </c>
    </row>
    <row r="350">
      <c r="A350" t="n">
        <v>79</v>
      </c>
      <c r="B350" s="2" t="n">
        <v>44465</v>
      </c>
      <c r="C350" t="n">
        <v>3972</v>
      </c>
      <c r="D350" t="inlineStr">
        <is>
          <t>Soll sich die Gemeinde finanziell stärker am Betrieb und Ausbau des öffentlichen Verkehrs beteiligen?</t>
        </is>
      </c>
      <c r="E350" t="inlineStr">
        <is>
          <t>options4</t>
        </is>
      </c>
      <c r="F350" t="n">
        <v>5099</v>
      </c>
      <c r="G350" t="inlineStr">
        <is>
          <t>Umwelt, Verkehr &amp; Energie</t>
        </is>
      </c>
      <c r="H350" t="inlineStr">
        <is>
          <t>Q01378</t>
        </is>
      </c>
      <c r="I350" t="inlineStr">
        <is>
          <t>de</t>
        </is>
      </c>
      <c r="J350" t="b">
        <v>0</v>
      </c>
      <c r="K350" t="inlineStr">
        <is>
          <t>b3cb73b86010584e3a7cac562c212104</t>
        </is>
      </c>
      <c r="L350" t="n">
        <v/>
      </c>
      <c r="M350" t="n">
        <v>-1</v>
      </c>
      <c r="N350" t="n">
        <v>-1</v>
      </c>
    </row>
    <row r="351">
      <c r="A351" t="n">
        <v>79</v>
      </c>
      <c r="B351" s="2" t="n">
        <v>44465</v>
      </c>
      <c r="C351" t="n">
        <v>3978</v>
      </c>
      <c r="D351" t="inlineStr">
        <is>
          <t>Soll die Gemeinde mehr tun, um günstigen Wohnraum zu fördern?</t>
        </is>
      </c>
      <c r="E351" t="inlineStr">
        <is>
          <t>options4</t>
        </is>
      </c>
      <c r="F351" t="n">
        <v>5562</v>
      </c>
      <c r="G351" t="inlineStr">
        <is>
          <t>Gemeindeentwicklung</t>
        </is>
      </c>
      <c r="H351" t="inlineStr">
        <is>
          <t>Q01379</t>
        </is>
      </c>
      <c r="I351" t="inlineStr">
        <is>
          <t>de</t>
        </is>
      </c>
      <c r="J351" t="b">
        <v>0</v>
      </c>
      <c r="K351" t="inlineStr">
        <is>
          <t>29f876500a02b17e1002556f1c81ccd8</t>
        </is>
      </c>
      <c r="L351" t="n">
        <v/>
      </c>
      <c r="M351" t="n">
        <v>-1</v>
      </c>
      <c r="N351" t="n">
        <v>-1</v>
      </c>
    </row>
    <row r="352">
      <c r="A352" t="n">
        <v>79</v>
      </c>
      <c r="B352" s="2" t="n">
        <v>44465</v>
      </c>
      <c r="C352" t="n">
        <v>3981</v>
      </c>
      <c r="D352" t="inlineStr">
        <is>
          <t xml:space="preserve">Befürworten Sie die Einrichtung zusätzlicher Begegnungszonen (Tempo 20-Zonen) in Köniz? </t>
        </is>
      </c>
      <c r="E352" t="inlineStr">
        <is>
          <t>options4</t>
        </is>
      </c>
      <c r="F352" t="n">
        <v>5562</v>
      </c>
      <c r="G352" t="inlineStr">
        <is>
          <t>Gemeindeentwicklung</t>
        </is>
      </c>
      <c r="H352" t="inlineStr">
        <is>
          <t>Q01380</t>
        </is>
      </c>
      <c r="I352" t="inlineStr">
        <is>
          <t>de</t>
        </is>
      </c>
      <c r="J352" t="b">
        <v>0</v>
      </c>
      <c r="K352" t="inlineStr">
        <is>
          <t>48d883e0d26eab0cf6bf3da59dcc2b7f</t>
        </is>
      </c>
      <c r="L352" t="n">
        <v/>
      </c>
      <c r="M352" t="n">
        <v>-1</v>
      </c>
      <c r="N352" t="n">
        <v>-1</v>
      </c>
    </row>
    <row r="353">
      <c r="A353" t="n">
        <v>79</v>
      </c>
      <c r="B353" s="2" t="n">
        <v>44465</v>
      </c>
      <c r="C353" t="n">
        <v>3984</v>
      </c>
      <c r="D353" t="inlineStr">
        <is>
          <t>Sollen in Köniz Zwischennutzungen von leerstehenden Gebäuden stärker gefördert werden (inkl. Zulassung zonenfremder Nutzung)?</t>
        </is>
      </c>
      <c r="E353" t="inlineStr">
        <is>
          <t>options4</t>
        </is>
      </c>
      <c r="F353" t="n">
        <v>5562</v>
      </c>
      <c r="G353" t="inlineStr">
        <is>
          <t>Gemeindeentwicklung</t>
        </is>
      </c>
      <c r="H353" t="inlineStr">
        <is>
          <t>Q01381</t>
        </is>
      </c>
      <c r="I353" t="inlineStr">
        <is>
          <t>de</t>
        </is>
      </c>
      <c r="J353" t="b">
        <v>0</v>
      </c>
      <c r="K353" t="inlineStr">
        <is>
          <t>18bcf75c9ca55b666f76a97b1c233953</t>
        </is>
      </c>
      <c r="L353" t="n">
        <v/>
      </c>
      <c r="M353" t="n">
        <v>-1</v>
      </c>
      <c r="N353" t="n">
        <v>-1</v>
      </c>
    </row>
    <row r="354">
      <c r="A354" t="n">
        <v>79</v>
      </c>
      <c r="B354" s="2" t="n">
        <v>44465</v>
      </c>
      <c r="C354" t="n">
        <v>3987</v>
      </c>
      <c r="D354" t="inlineStr">
        <is>
          <t>Sollen Gemeindeliegenschaften zur Finanzierung von Entwicklungsinvestitionen verkauft werden dürfen?</t>
        </is>
      </c>
      <c r="E354" t="inlineStr">
        <is>
          <t>options4</t>
        </is>
      </c>
      <c r="F354" t="n">
        <v>5562</v>
      </c>
      <c r="G354" t="inlineStr">
        <is>
          <t>Gemeindeentwicklung</t>
        </is>
      </c>
      <c r="H354" t="inlineStr">
        <is>
          <t>Q01382</t>
        </is>
      </c>
      <c r="I354" t="inlineStr">
        <is>
          <t>de</t>
        </is>
      </c>
      <c r="J354" t="b">
        <v>0</v>
      </c>
      <c r="K354" t="inlineStr">
        <is>
          <t>095a537909b18ce6eb6a7761fd9f4625</t>
        </is>
      </c>
      <c r="L354" t="n">
        <v/>
      </c>
      <c r="M354" t="n">
        <v>-1</v>
      </c>
      <c r="N354" t="n">
        <v>-1</v>
      </c>
    </row>
    <row r="355">
      <c r="A355" t="n">
        <v>79</v>
      </c>
      <c r="B355" s="2" t="n">
        <v>44465</v>
      </c>
      <c r="C355" t="n">
        <v>3993</v>
      </c>
      <c r="D355" t="inlineStr">
        <is>
          <t>Unterstützen Sie die Verdichtung in der Bauzone zwischen Liebefeld Park und Liebefeld Bahnhof ("Liebefeld Mitte")?</t>
        </is>
      </c>
      <c r="E355" t="inlineStr">
        <is>
          <t>options4</t>
        </is>
      </c>
      <c r="F355" t="n">
        <v>5562</v>
      </c>
      <c r="G355" t="inlineStr">
        <is>
          <t>Gemeindeentwicklung</t>
        </is>
      </c>
      <c r="H355" t="inlineStr">
        <is>
          <t>Q01383</t>
        </is>
      </c>
      <c r="I355" t="inlineStr">
        <is>
          <t>de</t>
        </is>
      </c>
      <c r="J355" t="b">
        <v>0</v>
      </c>
      <c r="K355" t="inlineStr">
        <is>
          <t>ce402d8b0e6b715a4da7ab556c17bc28</t>
        </is>
      </c>
      <c r="L355" t="n">
        <v/>
      </c>
      <c r="M355" t="n">
        <v>-1</v>
      </c>
      <c r="N355" t="n">
        <v>-1</v>
      </c>
    </row>
    <row r="356">
      <c r="A356" t="n">
        <v>79</v>
      </c>
      <c r="B356" s="2" t="n">
        <v>44465</v>
      </c>
      <c r="C356" t="n">
        <v>3996</v>
      </c>
      <c r="D356" t="inlineStr">
        <is>
          <t>Soll die Finanzierung von kommunalen Wahl- und Abstimmungskampagnen in Köniz künftig offengelegt werden müssen?</t>
        </is>
      </c>
      <c r="E356" t="inlineStr">
        <is>
          <t>options4</t>
        </is>
      </c>
      <c r="F356" t="n">
        <v>5169</v>
      </c>
      <c r="G356" t="inlineStr">
        <is>
          <t>Politisches System &amp; Digitalisierung</t>
        </is>
      </c>
      <c r="H356" t="inlineStr">
        <is>
          <t>Q01384</t>
        </is>
      </c>
      <c r="I356" t="inlineStr">
        <is>
          <t>de</t>
        </is>
      </c>
      <c r="J356" t="b">
        <v>0</v>
      </c>
      <c r="K356" t="inlineStr">
        <is>
          <t>371dabdd48d2a83b9a53678761d07deb</t>
        </is>
      </c>
      <c r="L356" t="n">
        <v/>
      </c>
      <c r="M356" t="n">
        <v>-1</v>
      </c>
      <c r="N356" t="n">
        <v>-1</v>
      </c>
    </row>
    <row r="357">
      <c r="A357" t="n">
        <v>79</v>
      </c>
      <c r="B357" s="2" t="n">
        <v>44465</v>
      </c>
      <c r="C357" t="n">
        <v>3999</v>
      </c>
      <c r="D357" t="inlineStr">
        <is>
          <t>Soll sich die Gemeinde dafür einsetzen, dass das Stimm- und aktive Wahlrechtsalter in der Gemeinde Köniz auf 16 Jahre herabgesetzt wird?</t>
        </is>
      </c>
      <c r="E357" t="inlineStr">
        <is>
          <t>options4</t>
        </is>
      </c>
      <c r="F357" t="n">
        <v>5169</v>
      </c>
      <c r="G357" t="inlineStr">
        <is>
          <t>Politisches System &amp; Digitalisierung</t>
        </is>
      </c>
      <c r="H357" t="inlineStr">
        <is>
          <t>Q01385</t>
        </is>
      </c>
      <c r="I357" t="inlineStr">
        <is>
          <t>de</t>
        </is>
      </c>
      <c r="J357" t="b">
        <v>0</v>
      </c>
      <c r="K357" t="inlineStr">
        <is>
          <t>a28646530791ea61bd8e25347580d6a8</t>
        </is>
      </c>
      <c r="L357" t="n">
        <v/>
      </c>
      <c r="M357" t="n">
        <v>-1</v>
      </c>
      <c r="N357" t="n">
        <v>-1</v>
      </c>
    </row>
    <row r="358">
      <c r="A358" t="n">
        <v>79</v>
      </c>
      <c r="B358" s="2" t="n">
        <v>44465</v>
      </c>
      <c r="C358" t="n">
        <v>4002</v>
      </c>
      <c r="D358" t="inlineStr">
        <is>
          <t>Soll in den Entscheidungen des Gemeinderates neu jeweils das Stimmverhältnis bekannt gegeben werden?</t>
        </is>
      </c>
      <c r="E358" t="inlineStr">
        <is>
          <t>options4</t>
        </is>
      </c>
      <c r="F358" t="n">
        <v>5169</v>
      </c>
      <c r="G358" t="inlineStr">
        <is>
          <t>Politisches System &amp; Digitalisierung</t>
        </is>
      </c>
      <c r="H358" t="inlineStr">
        <is>
          <t>Q01386</t>
        </is>
      </c>
      <c r="I358" t="inlineStr">
        <is>
          <t>de</t>
        </is>
      </c>
      <c r="J358" t="b">
        <v>0</v>
      </c>
      <c r="K358" t="inlineStr">
        <is>
          <t>64435c9da5190a637c5e17ffd8125dff</t>
        </is>
      </c>
      <c r="L358" t="n">
        <v/>
      </c>
      <c r="M358" t="n">
        <v>-1</v>
      </c>
      <c r="N358" t="n">
        <v>-1</v>
      </c>
    </row>
    <row r="359">
      <c r="A359" t="n">
        <v>79</v>
      </c>
      <c r="B359" s="2" t="n">
        <v>44465</v>
      </c>
      <c r="C359" t="n">
        <v>4005</v>
      </c>
      <c r="D359" t="inlineStr">
        <is>
          <t>Sollen Verwaltungsdienstleistungen vor Ort (am Schalter im Gemeindehaus) zu Gunsten elektronischer Angebote abgebaut werden?</t>
        </is>
      </c>
      <c r="E359" t="inlineStr">
        <is>
          <t>options4</t>
        </is>
      </c>
      <c r="F359" t="n">
        <v>5169</v>
      </c>
      <c r="G359" t="inlineStr">
        <is>
          <t>Politisches System &amp; Digitalisierung</t>
        </is>
      </c>
      <c r="H359" t="inlineStr">
        <is>
          <t>Q01387</t>
        </is>
      </c>
      <c r="I359" t="inlineStr">
        <is>
          <t>de</t>
        </is>
      </c>
      <c r="J359" t="b">
        <v>0</v>
      </c>
      <c r="K359" t="inlineStr">
        <is>
          <t>3d278802dc7391051f2f7b2d38062ce6</t>
        </is>
      </c>
      <c r="L359" t="n">
        <v/>
      </c>
      <c r="M359" t="n">
        <v>-1</v>
      </c>
      <c r="N359" t="n">
        <v>-1</v>
      </c>
    </row>
    <row r="360">
      <c r="A360" t="n">
        <v>79</v>
      </c>
      <c r="B360" s="2" t="n">
        <v>44465</v>
      </c>
      <c r="C360" t="n">
        <v>4011</v>
      </c>
      <c r="D360" t="inlineStr">
        <is>
          <t>Soll in Köniz mehr gegen Littering unternommen werden (z.B. höhere Bussen, mehr Kontrollen)?</t>
        </is>
      </c>
      <c r="E360" t="inlineStr">
        <is>
          <t>options4</t>
        </is>
      </c>
      <c r="F360" t="n">
        <v>5248</v>
      </c>
      <c r="G360" t="inlineStr">
        <is>
          <t>Sicherheit &amp; Polizei</t>
        </is>
      </c>
      <c r="H360" t="inlineStr">
        <is>
          <t>Q01389</t>
        </is>
      </c>
      <c r="I360" t="inlineStr">
        <is>
          <t>de</t>
        </is>
      </c>
      <c r="J360" t="b">
        <v>0</v>
      </c>
      <c r="K360" t="inlineStr">
        <is>
          <t>beb371923d9cae701fe2488c85bdbf0a</t>
        </is>
      </c>
      <c r="L360" t="n">
        <v/>
      </c>
      <c r="M360" t="n">
        <v>-1</v>
      </c>
      <c r="N360" t="n">
        <v>-1</v>
      </c>
    </row>
    <row r="361">
      <c r="A361" t="n">
        <v>79</v>
      </c>
      <c r="B361" s="2" t="n">
        <v>44465</v>
      </c>
      <c r="C361" t="n">
        <v>4014</v>
      </c>
      <c r="D361" t="inlineStr">
        <is>
          <t>Soll die Polizei vermehrt gezielt gegen "Raser" vorgehen (z.B. mit Verkehrskontrollen am Abend und an Wochenenden)?</t>
        </is>
      </c>
      <c r="E361" t="inlineStr">
        <is>
          <t>options4</t>
        </is>
      </c>
      <c r="F361" t="n">
        <v>5248</v>
      </c>
      <c r="G361" t="inlineStr">
        <is>
          <t>Sicherheit &amp; Polizei</t>
        </is>
      </c>
      <c r="H361" t="inlineStr">
        <is>
          <t>Q01390</t>
        </is>
      </c>
      <c r="I361" t="inlineStr">
        <is>
          <t>de</t>
        </is>
      </c>
      <c r="J361" t="b">
        <v>0</v>
      </c>
      <c r="K361" t="inlineStr">
        <is>
          <t>aa7ab74cebc3d8d2b9c9b0150eeec458</t>
        </is>
      </c>
      <c r="L361" t="n">
        <v/>
      </c>
      <c r="M361" t="n">
        <v>-1</v>
      </c>
      <c r="N361" t="n">
        <v>-1</v>
      </c>
    </row>
    <row r="362">
      <c r="A362" t="n">
        <v>79</v>
      </c>
      <c r="B362" s="2" t="n">
        <v>44465</v>
      </c>
      <c r="C362" t="n">
        <v>4020</v>
      </c>
      <c r="D362" t="inlineStr">
        <is>
          <t>Soll Köniz mehr gegen Sachbeschädigungen im öffentlichen Raum (Vandalismus) unternehmen (z.B. durch Aufstellen von Videokameras an neuralgischen Stellen)?</t>
        </is>
      </c>
      <c r="E362" t="inlineStr">
        <is>
          <t>options4</t>
        </is>
      </c>
      <c r="F362" t="n">
        <v>5248</v>
      </c>
      <c r="G362" t="inlineStr">
        <is>
          <t>Sicherheit &amp; Polizei</t>
        </is>
      </c>
      <c r="H362" t="inlineStr">
        <is>
          <t>Q01391</t>
        </is>
      </c>
      <c r="I362" t="inlineStr">
        <is>
          <t>de</t>
        </is>
      </c>
      <c r="J362" t="b">
        <v>0</v>
      </c>
      <c r="K362" t="inlineStr">
        <is>
          <t>b8b0e72bcd3d9096fbcc709430e51c23</t>
        </is>
      </c>
      <c r="L362" t="n">
        <v/>
      </c>
      <c r="M362" t="n">
        <v>-1</v>
      </c>
      <c r="N362" t="n">
        <v>-1</v>
      </c>
    </row>
    <row r="363">
      <c r="A363" t="n">
        <v>79</v>
      </c>
      <c r="B363" s="2" t="n">
        <v>44465</v>
      </c>
      <c r="C363" t="n">
        <v>4023</v>
      </c>
      <c r="D363" t="inlineStr">
        <is>
          <t>Soll die Präsenz der Polizei in Köniz ausgebaut werden?</t>
        </is>
      </c>
      <c r="E363" t="inlineStr">
        <is>
          <t>options4</t>
        </is>
      </c>
      <c r="F363" t="n">
        <v>5248</v>
      </c>
      <c r="G363" t="inlineStr">
        <is>
          <t>Sicherheit &amp; Polizei</t>
        </is>
      </c>
      <c r="H363" t="inlineStr">
        <is>
          <t>Q01392</t>
        </is>
      </c>
      <c r="I363" t="inlineStr">
        <is>
          <t>de</t>
        </is>
      </c>
      <c r="J363" t="b">
        <v>0</v>
      </c>
      <c r="K363" t="inlineStr">
        <is>
          <t>c8f332048ae3693fb16e20d25fd3ef5d</t>
        </is>
      </c>
      <c r="L363" t="n">
        <v/>
      </c>
      <c r="M363" t="n">
        <v>-1</v>
      </c>
      <c r="N363" t="n">
        <v>-1</v>
      </c>
    </row>
    <row r="364">
      <c r="A364" t="n">
        <v>79</v>
      </c>
      <c r="B364" s="2" t="n">
        <v>44465</v>
      </c>
      <c r="C364" t="n">
        <v>4122</v>
      </c>
      <c r="D364" t="inlineStr">
        <is>
          <t>Köniz unterhält vier Standorte der Bibliothek. Befürworten Sie die Weiterführung aller Standorte mit dem bestehenden Dienstleistungsangebot?</t>
        </is>
      </c>
      <c r="E364" t="inlineStr">
        <is>
          <t>options4</t>
        </is>
      </c>
      <c r="F364" t="n">
        <v>5026</v>
      </c>
      <c r="G364" t="inlineStr">
        <is>
          <t>Gesellschaft, Kultur &amp; Ethik</t>
        </is>
      </c>
      <c r="H364" t="inlineStr">
        <is>
          <t>Q01394</t>
        </is>
      </c>
      <c r="I364" t="inlineStr">
        <is>
          <t>de</t>
        </is>
      </c>
      <c r="J364" t="b">
        <v>0</v>
      </c>
      <c r="K364" t="inlineStr">
        <is>
          <t>2e6179d04d0415089deb78bfe20ff04b</t>
        </is>
      </c>
      <c r="L364" t="n">
        <v/>
      </c>
      <c r="M364" t="n">
        <v>-1</v>
      </c>
      <c r="N364" t="n">
        <v>-1</v>
      </c>
    </row>
    <row r="365">
      <c r="A365" t="n">
        <v>80</v>
      </c>
      <c r="B365" s="2" t="n">
        <v>44528</v>
      </c>
      <c r="C365" t="n">
        <v>4484</v>
      </c>
      <c r="D365" t="inlineStr">
        <is>
          <t xml:space="preserve"> Würden Sie es befürworten, wenn die Kreisschule Aarau-Buchs eine Tagesschule mit integriertem Betreuungsangebot zusätzlich zum regulären Schulangebot führen würde?</t>
        </is>
      </c>
      <c r="E365" t="inlineStr">
        <is>
          <t>options4</t>
        </is>
      </c>
      <c r="F365" t="n">
        <v>5300</v>
      </c>
      <c r="G365" t="inlineStr">
        <is>
          <t>Sozialstaat, Familie &amp; Gesundheit</t>
        </is>
      </c>
      <c r="H365" t="inlineStr">
        <is>
          <t>Q01395</t>
        </is>
      </c>
      <c r="I365" t="inlineStr">
        <is>
          <t>de</t>
        </is>
      </c>
      <c r="J365" t="b">
        <v>0</v>
      </c>
      <c r="K365" t="inlineStr">
        <is>
          <t>75f00f4e0d33d005042837225862f8c0</t>
        </is>
      </c>
      <c r="L365" t="n">
        <v/>
      </c>
      <c r="M365" t="n">
        <v>-1</v>
      </c>
      <c r="N365" t="n">
        <v>-1</v>
      </c>
    </row>
    <row r="366">
      <c r="A366" t="n">
        <v>80</v>
      </c>
      <c r="B366" s="2" t="n">
        <v>44528</v>
      </c>
      <c r="C366" t="n">
        <v>4485</v>
      </c>
      <c r="D366" t="inlineStr">
        <is>
          <t>Soll die Stadt Aarau zusätzliche finanzielle Mittel für die Pflege und Betreung von älteren Menschen aufwenden (bsp. Projekt Mobile Altersarbeit MoA)?</t>
        </is>
      </c>
      <c r="E366" t="inlineStr">
        <is>
          <t>options4</t>
        </is>
      </c>
      <c r="F366" t="n">
        <v>5300</v>
      </c>
      <c r="G366" t="inlineStr">
        <is>
          <t>Sozialstaat, Familie &amp; Gesundheit</t>
        </is>
      </c>
      <c r="H366" t="inlineStr">
        <is>
          <t>Q01396</t>
        </is>
      </c>
      <c r="I366" t="inlineStr">
        <is>
          <t>de</t>
        </is>
      </c>
      <c r="J366" t="b">
        <v>0</v>
      </c>
      <c r="K366" t="inlineStr">
        <is>
          <t>933667e59ffbe21f35da08733d8d183a</t>
        </is>
      </c>
      <c r="L366" t="n">
        <v/>
      </c>
      <c r="M366" t="n">
        <v>-1</v>
      </c>
      <c r="N366" t="n">
        <v>-1</v>
      </c>
    </row>
    <row r="367">
      <c r="A367" t="n">
        <v>80</v>
      </c>
      <c r="B367" s="2" t="n">
        <v>44528</v>
      </c>
      <c r="C367" t="n">
        <v>4486</v>
      </c>
      <c r="D367" t="inlineStr">
        <is>
          <t>Soll die Stadt Aarau den gemeinnützigen Wohnungsbau stärker unterstützen (z.B. Unterstützung von Genossenschaften mit zinslosem Darlehen)?</t>
        </is>
      </c>
      <c r="E367" t="inlineStr">
        <is>
          <t>options4</t>
        </is>
      </c>
      <c r="F367" t="n">
        <v>5300</v>
      </c>
      <c r="G367" t="inlineStr">
        <is>
          <t>Sozialstaat, Familie &amp; Gesundheit</t>
        </is>
      </c>
      <c r="H367" t="inlineStr">
        <is>
          <t>Q01397</t>
        </is>
      </c>
      <c r="I367" t="inlineStr">
        <is>
          <t>de</t>
        </is>
      </c>
      <c r="J367" t="b">
        <v>0</v>
      </c>
      <c r="K367" t="inlineStr">
        <is>
          <t>c245f4554bcb0b5de35b8001e42c688e</t>
        </is>
      </c>
      <c r="L367" t="n">
        <v/>
      </c>
      <c r="M367" t="n">
        <v>-1</v>
      </c>
      <c r="N367" t="n">
        <v>-1</v>
      </c>
    </row>
    <row r="368">
      <c r="A368" t="n">
        <v>80</v>
      </c>
      <c r="B368" s="2" t="n">
        <v>44528</v>
      </c>
      <c r="C368" t="n">
        <v>4487</v>
      </c>
      <c r="D368" t="inlineStr">
        <is>
          <t>Soll die Stadt zusätzliche Mittel zugunsten der Kinder- und Jugendfreundlichkeit einsetzen (z.B. Aufbau mehrerer Eltern-Kind-Zentren in den Quartieren oder neuer Standort Jungendtreff)?</t>
        </is>
      </c>
      <c r="E368" t="inlineStr">
        <is>
          <t>options4</t>
        </is>
      </c>
      <c r="F368" t="n">
        <v>5300</v>
      </c>
      <c r="G368" t="inlineStr">
        <is>
          <t>Sozialstaat, Familie &amp; Gesundheit</t>
        </is>
      </c>
      <c r="H368" t="inlineStr">
        <is>
          <t>Q01398</t>
        </is>
      </c>
      <c r="I368" t="inlineStr">
        <is>
          <t>de</t>
        </is>
      </c>
      <c r="J368" t="b">
        <v>0</v>
      </c>
      <c r="K368" t="inlineStr">
        <is>
          <t>6a9e796545bfc6e5d3ed6925361e4001</t>
        </is>
      </c>
      <c r="L368" t="n">
        <v/>
      </c>
      <c r="M368" t="n">
        <v>-1</v>
      </c>
      <c r="N368" t="n">
        <v>-1</v>
      </c>
    </row>
    <row r="369">
      <c r="A369" t="n">
        <v>80</v>
      </c>
      <c r="B369" s="2" t="n">
        <v>44528</v>
      </c>
      <c r="C369" t="n">
        <v>4490</v>
      </c>
      <c r="D369" t="inlineStr">
        <is>
          <t>Sollte die Stadt einen grossen Oberstufenstandort in der Telli als Ersatz für die bestehenden Oberstufenschulhäuser realisieren?</t>
        </is>
      </c>
      <c r="E369" t="inlineStr">
        <is>
          <t>options4</t>
        </is>
      </c>
      <c r="F369" t="n">
        <v>5577</v>
      </c>
      <c r="G369" t="inlineStr">
        <is>
          <t>Bildung &amp; Kultur</t>
        </is>
      </c>
      <c r="H369" t="inlineStr">
        <is>
          <t>Q01401</t>
        </is>
      </c>
      <c r="I369" t="inlineStr">
        <is>
          <t>de</t>
        </is>
      </c>
      <c r="J369" t="b">
        <v>0</v>
      </c>
      <c r="K369" t="inlineStr">
        <is>
          <t>39b67937ad632abeacd5a0dd93412741</t>
        </is>
      </c>
      <c r="L369" t="n">
        <v/>
      </c>
      <c r="M369" t="n">
        <v>-1</v>
      </c>
      <c r="N369" t="n">
        <v>-1</v>
      </c>
    </row>
    <row r="370">
      <c r="A370" t="n">
        <v>80</v>
      </c>
      <c r="B370" s="2" t="n">
        <v>44528</v>
      </c>
      <c r="C370" t="n">
        <v>4491</v>
      </c>
      <c r="D370" t="inlineStr">
        <is>
          <t>Soll die Stadt Aarau ihre finanzielle Unterstützung für die Kultur (z.B. Kulturförderung, Finanzierung Kulturhäuser) erhöhen?</t>
        </is>
      </c>
      <c r="E370" t="inlineStr">
        <is>
          <t>options4</t>
        </is>
      </c>
      <c r="F370" t="n">
        <v>5577</v>
      </c>
      <c r="G370" t="inlineStr">
        <is>
          <t>Bildung &amp; Kultur</t>
        </is>
      </c>
      <c r="H370" t="inlineStr">
        <is>
          <t>Q01402</t>
        </is>
      </c>
      <c r="I370" t="inlineStr">
        <is>
          <t>de</t>
        </is>
      </c>
      <c r="J370" t="b">
        <v>0</v>
      </c>
      <c r="K370" t="inlineStr">
        <is>
          <t>ba590fc123bca9789cbf799b47bdb31d</t>
        </is>
      </c>
      <c r="L370" t="n">
        <v/>
      </c>
      <c r="M370" t="n">
        <v>-1</v>
      </c>
      <c r="N370" t="n">
        <v>-1</v>
      </c>
    </row>
    <row r="371">
      <c r="A371" t="n">
        <v>80</v>
      </c>
      <c r="B371" s="2" t="n">
        <v>44528</v>
      </c>
      <c r="C371" t="n">
        <v>4492</v>
      </c>
      <c r="D371" t="inlineStr">
        <is>
          <t>Befürworten Sie die finanzielle Unterstützung der Stadt für den Neubau des Kulturzentrums KIFF 2.0?</t>
        </is>
      </c>
      <c r="E371" t="inlineStr">
        <is>
          <t>options4</t>
        </is>
      </c>
      <c r="F371" t="n">
        <v>5577</v>
      </c>
      <c r="G371" t="inlineStr">
        <is>
          <t>Bildung &amp; Kultur</t>
        </is>
      </c>
      <c r="H371" t="inlineStr">
        <is>
          <t>Q01403</t>
        </is>
      </c>
      <c r="I371" t="inlineStr">
        <is>
          <t>de</t>
        </is>
      </c>
      <c r="J371" t="b">
        <v>0</v>
      </c>
      <c r="K371" t="inlineStr">
        <is>
          <t>ebff7fbe0876a2cbe9248386937fd755</t>
        </is>
      </c>
      <c r="L371" t="n">
        <v/>
      </c>
      <c r="M371" t="n">
        <v>-1</v>
      </c>
      <c r="N371" t="n">
        <v>-1</v>
      </c>
    </row>
    <row r="372">
      <c r="A372" t="n">
        <v>80</v>
      </c>
      <c r="B372" s="2" t="n">
        <v>44528</v>
      </c>
      <c r="C372" t="n">
        <v>4493</v>
      </c>
      <c r="D372" t="inlineStr">
        <is>
          <t xml:space="preserve"> Soll sich die Stadt stärker bemühen, Ausländer/-innen einen leichteren Zugang zu städtischen Dienstleistungen (z.B. mehrsprachige Formulare) zu ermöglichen?</t>
        </is>
      </c>
      <c r="E372" t="inlineStr">
        <is>
          <t>options4</t>
        </is>
      </c>
      <c r="F372" t="n">
        <v>4308</v>
      </c>
      <c r="G372" t="inlineStr">
        <is>
          <t>Migration &amp; Integration</t>
        </is>
      </c>
      <c r="H372" t="inlineStr">
        <is>
          <t>Q01404</t>
        </is>
      </c>
      <c r="I372" t="inlineStr">
        <is>
          <t>de</t>
        </is>
      </c>
      <c r="J372" t="b">
        <v>0</v>
      </c>
      <c r="K372" t="inlineStr">
        <is>
          <t>db2add8c10d0c7e2010e198654b83726</t>
        </is>
      </c>
      <c r="L372" t="n">
        <v/>
      </c>
      <c r="M372" t="n">
        <v>-1</v>
      </c>
      <c r="N372" t="n">
        <v>-1</v>
      </c>
    </row>
    <row r="373">
      <c r="A373" t="n">
        <v>80</v>
      </c>
      <c r="B373" s="2" t="n">
        <v>44528</v>
      </c>
      <c r="C373" t="n">
        <v>4496</v>
      </c>
      <c r="D373" t="inlineStr">
        <is>
          <t>Befürworten Sie die Realisierung eines kantonalen Integrationszentrums im Torfeld Nord?</t>
        </is>
      </c>
      <c r="E373" t="inlineStr">
        <is>
          <t>options4</t>
        </is>
      </c>
      <c r="F373" t="n">
        <v>4308</v>
      </c>
      <c r="G373" t="inlineStr">
        <is>
          <t>Migration &amp; Integration</t>
        </is>
      </c>
      <c r="H373" t="inlineStr">
        <is>
          <t>Q01407</t>
        </is>
      </c>
      <c r="I373" t="inlineStr">
        <is>
          <t>de</t>
        </is>
      </c>
      <c r="J373" t="b">
        <v>0</v>
      </c>
      <c r="K373" t="inlineStr">
        <is>
          <t>43c667dcda51795a2ceab5ff7b5ab9a6</t>
        </is>
      </c>
      <c r="L373" t="n">
        <v/>
      </c>
      <c r="M373" t="n">
        <v>-1</v>
      </c>
      <c r="N373" t="n">
        <v>-1</v>
      </c>
    </row>
    <row r="374">
      <c r="A374" t="n">
        <v>80</v>
      </c>
      <c r="B374" s="2" t="n">
        <v>44528</v>
      </c>
      <c r="C374" t="n">
        <v>4497</v>
      </c>
      <c r="D374" t="inlineStr">
        <is>
          <t>Soll sich die Stadt Aarau zusammen mit anderen Städten aktiv dafür einsetzen, dass Geflüchtete Personen aus Lagern direkt vor Ort (sogenannte "Resettlement-Flüchtende") aufgenommen werden können (z.B Aufnahme aus Lagern in Griechenland)?</t>
        </is>
      </c>
      <c r="E374" t="inlineStr">
        <is>
          <t>options4</t>
        </is>
      </c>
      <c r="F374" t="n">
        <v>4308</v>
      </c>
      <c r="G374" t="inlineStr">
        <is>
          <t>Migration &amp; Integration</t>
        </is>
      </c>
      <c r="H374" t="inlineStr">
        <is>
          <t>Q01408</t>
        </is>
      </c>
      <c r="I374" t="inlineStr">
        <is>
          <t>de</t>
        </is>
      </c>
      <c r="J374" t="b">
        <v>0</v>
      </c>
      <c r="K374" t="inlineStr">
        <is>
          <t>0424505ecd9cb07fb7c8088314cb7472</t>
        </is>
      </c>
      <c r="L374" t="n">
        <v/>
      </c>
      <c r="M374" t="n">
        <v>-1</v>
      </c>
      <c r="N374" t="n">
        <v>-1</v>
      </c>
    </row>
    <row r="375">
      <c r="A375" t="n">
        <v>80</v>
      </c>
      <c r="B375" s="2" t="n">
        <v>44528</v>
      </c>
      <c r="C375" t="n">
        <v>4499</v>
      </c>
      <c r="D375" t="inlineStr">
        <is>
          <t xml:space="preserve"> Soll die Stadt innerhalb der Stadtverwaltung Arbeitsstellen für Menschen mit Beeinträchtigungen vorsehen?</t>
        </is>
      </c>
      <c r="E375" t="inlineStr">
        <is>
          <t>options4</t>
        </is>
      </c>
      <c r="F375" t="n">
        <v>4380</v>
      </c>
      <c r="G375" t="inlineStr">
        <is>
          <t>Gesellschaft &amp; Ethik</t>
        </is>
      </c>
      <c r="H375" t="inlineStr">
        <is>
          <t>Q01410</t>
        </is>
      </c>
      <c r="I375" t="inlineStr">
        <is>
          <t>de</t>
        </is>
      </c>
      <c r="J375" t="b">
        <v>0</v>
      </c>
      <c r="K375" t="inlineStr">
        <is>
          <t>77c00e0d13df9497d6ef630ac96c4048</t>
        </is>
      </c>
      <c r="L375" t="n">
        <v/>
      </c>
      <c r="M375" t="n">
        <v>-1</v>
      </c>
      <c r="N375" t="n">
        <v>-1</v>
      </c>
    </row>
    <row r="376">
      <c r="A376" t="n">
        <v>80</v>
      </c>
      <c r="B376" s="2" t="n">
        <v>44528</v>
      </c>
      <c r="C376" t="n">
        <v>4500</v>
      </c>
      <c r="D376" t="inlineStr">
        <is>
          <t xml:space="preserve"> Befürworten Sie die Ausweitung der Pflicht, ein Covid-Zertifikat vorzuweisen (z. B. in Innenräumen von Restaurants oder Museen)?</t>
        </is>
      </c>
      <c r="E376" t="inlineStr">
        <is>
          <t>options4</t>
        </is>
      </c>
      <c r="F376" t="n">
        <v>4380</v>
      </c>
      <c r="G376" t="inlineStr">
        <is>
          <t>Gesellschaft &amp; Ethik</t>
        </is>
      </c>
      <c r="H376" t="inlineStr">
        <is>
          <t>Q01411</t>
        </is>
      </c>
      <c r="I376" t="inlineStr">
        <is>
          <t>de</t>
        </is>
      </c>
      <c r="J376" t="b">
        <v>0</v>
      </c>
      <c r="K376" t="inlineStr">
        <is>
          <t>66f49a7bc682a29a55c47368f1c58558</t>
        </is>
      </c>
      <c r="L376" t="n">
        <v/>
      </c>
      <c r="M376" t="n">
        <v>-1</v>
      </c>
      <c r="N376" t="n">
        <v>-1</v>
      </c>
    </row>
    <row r="377">
      <c r="A377" t="n">
        <v>80</v>
      </c>
      <c r="B377" s="2" t="n">
        <v>44528</v>
      </c>
      <c r="C377" t="n">
        <v>4501</v>
      </c>
      <c r="D377" t="inlineStr">
        <is>
          <t xml:space="preserve"> Sollen Ehepaare getrennt als Einzelpersonen besteuert werden (Individualbesteuerung)?</t>
        </is>
      </c>
      <c r="E377" t="inlineStr">
        <is>
          <t>options4</t>
        </is>
      </c>
      <c r="F377" t="n">
        <v>4468</v>
      </c>
      <c r="G377" t="inlineStr">
        <is>
          <t>Finanzen &amp; Steuern</t>
        </is>
      </c>
      <c r="H377" t="inlineStr">
        <is>
          <t>Q01412</t>
        </is>
      </c>
      <c r="I377" t="inlineStr">
        <is>
          <t>de</t>
        </is>
      </c>
      <c r="J377" t="b">
        <v>0</v>
      </c>
      <c r="K377" t="inlineStr">
        <is>
          <t>3bf2e25099558cb2c8caa49885b979c7</t>
        </is>
      </c>
      <c r="L377" t="n">
        <v/>
      </c>
      <c r="M377" t="n">
        <v>-1</v>
      </c>
      <c r="N377" t="n">
        <v>-1</v>
      </c>
    </row>
    <row r="378">
      <c r="A378" t="n">
        <v>80</v>
      </c>
      <c r="B378" s="2" t="n">
        <v>44528</v>
      </c>
      <c r="C378" t="n">
        <v>4502</v>
      </c>
      <c r="D378" t="inlineStr">
        <is>
          <t xml:space="preserve"> Soll zur Kompensation der kantonalen Steuergesetzrevision der Steuerfuss in Aarau für die natürlichen Personen erhöht werden (resp. auf eine mögliche Senkung verzichtet werden)?</t>
        </is>
      </c>
      <c r="E378" t="inlineStr">
        <is>
          <t>options4</t>
        </is>
      </c>
      <c r="F378" t="n">
        <v>4468</v>
      </c>
      <c r="G378" t="inlineStr">
        <is>
          <t>Finanzen &amp; Steuern</t>
        </is>
      </c>
      <c r="H378" t="inlineStr">
        <is>
          <t>Q01413</t>
        </is>
      </c>
      <c r="I378" t="inlineStr">
        <is>
          <t>de</t>
        </is>
      </c>
      <c r="J378" t="b">
        <v>0</v>
      </c>
      <c r="K378" t="inlineStr">
        <is>
          <t>1dedc7131c0769ca66c4a6ec9d3d64a0</t>
        </is>
      </c>
      <c r="L378" t="n">
        <v/>
      </c>
      <c r="M378" t="n">
        <v>-1</v>
      </c>
      <c r="N378" t="n">
        <v>-1</v>
      </c>
    </row>
    <row r="379">
      <c r="A379" t="n">
        <v>80</v>
      </c>
      <c r="B379" s="2" t="n">
        <v>44528</v>
      </c>
      <c r="C379" t="n">
        <v>4503</v>
      </c>
      <c r="D379" t="inlineStr">
        <is>
          <t xml:space="preserve"> Soll die Stadt zur Kompensation der kantonalen Steuergesetzrevision zusätzliche Sparanstrengungen unternehmen, die den Abbau städtischer Leistungen mit sich bringen?</t>
        </is>
      </c>
      <c r="E379" t="inlineStr">
        <is>
          <t>options4</t>
        </is>
      </c>
      <c r="F379" t="n">
        <v>4468</v>
      </c>
      <c r="G379" t="inlineStr">
        <is>
          <t>Finanzen &amp; Steuern</t>
        </is>
      </c>
      <c r="H379" t="inlineStr">
        <is>
          <t>Q01414</t>
        </is>
      </c>
      <c r="I379" t="inlineStr">
        <is>
          <t>de</t>
        </is>
      </c>
      <c r="J379" t="b">
        <v>0</v>
      </c>
      <c r="K379" t="inlineStr">
        <is>
          <t>db1f3a418e684701a9403edf663dacb9</t>
        </is>
      </c>
      <c r="L379" t="n">
        <v/>
      </c>
      <c r="M379" t="n">
        <v>-1</v>
      </c>
      <c r="N379" t="n">
        <v>-1</v>
      </c>
    </row>
    <row r="380">
      <c r="A380" t="n">
        <v>80</v>
      </c>
      <c r="B380" s="2" t="n">
        <v>44528</v>
      </c>
      <c r="C380" t="n">
        <v>4504</v>
      </c>
      <c r="D380" t="inlineStr">
        <is>
          <t xml:space="preserve"> Befürworten Sie die Einführung einer Schuldenbremse mit verbindlichen Eckwerten für die Stadt Aarau?</t>
        </is>
      </c>
      <c r="E380" t="inlineStr">
        <is>
          <t>options4</t>
        </is>
      </c>
      <c r="F380" t="n">
        <v>4468</v>
      </c>
      <c r="G380" t="inlineStr">
        <is>
          <t>Finanzen &amp; Steuern</t>
        </is>
      </c>
      <c r="H380" t="inlineStr">
        <is>
          <t>Q01415</t>
        </is>
      </c>
      <c r="I380" t="inlineStr">
        <is>
          <t>de</t>
        </is>
      </c>
      <c r="J380" t="b">
        <v>0</v>
      </c>
      <c r="K380" t="inlineStr">
        <is>
          <t>3d0aeb66c396ec90aeaf582faf279086</t>
        </is>
      </c>
      <c r="L380" t="n">
        <v/>
      </c>
      <c r="M380" t="n">
        <v>-1</v>
      </c>
      <c r="N380" t="n">
        <v>-1</v>
      </c>
    </row>
    <row r="381">
      <c r="A381" t="n">
        <v>80</v>
      </c>
      <c r="B381" s="2" t="n">
        <v>44528</v>
      </c>
      <c r="C381" t="n">
        <v>4505</v>
      </c>
      <c r="D381" t="inlineStr">
        <is>
          <t xml:space="preserve"> Befürworten Sie die Einführung eines für alle Arbeitnehmenden gültigen Mindestlohnes von CHF 4'000 für eine Vollzeitstelle?</t>
        </is>
      </c>
      <c r="E381" t="inlineStr">
        <is>
          <t>options4</t>
        </is>
      </c>
      <c r="F381" t="n">
        <v>4589</v>
      </c>
      <c r="G381" t="inlineStr">
        <is>
          <t>Wirtschaft &amp; Arbeit</t>
        </is>
      </c>
      <c r="H381" t="inlineStr">
        <is>
          <t>Q01416</t>
        </is>
      </c>
      <c r="I381" t="inlineStr">
        <is>
          <t>de</t>
        </is>
      </c>
      <c r="J381" t="b">
        <v>0</v>
      </c>
      <c r="K381" t="inlineStr">
        <is>
          <t>86aad5304daa4669c7b9e8235f61e140</t>
        </is>
      </c>
      <c r="L381" t="n">
        <v/>
      </c>
      <c r="M381" t="n">
        <v>-1</v>
      </c>
      <c r="N381" t="n">
        <v>-1</v>
      </c>
    </row>
    <row r="382">
      <c r="A382" t="n">
        <v>80</v>
      </c>
      <c r="B382" s="2" t="n">
        <v>44528</v>
      </c>
      <c r="C382" t="n">
        <v>4506</v>
      </c>
      <c r="D382" t="inlineStr">
        <is>
          <t xml:space="preserve"> Sollte die Stadt Aarau ihr Engagement – auch finanziell – im Bereich der Standort- und Wirtschaftsförderung erhöhen?</t>
        </is>
      </c>
      <c r="E382" t="inlineStr">
        <is>
          <t>options4</t>
        </is>
      </c>
      <c r="F382" t="n">
        <v>4589</v>
      </c>
      <c r="G382" t="inlineStr">
        <is>
          <t>Wirtschaft &amp; Arbeit</t>
        </is>
      </c>
      <c r="H382" t="inlineStr">
        <is>
          <t>Q01417</t>
        </is>
      </c>
      <c r="I382" t="inlineStr">
        <is>
          <t>de</t>
        </is>
      </c>
      <c r="J382" t="b">
        <v>0</v>
      </c>
      <c r="K382" t="inlineStr">
        <is>
          <t>065783b49643fa4d7e74a57cb2bf9aee</t>
        </is>
      </c>
      <c r="L382" t="n">
        <v/>
      </c>
      <c r="M382" t="n">
        <v>-1</v>
      </c>
      <c r="N382" t="n">
        <v>-1</v>
      </c>
    </row>
    <row r="383">
      <c r="A383" t="n">
        <v>80</v>
      </c>
      <c r="B383" s="2" t="n">
        <v>44528</v>
      </c>
      <c r="C383" t="n">
        <v>4508</v>
      </c>
      <c r="D383" t="inlineStr">
        <is>
          <t xml:space="preserve"> Soll die Schweiz ein Freihandelsabkommen mit den USA anstreben?</t>
        </is>
      </c>
      <c r="E383" t="inlineStr">
        <is>
          <t>options4</t>
        </is>
      </c>
      <c r="F383" t="n">
        <v>4589</v>
      </c>
      <c r="G383" t="inlineStr">
        <is>
          <t>Wirtschaft &amp; Arbeit</t>
        </is>
      </c>
      <c r="H383" t="inlineStr">
        <is>
          <t>Q01419</t>
        </is>
      </c>
      <c r="I383" t="inlineStr">
        <is>
          <t>de</t>
        </is>
      </c>
      <c r="J383" t="b">
        <v>0</v>
      </c>
      <c r="K383" t="inlineStr">
        <is>
          <t>f7a0b58fb18b6a9b8f8a304b1f2b3f31</t>
        </is>
      </c>
      <c r="L383" t="n">
        <v/>
      </c>
      <c r="M383" t="n">
        <v>-1</v>
      </c>
      <c r="N383" t="n">
        <v>-1</v>
      </c>
    </row>
    <row r="384">
      <c r="A384" t="n">
        <v>80</v>
      </c>
      <c r="B384" s="2" t="n">
        <v>44528</v>
      </c>
      <c r="C384" t="n">
        <v>4509</v>
      </c>
      <c r="D384" t="inlineStr">
        <is>
          <t xml:space="preserve"> Soll die Schweiz Einkäufe im Ausland erschweren (z.B. Senkung der Zollfreigrenze)?</t>
        </is>
      </c>
      <c r="E384" t="inlineStr">
        <is>
          <t>options4</t>
        </is>
      </c>
      <c r="F384" t="n">
        <v>4589</v>
      </c>
      <c r="G384" t="inlineStr">
        <is>
          <t>Wirtschaft &amp; Arbeit</t>
        </is>
      </c>
      <c r="H384" t="inlineStr">
        <is>
          <t>Q01420</t>
        </is>
      </c>
      <c r="I384" t="inlineStr">
        <is>
          <t>de</t>
        </is>
      </c>
      <c r="J384" t="b">
        <v>0</v>
      </c>
      <c r="K384" t="inlineStr">
        <is>
          <t>d95c028399402dee815d64e1ae0008b8</t>
        </is>
      </c>
      <c r="L384" t="n">
        <v/>
      </c>
      <c r="M384" t="n">
        <v>-1</v>
      </c>
      <c r="N384" t="n">
        <v>-1</v>
      </c>
    </row>
    <row r="385">
      <c r="A385" t="n">
        <v>80</v>
      </c>
      <c r="B385" s="2" t="n">
        <v>44528</v>
      </c>
      <c r="C385" t="n">
        <v>4510</v>
      </c>
      <c r="D385" t="inlineStr">
        <is>
          <t xml:space="preserve"> Braucht es in der Stadt Aarau zusätzliche Massnahmen zugunsten der Biodiversität (z.B. ökologische Aufwertung städtischer Grünflächen, Inventarisierung wertvoller Bäume)?</t>
        </is>
      </c>
      <c r="E385" t="inlineStr">
        <is>
          <t>options4</t>
        </is>
      </c>
      <c r="F385" t="n">
        <v>5522</v>
      </c>
      <c r="G385" t="inlineStr">
        <is>
          <t>Energie &amp; Umwelt</t>
        </is>
      </c>
      <c r="H385" t="inlineStr">
        <is>
          <t>Q01421</t>
        </is>
      </c>
      <c r="I385" t="inlineStr">
        <is>
          <t>de</t>
        </is>
      </c>
      <c r="J385" t="b">
        <v>0</v>
      </c>
      <c r="K385" t="inlineStr">
        <is>
          <t>cc2283c14ced6468610a298c1417ac8f</t>
        </is>
      </c>
      <c r="L385" t="n">
        <v/>
      </c>
      <c r="M385" t="n">
        <v>-1</v>
      </c>
      <c r="N385" t="n">
        <v>-1</v>
      </c>
    </row>
    <row r="386">
      <c r="A386" t="n">
        <v>80</v>
      </c>
      <c r="B386" s="2" t="n">
        <v>44528</v>
      </c>
      <c r="C386" t="n">
        <v>4511</v>
      </c>
      <c r="D386" t="inlineStr">
        <is>
          <t xml:space="preserve"> Soll die Stadt Aarau zukünftig ausschliesslich Elektrofahrzeuge beschaffen?</t>
        </is>
      </c>
      <c r="E386" t="inlineStr">
        <is>
          <t>options4</t>
        </is>
      </c>
      <c r="F386" t="n">
        <v>5522</v>
      </c>
      <c r="G386" t="inlineStr">
        <is>
          <t>Energie &amp; Umwelt</t>
        </is>
      </c>
      <c r="H386" t="inlineStr">
        <is>
          <t>Q01422</t>
        </is>
      </c>
      <c r="I386" t="inlineStr">
        <is>
          <t>de</t>
        </is>
      </c>
      <c r="J386" t="b">
        <v>0</v>
      </c>
      <c r="K386" t="inlineStr">
        <is>
          <t>1e17ff9db1950f2bd5d8626a065f0371</t>
        </is>
      </c>
      <c r="L386" t="n">
        <v/>
      </c>
      <c r="M386" t="n">
        <v>-1</v>
      </c>
      <c r="N386" t="n">
        <v>-1</v>
      </c>
    </row>
    <row r="387">
      <c r="A387" t="n">
        <v>80</v>
      </c>
      <c r="B387" s="2" t="n">
        <v>44528</v>
      </c>
      <c r="C387" t="n">
        <v>4512</v>
      </c>
      <c r="D387" t="inlineStr">
        <is>
          <t xml:space="preserve"> Sollen die Ziele der städtischen Klimastrategie weiter verschärft werden?</t>
        </is>
      </c>
      <c r="E387" t="inlineStr">
        <is>
          <t>options4</t>
        </is>
      </c>
      <c r="F387" t="n">
        <v>5522</v>
      </c>
      <c r="G387" t="inlineStr">
        <is>
          <t>Energie &amp; Umwelt</t>
        </is>
      </c>
      <c r="H387" t="inlineStr">
        <is>
          <t>Q01423</t>
        </is>
      </c>
      <c r="I387" t="inlineStr">
        <is>
          <t>de</t>
        </is>
      </c>
      <c r="J387" t="b">
        <v>0</v>
      </c>
      <c r="K387" t="inlineStr">
        <is>
          <t>8c3aaeca3315c6c3c27681253aaa6364</t>
        </is>
      </c>
      <c r="L387" t="n">
        <v/>
      </c>
      <c r="M387" t="n">
        <v>-1</v>
      </c>
      <c r="N387" t="n">
        <v>-1</v>
      </c>
    </row>
    <row r="388">
      <c r="A388" t="n">
        <v>80</v>
      </c>
      <c r="B388" s="2" t="n">
        <v>44528</v>
      </c>
      <c r="C388" t="n">
        <v>4513</v>
      </c>
      <c r="D388" t="inlineStr">
        <is>
          <t xml:space="preserve"> Würden Sie eine Verschärfung der Bauvorschriften zu Gunsten des Klimaschutzes begrüssen (z.B. Anschlusspflichten an Wärmenetze und strengere energetische Anforderungen)?</t>
        </is>
      </c>
      <c r="E388" t="inlineStr">
        <is>
          <t>options4</t>
        </is>
      </c>
      <c r="F388" t="n">
        <v>5522</v>
      </c>
      <c r="G388" t="inlineStr">
        <is>
          <t>Energie &amp; Umwelt</t>
        </is>
      </c>
      <c r="H388" t="inlineStr">
        <is>
          <t>Q01424</t>
        </is>
      </c>
      <c r="I388" t="inlineStr">
        <is>
          <t>de</t>
        </is>
      </c>
      <c r="J388" t="b">
        <v>0</v>
      </c>
      <c r="K388" t="inlineStr">
        <is>
          <t>565c2f90d474eb1c3f0427aef09318c6</t>
        </is>
      </c>
      <c r="L388" t="n">
        <v/>
      </c>
      <c r="M388" t="n">
        <v>-1</v>
      </c>
      <c r="N388" t="n">
        <v>-1</v>
      </c>
    </row>
    <row r="389">
      <c r="A389" t="n">
        <v>80</v>
      </c>
      <c r="B389" s="2" t="n">
        <v>44528</v>
      </c>
      <c r="C389" t="n">
        <v>4514</v>
      </c>
      <c r="D389" t="inlineStr">
        <is>
          <t xml:space="preserve"> Soll auf der Bahnhofstrasse eine Tempo 30-Zone eingeführt werden?</t>
        </is>
      </c>
      <c r="E389" t="inlineStr">
        <is>
          <t>options4</t>
        </is>
      </c>
      <c r="F389" t="n">
        <v>5578</v>
      </c>
      <c r="G389" t="inlineStr">
        <is>
          <t>Raumplanung</t>
        </is>
      </c>
      <c r="H389" t="inlineStr">
        <is>
          <t>Q01425</t>
        </is>
      </c>
      <c r="I389" t="inlineStr">
        <is>
          <t>de</t>
        </is>
      </c>
      <c r="J389" t="b">
        <v>0</v>
      </c>
      <c r="K389" t="inlineStr">
        <is>
          <t>7aa6599fd64a04efe4fa5facbf745595</t>
        </is>
      </c>
      <c r="L389" t="n">
        <v/>
      </c>
      <c r="M389" t="n">
        <v>-1</v>
      </c>
      <c r="N389" t="n">
        <v>-1</v>
      </c>
    </row>
    <row r="390">
      <c r="A390" t="n">
        <v>80</v>
      </c>
      <c r="B390" s="2" t="n">
        <v>44528</v>
      </c>
      <c r="C390" t="n">
        <v>4515</v>
      </c>
      <c r="D390" t="inlineStr">
        <is>
          <t xml:space="preserve"> Soll die Stadt den Langsamverkehr (z.B. Ausbau Velowege, breitere Trottoirs, sichere Strassenübergänge) zusätzlich fördern?</t>
        </is>
      </c>
      <c r="E390" t="inlineStr">
        <is>
          <t>options4</t>
        </is>
      </c>
      <c r="F390" t="n">
        <v>5578</v>
      </c>
      <c r="G390" t="inlineStr">
        <is>
          <t>Raumplanung</t>
        </is>
      </c>
      <c r="H390" t="inlineStr">
        <is>
          <t>Q01426</t>
        </is>
      </c>
      <c r="I390" t="inlineStr">
        <is>
          <t>de</t>
        </is>
      </c>
      <c r="J390" t="b">
        <v>0</v>
      </c>
      <c r="K390" t="inlineStr">
        <is>
          <t>688cf40857d235ebc658e9ef6037de69</t>
        </is>
      </c>
      <c r="L390" t="n">
        <v/>
      </c>
      <c r="M390" t="n">
        <v>-1</v>
      </c>
      <c r="N390" t="n">
        <v>-1</v>
      </c>
    </row>
    <row r="391">
      <c r="A391" t="n">
        <v>80</v>
      </c>
      <c r="B391" s="2" t="n">
        <v>44528</v>
      </c>
      <c r="C391" t="n">
        <v>4516</v>
      </c>
      <c r="D391" t="inlineStr">
        <is>
          <t xml:space="preserve"> Braucht es in der Stadt zusätzliche Massnahmen zugunsten des motorisierten Individualverkehrs (z.B. Ausbau Parkplatzangebot, Verbesserung Verkehrsfluss)?</t>
        </is>
      </c>
      <c r="E391" t="inlineStr">
        <is>
          <t>options4</t>
        </is>
      </c>
      <c r="F391" t="n">
        <v>5578</v>
      </c>
      <c r="G391" t="inlineStr">
        <is>
          <t>Raumplanung</t>
        </is>
      </c>
      <c r="H391" t="inlineStr">
        <is>
          <t>Q01427</t>
        </is>
      </c>
      <c r="I391" t="inlineStr">
        <is>
          <t>de</t>
        </is>
      </c>
      <c r="J391" t="b">
        <v>0</v>
      </c>
      <c r="K391" t="inlineStr">
        <is>
          <t>36ce8acf1534a051288c7ad8a15cae76</t>
        </is>
      </c>
      <c r="L391" t="n">
        <v/>
      </c>
      <c r="M391" t="n">
        <v>-1</v>
      </c>
      <c r="N391" t="n">
        <v>-1</v>
      </c>
    </row>
    <row r="392">
      <c r="A392" t="n">
        <v>80</v>
      </c>
      <c r="B392" s="2" t="n">
        <v>44528</v>
      </c>
      <c r="C392" t="n">
        <v>4517</v>
      </c>
      <c r="D392" t="inlineStr">
        <is>
          <t xml:space="preserve"> Sollen in den Quartieren vermehrt Begegnungszonen (Tempo 20) eingerichtet werden?</t>
        </is>
      </c>
      <c r="E392" t="inlineStr">
        <is>
          <t>options4</t>
        </is>
      </c>
      <c r="F392" t="n">
        <v>5481</v>
      </c>
      <c r="G392" t="inlineStr">
        <is>
          <t>Stadtentwicklung</t>
        </is>
      </c>
      <c r="H392" t="inlineStr">
        <is>
          <t>Q01428</t>
        </is>
      </c>
      <c r="I392" t="inlineStr">
        <is>
          <t>de</t>
        </is>
      </c>
      <c r="J392" t="b">
        <v>0</v>
      </c>
      <c r="K392" t="inlineStr">
        <is>
          <t>e6ff6c1500299aac2c571ba9e7433b40</t>
        </is>
      </c>
      <c r="L392" t="n">
        <v/>
      </c>
      <c r="M392" t="n">
        <v>-1</v>
      </c>
      <c r="N392" t="n">
        <v>-1</v>
      </c>
    </row>
    <row r="393">
      <c r="A393" t="n">
        <v>80</v>
      </c>
      <c r="B393" s="2" t="n">
        <v>44528</v>
      </c>
      <c r="C393" t="n">
        <v>4518</v>
      </c>
      <c r="D393" t="inlineStr">
        <is>
          <t xml:space="preserve"> Befürworten Sie eine Lockerung der Regeln zur Nutzung des öffentlichen Grundes (bsp. Verzicht auf Gebühren für Aussenflächen, Vergrösserungen der Aussenflächen von Gastronomiebetrieben)?</t>
        </is>
      </c>
      <c r="E393" t="inlineStr">
        <is>
          <t>options4</t>
        </is>
      </c>
      <c r="F393" t="n">
        <v>5481</v>
      </c>
      <c r="G393" t="inlineStr">
        <is>
          <t>Stadtentwicklung</t>
        </is>
      </c>
      <c r="H393" t="inlineStr">
        <is>
          <t>Q01429</t>
        </is>
      </c>
      <c r="I393" t="inlineStr">
        <is>
          <t>de</t>
        </is>
      </c>
      <c r="J393" t="b">
        <v>0</v>
      </c>
      <c r="K393" t="inlineStr">
        <is>
          <t>64df063135c9be000faa167497faef35</t>
        </is>
      </c>
      <c r="L393" t="n">
        <v/>
      </c>
      <c r="M393" t="n">
        <v>-1</v>
      </c>
      <c r="N393" t="n">
        <v>-1</v>
      </c>
    </row>
    <row r="394">
      <c r="A394" t="n">
        <v>80</v>
      </c>
      <c r="B394" s="2" t="n">
        <v>44528</v>
      </c>
      <c r="C394" t="n">
        <v>4519</v>
      </c>
      <c r="D394" t="inlineStr">
        <is>
          <t xml:space="preserve"> Sollen im Rahmen der baulichen Verdichtung in Aarau vermehrt Hochhäuser gebaut werden?</t>
        </is>
      </c>
      <c r="E394" t="inlineStr">
        <is>
          <t>options4</t>
        </is>
      </c>
      <c r="F394" t="n">
        <v>5481</v>
      </c>
      <c r="G394" t="inlineStr">
        <is>
          <t>Stadtentwicklung</t>
        </is>
      </c>
      <c r="H394" t="inlineStr">
        <is>
          <t>Q01430</t>
        </is>
      </c>
      <c r="I394" t="inlineStr">
        <is>
          <t>de</t>
        </is>
      </c>
      <c r="J394" t="b">
        <v>0</v>
      </c>
      <c r="K394" t="inlineStr">
        <is>
          <t>d19138e10cd222d4f35c57f866ca61a0</t>
        </is>
      </c>
      <c r="L394" t="n">
        <v/>
      </c>
      <c r="M394" t="n">
        <v>-1</v>
      </c>
      <c r="N394" t="n">
        <v>-1</v>
      </c>
    </row>
    <row r="395">
      <c r="A395" t="n">
        <v>80</v>
      </c>
      <c r="B395" s="2" t="n">
        <v>44528</v>
      </c>
      <c r="C395" t="n">
        <v>4520</v>
      </c>
      <c r="D395" t="inlineStr">
        <is>
          <t xml:space="preserve"> Soll das öffentliche Verkehrsnetz so angepasst werden, dass die Altstadt von den Bussen umfahren wird?</t>
        </is>
      </c>
      <c r="E395" t="inlineStr">
        <is>
          <t>options4</t>
        </is>
      </c>
      <c r="F395" t="n">
        <v>5481</v>
      </c>
      <c r="G395" t="inlineStr">
        <is>
          <t>Stadtentwicklung</t>
        </is>
      </c>
      <c r="H395" t="inlineStr">
        <is>
          <t>Q01431</t>
        </is>
      </c>
      <c r="I395" t="inlineStr">
        <is>
          <t>de</t>
        </is>
      </c>
      <c r="J395" t="b">
        <v>0</v>
      </c>
      <c r="K395" t="inlineStr">
        <is>
          <t>04a3686db55d0f2fdacbdbfcf113e720</t>
        </is>
      </c>
      <c r="L395" t="n">
        <v/>
      </c>
      <c r="M395" t="n">
        <v>-1</v>
      </c>
      <c r="N395" t="n">
        <v>-1</v>
      </c>
    </row>
    <row r="396">
      <c r="A396" t="n">
        <v>80</v>
      </c>
      <c r="B396" s="2" t="n">
        <v>44528</v>
      </c>
      <c r="C396" t="n">
        <v>4521</v>
      </c>
      <c r="D396" t="inlineStr">
        <is>
          <t xml:space="preserve"> Braucht die Stadt Aarau eine öffentliche Flussbadi an der Aare?</t>
        </is>
      </c>
      <c r="E396" t="inlineStr">
        <is>
          <t>options4</t>
        </is>
      </c>
      <c r="F396" t="n">
        <v>5481</v>
      </c>
      <c r="G396" t="inlineStr">
        <is>
          <t>Stadtentwicklung</t>
        </is>
      </c>
      <c r="H396" t="inlineStr">
        <is>
          <t>Q01432</t>
        </is>
      </c>
      <c r="I396" t="inlineStr">
        <is>
          <t>de</t>
        </is>
      </c>
      <c r="J396" t="b">
        <v>0</v>
      </c>
      <c r="K396" t="inlineStr">
        <is>
          <t>b6275bf3de3ac1bcc5b39028d3c45b23</t>
        </is>
      </c>
      <c r="L396" t="n">
        <v/>
      </c>
      <c r="M396" t="n">
        <v>-1</v>
      </c>
      <c r="N396" t="n">
        <v>-1</v>
      </c>
    </row>
    <row r="397">
      <c r="A397" t="n">
        <v>80</v>
      </c>
      <c r="B397" s="2" t="n">
        <v>44528</v>
      </c>
      <c r="C397" t="n">
        <v>4523</v>
      </c>
      <c r="D397" t="inlineStr">
        <is>
          <t xml:space="preserve"> Soll in der Stadt Aarau die Finanzierung von Parteien sowie von Wahl- und Abstimmungskampagnen offengelegt werden müssen?</t>
        </is>
      </c>
      <c r="E397" t="inlineStr">
        <is>
          <t>options4</t>
        </is>
      </c>
      <c r="F397" t="n">
        <v>5167</v>
      </c>
      <c r="G397" t="inlineStr">
        <is>
          <t>Politisches System &amp; Digitalisierung</t>
        </is>
      </c>
      <c r="H397" t="inlineStr">
        <is>
          <t>Q01434</t>
        </is>
      </c>
      <c r="I397" t="inlineStr">
        <is>
          <t>de</t>
        </is>
      </c>
      <c r="J397" t="b">
        <v>0</v>
      </c>
      <c r="K397" t="inlineStr">
        <is>
          <t>05a13433ecac94f1f6e6c6b53086f18a</t>
        </is>
      </c>
      <c r="L397" t="n">
        <v/>
      </c>
      <c r="M397" t="n">
        <v>-1</v>
      </c>
      <c r="N397" t="n">
        <v>-1</v>
      </c>
    </row>
    <row r="398">
      <c r="A398" t="n">
        <v>80</v>
      </c>
      <c r="B398" s="2" t="n">
        <v>44528</v>
      </c>
      <c r="C398" t="n">
        <v>4524</v>
      </c>
      <c r="D398" t="inlineStr">
        <is>
          <t xml:space="preserve"> Stimmen Sie dem "Digital-First"-Prinzip bei den städtischen Arbeitsprozessen und Dienstleitungen zu (d.h. wenn immer möglich und sinnvoll werden städtische Leistungen digital angeboten)?</t>
        </is>
      </c>
      <c r="E398" t="inlineStr">
        <is>
          <t>options4</t>
        </is>
      </c>
      <c r="F398" t="n">
        <v>5167</v>
      </c>
      <c r="G398" t="inlineStr">
        <is>
          <t>Politisches System &amp; Digitalisierung</t>
        </is>
      </c>
      <c r="H398" t="inlineStr">
        <is>
          <t>Q01435</t>
        </is>
      </c>
      <c r="I398" t="inlineStr">
        <is>
          <t>de</t>
        </is>
      </c>
      <c r="J398" t="b">
        <v>0</v>
      </c>
      <c r="K398" t="inlineStr">
        <is>
          <t>c63595dc5bbd37114269a4bb96948b4c</t>
        </is>
      </c>
      <c r="L398" t="n">
        <v/>
      </c>
      <c r="M398" t="n">
        <v>-1</v>
      </c>
      <c r="N398" t="n">
        <v>-1</v>
      </c>
    </row>
    <row r="399">
      <c r="A399" t="n">
        <v>80</v>
      </c>
      <c r="B399" s="2" t="n">
        <v>44528</v>
      </c>
      <c r="C399" t="n">
        <v>4525</v>
      </c>
      <c r="D399" t="inlineStr">
        <is>
          <t xml:space="preserve"> Soll die Stadt Aarau Fusionen mit Nachbargemeinden anstreben?</t>
        </is>
      </c>
      <c r="E399" t="inlineStr">
        <is>
          <t>options4</t>
        </is>
      </c>
      <c r="F399" t="n">
        <v>5167</v>
      </c>
      <c r="G399" t="inlineStr">
        <is>
          <t>Politisches System &amp; Digitalisierung</t>
        </is>
      </c>
      <c r="H399" t="inlineStr">
        <is>
          <t>Q01436</t>
        </is>
      </c>
      <c r="I399" t="inlineStr">
        <is>
          <t>de</t>
        </is>
      </c>
      <c r="J399" t="b">
        <v>0</v>
      </c>
      <c r="K399" t="inlineStr">
        <is>
          <t>7c34bad123cd97e674d8d05bf7ccef24</t>
        </is>
      </c>
      <c r="L399" t="n">
        <v/>
      </c>
      <c r="M399" t="n">
        <v>-1</v>
      </c>
      <c r="N399" t="n">
        <v>-1</v>
      </c>
    </row>
    <row r="400">
      <c r="A400" t="n">
        <v>80</v>
      </c>
      <c r="B400" s="2" t="n">
        <v>44528</v>
      </c>
      <c r="C400" t="n">
        <v>4526</v>
      </c>
      <c r="D400" t="inlineStr">
        <is>
          <t xml:space="preserve"> Würden Sie einen Ausbau der Videoüberwachung (z.B. an Bahnhöfen, Schulen, Unterführungen) begrüssen?</t>
        </is>
      </c>
      <c r="E400" t="inlineStr">
        <is>
          <t>options4</t>
        </is>
      </c>
      <c r="F400" t="n">
        <v>5246</v>
      </c>
      <c r="G400" t="inlineStr">
        <is>
          <t>Sicherheit &amp; Polizei</t>
        </is>
      </c>
      <c r="H400" t="inlineStr">
        <is>
          <t>Q01437</t>
        </is>
      </c>
      <c r="I400" t="inlineStr">
        <is>
          <t>de</t>
        </is>
      </c>
      <c r="J400" t="b">
        <v>0</v>
      </c>
      <c r="K400" t="inlineStr">
        <is>
          <t>9a2e9b5b75b0809181bdd4cc937df0e2</t>
        </is>
      </c>
      <c r="L400" t="n">
        <v/>
      </c>
      <c r="M400" t="n">
        <v>-1</v>
      </c>
      <c r="N400" t="n">
        <v>-1</v>
      </c>
    </row>
    <row r="401">
      <c r="A401" t="n">
        <v>80</v>
      </c>
      <c r="B401" s="2" t="n">
        <v>44528</v>
      </c>
      <c r="C401" t="n">
        <v>4527</v>
      </c>
      <c r="D401" t="inlineStr">
        <is>
          <t xml:space="preserve"> Sollen Delikte im Strassenverkehr von sog. Auto-Posern strenger verfolgt werden (z.B. wegen Lärm oder illegalen Anpassungen am Fahrzeug)?</t>
        </is>
      </c>
      <c r="E401" t="inlineStr">
        <is>
          <t>options4</t>
        </is>
      </c>
      <c r="F401" t="n">
        <v>5246</v>
      </c>
      <c r="G401" t="inlineStr">
        <is>
          <t>Sicherheit &amp; Polizei</t>
        </is>
      </c>
      <c r="H401" t="inlineStr">
        <is>
          <t>Q01438</t>
        </is>
      </c>
      <c r="I401" t="inlineStr">
        <is>
          <t>de</t>
        </is>
      </c>
      <c r="J401" t="b">
        <v>0</v>
      </c>
      <c r="K401" t="inlineStr">
        <is>
          <t>461d2ae6002dd1f8dd3b2f4ed098e44e</t>
        </is>
      </c>
      <c r="L401" t="n">
        <v/>
      </c>
      <c r="M401" t="n">
        <v>-1</v>
      </c>
      <c r="N401" t="n">
        <v>-1</v>
      </c>
    </row>
    <row r="402">
      <c r="A402" t="n">
        <v>80</v>
      </c>
      <c r="B402" s="2" t="n">
        <v>44528</v>
      </c>
      <c r="C402" t="n">
        <v>4528</v>
      </c>
      <c r="D402" t="inlineStr">
        <is>
          <t xml:space="preserve"> Befürworten Sie eine stärkere sichtbare Präsenz der Polizei?</t>
        </is>
      </c>
      <c r="E402" t="inlineStr">
        <is>
          <t>options4</t>
        </is>
      </c>
      <c r="F402" t="n">
        <v>5246</v>
      </c>
      <c r="G402" t="inlineStr">
        <is>
          <t>Sicherheit &amp; Polizei</t>
        </is>
      </c>
      <c r="H402" t="inlineStr">
        <is>
          <t>Q01439</t>
        </is>
      </c>
      <c r="I402" t="inlineStr">
        <is>
          <t>de</t>
        </is>
      </c>
      <c r="J402" t="b">
        <v>0</v>
      </c>
      <c r="K402" t="inlineStr">
        <is>
          <t>03b06b62256f50f7d9bde2aebbb62aed</t>
        </is>
      </c>
      <c r="L402" t="n">
        <v/>
      </c>
      <c r="M402" t="n">
        <v>-1</v>
      </c>
      <c r="N402" t="n">
        <v>-1</v>
      </c>
    </row>
    <row r="403">
      <c r="A403" t="n">
        <v>80</v>
      </c>
      <c r="B403" s="2" t="n">
        <v>44528</v>
      </c>
      <c r="C403" t="n">
        <v>4529</v>
      </c>
      <c r="D403" t="inlineStr">
        <is>
          <t xml:space="preserve"> Soll die Schweiz das Schengen-Abkommen mit der EU kündigen und wieder verstärkte Personenkontrollen direkt an der Grenze einführen?</t>
        </is>
      </c>
      <c r="E403" t="inlineStr">
        <is>
          <t>options4</t>
        </is>
      </c>
      <c r="F403" t="n">
        <v>5246</v>
      </c>
      <c r="G403" t="inlineStr">
        <is>
          <t>Sicherheit &amp; Polizei</t>
        </is>
      </c>
      <c r="H403" t="inlineStr">
        <is>
          <t>Q01440</t>
        </is>
      </c>
      <c r="I403" t="inlineStr">
        <is>
          <t>de</t>
        </is>
      </c>
      <c r="J403" t="b">
        <v>0</v>
      </c>
      <c r="K403" t="inlineStr">
        <is>
          <t>67a808fbb560600f21cd2e9e22830078</t>
        </is>
      </c>
      <c r="L403" t="n">
        <v/>
      </c>
      <c r="M403" t="n">
        <v>-1</v>
      </c>
      <c r="N403" t="n">
        <v>-1</v>
      </c>
    </row>
    <row r="404">
      <c r="A404" t="n">
        <v>80</v>
      </c>
      <c r="B404" s="2" t="n">
        <v>44528</v>
      </c>
      <c r="C404" t="n">
        <v>4530</v>
      </c>
      <c r="D404" t="inlineStr">
        <is>
          <t xml:space="preserve"> Wie beurteilen Sie diese Aussage: "Wer sich nichts zuschulden kommen lässt, hat von staatlichen Sicherheitsmassnahmen nichts zu befürchten."</t>
        </is>
      </c>
      <c r="E404" t="inlineStr">
        <is>
          <t>options7</t>
        </is>
      </c>
      <c r="F404" t="n">
        <v>4810</v>
      </c>
      <c r="G404" t="inlineStr">
        <is>
          <t>Werthaltungen</t>
        </is>
      </c>
      <c r="H404" t="inlineStr">
        <is>
          <t>Q01441</t>
        </is>
      </c>
      <c r="I404" t="inlineStr">
        <is>
          <t>de</t>
        </is>
      </c>
      <c r="J404" t="b">
        <v>0</v>
      </c>
      <c r="K404" t="inlineStr">
        <is>
          <t>f2aae15124ee3545b9c89fae390f5248</t>
        </is>
      </c>
      <c r="L404" t="n">
        <v/>
      </c>
      <c r="M404" t="n">
        <v>-1</v>
      </c>
      <c r="N404" t="n">
        <v>-1</v>
      </c>
    </row>
    <row r="405">
      <c r="A405" t="n">
        <v>80</v>
      </c>
      <c r="B405" s="2" t="n">
        <v>44528</v>
      </c>
      <c r="C405" t="n">
        <v>4531</v>
      </c>
      <c r="D405" t="inlineStr">
        <is>
          <t xml:space="preserve"> Wie beurteilen Sie die folgende Aussage: "Von einer freien Marktwirtschaft profitieren langfristig alle."</t>
        </is>
      </c>
      <c r="E405" t="inlineStr">
        <is>
          <t>options7</t>
        </is>
      </c>
      <c r="F405" t="n">
        <v>4810</v>
      </c>
      <c r="G405" t="inlineStr">
        <is>
          <t>Werthaltungen</t>
        </is>
      </c>
      <c r="H405" t="inlineStr">
        <is>
          <t>Q01442</t>
        </is>
      </c>
      <c r="I405" t="inlineStr">
        <is>
          <t>de</t>
        </is>
      </c>
      <c r="J405" t="b">
        <v>0</v>
      </c>
      <c r="K405" t="inlineStr">
        <is>
          <t>c1f4607ff0fafdb4317d5d91d3dc0cf3</t>
        </is>
      </c>
      <c r="L405" t="n">
        <v/>
      </c>
      <c r="M405" t="n">
        <v>-1</v>
      </c>
      <c r="N405" t="n">
        <v>-1</v>
      </c>
    </row>
    <row r="406">
      <c r="A406" t="n">
        <v>80</v>
      </c>
      <c r="B406" s="2" t="n">
        <v>44528</v>
      </c>
      <c r="C406" t="n">
        <v>4532</v>
      </c>
      <c r="D406" t="inlineStr">
        <is>
          <t xml:space="preserve"> Wie beurteilen Sie diese Aussage: "Vermögende sollen sich stärker an der Finanzierung des Staates beteiligen."</t>
        </is>
      </c>
      <c r="E406" t="inlineStr">
        <is>
          <t>options7</t>
        </is>
      </c>
      <c r="F406" t="n">
        <v>4810</v>
      </c>
      <c r="G406" t="inlineStr">
        <is>
          <t>Werthaltungen</t>
        </is>
      </c>
      <c r="H406" t="inlineStr">
        <is>
          <t>Q01443</t>
        </is>
      </c>
      <c r="I406" t="inlineStr">
        <is>
          <t>de</t>
        </is>
      </c>
      <c r="J406" t="b">
        <v>0</v>
      </c>
      <c r="K406" t="inlineStr">
        <is>
          <t>d717627dc6d0d8b3c09432f355181f17</t>
        </is>
      </c>
      <c r="L406" t="n">
        <v/>
      </c>
      <c r="M406" t="n">
        <v>-1</v>
      </c>
      <c r="N406" t="n">
        <v>-1</v>
      </c>
    </row>
    <row r="407">
      <c r="A407" t="n">
        <v>80</v>
      </c>
      <c r="B407" s="2" t="n">
        <v>44528</v>
      </c>
      <c r="C407" t="n">
        <v>4533</v>
      </c>
      <c r="D407" t="inlineStr">
        <is>
          <t xml:space="preserve"> Wie beurteilen Sie diese Aussage: "Für ein Kind ist es am besten, wenn ein Elternteil Vollzeit für die Kinderbetreuung zu Hause bleibt."</t>
        </is>
      </c>
      <c r="E407" t="inlineStr">
        <is>
          <t>options7</t>
        </is>
      </c>
      <c r="F407" t="n">
        <v>4810</v>
      </c>
      <c r="G407" t="inlineStr">
        <is>
          <t>Werthaltungen</t>
        </is>
      </c>
      <c r="H407" t="inlineStr">
        <is>
          <t>Q01444</t>
        </is>
      </c>
      <c r="I407" t="inlineStr">
        <is>
          <t>de</t>
        </is>
      </c>
      <c r="J407" t="b">
        <v>0</v>
      </c>
      <c r="K407" t="inlineStr">
        <is>
          <t>7e014c9f94d4b3936f1d048fe9510cd2</t>
        </is>
      </c>
      <c r="L407" t="n">
        <v/>
      </c>
      <c r="M407" t="n">
        <v>-1</v>
      </c>
      <c r="N407" t="n">
        <v>-1</v>
      </c>
    </row>
    <row r="408">
      <c r="A408" t="n">
        <v>80</v>
      </c>
      <c r="B408" s="2" t="n">
        <v>44528</v>
      </c>
      <c r="C408" t="n">
        <v>4534</v>
      </c>
      <c r="D408" t="inlineStr">
        <is>
          <t xml:space="preserve"> Wie beurteilen Sie die folgende Aussage: "Die fortschreitende Digitalisierung bietet deutlich mehr Chancen als Risiken."</t>
        </is>
      </c>
      <c r="E408" t="inlineStr">
        <is>
          <t>options7</t>
        </is>
      </c>
      <c r="F408" t="n">
        <v>4810</v>
      </c>
      <c r="G408" t="inlineStr">
        <is>
          <t>Werthaltungen</t>
        </is>
      </c>
      <c r="H408" t="inlineStr">
        <is>
          <t>Q01445</t>
        </is>
      </c>
      <c r="I408" t="inlineStr">
        <is>
          <t>de</t>
        </is>
      </c>
      <c r="J408" t="b">
        <v>0</v>
      </c>
      <c r="K408" t="inlineStr">
        <is>
          <t>7603381f93d59b7d4e25760ce31cc4b2</t>
        </is>
      </c>
      <c r="L408" t="n">
        <v/>
      </c>
      <c r="M408" t="n">
        <v>-1</v>
      </c>
      <c r="N408" t="n">
        <v>-1</v>
      </c>
    </row>
    <row r="409">
      <c r="A409" t="n">
        <v>80</v>
      </c>
      <c r="B409" s="2" t="n">
        <v>44528</v>
      </c>
      <c r="C409" t="n">
        <v>4535</v>
      </c>
      <c r="D409" t="inlineStr">
        <is>
          <t xml:space="preserve"> Wie beurteilen Sie diese Aussage: "Die Bestrafung Krimineller ist wichtiger als deren Wiedereingliederung in die Gesellschaft."</t>
        </is>
      </c>
      <c r="E409" t="inlineStr">
        <is>
          <t>options7</t>
        </is>
      </c>
      <c r="F409" t="n">
        <v>4810</v>
      </c>
      <c r="G409" t="inlineStr">
        <is>
          <t>Werthaltungen</t>
        </is>
      </c>
      <c r="H409" t="inlineStr">
        <is>
          <t>Q01446</t>
        </is>
      </c>
      <c r="I409" t="inlineStr">
        <is>
          <t>de</t>
        </is>
      </c>
      <c r="J409" t="b">
        <v>0</v>
      </c>
      <c r="K409" t="inlineStr">
        <is>
          <t>8a94c3975fc8c159c14b90d45a60b8d0</t>
        </is>
      </c>
      <c r="L409" t="n">
        <v/>
      </c>
      <c r="M409" t="n">
        <v>-1</v>
      </c>
      <c r="N409" t="n">
        <v>-1</v>
      </c>
    </row>
    <row r="410">
      <c r="A410" t="n">
        <v>80</v>
      </c>
      <c r="B410" s="2" t="n">
        <v>44528</v>
      </c>
      <c r="C410" t="n">
        <v>4536</v>
      </c>
      <c r="D410" t="inlineStr">
        <is>
          <t xml:space="preserve"> Wie beurteilen Sie die folgende Aussage: "Ein stärkerer Umweltschutz ist notwendig, auch wenn er zu Lasten des Wirtschaftswachstums durchgesetzt werden muss."</t>
        </is>
      </c>
      <c r="E410" t="inlineStr">
        <is>
          <t>options7</t>
        </is>
      </c>
      <c r="F410" t="n">
        <v>4810</v>
      </c>
      <c r="G410" t="inlineStr">
        <is>
          <t>Werthaltungen</t>
        </is>
      </c>
      <c r="H410" t="inlineStr">
        <is>
          <t>Q01447</t>
        </is>
      </c>
      <c r="I410" t="inlineStr">
        <is>
          <t>de</t>
        </is>
      </c>
      <c r="J410" t="b">
        <v>0</v>
      </c>
      <c r="K410" t="inlineStr">
        <is>
          <t>82389d83fb2e787ab6e1f9845fa15e69</t>
        </is>
      </c>
      <c r="L410" t="n">
        <v/>
      </c>
      <c r="M410" t="n">
        <v>-1</v>
      </c>
      <c r="N410" t="n">
        <v>-1</v>
      </c>
    </row>
    <row r="411">
      <c r="A411" t="n">
        <v>83</v>
      </c>
      <c r="B411" s="2" t="n">
        <v>44605</v>
      </c>
      <c r="C411" t="n">
        <v>4702</v>
      </c>
      <c r="D411" t="inlineStr">
        <is>
          <t xml:space="preserve"> Befürworten Sie eine Erhöhung des Rentenalters für Frauen und Männer?</t>
        </is>
      </c>
      <c r="E411" t="inlineStr">
        <is>
          <t>options4</t>
        </is>
      </c>
      <c r="F411" t="n">
        <v>4188</v>
      </c>
      <c r="G411" t="inlineStr">
        <is>
          <t>Sozialstaat &amp; Familie</t>
        </is>
      </c>
      <c r="H411" t="inlineStr">
        <is>
          <t>Q01448</t>
        </is>
      </c>
      <c r="I411" t="inlineStr">
        <is>
          <t>de</t>
        </is>
      </c>
      <c r="J411" t="b">
        <v>0</v>
      </c>
      <c r="K411" t="inlineStr">
        <is>
          <t>caef85707e4e84619fdd6b2384f97a83</t>
        </is>
      </c>
      <c r="L411" t="n">
        <v/>
      </c>
      <c r="M411" t="n">
        <v>-1</v>
      </c>
      <c r="N411" t="n">
        <v>-1</v>
      </c>
    </row>
    <row r="412">
      <c r="A412" t="n">
        <v>83</v>
      </c>
      <c r="B412" s="2" t="n">
        <v>44605</v>
      </c>
      <c r="C412" t="n">
        <v>4710</v>
      </c>
      <c r="D412" t="inlineStr">
        <is>
          <t>Soll die Stadt das Betreuungsangebot für Kinder stärker fördern (mehr subventionierte Plätze, bessere Bezahlung der Betreuer/-innen, angepasste Betreuungsschlüssel)?</t>
        </is>
      </c>
      <c r="E412" t="inlineStr">
        <is>
          <t>options4</t>
        </is>
      </c>
      <c r="F412" t="n">
        <v>4188</v>
      </c>
      <c r="G412" t="inlineStr">
        <is>
          <t>Sozialstaat &amp; Familie</t>
        </is>
      </c>
      <c r="H412" t="inlineStr">
        <is>
          <t>Q01450</t>
        </is>
      </c>
      <c r="I412" t="inlineStr">
        <is>
          <t>de</t>
        </is>
      </c>
      <c r="J412" t="b">
        <v>0</v>
      </c>
      <c r="K412" t="inlineStr">
        <is>
          <t>e5927449b2fb348335fb3d73d140b96f</t>
        </is>
      </c>
      <c r="L412" t="n">
        <v/>
      </c>
      <c r="M412" t="n">
        <v>-1</v>
      </c>
      <c r="N412" t="n">
        <v>-1</v>
      </c>
    </row>
    <row r="413">
      <c r="A413" t="n">
        <v>83</v>
      </c>
      <c r="B413" s="2" t="n">
        <v>44605</v>
      </c>
      <c r="C413" t="n">
        <v>4716</v>
      </c>
      <c r="D413" t="inlineStr">
        <is>
          <t xml:space="preserve"> Befürworten Sie eine Verschärfung des Sozialhilfegesetzes (z.B. Begrenzung der Zulagen, tieferes Existenzminimum)?</t>
        </is>
      </c>
      <c r="E413" t="inlineStr">
        <is>
          <t>options4</t>
        </is>
      </c>
      <c r="F413" t="n">
        <v>4188</v>
      </c>
      <c r="G413" t="inlineStr">
        <is>
          <t>Sozialstaat &amp; Familie</t>
        </is>
      </c>
      <c r="H413" t="inlineStr">
        <is>
          <t>Q01451</t>
        </is>
      </c>
      <c r="I413" t="inlineStr">
        <is>
          <t>de</t>
        </is>
      </c>
      <c r="J413" t="b">
        <v>0</v>
      </c>
      <c r="K413" t="inlineStr">
        <is>
          <t>80fb04a9b53475f967c4d03c6ea8de24</t>
        </is>
      </c>
      <c r="L413" t="n">
        <v/>
      </c>
      <c r="M413" t="n">
        <v>-1</v>
      </c>
      <c r="N413" t="n">
        <v>-1</v>
      </c>
    </row>
    <row r="414">
      <c r="A414" t="n">
        <v>83</v>
      </c>
      <c r="B414" s="2" t="n">
        <v>44605</v>
      </c>
      <c r="C414" t="n">
        <v>4722</v>
      </c>
      <c r="D414" t="inlineStr">
        <is>
          <t>Soll die Stadt den gemeinnützigen Wohnungsbau stärker unterstützen (z.B. Unterstützung von Genossenschaften mit zinsgünstigen Darlehen)? [Bürger/-innen-Frage via BePart]</t>
        </is>
      </c>
      <c r="E414" t="inlineStr">
        <is>
          <t>options4</t>
        </is>
      </c>
      <c r="F414" t="n">
        <v>4188</v>
      </c>
      <c r="G414" t="inlineStr">
        <is>
          <t>Sozialstaat &amp; Familie</t>
        </is>
      </c>
      <c r="H414" t="inlineStr">
        <is>
          <t>Q01452</t>
        </is>
      </c>
      <c r="I414" t="inlineStr">
        <is>
          <t>de</t>
        </is>
      </c>
      <c r="J414" t="b">
        <v>0</v>
      </c>
      <c r="K414" t="inlineStr">
        <is>
          <t>4312c497655db4384dceb09cc49f9cc8</t>
        </is>
      </c>
      <c r="L414" t="n">
        <v/>
      </c>
      <c r="M414" t="n">
        <v>-1</v>
      </c>
      <c r="N414" t="n">
        <v>-1</v>
      </c>
    </row>
    <row r="415">
      <c r="A415" t="n">
        <v>83</v>
      </c>
      <c r="B415" s="2" t="n">
        <v>44605</v>
      </c>
      <c r="C415" t="n">
        <v>4752</v>
      </c>
      <c r="D415" t="inlineStr">
        <is>
          <t>Soll das Mittagessen in Tagesschulen für Schüler/-innen kostenfrei sein?</t>
        </is>
      </c>
      <c r="E415" t="inlineStr">
        <is>
          <t>options4</t>
        </is>
      </c>
      <c r="F415" t="n">
        <v>4957</v>
      </c>
      <c r="G415" t="inlineStr">
        <is>
          <t>Bildung &amp; Schule</t>
        </is>
      </c>
      <c r="H415" t="inlineStr">
        <is>
          <t>Q01453</t>
        </is>
      </c>
      <c r="I415" t="inlineStr">
        <is>
          <t>de</t>
        </is>
      </c>
      <c r="J415" t="b">
        <v>0</v>
      </c>
      <c r="K415" t="inlineStr">
        <is>
          <t>b927a590f4cc57ee5392160573c6052a</t>
        </is>
      </c>
      <c r="L415" t="n">
        <v/>
      </c>
      <c r="M415" t="n">
        <v>-1</v>
      </c>
      <c r="N415" t="n">
        <v>-1</v>
      </c>
    </row>
    <row r="416">
      <c r="A416" t="n">
        <v>83</v>
      </c>
      <c r="B416" s="2" t="n">
        <v>44605</v>
      </c>
      <c r="C416" t="n">
        <v>4758</v>
      </c>
      <c r="D416" t="inlineStr">
        <is>
          <t xml:space="preserve"> Soll sich die Stadt stärker für gleiche Bildungschancen einsetzen (z.B. Ausbau Unterstützungsangebote für schwache Schüler/-innen, Ausbau Frühförderung)?</t>
        </is>
      </c>
      <c r="E416" t="inlineStr">
        <is>
          <t>options4</t>
        </is>
      </c>
      <c r="F416" t="n">
        <v>4957</v>
      </c>
      <c r="G416" t="inlineStr">
        <is>
          <t>Bildung &amp; Schule</t>
        </is>
      </c>
      <c r="H416" t="inlineStr">
        <is>
          <t>Q01454</t>
        </is>
      </c>
      <c r="I416" t="inlineStr">
        <is>
          <t>de</t>
        </is>
      </c>
      <c r="J416" t="b">
        <v>0</v>
      </c>
      <c r="K416" t="inlineStr">
        <is>
          <t>301d4d65a3e858b75e40529278fcaf77</t>
        </is>
      </c>
      <c r="L416" t="n">
        <v/>
      </c>
      <c r="M416" t="n">
        <v>-1</v>
      </c>
      <c r="N416" t="n">
        <v>-1</v>
      </c>
    </row>
    <row r="417">
      <c r="A417" t="n">
        <v>83</v>
      </c>
      <c r="B417" s="2" t="n">
        <v>44605</v>
      </c>
      <c r="C417" t="n">
        <v>4766</v>
      </c>
      <c r="D417" t="inlineStr">
        <is>
          <t xml:space="preserve"> Soll die Stadt Zürich das Angebot "Deutsch als Zweitsprache" (DaZ) ausbauen (z.B. mehr Lektionen)?</t>
        </is>
      </c>
      <c r="E417" t="inlineStr">
        <is>
          <t>options4</t>
        </is>
      </c>
      <c r="F417" t="n">
        <v>4957</v>
      </c>
      <c r="G417" t="inlineStr">
        <is>
          <t>Bildung &amp; Schule</t>
        </is>
      </c>
      <c r="H417" t="inlineStr">
        <is>
          <t>Q01456</t>
        </is>
      </c>
      <c r="I417" t="inlineStr">
        <is>
          <t>de</t>
        </is>
      </c>
      <c r="J417" t="b">
        <v>0</v>
      </c>
      <c r="K417" t="inlineStr">
        <is>
          <t>5f5ed5a1d26865eacdd7df502f31dda0</t>
        </is>
      </c>
      <c r="L417" t="n">
        <v/>
      </c>
      <c r="M417" t="n">
        <v>-1</v>
      </c>
      <c r="N417" t="n">
        <v>-1</v>
      </c>
    </row>
    <row r="418">
      <c r="A418" t="n">
        <v>83</v>
      </c>
      <c r="B418" s="2" t="n">
        <v>44605</v>
      </c>
      <c r="C418" t="n">
        <v>4784</v>
      </c>
      <c r="D418" t="inlineStr">
        <is>
          <t>Soll die Stadt Zürich freiwillig mehr Asylsuchende aufnehmen, als es die Zuteilung des Bundes vorsieht?</t>
        </is>
      </c>
      <c r="E418" t="inlineStr">
        <is>
          <t>options4</t>
        </is>
      </c>
      <c r="F418" t="n">
        <v>4329</v>
      </c>
      <c r="G418" t="inlineStr">
        <is>
          <t>Migration &amp; Integration</t>
        </is>
      </c>
      <c r="H418" t="inlineStr">
        <is>
          <t>Q01459</t>
        </is>
      </c>
      <c r="I418" t="inlineStr">
        <is>
          <t>de</t>
        </is>
      </c>
      <c r="J418" t="b">
        <v>0</v>
      </c>
      <c r="K418" t="inlineStr">
        <is>
          <t>71ce7ef98e860971c0feea2fc961ad21</t>
        </is>
      </c>
      <c r="L418" t="n">
        <v/>
      </c>
      <c r="M418" t="n">
        <v>-1</v>
      </c>
      <c r="N418" t="n">
        <v>-1</v>
      </c>
    </row>
    <row r="419">
      <c r="A419" t="n">
        <v>83</v>
      </c>
      <c r="B419" s="2" t="n">
        <v>44605</v>
      </c>
      <c r="C419" t="n">
        <v>4786</v>
      </c>
      <c r="D419" t="inlineStr">
        <is>
          <t>Befürworten Sie die Einführung der "Züri City Card" (Ausweis auch für in der Stadt wohnhafte Sans-Papiers)?</t>
        </is>
      </c>
      <c r="E419" t="inlineStr">
        <is>
          <t>options4</t>
        </is>
      </c>
      <c r="F419" t="n">
        <v>4329</v>
      </c>
      <c r="G419" t="inlineStr">
        <is>
          <t>Migration &amp; Integration</t>
        </is>
      </c>
      <c r="H419" t="inlineStr">
        <is>
          <t>Q01460</t>
        </is>
      </c>
      <c r="I419" t="inlineStr">
        <is>
          <t>de</t>
        </is>
      </c>
      <c r="J419" t="b">
        <v>0</v>
      </c>
      <c r="K419" t="inlineStr">
        <is>
          <t>73e82ef729484c3f28d4b3afdc8adda0</t>
        </is>
      </c>
      <c r="L419" t="n">
        <v/>
      </c>
      <c r="M419" t="n">
        <v>-1</v>
      </c>
      <c r="N419" t="n">
        <v>-1</v>
      </c>
    </row>
    <row r="420">
      <c r="A420" t="n">
        <v>83</v>
      </c>
      <c r="B420" s="2" t="n">
        <v>44605</v>
      </c>
      <c r="C420" t="n">
        <v>4788</v>
      </c>
      <c r="D420" t="inlineStr">
        <is>
          <t>Soll die Stadt bei Einbürgerungen bis zum 25. Altersjahr keine Gebühren erheben? [Bürger/-innen-Frage via BePart]</t>
        </is>
      </c>
      <c r="E420" t="inlineStr">
        <is>
          <t>options4</t>
        </is>
      </c>
      <c r="F420" t="n">
        <v>4329</v>
      </c>
      <c r="G420" t="inlineStr">
        <is>
          <t>Migration &amp; Integration</t>
        </is>
      </c>
      <c r="H420" t="inlineStr">
        <is>
          <t>Q01461</t>
        </is>
      </c>
      <c r="I420" t="inlineStr">
        <is>
          <t>de</t>
        </is>
      </c>
      <c r="J420" t="b">
        <v>0</v>
      </c>
      <c r="K420" t="inlineStr">
        <is>
          <t>bc05ac7638707aa8d38e6433ccf56056</t>
        </is>
      </c>
      <c r="L420" t="n">
        <v/>
      </c>
      <c r="M420" t="n">
        <v>-1</v>
      </c>
      <c r="N420" t="n">
        <v>-1</v>
      </c>
    </row>
    <row r="421">
      <c r="A421" t="n">
        <v>83</v>
      </c>
      <c r="B421" s="2" t="n">
        <v>44605</v>
      </c>
      <c r="C421" t="n">
        <v>4790</v>
      </c>
      <c r="D421" t="inlineStr">
        <is>
          <t xml:space="preserve"> Soll die finanzielle Unterstützung für die Kultur generell erhöht werden (z.B. für Zwischennutzungen, Theater, Literaturhaus/ Museen)?</t>
        </is>
      </c>
      <c r="E421" t="inlineStr">
        <is>
          <t>options4</t>
        </is>
      </c>
      <c r="F421" t="n">
        <v>5038</v>
      </c>
      <c r="G421" t="inlineStr">
        <is>
          <t>Gesellschaft, Kultur &amp; Ethik</t>
        </is>
      </c>
      <c r="H421" t="inlineStr">
        <is>
          <t>Q01462</t>
        </is>
      </c>
      <c r="I421" t="inlineStr">
        <is>
          <t>de</t>
        </is>
      </c>
      <c r="J421" t="b">
        <v>0</v>
      </c>
      <c r="K421" t="inlineStr">
        <is>
          <t>8b0fcade58dcc5a96efb51923586ec78</t>
        </is>
      </c>
      <c r="L421" t="n">
        <v/>
      </c>
      <c r="M421" t="n">
        <v>-1</v>
      </c>
      <c r="N421" t="n">
        <v>-1</v>
      </c>
    </row>
    <row r="422">
      <c r="A422" t="n">
        <v>83</v>
      </c>
      <c r="B422" s="2" t="n">
        <v>44605</v>
      </c>
      <c r="C422" t="n">
        <v>4792</v>
      </c>
      <c r="D422" t="inlineStr">
        <is>
          <t>Soll sich die Stadt stärker für die Aufarbeitung der kolonialen Geschichte Zürichs einsetzen (z.B. Umbenennung resp. Infos zu problematischen Bezeichnungen öffentlicher Orte)?</t>
        </is>
      </c>
      <c r="E422" t="inlineStr">
        <is>
          <t>options4</t>
        </is>
      </c>
      <c r="F422" t="n">
        <v>5038</v>
      </c>
      <c r="G422" t="inlineStr">
        <is>
          <t>Gesellschaft, Kultur &amp; Ethik</t>
        </is>
      </c>
      <c r="H422" t="inlineStr">
        <is>
          <t>Q01463</t>
        </is>
      </c>
      <c r="I422" t="inlineStr">
        <is>
          <t>de</t>
        </is>
      </c>
      <c r="J422" t="b">
        <v>0</v>
      </c>
      <c r="K422" t="inlineStr">
        <is>
          <t>1d3aa68d255c5e85379a25fe1817bbf2</t>
        </is>
      </c>
      <c r="L422" t="n">
        <v/>
      </c>
      <c r="M422" t="n">
        <v>-1</v>
      </c>
      <c r="N422" t="n">
        <v>-1</v>
      </c>
    </row>
    <row r="423">
      <c r="A423" t="n">
        <v>83</v>
      </c>
      <c r="B423" s="2" t="n">
        <v>44605</v>
      </c>
      <c r="C423" t="n">
        <v>4794</v>
      </c>
      <c r="D423" t="inlineStr">
        <is>
          <t>Würden Sie die Einführung einer generellen Impfpflicht gegen das Coronavirus (Covid-19) befürworten?</t>
        </is>
      </c>
      <c r="E423" t="inlineStr">
        <is>
          <t>options4</t>
        </is>
      </c>
      <c r="F423" t="n">
        <v>5038</v>
      </c>
      <c r="G423" t="inlineStr">
        <is>
          <t>Gesellschaft, Kultur &amp; Ethik</t>
        </is>
      </c>
      <c r="H423" t="inlineStr">
        <is>
          <t>Q01464</t>
        </is>
      </c>
      <c r="I423" t="inlineStr">
        <is>
          <t>de</t>
        </is>
      </c>
      <c r="J423" t="b">
        <v>0</v>
      </c>
      <c r="K423" t="inlineStr">
        <is>
          <t>279e48d92e764aea11e3ea8e85d79ed9</t>
        </is>
      </c>
      <c r="L423" t="n">
        <v/>
      </c>
      <c r="M423" t="n">
        <v>-1</v>
      </c>
      <c r="N423" t="n">
        <v>-1</v>
      </c>
    </row>
    <row r="424">
      <c r="A424" t="n">
        <v>83</v>
      </c>
      <c r="B424" s="2" t="n">
        <v>44605</v>
      </c>
      <c r="C424" t="n">
        <v>4798</v>
      </c>
      <c r="D424" t="inlineStr">
        <is>
          <t>Soll sich die Stadt für ein Prostitutionsverbot nach schwedischem Vorbild (ausschliesslich Bestrafung der Käufer/-innen resp. Freier) einsetzen?</t>
        </is>
      </c>
      <c r="E424" t="inlineStr">
        <is>
          <t>options4</t>
        </is>
      </c>
      <c r="F424" t="n">
        <v>5038</v>
      </c>
      <c r="G424" t="inlineStr">
        <is>
          <t>Gesellschaft, Kultur &amp; Ethik</t>
        </is>
      </c>
      <c r="H424" t="inlineStr">
        <is>
          <t>Q01466</t>
        </is>
      </c>
      <c r="I424" t="inlineStr">
        <is>
          <t>de</t>
        </is>
      </c>
      <c r="J424" t="b">
        <v>0</v>
      </c>
      <c r="K424" t="inlineStr">
        <is>
          <t>d799ceada581ae191752fffcf5ede84e</t>
        </is>
      </c>
      <c r="L424" t="n">
        <v/>
      </c>
      <c r="M424" t="n">
        <v>-1</v>
      </c>
      <c r="N424" t="n">
        <v>-1</v>
      </c>
    </row>
    <row r="425">
      <c r="A425" t="n">
        <v>83</v>
      </c>
      <c r="B425" s="2" t="n">
        <v>44605</v>
      </c>
      <c r="C425" t="n">
        <v>4802</v>
      </c>
      <c r="D425" t="inlineStr">
        <is>
          <t xml:space="preserve">Soll die Stadt Zürich den Personalausbau in der städtischen Verwaltung reduzieren? [Bürger/-innen-Frage via BePart] </t>
        </is>
      </c>
      <c r="E425" t="inlineStr">
        <is>
          <t>options4</t>
        </is>
      </c>
      <c r="F425" t="n">
        <v>4489</v>
      </c>
      <c r="G425" t="inlineStr">
        <is>
          <t>Finanzen &amp; Steuern</t>
        </is>
      </c>
      <c r="H425" t="inlineStr">
        <is>
          <t>Q01468</t>
        </is>
      </c>
      <c r="I425" t="inlineStr">
        <is>
          <t>de</t>
        </is>
      </c>
      <c r="J425" t="b">
        <v>0</v>
      </c>
      <c r="K425" t="inlineStr">
        <is>
          <t>bb60986213dc08e5c8307c40aa20b442</t>
        </is>
      </c>
      <c r="L425" t="n">
        <v/>
      </c>
      <c r="M425" t="n">
        <v>-1</v>
      </c>
      <c r="N425" t="n">
        <v>-1</v>
      </c>
    </row>
    <row r="426">
      <c r="A426" t="n">
        <v>83</v>
      </c>
      <c r="B426" s="2" t="n">
        <v>44605</v>
      </c>
      <c r="C426" t="n">
        <v>4806</v>
      </c>
      <c r="D426" t="inlineStr">
        <is>
          <t>Soll die Stadt bei ihren Anstellungen zukünftig ein anonymisiertes Bewerbungsverfahren (Dossiers ohne Foto, Namen, Geschlecht etc.) anwenden?</t>
        </is>
      </c>
      <c r="E426" t="inlineStr">
        <is>
          <t>options4</t>
        </is>
      </c>
      <c r="F426" t="n">
        <v>4610</v>
      </c>
      <c r="G426" t="inlineStr">
        <is>
          <t>Wirtschaft &amp; Arbeit</t>
        </is>
      </c>
      <c r="H426" t="inlineStr">
        <is>
          <t>Q01470</t>
        </is>
      </c>
      <c r="I426" t="inlineStr">
        <is>
          <t>de</t>
        </is>
      </c>
      <c r="J426" t="b">
        <v>0</v>
      </c>
      <c r="K426" t="inlineStr">
        <is>
          <t>77e2c24c859139adb20772e8dd14f9dc</t>
        </is>
      </c>
      <c r="L426" t="n">
        <v/>
      </c>
      <c r="M426" t="n">
        <v>-1</v>
      </c>
      <c r="N426" t="n">
        <v>-1</v>
      </c>
    </row>
    <row r="427">
      <c r="A427" t="n">
        <v>83</v>
      </c>
      <c r="B427" s="2" t="n">
        <v>44605</v>
      </c>
      <c r="C427" t="n">
        <v>4808</v>
      </c>
      <c r="D427" t="inlineStr">
        <is>
          <t>Eine städtische Initiative fordert die Einführung eines Mindestlohns von 23 Franken pro Stunde auf dem Gebiet der Stadt Zürich. Befürworten Sie dies?</t>
        </is>
      </c>
      <c r="E427" t="inlineStr">
        <is>
          <t>options4</t>
        </is>
      </c>
      <c r="F427" t="n">
        <v>4610</v>
      </c>
      <c r="G427" t="inlineStr">
        <is>
          <t>Wirtschaft &amp; Arbeit</t>
        </is>
      </c>
      <c r="H427" t="inlineStr">
        <is>
          <t>Q01471</t>
        </is>
      </c>
      <c r="I427" t="inlineStr">
        <is>
          <t>de</t>
        </is>
      </c>
      <c r="J427" t="b">
        <v>0</v>
      </c>
      <c r="K427" t="inlineStr">
        <is>
          <t>72d1490fb7aefff325e8417588f15e95</t>
        </is>
      </c>
      <c r="L427" t="n">
        <v/>
      </c>
      <c r="M427" t="n">
        <v>-1</v>
      </c>
      <c r="N427" t="n">
        <v>-1</v>
      </c>
    </row>
    <row r="428">
      <c r="A428" t="n">
        <v>83</v>
      </c>
      <c r="B428" s="2" t="n">
        <v>44605</v>
      </c>
      <c r="C428" t="n">
        <v>4810</v>
      </c>
      <c r="D428" t="inlineStr">
        <is>
          <t>Soll die Stadt Zürich Start-Ups, die zum Erreichen der Klimaziele beitragen, finanziell unterstützen?</t>
        </is>
      </c>
      <c r="E428" t="inlineStr">
        <is>
          <t>options4</t>
        </is>
      </c>
      <c r="F428" t="n">
        <v>4610</v>
      </c>
      <c r="G428" t="inlineStr">
        <is>
          <t>Wirtschaft &amp; Arbeit</t>
        </is>
      </c>
      <c r="H428" t="inlineStr">
        <is>
          <t>Q01472</t>
        </is>
      </c>
      <c r="I428" t="inlineStr">
        <is>
          <t>de</t>
        </is>
      </c>
      <c r="J428" t="b">
        <v>0</v>
      </c>
      <c r="K428" t="inlineStr">
        <is>
          <t>0e93509a4014a686d7db75fcb4286261</t>
        </is>
      </c>
      <c r="L428" t="n">
        <v/>
      </c>
      <c r="M428" t="n">
        <v>-1</v>
      </c>
      <c r="N428" t="n">
        <v>-1</v>
      </c>
    </row>
    <row r="429">
      <c r="A429" t="n">
        <v>83</v>
      </c>
      <c r="B429" s="2" t="n">
        <v>44605</v>
      </c>
      <c r="C429" t="n">
        <v>4814</v>
      </c>
      <c r="D429" t="inlineStr">
        <is>
          <t>Würden sie eine vollständige Privatisierung des Elektrizitätswerks Zürich (EWZ) begrüssen (Verkauf von Aktien an Private)?</t>
        </is>
      </c>
      <c r="E429" t="inlineStr">
        <is>
          <t>options4</t>
        </is>
      </c>
      <c r="F429" t="n">
        <v>4610</v>
      </c>
      <c r="G429" t="inlineStr">
        <is>
          <t>Wirtschaft &amp; Arbeit</t>
        </is>
      </c>
      <c r="H429" t="inlineStr">
        <is>
          <t>Q01474</t>
        </is>
      </c>
      <c r="I429" t="inlineStr">
        <is>
          <t>de</t>
        </is>
      </c>
      <c r="J429" t="b">
        <v>0</v>
      </c>
      <c r="K429" t="inlineStr">
        <is>
          <t>bb2e531bff4d90a2bd27a91f11ce91cc</t>
        </is>
      </c>
      <c r="L429" t="n">
        <v/>
      </c>
      <c r="M429" t="n">
        <v>-1</v>
      </c>
      <c r="N429" t="n">
        <v>-1</v>
      </c>
    </row>
    <row r="430">
      <c r="A430" t="n">
        <v>83</v>
      </c>
      <c r="B430" s="2" t="n">
        <v>44605</v>
      </c>
      <c r="C430" t="n">
        <v>4816</v>
      </c>
      <c r="D430" t="inlineStr">
        <is>
          <t>Soll sich die Stadt für einen Ausbau des Pistensystems am Flughafen Zürich einsetzen?</t>
        </is>
      </c>
      <c r="E430" t="inlineStr">
        <is>
          <t>options4</t>
        </is>
      </c>
      <c r="F430" t="n">
        <v>4610</v>
      </c>
      <c r="G430" t="inlineStr">
        <is>
          <t>Wirtschaft &amp; Arbeit</t>
        </is>
      </c>
      <c r="H430" t="inlineStr">
        <is>
          <t>Q01475</t>
        </is>
      </c>
      <c r="I430" t="inlineStr">
        <is>
          <t>de</t>
        </is>
      </c>
      <c r="J430" t="b">
        <v>0</v>
      </c>
      <c r="K430" t="inlineStr">
        <is>
          <t>f8e621dd9ce79c861e508bed8d250b33</t>
        </is>
      </c>
      <c r="L430" t="n">
        <v/>
      </c>
      <c r="M430" t="n">
        <v>-1</v>
      </c>
      <c r="N430" t="n">
        <v>-1</v>
      </c>
    </row>
    <row r="431">
      <c r="A431" t="n">
        <v>83</v>
      </c>
      <c r="B431" s="2" t="n">
        <v>44605</v>
      </c>
      <c r="C431" t="n">
        <v>4818</v>
      </c>
      <c r="D431" t="inlineStr">
        <is>
          <t>Die Stadt hat die Auflagen für Gastronomiebetriebe im Rahmen der Coronamassnahmen gelockert (z.B. gebührenfreie Nutzung von Aussenflächen). Befürworten Sie eine Verlängerung dieser Massnahmen?</t>
        </is>
      </c>
      <c r="E431" t="inlineStr">
        <is>
          <t>options4</t>
        </is>
      </c>
      <c r="F431" t="n">
        <v>4610</v>
      </c>
      <c r="G431" t="inlineStr">
        <is>
          <t>Wirtschaft &amp; Arbeit</t>
        </is>
      </c>
      <c r="H431" t="inlineStr">
        <is>
          <t>Q01476</t>
        </is>
      </c>
      <c r="I431" t="inlineStr">
        <is>
          <t>de</t>
        </is>
      </c>
      <c r="J431" t="b">
        <v>0</v>
      </c>
      <c r="K431" t="inlineStr">
        <is>
          <t>c3236bb0c1901cd382d396b4f2bc03c9</t>
        </is>
      </c>
      <c r="L431" t="n">
        <v/>
      </c>
      <c r="M431" t="n">
        <v>-1</v>
      </c>
      <c r="N431" t="n">
        <v>-1</v>
      </c>
    </row>
    <row r="432">
      <c r="A432" t="n">
        <v>83</v>
      </c>
      <c r="B432" s="2" t="n">
        <v>44605</v>
      </c>
      <c r="C432" t="n">
        <v>4820</v>
      </c>
      <c r="D432" t="inlineStr">
        <is>
          <t>Soll das die Stadt bei den Klimaschutzmassnahmen vollständig auf Anreize und Zielvereinbarungen setzen, statt auf Verbote und Einschränkungen?</t>
        </is>
      </c>
      <c r="E432" t="inlineStr">
        <is>
          <t>options4</t>
        </is>
      </c>
      <c r="F432" t="n">
        <v>5533</v>
      </c>
      <c r="G432" t="inlineStr">
        <is>
          <t>Energie &amp; Umwelt</t>
        </is>
      </c>
      <c r="H432" t="inlineStr">
        <is>
          <t>Q01477</t>
        </is>
      </c>
      <c r="I432" t="inlineStr">
        <is>
          <t>de</t>
        </is>
      </c>
      <c r="J432" t="b">
        <v>0</v>
      </c>
      <c r="K432" t="inlineStr">
        <is>
          <t>5605fab0f26d4b14bc8e85c03cafd1ee</t>
        </is>
      </c>
      <c r="L432" t="n">
        <v/>
      </c>
      <c r="M432" t="n">
        <v>-1</v>
      </c>
      <c r="N432" t="n">
        <v>-1</v>
      </c>
    </row>
    <row r="433">
      <c r="A433" t="n">
        <v>83</v>
      </c>
      <c r="B433" s="2" t="n">
        <v>44605</v>
      </c>
      <c r="C433" t="n">
        <v>4822</v>
      </c>
      <c r="D433" t="inlineStr">
        <is>
          <t>Befürworten Sie ein Verbot von Einwegkunststoff (z.B. Einweggeschirr aus Kunststoff) in der Stadt Zürich?</t>
        </is>
      </c>
      <c r="E433" t="inlineStr">
        <is>
          <t>options4</t>
        </is>
      </c>
      <c r="F433" t="n">
        <v>5533</v>
      </c>
      <c r="G433" t="inlineStr">
        <is>
          <t>Energie &amp; Umwelt</t>
        </is>
      </c>
      <c r="H433" t="inlineStr">
        <is>
          <t>Q01478</t>
        </is>
      </c>
      <c r="I433" t="inlineStr">
        <is>
          <t>de</t>
        </is>
      </c>
      <c r="J433" t="b">
        <v>0</v>
      </c>
      <c r="K433" t="inlineStr">
        <is>
          <t>e46f3db3165eecf7ad3fa3d503fe4b5c</t>
        </is>
      </c>
      <c r="L433" t="n">
        <v/>
      </c>
      <c r="M433" t="n">
        <v>-1</v>
      </c>
      <c r="N433" t="n">
        <v>-1</v>
      </c>
    </row>
    <row r="434">
      <c r="A434" t="n">
        <v>83</v>
      </c>
      <c r="B434" s="2" t="n">
        <v>44605</v>
      </c>
      <c r="C434" t="n">
        <v>4826</v>
      </c>
      <c r="D434" t="inlineStr">
        <is>
          <t>Soll sich die Stadt stärker für eine nachhaltige Ernährung einsetzen (z.B. Vegane Menüangebote in allen öffentlichen Kantinen)?</t>
        </is>
      </c>
      <c r="E434" t="inlineStr">
        <is>
          <t>options4</t>
        </is>
      </c>
      <c r="F434" t="n">
        <v>5533</v>
      </c>
      <c r="G434" t="inlineStr">
        <is>
          <t>Energie &amp; Umwelt</t>
        </is>
      </c>
      <c r="H434" t="inlineStr">
        <is>
          <t>Q01480</t>
        </is>
      </c>
      <c r="I434" t="inlineStr">
        <is>
          <t>de</t>
        </is>
      </c>
      <c r="J434" t="b">
        <v>0</v>
      </c>
      <c r="K434" t="inlineStr">
        <is>
          <t>9a7e4edc5c6ab4cc7a447aae4072cca7</t>
        </is>
      </c>
      <c r="L434" t="n">
        <v/>
      </c>
      <c r="M434" t="n">
        <v>-1</v>
      </c>
      <c r="N434" t="n">
        <v>-1</v>
      </c>
    </row>
    <row r="435">
      <c r="A435" t="n">
        <v>83</v>
      </c>
      <c r="B435" s="2" t="n">
        <v>44605</v>
      </c>
      <c r="C435" t="n">
        <v>4828</v>
      </c>
      <c r="D435" t="inlineStr">
        <is>
          <t>Sollen in der Stadt Zürich die Velorouten schneller ausgebaut werden?  [Bürger/-innen-Frage via BePart]</t>
        </is>
      </c>
      <c r="E435" t="inlineStr">
        <is>
          <t>options4</t>
        </is>
      </c>
      <c r="F435" t="n">
        <v>5418</v>
      </c>
      <c r="G435" t="inlineStr">
        <is>
          <t>Verkehr &amp; Infrastruktur</t>
        </is>
      </c>
      <c r="H435" t="inlineStr">
        <is>
          <t>Q01481</t>
        </is>
      </c>
      <c r="I435" t="inlineStr">
        <is>
          <t>de</t>
        </is>
      </c>
      <c r="J435" t="b">
        <v>0</v>
      </c>
      <c r="K435" t="inlineStr">
        <is>
          <t>470b20eb5de5b5047aca95f818f1d8ec</t>
        </is>
      </c>
      <c r="L435" t="n">
        <v/>
      </c>
      <c r="M435" t="n">
        <v>-1</v>
      </c>
      <c r="N435" t="n">
        <v>-1</v>
      </c>
    </row>
    <row r="436">
      <c r="A436" t="n">
        <v>83</v>
      </c>
      <c r="B436" s="2" t="n">
        <v>44605</v>
      </c>
      <c r="C436" t="n">
        <v>4830</v>
      </c>
      <c r="D436" t="inlineStr">
        <is>
          <t>Soll in Zürich flächendeckend auf allen Strassen Tempo 30 eingeführt werden?  [Bürger/-innen-Frage via BePart]</t>
        </is>
      </c>
      <c r="E436" t="inlineStr">
        <is>
          <t>options4</t>
        </is>
      </c>
      <c r="F436" t="n">
        <v>5418</v>
      </c>
      <c r="G436" t="inlineStr">
        <is>
          <t>Verkehr &amp; Infrastruktur</t>
        </is>
      </c>
      <c r="H436" t="inlineStr">
        <is>
          <t>Q01482</t>
        </is>
      </c>
      <c r="I436" t="inlineStr">
        <is>
          <t>de</t>
        </is>
      </c>
      <c r="J436" t="b">
        <v>0</v>
      </c>
      <c r="K436" t="inlineStr">
        <is>
          <t>8b68e0205015d182293957c7c87e5d40</t>
        </is>
      </c>
      <c r="L436" t="n">
        <v/>
      </c>
      <c r="M436" t="n">
        <v>-1</v>
      </c>
      <c r="N436" t="n">
        <v>-1</v>
      </c>
    </row>
    <row r="437">
      <c r="A437" t="n">
        <v>83</v>
      </c>
      <c r="B437" s="2" t="n">
        <v>44605</v>
      </c>
      <c r="C437" t="n">
        <v>4832</v>
      </c>
      <c r="D437" t="inlineStr">
        <is>
          <t>Soll der Preis für ein VBZ-Jahresabonnement (2. Klasse) für die Stadt-Zone 110 von heute 782 auf 365 Fr. reduziert werden?</t>
        </is>
      </c>
      <c r="E437" t="inlineStr">
        <is>
          <t>options4</t>
        </is>
      </c>
      <c r="F437" t="n">
        <v>5418</v>
      </c>
      <c r="G437" t="inlineStr">
        <is>
          <t>Verkehr &amp; Infrastruktur</t>
        </is>
      </c>
      <c r="H437" t="inlineStr">
        <is>
          <t>Q01483</t>
        </is>
      </c>
      <c r="I437" t="inlineStr">
        <is>
          <t>de</t>
        </is>
      </c>
      <c r="J437" t="b">
        <v>0</v>
      </c>
      <c r="K437" t="inlineStr">
        <is>
          <t>52f0b7a81ec366a4b20258707e3d9637</t>
        </is>
      </c>
      <c r="L437" t="n">
        <v/>
      </c>
      <c r="M437" t="n">
        <v>-1</v>
      </c>
      <c r="N437" t="n">
        <v>-1</v>
      </c>
    </row>
    <row r="438">
      <c r="A438" t="n">
        <v>83</v>
      </c>
      <c r="B438" s="2" t="n">
        <v>44605</v>
      </c>
      <c r="C438" t="n">
        <v>4834</v>
      </c>
      <c r="D438" t="inlineStr">
        <is>
          <t>Befürworten Sie die Strategie der Stadt Zürich, Parkplätze abzubauen? [Bürger/-innen-Frage via BePart]</t>
        </is>
      </c>
      <c r="E438" t="inlineStr">
        <is>
          <t>options4</t>
        </is>
      </c>
      <c r="F438" t="n">
        <v>5418</v>
      </c>
      <c r="G438" t="inlineStr">
        <is>
          <t>Verkehr &amp; Infrastruktur</t>
        </is>
      </c>
      <c r="H438" t="inlineStr">
        <is>
          <t>Q01484</t>
        </is>
      </c>
      <c r="I438" t="inlineStr">
        <is>
          <t>de</t>
        </is>
      </c>
      <c r="J438" t="b">
        <v>0</v>
      </c>
      <c r="K438" t="inlineStr">
        <is>
          <t>78f2730694ea5550442ca4cddaaa2c43</t>
        </is>
      </c>
      <c r="L438" t="n">
        <v/>
      </c>
      <c r="M438" t="n">
        <v>-1</v>
      </c>
      <c r="N438" t="n">
        <v>-1</v>
      </c>
    </row>
    <row r="439">
      <c r="A439" t="n">
        <v>83</v>
      </c>
      <c r="B439" s="2" t="n">
        <v>44605</v>
      </c>
      <c r="C439" t="n">
        <v>4836</v>
      </c>
      <c r="D439" t="inlineStr">
        <is>
          <t>Braucht es in der Stadt zusätzliche Massnahmen zugunsten der Biodiversität (z.B. ökologische Aufwertung von Grünflächen, finanzielle Anreize zur Begrünung privater Flächen)? [Bürger/-innen-Frage via BePart]</t>
        </is>
      </c>
      <c r="E439" t="inlineStr">
        <is>
          <t>options4</t>
        </is>
      </c>
      <c r="F439" t="n">
        <v>5494</v>
      </c>
      <c r="G439" t="inlineStr">
        <is>
          <t>Stadtentwicklung</t>
        </is>
      </c>
      <c r="H439" t="inlineStr">
        <is>
          <t>Q01485</t>
        </is>
      </c>
      <c r="I439" t="inlineStr">
        <is>
          <t>de</t>
        </is>
      </c>
      <c r="J439" t="b">
        <v>0</v>
      </c>
      <c r="K439" t="inlineStr">
        <is>
          <t>ae46bab1e1e95a58b6b83c85bd37054c</t>
        </is>
      </c>
      <c r="L439" t="n">
        <v/>
      </c>
      <c r="M439" t="n">
        <v>-1</v>
      </c>
      <c r="N439" t="n">
        <v>-1</v>
      </c>
    </row>
    <row r="440">
      <c r="A440" t="n">
        <v>83</v>
      </c>
      <c r="B440" s="2" t="n">
        <v>44605</v>
      </c>
      <c r="C440" t="n">
        <v>4838</v>
      </c>
      <c r="D440" t="inlineStr">
        <is>
          <t>Soll die Stadt vermehrt Immobilien von Privaten zurückkaufen, um günstigen Wohnraum zu schaffen?</t>
        </is>
      </c>
      <c r="E440" t="inlineStr">
        <is>
          <t>options4</t>
        </is>
      </c>
      <c r="F440" t="n">
        <v>5494</v>
      </c>
      <c r="G440" t="inlineStr">
        <is>
          <t>Stadtentwicklung</t>
        </is>
      </c>
      <c r="H440" t="inlineStr">
        <is>
          <t>Q01486</t>
        </is>
      </c>
      <c r="I440" t="inlineStr">
        <is>
          <t>de</t>
        </is>
      </c>
      <c r="J440" t="b">
        <v>0</v>
      </c>
      <c r="K440" t="inlineStr">
        <is>
          <t>7a1fd72138732560a1ab0f32391b5187</t>
        </is>
      </c>
      <c r="L440" t="n">
        <v/>
      </c>
      <c r="M440" t="n">
        <v>-1</v>
      </c>
      <c r="N440" t="n">
        <v>-1</v>
      </c>
    </row>
    <row r="441">
      <c r="A441" t="n">
        <v>83</v>
      </c>
      <c r="B441" s="2" t="n">
        <v>44605</v>
      </c>
      <c r="C441" t="n">
        <v>4840</v>
      </c>
      <c r="D441" t="inlineStr">
        <is>
          <t>Befürworten Sie eine stärkere bauliche Verdichtung in Zürich (z.B. verdichtete Überbauungen, höhere Gebäude)?</t>
        </is>
      </c>
      <c r="E441" t="inlineStr">
        <is>
          <t>options4</t>
        </is>
      </c>
      <c r="F441" t="n">
        <v>5494</v>
      </c>
      <c r="G441" t="inlineStr">
        <is>
          <t>Stadtentwicklung</t>
        </is>
      </c>
      <c r="H441" t="inlineStr">
        <is>
          <t>Q01487</t>
        </is>
      </c>
      <c r="I441" t="inlineStr">
        <is>
          <t>de</t>
        </is>
      </c>
      <c r="J441" t="b">
        <v>0</v>
      </c>
      <c r="K441" t="inlineStr">
        <is>
          <t>3b2b751a02dc0dde9eacfaf6fa2a1d0c</t>
        </is>
      </c>
      <c r="L441" t="n">
        <v/>
      </c>
      <c r="M441" t="n">
        <v>-1</v>
      </c>
      <c r="N441" t="n">
        <v>-1</v>
      </c>
    </row>
    <row r="442">
      <c r="A442" t="n">
        <v>83</v>
      </c>
      <c r="B442" s="2" t="n">
        <v>44605</v>
      </c>
      <c r="C442" t="n">
        <v>4842</v>
      </c>
      <c r="D442" t="inlineStr">
        <is>
          <t>Soll die Finanzierung von Parteien sowie von Wahl- und Abstimmungskampagnen in Zürich offengelegt werden müssen?</t>
        </is>
      </c>
      <c r="E442" t="inlineStr">
        <is>
          <t>options4</t>
        </is>
      </c>
      <c r="F442" t="n">
        <v>5184</v>
      </c>
      <c r="G442" t="inlineStr">
        <is>
          <t>Politisches System &amp; Digitalisierung</t>
        </is>
      </c>
      <c r="H442" t="inlineStr">
        <is>
          <t>Q01488</t>
        </is>
      </c>
      <c r="I442" t="inlineStr">
        <is>
          <t>de</t>
        </is>
      </c>
      <c r="J442" t="b">
        <v>0</v>
      </c>
      <c r="K442" t="inlineStr">
        <is>
          <t>ed8ff68cf1e510a4878c3c9e2404a065</t>
        </is>
      </c>
      <c r="L442" t="n">
        <v/>
      </c>
      <c r="M442" t="n">
        <v>-1</v>
      </c>
      <c r="N442" t="n">
        <v>-1</v>
      </c>
    </row>
    <row r="443">
      <c r="A443" t="n">
        <v>83</v>
      </c>
      <c r="B443" s="2" t="n">
        <v>44605</v>
      </c>
      <c r="C443" t="n">
        <v>4844</v>
      </c>
      <c r="D443" t="inlineStr">
        <is>
          <t>Soll die Stadt ihre Bürger/-innen stärker direkt an politischen Entscheidungsprozessen beteiligen (z.B. via ausgebaute partizipative Bürgerbudgets)?</t>
        </is>
      </c>
      <c r="E443" t="inlineStr">
        <is>
          <t>options4</t>
        </is>
      </c>
      <c r="F443" t="n">
        <v>5184</v>
      </c>
      <c r="G443" t="inlineStr">
        <is>
          <t>Politisches System &amp; Digitalisierung</t>
        </is>
      </c>
      <c r="H443" t="inlineStr">
        <is>
          <t>Q01489</t>
        </is>
      </c>
      <c r="I443" t="inlineStr">
        <is>
          <t>de</t>
        </is>
      </c>
      <c r="J443" t="b">
        <v>0</v>
      </c>
      <c r="K443" t="inlineStr">
        <is>
          <t>a33bfc8b36355b56780e618ee6a86656</t>
        </is>
      </c>
      <c r="L443" t="n">
        <v/>
      </c>
      <c r="M443" t="n">
        <v>-1</v>
      </c>
      <c r="N443" t="n">
        <v>-1</v>
      </c>
    </row>
    <row r="444">
      <c r="A444" t="n">
        <v>83</v>
      </c>
      <c r="B444" s="2" t="n">
        <v>44605</v>
      </c>
      <c r="C444" t="n">
        <v>4848</v>
      </c>
      <c r="D444" t="inlineStr">
        <is>
          <t>Soll sich die Stadt stärker gegen häusliche Gewalt engagieren (z.B. mehr finanzielle Mittel für Frauenhäuser, Präventionskampagnen)?  [Bürger/-innen-Frage via BePart]</t>
        </is>
      </c>
      <c r="E444" t="inlineStr">
        <is>
          <t>options4</t>
        </is>
      </c>
      <c r="F444" t="n">
        <v>5262</v>
      </c>
      <c r="G444" t="inlineStr">
        <is>
          <t>Sicherheit &amp; Polizei</t>
        </is>
      </c>
      <c r="H444" t="inlineStr">
        <is>
          <t>Q01491</t>
        </is>
      </c>
      <c r="I444" t="inlineStr">
        <is>
          <t>de</t>
        </is>
      </c>
      <c r="J444" t="b">
        <v>0</v>
      </c>
      <c r="K444" t="inlineStr">
        <is>
          <t>27ac030dbbda8b141e1f0dbd02ecca54</t>
        </is>
      </c>
      <c r="L444" t="n">
        <v/>
      </c>
      <c r="M444" t="n">
        <v>-1</v>
      </c>
      <c r="N444" t="n">
        <v>-1</v>
      </c>
    </row>
    <row r="445">
      <c r="A445" t="n">
        <v>83</v>
      </c>
      <c r="B445" s="2" t="n">
        <v>44605</v>
      </c>
      <c r="C445" t="n">
        <v>4850</v>
      </c>
      <c r="D445" t="inlineStr">
        <is>
          <t>Würden Sie eine Lockerung des Demonstrationsrechts befürworten (z.B. Ersatz von Bewilligungen durch ein vereinfachtes Anmeldeverfahren)?  [Bürger/-innen-Frage via BePart]</t>
        </is>
      </c>
      <c r="E445" t="inlineStr">
        <is>
          <t>options4</t>
        </is>
      </c>
      <c r="F445" t="n">
        <v>5262</v>
      </c>
      <c r="G445" t="inlineStr">
        <is>
          <t>Sicherheit &amp; Polizei</t>
        </is>
      </c>
      <c r="H445" t="inlineStr">
        <is>
          <t>Q01492</t>
        </is>
      </c>
      <c r="I445" t="inlineStr">
        <is>
          <t>de</t>
        </is>
      </c>
      <c r="J445" t="b">
        <v>0</v>
      </c>
      <c r="K445" t="inlineStr">
        <is>
          <t>513704b40bbcfe10a1bb8ef3cea11fbf</t>
        </is>
      </c>
      <c r="L445" t="n">
        <v/>
      </c>
      <c r="M445" t="n">
        <v>-1</v>
      </c>
      <c r="N445" t="n">
        <v>-1</v>
      </c>
    </row>
    <row r="446">
      <c r="A446" t="n">
        <v>83</v>
      </c>
      <c r="B446" s="2" t="n">
        <v>44605</v>
      </c>
      <c r="C446" t="n">
        <v>4854</v>
      </c>
      <c r="D446" t="inlineStr">
        <is>
          <t>Soll die Polizei zur Bekämpfung der Jugendkriminalität mehr Kontrollen durchführen (z.B. auf Messer und verbotene Gegenstände)?</t>
        </is>
      </c>
      <c r="E446" t="inlineStr">
        <is>
          <t>options4</t>
        </is>
      </c>
      <c r="F446" t="n">
        <v>5262</v>
      </c>
      <c r="G446" t="inlineStr">
        <is>
          <t>Sicherheit &amp; Polizei</t>
        </is>
      </c>
      <c r="H446" t="inlineStr">
        <is>
          <t>Q01494</t>
        </is>
      </c>
      <c r="I446" t="inlineStr">
        <is>
          <t>de</t>
        </is>
      </c>
      <c r="J446" t="b">
        <v>0</v>
      </c>
      <c r="K446" t="inlineStr">
        <is>
          <t>840000ba556c7bde7ff10009279f746d</t>
        </is>
      </c>
      <c r="L446" t="n">
        <v/>
      </c>
      <c r="M446" t="n">
        <v>-1</v>
      </c>
      <c r="N446" t="n">
        <v>-1</v>
      </c>
    </row>
    <row r="447">
      <c r="A447" t="n">
        <v>83</v>
      </c>
      <c r="B447" s="2" t="n">
        <v>44605</v>
      </c>
      <c r="C447" t="n">
        <v>4862</v>
      </c>
      <c r="D447" t="inlineStr">
        <is>
          <t>Die Stadt Zürich fördert die internationale Entwicklungszusammenarbeit mit mindestens 0.3% des Steuerertrags. Sollte dieses Engagement ausgebaut werden?</t>
        </is>
      </c>
      <c r="E447" t="inlineStr">
        <is>
          <t>options4</t>
        </is>
      </c>
      <c r="F447" t="n">
        <v>4726</v>
      </c>
      <c r="G447" t="inlineStr">
        <is>
          <t>Aussenbeziehungen</t>
        </is>
      </c>
      <c r="H447" t="inlineStr">
        <is>
          <t>Q01498</t>
        </is>
      </c>
      <c r="I447" t="inlineStr">
        <is>
          <t>de</t>
        </is>
      </c>
      <c r="J447" t="b">
        <v>0</v>
      </c>
      <c r="K447" t="inlineStr">
        <is>
          <t>2f309f3cc529efd046f59e933f92a405</t>
        </is>
      </c>
      <c r="L447" t="n">
        <v/>
      </c>
      <c r="M447" t="n">
        <v>-1</v>
      </c>
      <c r="N447" t="n">
        <v>-1</v>
      </c>
    </row>
    <row r="448">
      <c r="A448" t="n">
        <v>84</v>
      </c>
      <c r="B448" s="2" t="n">
        <v>44605</v>
      </c>
      <c r="C448" t="n">
        <v>4545</v>
      </c>
      <c r="D448" t="inlineStr">
        <is>
          <t>Die Stadt hat bei der externen Betreuung von Kindern im Vorschulalter die für eine finanzielle Unterstützung massgebende Einkommens- und Vermögensgrenze erhöht (neu 100'000 CHF des steuerbaren Einkommens inkl. 10% des steuerbaren Vermögens). Begrüssen Sie dies?</t>
        </is>
      </c>
      <c r="E448" t="inlineStr">
        <is>
          <t>options4</t>
        </is>
      </c>
      <c r="F448" t="n">
        <v>4889</v>
      </c>
      <c r="G448" t="inlineStr">
        <is>
          <t>Sozialstaat, Familie &amp; Gesundheit</t>
        </is>
      </c>
      <c r="H448" t="inlineStr">
        <is>
          <t>Q01508</t>
        </is>
      </c>
      <c r="I448" t="inlineStr">
        <is>
          <t>de</t>
        </is>
      </c>
      <c r="J448" t="b">
        <v>0</v>
      </c>
      <c r="K448" t="inlineStr">
        <is>
          <t>44dd091db276df61d72f2c2eea2dcdd3</t>
        </is>
      </c>
      <c r="L448" t="n">
        <v/>
      </c>
      <c r="M448" t="n">
        <v>-1</v>
      </c>
      <c r="N448" t="n">
        <v>-1</v>
      </c>
    </row>
    <row r="449">
      <c r="A449" t="n">
        <v>84</v>
      </c>
      <c r="B449" s="2" t="n">
        <v>44605</v>
      </c>
      <c r="C449" t="n">
        <v>4549</v>
      </c>
      <c r="D449" t="inlineStr">
        <is>
          <t>Befürworten Sie den vom städtischen Parlament beschlossenen personellen Ausbau des Sozialdienstes?</t>
        </is>
      </c>
      <c r="E449" t="inlineStr">
        <is>
          <t>options4</t>
        </is>
      </c>
      <c r="F449" t="n">
        <v>4889</v>
      </c>
      <c r="G449" t="inlineStr">
        <is>
          <t>Sozialstaat, Familie &amp; Gesundheit</t>
        </is>
      </c>
      <c r="H449" t="inlineStr">
        <is>
          <t>Q01509</t>
        </is>
      </c>
      <c r="I449" t="inlineStr">
        <is>
          <t>de</t>
        </is>
      </c>
      <c r="J449" t="b">
        <v>0</v>
      </c>
      <c r="K449" t="inlineStr">
        <is>
          <t>9579672848c79e54b595174347a3dce5</t>
        </is>
      </c>
      <c r="L449" t="n">
        <v/>
      </c>
      <c r="M449" t="n">
        <v>-1</v>
      </c>
      <c r="N449" t="n">
        <v>-1</v>
      </c>
    </row>
    <row r="450">
      <c r="A450" t="n">
        <v>84</v>
      </c>
      <c r="B450" s="2" t="n">
        <v>44605</v>
      </c>
      <c r="C450" t="n">
        <v>4565</v>
      </c>
      <c r="D450" t="inlineStr">
        <is>
          <t>Befürworten Sie eine stärkere soziale Durchmischung der Schulen (Ausgewogene Zusammensetzung der Klasse nach sprachlicher und sozialer Herkunft)?</t>
        </is>
      </c>
      <c r="E450" t="inlineStr">
        <is>
          <t>options4</t>
        </is>
      </c>
      <c r="F450" t="n">
        <v>4948</v>
      </c>
      <c r="G450" t="inlineStr">
        <is>
          <t>Bildung &amp; Schule</t>
        </is>
      </c>
      <c r="H450" t="inlineStr">
        <is>
          <t>Q01513</t>
        </is>
      </c>
      <c r="I450" t="inlineStr">
        <is>
          <t>de</t>
        </is>
      </c>
      <c r="J450" t="b">
        <v>0</v>
      </c>
      <c r="K450" t="inlineStr">
        <is>
          <t>11b89e61aab055a3c79f0f2aa7d93ccf</t>
        </is>
      </c>
      <c r="L450" t="n">
        <v/>
      </c>
      <c r="M450" t="n">
        <v>-1</v>
      </c>
      <c r="N450" t="n">
        <v>-1</v>
      </c>
    </row>
    <row r="451">
      <c r="A451" t="n">
        <v>84</v>
      </c>
      <c r="B451" s="2" t="n">
        <v>44605</v>
      </c>
      <c r="C451" t="n">
        <v>4569</v>
      </c>
      <c r="D451" t="inlineStr">
        <is>
          <t>Soll die Stadt Winterthur Ausländer/-innen bei der Integration stärker unterstützen (z.B. durch zusätzliche Sozialarbeiter/-innen)?</t>
        </is>
      </c>
      <c r="E451" t="inlineStr">
        <is>
          <t>options4</t>
        </is>
      </c>
      <c r="F451" t="n">
        <v>4316</v>
      </c>
      <c r="G451" t="inlineStr">
        <is>
          <t>Migration &amp; Integration</t>
        </is>
      </c>
      <c r="H451" t="inlineStr">
        <is>
          <t>Q01514</t>
        </is>
      </c>
      <c r="I451" t="inlineStr">
        <is>
          <t>de</t>
        </is>
      </c>
      <c r="J451" t="b">
        <v>0</v>
      </c>
      <c r="K451" t="inlineStr">
        <is>
          <t>bdb9129a9e473f2b07f2716c43047b53</t>
        </is>
      </c>
      <c r="L451" t="n">
        <v/>
      </c>
      <c r="M451" t="n">
        <v>-1</v>
      </c>
      <c r="N451" t="n">
        <v>-1</v>
      </c>
    </row>
    <row r="452">
      <c r="A452" t="n">
        <v>84</v>
      </c>
      <c r="B452" s="2" t="n">
        <v>44605</v>
      </c>
      <c r="C452" t="n">
        <v>4573</v>
      </c>
      <c r="D452" t="inlineStr">
        <is>
          <t>Soll die Stadt Winterthur mehr geflüchtete Personen aus Kriegsgebieten (z.B. Afghanistan) aufnehmen?</t>
        </is>
      </c>
      <c r="E452" t="inlineStr">
        <is>
          <t>options4</t>
        </is>
      </c>
      <c r="F452" t="n">
        <v>4316</v>
      </c>
      <c r="G452" t="inlineStr">
        <is>
          <t>Migration &amp; Integration</t>
        </is>
      </c>
      <c r="H452" t="inlineStr">
        <is>
          <t>Q01515</t>
        </is>
      </c>
      <c r="I452" t="inlineStr">
        <is>
          <t>de</t>
        </is>
      </c>
      <c r="J452" t="b">
        <v>0</v>
      </c>
      <c r="K452" t="inlineStr">
        <is>
          <t>e6c03e8a4b47844021374dce86dcecf3</t>
        </is>
      </c>
      <c r="L452" t="n">
        <v/>
      </c>
      <c r="M452" t="n">
        <v>-1</v>
      </c>
      <c r="N452" t="n">
        <v>-1</v>
      </c>
    </row>
    <row r="453">
      <c r="A453" t="n">
        <v>84</v>
      </c>
      <c r="B453" s="2" t="n">
        <v>44605</v>
      </c>
      <c r="C453" t="n">
        <v>4589</v>
      </c>
      <c r="D453" t="inlineStr">
        <is>
          <t>Soll die finanzielle Unterstützung für die Kultur (z.B. Finanzierung Kulturhäuser) erhöht werden?</t>
        </is>
      </c>
      <c r="E453" t="inlineStr">
        <is>
          <t>options4</t>
        </is>
      </c>
      <c r="F453" t="n">
        <v>5028</v>
      </c>
      <c r="G453" t="inlineStr">
        <is>
          <t>Gesellschaft, Kultur &amp; Ethik</t>
        </is>
      </c>
      <c r="H453" t="inlineStr">
        <is>
          <t>Q01519</t>
        </is>
      </c>
      <c r="I453" t="inlineStr">
        <is>
          <t>de</t>
        </is>
      </c>
      <c r="J453" t="b">
        <v>0</v>
      </c>
      <c r="K453" t="inlineStr">
        <is>
          <t>e3d52206eb960627199c5fdefebc899e</t>
        </is>
      </c>
      <c r="L453" t="n">
        <v/>
      </c>
      <c r="M453" t="n">
        <v>-1</v>
      </c>
      <c r="N453" t="n">
        <v>-1</v>
      </c>
    </row>
    <row r="454">
      <c r="A454" t="n">
        <v>84</v>
      </c>
      <c r="B454" s="2" t="n">
        <v>44605</v>
      </c>
      <c r="C454" t="n">
        <v>4593</v>
      </c>
      <c r="D454" t="inlineStr">
        <is>
          <t>Würden Sie die Einführung einer generellen Impfpflicht gegen das Corona-Virus (Covid-19) befürworten?</t>
        </is>
      </c>
      <c r="E454" t="inlineStr">
        <is>
          <t>options4</t>
        </is>
      </c>
      <c r="F454" t="n">
        <v>5028</v>
      </c>
      <c r="G454" t="inlineStr">
        <is>
          <t>Gesellschaft, Kultur &amp; Ethik</t>
        </is>
      </c>
      <c r="H454" t="inlineStr">
        <is>
          <t>Q01520</t>
        </is>
      </c>
      <c r="I454" t="inlineStr">
        <is>
          <t>de</t>
        </is>
      </c>
      <c r="J454" t="b">
        <v>0</v>
      </c>
      <c r="K454" t="inlineStr">
        <is>
          <t>2f880dcb53f3d7879dad0c5fbc6b0e4e</t>
        </is>
      </c>
      <c r="L454" t="n">
        <v/>
      </c>
      <c r="M454" t="n">
        <v>-1</v>
      </c>
      <c r="N454" t="n">
        <v>-1</v>
      </c>
    </row>
    <row r="455">
      <c r="A455" t="n">
        <v>84</v>
      </c>
      <c r="B455" s="2" t="n">
        <v>44605</v>
      </c>
      <c r="C455" t="n">
        <v>4609</v>
      </c>
      <c r="D455" t="inlineStr">
        <is>
          <t>Sollen die Sparanstrengungen in der Stadt deutlich erhöht werden (z.B. Verzicht auf alle nicht dringlichen Investitionen resp. Ausgaben)?</t>
        </is>
      </c>
      <c r="E455" t="inlineStr">
        <is>
          <t>options4</t>
        </is>
      </c>
      <c r="F455" t="n">
        <v>4476</v>
      </c>
      <c r="G455" t="inlineStr">
        <is>
          <t>Finanzen &amp; Steuern</t>
        </is>
      </c>
      <c r="H455" t="inlineStr">
        <is>
          <t>Q01524</t>
        </is>
      </c>
      <c r="I455" t="inlineStr">
        <is>
          <t>de</t>
        </is>
      </c>
      <c r="J455" t="b">
        <v>0</v>
      </c>
      <c r="K455" t="inlineStr">
        <is>
          <t>4cfb8510ad2f5007207b0a94cd33bed9</t>
        </is>
      </c>
      <c r="L455" t="n">
        <v/>
      </c>
      <c r="M455" t="n">
        <v>-1</v>
      </c>
      <c r="N455" t="n">
        <v>-1</v>
      </c>
    </row>
    <row r="456">
      <c r="A456" t="n">
        <v>84</v>
      </c>
      <c r="B456" s="2" t="n">
        <v>44605</v>
      </c>
      <c r="C456" t="n">
        <v>4613</v>
      </c>
      <c r="D456" t="inlineStr">
        <is>
          <t>Eine städtische Initiative fordert die Einführung eines Mindestlohns von 23 Franken pro Stunde auf dem Gebiet der Stadt Winterthur. Befürworten Sie dies?</t>
        </is>
      </c>
      <c r="E456" t="inlineStr">
        <is>
          <t>options4</t>
        </is>
      </c>
      <c r="F456" t="n">
        <v>4597</v>
      </c>
      <c r="G456" t="inlineStr">
        <is>
          <t>Wirtschaft &amp; Arbeit</t>
        </is>
      </c>
      <c r="H456" t="inlineStr">
        <is>
          <t>Q01525</t>
        </is>
      </c>
      <c r="I456" t="inlineStr">
        <is>
          <t>de</t>
        </is>
      </c>
      <c r="J456" t="b">
        <v>0</v>
      </c>
      <c r="K456" t="inlineStr">
        <is>
          <t>d400408c071110eb6c0adcc556e3f35d</t>
        </is>
      </c>
      <c r="L456" t="n">
        <v/>
      </c>
      <c r="M456" t="n">
        <v>-1</v>
      </c>
      <c r="N456" t="n">
        <v>-1</v>
      </c>
    </row>
    <row r="457">
      <c r="A457" t="n">
        <v>84</v>
      </c>
      <c r="B457" s="2" t="n">
        <v>44605</v>
      </c>
      <c r="C457" t="n">
        <v>4617</v>
      </c>
      <c r="D457" t="inlineStr">
        <is>
          <t>Der Stadtrat hat sich das Ziel gesetzt, das Kader der Stadtverwaltung künftig zu mindestens 35% mit Frauen zu besetzen. Befürworten Sie dies?</t>
        </is>
      </c>
      <c r="E457" t="inlineStr">
        <is>
          <t>options4</t>
        </is>
      </c>
      <c r="F457" t="n">
        <v>4597</v>
      </c>
      <c r="G457" t="inlineStr">
        <is>
          <t>Wirtschaft &amp; Arbeit</t>
        </is>
      </c>
      <c r="H457" t="inlineStr">
        <is>
          <t>Q01526</t>
        </is>
      </c>
      <c r="I457" t="inlineStr">
        <is>
          <t>de</t>
        </is>
      </c>
      <c r="J457" t="b">
        <v>0</v>
      </c>
      <c r="K457" t="inlineStr">
        <is>
          <t>d5de49967431c734f649d91a1cc84367</t>
        </is>
      </c>
      <c r="L457" t="n">
        <v/>
      </c>
      <c r="M457" t="n">
        <v>-1</v>
      </c>
      <c r="N457" t="n">
        <v>-1</v>
      </c>
    </row>
    <row r="458">
      <c r="A458" t="n">
        <v>84</v>
      </c>
      <c r="B458" s="2" t="n">
        <v>44605</v>
      </c>
      <c r="C458" t="n">
        <v>4621</v>
      </c>
      <c r="D458" t="inlineStr">
        <is>
          <t>Sollen Dienstleistungen, welche von Privatpersonen über Plattormen angeboten werden (z.B. sog. "Gig Economy" wie "Uber"-Taxidienste oder Essenslieferdienste wie "eat.ch" ), stärker reguliert werden?</t>
        </is>
      </c>
      <c r="E458" t="inlineStr">
        <is>
          <t>options4</t>
        </is>
      </c>
      <c r="F458" t="n">
        <v>4597</v>
      </c>
      <c r="G458" t="inlineStr">
        <is>
          <t>Wirtschaft &amp; Arbeit</t>
        </is>
      </c>
      <c r="H458" t="inlineStr">
        <is>
          <t>Q01527</t>
        </is>
      </c>
      <c r="I458" t="inlineStr">
        <is>
          <t>de</t>
        </is>
      </c>
      <c r="J458" t="b">
        <v>0</v>
      </c>
      <c r="K458" t="inlineStr">
        <is>
          <t>1f078b7765cff1da554276acc27117ad</t>
        </is>
      </c>
      <c r="L458" t="n">
        <v/>
      </c>
      <c r="M458" t="n">
        <v>-1</v>
      </c>
      <c r="N458" t="n">
        <v>-1</v>
      </c>
    </row>
    <row r="459">
      <c r="A459" t="n">
        <v>84</v>
      </c>
      <c r="B459" s="2" t="n">
        <v>44605</v>
      </c>
      <c r="C459" t="n">
        <v>4625</v>
      </c>
      <c r="D459" t="inlineStr">
        <is>
          <t>Soll das Rieterareal zukünftig hauptsächlich für wirtschaftliche Zwecke und nicht für Wohnraum genutzt werden (z.B. Gewerbe, Start-Ups)?</t>
        </is>
      </c>
      <c r="E459" t="inlineStr">
        <is>
          <t>options4</t>
        </is>
      </c>
      <c r="F459" t="n">
        <v>4597</v>
      </c>
      <c r="G459" t="inlineStr">
        <is>
          <t>Wirtschaft &amp; Arbeit</t>
        </is>
      </c>
      <c r="H459" t="inlineStr">
        <is>
          <t>Q01528</t>
        </is>
      </c>
      <c r="I459" t="inlineStr">
        <is>
          <t>de</t>
        </is>
      </c>
      <c r="J459" t="b">
        <v>0</v>
      </c>
      <c r="K459" t="inlineStr">
        <is>
          <t>f87adc31889b4e18cd97e802905be148</t>
        </is>
      </c>
      <c r="L459" t="n">
        <v/>
      </c>
      <c r="M459" t="n">
        <v>-1</v>
      </c>
      <c r="N459" t="n">
        <v>-1</v>
      </c>
    </row>
    <row r="460">
      <c r="A460" t="n">
        <v>84</v>
      </c>
      <c r="B460" s="2" t="n">
        <v>44605</v>
      </c>
      <c r="C460" t="n">
        <v>4637</v>
      </c>
      <c r="D460" t="inlineStr">
        <is>
          <t>Befürworten Sie den Ausbau der Klimaschutzmassnahmen zur Erreichung von Netto-Null Treibhausgasemissionen in Winterthur bis 2040 (u.a. mehr Fotovoltaik-Anlagen, Kampagnen für klimaschonende Ernährung)?</t>
        </is>
      </c>
      <c r="E460" t="inlineStr">
        <is>
          <t>options4</t>
        </is>
      </c>
      <c r="F460" t="n">
        <v>5524</v>
      </c>
      <c r="G460" t="inlineStr">
        <is>
          <t>Energie &amp; Umwelt</t>
        </is>
      </c>
      <c r="H460" t="inlineStr">
        <is>
          <t>Q01531</t>
        </is>
      </c>
      <c r="I460" t="inlineStr">
        <is>
          <t>de</t>
        </is>
      </c>
      <c r="J460" t="b">
        <v>0</v>
      </c>
      <c r="K460" t="inlineStr">
        <is>
          <t>0567f87eebf5671b91bde35ef180957f</t>
        </is>
      </c>
      <c r="L460" t="n">
        <v/>
      </c>
      <c r="M460" t="n">
        <v>-1</v>
      </c>
      <c r="N460" t="n">
        <v>-1</v>
      </c>
    </row>
    <row r="461">
      <c r="A461" t="n">
        <v>84</v>
      </c>
      <c r="B461" s="2" t="n">
        <v>44605</v>
      </c>
      <c r="C461" t="n">
        <v>4641</v>
      </c>
      <c r="D461" t="inlineStr">
        <is>
          <t>Soll die Stadt den (Aus-)Bau von Quartierwärmeverbünden vorantreiben (z.B. Wärmegewinnung aus Abwasser, Kehricht oder Holzschnitzeln)?</t>
        </is>
      </c>
      <c r="E461" t="inlineStr">
        <is>
          <t>options4</t>
        </is>
      </c>
      <c r="F461" t="n">
        <v>5524</v>
      </c>
      <c r="G461" t="inlineStr">
        <is>
          <t>Energie &amp; Umwelt</t>
        </is>
      </c>
      <c r="H461" t="inlineStr">
        <is>
          <t>Q01532</t>
        </is>
      </c>
      <c r="I461" t="inlineStr">
        <is>
          <t>de</t>
        </is>
      </c>
      <c r="J461" t="b">
        <v>0</v>
      </c>
      <c r="K461" t="inlineStr">
        <is>
          <t>64299cfbc99da85aed5c8f76ea7df63f</t>
        </is>
      </c>
      <c r="L461" t="n">
        <v/>
      </c>
      <c r="M461" t="n">
        <v>-1</v>
      </c>
      <c r="N461" t="n">
        <v>-1</v>
      </c>
    </row>
    <row r="462">
      <c r="A462" t="n">
        <v>84</v>
      </c>
      <c r="B462" s="2" t="n">
        <v>44605</v>
      </c>
      <c r="C462" t="n">
        <v>4645</v>
      </c>
      <c r="D462" t="inlineStr">
        <is>
          <t>Soll die Stadt Winterthur zusätzlich eine regelmässige Kunststoffsammlung für Haushaltsabfall (z.B. Verpackungen) anbieten?</t>
        </is>
      </c>
      <c r="E462" t="inlineStr">
        <is>
          <t>options4</t>
        </is>
      </c>
      <c r="F462" t="n">
        <v>5524</v>
      </c>
      <c r="G462" t="inlineStr">
        <is>
          <t>Energie &amp; Umwelt</t>
        </is>
      </c>
      <c r="H462" t="inlineStr">
        <is>
          <t>Q01533</t>
        </is>
      </c>
      <c r="I462" t="inlineStr">
        <is>
          <t>de</t>
        </is>
      </c>
      <c r="J462" t="b">
        <v>0</v>
      </c>
      <c r="K462" t="inlineStr">
        <is>
          <t>a212a5a0fc51fd43899a44dcb3255f0b</t>
        </is>
      </c>
      <c r="L462" t="n">
        <v/>
      </c>
      <c r="M462" t="n">
        <v>-1</v>
      </c>
      <c r="N462" t="n">
        <v>-1</v>
      </c>
    </row>
    <row r="463">
      <c r="A463" t="n">
        <v>84</v>
      </c>
      <c r="B463" s="2" t="n">
        <v>44605</v>
      </c>
      <c r="C463" t="n">
        <v>4649</v>
      </c>
      <c r="D463" t="inlineStr">
        <is>
          <t>Braucht es in der Stadt Winterthur zusätzliche Massnahmen zugunsten der Biodiversität (z.B. ökologische Aufwertung von Grünflächen, finanzielle Anreize zur Begrünung privater Flächen)?</t>
        </is>
      </c>
      <c r="E463" t="inlineStr">
        <is>
          <t>options4</t>
        </is>
      </c>
      <c r="F463" t="n">
        <v>5524</v>
      </c>
      <c r="G463" t="inlineStr">
        <is>
          <t>Energie &amp; Umwelt</t>
        </is>
      </c>
      <c r="H463" t="inlineStr">
        <is>
          <t>Q01534</t>
        </is>
      </c>
      <c r="I463" t="inlineStr">
        <is>
          <t>de</t>
        </is>
      </c>
      <c r="J463" t="b">
        <v>0</v>
      </c>
      <c r="K463" t="inlineStr">
        <is>
          <t>b7a708bf2854a9968dbb6b8a5ecaadd7</t>
        </is>
      </c>
      <c r="L463" t="n">
        <v/>
      </c>
      <c r="M463" t="n">
        <v>-1</v>
      </c>
      <c r="N463" t="n">
        <v>-1</v>
      </c>
    </row>
    <row r="464">
      <c r="A464" t="n">
        <v>84</v>
      </c>
      <c r="B464" s="2" t="n">
        <v>44605</v>
      </c>
      <c r="C464" t="n">
        <v>4653</v>
      </c>
      <c r="D464" t="inlineStr">
        <is>
          <t>Befürworten Sie die gestaffelte Einrichtung von Tempo-30-Zonen in der ganzen Stadt Winterthur innerhalb der nächsten 20 Jahre (inkl. Hauptverkehrsachsen)?</t>
        </is>
      </c>
      <c r="E464" t="inlineStr">
        <is>
          <t>options4</t>
        </is>
      </c>
      <c r="F464" t="n">
        <v>5409</v>
      </c>
      <c r="G464" t="inlineStr">
        <is>
          <t>Verkehr &amp; Infrastruktur</t>
        </is>
      </c>
      <c r="H464" t="inlineStr">
        <is>
          <t>Q01535</t>
        </is>
      </c>
      <c r="I464" t="inlineStr">
        <is>
          <t>de</t>
        </is>
      </c>
      <c r="J464" t="b">
        <v>0</v>
      </c>
      <c r="K464" t="inlineStr">
        <is>
          <t>626003a333a5befd5e4e0e5c11e21434</t>
        </is>
      </c>
      <c r="L464" t="n">
        <v/>
      </c>
      <c r="M464" t="n">
        <v>-1</v>
      </c>
      <c r="N464" t="n">
        <v>-1</v>
      </c>
    </row>
    <row r="465">
      <c r="A465" t="n">
        <v>84</v>
      </c>
      <c r="B465" s="2" t="n">
        <v>44605</v>
      </c>
      <c r="C465" t="n">
        <v>4657</v>
      </c>
      <c r="D465" t="inlineStr">
        <is>
          <t>Braucht es in der Stadt Winterthur zusätzliche Massnahmen für den motorisierten Individualverkehr (z.B. grösseres Parkplatzangebot)?</t>
        </is>
      </c>
      <c r="E465" t="inlineStr">
        <is>
          <t>options4</t>
        </is>
      </c>
      <c r="F465" t="n">
        <v>5409</v>
      </c>
      <c r="G465" t="inlineStr">
        <is>
          <t>Verkehr &amp; Infrastruktur</t>
        </is>
      </c>
      <c r="H465" t="inlineStr">
        <is>
          <t>Q01536</t>
        </is>
      </c>
      <c r="I465" t="inlineStr">
        <is>
          <t>de</t>
        </is>
      </c>
      <c r="J465" t="b">
        <v>0</v>
      </c>
      <c r="K465" t="inlineStr">
        <is>
          <t>1b791e9a9c9403f766c2a77fddb7332b</t>
        </is>
      </c>
      <c r="L465" t="n">
        <v/>
      </c>
      <c r="M465" t="n">
        <v>-1</v>
      </c>
      <c r="N465" t="n">
        <v>-1</v>
      </c>
    </row>
    <row r="466">
      <c r="A466" t="n">
        <v>84</v>
      </c>
      <c r="B466" s="2" t="n">
        <v>44605</v>
      </c>
      <c r="C466" t="n">
        <v>4661</v>
      </c>
      <c r="D466" t="inlineStr">
        <is>
          <t>Befürworten Sie die Befreiung der Stadthausstrasse vom Durchgangsverkehr (Verbesserung Verbindung von Stadtpark und Altstadt)?</t>
        </is>
      </c>
      <c r="E466" t="inlineStr">
        <is>
          <t>options4</t>
        </is>
      </c>
      <c r="F466" t="n">
        <v>5409</v>
      </c>
      <c r="G466" t="inlineStr">
        <is>
          <t>Verkehr &amp; Infrastruktur</t>
        </is>
      </c>
      <c r="H466" t="inlineStr">
        <is>
          <t>Q01537</t>
        </is>
      </c>
      <c r="I466" t="inlineStr">
        <is>
          <t>de</t>
        </is>
      </c>
      <c r="J466" t="b">
        <v>0</v>
      </c>
      <c r="K466" t="inlineStr">
        <is>
          <t>ac2c56b7ea2befa72999976362b5ee86</t>
        </is>
      </c>
      <c r="L466" t="n">
        <v/>
      </c>
      <c r="M466" t="n">
        <v>-1</v>
      </c>
      <c r="N466" t="n">
        <v>-1</v>
      </c>
    </row>
    <row r="467">
      <c r="A467" t="n">
        <v>84</v>
      </c>
      <c r="B467" s="2" t="n">
        <v>44605</v>
      </c>
      <c r="C467" t="n">
        <v>4665</v>
      </c>
      <c r="D467" t="inlineStr">
        <is>
          <t>Befürworten Sie die Strategie des Stadtrates, den öffentlichen Verkehr auch in Zukunft nur mit Bussen zu betreiben (Verzicht auf Tramlinien)?</t>
        </is>
      </c>
      <c r="E467" t="inlineStr">
        <is>
          <t>options4</t>
        </is>
      </c>
      <c r="F467" t="n">
        <v>5409</v>
      </c>
      <c r="G467" t="inlineStr">
        <is>
          <t>Verkehr &amp; Infrastruktur</t>
        </is>
      </c>
      <c r="H467" t="inlineStr">
        <is>
          <t>Q01538</t>
        </is>
      </c>
      <c r="I467" t="inlineStr">
        <is>
          <t>de</t>
        </is>
      </c>
      <c r="J467" t="b">
        <v>0</v>
      </c>
      <c r="K467" t="inlineStr">
        <is>
          <t>65c81f466bee300012f7f11acf6d43ed</t>
        </is>
      </c>
      <c r="L467" t="n">
        <v/>
      </c>
      <c r="M467" t="n">
        <v>-1</v>
      </c>
      <c r="N467" t="n">
        <v>-1</v>
      </c>
    </row>
    <row r="468">
      <c r="A468" t="n">
        <v>84</v>
      </c>
      <c r="B468" s="2" t="n">
        <v>44605</v>
      </c>
      <c r="C468" t="n">
        <v>4669</v>
      </c>
      <c r="D468" t="inlineStr">
        <is>
          <t>Sollen die Parkplätze auf öffentlichem Grund teurer werden?</t>
        </is>
      </c>
      <c r="E468" t="inlineStr">
        <is>
          <t>options4</t>
        </is>
      </c>
      <c r="F468" t="n">
        <v>5409</v>
      </c>
      <c r="G468" t="inlineStr">
        <is>
          <t>Verkehr &amp; Infrastruktur</t>
        </is>
      </c>
      <c r="H468" t="inlineStr">
        <is>
          <t>Q01539</t>
        </is>
      </c>
      <c r="I468" t="inlineStr">
        <is>
          <t>de</t>
        </is>
      </c>
      <c r="J468" t="b">
        <v>0</v>
      </c>
      <c r="K468" t="inlineStr">
        <is>
          <t>8579b6db0eef200551b74100fb5d61c8</t>
        </is>
      </c>
      <c r="L468" t="n">
        <v/>
      </c>
      <c r="M468" t="n">
        <v>-1</v>
      </c>
      <c r="N468" t="n">
        <v>-1</v>
      </c>
    </row>
    <row r="469">
      <c r="A469" t="n">
        <v>84</v>
      </c>
      <c r="B469" s="2" t="n">
        <v>44605</v>
      </c>
      <c r="C469" t="n">
        <v>4673</v>
      </c>
      <c r="D469" t="inlineStr">
        <is>
          <t>Befürworten Sie den Bau eines zweiten Hallenbades in der Stadt Winterthur?</t>
        </is>
      </c>
      <c r="E469" t="inlineStr">
        <is>
          <t>options4</t>
        </is>
      </c>
      <c r="F469" t="n">
        <v>5485</v>
      </c>
      <c r="G469" t="inlineStr">
        <is>
          <t>Stadtentwicklung</t>
        </is>
      </c>
      <c r="H469" t="inlineStr">
        <is>
          <t>Q01540</t>
        </is>
      </c>
      <c r="I469" t="inlineStr">
        <is>
          <t>de</t>
        </is>
      </c>
      <c r="J469" t="b">
        <v>0</v>
      </c>
      <c r="K469" t="inlineStr">
        <is>
          <t>fdd92dcb21611d1fc499c60cd76bb444</t>
        </is>
      </c>
      <c r="L469" t="n">
        <v/>
      </c>
      <c r="M469" t="n">
        <v>-1</v>
      </c>
      <c r="N469" t="n">
        <v>-1</v>
      </c>
    </row>
    <row r="470">
      <c r="A470" t="n">
        <v>84</v>
      </c>
      <c r="B470" s="2" t="n">
        <v>44605</v>
      </c>
      <c r="C470" t="n">
        <v>4681</v>
      </c>
      <c r="D470" t="inlineStr">
        <is>
          <t>Befürworten Sie eine stärkere bauliche Verdichtung in Winterthur (z.B. verdichtete Überbauungen, höhere Gebäude)?</t>
        </is>
      </c>
      <c r="E470" t="inlineStr">
        <is>
          <t>options4</t>
        </is>
      </c>
      <c r="F470" t="n">
        <v>5485</v>
      </c>
      <c r="G470" t="inlineStr">
        <is>
          <t>Stadtentwicklung</t>
        </is>
      </c>
      <c r="H470" t="inlineStr">
        <is>
          <t>Q01542</t>
        </is>
      </c>
      <c r="I470" t="inlineStr">
        <is>
          <t>de</t>
        </is>
      </c>
      <c r="J470" t="b">
        <v>0</v>
      </c>
      <c r="K470" t="inlineStr">
        <is>
          <t>2d7fa1bc4b61104ce468ccd404cd8132</t>
        </is>
      </c>
      <c r="L470" t="n">
        <v/>
      </c>
      <c r="M470" t="n">
        <v>-1</v>
      </c>
      <c r="N470" t="n">
        <v>-1</v>
      </c>
    </row>
    <row r="471">
      <c r="A471" t="n">
        <v>84</v>
      </c>
      <c r="B471" s="2" t="n">
        <v>44605</v>
      </c>
      <c r="C471" t="n">
        <v>4685</v>
      </c>
      <c r="D471" t="inlineStr">
        <is>
          <t>Soll die Finanzierung von Parteien sowie von Wahl- und Abstimmungskampagnen in der Stadt Winterthur vollständig offengelegt werden müssen?</t>
        </is>
      </c>
      <c r="E471" t="inlineStr">
        <is>
          <t>options4</t>
        </is>
      </c>
      <c r="F471" t="n">
        <v>5175</v>
      </c>
      <c r="G471" t="inlineStr">
        <is>
          <t>Politisches System &amp; Digitalisierung</t>
        </is>
      </c>
      <c r="H471" t="inlineStr">
        <is>
          <t>Q01543</t>
        </is>
      </c>
      <c r="I471" t="inlineStr">
        <is>
          <t>de</t>
        </is>
      </c>
      <c r="J471" t="b">
        <v>0</v>
      </c>
      <c r="K471" t="inlineStr">
        <is>
          <t>fbdeed3e19837867cf36de7de8530cfc</t>
        </is>
      </c>
      <c r="L471" t="n">
        <v/>
      </c>
      <c r="M471" t="n">
        <v>-1</v>
      </c>
      <c r="N471" t="n">
        <v>-1</v>
      </c>
    </row>
    <row r="472">
      <c r="A472" t="n">
        <v>84</v>
      </c>
      <c r="B472" s="2" t="n">
        <v>44605</v>
      </c>
      <c r="C472" t="n">
        <v>4689</v>
      </c>
      <c r="D472" t="inlineStr">
        <is>
          <t>Befürworten Sie die neu eingeführte Möglichkeit des Ausländer- und Jugendvorstossrechts in der Stadt Winterthur?</t>
        </is>
      </c>
      <c r="E472" t="inlineStr">
        <is>
          <t>options4</t>
        </is>
      </c>
      <c r="F472" t="n">
        <v>5175</v>
      </c>
      <c r="G472" t="inlineStr">
        <is>
          <t>Politisches System &amp; Digitalisierung</t>
        </is>
      </c>
      <c r="H472" t="inlineStr">
        <is>
          <t>Q01544</t>
        </is>
      </c>
      <c r="I472" t="inlineStr">
        <is>
          <t>de</t>
        </is>
      </c>
      <c r="J472" t="b">
        <v>0</v>
      </c>
      <c r="K472" t="inlineStr">
        <is>
          <t>cfdae9ced54fb9f8e0fcbb4da56092e7</t>
        </is>
      </c>
      <c r="L472" t="n">
        <v/>
      </c>
      <c r="M472" t="n">
        <v>-1</v>
      </c>
      <c r="N472" t="n">
        <v>-1</v>
      </c>
    </row>
    <row r="473">
      <c r="A473" t="n">
        <v>84</v>
      </c>
      <c r="B473" s="2" t="n">
        <v>44605</v>
      </c>
      <c r="C473" t="n">
        <v>4697</v>
      </c>
      <c r="D473" t="inlineStr">
        <is>
          <t>Soll die Stadt Winterthur ihre Bürger/-innen stärker direkt an politischen Entscheidungsprozessen beteiligen (z.B. via ausgebaute partizipative Bürgerbudgets)?</t>
        </is>
      </c>
      <c r="E473" t="inlineStr">
        <is>
          <t>options4</t>
        </is>
      </c>
      <c r="F473" t="n">
        <v>5175</v>
      </c>
      <c r="G473" t="inlineStr">
        <is>
          <t>Politisches System &amp; Digitalisierung</t>
        </is>
      </c>
      <c r="H473" t="inlineStr">
        <is>
          <t>Q01546</t>
        </is>
      </c>
      <c r="I473" t="inlineStr">
        <is>
          <t>de</t>
        </is>
      </c>
      <c r="J473" t="b">
        <v>0</v>
      </c>
      <c r="K473" t="inlineStr">
        <is>
          <t>2700eb834e0b28e1e1e280f705304747</t>
        </is>
      </c>
      <c r="L473" t="n">
        <v/>
      </c>
      <c r="M473" t="n">
        <v>-1</v>
      </c>
      <c r="N473" t="n">
        <v>-1</v>
      </c>
    </row>
    <row r="474">
      <c r="A474" t="n">
        <v>84</v>
      </c>
      <c r="B474" s="2" t="n">
        <v>44605</v>
      </c>
      <c r="C474" t="n">
        <v>4717</v>
      </c>
      <c r="D474" t="inlineStr">
        <is>
          <t>Sollen die Geschwindigkeitskontrollen in der Stadt Winterthur ausgebaut werden?</t>
        </is>
      </c>
      <c r="E474" t="inlineStr">
        <is>
          <t>options4</t>
        </is>
      </c>
      <c r="F474" t="n">
        <v>5252</v>
      </c>
      <c r="G474" t="inlineStr">
        <is>
          <t>Sicherheit &amp; Polizei</t>
        </is>
      </c>
      <c r="H474" t="inlineStr">
        <is>
          <t>Q01549</t>
        </is>
      </c>
      <c r="I474" t="inlineStr">
        <is>
          <t>de</t>
        </is>
      </c>
      <c r="J474" t="b">
        <v>0</v>
      </c>
      <c r="K474" t="inlineStr">
        <is>
          <t>aae0eab7186c7c703e3f83eeb15f93c4</t>
        </is>
      </c>
      <c r="L474" t="n">
        <v/>
      </c>
      <c r="M474" t="n">
        <v>-1</v>
      </c>
      <c r="N474" t="n">
        <v>-1</v>
      </c>
    </row>
    <row r="475">
      <c r="A475" t="n">
        <v>84</v>
      </c>
      <c r="B475" s="2" t="n">
        <v>44605</v>
      </c>
      <c r="C475" t="n">
        <v>4723</v>
      </c>
      <c r="D475" t="inlineStr">
        <is>
          <t>Soll in Winterthur mehr gegen Littering unternommen werden (z.B. höhere Bussen, mehr Kontrollen)?</t>
        </is>
      </c>
      <c r="E475" t="inlineStr">
        <is>
          <t>options4</t>
        </is>
      </c>
      <c r="F475" t="n">
        <v>5252</v>
      </c>
      <c r="G475" t="inlineStr">
        <is>
          <t>Sicherheit &amp; Polizei</t>
        </is>
      </c>
      <c r="H475" t="inlineStr">
        <is>
          <t>Q01550</t>
        </is>
      </c>
      <c r="I475" t="inlineStr">
        <is>
          <t>de</t>
        </is>
      </c>
      <c r="J475" t="b">
        <v>0</v>
      </c>
      <c r="K475" t="inlineStr">
        <is>
          <t>9eb413e16fdea998b40dd700b7c0e1e7</t>
        </is>
      </c>
      <c r="L475" t="n">
        <v/>
      </c>
      <c r="M475" t="n">
        <v>-1</v>
      </c>
      <c r="N475" t="n">
        <v>-1</v>
      </c>
    </row>
    <row r="476">
      <c r="A476" t="n">
        <v>84</v>
      </c>
      <c r="B476" s="2" t="n">
        <v>44605</v>
      </c>
      <c r="C476" t="n">
        <v>4727</v>
      </c>
      <c r="D476" t="inlineStr">
        <is>
          <t>Würden Sie ein generelles Verbot von Software zur automatischen Gesichtserkennung (z.B. bei Videoüberwachung) begrüssen?</t>
        </is>
      </c>
      <c r="E476" t="inlineStr">
        <is>
          <t>options4</t>
        </is>
      </c>
      <c r="F476" t="n">
        <v>5252</v>
      </c>
      <c r="G476" t="inlineStr">
        <is>
          <t>Sicherheit &amp; Polizei</t>
        </is>
      </c>
      <c r="H476" t="inlineStr">
        <is>
          <t>Q01551</t>
        </is>
      </c>
      <c r="I476" t="inlineStr">
        <is>
          <t>de</t>
        </is>
      </c>
      <c r="J476" t="b">
        <v>0</v>
      </c>
      <c r="K476" t="inlineStr">
        <is>
          <t>b4e070614843938a2080a08d368870c7</t>
        </is>
      </c>
      <c r="L476" t="n">
        <v/>
      </c>
      <c r="M476" t="n">
        <v>-1</v>
      </c>
      <c r="N476" t="n">
        <v>-1</v>
      </c>
    </row>
    <row r="477">
      <c r="A477" t="n">
        <v>84</v>
      </c>
      <c r="B477" s="2" t="n">
        <v>44605</v>
      </c>
      <c r="C477" t="n">
        <v>4731</v>
      </c>
      <c r="D477" t="inlineStr">
        <is>
          <t>Einige Städte (z.B. Zürich, Basel oder Luzern) fördern die internationale Entwicklungszusammenarbeit mit 0.5-1.0% des Steuerertrags. Sollte Winterthur dies auch tun?</t>
        </is>
      </c>
      <c r="E477" t="inlineStr">
        <is>
          <t>options4</t>
        </is>
      </c>
      <c r="F477" t="n">
        <v>4720</v>
      </c>
      <c r="G477" t="inlineStr">
        <is>
          <t>Aussenbeziehungen</t>
        </is>
      </c>
      <c r="H477" t="inlineStr">
        <is>
          <t>Q01552</t>
        </is>
      </c>
      <c r="I477" t="inlineStr">
        <is>
          <t>de</t>
        </is>
      </c>
      <c r="J477" t="b">
        <v>0</v>
      </c>
      <c r="K477" t="inlineStr">
        <is>
          <t>6e4784ad04a0126bf42a373fb6c7705b</t>
        </is>
      </c>
      <c r="L477" t="n">
        <v/>
      </c>
      <c r="M477" t="n">
        <v>-1</v>
      </c>
      <c r="N477" t="n">
        <v>-1</v>
      </c>
    </row>
    <row r="478">
      <c r="A478" t="n">
        <v>103</v>
      </c>
      <c r="B478" s="2" t="n">
        <v>44647</v>
      </c>
      <c r="C478" t="n">
        <v>5158</v>
      </c>
      <c r="D478" t="inlineStr">
        <is>
          <t xml:space="preserve">Sollen im Kanton Bern Ergänzungsleistungen für Familien mit tiefem Einkommen eingeführt werden? </t>
        </is>
      </c>
      <c r="E478" t="inlineStr">
        <is>
          <t>options4</t>
        </is>
      </c>
      <c r="F478" t="n">
        <v>4186</v>
      </c>
      <c r="G478" t="inlineStr">
        <is>
          <t>Sozialstaat &amp; Familie</t>
        </is>
      </c>
      <c r="H478" t="inlineStr">
        <is>
          <t>Q01563</t>
        </is>
      </c>
      <c r="I478" t="inlineStr">
        <is>
          <t>de</t>
        </is>
      </c>
      <c r="J478" t="b">
        <v>0</v>
      </c>
      <c r="K478" t="inlineStr">
        <is>
          <t>d415a7b3472d6603f20123c36c3045d3</t>
        </is>
      </c>
      <c r="L478" t="n">
        <v/>
      </c>
      <c r="M478" t="n">
        <v>-1</v>
      </c>
      <c r="N478" t="n">
        <v>-1</v>
      </c>
    </row>
    <row r="479">
      <c r="A479" t="n">
        <v>103</v>
      </c>
      <c r="B479" s="2" t="n">
        <v>44647</v>
      </c>
      <c r="C479" t="n">
        <v>5162</v>
      </c>
      <c r="D479" t="inlineStr">
        <is>
          <t>Eine kantonale Initiative verlangt eine Elternzeit von 24 Wochen (6 Wochen pro Elternteil, 12 Wochen aufteilbar). Unterstützen Sie diese Forderung?</t>
        </is>
      </c>
      <c r="E479" t="inlineStr">
        <is>
          <t>options4</t>
        </is>
      </c>
      <c r="F479" t="n">
        <v>4186</v>
      </c>
      <c r="G479" t="inlineStr">
        <is>
          <t>Sozialstaat &amp; Familie</t>
        </is>
      </c>
      <c r="H479" t="inlineStr">
        <is>
          <t>Q01565</t>
        </is>
      </c>
      <c r="I479" t="inlineStr">
        <is>
          <t>de</t>
        </is>
      </c>
      <c r="J479" t="b">
        <v>0</v>
      </c>
      <c r="K479" t="inlineStr">
        <is>
          <t>1db4e92e335b2c93ef354df09be31cec</t>
        </is>
      </c>
      <c r="L479" t="n">
        <v/>
      </c>
      <c r="M479" t="n">
        <v>-1</v>
      </c>
      <c r="N479" t="n">
        <v>-1</v>
      </c>
    </row>
    <row r="480">
      <c r="A480" t="n">
        <v>103</v>
      </c>
      <c r="B480" s="2" t="n">
        <v>44647</v>
      </c>
      <c r="C480" t="n">
        <v>5164</v>
      </c>
      <c r="D480" t="inlineStr">
        <is>
          <t xml:space="preserve"> Soll der Kanton auf eine Privatisierung von Spitälern verzichten (z.B. Verkauf von Aktien an Private)?</t>
        </is>
      </c>
      <c r="E480" t="inlineStr">
        <is>
          <t>options4</t>
        </is>
      </c>
      <c r="F480" t="n">
        <v>4210</v>
      </c>
      <c r="G480" t="inlineStr">
        <is>
          <t>Gesundheitswesen</t>
        </is>
      </c>
      <c r="H480" t="inlineStr">
        <is>
          <t>Q01566</t>
        </is>
      </c>
      <c r="I480" t="inlineStr">
        <is>
          <t>de</t>
        </is>
      </c>
      <c r="J480" t="b">
        <v>0</v>
      </c>
      <c r="K480" t="inlineStr">
        <is>
          <t>9cb3e98b2e5dbb32feeccd532181b433</t>
        </is>
      </c>
      <c r="L480" t="n">
        <v/>
      </c>
      <c r="M480" t="n">
        <v>-1</v>
      </c>
      <c r="N480" t="n">
        <v>-1</v>
      </c>
    </row>
    <row r="481">
      <c r="A481" t="n">
        <v>103</v>
      </c>
      <c r="B481" s="2" t="n">
        <v>44647</v>
      </c>
      <c r="C481" t="n">
        <v>5166</v>
      </c>
      <c r="D481" t="inlineStr">
        <is>
          <t>Soll der Kanton Hausarztpraxen finanziell unterstützen (z.B. durch steuerliche Vorteile oder Anschubfinanzierungen bei der Übernahme von Praxen)?</t>
        </is>
      </c>
      <c r="E481" t="inlineStr">
        <is>
          <t>options4</t>
        </is>
      </c>
      <c r="F481" t="n">
        <v>4210</v>
      </c>
      <c r="G481" t="inlineStr">
        <is>
          <t>Gesundheitswesen</t>
        </is>
      </c>
      <c r="H481" t="inlineStr">
        <is>
          <t>Q01567</t>
        </is>
      </c>
      <c r="I481" t="inlineStr">
        <is>
          <t>de</t>
        </is>
      </c>
      <c r="J481" t="b">
        <v>0</v>
      </c>
      <c r="K481" t="inlineStr">
        <is>
          <t>ff6b90f9360b5f457d08335b40dc3a2a</t>
        </is>
      </c>
      <c r="L481" t="n">
        <v/>
      </c>
      <c r="M481" t="n">
        <v>-1</v>
      </c>
      <c r="N481" t="n">
        <v>-1</v>
      </c>
    </row>
    <row r="482">
      <c r="A482" t="n">
        <v>103</v>
      </c>
      <c r="B482" s="2" t="n">
        <v>44647</v>
      </c>
      <c r="C482" t="n">
        <v>5168</v>
      </c>
      <c r="D482" t="inlineStr">
        <is>
          <t>Soll der Kanton Bern mehr Geld für die Verbilligung der Krankenkassenprämien bereitstellen?</t>
        </is>
      </c>
      <c r="E482" t="inlineStr">
        <is>
          <t>options4</t>
        </is>
      </c>
      <c r="F482" t="n">
        <v>4210</v>
      </c>
      <c r="G482" t="inlineStr">
        <is>
          <t>Gesundheitswesen</t>
        </is>
      </c>
      <c r="H482" t="inlineStr">
        <is>
          <t>Q01568</t>
        </is>
      </c>
      <c r="I482" t="inlineStr">
        <is>
          <t>de</t>
        </is>
      </c>
      <c r="J482" t="b">
        <v>0</v>
      </c>
      <c r="K482" t="inlineStr">
        <is>
          <t>ca78d845d30e04be18a574373615eccf</t>
        </is>
      </c>
      <c r="L482" t="n">
        <v/>
      </c>
      <c r="M482" t="n">
        <v>-1</v>
      </c>
      <c r="N482" t="n">
        <v>-1</v>
      </c>
    </row>
    <row r="483">
      <c r="A483" t="n">
        <v>103</v>
      </c>
      <c r="B483" s="2" t="n">
        <v>44647</v>
      </c>
      <c r="C483" t="n">
        <v>5174</v>
      </c>
      <c r="D483" t="inlineStr">
        <is>
          <t>Gemäss dem Konzept der integrativen Schule werden Kinder mit Lernschwierigkeiten oder Behinderungen grundsätzlich in regulären Schulklassen unterrichtet. Befürworten Sie dies? [BePart-Bürger/-innenfrage]</t>
        </is>
      </c>
      <c r="E483" t="inlineStr">
        <is>
          <t>options4</t>
        </is>
      </c>
      <c r="F483" t="n">
        <v>4228</v>
      </c>
      <c r="G483" t="inlineStr">
        <is>
          <t>Bildung</t>
        </is>
      </c>
      <c r="H483" t="inlineStr">
        <is>
          <t>Q01571</t>
        </is>
      </c>
      <c r="I483" t="inlineStr">
        <is>
          <t>de</t>
        </is>
      </c>
      <c r="J483" t="b">
        <v>0</v>
      </c>
      <c r="K483" t="inlineStr">
        <is>
          <t>d8d1ac4f248bf801eb4447e62b715f88</t>
        </is>
      </c>
      <c r="L483" t="n">
        <v/>
      </c>
      <c r="M483" t="n">
        <v>-1</v>
      </c>
      <c r="N483" t="n">
        <v>-1</v>
      </c>
    </row>
    <row r="484">
      <c r="A484" t="n">
        <v>103</v>
      </c>
      <c r="B484" s="2" t="n">
        <v>44647</v>
      </c>
      <c r="C484" t="n">
        <v>5176</v>
      </c>
      <c r="D484" t="inlineStr">
        <is>
          <t>Sollen im Kanton Bern alle Schulen als Tagesschulen mit freiwilligem Betreuungsangebot geführt werden?</t>
        </is>
      </c>
      <c r="E484" t="inlineStr">
        <is>
          <t>options4</t>
        </is>
      </c>
      <c r="F484" t="n">
        <v>4228</v>
      </c>
      <c r="G484" t="inlineStr">
        <is>
          <t>Bildung</t>
        </is>
      </c>
      <c r="H484" t="inlineStr">
        <is>
          <t>Q01572</t>
        </is>
      </c>
      <c r="I484" t="inlineStr">
        <is>
          <t>de</t>
        </is>
      </c>
      <c r="J484" t="b">
        <v>0</v>
      </c>
      <c r="K484" t="inlineStr">
        <is>
          <t>ff41fa98e1c7d09d5bf65086a2888397</t>
        </is>
      </c>
      <c r="L484" t="n">
        <v/>
      </c>
      <c r="M484" t="n">
        <v>-1</v>
      </c>
      <c r="N484" t="n">
        <v>-1</v>
      </c>
    </row>
    <row r="485">
      <c r="A485" t="n">
        <v>103</v>
      </c>
      <c r="B485" s="2" t="n">
        <v>44647</v>
      </c>
      <c r="C485" t="n">
        <v>5180</v>
      </c>
      <c r="D485" t="inlineStr">
        <is>
          <t xml:space="preserve"> Soll der Kanton Bern Ausländer/-innen bei der Integration stärker unterstützen (z.B. ausgebaute Sprachförderung, zusätzliche Sozialarbeiter/-innen)?</t>
        </is>
      </c>
      <c r="E485" t="inlineStr">
        <is>
          <t>options4</t>
        </is>
      </c>
      <c r="F485" t="n">
        <v>4317</v>
      </c>
      <c r="G485" t="inlineStr">
        <is>
          <t>Migration &amp; Integration</t>
        </is>
      </c>
      <c r="H485" t="inlineStr">
        <is>
          <t>Q01574</t>
        </is>
      </c>
      <c r="I485" t="inlineStr">
        <is>
          <t>de</t>
        </is>
      </c>
      <c r="J485" t="b">
        <v>0</v>
      </c>
      <c r="K485" t="inlineStr">
        <is>
          <t>1d0377ec6bca077ab1588fab2a42275b</t>
        </is>
      </c>
      <c r="L485" t="n">
        <v/>
      </c>
      <c r="M485" t="n">
        <v>-1</v>
      </c>
      <c r="N485" t="n">
        <v>-1</v>
      </c>
    </row>
    <row r="486">
      <c r="A486" t="n">
        <v>103</v>
      </c>
      <c r="B486" s="2" t="n">
        <v>44647</v>
      </c>
      <c r="C486" t="n">
        <v>5182</v>
      </c>
      <c r="D486" t="inlineStr">
        <is>
          <t>Soll sich der Kanton Bern dafür einsetzen, dass mehr Geflüchtete aus Lagern direkt vor Ort (z.B. Griechenland) aufgenommen werden (sogenannte Resettlement-Flüchtlinge)?</t>
        </is>
      </c>
      <c r="E486" t="inlineStr">
        <is>
          <t>options4</t>
        </is>
      </c>
      <c r="F486" t="n">
        <v>4317</v>
      </c>
      <c r="G486" t="inlineStr">
        <is>
          <t>Migration &amp; Integration</t>
        </is>
      </c>
      <c r="H486" t="inlineStr">
        <is>
          <t>Q01575</t>
        </is>
      </c>
      <c r="I486" t="inlineStr">
        <is>
          <t>de</t>
        </is>
      </c>
      <c r="J486" t="b">
        <v>0</v>
      </c>
      <c r="K486" t="inlineStr">
        <is>
          <t>557b82a8293d1b4aee2814071b91ae66</t>
        </is>
      </c>
      <c r="L486" t="n">
        <v/>
      </c>
      <c r="M486" t="n">
        <v>-1</v>
      </c>
      <c r="N486" t="n">
        <v>-1</v>
      </c>
    </row>
    <row r="487">
      <c r="A487" t="n">
        <v>103</v>
      </c>
      <c r="B487" s="2" t="n">
        <v>44647</v>
      </c>
      <c r="C487" t="n">
        <v>5184</v>
      </c>
      <c r="D487" t="inlineStr">
        <is>
          <t xml:space="preserve"> Der Kanton Bern hat die Sozialhilfe für vorläufig aufgenommene Personen reduziert. Befürworten Sie dies?</t>
        </is>
      </c>
      <c r="E487" t="inlineStr">
        <is>
          <t>options4</t>
        </is>
      </c>
      <c r="F487" t="n">
        <v>4317</v>
      </c>
      <c r="G487" t="inlineStr">
        <is>
          <t>Migration &amp; Integration</t>
        </is>
      </c>
      <c r="H487" t="inlineStr">
        <is>
          <t>Q01576</t>
        </is>
      </c>
      <c r="I487" t="inlineStr">
        <is>
          <t>de</t>
        </is>
      </c>
      <c r="J487" t="b">
        <v>0</v>
      </c>
      <c r="K487" t="inlineStr">
        <is>
          <t>c9c1ccb699720289be982c29b0c19888</t>
        </is>
      </c>
      <c r="L487" t="n">
        <v/>
      </c>
      <c r="M487" t="n">
        <v>-1</v>
      </c>
      <c r="N487" t="n">
        <v>-1</v>
      </c>
    </row>
    <row r="488">
      <c r="A488" t="n">
        <v>103</v>
      </c>
      <c r="B488" s="2" t="n">
        <v>44647</v>
      </c>
      <c r="C488" t="n">
        <v>5188</v>
      </c>
      <c r="D488" t="inlineStr">
        <is>
          <t>Sollen Ausländer/innen, die seit mindestens zehn Jahren in der Schweiz leben, das Stimm- und Wahlrecht auf Gemeindeebene erhalten? [BePart-Bürger/-innenfrage]</t>
        </is>
      </c>
      <c r="E488" t="inlineStr">
        <is>
          <t>options4</t>
        </is>
      </c>
      <c r="F488" t="n">
        <v>4317</v>
      </c>
      <c r="G488" t="inlineStr">
        <is>
          <t>Migration &amp; Integration</t>
        </is>
      </c>
      <c r="H488" t="inlineStr">
        <is>
          <t>Q01578</t>
        </is>
      </c>
      <c r="I488" t="inlineStr">
        <is>
          <t>de</t>
        </is>
      </c>
      <c r="J488" t="b">
        <v>0</v>
      </c>
      <c r="K488" t="inlineStr">
        <is>
          <t>8ae61936a2454fca22fc4d1d1da7639d</t>
        </is>
      </c>
      <c r="L488" t="n">
        <v/>
      </c>
      <c r="M488" t="n">
        <v>-1</v>
      </c>
      <c r="N488" t="n">
        <v>-1</v>
      </c>
    </row>
    <row r="489">
      <c r="A489" t="n">
        <v>103</v>
      </c>
      <c r="B489" s="2" t="n">
        <v>44647</v>
      </c>
      <c r="C489" t="n">
        <v>5194</v>
      </c>
      <c r="D489" t="inlineStr">
        <is>
          <t>Der Kanton Bern unterstützt die Landeskirchen aus allgemeinen Steuermitteln jährlich mit rund 74 Millionen Franken. Befürworten Sie dies?</t>
        </is>
      </c>
      <c r="E489" t="inlineStr">
        <is>
          <t>options4</t>
        </is>
      </c>
      <c r="F489" t="n">
        <v>5029</v>
      </c>
      <c r="G489" t="inlineStr">
        <is>
          <t>Gesellschaft, Kultur &amp; Ethik</t>
        </is>
      </c>
      <c r="H489" t="inlineStr">
        <is>
          <t>Q01581</t>
        </is>
      </c>
      <c r="I489" t="inlineStr">
        <is>
          <t>de</t>
        </is>
      </c>
      <c r="J489" t="b">
        <v>0</v>
      </c>
      <c r="K489" t="inlineStr">
        <is>
          <t>8a32308654579a885b3288a8888a3a91</t>
        </is>
      </c>
      <c r="L489" t="n">
        <v/>
      </c>
      <c r="M489" t="n">
        <v>-1</v>
      </c>
      <c r="N489" t="n">
        <v>-1</v>
      </c>
    </row>
    <row r="490">
      <c r="A490" t="n">
        <v>103</v>
      </c>
      <c r="B490" s="2" t="n">
        <v>44647</v>
      </c>
      <c r="C490" t="n">
        <v>5196</v>
      </c>
      <c r="D490" t="inlineStr">
        <is>
          <t>Soll sich die kantonale Kulturförderung stärker auf kulturelle Angebote ausserhalb der städtischen Zentren konzentrieren?</t>
        </is>
      </c>
      <c r="E490" t="inlineStr">
        <is>
          <t>options4</t>
        </is>
      </c>
      <c r="F490" t="n">
        <v>5029</v>
      </c>
      <c r="G490" t="inlineStr">
        <is>
          <t>Gesellschaft, Kultur &amp; Ethik</t>
        </is>
      </c>
      <c r="H490" t="inlineStr">
        <is>
          <t>Q01582</t>
        </is>
      </c>
      <c r="I490" t="inlineStr">
        <is>
          <t>de</t>
        </is>
      </c>
      <c r="J490" t="b">
        <v>0</v>
      </c>
      <c r="K490" t="inlineStr">
        <is>
          <t>fa2e1936a6cc02d8844a58aba04e03ca</t>
        </is>
      </c>
      <c r="L490" t="n">
        <v/>
      </c>
      <c r="M490" t="n">
        <v>-1</v>
      </c>
      <c r="N490" t="n">
        <v>-1</v>
      </c>
    </row>
    <row r="491">
      <c r="A491" t="n">
        <v>103</v>
      </c>
      <c r="B491" s="2" t="n">
        <v>44647</v>
      </c>
      <c r="C491" t="n">
        <v>5198</v>
      </c>
      <c r="D491" t="inlineStr">
        <is>
          <t>Soll der Kanton die Berichterstattung in regionalen Medien zur kantonalen Politik finanziell unterstützen (z.B. über eine Förderstiftung)?</t>
        </is>
      </c>
      <c r="E491" t="inlineStr">
        <is>
          <t>options4</t>
        </is>
      </c>
      <c r="F491" t="n">
        <v>5029</v>
      </c>
      <c r="G491" t="inlineStr">
        <is>
          <t>Gesellschaft, Kultur &amp; Ethik</t>
        </is>
      </c>
      <c r="H491" t="inlineStr">
        <is>
          <t>Q01583</t>
        </is>
      </c>
      <c r="I491" t="inlineStr">
        <is>
          <t>de</t>
        </is>
      </c>
      <c r="J491" t="b">
        <v>0</v>
      </c>
      <c r="K491" t="inlineStr">
        <is>
          <t>4ae268d33fa1367634e6b258786523a3</t>
        </is>
      </c>
      <c r="L491" t="n">
        <v/>
      </c>
      <c r="M491" t="n">
        <v>-1</v>
      </c>
      <c r="N491" t="n">
        <v>-1</v>
      </c>
    </row>
    <row r="492">
      <c r="A492" t="n">
        <v>103</v>
      </c>
      <c r="B492" s="2" t="n">
        <v>44647</v>
      </c>
      <c r="C492" t="n">
        <v>5200</v>
      </c>
      <c r="D492" t="inlineStr">
        <is>
          <t>Würden Sie eine Senkung der Unternehmenssteuern im Kanton Bern befürworten?</t>
        </is>
      </c>
      <c r="E492" t="inlineStr">
        <is>
          <t>options4</t>
        </is>
      </c>
      <c r="F492" t="n">
        <v>4477</v>
      </c>
      <c r="G492" t="inlineStr">
        <is>
          <t>Finanzen &amp; Steuern</t>
        </is>
      </c>
      <c r="H492" t="inlineStr">
        <is>
          <t>Q01584</t>
        </is>
      </c>
      <c r="I492" t="inlineStr">
        <is>
          <t>de</t>
        </is>
      </c>
      <c r="J492" t="b">
        <v>0</v>
      </c>
      <c r="K492" t="inlineStr">
        <is>
          <t>c5440d71670786da8523af1915aace0c</t>
        </is>
      </c>
      <c r="L492" t="n">
        <v/>
      </c>
      <c r="M492" t="n">
        <v>-1</v>
      </c>
      <c r="N492" t="n">
        <v>-1</v>
      </c>
    </row>
    <row r="493">
      <c r="A493" t="n">
        <v>103</v>
      </c>
      <c r="B493" s="2" t="n">
        <v>44647</v>
      </c>
      <c r="C493" t="n">
        <v>5202</v>
      </c>
      <c r="D493" t="inlineStr">
        <is>
          <t>Soll die kantonale Schuldenbremse gelockert werden, um Investitionen einfacher zu ermöglichen?</t>
        </is>
      </c>
      <c r="E493" t="inlineStr">
        <is>
          <t>options4</t>
        </is>
      </c>
      <c r="F493" t="n">
        <v>4477</v>
      </c>
      <c r="G493" t="inlineStr">
        <is>
          <t>Finanzen &amp; Steuern</t>
        </is>
      </c>
      <c r="H493" t="inlineStr">
        <is>
          <t>Q01585</t>
        </is>
      </c>
      <c r="I493" t="inlineStr">
        <is>
          <t>de</t>
        </is>
      </c>
      <c r="J493" t="b">
        <v>0</v>
      </c>
      <c r="K493" t="inlineStr">
        <is>
          <t>bfc5d310a544365f89b85f438f709fc8</t>
        </is>
      </c>
      <c r="L493" t="n">
        <v/>
      </c>
      <c r="M493" t="n">
        <v>-1</v>
      </c>
      <c r="N493" t="n">
        <v>-1</v>
      </c>
    </row>
    <row r="494">
      <c r="A494" t="n">
        <v>103</v>
      </c>
      <c r="B494" s="2" t="n">
        <v>44647</v>
      </c>
      <c r="C494" t="n">
        <v>5206</v>
      </c>
      <c r="D494" t="inlineStr">
        <is>
          <t>Im Kanton Bern sollen die Motorfahrzeugsteuern für Fahrzeuge mit hohem Verbrauch erhöht werden (bei gleichzeitiger Senkung der Einkommenssteuern). Befürworten Sie diese Vorlage (Abstimmung vom 13. Februar)?</t>
        </is>
      </c>
      <c r="E494" t="inlineStr">
        <is>
          <t>options4</t>
        </is>
      </c>
      <c r="F494" t="n">
        <v>4477</v>
      </c>
      <c r="G494" t="inlineStr">
        <is>
          <t>Finanzen &amp; Steuern</t>
        </is>
      </c>
      <c r="H494" t="inlineStr">
        <is>
          <t>Q01587</t>
        </is>
      </c>
      <c r="I494" t="inlineStr">
        <is>
          <t>de</t>
        </is>
      </c>
      <c r="J494" t="b">
        <v>0</v>
      </c>
      <c r="K494" t="inlineStr">
        <is>
          <t>ee1652415ee8b5d503075af23d01f7b0</t>
        </is>
      </c>
      <c r="L494" t="n">
        <v/>
      </c>
      <c r="M494" t="n">
        <v>-1</v>
      </c>
      <c r="N494" t="n">
        <v>-1</v>
      </c>
    </row>
    <row r="495">
      <c r="A495" t="n">
        <v>103</v>
      </c>
      <c r="B495" s="2" t="n">
        <v>44647</v>
      </c>
      <c r="C495" t="n">
        <v>5208</v>
      </c>
      <c r="D495" t="inlineStr">
        <is>
          <t>Soll der Kanton Bern die Ansiedlung neuer Firmen im Kanton steuerlich unterstützen?</t>
        </is>
      </c>
      <c r="E495" t="inlineStr">
        <is>
          <t>options4</t>
        </is>
      </c>
      <c r="F495" t="n">
        <v>4598</v>
      </c>
      <c r="G495" t="inlineStr">
        <is>
          <t>Wirtschaft &amp; Arbeit</t>
        </is>
      </c>
      <c r="H495" t="inlineStr">
        <is>
          <t>Q01588</t>
        </is>
      </c>
      <c r="I495" t="inlineStr">
        <is>
          <t>de</t>
        </is>
      </c>
      <c r="J495" t="b">
        <v>0</v>
      </c>
      <c r="K495" t="inlineStr">
        <is>
          <t>c408530686040278de6b904073423965</t>
        </is>
      </c>
      <c r="L495" t="n">
        <v/>
      </c>
      <c r="M495" t="n">
        <v>-1</v>
      </c>
      <c r="N495" t="n">
        <v>-1</v>
      </c>
    </row>
    <row r="496">
      <c r="A496" t="n">
        <v>103</v>
      </c>
      <c r="B496" s="2" t="n">
        <v>44647</v>
      </c>
      <c r="C496" t="n">
        <v>5212</v>
      </c>
      <c r="D496" t="inlineStr">
        <is>
          <t>Befürworten Sie die Einführung eines (kantonalen) Mindestlohns von CHF 4'000 für eine Vollzeitstelle? [BePart-Bürger/-innenfrage]</t>
        </is>
      </c>
      <c r="E496" t="inlineStr">
        <is>
          <t>options4</t>
        </is>
      </c>
      <c r="F496" t="n">
        <v>4598</v>
      </c>
      <c r="G496" t="inlineStr">
        <is>
          <t>Wirtschaft &amp; Arbeit</t>
        </is>
      </c>
      <c r="H496" t="inlineStr">
        <is>
          <t>Q01590</t>
        </is>
      </c>
      <c r="I496" t="inlineStr">
        <is>
          <t>de</t>
        </is>
      </c>
      <c r="J496" t="b">
        <v>0</v>
      </c>
      <c r="K496" t="inlineStr">
        <is>
          <t>2db233ff4cf8c76ae7c56c509a5119e8</t>
        </is>
      </c>
      <c r="L496" t="n">
        <v/>
      </c>
      <c r="M496" t="n">
        <v>-1</v>
      </c>
      <c r="N496" t="n">
        <v>-1</v>
      </c>
    </row>
    <row r="497">
      <c r="A497" t="n">
        <v>103</v>
      </c>
      <c r="B497" s="2" t="n">
        <v>44647</v>
      </c>
      <c r="C497" t="n">
        <v>5216</v>
      </c>
      <c r="D497" t="inlineStr">
        <is>
          <t>Soll der Kanton auf die Erbringung eigener Dienstleistungen verzichten, falls dadurch private Angebote konkurrenziert werden?</t>
        </is>
      </c>
      <c r="E497" t="inlineStr">
        <is>
          <t>options4</t>
        </is>
      </c>
      <c r="F497" t="n">
        <v>4598</v>
      </c>
      <c r="G497" t="inlineStr">
        <is>
          <t>Wirtschaft &amp; Arbeit</t>
        </is>
      </c>
      <c r="H497" t="inlineStr">
        <is>
          <t>Q01592</t>
        </is>
      </c>
      <c r="I497" t="inlineStr">
        <is>
          <t>de</t>
        </is>
      </c>
      <c r="J497" t="b">
        <v>0</v>
      </c>
      <c r="K497" t="inlineStr">
        <is>
          <t>6c46b6feea097528375c578680646c31</t>
        </is>
      </c>
      <c r="L497" t="n">
        <v/>
      </c>
      <c r="M497" t="n">
        <v>-1</v>
      </c>
      <c r="N497" t="n">
        <v>-1</v>
      </c>
    </row>
    <row r="498">
      <c r="A498" t="n">
        <v>103</v>
      </c>
      <c r="B498" s="2" t="n">
        <v>44647</v>
      </c>
      <c r="C498" t="n">
        <v>5220</v>
      </c>
      <c r="D498" t="inlineStr">
        <is>
          <t>Soll der Kanton Bern den gemeinnützigen Wohnungsbau finanziell stärker fördern? [BePart-Bürger/-innenfrage]</t>
        </is>
      </c>
      <c r="E498" t="inlineStr">
        <is>
          <t>options4</t>
        </is>
      </c>
      <c r="F498" t="n">
        <v>5579</v>
      </c>
      <c r="G498" t="inlineStr">
        <is>
          <t>Raumplanung</t>
        </is>
      </c>
      <c r="H498" t="inlineStr">
        <is>
          <t>Q01594</t>
        </is>
      </c>
      <c r="I498" t="inlineStr">
        <is>
          <t>de</t>
        </is>
      </c>
      <c r="J498" t="b">
        <v>0</v>
      </c>
      <c r="K498" t="inlineStr">
        <is>
          <t>e8060d32eec6e4787863c3f19c9c5fd6</t>
        </is>
      </c>
      <c r="L498" t="n">
        <v/>
      </c>
      <c r="M498" t="n">
        <v>-1</v>
      </c>
      <c r="N498" t="n">
        <v>-1</v>
      </c>
    </row>
    <row r="499">
      <c r="A499" t="n">
        <v>103</v>
      </c>
      <c r="B499" s="2" t="n">
        <v>44647</v>
      </c>
      <c r="C499" t="n">
        <v>5224</v>
      </c>
      <c r="D499" t="inlineStr">
        <is>
          <t>Eine kantonale Volksinitiative fordert, dass auf allen geeigneten Gebäuden bis spätestens 2040 Solaranlagen installiert werden müssen. Befürworten Sie dies?</t>
        </is>
      </c>
      <c r="E499" t="inlineStr">
        <is>
          <t>options4</t>
        </is>
      </c>
      <c r="F499" t="n">
        <v>5525</v>
      </c>
      <c r="G499" t="inlineStr">
        <is>
          <t>Energie &amp; Umwelt</t>
        </is>
      </c>
      <c r="H499" t="inlineStr">
        <is>
          <t>Q01596</t>
        </is>
      </c>
      <c r="I499" t="inlineStr">
        <is>
          <t>de</t>
        </is>
      </c>
      <c r="J499" t="b">
        <v>0</v>
      </c>
      <c r="K499" t="inlineStr">
        <is>
          <t>16a128e67654f8a4719285b94b0900a2</t>
        </is>
      </c>
      <c r="L499" t="n">
        <v/>
      </c>
      <c r="M499" t="n">
        <v>-1</v>
      </c>
      <c r="N499" t="n">
        <v>-1</v>
      </c>
    </row>
    <row r="500">
      <c r="A500" t="n">
        <v>103</v>
      </c>
      <c r="B500" s="2" t="n">
        <v>44647</v>
      </c>
      <c r="C500" t="n">
        <v>5226</v>
      </c>
      <c r="D500" t="inlineStr">
        <is>
          <t>Sollen Landwirte nur noch dann Direktzahlungen erhalten, wenn sie einen erweiterten ökologischen Leistungsnachweis erbringen (z.B. Reduktion von Pestiziden und Antibiotika, Erhöhung des Tierwohls)?</t>
        </is>
      </c>
      <c r="E500" t="inlineStr">
        <is>
          <t>options4</t>
        </is>
      </c>
      <c r="F500" t="n">
        <v>5525</v>
      </c>
      <c r="G500" t="inlineStr">
        <is>
          <t>Energie &amp; Umwelt</t>
        </is>
      </c>
      <c r="H500" t="inlineStr">
        <is>
          <t>Q01597</t>
        </is>
      </c>
      <c r="I500" t="inlineStr">
        <is>
          <t>de</t>
        </is>
      </c>
      <c r="J500" t="b">
        <v>0</v>
      </c>
      <c r="K500" t="inlineStr">
        <is>
          <t>5d44188d37762c491d3c6358779371f3</t>
        </is>
      </c>
      <c r="L500" t="n">
        <v/>
      </c>
      <c r="M500" t="n">
        <v>-1</v>
      </c>
      <c r="N500" t="n">
        <v>-1</v>
      </c>
    </row>
    <row r="501">
      <c r="A501" t="n">
        <v>103</v>
      </c>
      <c r="B501" s="2" t="n">
        <v>44647</v>
      </c>
      <c r="C501" t="n">
        <v>5228</v>
      </c>
      <c r="D501" t="inlineStr">
        <is>
          <t>Befürworten Sie ein Verbot von Heizungen mit fossilen Energieträgern (Erdöl und Erdgas) bei Neubauten und Ersatz bisheriger Anlagen? [BePart-Bürger/-innenfrage]</t>
        </is>
      </c>
      <c r="E501" t="inlineStr">
        <is>
          <t>options4</t>
        </is>
      </c>
      <c r="F501" t="n">
        <v>5525</v>
      </c>
      <c r="G501" t="inlineStr">
        <is>
          <t>Energie &amp; Umwelt</t>
        </is>
      </c>
      <c r="H501" t="inlineStr">
        <is>
          <t>Q01598</t>
        </is>
      </c>
      <c r="I501" t="inlineStr">
        <is>
          <t>de</t>
        </is>
      </c>
      <c r="J501" t="b">
        <v>0</v>
      </c>
      <c r="K501" t="inlineStr">
        <is>
          <t>c2feafc62ead67c02017baa19556cf84</t>
        </is>
      </c>
      <c r="L501" t="n">
        <v/>
      </c>
      <c r="M501" t="n">
        <v>-1</v>
      </c>
      <c r="N501" t="n">
        <v>-1</v>
      </c>
    </row>
    <row r="502">
      <c r="A502" t="n">
        <v>103</v>
      </c>
      <c r="B502" s="2" t="n">
        <v>44647</v>
      </c>
      <c r="C502" t="n">
        <v>5232</v>
      </c>
      <c r="D502" t="inlineStr">
        <is>
          <t>Soll der Kanton Bern zur Erreichung der Klimaziele vollständig auf finanzielle Anreize statt auf Verbote setzen?</t>
        </is>
      </c>
      <c r="E502" t="inlineStr">
        <is>
          <t>options4</t>
        </is>
      </c>
      <c r="F502" t="n">
        <v>5525</v>
      </c>
      <c r="G502" t="inlineStr">
        <is>
          <t>Energie &amp; Umwelt</t>
        </is>
      </c>
      <c r="H502" t="inlineStr">
        <is>
          <t>Q01600</t>
        </is>
      </c>
      <c r="I502" t="inlineStr">
        <is>
          <t>de</t>
        </is>
      </c>
      <c r="J502" t="b">
        <v>0</v>
      </c>
      <c r="K502" t="inlineStr">
        <is>
          <t>173fdbd1a87b0d3949dcf5ad09800ccf</t>
        </is>
      </c>
      <c r="L502" t="n">
        <v/>
      </c>
      <c r="M502" t="n">
        <v>-1</v>
      </c>
      <c r="N502" t="n">
        <v>-1</v>
      </c>
    </row>
    <row r="503">
      <c r="A503" t="n">
        <v>103</v>
      </c>
      <c r="B503" s="2" t="n">
        <v>44647</v>
      </c>
      <c r="C503" t="n">
        <v>5234</v>
      </c>
      <c r="D503" t="inlineStr">
        <is>
          <t>Befürworten Sie das geplante Stauseeprojekt unterhalb des Triftgletschers im Gadmertal?</t>
        </is>
      </c>
      <c r="E503" t="inlineStr">
        <is>
          <t>options4</t>
        </is>
      </c>
      <c r="F503" t="n">
        <v>5525</v>
      </c>
      <c r="G503" t="inlineStr">
        <is>
          <t>Energie &amp; Umwelt</t>
        </is>
      </c>
      <c r="H503" t="inlineStr">
        <is>
          <t>Q01601</t>
        </is>
      </c>
      <c r="I503" t="inlineStr">
        <is>
          <t>de</t>
        </is>
      </c>
      <c r="J503" t="b">
        <v>0</v>
      </c>
      <c r="K503" t="inlineStr">
        <is>
          <t>2e2a31df7e471fba38f542a1dcf5083a</t>
        </is>
      </c>
      <c r="L503" t="n">
        <v/>
      </c>
      <c r="M503" t="n">
        <v>-1</v>
      </c>
      <c r="N503" t="n">
        <v>-1</v>
      </c>
    </row>
    <row r="504">
      <c r="A504" t="n">
        <v>103</v>
      </c>
      <c r="B504" s="2" t="n">
        <v>44647</v>
      </c>
      <c r="C504" t="n">
        <v>5236</v>
      </c>
      <c r="D504" t="inlineStr">
        <is>
          <t>Soll im Kanton Bern die Infrastruktur für den Langsamverkehr (z.B. Velowege) ausgebaut werden? [BePart-Bürger/-innenfrage]</t>
        </is>
      </c>
      <c r="E504" t="inlineStr">
        <is>
          <t>options4</t>
        </is>
      </c>
      <c r="F504" t="n">
        <v>5410</v>
      </c>
      <c r="G504" t="inlineStr">
        <is>
          <t>Verkehr &amp; Infrastruktur</t>
        </is>
      </c>
      <c r="H504" t="inlineStr">
        <is>
          <t>Q01602</t>
        </is>
      </c>
      <c r="I504" t="inlineStr">
        <is>
          <t>de</t>
        </is>
      </c>
      <c r="J504" t="b">
        <v>0</v>
      </c>
      <c r="K504" t="inlineStr">
        <is>
          <t>df0b325cf310a74bb7506b9d46a117b3</t>
        </is>
      </c>
      <c r="L504" t="n">
        <v/>
      </c>
      <c r="M504" t="n">
        <v>-1</v>
      </c>
      <c r="N504" t="n">
        <v>-1</v>
      </c>
    </row>
    <row r="505">
      <c r="A505" t="n">
        <v>103</v>
      </c>
      <c r="B505" s="2" t="n">
        <v>44647</v>
      </c>
      <c r="C505" t="n">
        <v>5238</v>
      </c>
      <c r="D505" t="inlineStr">
        <is>
          <t>Unterstützen Sie den Ausbau von Überlandstrassen und Autobahnen zur Beseitigung von Verkehrsengpässen?</t>
        </is>
      </c>
      <c r="E505" t="inlineStr">
        <is>
          <t>options4</t>
        </is>
      </c>
      <c r="F505" t="n">
        <v>5410</v>
      </c>
      <c r="G505" t="inlineStr">
        <is>
          <t>Verkehr &amp; Infrastruktur</t>
        </is>
      </c>
      <c r="H505" t="inlineStr">
        <is>
          <t>Q01603</t>
        </is>
      </c>
      <c r="I505" t="inlineStr">
        <is>
          <t>de</t>
        </is>
      </c>
      <c r="J505" t="b">
        <v>0</v>
      </c>
      <c r="K505" t="inlineStr">
        <is>
          <t>82af11a68e8c385e67ba8fed45738afd</t>
        </is>
      </c>
      <c r="L505" t="n">
        <v/>
      </c>
      <c r="M505" t="n">
        <v>-1</v>
      </c>
      <c r="N505" t="n">
        <v>-1</v>
      </c>
    </row>
    <row r="506">
      <c r="A506" t="n">
        <v>103</v>
      </c>
      <c r="B506" s="2" t="n">
        <v>44647</v>
      </c>
      <c r="C506" t="n">
        <v>5240</v>
      </c>
      <c r="D506" t="inlineStr">
        <is>
          <t>Soll der Kanton mit einer ÖV-Offensive einen Ausbau der Bus- und S-Bahnlinien vorantreiben?</t>
        </is>
      </c>
      <c r="E506" t="inlineStr">
        <is>
          <t>options4</t>
        </is>
      </c>
      <c r="F506" t="n">
        <v>5410</v>
      </c>
      <c r="G506" t="inlineStr">
        <is>
          <t>Verkehr &amp; Infrastruktur</t>
        </is>
      </c>
      <c r="H506" t="inlineStr">
        <is>
          <t>Q01604</t>
        </is>
      </c>
      <c r="I506" t="inlineStr">
        <is>
          <t>de</t>
        </is>
      </c>
      <c r="J506" t="b">
        <v>0</v>
      </c>
      <c r="K506" t="inlineStr">
        <is>
          <t>06448e9797f9f7604aa58660498e4836</t>
        </is>
      </c>
      <c r="L506" t="n">
        <v/>
      </c>
      <c r="M506" t="n">
        <v>-1</v>
      </c>
      <c r="N506" t="n">
        <v>-1</v>
      </c>
    </row>
    <row r="507">
      <c r="A507" t="n">
        <v>103</v>
      </c>
      <c r="B507" s="2" t="n">
        <v>44647</v>
      </c>
      <c r="C507" t="n">
        <v>5242</v>
      </c>
      <c r="D507" t="inlineStr">
        <is>
          <t>Soll die Finanzierung von Parteien sowie von Wahl- und Abstimmungskampagnen im Kanton Bern offengelegt werden müssen?</t>
        </is>
      </c>
      <c r="E507" t="inlineStr">
        <is>
          <t>options4</t>
        </is>
      </c>
      <c r="F507" t="n">
        <v>5565</v>
      </c>
      <c r="G507" t="inlineStr">
        <is>
          <t>Politisches System &amp; Aussenbeziehungen</t>
        </is>
      </c>
      <c r="H507" t="inlineStr">
        <is>
          <t>Q01605</t>
        </is>
      </c>
      <c r="I507" t="inlineStr">
        <is>
          <t>de</t>
        </is>
      </c>
      <c r="J507" t="b">
        <v>0</v>
      </c>
      <c r="K507" t="inlineStr">
        <is>
          <t>c625d883feac5e619d0cdfdae2e44e0a</t>
        </is>
      </c>
      <c r="L507" t="n">
        <v/>
      </c>
      <c r="M507" t="n">
        <v>-1</v>
      </c>
      <c r="N507" t="n">
        <v>-1</v>
      </c>
    </row>
    <row r="508">
      <c r="A508" t="n">
        <v>103</v>
      </c>
      <c r="B508" s="2" t="n">
        <v>44647</v>
      </c>
      <c r="C508" t="n">
        <v>5246</v>
      </c>
      <c r="D508" t="inlineStr">
        <is>
          <t>Soll der Kanton Bern sein finanzielles Engagement bei der Entwicklungszusammenarbeit ausbauen?</t>
        </is>
      </c>
      <c r="E508" t="inlineStr">
        <is>
          <t>options4</t>
        </is>
      </c>
      <c r="F508" t="n">
        <v>5565</v>
      </c>
      <c r="G508" t="inlineStr">
        <is>
          <t>Politisches System &amp; Aussenbeziehungen</t>
        </is>
      </c>
      <c r="H508" t="inlineStr">
        <is>
          <t>Q01607</t>
        </is>
      </c>
      <c r="I508" t="inlineStr">
        <is>
          <t>de</t>
        </is>
      </c>
      <c r="J508" t="b">
        <v>0</v>
      </c>
      <c r="K508" t="inlineStr">
        <is>
          <t>119c390b2ca29f9dd0a0c7d4d81d8f23</t>
        </is>
      </c>
      <c r="L508" t="n">
        <v/>
      </c>
      <c r="M508" t="n">
        <v>-1</v>
      </c>
      <c r="N508" t="n">
        <v>-1</v>
      </c>
    </row>
    <row r="509">
      <c r="A509" t="n">
        <v>103</v>
      </c>
      <c r="B509" s="2" t="n">
        <v>44647</v>
      </c>
      <c r="C509" t="n">
        <v>5252</v>
      </c>
      <c r="D509" t="inlineStr">
        <is>
          <t>Soll die Polizeipräsenz im Kanton Bern ausgebaut werden?</t>
        </is>
      </c>
      <c r="E509" t="inlineStr">
        <is>
          <t>options4</t>
        </is>
      </c>
      <c r="F509" t="n">
        <v>5253</v>
      </c>
      <c r="G509" t="inlineStr">
        <is>
          <t>Sicherheit &amp; Polizei</t>
        </is>
      </c>
      <c r="H509" t="inlineStr">
        <is>
          <t>Q01610</t>
        </is>
      </c>
      <c r="I509" t="inlineStr">
        <is>
          <t>de</t>
        </is>
      </c>
      <c r="J509" t="b">
        <v>0</v>
      </c>
      <c r="K509" t="inlineStr">
        <is>
          <t>2f1027823671ebff888be6f84da317c9</t>
        </is>
      </c>
      <c r="L509" t="n">
        <v/>
      </c>
      <c r="M509" t="n">
        <v>-1</v>
      </c>
      <c r="N509" t="n">
        <v>-1</v>
      </c>
    </row>
    <row r="510">
      <c r="A510" t="n">
        <v>103</v>
      </c>
      <c r="B510" s="2" t="n">
        <v>44647</v>
      </c>
      <c r="C510" t="n">
        <v>5256</v>
      </c>
      <c r="D510" t="inlineStr">
        <is>
          <t>Sollen unbewilligte Demonstrationen konsequent durch die Polizei aufgelöst werden?</t>
        </is>
      </c>
      <c r="E510" t="inlineStr">
        <is>
          <t>options4</t>
        </is>
      </c>
      <c r="F510" t="n">
        <v>5253</v>
      </c>
      <c r="G510" t="inlineStr">
        <is>
          <t>Sicherheit &amp; Polizei</t>
        </is>
      </c>
      <c r="H510" t="inlineStr">
        <is>
          <t>Q01612</t>
        </is>
      </c>
      <c r="I510" t="inlineStr">
        <is>
          <t>de</t>
        </is>
      </c>
      <c r="J510" t="b">
        <v>0</v>
      </c>
      <c r="K510" t="inlineStr">
        <is>
          <t>ac7e9fc8012dd597f6ee11e65799669d</t>
        </is>
      </c>
      <c r="L510" t="n">
        <v/>
      </c>
      <c r="M510" t="n">
        <v>-1</v>
      </c>
      <c r="N510" t="n">
        <v>-1</v>
      </c>
    </row>
    <row r="511">
      <c r="A511" t="n">
        <v>92</v>
      </c>
      <c r="B511" s="2" t="n">
        <v>44647</v>
      </c>
      <c r="C511" t="n">
        <v>5521</v>
      </c>
      <c r="D511" t="inlineStr">
        <is>
          <t>Soll die Stadt Illnau-Effretikon familienergänzende Betreuungsstrukturen für Kinder finanziell stärker unterstützen?</t>
        </is>
      </c>
      <c r="E511" t="inlineStr">
        <is>
          <t>options4</t>
        </is>
      </c>
      <c r="F511" t="n">
        <v>4900</v>
      </c>
      <c r="G511" t="inlineStr">
        <is>
          <t>Sozialstaat, Familie &amp; Gesundheit</t>
        </is>
      </c>
      <c r="H511" t="inlineStr">
        <is>
          <t>Q01621</t>
        </is>
      </c>
      <c r="I511" t="inlineStr">
        <is>
          <t>de</t>
        </is>
      </c>
      <c r="J511" t="b">
        <v>0</v>
      </c>
      <c r="K511" t="inlineStr">
        <is>
          <t>f0a8f2391863ac99e231d51fa6aecb52</t>
        </is>
      </c>
      <c r="L511" t="n">
        <v/>
      </c>
      <c r="M511" t="n">
        <v>-1</v>
      </c>
      <c r="N511" t="n">
        <v>-1</v>
      </c>
    </row>
    <row r="512">
      <c r="A512" t="n">
        <v>92</v>
      </c>
      <c r="B512" s="2" t="n">
        <v>44647</v>
      </c>
      <c r="C512" t="n">
        <v>5523</v>
      </c>
      <c r="D512" t="inlineStr">
        <is>
          <t>Soll die Stadt Illnau-Effretikon den gemeinnützigen Wohnungsbau vermehrt fördern?</t>
        </is>
      </c>
      <c r="E512" t="inlineStr">
        <is>
          <t>options4</t>
        </is>
      </c>
      <c r="F512" t="n">
        <v>4900</v>
      </c>
      <c r="G512" t="inlineStr">
        <is>
          <t>Sozialstaat, Familie &amp; Gesundheit</t>
        </is>
      </c>
      <c r="H512" t="inlineStr">
        <is>
          <t>Q01622</t>
        </is>
      </c>
      <c r="I512" t="inlineStr">
        <is>
          <t>de</t>
        </is>
      </c>
      <c r="J512" t="b">
        <v>0</v>
      </c>
      <c r="K512" t="inlineStr">
        <is>
          <t>53e451393b2870fe70e5fdb24999f44c</t>
        </is>
      </c>
      <c r="L512" t="n">
        <v/>
      </c>
      <c r="M512" t="n">
        <v>-1</v>
      </c>
      <c r="N512" t="n">
        <v>-1</v>
      </c>
    </row>
    <row r="513">
      <c r="A513" t="n">
        <v>92</v>
      </c>
      <c r="B513" s="2" t="n">
        <v>44647</v>
      </c>
      <c r="C513" t="n">
        <v>5525</v>
      </c>
      <c r="D513" t="inlineStr">
        <is>
          <t>Soll die Stadt Illnau-Effretikon altesgerechtes Wohnen (z.B. betreutes Wohnen, Alterswohnen, ambulante Betreuung) stärker fördern?</t>
        </is>
      </c>
      <c r="E513" t="inlineStr">
        <is>
          <t>options4</t>
        </is>
      </c>
      <c r="F513" t="n">
        <v>4900</v>
      </c>
      <c r="G513" t="inlineStr">
        <is>
          <t>Sozialstaat, Familie &amp; Gesundheit</t>
        </is>
      </c>
      <c r="H513" t="inlineStr">
        <is>
          <t>Q01623</t>
        </is>
      </c>
      <c r="I513" t="inlineStr">
        <is>
          <t>de</t>
        </is>
      </c>
      <c r="J513" t="b">
        <v>0</v>
      </c>
      <c r="K513" t="inlineStr">
        <is>
          <t>000868e5f4fa44559eba97aabc6014c5</t>
        </is>
      </c>
      <c r="L513" t="n">
        <v/>
      </c>
      <c r="M513" t="n">
        <v>-1</v>
      </c>
      <c r="N513" t="n">
        <v>-1</v>
      </c>
    </row>
    <row r="514">
      <c r="A514" t="n">
        <v>92</v>
      </c>
      <c r="B514" s="2" t="n">
        <v>44647</v>
      </c>
      <c r="C514" t="n">
        <v>5531</v>
      </c>
      <c r="D514" t="inlineStr">
        <is>
          <t>Finden Sie es wichtig, die Digitalisierung an den Schulen weiter voranzutreiben, z.B. mit iPads für jede/-n Unterstufenschüler/-in?</t>
        </is>
      </c>
      <c r="E514" t="inlineStr">
        <is>
          <t>options4</t>
        </is>
      </c>
      <c r="F514" t="n">
        <v>4964</v>
      </c>
      <c r="G514" t="inlineStr">
        <is>
          <t>Bildung &amp; Schule</t>
        </is>
      </c>
      <c r="H514" t="inlineStr">
        <is>
          <t>Q01626</t>
        </is>
      </c>
      <c r="I514" t="inlineStr">
        <is>
          <t>de</t>
        </is>
      </c>
      <c r="J514" t="b">
        <v>0</v>
      </c>
      <c r="K514" t="inlineStr">
        <is>
          <t>1047b2e27c50f12613d0ad6ebe61fdba</t>
        </is>
      </c>
      <c r="L514" t="n">
        <v/>
      </c>
      <c r="M514" t="n">
        <v>-1</v>
      </c>
      <c r="N514" t="n">
        <v>-1</v>
      </c>
    </row>
    <row r="515">
      <c r="A515" t="n">
        <v>92</v>
      </c>
      <c r="B515" s="2" t="n">
        <v>44647</v>
      </c>
      <c r="C515" t="n">
        <v>5533</v>
      </c>
      <c r="D515" t="inlineStr">
        <is>
          <t>Befürworten Sie einen weiteren Ausbau der vorschulischen Frühförderung für Kinder mit sozialen und sprachlichen Schwierigkeiten ("Fit für den Kindergarten", Spielgruppe plus usw.)?</t>
        </is>
      </c>
      <c r="E515" t="inlineStr">
        <is>
          <t>options4</t>
        </is>
      </c>
      <c r="F515" t="n">
        <v>4964</v>
      </c>
      <c r="G515" t="inlineStr">
        <is>
          <t>Bildung &amp; Schule</t>
        </is>
      </c>
      <c r="H515" t="inlineStr">
        <is>
          <t>Q01627</t>
        </is>
      </c>
      <c r="I515" t="inlineStr">
        <is>
          <t>de</t>
        </is>
      </c>
      <c r="J515" t="b">
        <v>0</v>
      </c>
      <c r="K515" t="inlineStr">
        <is>
          <t>aee887380d25702174581b2ab4b4598e</t>
        </is>
      </c>
      <c r="L515" t="n">
        <v/>
      </c>
      <c r="M515" t="n">
        <v>-1</v>
      </c>
      <c r="N515" t="n">
        <v>-1</v>
      </c>
    </row>
    <row r="516">
      <c r="A516" t="n">
        <v>92</v>
      </c>
      <c r="B516" s="2" t="n">
        <v>44647</v>
      </c>
      <c r="C516" t="n">
        <v>5537</v>
      </c>
      <c r="D516" t="inlineStr">
        <is>
          <t>Soll in Illnau-Effretikon ein Tagesschulmodell mit freiwilligem Betreuungsangebot eingeführt werden?</t>
        </is>
      </c>
      <c r="E516" t="inlineStr">
        <is>
          <t>options4</t>
        </is>
      </c>
      <c r="F516" t="n">
        <v>4964</v>
      </c>
      <c r="G516" t="inlineStr">
        <is>
          <t>Bildung &amp; Schule</t>
        </is>
      </c>
      <c r="H516" t="inlineStr">
        <is>
          <t>Q01628</t>
        </is>
      </c>
      <c r="I516" t="inlineStr">
        <is>
          <t>de</t>
        </is>
      </c>
      <c r="J516" t="b">
        <v>0</v>
      </c>
      <c r="K516" t="inlineStr">
        <is>
          <t>7cd3b8e9764b5548c01221961d3fab9c</t>
        </is>
      </c>
      <c r="L516" t="n">
        <v/>
      </c>
      <c r="M516" t="n">
        <v>-1</v>
      </c>
      <c r="N516" t="n">
        <v>-1</v>
      </c>
    </row>
    <row r="517">
      <c r="A517" t="n">
        <v>92</v>
      </c>
      <c r="B517" s="2" t="n">
        <v>44647</v>
      </c>
      <c r="C517" t="n">
        <v>5553</v>
      </c>
      <c r="D517" t="inlineStr">
        <is>
          <t>Soll Illnau-Effretikon mehr Geld für die Kulturschaffenden zur Verfügung stellen?</t>
        </is>
      </c>
      <c r="E517" t="inlineStr">
        <is>
          <t>options4</t>
        </is>
      </c>
      <c r="F517" t="n">
        <v>5046</v>
      </c>
      <c r="G517" t="inlineStr">
        <is>
          <t>Gesellschaft, Kultur &amp; Ethik</t>
        </is>
      </c>
      <c r="H517" t="inlineStr">
        <is>
          <t>Q01633</t>
        </is>
      </c>
      <c r="I517" t="inlineStr">
        <is>
          <t>de</t>
        </is>
      </c>
      <c r="J517" t="b">
        <v>0</v>
      </c>
      <c r="K517" t="inlineStr">
        <is>
          <t>a1f4f2a54e847c4fc1933b61384a30a7</t>
        </is>
      </c>
      <c r="L517" t="n">
        <v/>
      </c>
      <c r="M517" t="n">
        <v>-1</v>
      </c>
      <c r="N517" t="n">
        <v>-1</v>
      </c>
    </row>
    <row r="518">
      <c r="A518" t="n">
        <v>92</v>
      </c>
      <c r="B518" s="2" t="n">
        <v>44647</v>
      </c>
      <c r="C518" t="n">
        <v>5559</v>
      </c>
      <c r="D518" t="inlineStr">
        <is>
          <t>Soll Illnau-Effretikon bewegungsintensive Freizeitangebote für Kinder und Jugendliche fördern?</t>
        </is>
      </c>
      <c r="E518" t="inlineStr">
        <is>
          <t>options4</t>
        </is>
      </c>
      <c r="F518" t="n">
        <v>5046</v>
      </c>
      <c r="G518" t="inlineStr">
        <is>
          <t>Gesellschaft, Kultur &amp; Ethik</t>
        </is>
      </c>
      <c r="H518" t="inlineStr">
        <is>
          <t>Q01635</t>
        </is>
      </c>
      <c r="I518" t="inlineStr">
        <is>
          <t>de</t>
        </is>
      </c>
      <c r="J518" t="b">
        <v>0</v>
      </c>
      <c r="K518" t="inlineStr">
        <is>
          <t>702c718979ada8f761f73d577326bc5c</t>
        </is>
      </c>
      <c r="L518" t="n">
        <v/>
      </c>
      <c r="M518" t="n">
        <v>-1</v>
      </c>
      <c r="N518" t="n">
        <v>-1</v>
      </c>
    </row>
    <row r="519">
      <c r="A519" t="n">
        <v>92</v>
      </c>
      <c r="B519" s="2" t="n">
        <v>44647</v>
      </c>
      <c r="C519" t="n">
        <v>5561</v>
      </c>
      <c r="D519" t="inlineStr">
        <is>
          <t>Haben für Sie Steuersenkungen in Illnau-Effretikon in den nächsten vier Jahren Priorität?</t>
        </is>
      </c>
      <c r="E519" t="inlineStr">
        <is>
          <t>options4</t>
        </is>
      </c>
      <c r="F519" t="n">
        <v>4498</v>
      </c>
      <c r="G519" t="inlineStr">
        <is>
          <t>Finanzen &amp; Steuern</t>
        </is>
      </c>
      <c r="H519" t="inlineStr">
        <is>
          <t>Q01636</t>
        </is>
      </c>
      <c r="I519" t="inlineStr">
        <is>
          <t>de</t>
        </is>
      </c>
      <c r="J519" t="b">
        <v>0</v>
      </c>
      <c r="K519" t="inlineStr">
        <is>
          <t>714b75cd023374f31b96340b8d2c085c</t>
        </is>
      </c>
      <c r="L519" t="n">
        <v/>
      </c>
      <c r="M519" t="n">
        <v>-1</v>
      </c>
      <c r="N519" t="n">
        <v>-1</v>
      </c>
    </row>
    <row r="520">
      <c r="A520" t="n">
        <v>92</v>
      </c>
      <c r="B520" s="2" t="n">
        <v>44647</v>
      </c>
      <c r="C520" t="n">
        <v>5563</v>
      </c>
      <c r="D520" t="inlineStr">
        <is>
          <t>Sollen die Sparanstrengungen in der Stadt Illnau-Effretikon deutlich erhöht werden (z.B. Verzicht auf alle nicht dringlichen Investitionen resp. Ausgaben)?</t>
        </is>
      </c>
      <c r="E520" t="inlineStr">
        <is>
          <t>options4</t>
        </is>
      </c>
      <c r="F520" t="n">
        <v>4498</v>
      </c>
      <c r="G520" t="inlineStr">
        <is>
          <t>Finanzen &amp; Steuern</t>
        </is>
      </c>
      <c r="H520" t="inlineStr">
        <is>
          <t>Q01637</t>
        </is>
      </c>
      <c r="I520" t="inlineStr">
        <is>
          <t>de</t>
        </is>
      </c>
      <c r="J520" t="b">
        <v>0</v>
      </c>
      <c r="K520" t="inlineStr">
        <is>
          <t>b2dc66877fb5cd103736638567221b16</t>
        </is>
      </c>
      <c r="L520" t="n">
        <v/>
      </c>
      <c r="M520" t="n">
        <v>-1</v>
      </c>
      <c r="N520" t="n">
        <v>-1</v>
      </c>
    </row>
    <row r="521">
      <c r="A521" t="n">
        <v>92</v>
      </c>
      <c r="B521" s="2" t="n">
        <v>44647</v>
      </c>
      <c r="C521" t="n">
        <v>5565</v>
      </c>
      <c r="D521" t="inlineStr">
        <is>
          <t>Soll die Stadt die Kontrolle der Steuerdaten zur Verhinderung von Steuerhinterziehung ausbauen?</t>
        </is>
      </c>
      <c r="E521" t="inlineStr">
        <is>
          <t>options4</t>
        </is>
      </c>
      <c r="F521" t="n">
        <v>4498</v>
      </c>
      <c r="G521" t="inlineStr">
        <is>
          <t>Finanzen &amp; Steuern</t>
        </is>
      </c>
      <c r="H521" t="inlineStr">
        <is>
          <t>Q01638</t>
        </is>
      </c>
      <c r="I521" t="inlineStr">
        <is>
          <t>de</t>
        </is>
      </c>
      <c r="J521" t="b">
        <v>0</v>
      </c>
      <c r="K521" t="inlineStr">
        <is>
          <t>76c86d7f685c528db2a30869b0d84aa6</t>
        </is>
      </c>
      <c r="L521" t="n">
        <v/>
      </c>
      <c r="M521" t="n">
        <v>-1</v>
      </c>
      <c r="N521" t="n">
        <v>-1</v>
      </c>
    </row>
    <row r="522">
      <c r="A522" t="n">
        <v>92</v>
      </c>
      <c r="B522" s="2" t="n">
        <v>44647</v>
      </c>
      <c r="C522" t="n">
        <v>5573</v>
      </c>
      <c r="D522" t="inlineStr">
        <is>
          <t>Sollen städtische Liegenschaften zur Finanzierung von Investitionen verkauft werden?</t>
        </is>
      </c>
      <c r="E522" t="inlineStr">
        <is>
          <t>options4</t>
        </is>
      </c>
      <c r="F522" t="n">
        <v>4498</v>
      </c>
      <c r="G522" t="inlineStr">
        <is>
          <t>Finanzen &amp; Steuern</t>
        </is>
      </c>
      <c r="H522" t="inlineStr">
        <is>
          <t>Q01640</t>
        </is>
      </c>
      <c r="I522" t="inlineStr">
        <is>
          <t>de</t>
        </is>
      </c>
      <c r="J522" t="b">
        <v>0</v>
      </c>
      <c r="K522" t="inlineStr">
        <is>
          <t>5de89f57a4156a7e769789f998f56165</t>
        </is>
      </c>
      <c r="L522" t="n">
        <v/>
      </c>
      <c r="M522" t="n">
        <v>-1</v>
      </c>
      <c r="N522" t="n">
        <v>-1</v>
      </c>
    </row>
    <row r="523">
      <c r="A523" t="n">
        <v>92</v>
      </c>
      <c r="B523" s="2" t="n">
        <v>44647</v>
      </c>
      <c r="C523" t="n">
        <v>5581</v>
      </c>
      <c r="D523" t="inlineStr">
        <is>
          <t>Soll die Stadt Illnau-Effretikon bei der Besetzung von Kaderstellen in der Verwaltung Frauen stärker berücksichtigen?</t>
        </is>
      </c>
      <c r="E523" t="inlineStr">
        <is>
          <t>options4</t>
        </is>
      </c>
      <c r="F523" t="n">
        <v>4619</v>
      </c>
      <c r="G523" t="inlineStr">
        <is>
          <t>Wirtschaft &amp; Arbeit</t>
        </is>
      </c>
      <c r="H523" t="inlineStr">
        <is>
          <t>Q01642</t>
        </is>
      </c>
      <c r="I523" t="inlineStr">
        <is>
          <t>de</t>
        </is>
      </c>
      <c r="J523" t="b">
        <v>0</v>
      </c>
      <c r="K523" t="inlineStr">
        <is>
          <t>17bb45abb820207e0e2be76cb020016a</t>
        </is>
      </c>
      <c r="L523" t="n">
        <v/>
      </c>
      <c r="M523" t="n">
        <v>-1</v>
      </c>
      <c r="N523" t="n">
        <v>-1</v>
      </c>
    </row>
    <row r="524">
      <c r="A524" t="n">
        <v>92</v>
      </c>
      <c r="B524" s="2" t="n">
        <v>44647</v>
      </c>
      <c r="C524" t="n">
        <v>5643</v>
      </c>
      <c r="D524" t="inlineStr">
        <is>
          <t>Befürworten Sie den Ausbau der Klimaschutzmassnahmen zur Erreichung von Netto-Null Treibhausgasemissionen in Illnau-Effretikon bis 2040 (u.a. mehr Fotovoltaik-Anlagen, Kampagnen für klimaschonende Ernährung)?</t>
        </is>
      </c>
      <c r="E524" t="inlineStr">
        <is>
          <t>options4</t>
        </is>
      </c>
      <c r="F524" t="n">
        <v>5541</v>
      </c>
      <c r="G524" t="inlineStr">
        <is>
          <t>Energie &amp; Umwelt</t>
        </is>
      </c>
      <c r="H524" t="inlineStr">
        <is>
          <t>Q01644</t>
        </is>
      </c>
      <c r="I524" t="inlineStr">
        <is>
          <t>de</t>
        </is>
      </c>
      <c r="J524" t="b">
        <v>0</v>
      </c>
      <c r="K524" t="inlineStr">
        <is>
          <t>e7a9cd4428618dcebe383288e0786efd</t>
        </is>
      </c>
      <c r="L524" t="n">
        <v/>
      </c>
      <c r="M524" t="n">
        <v>-1</v>
      </c>
      <c r="N524" t="n">
        <v>-1</v>
      </c>
    </row>
    <row r="525">
      <c r="A525" t="n">
        <v>92</v>
      </c>
      <c r="B525" s="2" t="n">
        <v>44647</v>
      </c>
      <c r="C525" t="n">
        <v>5645</v>
      </c>
      <c r="D525" t="inlineStr">
        <is>
          <t>Befürworten Sie zusätzliche Massnahmen zugunsten der Biodiversität in Illnau-Effretikon (z.B. ökologische Aufwertung von Grünflächen, finanzielle Anreize zur Begrünung privater Flächen)?</t>
        </is>
      </c>
      <c r="E525" t="inlineStr">
        <is>
          <t>options4</t>
        </is>
      </c>
      <c r="F525" t="n">
        <v>5541</v>
      </c>
      <c r="G525" t="inlineStr">
        <is>
          <t>Energie &amp; Umwelt</t>
        </is>
      </c>
      <c r="H525" t="inlineStr">
        <is>
          <t>Q01645</t>
        </is>
      </c>
      <c r="I525" t="inlineStr">
        <is>
          <t>de</t>
        </is>
      </c>
      <c r="J525" t="b">
        <v>0</v>
      </c>
      <c r="K525" t="inlineStr">
        <is>
          <t>27232a0c4a1b05abc41dfd607831a30f</t>
        </is>
      </c>
      <c r="L525" t="n">
        <v/>
      </c>
      <c r="M525" t="n">
        <v>-1</v>
      </c>
      <c r="N525" t="n">
        <v>-1</v>
      </c>
    </row>
    <row r="526">
      <c r="A526" t="n">
        <v>92</v>
      </c>
      <c r="B526" s="2" t="n">
        <v>44647</v>
      </c>
      <c r="C526" t="n">
        <v>5647</v>
      </c>
      <c r="D526" t="inlineStr">
        <is>
          <t>Soll die Stadt die Dächer ihrer Gebäude flächendeckend mit Solaranlagen ausstatten?</t>
        </is>
      </c>
      <c r="E526" t="inlineStr">
        <is>
          <t>options4</t>
        </is>
      </c>
      <c r="F526" t="n">
        <v>5541</v>
      </c>
      <c r="G526" t="inlineStr">
        <is>
          <t>Energie &amp; Umwelt</t>
        </is>
      </c>
      <c r="H526" t="inlineStr">
        <is>
          <t>Q01646</t>
        </is>
      </c>
      <c r="I526" t="inlineStr">
        <is>
          <t>de</t>
        </is>
      </c>
      <c r="J526" t="b">
        <v>0</v>
      </c>
      <c r="K526" t="inlineStr">
        <is>
          <t>bae38c4f471ff4947b75cda0d7a8b77b</t>
        </is>
      </c>
      <c r="L526" t="n">
        <v/>
      </c>
      <c r="M526" t="n">
        <v>-1</v>
      </c>
      <c r="N526" t="n">
        <v>-1</v>
      </c>
    </row>
    <row r="527">
      <c r="A527" t="n">
        <v>92</v>
      </c>
      <c r="B527" s="2" t="n">
        <v>44647</v>
      </c>
      <c r="C527" t="n">
        <v>5649</v>
      </c>
      <c r="D527" t="inlineStr">
        <is>
          <t>Braucht es in der Stadt Illnau-Effretikon zusätzliche Massnahmen für den motorisierten Individualverkehr (z.B. grösseres Parkplatzangebot)?</t>
        </is>
      </c>
      <c r="E527" t="inlineStr">
        <is>
          <t>options4</t>
        </is>
      </c>
      <c r="F527" t="n">
        <v>5422</v>
      </c>
      <c r="G527" t="inlineStr">
        <is>
          <t>Verkehr &amp; Infrastruktur</t>
        </is>
      </c>
      <c r="H527" t="inlineStr">
        <is>
          <t>Q01647</t>
        </is>
      </c>
      <c r="I527" t="inlineStr">
        <is>
          <t>de</t>
        </is>
      </c>
      <c r="J527" t="b">
        <v>0</v>
      </c>
      <c r="K527" t="inlineStr">
        <is>
          <t>21823ff239def437163ad273c2586bc1</t>
        </is>
      </c>
      <c r="L527" t="n">
        <v/>
      </c>
      <c r="M527" t="n">
        <v>-1</v>
      </c>
      <c r="N527" t="n">
        <v>-1</v>
      </c>
    </row>
    <row r="528">
      <c r="A528" t="n">
        <v>92</v>
      </c>
      <c r="B528" s="2" t="n">
        <v>44647</v>
      </c>
      <c r="C528" t="n">
        <v>5651</v>
      </c>
      <c r="D528" t="inlineStr">
        <is>
          <t>Soll die Stadt den Langsamverkehr stärker fördern (z.B. umfassendes Fussgänger und Velonetz)?</t>
        </is>
      </c>
      <c r="E528" t="inlineStr">
        <is>
          <t>options4</t>
        </is>
      </c>
      <c r="F528" t="n">
        <v>5422</v>
      </c>
      <c r="G528" t="inlineStr">
        <is>
          <t>Verkehr &amp; Infrastruktur</t>
        </is>
      </c>
      <c r="H528" t="inlineStr">
        <is>
          <t>Q01648</t>
        </is>
      </c>
      <c r="I528" t="inlineStr">
        <is>
          <t>de</t>
        </is>
      </c>
      <c r="J528" t="b">
        <v>0</v>
      </c>
      <c r="K528" t="inlineStr">
        <is>
          <t>a565f9acbd003b55cf45868ee40cfdea</t>
        </is>
      </c>
      <c r="L528" t="n">
        <v/>
      </c>
      <c r="M528" t="n">
        <v>-1</v>
      </c>
      <c r="N528" t="n">
        <v>-1</v>
      </c>
    </row>
    <row r="529">
      <c r="A529" t="n">
        <v>92</v>
      </c>
      <c r="B529" s="2" t="n">
        <v>44647</v>
      </c>
      <c r="C529" t="n">
        <v>5653</v>
      </c>
      <c r="D529" t="inlineStr">
        <is>
          <t>Befürworten Sie eine Ausweitung der Tempo-30-Zonen?</t>
        </is>
      </c>
      <c r="E529" t="inlineStr">
        <is>
          <t>options4</t>
        </is>
      </c>
      <c r="F529" t="n">
        <v>5422</v>
      </c>
      <c r="G529" t="inlineStr">
        <is>
          <t>Verkehr &amp; Infrastruktur</t>
        </is>
      </c>
      <c r="H529" t="inlineStr">
        <is>
          <t>Q01649</t>
        </is>
      </c>
      <c r="I529" t="inlineStr">
        <is>
          <t>de</t>
        </is>
      </c>
      <c r="J529" t="b">
        <v>0</v>
      </c>
      <c r="K529" t="inlineStr">
        <is>
          <t>fc7ba55399fb967dcb5826b3811eaff6</t>
        </is>
      </c>
      <c r="L529" t="n">
        <v/>
      </c>
      <c r="M529" t="n">
        <v>-1</v>
      </c>
      <c r="N529" t="n">
        <v>-1</v>
      </c>
    </row>
    <row r="530">
      <c r="A530" t="n">
        <v>92</v>
      </c>
      <c r="B530" s="2" t="n">
        <v>44647</v>
      </c>
      <c r="C530" t="n">
        <v>5657</v>
      </c>
      <c r="D530" t="inlineStr">
        <is>
          <t>Befürworten Sie den Bau einer Mehrzweckanlage als zentralen Standort für die industriellen Betriebe (Feuerwehr, Entsorgung etc.) der Stadt?</t>
        </is>
      </c>
      <c r="E530" t="inlineStr">
        <is>
          <t>options4</t>
        </is>
      </c>
      <c r="F530" t="n">
        <v>5497</v>
      </c>
      <c r="G530" t="inlineStr">
        <is>
          <t>Stadtentwicklung</t>
        </is>
      </c>
      <c r="H530" t="inlineStr">
        <is>
          <t>Q01651</t>
        </is>
      </c>
      <c r="I530" t="inlineStr">
        <is>
          <t>de</t>
        </is>
      </c>
      <c r="J530" t="b">
        <v>0</v>
      </c>
      <c r="K530" t="inlineStr">
        <is>
          <t>230d6c40697bb72398cb8db3a86bc390</t>
        </is>
      </c>
      <c r="L530" t="n">
        <v/>
      </c>
      <c r="M530" t="n">
        <v>-1</v>
      </c>
      <c r="N530" t="n">
        <v>-1</v>
      </c>
    </row>
    <row r="531">
      <c r="A531" t="n">
        <v>92</v>
      </c>
      <c r="B531" s="2" t="n">
        <v>44647</v>
      </c>
      <c r="C531" t="n">
        <v>5659</v>
      </c>
      <c r="D531" t="inlineStr">
        <is>
          <t>Begrüssen Sie die angestrebte Verdichtung im Stadtzentrum von Effretikon (z.B. höhere Gebäude)?</t>
        </is>
      </c>
      <c r="E531" t="inlineStr">
        <is>
          <t>options4</t>
        </is>
      </c>
      <c r="F531" t="n">
        <v>5497</v>
      </c>
      <c r="G531" t="inlineStr">
        <is>
          <t>Stadtentwicklung</t>
        </is>
      </c>
      <c r="H531" t="inlineStr">
        <is>
          <t>Q01652</t>
        </is>
      </c>
      <c r="I531" t="inlineStr">
        <is>
          <t>de</t>
        </is>
      </c>
      <c r="J531" t="b">
        <v>0</v>
      </c>
      <c r="K531" t="inlineStr">
        <is>
          <t>d0eea65dad822eaae1dc838b6793d235</t>
        </is>
      </c>
      <c r="L531" t="n">
        <v/>
      </c>
      <c r="M531" t="n">
        <v>-1</v>
      </c>
      <c r="N531" t="n">
        <v>-1</v>
      </c>
    </row>
    <row r="532">
      <c r="A532" t="n">
        <v>92</v>
      </c>
      <c r="B532" s="2" t="n">
        <v>44647</v>
      </c>
      <c r="C532" t="n">
        <v>5661</v>
      </c>
      <c r="D532" t="inlineStr">
        <is>
          <t>Begrüssen sie die Wachstumsstrategie der Stadt (19'000 Einwohner/-innen bis zum Jahr 2030)?</t>
        </is>
      </c>
      <c r="E532" t="inlineStr">
        <is>
          <t>options4</t>
        </is>
      </c>
      <c r="F532" t="n">
        <v>5497</v>
      </c>
      <c r="G532" t="inlineStr">
        <is>
          <t>Stadtentwicklung</t>
        </is>
      </c>
      <c r="H532" t="inlineStr">
        <is>
          <t>Q01653</t>
        </is>
      </c>
      <c r="I532" t="inlineStr">
        <is>
          <t>de</t>
        </is>
      </c>
      <c r="J532" t="b">
        <v>0</v>
      </c>
      <c r="K532" t="inlineStr">
        <is>
          <t>e6b7496340b7679e30691596e7102c85</t>
        </is>
      </c>
      <c r="L532" t="n">
        <v/>
      </c>
      <c r="M532" t="n">
        <v>-1</v>
      </c>
      <c r="N532" t="n">
        <v>-1</v>
      </c>
    </row>
    <row r="533">
      <c r="A533" t="n">
        <v>92</v>
      </c>
      <c r="B533" s="2" t="n">
        <v>44647</v>
      </c>
      <c r="C533" t="n">
        <v>5667</v>
      </c>
      <c r="D533" t="inlineStr">
        <is>
          <t>Soll in Illnau-Effretikon mehr gegen Littering unternommen werden (z.B. höhere Bussen, mehr Kontrollen)?</t>
        </is>
      </c>
      <c r="E533" t="inlineStr">
        <is>
          <t>options4</t>
        </is>
      </c>
      <c r="F533" t="n">
        <v>5270</v>
      </c>
      <c r="G533" t="inlineStr">
        <is>
          <t>Sicherheit &amp; Polizei</t>
        </is>
      </c>
      <c r="H533" t="inlineStr">
        <is>
          <t>Q01656</t>
        </is>
      </c>
      <c r="I533" t="inlineStr">
        <is>
          <t>de</t>
        </is>
      </c>
      <c r="J533" t="b">
        <v>0</v>
      </c>
      <c r="K533" t="inlineStr">
        <is>
          <t>c4ea26a30f397d1e34ac41f7ef0391d4</t>
        </is>
      </c>
      <c r="L533" t="n">
        <v/>
      </c>
      <c r="M533" t="n">
        <v>-1</v>
      </c>
      <c r="N533" t="n">
        <v>-1</v>
      </c>
    </row>
    <row r="534">
      <c r="A534" t="n">
        <v>92</v>
      </c>
      <c r="B534" s="2" t="n">
        <v>44647</v>
      </c>
      <c r="C534" t="n">
        <v>5671</v>
      </c>
      <c r="D534" t="inlineStr">
        <is>
          <t>Befürworten Sie die Durchführung von deutlich mehr Geschwindigkeitskontrollen?</t>
        </is>
      </c>
      <c r="E534" t="inlineStr">
        <is>
          <t>options4</t>
        </is>
      </c>
      <c r="F534" t="n">
        <v>5270</v>
      </c>
      <c r="G534" t="inlineStr">
        <is>
          <t>Sicherheit &amp; Polizei</t>
        </is>
      </c>
      <c r="H534" t="inlineStr">
        <is>
          <t>Q01658</t>
        </is>
      </c>
      <c r="I534" t="inlineStr">
        <is>
          <t>de</t>
        </is>
      </c>
      <c r="J534" t="b">
        <v>0</v>
      </c>
      <c r="K534" t="inlineStr">
        <is>
          <t>c405a6bcff4a014557992b4b77dc9afa</t>
        </is>
      </c>
      <c r="L534" t="n">
        <v/>
      </c>
      <c r="M534" t="n">
        <v>-1</v>
      </c>
      <c r="N534" t="n">
        <v>-1</v>
      </c>
    </row>
    <row r="535">
      <c r="A535" t="n">
        <v>92</v>
      </c>
      <c r="B535" s="2" t="n">
        <v>44647</v>
      </c>
      <c r="C535" t="n">
        <v>5909</v>
      </c>
      <c r="D535" t="inlineStr">
        <is>
          <t>Soll in Illnau-Effretikon nur noch nachhaltig und energieeffizient gebaut werden dürfen?</t>
        </is>
      </c>
      <c r="E535" t="inlineStr">
        <is>
          <t>options4</t>
        </is>
      </c>
      <c r="F535" t="n">
        <v>5497</v>
      </c>
      <c r="G535" t="inlineStr">
        <is>
          <t>Stadtentwicklung</t>
        </is>
      </c>
      <c r="H535" t="inlineStr">
        <is>
          <t>Q01671</t>
        </is>
      </c>
      <c r="I535" t="inlineStr">
        <is>
          <t>de</t>
        </is>
      </c>
      <c r="J535" t="b">
        <v>0</v>
      </c>
      <c r="K535" t="inlineStr">
        <is>
          <t>0e0f6d72e2c49f4505599121359cbc54</t>
        </is>
      </c>
      <c r="L535" t="n">
        <v/>
      </c>
      <c r="M535" t="n">
        <v>-1</v>
      </c>
      <c r="N535" t="n">
        <v>-1</v>
      </c>
    </row>
    <row r="536">
      <c r="A536" t="n">
        <v>108</v>
      </c>
      <c r="B536" s="2" t="n">
        <v>44647</v>
      </c>
      <c r="C536" t="n">
        <v>5804</v>
      </c>
      <c r="D536" t="inlineStr">
        <is>
          <t>Soll die Stadt Wetzikon Betreuungseintrichtungen für Kinder finanziell stärker unterstützen (z.B. Spielgruppen, Kindertagesstätten)?</t>
        </is>
      </c>
      <c r="E536" t="inlineStr">
        <is>
          <t>options4</t>
        </is>
      </c>
      <c r="F536" t="n">
        <v>4892</v>
      </c>
      <c r="G536" t="inlineStr">
        <is>
          <t>Sozialstaat, Familie &amp; Gesundheit</t>
        </is>
      </c>
      <c r="H536" t="inlineStr">
        <is>
          <t>Q01673</t>
        </is>
      </c>
      <c r="I536" t="inlineStr">
        <is>
          <t>de</t>
        </is>
      </c>
      <c r="J536" t="b">
        <v>0</v>
      </c>
      <c r="K536" t="inlineStr">
        <is>
          <t>9ddd9757d5eb761149494779a60190c7</t>
        </is>
      </c>
      <c r="L536" t="n">
        <v/>
      </c>
      <c r="M536" t="n">
        <v>-1</v>
      </c>
      <c r="N536" t="n">
        <v>-1</v>
      </c>
    </row>
    <row r="537">
      <c r="A537" t="n">
        <v>108</v>
      </c>
      <c r="B537" s="2" t="n">
        <v>44647</v>
      </c>
      <c r="C537" t="n">
        <v>5806</v>
      </c>
      <c r="D537" t="inlineStr">
        <is>
          <t>Soll sich die Stadt weiterhin finanziell am Verein FiZ ("Familie im Zentrum") beteiligen?</t>
        </is>
      </c>
      <c r="E537" t="inlineStr">
        <is>
          <t>options4</t>
        </is>
      </c>
      <c r="F537" t="n">
        <v>4892</v>
      </c>
      <c r="G537" t="inlineStr">
        <is>
          <t>Sozialstaat, Familie &amp; Gesundheit</t>
        </is>
      </c>
      <c r="H537" t="inlineStr">
        <is>
          <t>Q01674</t>
        </is>
      </c>
      <c r="I537" t="inlineStr">
        <is>
          <t>de</t>
        </is>
      </c>
      <c r="J537" t="b">
        <v>0</v>
      </c>
      <c r="K537" t="inlineStr">
        <is>
          <t>9f1cc134e1e126e0324dff7532c5ce13</t>
        </is>
      </c>
      <c r="L537" t="n">
        <v/>
      </c>
      <c r="M537" t="n">
        <v>-1</v>
      </c>
      <c r="N537" t="n">
        <v>-1</v>
      </c>
    </row>
    <row r="538">
      <c r="A538" t="n">
        <v>108</v>
      </c>
      <c r="B538" s="2" t="n">
        <v>44647</v>
      </c>
      <c r="C538" t="n">
        <v>5808</v>
      </c>
      <c r="D538" t="inlineStr">
        <is>
          <t>Würden Sie es begrüssen, wenn sich die Stadt langfristig aus der Trägerschaft der GZO Spital Wetzikon zurückziehen würde (Verkauf der Aktienanteile)?</t>
        </is>
      </c>
      <c r="E538" t="inlineStr">
        <is>
          <t>options4</t>
        </is>
      </c>
      <c r="F538" t="n">
        <v>4892</v>
      </c>
      <c r="G538" t="inlineStr">
        <is>
          <t>Sozialstaat, Familie &amp; Gesundheit</t>
        </is>
      </c>
      <c r="H538" t="inlineStr">
        <is>
          <t>Q01675</t>
        </is>
      </c>
      <c r="I538" t="inlineStr">
        <is>
          <t>de</t>
        </is>
      </c>
      <c r="J538" t="b">
        <v>0</v>
      </c>
      <c r="K538" t="inlineStr">
        <is>
          <t>33b3400ba28ca941d1900a02a6962477</t>
        </is>
      </c>
      <c r="L538" t="n">
        <v/>
      </c>
      <c r="M538" t="n">
        <v>-1</v>
      </c>
      <c r="N538" t="n">
        <v>-1</v>
      </c>
    </row>
    <row r="539">
      <c r="A539" t="n">
        <v>108</v>
      </c>
      <c r="B539" s="2" t="n">
        <v>44647</v>
      </c>
      <c r="C539" t="n">
        <v>5810</v>
      </c>
      <c r="D539" t="inlineStr">
        <is>
          <t>Soll die Stadt Wetzikon bei Verdacht auf Sozialhilfemissbrauch auch in Zukunft Sozialdetektive einsetzen?</t>
        </is>
      </c>
      <c r="E539" t="inlineStr">
        <is>
          <t>options4</t>
        </is>
      </c>
      <c r="F539" t="n">
        <v>4892</v>
      </c>
      <c r="G539" t="inlineStr">
        <is>
          <t>Sozialstaat, Familie &amp; Gesundheit</t>
        </is>
      </c>
      <c r="H539" t="inlineStr">
        <is>
          <t>Q01676</t>
        </is>
      </c>
      <c r="I539" t="inlineStr">
        <is>
          <t>de</t>
        </is>
      </c>
      <c r="J539" t="b">
        <v>0</v>
      </c>
      <c r="K539" t="inlineStr">
        <is>
          <t>f33e6c55aec27c334a71bb7c479a8598</t>
        </is>
      </c>
      <c r="L539" t="n">
        <v/>
      </c>
      <c r="M539" t="n">
        <v>-1</v>
      </c>
      <c r="N539" t="n">
        <v>-1</v>
      </c>
    </row>
    <row r="540">
      <c r="A540" t="n">
        <v>108</v>
      </c>
      <c r="B540" s="2" t="n">
        <v>44647</v>
      </c>
      <c r="C540" t="n">
        <v>5816</v>
      </c>
      <c r="D540" t="inlineStr">
        <is>
          <t>Sollen in Wetzikon alle Schulen als Tagesschulen mit freiwilligem Betreuungsangebot geführt werden?</t>
        </is>
      </c>
      <c r="E540" t="inlineStr">
        <is>
          <t>options4</t>
        </is>
      </c>
      <c r="F540" t="n">
        <v>4951</v>
      </c>
      <c r="G540" t="inlineStr">
        <is>
          <t>Bildung &amp; Schule</t>
        </is>
      </c>
      <c r="H540" t="inlineStr">
        <is>
          <t>Q01679</t>
        </is>
      </c>
      <c r="I540" t="inlineStr">
        <is>
          <t>de</t>
        </is>
      </c>
      <c r="J540" t="b">
        <v>0</v>
      </c>
      <c r="K540" t="inlineStr">
        <is>
          <t>779e558a9d6203ceceb5e6d1cf0e1c06</t>
        </is>
      </c>
      <c r="L540" t="n">
        <v/>
      </c>
      <c r="M540" t="n">
        <v>-1</v>
      </c>
      <c r="N540" t="n">
        <v>-1</v>
      </c>
    </row>
    <row r="541">
      <c r="A541" t="n">
        <v>108</v>
      </c>
      <c r="B541" s="2" t="n">
        <v>44647</v>
      </c>
      <c r="C541" t="n">
        <v>5818</v>
      </c>
      <c r="D541" t="inlineStr">
        <is>
          <t>Soll Wetzikon das Angebot "PeP – Perspektiven &amp; Prävention" definitiv einführen (Unterstützung von Primarlehrpersonen mit Klassenassistenzen im Umgang mit verhaltensauffälligen Kindern)?</t>
        </is>
      </c>
      <c r="E541" t="inlineStr">
        <is>
          <t>options4</t>
        </is>
      </c>
      <c r="F541" t="n">
        <v>4951</v>
      </c>
      <c r="G541" t="inlineStr">
        <is>
          <t>Bildung &amp; Schule</t>
        </is>
      </c>
      <c r="H541" t="inlineStr">
        <is>
          <t>Q01680</t>
        </is>
      </c>
      <c r="I541" t="inlineStr">
        <is>
          <t>de</t>
        </is>
      </c>
      <c r="J541" t="b">
        <v>0</v>
      </c>
      <c r="K541" t="inlineStr">
        <is>
          <t>18a6b9d2d3b4d8e220dea6fba7d5fa24</t>
        </is>
      </c>
      <c r="L541" t="n">
        <v/>
      </c>
      <c r="M541" t="n">
        <v>-1</v>
      </c>
      <c r="N541" t="n">
        <v>-1</v>
      </c>
    </row>
    <row r="542">
      <c r="A542" t="n">
        <v>108</v>
      </c>
      <c r="B542" s="2" t="n">
        <v>44647</v>
      </c>
      <c r="C542" t="n">
        <v>5820</v>
      </c>
      <c r="D542" t="inlineStr">
        <is>
          <t>Soll die Stadt Angebote für fremdsprachige Kinder ausbauen (z.B. frühe Sprachförderung)?</t>
        </is>
      </c>
      <c r="E542" t="inlineStr">
        <is>
          <t>options4</t>
        </is>
      </c>
      <c r="F542" t="n">
        <v>4951</v>
      </c>
      <c r="G542" t="inlineStr">
        <is>
          <t>Bildung &amp; Schule</t>
        </is>
      </c>
      <c r="H542" t="inlineStr">
        <is>
          <t>Q01681</t>
        </is>
      </c>
      <c r="I542" t="inlineStr">
        <is>
          <t>de</t>
        </is>
      </c>
      <c r="J542" t="b">
        <v>0</v>
      </c>
      <c r="K542" t="inlineStr">
        <is>
          <t>ddfaf77b41be7452920533caabe9dc88</t>
        </is>
      </c>
      <c r="L542" t="n">
        <v/>
      </c>
      <c r="M542" t="n">
        <v>-1</v>
      </c>
      <c r="N542" t="n">
        <v>-1</v>
      </c>
    </row>
    <row r="543">
      <c r="A543" t="n">
        <v>108</v>
      </c>
      <c r="B543" s="2" t="n">
        <v>44647</v>
      </c>
      <c r="C543" t="n">
        <v>5822</v>
      </c>
      <c r="D543" t="inlineStr">
        <is>
          <t>Soll die Stadt Wetzikon das Integrationsangebot für Ausländerinnen und Ausländer ausbauen (z.B. Sprachkurse, Schreibdienst oder Spielgruppe für Kinder)?</t>
        </is>
      </c>
      <c r="E543" t="inlineStr">
        <is>
          <t>options4</t>
        </is>
      </c>
      <c r="F543" t="n">
        <v>4323</v>
      </c>
      <c r="G543" t="inlineStr">
        <is>
          <t>Migration &amp; Integration</t>
        </is>
      </c>
      <c r="H543" t="inlineStr">
        <is>
          <t>Q01682</t>
        </is>
      </c>
      <c r="I543" t="inlineStr">
        <is>
          <t>de</t>
        </is>
      </c>
      <c r="J543" t="b">
        <v>0</v>
      </c>
      <c r="K543" t="inlineStr">
        <is>
          <t>4a5cc04915c2e20474f35276f95c2cbf</t>
        </is>
      </c>
      <c r="L543" t="n">
        <v/>
      </c>
      <c r="M543" t="n">
        <v>-1</v>
      </c>
      <c r="N543" t="n">
        <v>-1</v>
      </c>
    </row>
    <row r="544">
      <c r="A544" t="n">
        <v>108</v>
      </c>
      <c r="B544" s="2" t="n">
        <v>44647</v>
      </c>
      <c r="C544" t="n">
        <v>5830</v>
      </c>
      <c r="D544" t="inlineStr">
        <is>
          <t>Soll sich die Stadt Wetzikon im Bereich der Kulturförderung stärker finanziell engagieren?</t>
        </is>
      </c>
      <c r="E544" t="inlineStr">
        <is>
          <t>options4</t>
        </is>
      </c>
      <c r="F544" t="n">
        <v>5032</v>
      </c>
      <c r="G544" t="inlineStr">
        <is>
          <t>Gesellschaft, Kultur &amp; Ethik</t>
        </is>
      </c>
      <c r="H544" t="inlineStr">
        <is>
          <t>Q01686</t>
        </is>
      </c>
      <c r="I544" t="inlineStr">
        <is>
          <t>de</t>
        </is>
      </c>
      <c r="J544" t="b">
        <v>0</v>
      </c>
      <c r="K544" t="inlineStr">
        <is>
          <t>f1fbf7b7dc4783f84b5245229e27b966</t>
        </is>
      </c>
      <c r="L544" t="n">
        <v/>
      </c>
      <c r="M544" t="n">
        <v>-1</v>
      </c>
      <c r="N544" t="n">
        <v>-1</v>
      </c>
    </row>
    <row r="545">
      <c r="A545" t="n">
        <v>108</v>
      </c>
      <c r="B545" s="2" t="n">
        <v>44647</v>
      </c>
      <c r="C545" t="n">
        <v>5834</v>
      </c>
      <c r="D545" t="inlineStr">
        <is>
          <t>Befürworten Sie ein stärkeres Engagement der Stadt - auch finanziell - zugunsten der Wetziker Vereine?</t>
        </is>
      </c>
      <c r="E545" t="inlineStr">
        <is>
          <t>options4</t>
        </is>
      </c>
      <c r="F545" t="n">
        <v>5032</v>
      </c>
      <c r="G545" t="inlineStr">
        <is>
          <t>Gesellschaft, Kultur &amp; Ethik</t>
        </is>
      </c>
      <c r="H545" t="inlineStr">
        <is>
          <t>Q01688</t>
        </is>
      </c>
      <c r="I545" t="inlineStr">
        <is>
          <t>de</t>
        </is>
      </c>
      <c r="J545" t="b">
        <v>0</v>
      </c>
      <c r="K545" t="inlineStr">
        <is>
          <t>b9e74fbdd1eaeac88c9460cbc5c49839</t>
        </is>
      </c>
      <c r="L545" t="n">
        <v/>
      </c>
      <c r="M545" t="n">
        <v>-1</v>
      </c>
      <c r="N545" t="n">
        <v>-1</v>
      </c>
    </row>
    <row r="546">
      <c r="A546" t="n">
        <v>108</v>
      </c>
      <c r="B546" s="2" t="n">
        <v>44647</v>
      </c>
      <c r="C546" t="n">
        <v>5836</v>
      </c>
      <c r="D546" t="inlineStr">
        <is>
          <t>Soll die Stadt Wetzikon mehr finanzielle Ressourcen für Angebote für Kinder- und Jugendliche einsetzen?</t>
        </is>
      </c>
      <c r="E546" t="inlineStr">
        <is>
          <t>options4</t>
        </is>
      </c>
      <c r="F546" t="n">
        <v>5032</v>
      </c>
      <c r="G546" t="inlineStr">
        <is>
          <t>Gesellschaft, Kultur &amp; Ethik</t>
        </is>
      </c>
      <c r="H546" t="inlineStr">
        <is>
          <t>Q01689</t>
        </is>
      </c>
      <c r="I546" t="inlineStr">
        <is>
          <t>de</t>
        </is>
      </c>
      <c r="J546" t="b">
        <v>0</v>
      </c>
      <c r="K546" t="inlineStr">
        <is>
          <t>48e2ccd164ffa87ded0f38832b2f554a</t>
        </is>
      </c>
      <c r="L546" t="n">
        <v/>
      </c>
      <c r="M546" t="n">
        <v>-1</v>
      </c>
      <c r="N546" t="n">
        <v>-1</v>
      </c>
    </row>
    <row r="547">
      <c r="A547" t="n">
        <v>108</v>
      </c>
      <c r="B547" s="2" t="n">
        <v>44647</v>
      </c>
      <c r="C547" t="n">
        <v>5838</v>
      </c>
      <c r="D547" t="inlineStr">
        <is>
          <t>Soll die Stadt finanzielle Mittel zur Erstellung eines Gemeinschaftszentrums zur Verfügung stellen?</t>
        </is>
      </c>
      <c r="E547" t="inlineStr">
        <is>
          <t>options4</t>
        </is>
      </c>
      <c r="F547" t="n">
        <v>5032</v>
      </c>
      <c r="G547" t="inlineStr">
        <is>
          <t>Gesellschaft, Kultur &amp; Ethik</t>
        </is>
      </c>
      <c r="H547" t="inlineStr">
        <is>
          <t>Q01690</t>
        </is>
      </c>
      <c r="I547" t="inlineStr">
        <is>
          <t>de</t>
        </is>
      </c>
      <c r="J547" t="b">
        <v>0</v>
      </c>
      <c r="K547" t="inlineStr">
        <is>
          <t>d1c6b6b70dddebb579d57519629f6bf9</t>
        </is>
      </c>
      <c r="L547" t="n">
        <v/>
      </c>
      <c r="M547" t="n">
        <v>-1</v>
      </c>
      <c r="N547" t="n">
        <v>-1</v>
      </c>
    </row>
    <row r="548">
      <c r="A548" t="n">
        <v>108</v>
      </c>
      <c r="B548" s="2" t="n">
        <v>44647</v>
      </c>
      <c r="C548" t="n">
        <v>5840</v>
      </c>
      <c r="D548" t="inlineStr">
        <is>
          <t>Sollen die Sparanstrengungen in der Stadt Wetzikon deutlich erhöht werden (z.B. Verzicht auf alle nicht dringlichen Investitionen resp. Ausgaben)?</t>
        </is>
      </c>
      <c r="E548" t="inlineStr">
        <is>
          <t>options4</t>
        </is>
      </c>
      <c r="F548" t="n">
        <v>4483</v>
      </c>
      <c r="G548" t="inlineStr">
        <is>
          <t>Finanzen &amp; Steuern</t>
        </is>
      </c>
      <c r="H548" t="inlineStr">
        <is>
          <t>Q01691</t>
        </is>
      </c>
      <c r="I548" t="inlineStr">
        <is>
          <t>de</t>
        </is>
      </c>
      <c r="J548" t="b">
        <v>0</v>
      </c>
      <c r="K548" t="inlineStr">
        <is>
          <t>1a45c1ce0a64158cf8faf77d21192cb9</t>
        </is>
      </c>
      <c r="L548" t="n">
        <v/>
      </c>
      <c r="M548" t="n">
        <v>-1</v>
      </c>
      <c r="N548" t="n">
        <v>-1</v>
      </c>
    </row>
    <row r="549">
      <c r="A549" t="n">
        <v>108</v>
      </c>
      <c r="B549" s="2" t="n">
        <v>44647</v>
      </c>
      <c r="C549" t="n">
        <v>5842</v>
      </c>
      <c r="D549" t="inlineStr">
        <is>
          <t>Hat für Sie eine Senkung des städtischen Steuerfusses in den nächsten vier Jahren Priorität?</t>
        </is>
      </c>
      <c r="E549" t="inlineStr">
        <is>
          <t>options4</t>
        </is>
      </c>
      <c r="F549" t="n">
        <v>4483</v>
      </c>
      <c r="G549" t="inlineStr">
        <is>
          <t>Finanzen &amp; Steuern</t>
        </is>
      </c>
      <c r="H549" t="inlineStr">
        <is>
          <t>Q01692</t>
        </is>
      </c>
      <c r="I549" t="inlineStr">
        <is>
          <t>de</t>
        </is>
      </c>
      <c r="J549" t="b">
        <v>0</v>
      </c>
      <c r="K549" t="inlineStr">
        <is>
          <t>c973167d7fc44cb57061987cdca08020</t>
        </is>
      </c>
      <c r="L549" t="n">
        <v/>
      </c>
      <c r="M549" t="n">
        <v>-1</v>
      </c>
      <c r="N549" t="n">
        <v>-1</v>
      </c>
    </row>
    <row r="550">
      <c r="A550" t="n">
        <v>108</v>
      </c>
      <c r="B550" s="2" t="n">
        <v>44647</v>
      </c>
      <c r="C550" t="n">
        <v>5844</v>
      </c>
      <c r="D550" t="inlineStr">
        <is>
          <t>Soll in Wetzikon eine kommunale Schuldenbremse eingeführt werden?</t>
        </is>
      </c>
      <c r="E550" t="inlineStr">
        <is>
          <t>options4</t>
        </is>
      </c>
      <c r="F550" t="n">
        <v>4483</v>
      </c>
      <c r="G550" t="inlineStr">
        <is>
          <t>Finanzen &amp; Steuern</t>
        </is>
      </c>
      <c r="H550" t="inlineStr">
        <is>
          <t>Q01693</t>
        </is>
      </c>
      <c r="I550" t="inlineStr">
        <is>
          <t>de</t>
        </is>
      </c>
      <c r="J550" t="b">
        <v>0</v>
      </c>
      <c r="K550" t="inlineStr">
        <is>
          <t>6b9e315d24ffcea848b6662bc6890d06</t>
        </is>
      </c>
      <c r="L550" t="n">
        <v/>
      </c>
      <c r="M550" t="n">
        <v>-1</v>
      </c>
      <c r="N550" t="n">
        <v>-1</v>
      </c>
    </row>
    <row r="551">
      <c r="A551" t="n">
        <v>108</v>
      </c>
      <c r="B551" s="2" t="n">
        <v>44647</v>
      </c>
      <c r="C551" t="n">
        <v>5850</v>
      </c>
      <c r="D551" t="inlineStr">
        <is>
          <t>Soll die Stadt Wetzikon mehr Mittel für Standortmarketing und Wirtschaftsförderung einsetzen?</t>
        </is>
      </c>
      <c r="E551" t="inlineStr">
        <is>
          <t>options4</t>
        </is>
      </c>
      <c r="F551" t="n">
        <v>4604</v>
      </c>
      <c r="G551" t="inlineStr">
        <is>
          <t>Wirtschaft &amp; Arbeit</t>
        </is>
      </c>
      <c r="H551" t="inlineStr">
        <is>
          <t>Q01696</t>
        </is>
      </c>
      <c r="I551" t="inlineStr">
        <is>
          <t>de</t>
        </is>
      </c>
      <c r="J551" t="b">
        <v>0</v>
      </c>
      <c r="K551" t="inlineStr">
        <is>
          <t>89a9a8b4fc5cd22777c69ab04510f06c</t>
        </is>
      </c>
      <c r="L551" t="n">
        <v/>
      </c>
      <c r="M551" t="n">
        <v>-1</v>
      </c>
      <c r="N551" t="n">
        <v>-1</v>
      </c>
    </row>
    <row r="552">
      <c r="A552" t="n">
        <v>108</v>
      </c>
      <c r="B552" s="2" t="n">
        <v>44647</v>
      </c>
      <c r="C552" t="n">
        <v>5852</v>
      </c>
      <c r="D552" t="inlineStr">
        <is>
          <t>Die Stadtwerke Wetzikon (SWW) sind heute Teil der Stadtverwaltung. Würden Sie eine Auslagerung befürworten (z.B. Überführung in eine öffentlich-rechtliche Anstalt oder eine stadteigene AG)?</t>
        </is>
      </c>
      <c r="E552" t="inlineStr">
        <is>
          <t>options4</t>
        </is>
      </c>
      <c r="F552" t="n">
        <v>4604</v>
      </c>
      <c r="G552" t="inlineStr">
        <is>
          <t>Wirtschaft &amp; Arbeit</t>
        </is>
      </c>
      <c r="H552" t="inlineStr">
        <is>
          <t>Q01697</t>
        </is>
      </c>
      <c r="I552" t="inlineStr">
        <is>
          <t>de</t>
        </is>
      </c>
      <c r="J552" t="b">
        <v>0</v>
      </c>
      <c r="K552" t="inlineStr">
        <is>
          <t>a9cdb51b738b557be611f61b254492da</t>
        </is>
      </c>
      <c r="L552" t="n">
        <v/>
      </c>
      <c r="M552" t="n">
        <v>-1</v>
      </c>
      <c r="N552" t="n">
        <v>-1</v>
      </c>
    </row>
    <row r="553">
      <c r="A553" t="n">
        <v>108</v>
      </c>
      <c r="B553" s="2" t="n">
        <v>44647</v>
      </c>
      <c r="C553" t="n">
        <v>5854</v>
      </c>
      <c r="D553" t="inlineStr">
        <is>
          <t>Befürworten Sie strengere Massnahmen zugunsten des Klimaschutzes (z.B. Netto-Null Treibhausgasemissionen in Wetzikon bis 2040)?</t>
        </is>
      </c>
      <c r="E553" t="inlineStr">
        <is>
          <t>options4</t>
        </is>
      </c>
      <c r="F553" t="n">
        <v>5527</v>
      </c>
      <c r="G553" t="inlineStr">
        <is>
          <t>Energie &amp; Umwelt</t>
        </is>
      </c>
      <c r="H553" t="inlineStr">
        <is>
          <t>Q01698</t>
        </is>
      </c>
      <c r="I553" t="inlineStr">
        <is>
          <t>de</t>
        </is>
      </c>
      <c r="J553" t="b">
        <v>0</v>
      </c>
      <c r="K553" t="inlineStr">
        <is>
          <t>a4a7e7d0f18dfb1ee2266f681b25218c</t>
        </is>
      </c>
      <c r="L553" t="n">
        <v/>
      </c>
      <c r="M553" t="n">
        <v>-1</v>
      </c>
      <c r="N553" t="n">
        <v>-1</v>
      </c>
    </row>
    <row r="554">
      <c r="A554" t="n">
        <v>108</v>
      </c>
      <c r="B554" s="2" t="n">
        <v>44647</v>
      </c>
      <c r="C554" t="n">
        <v>5856</v>
      </c>
      <c r="D554" t="inlineStr">
        <is>
          <t>Befürworten Sie die Schaffung eines Wärmeverbunds in Wetzikon gemeinsam mit der KEZO (Zweckverband Kehrichtverwertung Zürcher Oberland)?</t>
        </is>
      </c>
      <c r="E554" t="inlineStr">
        <is>
          <t>options4</t>
        </is>
      </c>
      <c r="F554" t="n">
        <v>5527</v>
      </c>
      <c r="G554" t="inlineStr">
        <is>
          <t>Energie &amp; Umwelt</t>
        </is>
      </c>
      <c r="H554" t="inlineStr">
        <is>
          <t>Q01699</t>
        </is>
      </c>
      <c r="I554" t="inlineStr">
        <is>
          <t>de</t>
        </is>
      </c>
      <c r="J554" t="b">
        <v>0</v>
      </c>
      <c r="K554" t="inlineStr">
        <is>
          <t>f5a272bfd431cc3f7163bd065b777833</t>
        </is>
      </c>
      <c r="L554" t="n">
        <v/>
      </c>
      <c r="M554" t="n">
        <v>-1</v>
      </c>
      <c r="N554" t="n">
        <v>-1</v>
      </c>
    </row>
    <row r="555">
      <c r="A555" t="n">
        <v>108</v>
      </c>
      <c r="B555" s="2" t="n">
        <v>44647</v>
      </c>
      <c r="C555" t="n">
        <v>5858</v>
      </c>
      <c r="D555" t="inlineStr">
        <is>
          <t>Braucht es in der Stadt Wetzikon zusätzliche Massnahmen zugunsten der Biodiversität (z.B. ökologische Aufwertung von Grünflächen, finanzielle Anreize zur Begrünung privater Flächen)?</t>
        </is>
      </c>
      <c r="E555" t="inlineStr">
        <is>
          <t>options4</t>
        </is>
      </c>
      <c r="F555" t="n">
        <v>5527</v>
      </c>
      <c r="G555" t="inlineStr">
        <is>
          <t>Energie &amp; Umwelt</t>
        </is>
      </c>
      <c r="H555" t="inlineStr">
        <is>
          <t>Q01700</t>
        </is>
      </c>
      <c r="I555" t="inlineStr">
        <is>
          <t>de</t>
        </is>
      </c>
      <c r="J555" t="b">
        <v>0</v>
      </c>
      <c r="K555" t="inlineStr">
        <is>
          <t>10419739d5f080ed89c03b2f327139e3</t>
        </is>
      </c>
      <c r="L555" t="n">
        <v/>
      </c>
      <c r="M555" t="n">
        <v>-1</v>
      </c>
      <c r="N555" t="n">
        <v>-1</v>
      </c>
    </row>
    <row r="556">
      <c r="A556" t="n">
        <v>108</v>
      </c>
      <c r="B556" s="2" t="n">
        <v>44647</v>
      </c>
      <c r="C556" t="n">
        <v>5860</v>
      </c>
      <c r="D556" t="inlineStr">
        <is>
          <t>Braucht es in der Stadt Wetzikon zusätzliche Massnahmen für den motorisierten Individualverkehr (z.B. grösseres Parkplatzangebot, Strassenausbau)?</t>
        </is>
      </c>
      <c r="E556" t="inlineStr">
        <is>
          <t>options4</t>
        </is>
      </c>
      <c r="F556" t="n">
        <v>5412</v>
      </c>
      <c r="G556" t="inlineStr">
        <is>
          <t>Verkehr &amp; Infrastruktur</t>
        </is>
      </c>
      <c r="H556" t="inlineStr">
        <is>
          <t>Q01701</t>
        </is>
      </c>
      <c r="I556" t="inlineStr">
        <is>
          <t>de</t>
        </is>
      </c>
      <c r="J556" t="b">
        <v>0</v>
      </c>
      <c r="K556" t="inlineStr">
        <is>
          <t>1cd172b0e061042104d29e89e93d71ec</t>
        </is>
      </c>
      <c r="L556" t="n">
        <v/>
      </c>
      <c r="M556" t="n">
        <v>-1</v>
      </c>
      <c r="N556" t="n">
        <v>-1</v>
      </c>
    </row>
    <row r="557">
      <c r="A557" t="n">
        <v>108</v>
      </c>
      <c r="B557" s="2" t="n">
        <v>44647</v>
      </c>
      <c r="C557" t="n">
        <v>5862</v>
      </c>
      <c r="D557" t="inlineStr">
        <is>
          <t>Sollen Parkplätze auf öffentlichem Grund grundsätzlich zahlungspflichtig sein?</t>
        </is>
      </c>
      <c r="E557" t="inlineStr">
        <is>
          <t>options4</t>
        </is>
      </c>
      <c r="F557" t="n">
        <v>5412</v>
      </c>
      <c r="G557" t="inlineStr">
        <is>
          <t>Verkehr &amp; Infrastruktur</t>
        </is>
      </c>
      <c r="H557" t="inlineStr">
        <is>
          <t>Q01702</t>
        </is>
      </c>
      <c r="I557" t="inlineStr">
        <is>
          <t>de</t>
        </is>
      </c>
      <c r="J557" t="b">
        <v>0</v>
      </c>
      <c r="K557" t="inlineStr">
        <is>
          <t>d1d866add10c435a63e6473d4bb8488f</t>
        </is>
      </c>
      <c r="L557" t="n">
        <v/>
      </c>
      <c r="M557" t="n">
        <v>-1</v>
      </c>
      <c r="N557" t="n">
        <v>-1</v>
      </c>
    </row>
    <row r="558">
      <c r="A558" t="n">
        <v>108</v>
      </c>
      <c r="B558" s="2" t="n">
        <v>44647</v>
      </c>
      <c r="C558" t="n">
        <v>5864</v>
      </c>
      <c r="D558" t="inlineStr">
        <is>
          <t>Befürworten Sie die sogenannte "Spange"-Lösung (neue Strassenverbindung zwischen Pappeln- und Elisabethenstrasse) als Projekt zur Verkehrsentlastung des Wetziker Zentrums?</t>
        </is>
      </c>
      <c r="E558" t="inlineStr">
        <is>
          <t>options4</t>
        </is>
      </c>
      <c r="F558" t="n">
        <v>5412</v>
      </c>
      <c r="G558" t="inlineStr">
        <is>
          <t>Verkehr &amp; Infrastruktur</t>
        </is>
      </c>
      <c r="H558" t="inlineStr">
        <is>
          <t>Q01703</t>
        </is>
      </c>
      <c r="I558" t="inlineStr">
        <is>
          <t>de</t>
        </is>
      </c>
      <c r="J558" t="b">
        <v>0</v>
      </c>
      <c r="K558" t="inlineStr">
        <is>
          <t>aa92df56e03d52a2de4521dad16486cb</t>
        </is>
      </c>
      <c r="L558" t="n">
        <v/>
      </c>
      <c r="M558" t="n">
        <v>-1</v>
      </c>
      <c r="N558" t="n">
        <v>-1</v>
      </c>
    </row>
    <row r="559">
      <c r="A559" t="n">
        <v>108</v>
      </c>
      <c r="B559" s="2" t="n">
        <v>44647</v>
      </c>
      <c r="C559" t="n">
        <v>5866</v>
      </c>
      <c r="D559" t="inlineStr">
        <is>
          <t>Befürworten Sie einen Ausbau des Wetziker Stadtbus-Netzes (z.B. Linien nach Ettenhausen oder zum Bahnhof Kempten)?</t>
        </is>
      </c>
      <c r="E559" t="inlineStr">
        <is>
          <t>options4</t>
        </is>
      </c>
      <c r="F559" t="n">
        <v>5412</v>
      </c>
      <c r="G559" t="inlineStr">
        <is>
          <t>Verkehr &amp; Infrastruktur</t>
        </is>
      </c>
      <c r="H559" t="inlineStr">
        <is>
          <t>Q01704</t>
        </is>
      </c>
      <c r="I559" t="inlineStr">
        <is>
          <t>de</t>
        </is>
      </c>
      <c r="J559" t="b">
        <v>0</v>
      </c>
      <c r="K559" t="inlineStr">
        <is>
          <t>c0e47a30332a638575bc610dd0a06001</t>
        </is>
      </c>
      <c r="L559" t="n">
        <v/>
      </c>
      <c r="M559" t="n">
        <v>-1</v>
      </c>
      <c r="N559" t="n">
        <v>-1</v>
      </c>
    </row>
    <row r="560">
      <c r="A560" t="n">
        <v>108</v>
      </c>
      <c r="B560" s="2" t="n">
        <v>44647</v>
      </c>
      <c r="C560" t="n">
        <v>5868</v>
      </c>
      <c r="D560" t="inlineStr">
        <is>
          <t>Würden Sie es begrüssen, wenn auf allen Wetziker Quartierstrassen Tempo 30-Zonen oder Begegnungszonen (Tempo 20) eingerichtet werden?</t>
        </is>
      </c>
      <c r="E560" t="inlineStr">
        <is>
          <t>options4</t>
        </is>
      </c>
      <c r="F560" t="n">
        <v>5412</v>
      </c>
      <c r="G560" t="inlineStr">
        <is>
          <t>Verkehr &amp; Infrastruktur</t>
        </is>
      </c>
      <c r="H560" t="inlineStr">
        <is>
          <t>Q01705</t>
        </is>
      </c>
      <c r="I560" t="inlineStr">
        <is>
          <t>de</t>
        </is>
      </c>
      <c r="J560" t="b">
        <v>0</v>
      </c>
      <c r="K560" t="inlineStr">
        <is>
          <t>df8e408c2709a6ef70fa28a98fc26616</t>
        </is>
      </c>
      <c r="L560" t="n">
        <v/>
      </c>
      <c r="M560" t="n">
        <v>-1</v>
      </c>
      <c r="N560" t="n">
        <v>-1</v>
      </c>
    </row>
    <row r="561">
      <c r="A561" t="n">
        <v>108</v>
      </c>
      <c r="B561" s="2" t="n">
        <v>44647</v>
      </c>
      <c r="C561" t="n">
        <v>5870</v>
      </c>
      <c r="D561" t="inlineStr">
        <is>
          <t>Soll die Stadt finanzielle Mittel zur Verfügung stellen, um in den Quartieren das Zusammenleben und den sozialen Austausch zu fördern (z.B. Einrichten von Quartiertreffpunkten)?</t>
        </is>
      </c>
      <c r="E561" t="inlineStr">
        <is>
          <t>options4</t>
        </is>
      </c>
      <c r="F561" t="n">
        <v>5488</v>
      </c>
      <c r="G561" t="inlineStr">
        <is>
          <t>Stadtentwicklung</t>
        </is>
      </c>
      <c r="H561" t="inlineStr">
        <is>
          <t>Q01706</t>
        </is>
      </c>
      <c r="I561" t="inlineStr">
        <is>
          <t>de</t>
        </is>
      </c>
      <c r="J561" t="b">
        <v>0</v>
      </c>
      <c r="K561" t="inlineStr">
        <is>
          <t>a46439d28e0c37cc56a05f5dcf133e98</t>
        </is>
      </c>
      <c r="L561" t="n">
        <v/>
      </c>
      <c r="M561" t="n">
        <v>-1</v>
      </c>
      <c r="N561" t="n">
        <v>-1</v>
      </c>
    </row>
    <row r="562">
      <c r="A562" t="n">
        <v>108</v>
      </c>
      <c r="B562" s="2" t="n">
        <v>44647</v>
      </c>
      <c r="C562" t="n">
        <v>5874</v>
      </c>
      <c r="D562" t="inlineStr">
        <is>
          <t>Befürworten Sie eine stärkere bauliche Verdichtung in Wetzikon (z.B. verdichtete Überbauungen, höhere Gebäude)?</t>
        </is>
      </c>
      <c r="E562" t="inlineStr">
        <is>
          <t>options4</t>
        </is>
      </c>
      <c r="F562" t="n">
        <v>5488</v>
      </c>
      <c r="G562" t="inlineStr">
        <is>
          <t>Stadtentwicklung</t>
        </is>
      </c>
      <c r="H562" t="inlineStr">
        <is>
          <t>Q01708</t>
        </is>
      </c>
      <c r="I562" t="inlineStr">
        <is>
          <t>de</t>
        </is>
      </c>
      <c r="J562" t="b">
        <v>0</v>
      </c>
      <c r="K562" t="inlineStr">
        <is>
          <t>70176b416830e49b8861876acc27c772</t>
        </is>
      </c>
      <c r="L562" t="n">
        <v/>
      </c>
      <c r="M562" t="n">
        <v>-1</v>
      </c>
      <c r="N562" t="n">
        <v>-1</v>
      </c>
    </row>
    <row r="563">
      <c r="A563" t="n">
        <v>108</v>
      </c>
      <c r="B563" s="2" t="n">
        <v>44647</v>
      </c>
      <c r="C563" t="n">
        <v>5876</v>
      </c>
      <c r="D563" t="inlineStr">
        <is>
          <t>Soll die Stadt vermehrt aktive Bodenpolitik betreiben (Land kaufen und verkaufen, um die Entwicklung der Stadt mitzusteuern)?</t>
        </is>
      </c>
      <c r="E563" t="inlineStr">
        <is>
          <t>options4</t>
        </is>
      </c>
      <c r="F563" t="n">
        <v>5488</v>
      </c>
      <c r="G563" t="inlineStr">
        <is>
          <t>Stadtentwicklung</t>
        </is>
      </c>
      <c r="H563" t="inlineStr">
        <is>
          <t>Q01709</t>
        </is>
      </c>
      <c r="I563" t="inlineStr">
        <is>
          <t>de</t>
        </is>
      </c>
      <c r="J563" t="b">
        <v>0</v>
      </c>
      <c r="K563" t="inlineStr">
        <is>
          <t>b25a3d9fc15e3d02c278ff5a65b5a8e2</t>
        </is>
      </c>
      <c r="L563" t="n">
        <v/>
      </c>
      <c r="M563" t="n">
        <v>-1</v>
      </c>
      <c r="N563" t="n">
        <v>-1</v>
      </c>
    </row>
    <row r="564">
      <c r="A564" t="n">
        <v>108</v>
      </c>
      <c r="B564" s="2" t="n">
        <v>44647</v>
      </c>
      <c r="C564" t="n">
        <v>5878</v>
      </c>
      <c r="D564" t="inlineStr">
        <is>
          <t>Soll die Finanzierung von Parteien sowie von Wahl- und Abstimmungskampagnen in der Stadt Wetzikon vollständig offengelegt werden müssen?</t>
        </is>
      </c>
      <c r="E564" t="inlineStr">
        <is>
          <t>options4</t>
        </is>
      </c>
      <c r="F564" t="n">
        <v>5567</v>
      </c>
      <c r="G564" t="inlineStr">
        <is>
          <t>Politisches System &amp; Aussenbeziehungen</t>
        </is>
      </c>
      <c r="H564" t="inlineStr">
        <is>
          <t>Q01710</t>
        </is>
      </c>
      <c r="I564" t="inlineStr">
        <is>
          <t>de</t>
        </is>
      </c>
      <c r="J564" t="b">
        <v>0</v>
      </c>
      <c r="K564" t="inlineStr">
        <is>
          <t>667b2ff9223c235e99954fba5625be6c</t>
        </is>
      </c>
      <c r="L564" t="n">
        <v/>
      </c>
      <c r="M564" t="n">
        <v>-1</v>
      </c>
      <c r="N564" t="n">
        <v>-1</v>
      </c>
    </row>
    <row r="565">
      <c r="A565" t="n">
        <v>108</v>
      </c>
      <c r="B565" s="2" t="n">
        <v>44647</v>
      </c>
      <c r="C565" t="n">
        <v>5880</v>
      </c>
      <c r="D565" t="inlineStr">
        <is>
          <t>Soll die Stadt Wetzikon ihre Bürger/-innen stärker direkt an politischen Entscheidungsprozessen beteiligen (z.B. via ausgebaute partizipative Bürgerbudgets)?</t>
        </is>
      </c>
      <c r="E565" t="inlineStr">
        <is>
          <t>options4</t>
        </is>
      </c>
      <c r="F565" t="n">
        <v>5567</v>
      </c>
      <c r="G565" t="inlineStr">
        <is>
          <t>Politisches System &amp; Aussenbeziehungen</t>
        </is>
      </c>
      <c r="H565" t="inlineStr">
        <is>
          <t>Q01711</t>
        </is>
      </c>
      <c r="I565" t="inlineStr">
        <is>
          <t>de</t>
        </is>
      </c>
      <c r="J565" t="b">
        <v>0</v>
      </c>
      <c r="K565" t="inlineStr">
        <is>
          <t>5bbe8de7e1eff0e9f7ca3fb7ad92b23b</t>
        </is>
      </c>
      <c r="L565" t="n">
        <v/>
      </c>
      <c r="M565" t="n">
        <v>-1</v>
      </c>
      <c r="N565" t="n">
        <v>-1</v>
      </c>
    </row>
    <row r="566">
      <c r="A566" t="n">
        <v>108</v>
      </c>
      <c r="B566" s="2" t="n">
        <v>44647</v>
      </c>
      <c r="C566" t="n">
        <v>5882</v>
      </c>
      <c r="D566" t="inlineStr">
        <is>
          <t>Die Stadt Wetzikon leistet einen jährlichen Beitrag von 40'000 CHF an Hilfsprojekte im In- und Ausland. Befürworten Sie einen Ausbau dieses Engagements?</t>
        </is>
      </c>
      <c r="E566" t="inlineStr">
        <is>
          <t>options4</t>
        </is>
      </c>
      <c r="F566" t="n">
        <v>5567</v>
      </c>
      <c r="G566" t="inlineStr">
        <is>
          <t>Politisches System &amp; Aussenbeziehungen</t>
        </is>
      </c>
      <c r="H566" t="inlineStr">
        <is>
          <t>Q01712</t>
        </is>
      </c>
      <c r="I566" t="inlineStr">
        <is>
          <t>de</t>
        </is>
      </c>
      <c r="J566" t="b">
        <v>0</v>
      </c>
      <c r="K566" t="inlineStr">
        <is>
          <t>b4104f4d7900194fb68779d7916a3b20</t>
        </is>
      </c>
      <c r="L566" t="n">
        <v/>
      </c>
      <c r="M566" t="n">
        <v>-1</v>
      </c>
      <c r="N566" t="n">
        <v>-1</v>
      </c>
    </row>
    <row r="567">
      <c r="A567" t="n">
        <v>108</v>
      </c>
      <c r="B567" s="2" t="n">
        <v>44647</v>
      </c>
      <c r="C567" t="n">
        <v>5892</v>
      </c>
      <c r="D567" t="inlineStr">
        <is>
          <t>Soll sich die Stadt Wetzikon stärker gegen häusliche Gewalt engagieren (z.B. durch eine Beitrag an das Frauenhaus Zürcher Oberland)?</t>
        </is>
      </c>
      <c r="E567" t="inlineStr">
        <is>
          <t>options4</t>
        </is>
      </c>
      <c r="F567" t="n">
        <v>5256</v>
      </c>
      <c r="G567" t="inlineStr">
        <is>
          <t>Sicherheit &amp; Polizei</t>
        </is>
      </c>
      <c r="H567" t="inlineStr">
        <is>
          <t>Q01717</t>
        </is>
      </c>
      <c r="I567" t="inlineStr">
        <is>
          <t>de</t>
        </is>
      </c>
      <c r="J567" t="b">
        <v>0</v>
      </c>
      <c r="K567" t="inlineStr">
        <is>
          <t>06d3d69695dea4f93cd90698bdcefb20</t>
        </is>
      </c>
      <c r="L567" t="n">
        <v/>
      </c>
      <c r="M567" t="n">
        <v>-1</v>
      </c>
      <c r="N567" t="n">
        <v>-1</v>
      </c>
    </row>
    <row r="568">
      <c r="A568" t="n">
        <v>95</v>
      </c>
      <c r="B568" s="2" t="n">
        <v>44647</v>
      </c>
      <c r="C568" t="n">
        <v>5699</v>
      </c>
      <c r="D568" t="inlineStr">
        <is>
          <t>Sollen zusätzliche finanzielle Mittel für familien- und schulergänzende Betreuungsstrukturen (Tagesstrukturen) eingesetzt werden?</t>
        </is>
      </c>
      <c r="E568" t="inlineStr">
        <is>
          <t>options4</t>
        </is>
      </c>
      <c r="F568" t="n">
        <v>5310</v>
      </c>
      <c r="G568" t="inlineStr">
        <is>
          <t>Sozialstaat, Familie &amp; Gesundheit</t>
        </is>
      </c>
      <c r="H568" t="inlineStr">
        <is>
          <t>Q01726</t>
        </is>
      </c>
      <c r="I568" t="inlineStr">
        <is>
          <t>de</t>
        </is>
      </c>
      <c r="J568" t="b">
        <v>0</v>
      </c>
      <c r="K568" t="inlineStr">
        <is>
          <t>847aa2bb736ada46fd914e388f033fa9</t>
        </is>
      </c>
      <c r="L568" t="n">
        <v/>
      </c>
      <c r="M568" t="n">
        <v>-1</v>
      </c>
      <c r="N568" t="n">
        <v>-1</v>
      </c>
    </row>
    <row r="569">
      <c r="A569" t="n">
        <v>95</v>
      </c>
      <c r="B569" s="2" t="n">
        <v>44647</v>
      </c>
      <c r="C569" t="n">
        <v>5703</v>
      </c>
      <c r="D569" t="inlineStr">
        <is>
          <t>Sollen die öffentlichen Alters- und Pflegeheime der Stadt Uster privatisiert werden (Auslagerung der Heime an private Organisationen)?</t>
        </is>
      </c>
      <c r="E569" t="inlineStr">
        <is>
          <t>options4</t>
        </is>
      </c>
      <c r="F569" t="n">
        <v>5310</v>
      </c>
      <c r="G569" t="inlineStr">
        <is>
          <t>Sozialstaat, Familie &amp; Gesundheit</t>
        </is>
      </c>
      <c r="H569" t="inlineStr">
        <is>
          <t>Q01728</t>
        </is>
      </c>
      <c r="I569" t="inlineStr">
        <is>
          <t>de</t>
        </is>
      </c>
      <c r="J569" t="b">
        <v>0</v>
      </c>
      <c r="K569" t="inlineStr">
        <is>
          <t>91cbb2abd48d7ca09a97f0bb5233b313</t>
        </is>
      </c>
      <c r="L569" t="n">
        <v/>
      </c>
      <c r="M569" t="n">
        <v>-1</v>
      </c>
      <c r="N569" t="n">
        <v>-1</v>
      </c>
    </row>
    <row r="570">
      <c r="A570" t="n">
        <v>95</v>
      </c>
      <c r="B570" s="2" t="n">
        <v>44647</v>
      </c>
      <c r="C570" t="n">
        <v>5705</v>
      </c>
      <c r="D570" t="inlineStr">
        <is>
          <t>Soll das Spital Uster privatisiert werden (Umwandlung zu einer AG)?</t>
        </is>
      </c>
      <c r="E570" t="inlineStr">
        <is>
          <t>options4</t>
        </is>
      </c>
      <c r="F570" t="n">
        <v>5310</v>
      </c>
      <c r="G570" t="inlineStr">
        <is>
          <t>Sozialstaat, Familie &amp; Gesundheit</t>
        </is>
      </c>
      <c r="H570" t="inlineStr">
        <is>
          <t>Q01729</t>
        </is>
      </c>
      <c r="I570" t="inlineStr">
        <is>
          <t>de</t>
        </is>
      </c>
      <c r="J570" t="b">
        <v>0</v>
      </c>
      <c r="K570" t="inlineStr">
        <is>
          <t>02acca50668f34ec5805b59dfda3f05b</t>
        </is>
      </c>
      <c r="L570" t="n">
        <v/>
      </c>
      <c r="M570" t="n">
        <v>-1</v>
      </c>
      <c r="N570" t="n">
        <v>-1</v>
      </c>
    </row>
    <row r="571">
      <c r="A571" t="n">
        <v>95</v>
      </c>
      <c r="B571" s="2" t="n">
        <v>44647</v>
      </c>
      <c r="C571" t="n">
        <v>5707</v>
      </c>
      <c r="D571" t="inlineStr">
        <is>
          <t>Sollte Uster Freizeitangebote für Jugendliche stärker fördern?</t>
        </is>
      </c>
      <c r="E571" t="inlineStr">
        <is>
          <t>options4</t>
        </is>
      </c>
      <c r="F571" t="n">
        <v>5310</v>
      </c>
      <c r="G571" t="inlineStr">
        <is>
          <t>Sozialstaat, Familie &amp; Gesundheit</t>
        </is>
      </c>
      <c r="H571" t="inlineStr">
        <is>
          <t>Q01730</t>
        </is>
      </c>
      <c r="I571" t="inlineStr">
        <is>
          <t>de</t>
        </is>
      </c>
      <c r="J571" t="b">
        <v>0</v>
      </c>
      <c r="K571" t="inlineStr">
        <is>
          <t>a131b10252b3de397c9da76f3ea1a357</t>
        </is>
      </c>
      <c r="L571" t="n">
        <v/>
      </c>
      <c r="M571" t="n">
        <v>-1</v>
      </c>
      <c r="N571" t="n">
        <v>-1</v>
      </c>
    </row>
    <row r="572">
      <c r="A572" t="n">
        <v>95</v>
      </c>
      <c r="B572" s="2" t="n">
        <v>44647</v>
      </c>
      <c r="C572" t="n">
        <v>5715</v>
      </c>
      <c r="D572" t="inlineStr">
        <is>
          <t>Sollen in Uster alle Schulen als Tagesschulen mit freiwilligem Betreuungsangebot geführt werden?</t>
        </is>
      </c>
      <c r="E572" t="inlineStr">
        <is>
          <t>options4</t>
        </is>
      </c>
      <c r="F572" t="n">
        <v>4965</v>
      </c>
      <c r="G572" t="inlineStr">
        <is>
          <t>Bildung &amp; Schule</t>
        </is>
      </c>
      <c r="H572" t="inlineStr">
        <is>
          <t>Q01734</t>
        </is>
      </c>
      <c r="I572" t="inlineStr">
        <is>
          <t>de</t>
        </is>
      </c>
      <c r="J572" t="b">
        <v>0</v>
      </c>
      <c r="K572" t="inlineStr">
        <is>
          <t>8e7a8049af34ba6001641f18ceee6c1e</t>
        </is>
      </c>
      <c r="L572" t="n">
        <v/>
      </c>
      <c r="M572" t="n">
        <v>-1</v>
      </c>
      <c r="N572" t="n">
        <v>-1</v>
      </c>
    </row>
    <row r="573">
      <c r="A573" t="n">
        <v>95</v>
      </c>
      <c r="B573" s="2" t="n">
        <v>44647</v>
      </c>
      <c r="C573" t="n">
        <v>5719</v>
      </c>
      <c r="D573" t="inlineStr">
        <is>
          <t>Soll die Stadt Uster freiwillig mehr geflüchtete Personen aus Kriegsgebieten (z.B. Afghanistan) aufnehmen?</t>
        </is>
      </c>
      <c r="E573" t="inlineStr">
        <is>
          <t>options4</t>
        </is>
      </c>
      <c r="F573" t="n">
        <v>4339</v>
      </c>
      <c r="G573" t="inlineStr">
        <is>
          <t>Migration &amp; Integration</t>
        </is>
      </c>
      <c r="H573" t="inlineStr">
        <is>
          <t>Q01736</t>
        </is>
      </c>
      <c r="I573" t="inlineStr">
        <is>
          <t>de</t>
        </is>
      </c>
      <c r="J573" t="b">
        <v>0</v>
      </c>
      <c r="K573" t="inlineStr">
        <is>
          <t>f9db7e5368770a53879cf84677c01b27</t>
        </is>
      </c>
      <c r="L573" t="n">
        <v/>
      </c>
      <c r="M573" t="n">
        <v>-1</v>
      </c>
      <c r="N573" t="n">
        <v>-1</v>
      </c>
    </row>
    <row r="574">
      <c r="A574" t="n">
        <v>95</v>
      </c>
      <c r="B574" s="2" t="n">
        <v>44647</v>
      </c>
      <c r="C574" t="n">
        <v>5725</v>
      </c>
      <c r="D574" t="inlineStr">
        <is>
          <t>Befürworten Sie die Schaffung eines Ausländer-Beirats in Uster (beratende Kommission des Stadtrats)?</t>
        </is>
      </c>
      <c r="E574" t="inlineStr">
        <is>
          <t>options4</t>
        </is>
      </c>
      <c r="F574" t="n">
        <v>4339</v>
      </c>
      <c r="G574" t="inlineStr">
        <is>
          <t>Migration &amp; Integration</t>
        </is>
      </c>
      <c r="H574" t="inlineStr">
        <is>
          <t>Q01739</t>
        </is>
      </c>
      <c r="I574" t="inlineStr">
        <is>
          <t>de</t>
        </is>
      </c>
      <c r="J574" t="b">
        <v>0</v>
      </c>
      <c r="K574" t="inlineStr">
        <is>
          <t>cf565a0e1105937eff19ba1470611a23</t>
        </is>
      </c>
      <c r="L574" t="n">
        <v/>
      </c>
      <c r="M574" t="n">
        <v>-1</v>
      </c>
      <c r="N574" t="n">
        <v>-1</v>
      </c>
    </row>
    <row r="575">
      <c r="A575" t="n">
        <v>95</v>
      </c>
      <c r="B575" s="2" t="n">
        <v>44647</v>
      </c>
      <c r="C575" t="n">
        <v>5729</v>
      </c>
      <c r="D575" t="inlineStr">
        <is>
          <t>Soll die finanzielle Unterstützung für die Kultur erhöht werden?</t>
        </is>
      </c>
      <c r="E575" t="inlineStr">
        <is>
          <t>options4</t>
        </is>
      </c>
      <c r="F575" t="n">
        <v>5047</v>
      </c>
      <c r="G575" t="inlineStr">
        <is>
          <t>Gesellschaft, Kultur &amp; Ethik</t>
        </is>
      </c>
      <c r="H575" t="inlineStr">
        <is>
          <t>Q01741</t>
        </is>
      </c>
      <c r="I575" t="inlineStr">
        <is>
          <t>de</t>
        </is>
      </c>
      <c r="J575" t="b">
        <v>0</v>
      </c>
      <c r="K575" t="inlineStr">
        <is>
          <t>559632b88310112ab8ac13540aabce1b</t>
        </is>
      </c>
      <c r="L575" t="n">
        <v/>
      </c>
      <c r="M575" t="n">
        <v>-1</v>
      </c>
      <c r="N575" t="n">
        <v>-1</v>
      </c>
    </row>
    <row r="576">
      <c r="A576" t="n">
        <v>95</v>
      </c>
      <c r="B576" s="2" t="n">
        <v>44647</v>
      </c>
      <c r="C576" t="n">
        <v>5733</v>
      </c>
      <c r="D576" t="inlineStr">
        <is>
          <t>Haben für Sie Steuersenkungen in Uster in den nächsten vier Jahren Priorität?</t>
        </is>
      </c>
      <c r="E576" t="inlineStr">
        <is>
          <t>options4</t>
        </is>
      </c>
      <c r="F576" t="n">
        <v>4499</v>
      </c>
      <c r="G576" t="inlineStr">
        <is>
          <t>Finanzen &amp; Steuern</t>
        </is>
      </c>
      <c r="H576" t="inlineStr">
        <is>
          <t>Q01743</t>
        </is>
      </c>
      <c r="I576" t="inlineStr">
        <is>
          <t>de</t>
        </is>
      </c>
      <c r="J576" t="b">
        <v>0</v>
      </c>
      <c r="K576" t="inlineStr">
        <is>
          <t>049318e255ac8b82dabfab3144efdfc1</t>
        </is>
      </c>
      <c r="L576" t="n">
        <v/>
      </c>
      <c r="M576" t="n">
        <v>-1</v>
      </c>
      <c r="N576" t="n">
        <v>-1</v>
      </c>
    </row>
    <row r="577">
      <c r="A577" t="n">
        <v>95</v>
      </c>
      <c r="B577" s="2" t="n">
        <v>44647</v>
      </c>
      <c r="C577" t="n">
        <v>5735</v>
      </c>
      <c r="D577" t="inlineStr">
        <is>
          <t>Sollen die Sparanstrengungen in der Stadt Uster deutlich erhöht werden (z.B. Verzicht auf freiwillige Aufgaben)?</t>
        </is>
      </c>
      <c r="E577" t="inlineStr">
        <is>
          <t>options4</t>
        </is>
      </c>
      <c r="F577" t="n">
        <v>4499</v>
      </c>
      <c r="G577" t="inlineStr">
        <is>
          <t>Finanzen &amp; Steuern</t>
        </is>
      </c>
      <c r="H577" t="inlineStr">
        <is>
          <t>Q01744</t>
        </is>
      </c>
      <c r="I577" t="inlineStr">
        <is>
          <t>de</t>
        </is>
      </c>
      <c r="J577" t="b">
        <v>0</v>
      </c>
      <c r="K577" t="inlineStr">
        <is>
          <t>662c2c07da3ebf8d65303a622182471e</t>
        </is>
      </c>
      <c r="L577" t="n">
        <v/>
      </c>
      <c r="M577" t="n">
        <v>-1</v>
      </c>
      <c r="N577" t="n">
        <v>-1</v>
      </c>
    </row>
    <row r="578">
      <c r="A578" t="n">
        <v>95</v>
      </c>
      <c r="B578" s="2" t="n">
        <v>44647</v>
      </c>
      <c r="C578" t="n">
        <v>5737</v>
      </c>
      <c r="D578" t="inlineStr">
        <is>
          <t>Befürworten Sie die Einführung einer Schuldenbremse in Uster (Regel zur Begrenzung der kommunalen Verschuldung)?</t>
        </is>
      </c>
      <c r="E578" t="inlineStr">
        <is>
          <t>options4</t>
        </is>
      </c>
      <c r="F578" t="n">
        <v>4499</v>
      </c>
      <c r="G578" t="inlineStr">
        <is>
          <t>Finanzen &amp; Steuern</t>
        </is>
      </c>
      <c r="H578" t="inlineStr">
        <is>
          <t>Q01745</t>
        </is>
      </c>
      <c r="I578" t="inlineStr">
        <is>
          <t>de</t>
        </is>
      </c>
      <c r="J578" t="b">
        <v>0</v>
      </c>
      <c r="K578" t="inlineStr">
        <is>
          <t>4fb7634c41c4d4fd90b94627d93f2ba8</t>
        </is>
      </c>
      <c r="L578" t="n">
        <v/>
      </c>
      <c r="M578" t="n">
        <v>-1</v>
      </c>
      <c r="N578" t="n">
        <v>-1</v>
      </c>
    </row>
    <row r="579">
      <c r="A579" t="n">
        <v>95</v>
      </c>
      <c r="B579" s="2" t="n">
        <v>44647</v>
      </c>
      <c r="C579" t="n">
        <v>5743</v>
      </c>
      <c r="D579" t="inlineStr">
        <is>
          <t>Soll im Gemeinderat Uster eine Geschlechterquote eingeführt werden?</t>
        </is>
      </c>
      <c r="E579" t="inlineStr">
        <is>
          <t>options4</t>
        </is>
      </c>
      <c r="F579" t="n">
        <v>4620</v>
      </c>
      <c r="G579" t="inlineStr">
        <is>
          <t>Wirtschaft &amp; Arbeit</t>
        </is>
      </c>
      <c r="H579" t="inlineStr">
        <is>
          <t>Q01748</t>
        </is>
      </c>
      <c r="I579" t="inlineStr">
        <is>
          <t>de</t>
        </is>
      </c>
      <c r="J579" t="b">
        <v>0</v>
      </c>
      <c r="K579" t="inlineStr">
        <is>
          <t>e6adb8e537bfeb6e50514a9dfc1e647e</t>
        </is>
      </c>
      <c r="L579" t="n">
        <v/>
      </c>
      <c r="M579" t="n">
        <v>-1</v>
      </c>
      <c r="N579" t="n">
        <v>-1</v>
      </c>
    </row>
    <row r="580">
      <c r="A580" t="n">
        <v>95</v>
      </c>
      <c r="B580" s="2" t="n">
        <v>44647</v>
      </c>
      <c r="C580" t="n">
        <v>5745</v>
      </c>
      <c r="D580" t="inlineStr">
        <is>
          <t>Soll die Stadt Uster bei der Vergabe von Aufträgen lokale Unternehmen stärker berücksichtigen, auch wenn dies teurer wäre?</t>
        </is>
      </c>
      <c r="E580" t="inlineStr">
        <is>
          <t>options4</t>
        </is>
      </c>
      <c r="F580" t="n">
        <v>4620</v>
      </c>
      <c r="G580" t="inlineStr">
        <is>
          <t>Wirtschaft &amp; Arbeit</t>
        </is>
      </c>
      <c r="H580" t="inlineStr">
        <is>
          <t>Q01749</t>
        </is>
      </c>
      <c r="I580" t="inlineStr">
        <is>
          <t>de</t>
        </is>
      </c>
      <c r="J580" t="b">
        <v>0</v>
      </c>
      <c r="K580" t="inlineStr">
        <is>
          <t>c6bf5362ccd2c1d91e4d73c08d554695</t>
        </is>
      </c>
      <c r="L580" t="n">
        <v/>
      </c>
      <c r="M580" t="n">
        <v>-1</v>
      </c>
      <c r="N580" t="n">
        <v>-1</v>
      </c>
    </row>
    <row r="581">
      <c r="A581" t="n">
        <v>95</v>
      </c>
      <c r="B581" s="2" t="n">
        <v>44647</v>
      </c>
      <c r="C581" t="n">
        <v>5747</v>
      </c>
      <c r="D581" t="inlineStr">
        <is>
          <t>Soll die Stadt Uster Gastrobetriebe, Gewerbetreibende und Vereine von Gebühren auf öffentlichem Grund entlasten?</t>
        </is>
      </c>
      <c r="E581" t="inlineStr">
        <is>
          <t>options4</t>
        </is>
      </c>
      <c r="F581" t="n">
        <v>4620</v>
      </c>
      <c r="G581" t="inlineStr">
        <is>
          <t>Wirtschaft &amp; Arbeit</t>
        </is>
      </c>
      <c r="H581" t="inlineStr">
        <is>
          <t>Q01750</t>
        </is>
      </c>
      <c r="I581" t="inlineStr">
        <is>
          <t>de</t>
        </is>
      </c>
      <c r="J581" t="b">
        <v>0</v>
      </c>
      <c r="K581" t="inlineStr">
        <is>
          <t>ca81c51ce7e3ca770b9104784f55cca2</t>
        </is>
      </c>
      <c r="L581" t="n">
        <v/>
      </c>
      <c r="M581" t="n">
        <v>-1</v>
      </c>
      <c r="N581" t="n">
        <v>-1</v>
      </c>
    </row>
    <row r="582">
      <c r="A582" t="n">
        <v>95</v>
      </c>
      <c r="B582" s="2" t="n">
        <v>44647</v>
      </c>
      <c r="C582" t="n">
        <v>5749</v>
      </c>
      <c r="D582" t="inlineStr">
        <is>
          <t>Befürworten Sie die Umsetzung des Massnahmenplans Klima der Stadt Uster?</t>
        </is>
      </c>
      <c r="E582" t="inlineStr">
        <is>
          <t>options4</t>
        </is>
      </c>
      <c r="F582" t="n">
        <v>5542</v>
      </c>
      <c r="G582" t="inlineStr">
        <is>
          <t>Energie &amp; Umwelt</t>
        </is>
      </c>
      <c r="H582" t="inlineStr">
        <is>
          <t>Q01751</t>
        </is>
      </c>
      <c r="I582" t="inlineStr">
        <is>
          <t>de</t>
        </is>
      </c>
      <c r="J582" t="b">
        <v>0</v>
      </c>
      <c r="K582" t="inlineStr">
        <is>
          <t>58e86a1e16342b9f43129af529db68c1</t>
        </is>
      </c>
      <c r="L582" t="n">
        <v/>
      </c>
      <c r="M582" t="n">
        <v>-1</v>
      </c>
      <c r="N582" t="n">
        <v>-1</v>
      </c>
    </row>
    <row r="583">
      <c r="A583" t="n">
        <v>95</v>
      </c>
      <c r="B583" s="2" t="n">
        <v>44647</v>
      </c>
      <c r="C583" t="n">
        <v>5751</v>
      </c>
      <c r="D583" t="inlineStr">
        <is>
          <t>Braucht es in der Stadt Uster zusätzliche Massnahmen zugunsten der Biodiversität (z.B. ökologische Aufwertung von Grünflächen, finanzielle Anreize zur Begrünung privater Flächen)?</t>
        </is>
      </c>
      <c r="E583" t="inlineStr">
        <is>
          <t>options4</t>
        </is>
      </c>
      <c r="F583" t="n">
        <v>5542</v>
      </c>
      <c r="G583" t="inlineStr">
        <is>
          <t>Energie &amp; Umwelt</t>
        </is>
      </c>
      <c r="H583" t="inlineStr">
        <is>
          <t>Q01752</t>
        </is>
      </c>
      <c r="I583" t="inlineStr">
        <is>
          <t>de</t>
        </is>
      </c>
      <c r="J583" t="b">
        <v>0</v>
      </c>
      <c r="K583" t="inlineStr">
        <is>
          <t>88e1857e8151d3a05d705d5f640dde79</t>
        </is>
      </c>
      <c r="L583" t="n">
        <v/>
      </c>
      <c r="M583" t="n">
        <v>-1</v>
      </c>
      <c r="N583" t="n">
        <v>-1</v>
      </c>
    </row>
    <row r="584">
      <c r="A584" t="n">
        <v>95</v>
      </c>
      <c r="B584" s="2" t="n">
        <v>44647</v>
      </c>
      <c r="C584" t="n">
        <v>5753</v>
      </c>
      <c r="D584" t="inlineStr">
        <is>
          <t>Soll das Kulturland in Uster (z.B. Eschenbühl und Moosackerstrasse) vor der Überbauung geschützt werden?</t>
        </is>
      </c>
      <c r="E584" t="inlineStr">
        <is>
          <t>options4</t>
        </is>
      </c>
      <c r="F584" t="n">
        <v>5542</v>
      </c>
      <c r="G584" t="inlineStr">
        <is>
          <t>Energie &amp; Umwelt</t>
        </is>
      </c>
      <c r="H584" t="inlineStr">
        <is>
          <t>Q01753</t>
        </is>
      </c>
      <c r="I584" t="inlineStr">
        <is>
          <t>de</t>
        </is>
      </c>
      <c r="J584" t="b">
        <v>0</v>
      </c>
      <c r="K584" t="inlineStr">
        <is>
          <t>46e89338caf2ebb557b9e92ae54cfe61</t>
        </is>
      </c>
      <c r="L584" t="n">
        <v/>
      </c>
      <c r="M584" t="n">
        <v>-1</v>
      </c>
      <c r="N584" t="n">
        <v>-1</v>
      </c>
    </row>
    <row r="585">
      <c r="A585" t="n">
        <v>95</v>
      </c>
      <c r="B585" s="2" t="n">
        <v>44647</v>
      </c>
      <c r="C585" t="n">
        <v>5755</v>
      </c>
      <c r="D585" t="inlineStr">
        <is>
          <t>Soll die Energie Uster AG die Rahmenbedingungen für private Solaranlagen verbessern (z.B. mehr finanzielle Unsterstützung)?</t>
        </is>
      </c>
      <c r="E585" t="inlineStr">
        <is>
          <t>options4</t>
        </is>
      </c>
      <c r="F585" t="n">
        <v>5542</v>
      </c>
      <c r="G585" t="inlineStr">
        <is>
          <t>Energie &amp; Umwelt</t>
        </is>
      </c>
      <c r="H585" t="inlineStr">
        <is>
          <t>Q01754</t>
        </is>
      </c>
      <c r="I585" t="inlineStr">
        <is>
          <t>de</t>
        </is>
      </c>
      <c r="J585" t="b">
        <v>0</v>
      </c>
      <c r="K585" t="inlineStr">
        <is>
          <t>f4235ba82b3c99c65ad6ca566f7272d6</t>
        </is>
      </c>
      <c r="L585" t="n">
        <v/>
      </c>
      <c r="M585" t="n">
        <v>-1</v>
      </c>
      <c r="N585" t="n">
        <v>-1</v>
      </c>
    </row>
    <row r="586">
      <c r="A586" t="n">
        <v>95</v>
      </c>
      <c r="B586" s="2" t="n">
        <v>44647</v>
      </c>
      <c r="C586" t="n">
        <v>5757</v>
      </c>
      <c r="D586" t="inlineStr">
        <is>
          <t>Soll in den Quartieren flächendeckend Tempo 30 eingeführt werden?</t>
        </is>
      </c>
      <c r="E586" t="inlineStr">
        <is>
          <t>options4</t>
        </is>
      </c>
      <c r="F586" t="n">
        <v>5423</v>
      </c>
      <c r="G586" t="inlineStr">
        <is>
          <t>Verkehr &amp; Infrastruktur</t>
        </is>
      </c>
      <c r="H586" t="inlineStr">
        <is>
          <t>Q01755</t>
        </is>
      </c>
      <c r="I586" t="inlineStr">
        <is>
          <t>de</t>
        </is>
      </c>
      <c r="J586" t="b">
        <v>0</v>
      </c>
      <c r="K586" t="inlineStr">
        <is>
          <t>40c9cf98ee17183f9f9e5832e4659038</t>
        </is>
      </c>
      <c r="L586" t="n">
        <v/>
      </c>
      <c r="M586" t="n">
        <v>-1</v>
      </c>
      <c r="N586" t="n">
        <v>-1</v>
      </c>
    </row>
    <row r="587">
      <c r="A587" t="n">
        <v>95</v>
      </c>
      <c r="B587" s="2" t="n">
        <v>44647</v>
      </c>
      <c r="C587" t="n">
        <v>5759</v>
      </c>
      <c r="D587" t="inlineStr">
        <is>
          <t>Braucht es in der Stadt Uster zusätzliche Massnahmen für den motorisierten Individualverkehr (z.B. grösseres Parkplatzangebot, Schaffung eines weiteren Bahnübergangs)?</t>
        </is>
      </c>
      <c r="E587" t="inlineStr">
        <is>
          <t>options4</t>
        </is>
      </c>
      <c r="F587" t="n">
        <v>5423</v>
      </c>
      <c r="G587" t="inlineStr">
        <is>
          <t>Verkehr &amp; Infrastruktur</t>
        </is>
      </c>
      <c r="H587" t="inlineStr">
        <is>
          <t>Q01756</t>
        </is>
      </c>
      <c r="I587" t="inlineStr">
        <is>
          <t>de</t>
        </is>
      </c>
      <c r="J587" t="b">
        <v>0</v>
      </c>
      <c r="K587" t="inlineStr">
        <is>
          <t>f5b386ecaed26bd4ceb5755891ff6539</t>
        </is>
      </c>
      <c r="L587" t="n">
        <v/>
      </c>
      <c r="M587" t="n">
        <v>-1</v>
      </c>
      <c r="N587" t="n">
        <v>-1</v>
      </c>
    </row>
    <row r="588">
      <c r="A588" t="n">
        <v>95</v>
      </c>
      <c r="B588" s="2" t="n">
        <v>44647</v>
      </c>
      <c r="C588" t="n">
        <v>5761</v>
      </c>
      <c r="D588" t="inlineStr">
        <is>
          <t>Befürworten Sie ein autofreies Zentrum resp. eine Fussgängerzone in Uster?</t>
        </is>
      </c>
      <c r="E588" t="inlineStr">
        <is>
          <t>options4</t>
        </is>
      </c>
      <c r="F588" t="n">
        <v>5423</v>
      </c>
      <c r="G588" t="inlineStr">
        <is>
          <t>Verkehr &amp; Infrastruktur</t>
        </is>
      </c>
      <c r="H588" t="inlineStr">
        <is>
          <t>Q01757</t>
        </is>
      </c>
      <c r="I588" t="inlineStr">
        <is>
          <t>de</t>
        </is>
      </c>
      <c r="J588" t="b">
        <v>0</v>
      </c>
      <c r="K588" t="inlineStr">
        <is>
          <t>1fe1fab07f081e64b0a549766dc1f785</t>
        </is>
      </c>
      <c r="L588" t="n">
        <v/>
      </c>
      <c r="M588" t="n">
        <v>-1</v>
      </c>
      <c r="N588" t="n">
        <v>-1</v>
      </c>
    </row>
    <row r="589">
      <c r="A589" t="n">
        <v>95</v>
      </c>
      <c r="B589" s="2" t="n">
        <v>44647</v>
      </c>
      <c r="C589" t="n">
        <v>5763</v>
      </c>
      <c r="D589" t="inlineStr">
        <is>
          <t>Sollen für den Velo-/Fussgängerverkehr in Uster weitere Bahnübergänge geschaffen werden?</t>
        </is>
      </c>
      <c r="E589" t="inlineStr">
        <is>
          <t>options4</t>
        </is>
      </c>
      <c r="F589" t="n">
        <v>5423</v>
      </c>
      <c r="G589" t="inlineStr">
        <is>
          <t>Verkehr &amp; Infrastruktur</t>
        </is>
      </c>
      <c r="H589" t="inlineStr">
        <is>
          <t>Q01758</t>
        </is>
      </c>
      <c r="I589" t="inlineStr">
        <is>
          <t>de</t>
        </is>
      </c>
      <c r="J589" t="b">
        <v>0</v>
      </c>
      <c r="K589" t="inlineStr">
        <is>
          <t>7cce3f093f4c962b15dc40526a14763e</t>
        </is>
      </c>
      <c r="L589" t="n">
        <v/>
      </c>
      <c r="M589" t="n">
        <v>-1</v>
      </c>
      <c r="N589" t="n">
        <v>-1</v>
      </c>
    </row>
    <row r="590">
      <c r="A590" t="n">
        <v>95</v>
      </c>
      <c r="B590" s="2" t="n">
        <v>44647</v>
      </c>
      <c r="C590" t="n">
        <v>5767</v>
      </c>
      <c r="D590" t="inlineStr">
        <is>
          <t>Soll das Busangebot in Uster weiter verdichtet werden?</t>
        </is>
      </c>
      <c r="E590" t="inlineStr">
        <is>
          <t>options4</t>
        </is>
      </c>
      <c r="F590" t="n">
        <v>5423</v>
      </c>
      <c r="G590" t="inlineStr">
        <is>
          <t>Verkehr &amp; Infrastruktur</t>
        </is>
      </c>
      <c r="H590" t="inlineStr">
        <is>
          <t>Q01760</t>
        </is>
      </c>
      <c r="I590" t="inlineStr">
        <is>
          <t>de</t>
        </is>
      </c>
      <c r="J590" t="b">
        <v>0</v>
      </c>
      <c r="K590" t="inlineStr">
        <is>
          <t>fa9dc563beba14d4edf6bb1331bc8e0f</t>
        </is>
      </c>
      <c r="L590" t="n">
        <v/>
      </c>
      <c r="M590" t="n">
        <v>-1</v>
      </c>
      <c r="N590" t="n">
        <v>-1</v>
      </c>
    </row>
    <row r="591">
      <c r="A591" t="n">
        <v>95</v>
      </c>
      <c r="B591" s="2" t="n">
        <v>44647</v>
      </c>
      <c r="C591" t="n">
        <v>5771</v>
      </c>
      <c r="D591" t="inlineStr">
        <is>
          <t>Befürworten Sie eine stärkere bauliche Verdichtung in Uster (z.B. verdichtete Überbauungen, höhere Gebäude)?</t>
        </is>
      </c>
      <c r="E591" t="inlineStr">
        <is>
          <t>options4</t>
        </is>
      </c>
      <c r="F591" t="n">
        <v>5498</v>
      </c>
      <c r="G591" t="inlineStr">
        <is>
          <t>Stadtentwicklung</t>
        </is>
      </c>
      <c r="H591" t="inlineStr">
        <is>
          <t>Q01762</t>
        </is>
      </c>
      <c r="I591" t="inlineStr">
        <is>
          <t>de</t>
        </is>
      </c>
      <c r="J591" t="b">
        <v>0</v>
      </c>
      <c r="K591" t="inlineStr">
        <is>
          <t>d8454e90c3d9c11ad833c7886264c0dd</t>
        </is>
      </c>
      <c r="L591" t="n">
        <v/>
      </c>
      <c r="M591" t="n">
        <v>-1</v>
      </c>
      <c r="N591" t="n">
        <v>-1</v>
      </c>
    </row>
    <row r="592">
      <c r="A592" t="n">
        <v>95</v>
      </c>
      <c r="B592" s="2" t="n">
        <v>44647</v>
      </c>
      <c r="C592" t="n">
        <v>5773</v>
      </c>
      <c r="D592" t="inlineStr">
        <is>
          <t>Befürworten Sie das aktuell projektierte Kultur- und Begegnungszentrum auf dem Zeughausareal?</t>
        </is>
      </c>
      <c r="E592" t="inlineStr">
        <is>
          <t>options4</t>
        </is>
      </c>
      <c r="F592" t="n">
        <v>5498</v>
      </c>
      <c r="G592" t="inlineStr">
        <is>
          <t>Stadtentwicklung</t>
        </is>
      </c>
      <c r="H592" t="inlineStr">
        <is>
          <t>Q01763</t>
        </is>
      </c>
      <c r="I592" t="inlineStr">
        <is>
          <t>de</t>
        </is>
      </c>
      <c r="J592" t="b">
        <v>0</v>
      </c>
      <c r="K592" t="inlineStr">
        <is>
          <t>afb0fdf81d0d93321417c99c5922c53e</t>
        </is>
      </c>
      <c r="L592" t="n">
        <v/>
      </c>
      <c r="M592" t="n">
        <v>-1</v>
      </c>
      <c r="N592" t="n">
        <v>-1</v>
      </c>
    </row>
    <row r="593">
      <c r="A593" t="n">
        <v>95</v>
      </c>
      <c r="B593" s="2" t="n">
        <v>44647</v>
      </c>
      <c r="C593" t="n">
        <v>5775</v>
      </c>
      <c r="D593" t="inlineStr">
        <is>
          <t>Soll die Finanzierung von Parteien sowie von Wahl- und Abstimmungskampagnen in der Stadt Uster vollständig offengelegt werden müssen?</t>
        </is>
      </c>
      <c r="E593" t="inlineStr">
        <is>
          <t>options4</t>
        </is>
      </c>
      <c r="F593" t="n">
        <v>5572</v>
      </c>
      <c r="G593" t="inlineStr">
        <is>
          <t>Politisches System &amp; Aussenbeziehungen</t>
        </is>
      </c>
      <c r="H593" t="inlineStr">
        <is>
          <t>Q01764</t>
        </is>
      </c>
      <c r="I593" t="inlineStr">
        <is>
          <t>de</t>
        </is>
      </c>
      <c r="J593" t="b">
        <v>0</v>
      </c>
      <c r="K593" t="inlineStr">
        <is>
          <t>0d2a59f63017c2ef3ba06e77b535a7b3</t>
        </is>
      </c>
      <c r="L593" t="n">
        <v/>
      </c>
      <c r="M593" t="n">
        <v>-1</v>
      </c>
      <c r="N593" t="n">
        <v>-1</v>
      </c>
    </row>
    <row r="594">
      <c r="A594" t="n">
        <v>95</v>
      </c>
      <c r="B594" s="2" t="n">
        <v>44647</v>
      </c>
      <c r="C594" t="n">
        <v>5777</v>
      </c>
      <c r="D594" t="inlineStr">
        <is>
          <t>Einige Städte (z.B. Zürich, Basel oder Luzern) fördern die internationale Entwicklungszusammenarbeit mit 0.5-1.0% des Steuerertrags. Soll Uster seinen Beitrag erhöhen (aktuell 0.1% des Steueretrags)?</t>
        </is>
      </c>
      <c r="E594" t="inlineStr">
        <is>
          <t>options4</t>
        </is>
      </c>
      <c r="F594" t="n">
        <v>5572</v>
      </c>
      <c r="G594" t="inlineStr">
        <is>
          <t>Politisches System &amp; Aussenbeziehungen</t>
        </is>
      </c>
      <c r="H594" t="inlineStr">
        <is>
          <t>Q01765</t>
        </is>
      </c>
      <c r="I594" t="inlineStr">
        <is>
          <t>de</t>
        </is>
      </c>
      <c r="J594" t="b">
        <v>0</v>
      </c>
      <c r="K594" t="inlineStr">
        <is>
          <t>50010bac1370005e6e10c6cfb6d8efd7</t>
        </is>
      </c>
      <c r="L594" t="n">
        <v/>
      </c>
      <c r="M594" t="n">
        <v>-1</v>
      </c>
      <c r="N594" t="n">
        <v>-1</v>
      </c>
    </row>
    <row r="595">
      <c r="A595" t="n">
        <v>102</v>
      </c>
      <c r="B595" s="2" t="n">
        <v>44605</v>
      </c>
      <c r="C595" t="n">
        <v>4881</v>
      </c>
      <c r="D595" t="inlineStr">
        <is>
          <t xml:space="preserve"> Sollen von der Stadt zusätzliche finanzielle Mittel für familien- und schulergänzende Kinderbetreuung eingesetzt werden (z.B. höhere Beiträge für Erziehungsberechtigte)?</t>
        </is>
      </c>
      <c r="E595" t="inlineStr">
        <is>
          <t>options4</t>
        </is>
      </c>
      <c r="F595" t="n">
        <v>4187</v>
      </c>
      <c r="G595" t="inlineStr">
        <is>
          <t>Sozialstaat &amp; Familie</t>
        </is>
      </c>
      <c r="H595" t="inlineStr">
        <is>
          <t>Q01780</t>
        </is>
      </c>
      <c r="I595" t="inlineStr">
        <is>
          <t>de</t>
        </is>
      </c>
      <c r="J595" t="b">
        <v>0</v>
      </c>
      <c r="K595" t="inlineStr">
        <is>
          <t>fa039348c6992da564f3fa77505fa88b</t>
        </is>
      </c>
      <c r="L595" t="n">
        <v/>
      </c>
      <c r="M595" t="n">
        <v>-1</v>
      </c>
      <c r="N595" t="n">
        <v>-1</v>
      </c>
    </row>
    <row r="596">
      <c r="A596" t="n">
        <v>102</v>
      </c>
      <c r="B596" s="2" t="n">
        <v>44605</v>
      </c>
      <c r="C596" t="n">
        <v>4883</v>
      </c>
      <c r="D596" t="inlineStr">
        <is>
          <t>Soll die Stadt Schlieren Eltern, die auf externe Kinderbetreuung verzichten (Betreuung zu Hause), finanziell unterstützen?</t>
        </is>
      </c>
      <c r="E596" t="inlineStr">
        <is>
          <t>options4</t>
        </is>
      </c>
      <c r="F596" t="n">
        <v>4187</v>
      </c>
      <c r="G596" t="inlineStr">
        <is>
          <t>Sozialstaat &amp; Familie</t>
        </is>
      </c>
      <c r="H596" t="inlineStr">
        <is>
          <t>Q01781</t>
        </is>
      </c>
      <c r="I596" t="inlineStr">
        <is>
          <t>de</t>
        </is>
      </c>
      <c r="J596" t="b">
        <v>0</v>
      </c>
      <c r="K596" t="inlineStr">
        <is>
          <t>4c192aece012087d212eac038351572c</t>
        </is>
      </c>
      <c r="L596" t="n">
        <v/>
      </c>
      <c r="M596" t="n">
        <v>-1</v>
      </c>
      <c r="N596" t="n">
        <v>-1</v>
      </c>
    </row>
    <row r="597">
      <c r="A597" t="n">
        <v>102</v>
      </c>
      <c r="B597" s="2" t="n">
        <v>44605</v>
      </c>
      <c r="C597" t="n">
        <v>4887</v>
      </c>
      <c r="D597" t="inlineStr">
        <is>
          <t>Soll die Stadt Schlieren freiwillige Tagesschulen einführen (mit integriertem Betreuungsangebot)?</t>
        </is>
      </c>
      <c r="E597" t="inlineStr">
        <is>
          <t>options4</t>
        </is>
      </c>
      <c r="F597" t="n">
        <v>4953</v>
      </c>
      <c r="G597" t="inlineStr">
        <is>
          <t>Bildung &amp; Schule</t>
        </is>
      </c>
      <c r="H597" t="inlineStr">
        <is>
          <t>Q01783</t>
        </is>
      </c>
      <c r="I597" t="inlineStr">
        <is>
          <t>de</t>
        </is>
      </c>
      <c r="J597" t="b">
        <v>0</v>
      </c>
      <c r="K597" t="inlineStr">
        <is>
          <t>59db5c1a66bcd6527ad3ebcdb7c24ca6</t>
        </is>
      </c>
      <c r="L597" t="n">
        <v/>
      </c>
      <c r="M597" t="n">
        <v>-1</v>
      </c>
      <c r="N597" t="n">
        <v>-1</v>
      </c>
    </row>
    <row r="598">
      <c r="A598" t="n">
        <v>102</v>
      </c>
      <c r="B598" s="2" t="n">
        <v>44605</v>
      </c>
      <c r="C598" t="n">
        <v>4893</v>
      </c>
      <c r="D598" t="inlineStr">
        <is>
          <t>Soll sich die Stadt stärker bemühen, Ausländer/-innen einen leichteren Zugang zu städtischen Dienstleistungen (z.B. mehrsprachige Formulare) zu ermöglichen?</t>
        </is>
      </c>
      <c r="E598" t="inlineStr">
        <is>
          <t>options4</t>
        </is>
      </c>
      <c r="F598" t="n">
        <v>4325</v>
      </c>
      <c r="G598" t="inlineStr">
        <is>
          <t>Migration &amp; Integration</t>
        </is>
      </c>
      <c r="H598" t="inlineStr">
        <is>
          <t>Q01786</t>
        </is>
      </c>
      <c r="I598" t="inlineStr">
        <is>
          <t>de</t>
        </is>
      </c>
      <c r="J598" t="b">
        <v>0</v>
      </c>
      <c r="K598" t="inlineStr">
        <is>
          <t>db2add8c10d0c7e2010e198654b83726</t>
        </is>
      </c>
      <c r="L598" t="n">
        <v/>
      </c>
      <c r="M598" t="n">
        <v>-1</v>
      </c>
      <c r="N598" t="n">
        <v>-1</v>
      </c>
    </row>
    <row r="599">
      <c r="A599" t="n">
        <v>102</v>
      </c>
      <c r="B599" s="2" t="n">
        <v>44605</v>
      </c>
      <c r="C599" t="n">
        <v>4899</v>
      </c>
      <c r="D599" t="inlineStr">
        <is>
          <t>Soll die Stadt Schlieren mehr geflüchtete Personen aus Kriegsgebieten (z.B. Afghanistan) aufnehmen?</t>
        </is>
      </c>
      <c r="E599" t="inlineStr">
        <is>
          <t>options4</t>
        </is>
      </c>
      <c r="F599" t="n">
        <v>4325</v>
      </c>
      <c r="G599" t="inlineStr">
        <is>
          <t>Migration &amp; Integration</t>
        </is>
      </c>
      <c r="H599" t="inlineStr">
        <is>
          <t>Q01789</t>
        </is>
      </c>
      <c r="I599" t="inlineStr">
        <is>
          <t>de</t>
        </is>
      </c>
      <c r="J599" t="b">
        <v>0</v>
      </c>
      <c r="K599" t="inlineStr">
        <is>
          <t>4ffe0ea80fc27bdec24214cd95852446</t>
        </is>
      </c>
      <c r="L599" t="n">
        <v/>
      </c>
      <c r="M599" t="n">
        <v>-1</v>
      </c>
      <c r="N599" t="n">
        <v>-1</v>
      </c>
    </row>
    <row r="600">
      <c r="A600" t="n">
        <v>102</v>
      </c>
      <c r="B600" s="2" t="n">
        <v>44605</v>
      </c>
      <c r="C600" t="n">
        <v>4901</v>
      </c>
      <c r="D600" t="inlineStr">
        <is>
          <t>Begrüssen Sie die Schaffung des neuen, separaten Bereichs Gesellschaft in der Stadtverwaltung (Zusammenfassung der Bereiche Kultur, Vereine, Integration, Koordination Familien- und Freiwilligenarbeit)?</t>
        </is>
      </c>
      <c r="E600" t="inlineStr">
        <is>
          <t>options4</t>
        </is>
      </c>
      <c r="F600" t="n">
        <v>5034</v>
      </c>
      <c r="G600" t="inlineStr">
        <is>
          <t>Gesellschaft, Kultur &amp; Ethik</t>
        </is>
      </c>
      <c r="H600" t="inlineStr">
        <is>
          <t>Q01790</t>
        </is>
      </c>
      <c r="I600" t="inlineStr">
        <is>
          <t>de</t>
        </is>
      </c>
      <c r="J600" t="b">
        <v>0</v>
      </c>
      <c r="K600" t="inlineStr">
        <is>
          <t>5e15d4d340c372f624dbc4c3c0a28341</t>
        </is>
      </c>
      <c r="L600" t="n">
        <v/>
      </c>
      <c r="M600" t="n">
        <v>-1</v>
      </c>
      <c r="N600" t="n">
        <v>-1</v>
      </c>
    </row>
    <row r="601">
      <c r="A601" t="n">
        <v>102</v>
      </c>
      <c r="B601" s="2" t="n">
        <v>44605</v>
      </c>
      <c r="C601" t="n">
        <v>4903</v>
      </c>
      <c r="D601" t="inlineStr">
        <is>
          <t>Soll sich die Stadt für ein Prostitutionsverbot nach schwedischem Vorbild (Bestrafung ausschliesslich der Käufer/innen resp. Freier) einsetzen?</t>
        </is>
      </c>
      <c r="E601" t="inlineStr">
        <is>
          <t>options4</t>
        </is>
      </c>
      <c r="F601" t="n">
        <v>5034</v>
      </c>
      <c r="G601" t="inlineStr">
        <is>
          <t>Gesellschaft, Kultur &amp; Ethik</t>
        </is>
      </c>
      <c r="H601" t="inlineStr">
        <is>
          <t>Q01791</t>
        </is>
      </c>
      <c r="I601" t="inlineStr">
        <is>
          <t>de</t>
        </is>
      </c>
      <c r="J601" t="b">
        <v>0</v>
      </c>
      <c r="K601" t="inlineStr">
        <is>
          <t>c23a54dac16ecbeb797bed972a82e30b</t>
        </is>
      </c>
      <c r="L601" t="n">
        <v/>
      </c>
      <c r="M601" t="n">
        <v>-1</v>
      </c>
      <c r="N601" t="n">
        <v>-1</v>
      </c>
    </row>
    <row r="602">
      <c r="A602" t="n">
        <v>102</v>
      </c>
      <c r="B602" s="2" t="n">
        <v>44605</v>
      </c>
      <c r="C602" t="n">
        <v>4907</v>
      </c>
      <c r="D602" t="inlineStr">
        <is>
          <t>Befürworten Sie die Einführung einer generellen Impfpflicht gegen das Corona-Virus (Covid-19)?</t>
        </is>
      </c>
      <c r="E602" t="inlineStr">
        <is>
          <t>options4</t>
        </is>
      </c>
      <c r="F602" t="n">
        <v>5034</v>
      </c>
      <c r="G602" t="inlineStr">
        <is>
          <t>Gesellschaft, Kultur &amp; Ethik</t>
        </is>
      </c>
      <c r="H602" t="inlineStr">
        <is>
          <t>Q01793</t>
        </is>
      </c>
      <c r="I602" t="inlineStr">
        <is>
          <t>de</t>
        </is>
      </c>
      <c r="J602" t="b">
        <v>0</v>
      </c>
      <c r="K602" t="inlineStr">
        <is>
          <t>fa9276ad45380a43432d01663d6084d8</t>
        </is>
      </c>
      <c r="L602" t="n">
        <v/>
      </c>
      <c r="M602" t="n">
        <v>-1</v>
      </c>
      <c r="N602" t="n">
        <v>-1</v>
      </c>
    </row>
    <row r="603">
      <c r="A603" t="n">
        <v>102</v>
      </c>
      <c r="B603" s="2" t="n">
        <v>44605</v>
      </c>
      <c r="C603" t="n">
        <v>4913</v>
      </c>
      <c r="D603" t="inlineStr">
        <is>
          <t>Erachten Sie eine Erhöhung der kommunalen Steuern als notwendig (Erhöhung des Steuerfusses)?</t>
        </is>
      </c>
      <c r="E603" t="inlineStr">
        <is>
          <t>options4</t>
        </is>
      </c>
      <c r="F603" t="n">
        <v>4485</v>
      </c>
      <c r="G603" t="inlineStr">
        <is>
          <t>Finanzen &amp; Steuern</t>
        </is>
      </c>
      <c r="H603" t="inlineStr">
        <is>
          <t>Q01796</t>
        </is>
      </c>
      <c r="I603" t="inlineStr">
        <is>
          <t>de</t>
        </is>
      </c>
      <c r="J603" t="b">
        <v>0</v>
      </c>
      <c r="K603" t="inlineStr">
        <is>
          <t>ac5c6914394cb269f556279849bdf44e</t>
        </is>
      </c>
      <c r="L603" t="n">
        <v/>
      </c>
      <c r="M603" t="n">
        <v>-1</v>
      </c>
      <c r="N603" t="n">
        <v>-1</v>
      </c>
    </row>
    <row r="604">
      <c r="A604" t="n">
        <v>102</v>
      </c>
      <c r="B604" s="2" t="n">
        <v>44605</v>
      </c>
      <c r="C604" t="n">
        <v>4915</v>
      </c>
      <c r="D604" t="inlineStr">
        <is>
          <t>Soll zur Finanzierung der Corona-Hilfen ein befristeter kantonaler Steuerzuschlag für Vermögende eingeführt werden (20%-Erhöhung der Steuern auf Vermögen von mehr als 3,20 Mio. CHF)?</t>
        </is>
      </c>
      <c r="E604" t="inlineStr">
        <is>
          <t>options4</t>
        </is>
      </c>
      <c r="F604" t="n">
        <v>4485</v>
      </c>
      <c r="G604" t="inlineStr">
        <is>
          <t>Finanzen &amp; Steuern</t>
        </is>
      </c>
      <c r="H604" t="inlineStr">
        <is>
          <t>Q01797</t>
        </is>
      </c>
      <c r="I604" t="inlineStr">
        <is>
          <t>de</t>
        </is>
      </c>
      <c r="J604" t="b">
        <v>0</v>
      </c>
      <c r="K604" t="inlineStr">
        <is>
          <t>8a860c5fff3813a18c621f2e29a3a22a</t>
        </is>
      </c>
      <c r="L604" t="n">
        <v/>
      </c>
      <c r="M604" t="n">
        <v>-1</v>
      </c>
      <c r="N604" t="n">
        <v>-1</v>
      </c>
    </row>
    <row r="605">
      <c r="A605" t="n">
        <v>102</v>
      </c>
      <c r="B605" s="2" t="n">
        <v>44605</v>
      </c>
      <c r="C605" t="n">
        <v>4917</v>
      </c>
      <c r="D605" t="inlineStr">
        <is>
          <t>Sollen die Sparanstrengungen in der Stadt Schlieren deutlich erhöht werden (z.B. Verzicht auf freiwillige Aufgaben)?</t>
        </is>
      </c>
      <c r="E605" t="inlineStr">
        <is>
          <t>options4</t>
        </is>
      </c>
      <c r="F605" t="n">
        <v>4485</v>
      </c>
      <c r="G605" t="inlineStr">
        <is>
          <t>Finanzen &amp; Steuern</t>
        </is>
      </c>
      <c r="H605" t="inlineStr">
        <is>
          <t>Q01798</t>
        </is>
      </c>
      <c r="I605" t="inlineStr">
        <is>
          <t>de</t>
        </is>
      </c>
      <c r="J605" t="b">
        <v>0</v>
      </c>
      <c r="K605" t="inlineStr">
        <is>
          <t>83bc1e2fe6e9ab0e98dc4019510444f7</t>
        </is>
      </c>
      <c r="L605" t="n">
        <v/>
      </c>
      <c r="M605" t="n">
        <v>-1</v>
      </c>
      <c r="N605" t="n">
        <v>-1</v>
      </c>
    </row>
    <row r="606">
      <c r="A606" t="n">
        <v>102</v>
      </c>
      <c r="B606" s="2" t="n">
        <v>44605</v>
      </c>
      <c r="C606" t="n">
        <v>4919</v>
      </c>
      <c r="D606" t="inlineStr">
        <is>
          <t>Befürworten Sie die Einführung eines Mindestlohns von CHF 23 pro Stunde?</t>
        </is>
      </c>
      <c r="E606" t="inlineStr">
        <is>
          <t>options4</t>
        </is>
      </c>
      <c r="F606" t="n">
        <v>4606</v>
      </c>
      <c r="G606" t="inlineStr">
        <is>
          <t>Wirtschaft &amp; Arbeit</t>
        </is>
      </c>
      <c r="H606" t="inlineStr">
        <is>
          <t>Q01799</t>
        </is>
      </c>
      <c r="I606" t="inlineStr">
        <is>
          <t>de</t>
        </is>
      </c>
      <c r="J606" t="b">
        <v>0</v>
      </c>
      <c r="K606" t="inlineStr">
        <is>
          <t>825e45e5358d8a6a51924a0be486f3cd</t>
        </is>
      </c>
      <c r="L606" t="n">
        <v/>
      </c>
      <c r="M606" t="n">
        <v>-1</v>
      </c>
      <c r="N606" t="n">
        <v>-1</v>
      </c>
    </row>
    <row r="607">
      <c r="A607" t="n">
        <v>102</v>
      </c>
      <c r="B607" s="2" t="n">
        <v>44605</v>
      </c>
      <c r="C607" t="n">
        <v>4921</v>
      </c>
      <c r="D607" t="inlineStr">
        <is>
          <t>Befürworten Sie den beschlossenen Ausbau der Standortförderung Wirtschaft bis 2025?</t>
        </is>
      </c>
      <c r="E607" t="inlineStr">
        <is>
          <t>options4</t>
        </is>
      </c>
      <c r="F607" t="n">
        <v>4606</v>
      </c>
      <c r="G607" t="inlineStr">
        <is>
          <t>Wirtschaft &amp; Arbeit</t>
        </is>
      </c>
      <c r="H607" t="inlineStr">
        <is>
          <t>Q01800</t>
        </is>
      </c>
      <c r="I607" t="inlineStr">
        <is>
          <t>de</t>
        </is>
      </c>
      <c r="J607" t="b">
        <v>0</v>
      </c>
      <c r="K607" t="inlineStr">
        <is>
          <t>92b1c039f4747ff2bb79e838b2eb4efe</t>
        </is>
      </c>
      <c r="L607" t="n">
        <v/>
      </c>
      <c r="M607" t="n">
        <v>-1</v>
      </c>
      <c r="N607" t="n">
        <v>-1</v>
      </c>
    </row>
    <row r="608">
      <c r="A608" t="n">
        <v>102</v>
      </c>
      <c r="B608" s="2" t="n">
        <v>44605</v>
      </c>
      <c r="C608" t="n">
        <v>4925</v>
      </c>
      <c r="D608" t="inlineStr">
        <is>
          <t>Soll die Stadt Schlieren bei der Besetzung von Kaderstellen in der Verwaltung Frauen stärker berücksichtigen?</t>
        </is>
      </c>
      <c r="E608" t="inlineStr">
        <is>
          <t>options4</t>
        </is>
      </c>
      <c r="F608" t="n">
        <v>4606</v>
      </c>
      <c r="G608" t="inlineStr">
        <is>
          <t>Wirtschaft &amp; Arbeit</t>
        </is>
      </c>
      <c r="H608" t="inlineStr">
        <is>
          <t>Q01802</t>
        </is>
      </c>
      <c r="I608" t="inlineStr">
        <is>
          <t>de</t>
        </is>
      </c>
      <c r="J608" t="b">
        <v>0</v>
      </c>
      <c r="K608" t="inlineStr">
        <is>
          <t>9684f086538809cbdf711140b6226aa6</t>
        </is>
      </c>
      <c r="L608" t="n">
        <v/>
      </c>
      <c r="M608" t="n">
        <v>-1</v>
      </c>
      <c r="N608" t="n">
        <v>-1</v>
      </c>
    </row>
    <row r="609">
      <c r="A609" t="n">
        <v>102</v>
      </c>
      <c r="B609" s="2" t="n">
        <v>44605</v>
      </c>
      <c r="C609" t="n">
        <v>4929</v>
      </c>
      <c r="D609" t="inlineStr">
        <is>
          <t>Befürworten Sie zusätzliche Massnahmen in der Stadt Schlieren zugunsten des motorisierten Individualverkehrs (z.B. Ausbau Parkplatzangebot, Verbesserung Verkehrsfluss)?</t>
        </is>
      </c>
      <c r="E609" t="inlineStr">
        <is>
          <t>options4</t>
        </is>
      </c>
      <c r="F609" t="n">
        <v>5414</v>
      </c>
      <c r="G609" t="inlineStr">
        <is>
          <t>Verkehr &amp; Infrastruktur</t>
        </is>
      </c>
      <c r="H609" t="inlineStr">
        <is>
          <t>Q01804</t>
        </is>
      </c>
      <c r="I609" t="inlineStr">
        <is>
          <t>de</t>
        </is>
      </c>
      <c r="J609" t="b">
        <v>0</v>
      </c>
      <c r="K609" t="inlineStr">
        <is>
          <t>8ea2984e2110b15a3d25ec2e7acad549</t>
        </is>
      </c>
      <c r="L609" t="n">
        <v/>
      </c>
      <c r="M609" t="n">
        <v>-1</v>
      </c>
      <c r="N609" t="n">
        <v>-1</v>
      </c>
    </row>
    <row r="610">
      <c r="A610" t="n">
        <v>102</v>
      </c>
      <c r="B610" s="2" t="n">
        <v>44605</v>
      </c>
      <c r="C610" t="n">
        <v>4931</v>
      </c>
      <c r="D610" t="inlineStr">
        <is>
          <t>Sollen in Schlieren vermehrt Tempo-30-Zonen in Begegnungszonen ("Tempo 20-Zonen") umgewandelt werden?</t>
        </is>
      </c>
      <c r="E610" t="inlineStr">
        <is>
          <t>options4</t>
        </is>
      </c>
      <c r="F610" t="n">
        <v>5414</v>
      </c>
      <c r="G610" t="inlineStr">
        <is>
          <t>Verkehr &amp; Infrastruktur</t>
        </is>
      </c>
      <c r="H610" t="inlineStr">
        <is>
          <t>Q01805</t>
        </is>
      </c>
      <c r="I610" t="inlineStr">
        <is>
          <t>de</t>
        </is>
      </c>
      <c r="J610" t="b">
        <v>0</v>
      </c>
      <c r="K610" t="inlineStr">
        <is>
          <t>d05bd2696e3df155b16e801c52eb18fe</t>
        </is>
      </c>
      <c r="L610" t="n">
        <v/>
      </c>
      <c r="M610" t="n">
        <v>-1</v>
      </c>
      <c r="N610" t="n">
        <v>-1</v>
      </c>
    </row>
    <row r="611">
      <c r="A611" t="n">
        <v>102</v>
      </c>
      <c r="B611" s="2" t="n">
        <v>44605</v>
      </c>
      <c r="C611" t="n">
        <v>4935</v>
      </c>
      <c r="D611" t="inlineStr">
        <is>
          <t>Soll die Stadt Schlieren die Klimaschutzmassnahmen deutlich ausbauen mit dem Ziel, Netto-Null Treibhausgasemissonen zu erreichen?</t>
        </is>
      </c>
      <c r="E611" t="inlineStr">
        <is>
          <t>options4</t>
        </is>
      </c>
      <c r="F611" t="n">
        <v>5529</v>
      </c>
      <c r="G611" t="inlineStr">
        <is>
          <t>Energie &amp; Umwelt</t>
        </is>
      </c>
      <c r="H611" t="inlineStr">
        <is>
          <t>Q01807</t>
        </is>
      </c>
      <c r="I611" t="inlineStr">
        <is>
          <t>de</t>
        </is>
      </c>
      <c r="J611" t="b">
        <v>0</v>
      </c>
      <c r="K611" t="inlineStr">
        <is>
          <t>af31d4246e0cc4f1a768a6064696708d</t>
        </is>
      </c>
      <c r="L611" t="n">
        <v/>
      </c>
      <c r="M611" t="n">
        <v>-1</v>
      </c>
      <c r="N611" t="n">
        <v>-1</v>
      </c>
    </row>
    <row r="612">
      <c r="A612" t="n">
        <v>102</v>
      </c>
      <c r="B612" s="2" t="n">
        <v>44605</v>
      </c>
      <c r="C612" t="n">
        <v>4937</v>
      </c>
      <c r="D612" t="inlineStr">
        <is>
          <t>Soll die Stadt möglichst rasch aus dem Erdgas aussteigen?</t>
        </is>
      </c>
      <c r="E612" t="inlineStr">
        <is>
          <t>options4</t>
        </is>
      </c>
      <c r="F612" t="n">
        <v>5529</v>
      </c>
      <c r="G612" t="inlineStr">
        <is>
          <t>Energie &amp; Umwelt</t>
        </is>
      </c>
      <c r="H612" t="inlineStr">
        <is>
          <t>Q01808</t>
        </is>
      </c>
      <c r="I612" t="inlineStr">
        <is>
          <t>de</t>
        </is>
      </c>
      <c r="J612" t="b">
        <v>0</v>
      </c>
      <c r="K612" t="inlineStr">
        <is>
          <t>c5f6e1706ab13d5bf84be9d9113b127f</t>
        </is>
      </c>
      <c r="L612" t="n">
        <v/>
      </c>
      <c r="M612" t="n">
        <v>-1</v>
      </c>
      <c r="N612" t="n">
        <v>-1</v>
      </c>
    </row>
    <row r="613">
      <c r="A613" t="n">
        <v>102</v>
      </c>
      <c r="B613" s="2" t="n">
        <v>44605</v>
      </c>
      <c r="C613" t="n">
        <v>4941</v>
      </c>
      <c r="D613" t="inlineStr">
        <is>
          <t>Braucht es in der Stadt Schlieren zusätzliche Massnahmen zugunsten der Biodiversität (z.B. ökologische Aufwertung von Grünflächen, finanzielle Anreize zur Begrünung privater Flächen)?</t>
        </is>
      </c>
      <c r="E613" t="inlineStr">
        <is>
          <t>options4</t>
        </is>
      </c>
      <c r="F613" t="n">
        <v>5529</v>
      </c>
      <c r="G613" t="inlineStr">
        <is>
          <t>Energie &amp; Umwelt</t>
        </is>
      </c>
      <c r="H613" t="inlineStr">
        <is>
          <t>Q01810</t>
        </is>
      </c>
      <c r="I613" t="inlineStr">
        <is>
          <t>de</t>
        </is>
      </c>
      <c r="J613" t="b">
        <v>0</v>
      </c>
      <c r="K613" t="inlineStr">
        <is>
          <t>f574279cffaa5b461af9d376586a07f0</t>
        </is>
      </c>
      <c r="L613" t="n">
        <v/>
      </c>
      <c r="M613" t="n">
        <v>-1</v>
      </c>
      <c r="N613" t="n">
        <v>-1</v>
      </c>
    </row>
    <row r="614">
      <c r="A614" t="n">
        <v>102</v>
      </c>
      <c r="B614" s="2" t="n">
        <v>44605</v>
      </c>
      <c r="C614" t="n">
        <v>4943</v>
      </c>
      <c r="D614" t="inlineStr">
        <is>
          <t>Soll sich die Stadt Schlieren im Rahmen der Revitalisierung des Limmatbogens für einen Badezugang einsetzen?</t>
        </is>
      </c>
      <c r="E614" t="inlineStr">
        <is>
          <t>options4</t>
        </is>
      </c>
      <c r="F614" t="n">
        <v>5529</v>
      </c>
      <c r="G614" t="inlineStr">
        <is>
          <t>Energie &amp; Umwelt</t>
        </is>
      </c>
      <c r="H614" t="inlineStr">
        <is>
          <t>Q01811</t>
        </is>
      </c>
      <c r="I614" t="inlineStr">
        <is>
          <t>de</t>
        </is>
      </c>
      <c r="J614" t="b">
        <v>0</v>
      </c>
      <c r="K614" t="inlineStr">
        <is>
          <t>eb225ee63a471c452f87a1e8c6d8e1bd</t>
        </is>
      </c>
      <c r="L614" t="n">
        <v/>
      </c>
      <c r="M614" t="n">
        <v>-1</v>
      </c>
      <c r="N614" t="n">
        <v>-1</v>
      </c>
    </row>
    <row r="615">
      <c r="A615" t="n">
        <v>102</v>
      </c>
      <c r="B615" s="2" t="n">
        <v>44605</v>
      </c>
      <c r="C615" t="n">
        <v>4945</v>
      </c>
      <c r="D615" t="inlineStr">
        <is>
          <t>Soll die Stadt Schlieren den gemeinnützigen Wohnungsbau stärker unterstützen (z.B. Unterstützung von Genossenschaften mit zinslosem Darlehen oder Kauf von Immobilien durch die Stadt)?</t>
        </is>
      </c>
      <c r="E615" t="inlineStr">
        <is>
          <t>options4</t>
        </is>
      </c>
      <c r="F615" t="n">
        <v>5490</v>
      </c>
      <c r="G615" t="inlineStr">
        <is>
          <t>Stadtentwicklung</t>
        </is>
      </c>
      <c r="H615" t="inlineStr">
        <is>
          <t>Q01812</t>
        </is>
      </c>
      <c r="I615" t="inlineStr">
        <is>
          <t>de</t>
        </is>
      </c>
      <c r="J615" t="b">
        <v>0</v>
      </c>
      <c r="K615" t="inlineStr">
        <is>
          <t>5050c978dbf99e835bf9606a110069e4</t>
        </is>
      </c>
      <c r="L615" t="n">
        <v/>
      </c>
      <c r="M615" t="n">
        <v>-1</v>
      </c>
      <c r="N615" t="n">
        <v>-1</v>
      </c>
    </row>
    <row r="616">
      <c r="A616" t="n">
        <v>102</v>
      </c>
      <c r="B616" s="2" t="n">
        <v>44605</v>
      </c>
      <c r="C616" t="n">
        <v>4947</v>
      </c>
      <c r="D616" t="inlineStr">
        <is>
          <t>Befürworten Sie den neuen Richtplan der Stadt Schlieren?</t>
        </is>
      </c>
      <c r="E616" t="inlineStr">
        <is>
          <t>options4</t>
        </is>
      </c>
      <c r="F616" t="n">
        <v>5490</v>
      </c>
      <c r="G616" t="inlineStr">
        <is>
          <t>Stadtentwicklung</t>
        </is>
      </c>
      <c r="H616" t="inlineStr">
        <is>
          <t>Q01813</t>
        </is>
      </c>
      <c r="I616" t="inlineStr">
        <is>
          <t>de</t>
        </is>
      </c>
      <c r="J616" t="b">
        <v>0</v>
      </c>
      <c r="K616" t="inlineStr">
        <is>
          <t>af3511e6814f830b81d155ec395ca49e</t>
        </is>
      </c>
      <c r="L616" t="n">
        <v/>
      </c>
      <c r="M616" t="n">
        <v>-1</v>
      </c>
      <c r="N616" t="n">
        <v>-1</v>
      </c>
    </row>
    <row r="617">
      <c r="A617" t="n">
        <v>102</v>
      </c>
      <c r="B617" s="2" t="n">
        <v>44605</v>
      </c>
      <c r="C617" t="n">
        <v>4949</v>
      </c>
      <c r="D617" t="inlineStr">
        <is>
          <t>Sollen im Rahmen der baulichen Verdichtung in Schlieren vermehrt Hochhäuser gebaut werden?</t>
        </is>
      </c>
      <c r="E617" t="inlineStr">
        <is>
          <t>options4</t>
        </is>
      </c>
      <c r="F617" t="n">
        <v>5490</v>
      </c>
      <c r="G617" t="inlineStr">
        <is>
          <t>Stadtentwicklung</t>
        </is>
      </c>
      <c r="H617" t="inlineStr">
        <is>
          <t>Q01814</t>
        </is>
      </c>
      <c r="I617" t="inlineStr">
        <is>
          <t>de</t>
        </is>
      </c>
      <c r="J617" t="b">
        <v>0</v>
      </c>
      <c r="K617" t="inlineStr">
        <is>
          <t>501c7c382f21a71c3fc7876d07f59804</t>
        </is>
      </c>
      <c r="L617" t="n">
        <v/>
      </c>
      <c r="M617" t="n">
        <v>-1</v>
      </c>
      <c r="N617" t="n">
        <v>-1</v>
      </c>
    </row>
    <row r="618">
      <c r="A618" t="n">
        <v>102</v>
      </c>
      <c r="B618" s="2" t="n">
        <v>44605</v>
      </c>
      <c r="C618" t="n">
        <v>4951</v>
      </c>
      <c r="D618" t="inlineStr">
        <is>
          <t>Befürworten Sie den Bau eines Hallenbads (inkl. Lernschwimmbecken) in Schlieren?</t>
        </is>
      </c>
      <c r="E618" t="inlineStr">
        <is>
          <t>options4</t>
        </is>
      </c>
      <c r="F618" t="n">
        <v>5490</v>
      </c>
      <c r="G618" t="inlineStr">
        <is>
          <t>Stadtentwicklung</t>
        </is>
      </c>
      <c r="H618" t="inlineStr">
        <is>
          <t>Q01815</t>
        </is>
      </c>
      <c r="I618" t="inlineStr">
        <is>
          <t>de</t>
        </is>
      </c>
      <c r="J618" t="b">
        <v>0</v>
      </c>
      <c r="K618" t="inlineStr">
        <is>
          <t>807f739230d2a89b3c42bbea924ff04c</t>
        </is>
      </c>
      <c r="L618" t="n">
        <v/>
      </c>
      <c r="M618" t="n">
        <v>-1</v>
      </c>
      <c r="N618" t="n">
        <v>-1</v>
      </c>
    </row>
    <row r="619">
      <c r="A619" t="n">
        <v>102</v>
      </c>
      <c r="B619" s="2" t="n">
        <v>44605</v>
      </c>
      <c r="C619" t="n">
        <v>4961</v>
      </c>
      <c r="D619" t="inlineStr">
        <is>
          <t>Soll die Polizei zur Bekämpfung der Jugendkriminalität mehr Kontrollen (z.B. auf Messer und verbotene Gegenstände) durchführen?</t>
        </is>
      </c>
      <c r="E619" t="inlineStr">
        <is>
          <t>options4</t>
        </is>
      </c>
      <c r="F619" t="n">
        <v>5258</v>
      </c>
      <c r="G619" t="inlineStr">
        <is>
          <t>Sicherheit &amp; Polizei</t>
        </is>
      </c>
      <c r="H619" t="inlineStr">
        <is>
          <t>Q01820</t>
        </is>
      </c>
      <c r="I619" t="inlineStr">
        <is>
          <t>de</t>
        </is>
      </c>
      <c r="J619" t="b">
        <v>0</v>
      </c>
      <c r="K619" t="inlineStr">
        <is>
          <t>e8011fa521ff78b2386790d1f49c5120</t>
        </is>
      </c>
      <c r="L619" t="n">
        <v/>
      </c>
      <c r="M619" t="n">
        <v>-1</v>
      </c>
      <c r="N619" t="n">
        <v>-1</v>
      </c>
    </row>
    <row r="620">
      <c r="A620" t="n">
        <v>102</v>
      </c>
      <c r="B620" s="2" t="n">
        <v>44605</v>
      </c>
      <c r="C620" t="n">
        <v>4965</v>
      </c>
      <c r="D620" t="inlineStr">
        <is>
          <t>Soll in Schlieren mehr gegen Littering unternommen werden (z.B. höhere Bussen, mehr Kontrollen)?</t>
        </is>
      </c>
      <c r="E620" t="inlineStr">
        <is>
          <t>options4</t>
        </is>
      </c>
      <c r="F620" t="n">
        <v>5258</v>
      </c>
      <c r="G620" t="inlineStr">
        <is>
          <t>Sicherheit &amp; Polizei</t>
        </is>
      </c>
      <c r="H620" t="inlineStr">
        <is>
          <t>Q01822</t>
        </is>
      </c>
      <c r="I620" t="inlineStr">
        <is>
          <t>de</t>
        </is>
      </c>
      <c r="J620" t="b">
        <v>0</v>
      </c>
      <c r="K620" t="inlineStr">
        <is>
          <t>a43ac5929573b44d4c2298c3bffd1d5a</t>
        </is>
      </c>
      <c r="L620" t="n">
        <v/>
      </c>
      <c r="M620" t="n">
        <v>-1</v>
      </c>
      <c r="N620" t="n">
        <v>-1</v>
      </c>
    </row>
    <row r="621">
      <c r="A621" t="n">
        <v>105</v>
      </c>
      <c r="B621" s="2" t="n">
        <v>44633</v>
      </c>
      <c r="C621" t="n">
        <v>5343</v>
      </c>
      <c r="D621" t="inlineStr">
        <is>
          <t xml:space="preserve"> Soll der Kanton Nidwalden mehr Geld für die Verbilligung der Krankenkassenprämien bereitstellen?</t>
        </is>
      </c>
      <c r="E621" t="inlineStr">
        <is>
          <t>options4</t>
        </is>
      </c>
      <c r="F621" t="n">
        <v>4898</v>
      </c>
      <c r="G621" t="inlineStr">
        <is>
          <t>Sozialstaat, Familie &amp; Gesundheit</t>
        </is>
      </c>
      <c r="H621" t="inlineStr">
        <is>
          <t>Q01833</t>
        </is>
      </c>
      <c r="I621" t="inlineStr">
        <is>
          <t>de</t>
        </is>
      </c>
      <c r="J621" t="b">
        <v>0</v>
      </c>
      <c r="K621" t="inlineStr">
        <is>
          <t>177cfaa4c83a6883505c0049c64db376</t>
        </is>
      </c>
      <c r="L621" t="n">
        <v/>
      </c>
      <c r="M621" t="n">
        <v>-1</v>
      </c>
      <c r="N621" t="n">
        <v>-1</v>
      </c>
    </row>
    <row r="622">
      <c r="A622" t="n">
        <v>105</v>
      </c>
      <c r="B622" s="2" t="n">
        <v>44633</v>
      </c>
      <c r="C622" t="n">
        <v>5345</v>
      </c>
      <c r="D622" t="inlineStr">
        <is>
          <t xml:space="preserve"> Soll der Kanton Nidwalden Angebote zur Kinderbetreuung stärker fördern (mehr Krippenplätze, mehr finanzielle Unterstützung, verlängerte Öffnungszeiten usw.)?</t>
        </is>
      </c>
      <c r="E622" t="inlineStr">
        <is>
          <t>options4</t>
        </is>
      </c>
      <c r="F622" t="n">
        <v>4898</v>
      </c>
      <c r="G622" t="inlineStr">
        <is>
          <t>Sozialstaat, Familie &amp; Gesundheit</t>
        </is>
      </c>
      <c r="H622" t="inlineStr">
        <is>
          <t>Q01834</t>
        </is>
      </c>
      <c r="I622" t="inlineStr">
        <is>
          <t>de</t>
        </is>
      </c>
      <c r="J622" t="b">
        <v>0</v>
      </c>
      <c r="K622" t="inlineStr">
        <is>
          <t>05da4faf96ac7d585c271e8eaad9efc4</t>
        </is>
      </c>
      <c r="L622" t="n">
        <v/>
      </c>
      <c r="M622" t="n">
        <v>-1</v>
      </c>
      <c r="N622" t="n">
        <v>-1</v>
      </c>
    </row>
    <row r="623">
      <c r="A623" t="n">
        <v>105</v>
      </c>
      <c r="B623" s="2" t="n">
        <v>44633</v>
      </c>
      <c r="C623" t="n">
        <v>5347</v>
      </c>
      <c r="D623" t="inlineStr">
        <is>
          <t xml:space="preserve"> Soll der Kanton Hausarztpraxen finanziell unterstützen (z.B. durch steuerliche Vorteile oder Anschubfinanzierungen bei der Übernahme von Praxen)?</t>
        </is>
      </c>
      <c r="E623" t="inlineStr">
        <is>
          <t>options4</t>
        </is>
      </c>
      <c r="F623" t="n">
        <v>4898</v>
      </c>
      <c r="G623" t="inlineStr">
        <is>
          <t>Sozialstaat, Familie &amp; Gesundheit</t>
        </is>
      </c>
      <c r="H623" t="inlineStr">
        <is>
          <t>Q01835</t>
        </is>
      </c>
      <c r="I623" t="inlineStr">
        <is>
          <t>de</t>
        </is>
      </c>
      <c r="J623" t="b">
        <v>0</v>
      </c>
      <c r="K623" t="inlineStr">
        <is>
          <t>ff6b90f9360b5f457d08335b40dc3a2a</t>
        </is>
      </c>
      <c r="L623" t="n">
        <v/>
      </c>
      <c r="M623" t="n">
        <v>-1</v>
      </c>
      <c r="N623" t="n">
        <v>-1</v>
      </c>
    </row>
    <row r="624">
      <c r="A624" t="n">
        <v>105</v>
      </c>
      <c r="B624" s="2" t="n">
        <v>44633</v>
      </c>
      <c r="C624" t="n">
        <v>5349</v>
      </c>
      <c r="D624" t="inlineStr">
        <is>
          <t xml:space="preserve"> Befürworten Sie eine Verschärfung des Sozialhilfegesetzes (z.B. Begrenzung der Zulagen, tieferes Existenzminimum, strengere Sanktionen)?</t>
        </is>
      </c>
      <c r="E624" t="inlineStr">
        <is>
          <t>options4</t>
        </is>
      </c>
      <c r="F624" t="n">
        <v>4898</v>
      </c>
      <c r="G624" t="inlineStr">
        <is>
          <t>Sozialstaat, Familie &amp; Gesundheit</t>
        </is>
      </c>
      <c r="H624" t="inlineStr">
        <is>
          <t>Q01836</t>
        </is>
      </c>
      <c r="I624" t="inlineStr">
        <is>
          <t>de</t>
        </is>
      </c>
      <c r="J624" t="b">
        <v>0</v>
      </c>
      <c r="K624" t="inlineStr">
        <is>
          <t>98d0e5c1189b303e451cab3155120d86</t>
        </is>
      </c>
      <c r="L624" t="n">
        <v/>
      </c>
      <c r="M624" t="n">
        <v>-1</v>
      </c>
      <c r="N624" t="n">
        <v>-1</v>
      </c>
    </row>
    <row r="625">
      <c r="A625" t="n">
        <v>105</v>
      </c>
      <c r="B625" s="2" t="n">
        <v>44633</v>
      </c>
      <c r="C625" t="n">
        <v>5351</v>
      </c>
      <c r="D625" t="inlineStr">
        <is>
          <t xml:space="preserve"> Würden Sie die Einführung von kantonalen Ergänzungsleistungen für Familien mit tiefem Einkommen begrüssen?</t>
        </is>
      </c>
      <c r="E625" t="inlineStr">
        <is>
          <t>options4</t>
        </is>
      </c>
      <c r="F625" t="n">
        <v>4898</v>
      </c>
      <c r="G625" t="inlineStr">
        <is>
          <t>Sozialstaat, Familie &amp; Gesundheit</t>
        </is>
      </c>
      <c r="H625" t="inlineStr">
        <is>
          <t>Q01837</t>
        </is>
      </c>
      <c r="I625" t="inlineStr">
        <is>
          <t>de</t>
        </is>
      </c>
      <c r="J625" t="b">
        <v>0</v>
      </c>
      <c r="K625" t="inlineStr">
        <is>
          <t>ea7a80a3439863e0e177b3b39f1a9205</t>
        </is>
      </c>
      <c r="L625" t="n">
        <v/>
      </c>
      <c r="M625" t="n">
        <v>-1</v>
      </c>
      <c r="N625" t="n">
        <v>-1</v>
      </c>
    </row>
    <row r="626">
      <c r="A626" t="n">
        <v>105</v>
      </c>
      <c r="B626" s="2" t="n">
        <v>44633</v>
      </c>
      <c r="C626" t="n">
        <v>5353</v>
      </c>
      <c r="D626" t="inlineStr">
        <is>
          <t xml:space="preserve"> Finden Sie es richtig, wenn Schulen Dispense aus religiösen Gründen für einzelne Fächer oder Veranstaltungen bewilligen (z.B. Sport- oder Sexualkundeunterricht)?</t>
        </is>
      </c>
      <c r="E626" t="inlineStr">
        <is>
          <t>options4</t>
        </is>
      </c>
      <c r="F626" t="n">
        <v>4961</v>
      </c>
      <c r="G626" t="inlineStr">
        <is>
          <t>Bildung &amp; Schule</t>
        </is>
      </c>
      <c r="H626" t="inlineStr">
        <is>
          <t>Q01838</t>
        </is>
      </c>
      <c r="I626" t="inlineStr">
        <is>
          <t>de</t>
        </is>
      </c>
      <c r="J626" t="b">
        <v>0</v>
      </c>
      <c r="K626" t="inlineStr">
        <is>
          <t>a0c7fbbce9add4a8f0152b760575d572</t>
        </is>
      </c>
      <c r="L626" t="n">
        <v/>
      </c>
      <c r="M626" t="n">
        <v>-1</v>
      </c>
      <c r="N626" t="n">
        <v>-1</v>
      </c>
    </row>
    <row r="627">
      <c r="A627" t="n">
        <v>105</v>
      </c>
      <c r="B627" s="2" t="n">
        <v>44633</v>
      </c>
      <c r="C627" t="n">
        <v>5357</v>
      </c>
      <c r="D627" t="inlineStr">
        <is>
          <t xml:space="preserve"> Soll der Kanton schwache Schüler/-innen stärker unterstützen (z.B. Unterstützungsangebote durch Sozialpädagog/-innen, Gutscheine für Nachhilfe-/Förderunterricht)?</t>
        </is>
      </c>
      <c r="E627" t="inlineStr">
        <is>
          <t>options4</t>
        </is>
      </c>
      <c r="F627" t="n">
        <v>4961</v>
      </c>
      <c r="G627" t="inlineStr">
        <is>
          <t>Bildung &amp; Schule</t>
        </is>
      </c>
      <c r="H627" t="inlineStr">
        <is>
          <t>Q01840</t>
        </is>
      </c>
      <c r="I627" t="inlineStr">
        <is>
          <t>de</t>
        </is>
      </c>
      <c r="J627" t="b">
        <v>0</v>
      </c>
      <c r="K627" t="inlineStr">
        <is>
          <t>1dad55c9b4475d13d665b3aaecccea5a</t>
        </is>
      </c>
      <c r="L627" t="n">
        <v/>
      </c>
      <c r="M627" t="n">
        <v>-1</v>
      </c>
      <c r="N627" t="n">
        <v>-1</v>
      </c>
    </row>
    <row r="628">
      <c r="A628" t="n">
        <v>105</v>
      </c>
      <c r="B628" s="2" t="n">
        <v>44633</v>
      </c>
      <c r="C628" t="n">
        <v>5359</v>
      </c>
      <c r="D628" t="inlineStr">
        <is>
          <t xml:space="preserve"> Sollen die Anforderungen bei Einbürgerungen, insbesondere hinsichtlich Deutschkenntnisse und gesellschaftliche Integration, erhöht werden?</t>
        </is>
      </c>
      <c r="E628" t="inlineStr">
        <is>
          <t>options4</t>
        </is>
      </c>
      <c r="F628" t="n">
        <v>4335</v>
      </c>
      <c r="G628" t="inlineStr">
        <is>
          <t>Migration &amp; Integration</t>
        </is>
      </c>
      <c r="H628" t="inlineStr">
        <is>
          <t>Q01841</t>
        </is>
      </c>
      <c r="I628" t="inlineStr">
        <is>
          <t>de</t>
        </is>
      </c>
      <c r="J628" t="b">
        <v>0</v>
      </c>
      <c r="K628" t="inlineStr">
        <is>
          <t>ca3d561e979d5d7ada60ae1bbd73f546</t>
        </is>
      </c>
      <c r="L628" t="n">
        <v/>
      </c>
      <c r="M628" t="n">
        <v>-1</v>
      </c>
      <c r="N628" t="n">
        <v>-1</v>
      </c>
    </row>
    <row r="629">
      <c r="A629" t="n">
        <v>105</v>
      </c>
      <c r="B629" s="2" t="n">
        <v>44633</v>
      </c>
      <c r="C629" t="n">
        <v>5403</v>
      </c>
      <c r="D629" t="inlineStr">
        <is>
          <t>Soll der Kanton Nidwalden Ausländer/-innen bei der Integration stärker unterstützen (z.B. ausgebaute Sprachförderung, zusätzliche Sozialarbeiter/-innen)?</t>
        </is>
      </c>
      <c r="E629" t="inlineStr">
        <is>
          <t>options4</t>
        </is>
      </c>
      <c r="F629" t="n">
        <v>4335</v>
      </c>
      <c r="G629" t="inlineStr">
        <is>
          <t>Migration &amp; Integration</t>
        </is>
      </c>
      <c r="H629" t="inlineStr">
        <is>
          <t>Q01842</t>
        </is>
      </c>
      <c r="I629" t="inlineStr">
        <is>
          <t>de</t>
        </is>
      </c>
      <c r="J629" t="b">
        <v>0</v>
      </c>
      <c r="K629" t="inlineStr">
        <is>
          <t>c3a017b513fa0e60750761455ffd9082</t>
        </is>
      </c>
      <c r="L629" t="n">
        <v/>
      </c>
      <c r="M629" t="n">
        <v>-1</v>
      </c>
      <c r="N629" t="n">
        <v>-1</v>
      </c>
    </row>
    <row r="630">
      <c r="A630" t="n">
        <v>105</v>
      </c>
      <c r="B630" s="2" t="n">
        <v>44633</v>
      </c>
      <c r="C630" t="n">
        <v>5405</v>
      </c>
      <c r="D630" t="inlineStr">
        <is>
          <t>Sollen Ausländer/-innen, die seit mindestens zehn Jahren in der Schweiz leben, in Nidwalden das Stimm- und Wahlrecht auf Gemeindeebene erhalten?</t>
        </is>
      </c>
      <c r="E630" t="inlineStr">
        <is>
          <t>options4</t>
        </is>
      </c>
      <c r="F630" t="n">
        <v>4335</v>
      </c>
      <c r="G630" t="inlineStr">
        <is>
          <t>Migration &amp; Integration</t>
        </is>
      </c>
      <c r="H630" t="inlineStr">
        <is>
          <t>Q01843</t>
        </is>
      </c>
      <c r="I630" t="inlineStr">
        <is>
          <t>de</t>
        </is>
      </c>
      <c r="J630" t="b">
        <v>0</v>
      </c>
      <c r="K630" t="inlineStr">
        <is>
          <t>3258f2f233a74098cf0484c81ee39c04</t>
        </is>
      </c>
      <c r="L630" t="n">
        <v/>
      </c>
      <c r="M630" t="n">
        <v>-1</v>
      </c>
      <c r="N630" t="n">
        <v>-1</v>
      </c>
    </row>
    <row r="631">
      <c r="A631" t="n">
        <v>105</v>
      </c>
      <c r="B631" s="2" t="n">
        <v>44633</v>
      </c>
      <c r="C631" t="n">
        <v>5409</v>
      </c>
      <c r="D631" t="inlineStr">
        <is>
          <t>Soll sich der Kanton Nidwalden dafür einsetzen, dass Geflüchtete aus Lagern direkt vor Ort (z.B. Griechenland) aufgenommen werden können (sogenannte Resettlement-Flüchtlinge)?</t>
        </is>
      </c>
      <c r="E631" t="inlineStr">
        <is>
          <t>options4</t>
        </is>
      </c>
      <c r="F631" t="n">
        <v>4335</v>
      </c>
      <c r="G631" t="inlineStr">
        <is>
          <t>Migration &amp; Integration</t>
        </is>
      </c>
      <c r="H631" t="inlineStr">
        <is>
          <t>Q01845</t>
        </is>
      </c>
      <c r="I631" t="inlineStr">
        <is>
          <t>de</t>
        </is>
      </c>
      <c r="J631" t="b">
        <v>0</v>
      </c>
      <c r="K631" t="inlineStr">
        <is>
          <t>183c8631920a8401b751ef3cfaf868bc</t>
        </is>
      </c>
      <c r="L631" t="n">
        <v/>
      </c>
      <c r="M631" t="n">
        <v>-1</v>
      </c>
      <c r="N631" t="n">
        <v>-1</v>
      </c>
    </row>
    <row r="632">
      <c r="A632" t="n">
        <v>105</v>
      </c>
      <c r="B632" s="2" t="n">
        <v>44633</v>
      </c>
      <c r="C632" t="n">
        <v>5419</v>
      </c>
      <c r="D632" t="inlineStr">
        <is>
          <t>Soll der Kanton Nidwalden Staat und Kirche vollständig trennen?</t>
        </is>
      </c>
      <c r="E632" t="inlineStr">
        <is>
          <t>options4</t>
        </is>
      </c>
      <c r="F632" t="n">
        <v>5043</v>
      </c>
      <c r="G632" t="inlineStr">
        <is>
          <t>Gesellschaft, Kultur &amp; Ethik</t>
        </is>
      </c>
      <c r="H632" t="inlineStr">
        <is>
          <t>Q01850</t>
        </is>
      </c>
      <c r="I632" t="inlineStr">
        <is>
          <t>de</t>
        </is>
      </c>
      <c r="J632" t="b">
        <v>0</v>
      </c>
      <c r="K632" t="inlineStr">
        <is>
          <t>5a7ccb0261c8938127d6ad7eea750e02</t>
        </is>
      </c>
      <c r="L632" t="n">
        <v/>
      </c>
      <c r="M632" t="n">
        <v>-1</v>
      </c>
      <c r="N632" t="n">
        <v>-1</v>
      </c>
    </row>
    <row r="633">
      <c r="A633" t="n">
        <v>105</v>
      </c>
      <c r="B633" s="2" t="n">
        <v>44633</v>
      </c>
      <c r="C633" t="n">
        <v>5421</v>
      </c>
      <c r="D633" t="inlineStr">
        <is>
          <t>Es ist eine Priorität des Kantons Nidwalden im Vergleich zu anderen Kantonen sehr tiefe Steuersätze anzubieten. Befürworten Sie dies?</t>
        </is>
      </c>
      <c r="E633" t="inlineStr">
        <is>
          <t>options4</t>
        </is>
      </c>
      <c r="F633" t="n">
        <v>4495</v>
      </c>
      <c r="G633" t="inlineStr">
        <is>
          <t>Finanzen &amp; Steuern</t>
        </is>
      </c>
      <c r="H633" t="inlineStr">
        <is>
          <t>Q01851</t>
        </is>
      </c>
      <c r="I633" t="inlineStr">
        <is>
          <t>de</t>
        </is>
      </c>
      <c r="J633" t="b">
        <v>0</v>
      </c>
      <c r="K633" t="inlineStr">
        <is>
          <t>2e5502c5ce0b90f6cbcebdc436be1119</t>
        </is>
      </c>
      <c r="L633" t="n">
        <v/>
      </c>
      <c r="M633" t="n">
        <v>-1</v>
      </c>
      <c r="N633" t="n">
        <v>-1</v>
      </c>
    </row>
    <row r="634">
      <c r="A634" t="n">
        <v>105</v>
      </c>
      <c r="B634" s="2" t="n">
        <v>44633</v>
      </c>
      <c r="C634" t="n">
        <v>5423</v>
      </c>
      <c r="D634" t="inlineStr">
        <is>
          <t>Sollen im Kanton Nidwalden die Steuern für Personen mit hohem Einkommen und Vermögen erhöht werden?</t>
        </is>
      </c>
      <c r="E634" t="inlineStr">
        <is>
          <t>options4</t>
        </is>
      </c>
      <c r="F634" t="n">
        <v>4495</v>
      </c>
      <c r="G634" t="inlineStr">
        <is>
          <t>Finanzen &amp; Steuern</t>
        </is>
      </c>
      <c r="H634" t="inlineStr">
        <is>
          <t>Q01852</t>
        </is>
      </c>
      <c r="I634" t="inlineStr">
        <is>
          <t>de</t>
        </is>
      </c>
      <c r="J634" t="b">
        <v>0</v>
      </c>
      <c r="K634" t="inlineStr">
        <is>
          <t>f363b3735f23b96083134c00c3c79c09</t>
        </is>
      </c>
      <c r="L634" t="n">
        <v/>
      </c>
      <c r="M634" t="n">
        <v>-1</v>
      </c>
      <c r="N634" t="n">
        <v>-1</v>
      </c>
    </row>
    <row r="635">
      <c r="A635" t="n">
        <v>105</v>
      </c>
      <c r="B635" s="2" t="n">
        <v>44633</v>
      </c>
      <c r="C635" t="n">
        <v>5429</v>
      </c>
      <c r="D635" t="inlineStr">
        <is>
          <t>Die OECD plant einen globalen Mindeststeuersatz von 15% für Unternehmen einzuführen. Soll sich Nidwalden beim Bund dafür einsetzen, dass die Kantone die Unternehmenssteuern weiterhin tiefer ansetzen können?</t>
        </is>
      </c>
      <c r="E635" t="inlineStr">
        <is>
          <t>options4</t>
        </is>
      </c>
      <c r="F635" t="n">
        <v>4495</v>
      </c>
      <c r="G635" t="inlineStr">
        <is>
          <t>Finanzen &amp; Steuern</t>
        </is>
      </c>
      <c r="H635" t="inlineStr">
        <is>
          <t>Q01855</t>
        </is>
      </c>
      <c r="I635" t="inlineStr">
        <is>
          <t>de</t>
        </is>
      </c>
      <c r="J635" t="b">
        <v>0</v>
      </c>
      <c r="K635" t="inlineStr">
        <is>
          <t>1b01883e91bf53182ea4aa46015316cb</t>
        </is>
      </c>
      <c r="L635" t="n">
        <v/>
      </c>
      <c r="M635" t="n">
        <v>-1</v>
      </c>
      <c r="N635" t="n">
        <v>-1</v>
      </c>
    </row>
    <row r="636">
      <c r="A636" t="n">
        <v>105</v>
      </c>
      <c r="B636" s="2" t="n">
        <v>44633</v>
      </c>
      <c r="C636" t="n">
        <v>5433</v>
      </c>
      <c r="D636" t="inlineStr">
        <is>
          <t>Befürworten Sie eine strengere Kontrolle der Lohngleichheit von Frauen und Männern im Kanton Nidwalden?</t>
        </is>
      </c>
      <c r="E636" t="inlineStr">
        <is>
          <t>options4</t>
        </is>
      </c>
      <c r="F636" t="n">
        <v>4616</v>
      </c>
      <c r="G636" t="inlineStr">
        <is>
          <t>Wirtschaft &amp; Arbeit</t>
        </is>
      </c>
      <c r="H636" t="inlineStr">
        <is>
          <t>Q01857</t>
        </is>
      </c>
      <c r="I636" t="inlineStr">
        <is>
          <t>de</t>
        </is>
      </c>
      <c r="J636" t="b">
        <v>0</v>
      </c>
      <c r="K636" t="inlineStr">
        <is>
          <t>985a64af191dc8cdf9830367d8cfdbfe</t>
        </is>
      </c>
      <c r="L636" t="n">
        <v/>
      </c>
      <c r="M636" t="n">
        <v>-1</v>
      </c>
      <c r="N636" t="n">
        <v>-1</v>
      </c>
    </row>
    <row r="637">
      <c r="A637" t="n">
        <v>105</v>
      </c>
      <c r="B637" s="2" t="n">
        <v>44633</v>
      </c>
      <c r="C637" t="n">
        <v>5439</v>
      </c>
      <c r="D637" t="inlineStr">
        <is>
          <t>Sollte der Kanton Nidwalden mehr Massnahmen zur Förderung umweltfreundlicher Landwirtschaft ergreifen (Permakultur, Biolandbau usw.)?</t>
        </is>
      </c>
      <c r="E637" t="inlineStr">
        <is>
          <t>options4</t>
        </is>
      </c>
      <c r="F637" t="n">
        <v>5538</v>
      </c>
      <c r="G637" t="inlineStr">
        <is>
          <t>Energie &amp; Umwelt</t>
        </is>
      </c>
      <c r="H637" t="inlineStr">
        <is>
          <t>Q01860</t>
        </is>
      </c>
      <c r="I637" t="inlineStr">
        <is>
          <t>de</t>
        </is>
      </c>
      <c r="J637" t="b">
        <v>0</v>
      </c>
      <c r="K637" t="inlineStr">
        <is>
          <t>2568e67a31ec67b06647ebaad1460486</t>
        </is>
      </c>
      <c r="L637" t="n">
        <v/>
      </c>
      <c r="M637" t="n">
        <v>-1</v>
      </c>
      <c r="N637" t="n">
        <v>-1</v>
      </c>
    </row>
    <row r="638">
      <c r="A638" t="n">
        <v>105</v>
      </c>
      <c r="B638" s="2" t="n">
        <v>44633</v>
      </c>
      <c r="C638" t="n">
        <v>5447</v>
      </c>
      <c r="D638" t="inlineStr">
        <is>
          <t>Soll der Kanton Elektromobilität stärker fördern (z.B. mehr Ladestationen, vergünstigte Stromtarife an den Ladestationen, verbilligte Parkplätze)?</t>
        </is>
      </c>
      <c r="E638" t="inlineStr">
        <is>
          <t>options4</t>
        </is>
      </c>
      <c r="F638" t="n">
        <v>5538</v>
      </c>
      <c r="G638" t="inlineStr">
        <is>
          <t>Energie &amp; Umwelt</t>
        </is>
      </c>
      <c r="H638" t="inlineStr">
        <is>
          <t>Q01864</t>
        </is>
      </c>
      <c r="I638" t="inlineStr">
        <is>
          <t>de</t>
        </is>
      </c>
      <c r="J638" t="b">
        <v>0</v>
      </c>
      <c r="K638" t="inlineStr">
        <is>
          <t>677bae78c2d28c5e0901d96caf460762</t>
        </is>
      </c>
      <c r="L638" t="n">
        <v/>
      </c>
      <c r="M638" t="n">
        <v>-1</v>
      </c>
      <c r="N638" t="n">
        <v>-1</v>
      </c>
    </row>
    <row r="639">
      <c r="A639" t="n">
        <v>105</v>
      </c>
      <c r="B639" s="2" t="n">
        <v>44633</v>
      </c>
      <c r="C639" t="n">
        <v>5449</v>
      </c>
      <c r="D639" t="inlineStr">
        <is>
          <t>Befürworten Sie strengere Massnahmen zugunsten des Klimaschutzes (Strategie für Netto-Null Treibhausgasemissionen bereits vor 2050)?</t>
        </is>
      </c>
      <c r="E639" t="inlineStr">
        <is>
          <t>options4</t>
        </is>
      </c>
      <c r="F639" t="n">
        <v>5538</v>
      </c>
      <c r="G639" t="inlineStr">
        <is>
          <t>Energie &amp; Umwelt</t>
        </is>
      </c>
      <c r="H639" t="inlineStr">
        <is>
          <t>Q01865</t>
        </is>
      </c>
      <c r="I639" t="inlineStr">
        <is>
          <t>de</t>
        </is>
      </c>
      <c r="J639" t="b">
        <v>0</v>
      </c>
      <c r="K639" t="inlineStr">
        <is>
          <t>27dae0fbb2accf07b518ff895356096f</t>
        </is>
      </c>
      <c r="L639" t="n">
        <v/>
      </c>
      <c r="M639" t="n">
        <v>-1</v>
      </c>
      <c r="N639" t="n">
        <v>-1</v>
      </c>
    </row>
    <row r="640">
      <c r="A640" t="n">
        <v>105</v>
      </c>
      <c r="B640" s="2" t="n">
        <v>44633</v>
      </c>
      <c r="C640" t="n">
        <v>5451</v>
      </c>
      <c r="D640" t="inlineStr">
        <is>
          <t>Soll im Kanton Nidwalden die Infrastruktur für den Langsamverkehr (z.B. Velowege, Trottoirs, Strassenübergänge) ausgebaut werden?</t>
        </is>
      </c>
      <c r="E640" t="inlineStr">
        <is>
          <t>options4</t>
        </is>
      </c>
      <c r="F640" t="n">
        <v>5583</v>
      </c>
      <c r="G640" t="inlineStr">
        <is>
          <t>Raumplanung</t>
        </is>
      </c>
      <c r="H640" t="inlineStr">
        <is>
          <t>Q01866</t>
        </is>
      </c>
      <c r="I640" t="inlineStr">
        <is>
          <t>de</t>
        </is>
      </c>
      <c r="J640" t="b">
        <v>0</v>
      </c>
      <c r="K640" t="inlineStr">
        <is>
          <t>219cc65c8605da42f343bca39fd10624</t>
        </is>
      </c>
      <c r="L640" t="n">
        <v/>
      </c>
      <c r="M640" t="n">
        <v>-1</v>
      </c>
      <c r="N640" t="n">
        <v>-1</v>
      </c>
    </row>
    <row r="641">
      <c r="A641" t="n">
        <v>105</v>
      </c>
      <c r="B641" s="2" t="n">
        <v>44633</v>
      </c>
      <c r="C641" t="n">
        <v>5453</v>
      </c>
      <c r="D641" t="inlineStr">
        <is>
          <t>Der Kanton Nidwalden beteiligt sich finanziell an den Kosten des Durchgangsbahnhofs Luzern. Befürworten Sie dies?</t>
        </is>
      </c>
      <c r="E641" t="inlineStr">
        <is>
          <t>options4</t>
        </is>
      </c>
      <c r="F641" t="n">
        <v>5583</v>
      </c>
      <c r="G641" t="inlineStr">
        <is>
          <t>Raumplanung</t>
        </is>
      </c>
      <c r="H641" t="inlineStr">
        <is>
          <t>Q01867</t>
        </is>
      </c>
      <c r="I641" t="inlineStr">
        <is>
          <t>de</t>
        </is>
      </c>
      <c r="J641" t="b">
        <v>0</v>
      </c>
      <c r="K641" t="inlineStr">
        <is>
          <t>a240d9de5f25cc83fedfafb1234c58fc</t>
        </is>
      </c>
      <c r="L641" t="n">
        <v/>
      </c>
      <c r="M641" t="n">
        <v>-1</v>
      </c>
      <c r="N641" t="n">
        <v>-1</v>
      </c>
    </row>
    <row r="642">
      <c r="A642" t="n">
        <v>105</v>
      </c>
      <c r="B642" s="2" t="n">
        <v>44633</v>
      </c>
      <c r="C642" t="n">
        <v>5455</v>
      </c>
      <c r="D642" t="inlineStr">
        <is>
          <t>Befürworten Sie die Einführung eines Viertelstundentakts der Zentralbahn zwischen Stans und Luzern?</t>
        </is>
      </c>
      <c r="E642" t="inlineStr">
        <is>
          <t>options4</t>
        </is>
      </c>
      <c r="F642" t="n">
        <v>5583</v>
      </c>
      <c r="G642" t="inlineStr">
        <is>
          <t>Raumplanung</t>
        </is>
      </c>
      <c r="H642" t="inlineStr">
        <is>
          <t>Q01868</t>
        </is>
      </c>
      <c r="I642" t="inlineStr">
        <is>
          <t>de</t>
        </is>
      </c>
      <c r="J642" t="b">
        <v>0</v>
      </c>
      <c r="K642" t="inlineStr">
        <is>
          <t>e29708e56e22b5ddde290bc7ecde21b7</t>
        </is>
      </c>
      <c r="L642" t="n">
        <v/>
      </c>
      <c r="M642" t="n">
        <v>-1</v>
      </c>
      <c r="N642" t="n">
        <v>-1</v>
      </c>
    </row>
    <row r="643">
      <c r="A643" t="n">
        <v>105</v>
      </c>
      <c r="B643" s="2" t="n">
        <v>44633</v>
      </c>
      <c r="C643" t="n">
        <v>5463</v>
      </c>
      <c r="D643" t="inlineStr">
        <is>
          <t>Soll die Finanzierung von Parteien sowie von Wahl- und Abstimmungskampagnen im Kanton Nidwalden offengelegt werden müssen?</t>
        </is>
      </c>
      <c r="E643" t="inlineStr">
        <is>
          <t>options4</t>
        </is>
      </c>
      <c r="F643" t="n">
        <v>5189</v>
      </c>
      <c r="G643" t="inlineStr">
        <is>
          <t>Politisches System &amp; Digitalisierung</t>
        </is>
      </c>
      <c r="H643" t="inlineStr">
        <is>
          <t>Q01872</t>
        </is>
      </c>
      <c r="I643" t="inlineStr">
        <is>
          <t>de</t>
        </is>
      </c>
      <c r="J643" t="b">
        <v>0</v>
      </c>
      <c r="K643" t="inlineStr">
        <is>
          <t>50dc0e0426fd0425f3e31d94129bbb82</t>
        </is>
      </c>
      <c r="L643" t="n">
        <v/>
      </c>
      <c r="M643" t="n">
        <v>-1</v>
      </c>
      <c r="N643" t="n">
        <v>-1</v>
      </c>
    </row>
    <row r="644">
      <c r="A644" t="n">
        <v>105</v>
      </c>
      <c r="B644" s="2" t="n">
        <v>44633</v>
      </c>
      <c r="C644" t="n">
        <v>5465</v>
      </c>
      <c r="D644" t="inlineStr">
        <is>
          <t>Sollen sämtliche Interessenbindungen von Mitgliedern der Gerichte, der Schlichtungsbehörde sowie von Mitarbeitenden der Staatsanwaltschaft offengelegt werden?</t>
        </is>
      </c>
      <c r="E644" t="inlineStr">
        <is>
          <t>options4</t>
        </is>
      </c>
      <c r="F644" t="n">
        <v>5189</v>
      </c>
      <c r="G644" t="inlineStr">
        <is>
          <t>Politisches System &amp; Digitalisierung</t>
        </is>
      </c>
      <c r="H644" t="inlineStr">
        <is>
          <t>Q01873</t>
        </is>
      </c>
      <c r="I644" t="inlineStr">
        <is>
          <t>de</t>
        </is>
      </c>
      <c r="J644" t="b">
        <v>0</v>
      </c>
      <c r="K644" t="inlineStr">
        <is>
          <t>0e42d54c20d3305c7ad47ff728559e73</t>
        </is>
      </c>
      <c r="L644" t="n">
        <v/>
      </c>
      <c r="M644" t="n">
        <v>-1</v>
      </c>
      <c r="N644" t="n">
        <v>-1</v>
      </c>
    </row>
    <row r="645">
      <c r="A645" t="n">
        <v>105</v>
      </c>
      <c r="B645" s="2" t="n">
        <v>44633</v>
      </c>
      <c r="C645" t="n">
        <v>5467</v>
      </c>
      <c r="D645" t="inlineStr">
        <is>
          <t xml:space="preserve">Befürworten Sie eine verstärkte Polizeipräsenz im Kanton? </t>
        </is>
      </c>
      <c r="E645" t="inlineStr">
        <is>
          <t>options4</t>
        </is>
      </c>
      <c r="F645" t="n">
        <v>5267</v>
      </c>
      <c r="G645" t="inlineStr">
        <is>
          <t>Sicherheit &amp; Polizei</t>
        </is>
      </c>
      <c r="H645" t="inlineStr">
        <is>
          <t>Q01874</t>
        </is>
      </c>
      <c r="I645" t="inlineStr">
        <is>
          <t>de</t>
        </is>
      </c>
      <c r="J645" t="b">
        <v>0</v>
      </c>
      <c r="K645" t="inlineStr">
        <is>
          <t>f74376077d8f5be5b4367757cb535955</t>
        </is>
      </c>
      <c r="L645" t="n">
        <v/>
      </c>
      <c r="M645" t="n">
        <v>-1</v>
      </c>
      <c r="N645" t="n">
        <v>-1</v>
      </c>
    </row>
    <row r="646">
      <c r="A646" t="n">
        <v>105</v>
      </c>
      <c r="B646" s="2" t="n">
        <v>44633</v>
      </c>
      <c r="C646" t="n">
        <v>5475</v>
      </c>
      <c r="D646" t="inlineStr">
        <is>
          <t>Soll der Kanton Nidwalden sein Engagement bei der Entwicklungszusammenarbeit ausbauen?</t>
        </is>
      </c>
      <c r="E646" t="inlineStr">
        <is>
          <t>options4</t>
        </is>
      </c>
      <c r="F646" t="n">
        <v>4730</v>
      </c>
      <c r="G646" t="inlineStr">
        <is>
          <t>Aussenbeziehungen</t>
        </is>
      </c>
      <c r="H646" t="inlineStr">
        <is>
          <t>Q01878</t>
        </is>
      </c>
      <c r="I646" t="inlineStr">
        <is>
          <t>de</t>
        </is>
      </c>
      <c r="J646" t="b">
        <v>0</v>
      </c>
      <c r="K646" t="inlineStr">
        <is>
          <t>929ee983962d14b3c772438819087833</t>
        </is>
      </c>
      <c r="L646" t="n">
        <v/>
      </c>
      <c r="M646" t="n">
        <v>-1</v>
      </c>
      <c r="N646" t="n">
        <v>-1</v>
      </c>
    </row>
    <row r="647">
      <c r="A647" t="n">
        <v>109</v>
      </c>
      <c r="B647" s="2" t="n">
        <v>44647</v>
      </c>
      <c r="C647" t="n">
        <v>5494</v>
      </c>
      <c r="D647" t="inlineStr">
        <is>
          <t>Sollen von der Stadt zusätzliche finanzielle Mittel für familien- und schulergänzende Kinderbetreuung eingesetzt werden (z.B. höhere Beiträge für Erziehungsberechtigte)?</t>
        </is>
      </c>
      <c r="E647" t="inlineStr">
        <is>
          <t>options4</t>
        </is>
      </c>
      <c r="F647" t="n">
        <v>4191</v>
      </c>
      <c r="G647" t="inlineStr">
        <is>
          <t>Sozialstaat &amp; Familie</t>
        </is>
      </c>
      <c r="H647" t="inlineStr">
        <is>
          <t>Q01943</t>
        </is>
      </c>
      <c r="I647" t="inlineStr">
        <is>
          <t>de</t>
        </is>
      </c>
      <c r="J647" t="b">
        <v>0</v>
      </c>
      <c r="K647" t="inlineStr">
        <is>
          <t>fa039348c6992da564f3fa77505fa88b</t>
        </is>
      </c>
      <c r="L647" t="n">
        <v/>
      </c>
      <c r="M647" t="n">
        <v>-1</v>
      </c>
      <c r="N647" t="n">
        <v>-1</v>
      </c>
    </row>
    <row r="648">
      <c r="A648" t="n">
        <v>109</v>
      </c>
      <c r="B648" s="2" t="n">
        <v>44647</v>
      </c>
      <c r="C648" t="n">
        <v>5496</v>
      </c>
      <c r="D648" t="inlineStr">
        <is>
          <t>Soll die Stadt Bülach Eltern, die auf externe Kinderbetreuung verzichten ("Betreuung zu Hause"), finanziell unterstützen?</t>
        </is>
      </c>
      <c r="E648" t="inlineStr">
        <is>
          <t>options4</t>
        </is>
      </c>
      <c r="F648" t="n">
        <v>4191</v>
      </c>
      <c r="G648" t="inlineStr">
        <is>
          <t>Sozialstaat &amp; Familie</t>
        </is>
      </c>
      <c r="H648" t="inlineStr">
        <is>
          <t>Q01944</t>
        </is>
      </c>
      <c r="I648" t="inlineStr">
        <is>
          <t>de</t>
        </is>
      </c>
      <c r="J648" t="b">
        <v>0</v>
      </c>
      <c r="K648" t="inlineStr">
        <is>
          <t>a8274a800558836d435cf26a823fc5e3</t>
        </is>
      </c>
      <c r="L648" t="n">
        <v/>
      </c>
      <c r="M648" t="n">
        <v>-1</v>
      </c>
      <c r="N648" t="n">
        <v>-1</v>
      </c>
    </row>
    <row r="649">
      <c r="A649" t="n">
        <v>109</v>
      </c>
      <c r="B649" s="2" t="n">
        <v>44647</v>
      </c>
      <c r="C649" t="n">
        <v>5500</v>
      </c>
      <c r="D649" t="inlineStr">
        <is>
          <t>Soll die Stadt Bülach den gemeinnützigen Wohnungsbau finanziell stärker fördern?</t>
        </is>
      </c>
      <c r="E649" t="inlineStr">
        <is>
          <t>options4</t>
        </is>
      </c>
      <c r="F649" t="n">
        <v>4191</v>
      </c>
      <c r="G649" t="inlineStr">
        <is>
          <t>Sozialstaat &amp; Familie</t>
        </is>
      </c>
      <c r="H649" t="inlineStr">
        <is>
          <t>Q01946</t>
        </is>
      </c>
      <c r="I649" t="inlineStr">
        <is>
          <t>de</t>
        </is>
      </c>
      <c r="J649" t="b">
        <v>0</v>
      </c>
      <c r="K649" t="inlineStr">
        <is>
          <t>c619b1eb0b9b669518aae2d4741a7c1a</t>
        </is>
      </c>
      <c r="L649" t="n">
        <v/>
      </c>
      <c r="M649" t="n">
        <v>-1</v>
      </c>
      <c r="N649" t="n">
        <v>-1</v>
      </c>
    </row>
    <row r="650">
      <c r="A650" t="n">
        <v>109</v>
      </c>
      <c r="B650" s="2" t="n">
        <v>44647</v>
      </c>
      <c r="C650" t="n">
        <v>5502</v>
      </c>
      <c r="D650" t="inlineStr">
        <is>
          <t>Sollen in Bülach alle Schulen als Tagesschulen mit freiwilligem Betreuungsangebot geführt werden?</t>
        </is>
      </c>
      <c r="E650" t="inlineStr">
        <is>
          <t>options4</t>
        </is>
      </c>
      <c r="F650" t="n">
        <v>4963</v>
      </c>
      <c r="G650" t="inlineStr">
        <is>
          <t>Bildung &amp; Schule</t>
        </is>
      </c>
      <c r="H650" t="inlineStr">
        <is>
          <t>Q01947</t>
        </is>
      </c>
      <c r="I650" t="inlineStr">
        <is>
          <t>de</t>
        </is>
      </c>
      <c r="J650" t="b">
        <v>0</v>
      </c>
      <c r="K650" t="inlineStr">
        <is>
          <t>415404aa838809f18ef9ee2e2f541510</t>
        </is>
      </c>
      <c r="L650" t="n">
        <v/>
      </c>
      <c r="M650" t="n">
        <v>-1</v>
      </c>
      <c r="N650" t="n">
        <v>-1</v>
      </c>
    </row>
    <row r="651">
      <c r="A651" t="n">
        <v>109</v>
      </c>
      <c r="B651" s="2" t="n">
        <v>44647</v>
      </c>
      <c r="C651" t="n">
        <v>5506</v>
      </c>
      <c r="D651" t="inlineStr">
        <is>
          <t>Soll die Stadt schwache Schüler/-innen stärker unterstützen (z.B. Unterstützungsangebote durch Sozialpädagog/-innen, Gutscheine für Nachhilfe-/Förderunterricht)?</t>
        </is>
      </c>
      <c r="E651" t="inlineStr">
        <is>
          <t>options4</t>
        </is>
      </c>
      <c r="F651" t="n">
        <v>4963</v>
      </c>
      <c r="G651" t="inlineStr">
        <is>
          <t>Bildung &amp; Schule</t>
        </is>
      </c>
      <c r="H651" t="inlineStr">
        <is>
          <t>Q01949</t>
        </is>
      </c>
      <c r="I651" t="inlineStr">
        <is>
          <t>de</t>
        </is>
      </c>
      <c r="J651" t="b">
        <v>0</v>
      </c>
      <c r="K651" t="inlineStr">
        <is>
          <t>1136be41a4efa7c52827bf145cd8878d</t>
        </is>
      </c>
      <c r="L651" t="n">
        <v/>
      </c>
      <c r="M651" t="n">
        <v>-1</v>
      </c>
      <c r="N651" t="n">
        <v>-1</v>
      </c>
    </row>
    <row r="652">
      <c r="A652" t="n">
        <v>109</v>
      </c>
      <c r="B652" s="2" t="n">
        <v>44647</v>
      </c>
      <c r="C652" t="n">
        <v>5514</v>
      </c>
      <c r="D652" t="inlineStr">
        <is>
          <t>Soll die Stadt Bülach mehr geflüchtete Personen aus Kriegsgebieten (z.B. Afghanistan) aufnehmen?</t>
        </is>
      </c>
      <c r="E652" t="inlineStr">
        <is>
          <t>options4</t>
        </is>
      </c>
      <c r="F652" t="n">
        <v>4337</v>
      </c>
      <c r="G652" t="inlineStr">
        <is>
          <t>Migration &amp; Integration</t>
        </is>
      </c>
      <c r="H652" t="inlineStr">
        <is>
          <t>Q01953</t>
        </is>
      </c>
      <c r="I652" t="inlineStr">
        <is>
          <t>de</t>
        </is>
      </c>
      <c r="J652" t="b">
        <v>0</v>
      </c>
      <c r="K652" t="inlineStr">
        <is>
          <t>13c0a32962e117149ba0612dc93fc31b</t>
        </is>
      </c>
      <c r="L652" t="n">
        <v/>
      </c>
      <c r="M652" t="n">
        <v>-1</v>
      </c>
      <c r="N652" t="n">
        <v>-1</v>
      </c>
    </row>
    <row r="653">
      <c r="A653" t="n">
        <v>109</v>
      </c>
      <c r="B653" s="2" t="n">
        <v>44647</v>
      </c>
      <c r="C653" t="n">
        <v>5518</v>
      </c>
      <c r="D653" t="inlineStr">
        <is>
          <t xml:space="preserve"> Soll das Areal der Fussballplätze Gringglen zur Finanzierung von Investitionen in die Sportinfrastruktur (z.B. Neubau Sportpark Erachfeld, Sanierung Sportanlage Hirslen) verkauft werden können? </t>
        </is>
      </c>
      <c r="E653" t="inlineStr">
        <is>
          <t>options4</t>
        </is>
      </c>
      <c r="F653" t="n">
        <v>5045</v>
      </c>
      <c r="G653" t="inlineStr">
        <is>
          <t>Gesellschaft, Kultur &amp; Ethik</t>
        </is>
      </c>
      <c r="H653" t="inlineStr">
        <is>
          <t>Q01954</t>
        </is>
      </c>
      <c r="I653" t="inlineStr">
        <is>
          <t>de</t>
        </is>
      </c>
      <c r="J653" t="b">
        <v>0</v>
      </c>
      <c r="K653" t="inlineStr">
        <is>
          <t>5b1010d064275f050bd8dde5ef3445e7</t>
        </is>
      </c>
      <c r="L653" t="n">
        <v/>
      </c>
      <c r="M653" t="n">
        <v>-1</v>
      </c>
      <c r="N653" t="n">
        <v>-1</v>
      </c>
    </row>
    <row r="654">
      <c r="A654" t="n">
        <v>109</v>
      </c>
      <c r="B654" s="2" t="n">
        <v>44647</v>
      </c>
      <c r="C654" t="n">
        <v>5534</v>
      </c>
      <c r="D654" t="inlineStr">
        <is>
          <t>Soll sich die Stadt finanziell stärker für Vorhaben wie das Kultur- und Begegnungszentrum Sonnenhof einsetzen?</t>
        </is>
      </c>
      <c r="E654" t="inlineStr">
        <is>
          <t>options4</t>
        </is>
      </c>
      <c r="F654" t="n">
        <v>5045</v>
      </c>
      <c r="G654" t="inlineStr">
        <is>
          <t>Gesellschaft, Kultur &amp; Ethik</t>
        </is>
      </c>
      <c r="H654" t="inlineStr">
        <is>
          <t>Q01955</t>
        </is>
      </c>
      <c r="I654" t="inlineStr">
        <is>
          <t>de</t>
        </is>
      </c>
      <c r="J654" t="b">
        <v>0</v>
      </c>
      <c r="K654" t="inlineStr">
        <is>
          <t>5e008f7b15950ae7ee756719dcce37ab</t>
        </is>
      </c>
      <c r="L654" t="n">
        <v/>
      </c>
      <c r="M654" t="n">
        <v>-1</v>
      </c>
      <c r="N654" t="n">
        <v>-1</v>
      </c>
    </row>
    <row r="655">
      <c r="A655" t="n">
        <v>109</v>
      </c>
      <c r="B655" s="2" t="n">
        <v>44647</v>
      </c>
      <c r="C655" t="n">
        <v>5542</v>
      </c>
      <c r="D655" t="inlineStr">
        <is>
          <t>Soll Bülach Angebote fördern, die Kindern und Jugendlichen eine günstige und bewegungsintensive Freizeitgestaltung ermöglicht?</t>
        </is>
      </c>
      <c r="E655" t="inlineStr">
        <is>
          <t>options4</t>
        </is>
      </c>
      <c r="F655" t="n">
        <v>5045</v>
      </c>
      <c r="G655" t="inlineStr">
        <is>
          <t>Gesellschaft, Kultur &amp; Ethik</t>
        </is>
      </c>
      <c r="H655" t="inlineStr">
        <is>
          <t>Q01957</t>
        </is>
      </c>
      <c r="I655" t="inlineStr">
        <is>
          <t>de</t>
        </is>
      </c>
      <c r="J655" t="b">
        <v>0</v>
      </c>
      <c r="K655" t="inlineStr">
        <is>
          <t>daf764748c99353464aae39e08d4f27f</t>
        </is>
      </c>
      <c r="L655" t="n">
        <v/>
      </c>
      <c r="M655" t="n">
        <v>-1</v>
      </c>
      <c r="N655" t="n">
        <v>-1</v>
      </c>
    </row>
    <row r="656">
      <c r="A656" t="n">
        <v>109</v>
      </c>
      <c r="B656" s="2" t="n">
        <v>44647</v>
      </c>
      <c r="C656" t="n">
        <v>5566</v>
      </c>
      <c r="D656" t="inlineStr">
        <is>
          <t>Sollen die Sparanstrengungen in der Stadt Bülach deutlich erhöht werden (z.B. Verzicht auf freiwillige Aufgaben)?</t>
        </is>
      </c>
      <c r="E656" t="inlineStr">
        <is>
          <t>options4</t>
        </is>
      </c>
      <c r="F656" t="n">
        <v>4497</v>
      </c>
      <c r="G656" t="inlineStr">
        <is>
          <t>Finanzen &amp; Steuern</t>
        </is>
      </c>
      <c r="H656" t="inlineStr">
        <is>
          <t>Q01960</t>
        </is>
      </c>
      <c r="I656" t="inlineStr">
        <is>
          <t>de</t>
        </is>
      </c>
      <c r="J656" t="b">
        <v>0</v>
      </c>
      <c r="K656" t="inlineStr">
        <is>
          <t>44cd84806d118e4ffb5a01fcd3adf2c7</t>
        </is>
      </c>
      <c r="L656" t="n">
        <v/>
      </c>
      <c r="M656" t="n">
        <v>-1</v>
      </c>
      <c r="N656" t="n">
        <v>-1</v>
      </c>
    </row>
    <row r="657">
      <c r="A657" t="n">
        <v>109</v>
      </c>
      <c r="B657" s="2" t="n">
        <v>44647</v>
      </c>
      <c r="C657" t="n">
        <v>5574</v>
      </c>
      <c r="D657" t="inlineStr">
        <is>
          <t>Soll die Stadt Bülach das lokale Gewerbe stärker unterstützen (z.B. Ausbau der Standort- und Wirtschaftsförderung)?</t>
        </is>
      </c>
      <c r="E657" t="inlineStr">
        <is>
          <t>options4</t>
        </is>
      </c>
      <c r="F657" t="n">
        <v>4618</v>
      </c>
      <c r="G657" t="inlineStr">
        <is>
          <t>Wirtschaft &amp; Arbeit</t>
        </is>
      </c>
      <c r="H657" t="inlineStr">
        <is>
          <t>Q01962</t>
        </is>
      </c>
      <c r="I657" t="inlineStr">
        <is>
          <t>de</t>
        </is>
      </c>
      <c r="J657" t="b">
        <v>0</v>
      </c>
      <c r="K657" t="inlineStr">
        <is>
          <t>fbb8f766d27c3a529cedde1d2ffd65fb</t>
        </is>
      </c>
      <c r="L657" t="n">
        <v/>
      </c>
      <c r="M657" t="n">
        <v>-1</v>
      </c>
      <c r="N657" t="n">
        <v>-1</v>
      </c>
    </row>
    <row r="658">
      <c r="A658" t="n">
        <v>109</v>
      </c>
      <c r="B658" s="2" t="n">
        <v>44647</v>
      </c>
      <c r="C658" t="n">
        <v>5588</v>
      </c>
      <c r="D658" t="inlineStr">
        <is>
          <t>Befürworten Sie zusätzliche Massnahmen in der Stadt Bülach zugunsten des motorisierten Individualverkehrs (z.B. Ausbau Parkplatzangebot, Verbesserung Verkehrsfluss)?</t>
        </is>
      </c>
      <c r="E658" t="inlineStr">
        <is>
          <t>options4</t>
        </is>
      </c>
      <c r="F658" t="n">
        <v>5421</v>
      </c>
      <c r="G658" t="inlineStr">
        <is>
          <t>Verkehr &amp; Infrastruktur</t>
        </is>
      </c>
      <c r="H658" t="inlineStr">
        <is>
          <t>Q01966</t>
        </is>
      </c>
      <c r="I658" t="inlineStr">
        <is>
          <t>de</t>
        </is>
      </c>
      <c r="J658" t="b">
        <v>0</v>
      </c>
      <c r="K658" t="inlineStr">
        <is>
          <t>5c30078c9a6a78de28325ef25440f5d9</t>
        </is>
      </c>
      <c r="L658" t="n">
        <v/>
      </c>
      <c r="M658" t="n">
        <v>-1</v>
      </c>
      <c r="N658" t="n">
        <v>-1</v>
      </c>
    </row>
    <row r="659">
      <c r="A659" t="n">
        <v>109</v>
      </c>
      <c r="B659" s="2" t="n">
        <v>44647</v>
      </c>
      <c r="C659" t="n">
        <v>5592</v>
      </c>
      <c r="D659" t="inlineStr">
        <is>
          <t>Soll das ÖV-Angebot in Bülach weiter verdichtet werden?</t>
        </is>
      </c>
      <c r="E659" t="inlineStr">
        <is>
          <t>options4</t>
        </is>
      </c>
      <c r="F659" t="n">
        <v>5421</v>
      </c>
      <c r="G659" t="inlineStr">
        <is>
          <t>Verkehr &amp; Infrastruktur</t>
        </is>
      </c>
      <c r="H659" t="inlineStr">
        <is>
          <t>Q01968</t>
        </is>
      </c>
      <c r="I659" t="inlineStr">
        <is>
          <t>de</t>
        </is>
      </c>
      <c r="J659" t="b">
        <v>0</v>
      </c>
      <c r="K659" t="inlineStr">
        <is>
          <t>91db8b43881a46222c5341baaccb8414</t>
        </is>
      </c>
      <c r="L659" t="n">
        <v/>
      </c>
      <c r="M659" t="n">
        <v>-1</v>
      </c>
      <c r="N659" t="n">
        <v>-1</v>
      </c>
    </row>
    <row r="660">
      <c r="A660" t="n">
        <v>109</v>
      </c>
      <c r="B660" s="2" t="n">
        <v>44647</v>
      </c>
      <c r="C660" t="n">
        <v>5594</v>
      </c>
      <c r="D660" t="inlineStr">
        <is>
          <t>Soll die Stadt Bülach die Klimaschutzmassnahmen deutlich ausbauen mit dem Ziel, Netto-Null Treibhausgasemissonen 2040 zu erreichen?</t>
        </is>
      </c>
      <c r="E660" t="inlineStr">
        <is>
          <t>options4</t>
        </is>
      </c>
      <c r="F660" t="n">
        <v>5540</v>
      </c>
      <c r="G660" t="inlineStr">
        <is>
          <t>Energie &amp; Umwelt</t>
        </is>
      </c>
      <c r="H660" t="inlineStr">
        <is>
          <t>Q01969</t>
        </is>
      </c>
      <c r="I660" t="inlineStr">
        <is>
          <t>de</t>
        </is>
      </c>
      <c r="J660" t="b">
        <v>0</v>
      </c>
      <c r="K660" t="inlineStr">
        <is>
          <t>3d4c8c21aad0ab1f7ae0adb1df9f5b25</t>
        </is>
      </c>
      <c r="L660" t="n">
        <v/>
      </c>
      <c r="M660" t="n">
        <v>-1</v>
      </c>
      <c r="N660" t="n">
        <v>-1</v>
      </c>
    </row>
    <row r="661">
      <c r="A661" t="n">
        <v>109</v>
      </c>
      <c r="B661" s="2" t="n">
        <v>44647</v>
      </c>
      <c r="C661" t="n">
        <v>5598</v>
      </c>
      <c r="D661" t="inlineStr">
        <is>
          <t>Braucht es in der Stadt Bülach zusätzliche Massnahmen zugunsten der Biodiversität (z.B. ökologische Aufwertung von Grünflächen, finanzielle Anreize zur Begrünung privater Flächen)?</t>
        </is>
      </c>
      <c r="E661" t="inlineStr">
        <is>
          <t>options4</t>
        </is>
      </c>
      <c r="F661" t="n">
        <v>5540</v>
      </c>
      <c r="G661" t="inlineStr">
        <is>
          <t>Energie &amp; Umwelt</t>
        </is>
      </c>
      <c r="H661" t="inlineStr">
        <is>
          <t>Q01971</t>
        </is>
      </c>
      <c r="I661" t="inlineStr">
        <is>
          <t>de</t>
        </is>
      </c>
      <c r="J661" t="b">
        <v>0</v>
      </c>
      <c r="K661" t="inlineStr">
        <is>
          <t>423b3a4b8891ae39451c85f950b04936</t>
        </is>
      </c>
      <c r="L661" t="n">
        <v/>
      </c>
      <c r="M661" t="n">
        <v>-1</v>
      </c>
      <c r="N661" t="n">
        <v>-1</v>
      </c>
    </row>
    <row r="662">
      <c r="A662" t="n">
        <v>109</v>
      </c>
      <c r="B662" s="2" t="n">
        <v>44647</v>
      </c>
      <c r="C662" t="n">
        <v>5600</v>
      </c>
      <c r="D662" t="inlineStr">
        <is>
          <t>Soll die Stadt Bülach eine Beratungsstelle zu nachhaltigem Bauen (z.B. Solaranlagen, Wärmepumpen) schaffen?</t>
        </is>
      </c>
      <c r="E662" t="inlineStr">
        <is>
          <t>options4</t>
        </is>
      </c>
      <c r="F662" t="n">
        <v>5540</v>
      </c>
      <c r="G662" t="inlineStr">
        <is>
          <t>Energie &amp; Umwelt</t>
        </is>
      </c>
      <c r="H662" t="inlineStr">
        <is>
          <t>Q01972</t>
        </is>
      </c>
      <c r="I662" t="inlineStr">
        <is>
          <t>de</t>
        </is>
      </c>
      <c r="J662" t="b">
        <v>0</v>
      </c>
      <c r="K662" t="inlineStr">
        <is>
          <t>0d01b4eec53dae8bd673eaf4fb23b31f</t>
        </is>
      </c>
      <c r="L662" t="n">
        <v/>
      </c>
      <c r="M662" t="n">
        <v>-1</v>
      </c>
      <c r="N662" t="n">
        <v>-1</v>
      </c>
    </row>
    <row r="663">
      <c r="A663" t="n">
        <v>109</v>
      </c>
      <c r="B663" s="2" t="n">
        <v>44647</v>
      </c>
      <c r="C663" t="n">
        <v>5604</v>
      </c>
      <c r="D663" t="inlineStr">
        <is>
          <t>Soll der Schutz von Altbauten in Bülach gelockert werden?</t>
        </is>
      </c>
      <c r="E663" t="inlineStr">
        <is>
          <t>options4</t>
        </is>
      </c>
      <c r="F663" t="n">
        <v>5496</v>
      </c>
      <c r="G663" t="inlineStr">
        <is>
          <t>Stadtentwicklung</t>
        </is>
      </c>
      <c r="H663" t="inlineStr">
        <is>
          <t>Q01974</t>
        </is>
      </c>
      <c r="I663" t="inlineStr">
        <is>
          <t>de</t>
        </is>
      </c>
      <c r="J663" t="b">
        <v>0</v>
      </c>
      <c r="K663" t="inlineStr">
        <is>
          <t>ae0aeea3ae80f10a6a93250d00bc2100</t>
        </is>
      </c>
      <c r="L663" t="n">
        <v/>
      </c>
      <c r="M663" t="n">
        <v>-1</v>
      </c>
      <c r="N663" t="n">
        <v>-1</v>
      </c>
    </row>
    <row r="664">
      <c r="A664" t="n">
        <v>109</v>
      </c>
      <c r="B664" s="2" t="n">
        <v>44647</v>
      </c>
      <c r="C664" t="n">
        <v>5606</v>
      </c>
      <c r="D664" t="inlineStr">
        <is>
          <t>Sollen im Rahmen der baulichen Verdichtung in Bülach vermehrt Hochhäuser gebaut werden?</t>
        </is>
      </c>
      <c r="E664" t="inlineStr">
        <is>
          <t>options4</t>
        </is>
      </c>
      <c r="F664" t="n">
        <v>5496</v>
      </c>
      <c r="G664" t="inlineStr">
        <is>
          <t>Stadtentwicklung</t>
        </is>
      </c>
      <c r="H664" t="inlineStr">
        <is>
          <t>Q01975</t>
        </is>
      </c>
      <c r="I664" t="inlineStr">
        <is>
          <t>de</t>
        </is>
      </c>
      <c r="J664" t="b">
        <v>0</v>
      </c>
      <c r="K664" t="inlineStr">
        <is>
          <t>84bae177c12eefbc3b6a0b495b8d7560</t>
        </is>
      </c>
      <c r="L664" t="n">
        <v/>
      </c>
      <c r="M664" t="n">
        <v>-1</v>
      </c>
      <c r="N664" t="n">
        <v>-1</v>
      </c>
    </row>
    <row r="665">
      <c r="A665" t="n">
        <v>109</v>
      </c>
      <c r="B665" s="2" t="n">
        <v>44647</v>
      </c>
      <c r="C665" t="n">
        <v>5608</v>
      </c>
      <c r="D665" t="inlineStr">
        <is>
          <t>Soll die Stadt Bülach die Zusammenarbeit mit anderen Gemeinden ausbauen?</t>
        </is>
      </c>
      <c r="E665" t="inlineStr">
        <is>
          <t>options4</t>
        </is>
      </c>
      <c r="F665" t="n">
        <v>5496</v>
      </c>
      <c r="G665" t="inlineStr">
        <is>
          <t>Stadtentwicklung</t>
        </is>
      </c>
      <c r="H665" t="inlineStr">
        <is>
          <t>Q01976</t>
        </is>
      </c>
      <c r="I665" t="inlineStr">
        <is>
          <t>de</t>
        </is>
      </c>
      <c r="J665" t="b">
        <v>0</v>
      </c>
      <c r="K665" t="inlineStr">
        <is>
          <t>4b1b4eea7988e72954e43cc7263c8116</t>
        </is>
      </c>
      <c r="L665" t="n">
        <v/>
      </c>
      <c r="M665" t="n">
        <v>-1</v>
      </c>
      <c r="N665" t="n">
        <v>-1</v>
      </c>
    </row>
    <row r="666">
      <c r="A666" t="n">
        <v>109</v>
      </c>
      <c r="B666" s="2" t="n">
        <v>44647</v>
      </c>
      <c r="C666" t="n">
        <v>5612</v>
      </c>
      <c r="D666" t="inlineStr">
        <is>
          <t>Soll die Finanzierung von Parteien sowie von Wahl- und Abstimmungskampagnen in Bülach vollständig offengelegt werden müssen?</t>
        </is>
      </c>
      <c r="E666" t="inlineStr">
        <is>
          <t>options4</t>
        </is>
      </c>
      <c r="F666" t="n">
        <v>5570</v>
      </c>
      <c r="G666" t="inlineStr">
        <is>
          <t>Politisches System &amp; Aussenbeziehungen</t>
        </is>
      </c>
      <c r="H666" t="inlineStr">
        <is>
          <t>Q01978</t>
        </is>
      </c>
      <c r="I666" t="inlineStr">
        <is>
          <t>de</t>
        </is>
      </c>
      <c r="J666" t="b">
        <v>0</v>
      </c>
      <c r="K666" t="inlineStr">
        <is>
          <t>0f4141b962864ec2847c399f1fcb9f47</t>
        </is>
      </c>
      <c r="L666" t="n">
        <v/>
      </c>
      <c r="M666" t="n">
        <v>-1</v>
      </c>
      <c r="N666" t="n">
        <v>-1</v>
      </c>
    </row>
    <row r="667">
      <c r="A667" t="n">
        <v>109</v>
      </c>
      <c r="B667" s="2" t="n">
        <v>44647</v>
      </c>
      <c r="C667" t="n">
        <v>5626</v>
      </c>
      <c r="D667" t="inlineStr">
        <is>
          <t>Sollen die Dienstzeiten der Stadtpolizei auf einen 24 Stundenbetrieb an den Wochenenden ausgebaut werden (Polizeistrategie 2025 des Stadtrates)?</t>
        </is>
      </c>
      <c r="E667" t="inlineStr">
        <is>
          <t>options4</t>
        </is>
      </c>
      <c r="F667" t="n">
        <v>5269</v>
      </c>
      <c r="G667" t="inlineStr">
        <is>
          <t>Sicherheit &amp; Polizei</t>
        </is>
      </c>
      <c r="H667" t="inlineStr">
        <is>
          <t>Q01985</t>
        </is>
      </c>
      <c r="I667" t="inlineStr">
        <is>
          <t>de</t>
        </is>
      </c>
      <c r="J667" t="b">
        <v>0</v>
      </c>
      <c r="K667" t="inlineStr">
        <is>
          <t>8da1aa8b6cc467fd0b38502bf0625287</t>
        </is>
      </c>
      <c r="L667" t="n">
        <v/>
      </c>
      <c r="M667" t="n">
        <v>-1</v>
      </c>
      <c r="N667" t="n">
        <v>-1</v>
      </c>
    </row>
    <row r="668">
      <c r="A668" t="n">
        <v>111</v>
      </c>
      <c r="B668" s="2" t="n">
        <v>44696</v>
      </c>
      <c r="C668" t="n">
        <v>5912</v>
      </c>
      <c r="D668" t="inlineStr">
        <is>
          <t>Soll der Kanton Graubünden familienergänzende Betreuungsstrukturen finanziell stärker unterstützen (Tagesstätten, Tagesschulen, Mittagstische usw.)?</t>
        </is>
      </c>
      <c r="E668" t="inlineStr">
        <is>
          <t>options4</t>
        </is>
      </c>
      <c r="F668" t="n">
        <v>4193</v>
      </c>
      <c r="G668" t="inlineStr">
        <is>
          <t>Sozialstaat &amp; Familie</t>
        </is>
      </c>
      <c r="H668" t="inlineStr">
        <is>
          <t>Q01994</t>
        </is>
      </c>
      <c r="I668" t="inlineStr">
        <is>
          <t>de</t>
        </is>
      </c>
      <c r="J668" t="b">
        <v>0</v>
      </c>
      <c r="K668" t="inlineStr">
        <is>
          <t>166523a46ec24f1fb402b2958a4b1099</t>
        </is>
      </c>
      <c r="L668" t="n">
        <v/>
      </c>
      <c r="M668" t="n">
        <v>-1</v>
      </c>
      <c r="N668" t="n">
        <v>-1</v>
      </c>
    </row>
    <row r="669">
      <c r="A669" t="n">
        <v>111</v>
      </c>
      <c r="B669" s="2" t="n">
        <v>44696</v>
      </c>
      <c r="C669" t="n">
        <v>5916</v>
      </c>
      <c r="D669" t="inlineStr">
        <is>
          <t>Würden Sie die Einführung von Ergänzungsleistungen für armutsbetroffene Familien im Kanton Graubünden befürworten?</t>
        </is>
      </c>
      <c r="E669" t="inlineStr">
        <is>
          <t>options4</t>
        </is>
      </c>
      <c r="F669" t="n">
        <v>4193</v>
      </c>
      <c r="G669" t="inlineStr">
        <is>
          <t>Sozialstaat &amp; Familie</t>
        </is>
      </c>
      <c r="H669" t="inlineStr">
        <is>
          <t>Q01996</t>
        </is>
      </c>
      <c r="I669" t="inlineStr">
        <is>
          <t>de</t>
        </is>
      </c>
      <c r="J669" t="b">
        <v>0</v>
      </c>
      <c r="K669" t="inlineStr">
        <is>
          <t>8bab02b92ddf30cb8505967d9a642ce8</t>
        </is>
      </c>
      <c r="L669" t="n">
        <v/>
      </c>
      <c r="M669" t="n">
        <v>-1</v>
      </c>
      <c r="N669" t="n">
        <v>-1</v>
      </c>
    </row>
    <row r="670">
      <c r="A670" t="n">
        <v>111</v>
      </c>
      <c r="B670" s="2" t="n">
        <v>44696</v>
      </c>
      <c r="C670" t="n">
        <v>5918</v>
      </c>
      <c r="D670" t="inlineStr">
        <is>
          <t>Sollen im Kanton Graubünden alle Schulen als Tagesschulen mit freiwilligem Betreuungsangebot geführt werden?</t>
        </is>
      </c>
      <c r="E670" t="inlineStr">
        <is>
          <t>options4</t>
        </is>
      </c>
      <c r="F670" t="n">
        <v>4968</v>
      </c>
      <c r="G670" t="inlineStr">
        <is>
          <t>Bildung &amp; Schule</t>
        </is>
      </c>
      <c r="H670" t="inlineStr">
        <is>
          <t>Q01997</t>
        </is>
      </c>
      <c r="I670" t="inlineStr">
        <is>
          <t>de</t>
        </is>
      </c>
      <c r="J670" t="b">
        <v>0</v>
      </c>
      <c r="K670" t="inlineStr">
        <is>
          <t>e132e460f8d9aabb9f873c683fab66be</t>
        </is>
      </c>
      <c r="L670" t="n">
        <v/>
      </c>
      <c r="M670" t="n">
        <v>-1</v>
      </c>
      <c r="N670" t="n">
        <v>-1</v>
      </c>
    </row>
    <row r="671">
      <c r="A671" t="n">
        <v>111</v>
      </c>
      <c r="B671" s="2" t="n">
        <v>44696</v>
      </c>
      <c r="C671" t="n">
        <v>5930</v>
      </c>
      <c r="D671" t="inlineStr">
        <is>
          <t>Soll sich der Kanton Graubünden dafür einsetzen, dass mehr Geflüchtete aus Lagern direkt vor Ort (z.B. Griechenland) aufgenommen werden (sogenannte Resettlement-Flüchtlinge)?</t>
        </is>
      </c>
      <c r="E671" t="inlineStr">
        <is>
          <t>options4</t>
        </is>
      </c>
      <c r="F671" t="n">
        <v>4342</v>
      </c>
      <c r="G671" t="inlineStr">
        <is>
          <t>Migration &amp; Integration</t>
        </is>
      </c>
      <c r="H671" t="inlineStr">
        <is>
          <t>Q02003</t>
        </is>
      </c>
      <c r="I671" t="inlineStr">
        <is>
          <t>de</t>
        </is>
      </c>
      <c r="J671" t="b">
        <v>0</v>
      </c>
      <c r="K671" t="inlineStr">
        <is>
          <t>b96123e625981ae0cf011e0462d4cf16</t>
        </is>
      </c>
      <c r="L671" t="n">
        <v/>
      </c>
      <c r="M671" t="n">
        <v>-1</v>
      </c>
      <c r="N671" t="n">
        <v>-1</v>
      </c>
    </row>
    <row r="672">
      <c r="A672" t="n">
        <v>111</v>
      </c>
      <c r="B672" s="2" t="n">
        <v>44696</v>
      </c>
      <c r="C672" t="n">
        <v>5932</v>
      </c>
      <c r="D672" t="inlineStr">
        <is>
          <t>Der Kanton Graubünden hat im Rahmen des neuen Kulturförderungskonzepts mehr Mittel für die Kulturförderung gesprochen. Befürworten Sie das?</t>
        </is>
      </c>
      <c r="E672" t="inlineStr">
        <is>
          <t>options4</t>
        </is>
      </c>
      <c r="F672" t="n">
        <v>5050</v>
      </c>
      <c r="G672" t="inlineStr">
        <is>
          <t>Gesellschaft, Kultur &amp; Ethik</t>
        </is>
      </c>
      <c r="H672" t="inlineStr">
        <is>
          <t>Q02004</t>
        </is>
      </c>
      <c r="I672" t="inlineStr">
        <is>
          <t>de</t>
        </is>
      </c>
      <c r="J672" t="b">
        <v>0</v>
      </c>
      <c r="K672" t="inlineStr">
        <is>
          <t>282eaf20571d593f1260f5fd387abf73</t>
        </is>
      </c>
      <c r="L672" t="n">
        <v/>
      </c>
      <c r="M672" t="n">
        <v>-1</v>
      </c>
      <c r="N672" t="n">
        <v>-1</v>
      </c>
    </row>
    <row r="673">
      <c r="A673" t="n">
        <v>111</v>
      </c>
      <c r="B673" s="2" t="n">
        <v>44696</v>
      </c>
      <c r="C673" t="n">
        <v>5934</v>
      </c>
      <c r="D673" t="inlineStr">
        <is>
          <t>Soll der Kanton für Drogenabhängige geschützte Einrichtungen zum Konsum schaffen?</t>
        </is>
      </c>
      <c r="E673" t="inlineStr">
        <is>
          <t>options4</t>
        </is>
      </c>
      <c r="F673" t="n">
        <v>5050</v>
      </c>
      <c r="G673" t="inlineStr">
        <is>
          <t>Gesellschaft, Kultur &amp; Ethik</t>
        </is>
      </c>
      <c r="H673" t="inlineStr">
        <is>
          <t>Q02005</t>
        </is>
      </c>
      <c r="I673" t="inlineStr">
        <is>
          <t>de</t>
        </is>
      </c>
      <c r="J673" t="b">
        <v>0</v>
      </c>
      <c r="K673" t="inlineStr">
        <is>
          <t>b5ebf18063cbb91a67c172b2e91cf648</t>
        </is>
      </c>
      <c r="L673" t="n">
        <v/>
      </c>
      <c r="M673" t="n">
        <v>-1</v>
      </c>
      <c r="N673" t="n">
        <v>-1</v>
      </c>
    </row>
    <row r="674">
      <c r="A674" t="n">
        <v>111</v>
      </c>
      <c r="B674" s="2" t="n">
        <v>44696</v>
      </c>
      <c r="C674" t="n">
        <v>5936</v>
      </c>
      <c r="D674" t="inlineStr">
        <is>
          <t>Soll der Kanton die Berichterstattung in regionalen Medien finanziell unterstützen (z.B. über eine Förderstiftung)?</t>
        </is>
      </c>
      <c r="E674" t="inlineStr">
        <is>
          <t>options4</t>
        </is>
      </c>
      <c r="F674" t="n">
        <v>5050</v>
      </c>
      <c r="G674" t="inlineStr">
        <is>
          <t>Gesellschaft, Kultur &amp; Ethik</t>
        </is>
      </c>
      <c r="H674" t="inlineStr">
        <is>
          <t>Q02006</t>
        </is>
      </c>
      <c r="I674" t="inlineStr">
        <is>
          <t>de</t>
        </is>
      </c>
      <c r="J674" t="b">
        <v>0</v>
      </c>
      <c r="K674" t="inlineStr">
        <is>
          <t>012f1069bcce9a9ed45ae4953784b899</t>
        </is>
      </c>
      <c r="L674" t="n">
        <v/>
      </c>
      <c r="M674" t="n">
        <v>-1</v>
      </c>
      <c r="N674" t="n">
        <v>-1</v>
      </c>
    </row>
    <row r="675">
      <c r="A675" t="n">
        <v>111</v>
      </c>
      <c r="B675" s="2" t="n">
        <v>44696</v>
      </c>
      <c r="C675" t="n">
        <v>5940</v>
      </c>
      <c r="D675" t="inlineStr">
        <is>
          <t>Befürworten Sie die erweiterte Widerspruchslösung bei der Organspende (Eidg. Volksabstimmung vom 15. Mai)?</t>
        </is>
      </c>
      <c r="E675" t="inlineStr">
        <is>
          <t>options4</t>
        </is>
      </c>
      <c r="F675" t="n">
        <v>5050</v>
      </c>
      <c r="G675" t="inlineStr">
        <is>
          <t>Gesellschaft, Kultur &amp; Ethik</t>
        </is>
      </c>
      <c r="H675" t="inlineStr">
        <is>
          <t>Q02008</t>
        </is>
      </c>
      <c r="I675" t="inlineStr">
        <is>
          <t>de</t>
        </is>
      </c>
      <c r="J675" t="b">
        <v>0</v>
      </c>
      <c r="K675" t="inlineStr">
        <is>
          <t>1d3c61d11c42be8ac7816d20282e341f</t>
        </is>
      </c>
      <c r="L675" t="n">
        <v/>
      </c>
      <c r="M675" t="n">
        <v>-1</v>
      </c>
      <c r="N675" t="n">
        <v>-1</v>
      </c>
    </row>
    <row r="676">
      <c r="A676" t="n">
        <v>111</v>
      </c>
      <c r="B676" s="2" t="n">
        <v>44696</v>
      </c>
      <c r="C676" t="n">
        <v>5942</v>
      </c>
      <c r="D676" t="inlineStr">
        <is>
          <t>Soll bei künftigen Pandemiewellen auf staatliche Einschränkiungen im Privat- und Wirtschaftsleben weitgehend verzichtet werden (verstärktes Setzen auf Eigenverantwortung)?</t>
        </is>
      </c>
      <c r="E676" t="inlineStr">
        <is>
          <t>options4</t>
        </is>
      </c>
      <c r="F676" t="n">
        <v>5050</v>
      </c>
      <c r="G676" t="inlineStr">
        <is>
          <t>Gesellschaft, Kultur &amp; Ethik</t>
        </is>
      </c>
      <c r="H676" t="inlineStr">
        <is>
          <t>Q02009</t>
        </is>
      </c>
      <c r="I676" t="inlineStr">
        <is>
          <t>de</t>
        </is>
      </c>
      <c r="J676" t="b">
        <v>0</v>
      </c>
      <c r="K676" t="inlineStr">
        <is>
          <t>bef0ebe0b1d0837bf2969c4d7e30c61b</t>
        </is>
      </c>
      <c r="L676" t="n">
        <v/>
      </c>
      <c r="M676" t="n">
        <v>-1</v>
      </c>
      <c r="N676" t="n">
        <v>-1</v>
      </c>
    </row>
    <row r="677">
      <c r="A677" t="n">
        <v>111</v>
      </c>
      <c r="B677" s="2" t="n">
        <v>44696</v>
      </c>
      <c r="C677" t="n">
        <v>5944</v>
      </c>
      <c r="D677" t="inlineStr">
        <is>
          <t>Soll der Kanton die Finanzierung des Frauenhauses vollständig übernehmen?</t>
        </is>
      </c>
      <c r="E677" t="inlineStr">
        <is>
          <t>options4</t>
        </is>
      </c>
      <c r="F677" t="n">
        <v>5050</v>
      </c>
      <c r="G677" t="inlineStr">
        <is>
          <t>Gesellschaft, Kultur &amp; Ethik</t>
        </is>
      </c>
      <c r="H677" t="inlineStr">
        <is>
          <t>Q02010</t>
        </is>
      </c>
      <c r="I677" t="inlineStr">
        <is>
          <t>de</t>
        </is>
      </c>
      <c r="J677" t="b">
        <v>0</v>
      </c>
      <c r="K677" t="inlineStr">
        <is>
          <t>127ce05b9f01541070d19a4793940252</t>
        </is>
      </c>
      <c r="L677" t="n">
        <v/>
      </c>
      <c r="M677" t="n">
        <v>-1</v>
      </c>
      <c r="N677" t="n">
        <v>-1</v>
      </c>
    </row>
    <row r="678">
      <c r="A678" t="n">
        <v>111</v>
      </c>
      <c r="B678" s="2" t="n">
        <v>44696</v>
      </c>
      <c r="C678" t="n">
        <v>5946</v>
      </c>
      <c r="D678" t="inlineStr">
        <is>
          <t>Soll der Kanton Grabubünden die Ansiedlung neuer Firmen steuerlich unterstützen?</t>
        </is>
      </c>
      <c r="E678" t="inlineStr">
        <is>
          <t>options4</t>
        </is>
      </c>
      <c r="F678" t="n">
        <v>4502</v>
      </c>
      <c r="G678" t="inlineStr">
        <is>
          <t>Finanzen &amp; Steuern</t>
        </is>
      </c>
      <c r="H678" t="inlineStr">
        <is>
          <t>Q02011</t>
        </is>
      </c>
      <c r="I678" t="inlineStr">
        <is>
          <t>de</t>
        </is>
      </c>
      <c r="J678" t="b">
        <v>0</v>
      </c>
      <c r="K678" t="inlineStr">
        <is>
          <t>be7321b5ee49d7be2c1b6547bcba614d</t>
        </is>
      </c>
      <c r="L678" t="n">
        <v/>
      </c>
      <c r="M678" t="n">
        <v>-1</v>
      </c>
      <c r="N678" t="n">
        <v>-1</v>
      </c>
    </row>
    <row r="679">
      <c r="A679" t="n">
        <v>111</v>
      </c>
      <c r="B679" s="2" t="n">
        <v>44696</v>
      </c>
      <c r="C679" t="n">
        <v>5952</v>
      </c>
      <c r="D679" t="inlineStr">
        <is>
          <t>Befürworten Sie stärkere Kontrollen zur Überprüfung der Zweitwohnsitze (Abklärung ob Erst- oder Zweitwohnsitz)?</t>
        </is>
      </c>
      <c r="E679" t="inlineStr">
        <is>
          <t>options4</t>
        </is>
      </c>
      <c r="F679" t="n">
        <v>4502</v>
      </c>
      <c r="G679" t="inlineStr">
        <is>
          <t>Finanzen &amp; Steuern</t>
        </is>
      </c>
      <c r="H679" t="inlineStr">
        <is>
          <t>Q02014</t>
        </is>
      </c>
      <c r="I679" t="inlineStr">
        <is>
          <t>de</t>
        </is>
      </c>
      <c r="J679" t="b">
        <v>0</v>
      </c>
      <c r="K679" t="inlineStr">
        <is>
          <t>74489ffea11aa3ffb7e401485debaea7</t>
        </is>
      </c>
      <c r="L679" t="n">
        <v/>
      </c>
      <c r="M679" t="n">
        <v>-1</v>
      </c>
      <c r="N679" t="n">
        <v>-1</v>
      </c>
    </row>
    <row r="680">
      <c r="A680" t="n">
        <v>111</v>
      </c>
      <c r="B680" s="2" t="n">
        <v>44696</v>
      </c>
      <c r="C680" t="n">
        <v>5954</v>
      </c>
      <c r="D680" t="inlineStr">
        <is>
          <t>Soll der Kanton die Kinderabzüge bei den Steuern deutlich erhöhen?</t>
        </is>
      </c>
      <c r="E680" t="inlineStr">
        <is>
          <t>options4</t>
        </is>
      </c>
      <c r="F680" t="n">
        <v>4502</v>
      </c>
      <c r="G680" t="inlineStr">
        <is>
          <t>Finanzen &amp; Steuern</t>
        </is>
      </c>
      <c r="H680" t="inlineStr">
        <is>
          <t>Q02015</t>
        </is>
      </c>
      <c r="I680" t="inlineStr">
        <is>
          <t>de</t>
        </is>
      </c>
      <c r="J680" t="b">
        <v>0</v>
      </c>
      <c r="K680" t="inlineStr">
        <is>
          <t>c4359fb65f0f56c0895fd4ee6068d0bb</t>
        </is>
      </c>
      <c r="L680" t="n">
        <v/>
      </c>
      <c r="M680" t="n">
        <v>-1</v>
      </c>
      <c r="N680" t="n">
        <v>-1</v>
      </c>
    </row>
    <row r="681">
      <c r="A681" t="n">
        <v>111</v>
      </c>
      <c r="B681" s="2" t="n">
        <v>44696</v>
      </c>
      <c r="C681" t="n">
        <v>5962</v>
      </c>
      <c r="D681" t="inlineStr">
        <is>
          <t>Befürworten Sie eine Geschlechterquote von mind. 30% für die Verwaltungsräte staatsnaher Betriebe im Kanton Graubünden?</t>
        </is>
      </c>
      <c r="E681" t="inlineStr">
        <is>
          <t>options4</t>
        </is>
      </c>
      <c r="F681" t="n">
        <v>4623</v>
      </c>
      <c r="G681" t="inlineStr">
        <is>
          <t>Wirtschaft &amp; Arbeit</t>
        </is>
      </c>
      <c r="H681" t="inlineStr">
        <is>
          <t>Q02019</t>
        </is>
      </c>
      <c r="I681" t="inlineStr">
        <is>
          <t>de</t>
        </is>
      </c>
      <c r="J681" t="b">
        <v>0</v>
      </c>
      <c r="K681" t="inlineStr">
        <is>
          <t>9c7cddcf6e229577c8b5a12fbc5bf038</t>
        </is>
      </c>
      <c r="L681" t="n">
        <v/>
      </c>
      <c r="M681" t="n">
        <v>-1</v>
      </c>
      <c r="N681" t="n">
        <v>-1</v>
      </c>
    </row>
    <row r="682">
      <c r="A682" t="n">
        <v>111</v>
      </c>
      <c r="B682" s="2" t="n">
        <v>44696</v>
      </c>
      <c r="C682" t="n">
        <v>5968</v>
      </c>
      <c r="D682" t="inlineStr">
        <is>
          <t>Sollen die Schutzbestimmungen für Grossraubtiere (Wolf, Bär, Luchs) gelockert werden?</t>
        </is>
      </c>
      <c r="E682" t="inlineStr">
        <is>
          <t>options4</t>
        </is>
      </c>
      <c r="F682" t="n">
        <v>5545</v>
      </c>
      <c r="G682" t="inlineStr">
        <is>
          <t>Energie &amp; Umwelt</t>
        </is>
      </c>
      <c r="H682" t="inlineStr">
        <is>
          <t>Q02022</t>
        </is>
      </c>
      <c r="I682" t="inlineStr">
        <is>
          <t>de</t>
        </is>
      </c>
      <c r="J682" t="b">
        <v>0</v>
      </c>
      <c r="K682" t="inlineStr">
        <is>
          <t>2ff72c29566f03c6a98661b74bd466a1</t>
        </is>
      </c>
      <c r="L682" t="n">
        <v/>
      </c>
      <c r="M682" t="n">
        <v>-1</v>
      </c>
      <c r="N682" t="n">
        <v>-1</v>
      </c>
    </row>
    <row r="683">
      <c r="A683" t="n">
        <v>111</v>
      </c>
      <c r="B683" s="2" t="n">
        <v>44696</v>
      </c>
      <c r="C683" t="n">
        <v>5970</v>
      </c>
      <c r="D683" t="inlineStr">
        <is>
          <t>Der Kanton Graubünden hat einen Massnahmennplan zur Erreichung von Netto Null Treibhausgasemissionen bis 2050 beschlossen. Soll dieser Massnahmenplan verschärft werden?</t>
        </is>
      </c>
      <c r="E683" t="inlineStr">
        <is>
          <t>options4</t>
        </is>
      </c>
      <c r="F683" t="n">
        <v>5545</v>
      </c>
      <c r="G683" t="inlineStr">
        <is>
          <t>Energie &amp; Umwelt</t>
        </is>
      </c>
      <c r="H683" t="inlineStr">
        <is>
          <t>Q02023</t>
        </is>
      </c>
      <c r="I683" t="inlineStr">
        <is>
          <t>de</t>
        </is>
      </c>
      <c r="J683" t="b">
        <v>0</v>
      </c>
      <c r="K683" t="inlineStr">
        <is>
          <t>3c1e16219320e492d49f19bb0d85a0b8</t>
        </is>
      </c>
      <c r="L683" t="n">
        <v/>
      </c>
      <c r="M683" t="n">
        <v>-1</v>
      </c>
      <c r="N683" t="n">
        <v>-1</v>
      </c>
    </row>
    <row r="684">
      <c r="A684" t="n">
        <v>111</v>
      </c>
      <c r="B684" s="2" t="n">
        <v>44696</v>
      </c>
      <c r="C684" t="n">
        <v>5974</v>
      </c>
      <c r="D684" t="inlineStr">
        <is>
          <t>Soll der öffentliche Verkehr auch in Randregionen, wo dieser nicht rentabel ist, ausgebaut werden?</t>
        </is>
      </c>
      <c r="E684" t="inlineStr">
        <is>
          <t>options4</t>
        </is>
      </c>
      <c r="F684" t="n">
        <v>5426</v>
      </c>
      <c r="G684" t="inlineStr">
        <is>
          <t>Verkehr &amp; Infrastruktur</t>
        </is>
      </c>
      <c r="H684" t="inlineStr">
        <is>
          <t>Q02025</t>
        </is>
      </c>
      <c r="I684" t="inlineStr">
        <is>
          <t>de</t>
        </is>
      </c>
      <c r="J684" t="b">
        <v>0</v>
      </c>
      <c r="K684" t="inlineStr">
        <is>
          <t>dd708d581bd830017490e5932264df6a</t>
        </is>
      </c>
      <c r="L684" t="n">
        <v/>
      </c>
      <c r="M684" t="n">
        <v>-1</v>
      </c>
      <c r="N684" t="n">
        <v>-1</v>
      </c>
    </row>
    <row r="685">
      <c r="A685" t="n">
        <v>111</v>
      </c>
      <c r="B685" s="2" t="n">
        <v>44696</v>
      </c>
      <c r="C685" t="n">
        <v>5976</v>
      </c>
      <c r="D685" t="inlineStr">
        <is>
          <t>Soll im Kanton Graubünden die Infrastruktur für den Langsamverkehr (z.B. Velowege) ausgebaut werden?</t>
        </is>
      </c>
      <c r="E685" t="inlineStr">
        <is>
          <t>options4</t>
        </is>
      </c>
      <c r="F685" t="n">
        <v>5426</v>
      </c>
      <c r="G685" t="inlineStr">
        <is>
          <t>Verkehr &amp; Infrastruktur</t>
        </is>
      </c>
      <c r="H685" t="inlineStr">
        <is>
          <t>Q02026</t>
        </is>
      </c>
      <c r="I685" t="inlineStr">
        <is>
          <t>de</t>
        </is>
      </c>
      <c r="J685" t="b">
        <v>0</v>
      </c>
      <c r="K685" t="inlineStr">
        <is>
          <t>ff5d369c4710742e04fa83e54484bfd6</t>
        </is>
      </c>
      <c r="L685" t="n">
        <v/>
      </c>
      <c r="M685" t="n">
        <v>-1</v>
      </c>
      <c r="N685" t="n">
        <v>-1</v>
      </c>
    </row>
    <row r="686">
      <c r="A686" t="n">
        <v>111</v>
      </c>
      <c r="B686" s="2" t="n">
        <v>44696</v>
      </c>
      <c r="C686" t="n">
        <v>5982</v>
      </c>
      <c r="D686" t="inlineStr">
        <is>
          <t>Braucht es im Kanton Graubünden zusätzliche Massnahmen zugunsten der Biodiversität (z.B. ökologische Aufwertung von Grünflächen)?</t>
        </is>
      </c>
      <c r="E686" t="inlineStr">
        <is>
          <t>options4</t>
        </is>
      </c>
      <c r="F686" t="n">
        <v>5585</v>
      </c>
      <c r="G686" t="inlineStr">
        <is>
          <t>Raumplanung</t>
        </is>
      </c>
      <c r="H686" t="inlineStr">
        <is>
          <t>Q02029</t>
        </is>
      </c>
      <c r="I686" t="inlineStr">
        <is>
          <t>de</t>
        </is>
      </c>
      <c r="J686" t="b">
        <v>0</v>
      </c>
      <c r="K686" t="inlineStr">
        <is>
          <t>f6a8c17f07c6002a31a189ef11232d98</t>
        </is>
      </c>
      <c r="L686" t="n">
        <v/>
      </c>
      <c r="M686" t="n">
        <v>-1</v>
      </c>
      <c r="N686" t="n">
        <v>-1</v>
      </c>
    </row>
    <row r="687">
      <c r="A687" t="n">
        <v>111</v>
      </c>
      <c r="B687" s="2" t="n">
        <v>44696</v>
      </c>
      <c r="C687" t="n">
        <v>5984</v>
      </c>
      <c r="D687" t="inlineStr">
        <is>
          <t>Einzelne Gemeinden wollen Bauzonen schaffen, welche nur für Erstwohnungen/Erstwohnsitz vorgesehen sind. Befürworten Sie dies?</t>
        </is>
      </c>
      <c r="E687" t="inlineStr">
        <is>
          <t>options4</t>
        </is>
      </c>
      <c r="F687" t="n">
        <v>5585</v>
      </c>
      <c r="G687" t="inlineStr">
        <is>
          <t>Raumplanung</t>
        </is>
      </c>
      <c r="H687" t="inlineStr">
        <is>
          <t>Q02030</t>
        </is>
      </c>
      <c r="I687" t="inlineStr">
        <is>
          <t>de</t>
        </is>
      </c>
      <c r="J687" t="b">
        <v>0</v>
      </c>
      <c r="K687" t="inlineStr">
        <is>
          <t>93d6f3a23e3b84b21cdf6b91aae64758</t>
        </is>
      </c>
      <c r="L687" t="n">
        <v/>
      </c>
      <c r="M687" t="n">
        <v>-1</v>
      </c>
      <c r="N687" t="n">
        <v>-1</v>
      </c>
    </row>
    <row r="688">
      <c r="A688" t="n">
        <v>111</v>
      </c>
      <c r="B688" s="2" t="n">
        <v>44696</v>
      </c>
      <c r="C688" t="n">
        <v>5986</v>
      </c>
      <c r="D688" t="inlineStr">
        <is>
          <t>Soll der Kanton Graubünden den gemeinnützigen Wohnungsbau finanziell stärker fördern?</t>
        </is>
      </c>
      <c r="E688" t="inlineStr">
        <is>
          <t>options4</t>
        </is>
      </c>
      <c r="F688" t="n">
        <v>5585</v>
      </c>
      <c r="G688" t="inlineStr">
        <is>
          <t>Raumplanung</t>
        </is>
      </c>
      <c r="H688" t="inlineStr">
        <is>
          <t>Q02031</t>
        </is>
      </c>
      <c r="I688" t="inlineStr">
        <is>
          <t>de</t>
        </is>
      </c>
      <c r="J688" t="b">
        <v>0</v>
      </c>
      <c r="K688" t="inlineStr">
        <is>
          <t>f97b62e16ec542b4a767b344f30211df</t>
        </is>
      </c>
      <c r="L688" t="n">
        <v/>
      </c>
      <c r="M688" t="n">
        <v>-1</v>
      </c>
      <c r="N688" t="n">
        <v>-1</v>
      </c>
    </row>
    <row r="689">
      <c r="A689" t="n">
        <v>111</v>
      </c>
      <c r="B689" s="2" t="n">
        <v>44696</v>
      </c>
      <c r="C689" t="n">
        <v>5988</v>
      </c>
      <c r="D689" t="inlineStr">
        <is>
          <t>Soll die Finanzierung von Parteien sowie von Wahl- und Abstimmungskampagnen in Graubünden offengelegt werden müssen?</t>
        </is>
      </c>
      <c r="E689" t="inlineStr">
        <is>
          <t>options4</t>
        </is>
      </c>
      <c r="F689" t="n">
        <v>5191</v>
      </c>
      <c r="G689" t="inlineStr">
        <is>
          <t>Politisches System &amp; Digitalisierung</t>
        </is>
      </c>
      <c r="H689" t="inlineStr">
        <is>
          <t>Q02032</t>
        </is>
      </c>
      <c r="I689" t="inlineStr">
        <is>
          <t>de</t>
        </is>
      </c>
      <c r="J689" t="b">
        <v>0</v>
      </c>
      <c r="K689" t="inlineStr">
        <is>
          <t>ca3d99425c0eea58fde08239c8a09c5c</t>
        </is>
      </c>
      <c r="L689" t="n">
        <v/>
      </c>
      <c r="M689" t="n">
        <v>-1</v>
      </c>
      <c r="N689" t="n">
        <v>-1</v>
      </c>
    </row>
    <row r="690">
      <c r="A690" t="n">
        <v>111</v>
      </c>
      <c r="B690" s="2" t="n">
        <v>44696</v>
      </c>
      <c r="C690" t="n">
        <v>5992</v>
      </c>
      <c r="D690" t="inlineStr">
        <is>
          <t>Befürworten Sie eine Quote für die Sprachminderheiten im Regierungsrat?</t>
        </is>
      </c>
      <c r="E690" t="inlineStr">
        <is>
          <t>options4</t>
        </is>
      </c>
      <c r="F690" t="n">
        <v>5191</v>
      </c>
      <c r="G690" t="inlineStr">
        <is>
          <t>Politisches System &amp; Digitalisierung</t>
        </is>
      </c>
      <c r="H690" t="inlineStr">
        <is>
          <t>Q02034</t>
        </is>
      </c>
      <c r="I690" t="inlineStr">
        <is>
          <t>de</t>
        </is>
      </c>
      <c r="J690" t="b">
        <v>0</v>
      </c>
      <c r="K690" t="inlineStr">
        <is>
          <t>5d73a1cd7162c2dadcb5cd62fc468ab9</t>
        </is>
      </c>
      <c r="L690" t="n">
        <v/>
      </c>
      <c r="M690" t="n">
        <v>-1</v>
      </c>
      <c r="N690" t="n">
        <v>-1</v>
      </c>
    </row>
    <row r="691">
      <c r="A691" t="n">
        <v>113</v>
      </c>
      <c r="B691" s="2" t="n">
        <v>44696</v>
      </c>
      <c r="C691" t="n">
        <v>6021</v>
      </c>
      <c r="D691" t="inlineStr">
        <is>
          <t>Soll der Kanton Glarus familienergänzende Betreuungsstrukturen finanziell stärker unterstützen (Tagesstätten, Tagesschulen, Mittagstische usw.)?</t>
        </is>
      </c>
      <c r="E691" t="inlineStr">
        <is>
          <t>options4</t>
        </is>
      </c>
      <c r="F691" t="n">
        <v>4195</v>
      </c>
      <c r="G691" t="inlineStr">
        <is>
          <t>Sozialstaat &amp; Familie</t>
        </is>
      </c>
      <c r="H691" t="inlineStr">
        <is>
          <t>Q02049</t>
        </is>
      </c>
      <c r="I691" t="inlineStr">
        <is>
          <t>de</t>
        </is>
      </c>
      <c r="J691" t="b">
        <v>0</v>
      </c>
      <c r="K691" t="inlineStr">
        <is>
          <t>90d9c12734de5bf017f064f3be1bb6e6</t>
        </is>
      </c>
      <c r="L691" t="n">
        <v/>
      </c>
      <c r="M691" t="n">
        <v>-1</v>
      </c>
      <c r="N691" t="n">
        <v>-1</v>
      </c>
    </row>
    <row r="692">
      <c r="A692" t="n">
        <v>113</v>
      </c>
      <c r="B692" s="2" t="n">
        <v>44696</v>
      </c>
      <c r="C692" t="n">
        <v>6023</v>
      </c>
      <c r="D692" t="inlineStr">
        <is>
          <t>Sollen im Kanton Glarus alle Schulen als Tagesschulen mit freiwilligem Betreuungsangebot geführt werden?</t>
        </is>
      </c>
      <c r="E692" t="inlineStr">
        <is>
          <t>options4</t>
        </is>
      </c>
      <c r="F692" t="n">
        <v>4970</v>
      </c>
      <c r="G692" t="inlineStr">
        <is>
          <t>Bildung &amp; Schule</t>
        </is>
      </c>
      <c r="H692" t="inlineStr">
        <is>
          <t>Q02051</t>
        </is>
      </c>
      <c r="I692" t="inlineStr">
        <is>
          <t>de</t>
        </is>
      </c>
      <c r="J692" t="b">
        <v>0</v>
      </c>
      <c r="K692" t="inlineStr">
        <is>
          <t>84e2920bc6f12fdbd8eeefad817ee088</t>
        </is>
      </c>
      <c r="L692" t="n">
        <v/>
      </c>
      <c r="M692" t="n">
        <v>-1</v>
      </c>
      <c r="N692" t="n">
        <v>-1</v>
      </c>
    </row>
    <row r="693">
      <c r="A693" t="n">
        <v>113</v>
      </c>
      <c r="B693" s="2" t="n">
        <v>44696</v>
      </c>
      <c r="C693" t="n">
        <v>6024</v>
      </c>
      <c r="D693" t="inlineStr">
        <is>
          <t>Befürworten Sie den geplanten Ausbau der Berufsschule Ziegelbrücke?</t>
        </is>
      </c>
      <c r="E693" t="inlineStr">
        <is>
          <t>options4</t>
        </is>
      </c>
      <c r="F693" t="n">
        <v>4970</v>
      </c>
      <c r="G693" t="inlineStr">
        <is>
          <t>Bildung &amp; Schule</t>
        </is>
      </c>
      <c r="H693" t="inlineStr">
        <is>
          <t>Q02052</t>
        </is>
      </c>
      <c r="I693" t="inlineStr">
        <is>
          <t>de</t>
        </is>
      </c>
      <c r="J693" t="b">
        <v>0</v>
      </c>
      <c r="K693" t="inlineStr">
        <is>
          <t>61da51e648a4c74de1f7ed1fc62e3d18</t>
        </is>
      </c>
      <c r="L693" t="n">
        <v/>
      </c>
      <c r="M693" t="n">
        <v>-1</v>
      </c>
      <c r="N693" t="n">
        <v>-1</v>
      </c>
    </row>
    <row r="694">
      <c r="A694" t="n">
        <v>113</v>
      </c>
      <c r="B694" s="2" t="n">
        <v>44696</v>
      </c>
      <c r="C694" t="n">
        <v>6027</v>
      </c>
      <c r="D694" t="inlineStr">
        <is>
          <t>Sollen Ausländer/-innen, die seit mindestens zehn Jahren in der Schweiz leben, im Kanton Glarus das Stimm- und Wahlrecht auf Gemeindeebene erhalten?</t>
        </is>
      </c>
      <c r="E694" t="inlineStr">
        <is>
          <t>options4</t>
        </is>
      </c>
      <c r="F694" t="n">
        <v>4344</v>
      </c>
      <c r="G694" t="inlineStr">
        <is>
          <t>Migration &amp; Integration</t>
        </is>
      </c>
      <c r="H694" t="inlineStr">
        <is>
          <t>Q02055</t>
        </is>
      </c>
      <c r="I694" t="inlineStr">
        <is>
          <t>de</t>
        </is>
      </c>
      <c r="J694" t="b">
        <v>0</v>
      </c>
      <c r="K694" t="inlineStr">
        <is>
          <t>3fe0362f63d86f5a85efac4da3ca996c</t>
        </is>
      </c>
      <c r="L694" t="n">
        <v/>
      </c>
      <c r="M694" t="n">
        <v>-1</v>
      </c>
      <c r="N694" t="n">
        <v>-1</v>
      </c>
    </row>
    <row r="695">
      <c r="A695" t="n">
        <v>113</v>
      </c>
      <c r="B695" s="2" t="n">
        <v>44696</v>
      </c>
      <c r="C695" t="n">
        <v>6030</v>
      </c>
      <c r="D695" t="inlineStr">
        <is>
          <t>Soll sich der Kanton Glarus dafür einsetzen, dass mehr Geflüchtete aus Lagern direkt vor Ort (z.B. Griechenland) aufgenommen werden (sogenannte Resettlement-Flüchtlinge)?</t>
        </is>
      </c>
      <c r="E695" t="inlineStr">
        <is>
          <t>options4</t>
        </is>
      </c>
      <c r="F695" t="n">
        <v>4344</v>
      </c>
      <c r="G695" t="inlineStr">
        <is>
          <t>Migration &amp; Integration</t>
        </is>
      </c>
      <c r="H695" t="inlineStr">
        <is>
          <t>Q02058</t>
        </is>
      </c>
      <c r="I695" t="inlineStr">
        <is>
          <t>de</t>
        </is>
      </c>
      <c r="J695" t="b">
        <v>0</v>
      </c>
      <c r="K695" t="inlineStr">
        <is>
          <t>e3fcc83299014216a6ff0893743752c0</t>
        </is>
      </c>
      <c r="L695" t="n">
        <v/>
      </c>
      <c r="M695" t="n">
        <v>-1</v>
      </c>
      <c r="N695" t="n">
        <v>-1</v>
      </c>
    </row>
    <row r="696">
      <c r="A696" t="n">
        <v>113</v>
      </c>
      <c r="B696" s="2" t="n">
        <v>44696</v>
      </c>
      <c r="C696" t="n">
        <v>6033</v>
      </c>
      <c r="D696" t="inlineStr">
        <is>
          <t>Soll bei künftigen Pandemiewellen auf staatliche Einschränkungen im Privat- und Wirtschaftsleben weitgehend verzichtet werden (verstärktes Setzen auf Eigenverantwortung)?</t>
        </is>
      </c>
      <c r="E696" t="inlineStr">
        <is>
          <t>options4</t>
        </is>
      </c>
      <c r="F696" t="n">
        <v>5052</v>
      </c>
      <c r="G696" t="inlineStr">
        <is>
          <t>Gesellschaft, Kultur &amp; Ethik</t>
        </is>
      </c>
      <c r="H696" t="inlineStr">
        <is>
          <t>Q02061</t>
        </is>
      </c>
      <c r="I696" t="inlineStr">
        <is>
          <t>de</t>
        </is>
      </c>
      <c r="J696" t="b">
        <v>0</v>
      </c>
      <c r="K696" t="inlineStr">
        <is>
          <t>8b9ec6d4cc0eb06d94b03f2099a7a32d</t>
        </is>
      </c>
      <c r="L696" t="n">
        <v/>
      </c>
      <c r="M696" t="n">
        <v>-1</v>
      </c>
      <c r="N696" t="n">
        <v>-1</v>
      </c>
    </row>
    <row r="697">
      <c r="A697" t="n">
        <v>113</v>
      </c>
      <c r="B697" s="2" t="n">
        <v>44696</v>
      </c>
      <c r="C697" t="n">
        <v>6034</v>
      </c>
      <c r="D697" t="inlineStr">
        <is>
          <t>Befürworten Sie im Hinblick auf absehbare Defizite eine Erhöhung des kantonalen Steuerfusses von 53 auf 58 Prozent?</t>
        </is>
      </c>
      <c r="E697" t="inlineStr">
        <is>
          <t>options4</t>
        </is>
      </c>
      <c r="F697" t="n">
        <v>4504</v>
      </c>
      <c r="G697" t="inlineStr">
        <is>
          <t>Finanzen &amp; Steuern</t>
        </is>
      </c>
      <c r="H697" t="inlineStr">
        <is>
          <t>Q02062</t>
        </is>
      </c>
      <c r="I697" t="inlineStr">
        <is>
          <t>de</t>
        </is>
      </c>
      <c r="J697" t="b">
        <v>0</v>
      </c>
      <c r="K697" t="inlineStr">
        <is>
          <t>c07dacc4fd7c3c4e3ffb8d2daabd4e76</t>
        </is>
      </c>
      <c r="L697" t="n">
        <v/>
      </c>
      <c r="M697" t="n">
        <v>-1</v>
      </c>
      <c r="N697" t="n">
        <v>-1</v>
      </c>
    </row>
    <row r="698">
      <c r="A698" t="n">
        <v>113</v>
      </c>
      <c r="B698" s="2" t="n">
        <v>44696</v>
      </c>
      <c r="C698" t="n">
        <v>6038</v>
      </c>
      <c r="D698" t="inlineStr">
        <is>
          <t>Befürworten Sie die Abschaffung der Staatsgarantie bei der Glarner Kantonalbank?</t>
        </is>
      </c>
      <c r="E698" t="inlineStr">
        <is>
          <t>options4</t>
        </is>
      </c>
      <c r="F698" t="n">
        <v>4625</v>
      </c>
      <c r="G698" t="inlineStr">
        <is>
          <t>Wirtschaft &amp; Arbeit</t>
        </is>
      </c>
      <c r="H698" t="inlineStr">
        <is>
          <t>Q02066</t>
        </is>
      </c>
      <c r="I698" t="inlineStr">
        <is>
          <t>de</t>
        </is>
      </c>
      <c r="J698" t="b">
        <v>0</v>
      </c>
      <c r="K698" t="inlineStr">
        <is>
          <t>1c56e89d2873ac972807514dffad3aa0</t>
        </is>
      </c>
      <c r="L698" t="n">
        <v/>
      </c>
      <c r="M698" t="n">
        <v>-1</v>
      </c>
      <c r="N698" t="n">
        <v>-1</v>
      </c>
    </row>
    <row r="699">
      <c r="A699" t="n">
        <v>113</v>
      </c>
      <c r="B699" s="2" t="n">
        <v>44696</v>
      </c>
      <c r="C699" t="n">
        <v>6040</v>
      </c>
      <c r="D699" t="inlineStr">
        <is>
          <t>Sollen öffentliche Betriebe (Heime, technische Betriebe oder das Spital) wieder unter die direkte Kontrolle der Gemeinden resp. des Kantons gebracht werden?</t>
        </is>
      </c>
      <c r="E699" t="inlineStr">
        <is>
          <t>options4</t>
        </is>
      </c>
      <c r="F699" t="n">
        <v>4625</v>
      </c>
      <c r="G699" t="inlineStr">
        <is>
          <t>Wirtschaft &amp; Arbeit</t>
        </is>
      </c>
      <c r="H699" t="inlineStr">
        <is>
          <t>Q02068</t>
        </is>
      </c>
      <c r="I699" t="inlineStr">
        <is>
          <t>de</t>
        </is>
      </c>
      <c r="J699" t="b">
        <v>0</v>
      </c>
      <c r="K699" t="inlineStr">
        <is>
          <t>8d3fd9b4cd3c3851dc3b8af0214f7f66</t>
        </is>
      </c>
      <c r="L699" t="n">
        <v/>
      </c>
      <c r="M699" t="n">
        <v>-1</v>
      </c>
      <c r="N699" t="n">
        <v>-1</v>
      </c>
    </row>
    <row r="700">
      <c r="A700" t="n">
        <v>113</v>
      </c>
      <c r="B700" s="2" t="n">
        <v>44696</v>
      </c>
      <c r="C700" t="n">
        <v>6042</v>
      </c>
      <c r="D700" t="inlineStr">
        <is>
          <t>Sollen die Schutzbestimmungen für Grossraubtiere (Bär, Wolf, Luchs) gelockert werden?</t>
        </is>
      </c>
      <c r="E700" t="inlineStr">
        <is>
          <t>options4</t>
        </is>
      </c>
      <c r="F700" t="n">
        <v>5547</v>
      </c>
      <c r="G700" t="inlineStr">
        <is>
          <t>Energie &amp; Umwelt</t>
        </is>
      </c>
      <c r="H700" t="inlineStr">
        <is>
          <t>Q02070</t>
        </is>
      </c>
      <c r="I700" t="inlineStr">
        <is>
          <t>de</t>
        </is>
      </c>
      <c r="J700" t="b">
        <v>0</v>
      </c>
      <c r="K700" t="inlineStr">
        <is>
          <t>bfc350af4d4ce8d7753c7814f5875b78</t>
        </is>
      </c>
      <c r="L700" t="n">
        <v/>
      </c>
      <c r="M700" t="n">
        <v>-1</v>
      </c>
      <c r="N700" t="n">
        <v>-1</v>
      </c>
    </row>
    <row r="701">
      <c r="A701" t="n">
        <v>113</v>
      </c>
      <c r="B701" s="2" t="n">
        <v>44696</v>
      </c>
      <c r="C701" t="n">
        <v>6043</v>
      </c>
      <c r="D701" t="inlineStr">
        <is>
          <t>Befürworten Sie die Aufnahme des Klimaschutz-Artikels in die kantonale Verfassung?</t>
        </is>
      </c>
      <c r="E701" t="inlineStr">
        <is>
          <t>options4</t>
        </is>
      </c>
      <c r="F701" t="n">
        <v>5547</v>
      </c>
      <c r="G701" t="inlineStr">
        <is>
          <t>Energie &amp; Umwelt</t>
        </is>
      </c>
      <c r="H701" t="inlineStr">
        <is>
          <t>Q02071</t>
        </is>
      </c>
      <c r="I701" t="inlineStr">
        <is>
          <t>de</t>
        </is>
      </c>
      <c r="J701" t="b">
        <v>0</v>
      </c>
      <c r="K701" t="inlineStr">
        <is>
          <t>327c2d52fc93fdb9a85dc13165ef38ac</t>
        </is>
      </c>
      <c r="L701" t="n">
        <v/>
      </c>
      <c r="M701" t="n">
        <v>-1</v>
      </c>
      <c r="N701" t="n">
        <v>-1</v>
      </c>
    </row>
    <row r="702">
      <c r="A702" t="n">
        <v>113</v>
      </c>
      <c r="B702" s="2" t="n">
        <v>44696</v>
      </c>
      <c r="C702" t="n">
        <v>6044</v>
      </c>
      <c r="D702" t="inlineStr">
        <is>
          <t>Würden Sie eine Erhöhung der finanziellen Mittel für den Energiefonds um CHF 4.5 Milionen bis 2035 befürworten (von CHF 19.5 Mio. auf 24 Mio.)?</t>
        </is>
      </c>
      <c r="E702" t="inlineStr">
        <is>
          <t>options4</t>
        </is>
      </c>
      <c r="F702" t="n">
        <v>5547</v>
      </c>
      <c r="G702" t="inlineStr">
        <is>
          <t>Energie &amp; Umwelt</t>
        </is>
      </c>
      <c r="H702" t="inlineStr">
        <is>
          <t>Q02072</t>
        </is>
      </c>
      <c r="I702" t="inlineStr">
        <is>
          <t>de</t>
        </is>
      </c>
      <c r="J702" t="b">
        <v>0</v>
      </c>
      <c r="K702" t="inlineStr">
        <is>
          <t>3483f7875efc78ab3715328d2597a97b</t>
        </is>
      </c>
      <c r="L702" t="n">
        <v/>
      </c>
      <c r="M702" t="n">
        <v>-1</v>
      </c>
      <c r="N702" t="n">
        <v>-1</v>
      </c>
    </row>
    <row r="703">
      <c r="A703" t="n">
        <v>113</v>
      </c>
      <c r="B703" s="2" t="n">
        <v>44696</v>
      </c>
      <c r="C703" t="n">
        <v>6046</v>
      </c>
      <c r="D703" t="inlineStr">
        <is>
          <t>Soll sich der Kanton für eine verstärkte Nutzung von Wasserkraft einsetzen (Bau neuer Stauseen/Kraftwerke oder Ausbau bestehender Anlagen)?</t>
        </is>
      </c>
      <c r="E703" t="inlineStr">
        <is>
          <t>options4</t>
        </is>
      </c>
      <c r="F703" t="n">
        <v>5547</v>
      </c>
      <c r="G703" t="inlineStr">
        <is>
          <t>Energie &amp; Umwelt</t>
        </is>
      </c>
      <c r="H703" t="inlineStr">
        <is>
          <t>Q02074</t>
        </is>
      </c>
      <c r="I703" t="inlineStr">
        <is>
          <t>de</t>
        </is>
      </c>
      <c r="J703" t="b">
        <v>0</v>
      </c>
      <c r="K703" t="inlineStr">
        <is>
          <t>8de091700e25fd44372ea97d30133a1d</t>
        </is>
      </c>
      <c r="L703" t="n">
        <v/>
      </c>
      <c r="M703" t="n">
        <v>-1</v>
      </c>
      <c r="N703" t="n">
        <v>-1</v>
      </c>
    </row>
    <row r="704">
      <c r="A704" t="n">
        <v>113</v>
      </c>
      <c r="B704" s="2" t="n">
        <v>44696</v>
      </c>
      <c r="C704" t="n">
        <v>6047</v>
      </c>
      <c r="D704" t="inlineStr">
        <is>
          <t>Braucht es im Kanton Glarus zusätzliche Massnahmen zugunsten der Biodiversität (z.B. ökologische Aufwertung von Grünflächen)?</t>
        </is>
      </c>
      <c r="E704" t="inlineStr">
        <is>
          <t>options4</t>
        </is>
      </c>
      <c r="F704" t="n">
        <v>5547</v>
      </c>
      <c r="G704" t="inlineStr">
        <is>
          <t>Energie &amp; Umwelt</t>
        </is>
      </c>
      <c r="H704" t="inlineStr">
        <is>
          <t>Q02075</t>
        </is>
      </c>
      <c r="I704" t="inlineStr">
        <is>
          <t>de</t>
        </is>
      </c>
      <c r="J704" t="b">
        <v>0</v>
      </c>
      <c r="K704" t="inlineStr">
        <is>
          <t>53649bb8021326238bb8717c4f6d9c48</t>
        </is>
      </c>
      <c r="L704" t="n">
        <v/>
      </c>
      <c r="M704" t="n">
        <v>-1</v>
      </c>
      <c r="N704" t="n">
        <v>-1</v>
      </c>
    </row>
    <row r="705">
      <c r="A705" t="n">
        <v>113</v>
      </c>
      <c r="B705" s="2" t="n">
        <v>44696</v>
      </c>
      <c r="C705" t="n">
        <v>6048</v>
      </c>
      <c r="D705" t="inlineStr">
        <is>
          <t>Sollen im Talboden Windenergieanlagen gebaut werden dürfen?</t>
        </is>
      </c>
      <c r="E705" t="inlineStr">
        <is>
          <t>options4</t>
        </is>
      </c>
      <c r="F705" t="n">
        <v>5547</v>
      </c>
      <c r="G705" t="inlineStr">
        <is>
          <t>Energie &amp; Umwelt</t>
        </is>
      </c>
      <c r="H705" t="inlineStr">
        <is>
          <t>Q02076</t>
        </is>
      </c>
      <c r="I705" t="inlineStr">
        <is>
          <t>de</t>
        </is>
      </c>
      <c r="J705" t="b">
        <v>0</v>
      </c>
      <c r="K705" t="inlineStr">
        <is>
          <t>93056e7a23731c6b51e5112cbfebf32e</t>
        </is>
      </c>
      <c r="L705" t="n">
        <v/>
      </c>
      <c r="M705" t="n">
        <v>-1</v>
      </c>
      <c r="N705" t="n">
        <v>-1</v>
      </c>
    </row>
    <row r="706">
      <c r="A706" t="n">
        <v>113</v>
      </c>
      <c r="B706" s="2" t="n">
        <v>44696</v>
      </c>
      <c r="C706" t="n">
        <v>6050</v>
      </c>
      <c r="D706" t="inlineStr">
        <is>
          <t>Soll im Kanton Glarus die Infrastruktur für den Langsamverkehr (z.B. Velowege) ausgebaut werden?</t>
        </is>
      </c>
      <c r="E706" t="inlineStr">
        <is>
          <t>options4</t>
        </is>
      </c>
      <c r="F706" t="n">
        <v>5428</v>
      </c>
      <c r="G706" t="inlineStr">
        <is>
          <t>Verkehr &amp; Infrastruktur</t>
        </is>
      </c>
      <c r="H706" t="inlineStr">
        <is>
          <t>Q02078</t>
        </is>
      </c>
      <c r="I706" t="inlineStr">
        <is>
          <t>de</t>
        </is>
      </c>
      <c r="J706" t="b">
        <v>0</v>
      </c>
      <c r="K706" t="inlineStr">
        <is>
          <t>0919fa7772a6766ad242172cd23d2220</t>
        </is>
      </c>
      <c r="L706" t="n">
        <v/>
      </c>
      <c r="M706" t="n">
        <v>-1</v>
      </c>
      <c r="N706" t="n">
        <v>-1</v>
      </c>
    </row>
    <row r="707">
      <c r="A707" t="n">
        <v>113</v>
      </c>
      <c r="B707" s="2" t="n">
        <v>44696</v>
      </c>
      <c r="C707" t="n">
        <v>6052</v>
      </c>
      <c r="D707" t="inlineStr">
        <is>
          <t>Befürworten Sie das Beschneiungsprojekt "Futuro" im Skigebiet Elm (geplanter Einsatz von über 100 neuen Schneekanonen)?</t>
        </is>
      </c>
      <c r="E707" t="inlineStr">
        <is>
          <t>options4</t>
        </is>
      </c>
      <c r="F707" t="n">
        <v>5428</v>
      </c>
      <c r="G707" t="inlineStr">
        <is>
          <t>Verkehr &amp; Infrastruktur</t>
        </is>
      </c>
      <c r="H707" t="inlineStr">
        <is>
          <t>Q02080</t>
        </is>
      </c>
      <c r="I707" t="inlineStr">
        <is>
          <t>de</t>
        </is>
      </c>
      <c r="J707" t="b">
        <v>0</v>
      </c>
      <c r="K707" t="inlineStr">
        <is>
          <t>d9ab58fe8c76c0176ce88bb18b285299</t>
        </is>
      </c>
      <c r="L707" t="n">
        <v/>
      </c>
      <c r="M707" t="n">
        <v>-1</v>
      </c>
      <c r="N707" t="n">
        <v>-1</v>
      </c>
    </row>
    <row r="708">
      <c r="A708" t="n">
        <v>113</v>
      </c>
      <c r="B708" s="2" t="n">
        <v>44696</v>
      </c>
      <c r="C708" t="n">
        <v>6054</v>
      </c>
      <c r="D708" t="inlineStr">
        <is>
          <t>Soll der Kanton Glarus den gemeinnützigen Wohnungsbau finanziell stärker fördern?</t>
        </is>
      </c>
      <c r="E708" t="inlineStr">
        <is>
          <t>options4</t>
        </is>
      </c>
      <c r="F708" t="n">
        <v>5587</v>
      </c>
      <c r="G708" t="inlineStr">
        <is>
          <t>Raumplanung</t>
        </is>
      </c>
      <c r="H708" t="inlineStr">
        <is>
          <t>Q02082</t>
        </is>
      </c>
      <c r="I708" t="inlineStr">
        <is>
          <t>de</t>
        </is>
      </c>
      <c r="J708" t="b">
        <v>0</v>
      </c>
      <c r="K708" t="inlineStr">
        <is>
          <t>dd830fa6238176e169663b99c9868162</t>
        </is>
      </c>
      <c r="L708" t="n">
        <v/>
      </c>
      <c r="M708" t="n">
        <v>-1</v>
      </c>
      <c r="N708" t="n">
        <v>-1</v>
      </c>
    </row>
    <row r="709">
      <c r="A709" t="n">
        <v>113</v>
      </c>
      <c r="B709" s="2" t="n">
        <v>44696</v>
      </c>
      <c r="C709" t="n">
        <v>6056</v>
      </c>
      <c r="D709" t="inlineStr">
        <is>
          <t xml:space="preserve"> Sollen im Kanton Glarus in allen drei Gemeinden Gemeindeparlamente eingeführt werden?</t>
        </is>
      </c>
      <c r="E709" t="inlineStr">
        <is>
          <t>options4</t>
        </is>
      </c>
      <c r="F709" t="n">
        <v>5193</v>
      </c>
      <c r="G709" t="inlineStr">
        <is>
          <t>Politisches System &amp; Digitalisierung</t>
        </is>
      </c>
      <c r="H709" t="inlineStr">
        <is>
          <t>Q02084</t>
        </is>
      </c>
      <c r="I709" t="inlineStr">
        <is>
          <t>de</t>
        </is>
      </c>
      <c r="J709" t="b">
        <v>0</v>
      </c>
      <c r="K709" t="inlineStr">
        <is>
          <t>cbeedadf821dcc8c41d658a3235964c4</t>
        </is>
      </c>
      <c r="L709" t="n">
        <v/>
      </c>
      <c r="M709" t="n">
        <v>-1</v>
      </c>
      <c r="N709" t="n">
        <v>-1</v>
      </c>
    </row>
    <row r="710">
      <c r="A710" t="n">
        <v>113</v>
      </c>
      <c r="B710" s="2" t="n">
        <v>44696</v>
      </c>
      <c r="C710" t="n">
        <v>6057</v>
      </c>
      <c r="D710" t="inlineStr">
        <is>
          <t>Soll die "Altersguillotine" (Altersbeschränkung) für Mitglieder des Regierungsrats abgeschafft werden?</t>
        </is>
      </c>
      <c r="E710" t="inlineStr">
        <is>
          <t>options4</t>
        </is>
      </c>
      <c r="F710" t="n">
        <v>5193</v>
      </c>
      <c r="G710" t="inlineStr">
        <is>
          <t>Politisches System &amp; Digitalisierung</t>
        </is>
      </c>
      <c r="H710" t="inlineStr">
        <is>
          <t>Q02085</t>
        </is>
      </c>
      <c r="I710" t="inlineStr">
        <is>
          <t>de</t>
        </is>
      </c>
      <c r="J710" t="b">
        <v>0</v>
      </c>
      <c r="K710" t="inlineStr">
        <is>
          <t>8fd90cc8e68a975d9ca503deee1fe176</t>
        </is>
      </c>
      <c r="L710" t="n">
        <v/>
      </c>
      <c r="M710" t="n">
        <v>-1</v>
      </c>
      <c r="N710" t="n">
        <v>-1</v>
      </c>
    </row>
    <row r="711">
      <c r="A711" t="n">
        <v>113</v>
      </c>
      <c r="B711" s="2" t="n">
        <v>44696</v>
      </c>
      <c r="C711" t="n">
        <v>6058</v>
      </c>
      <c r="D711" t="inlineStr">
        <is>
          <t>Soll die Finanzierung von Parteien sowie von Wahl- und Abstimmungskampagnen in Glarus vollständig offengelegt werden müssen?</t>
        </is>
      </c>
      <c r="E711" t="inlineStr">
        <is>
          <t>options4</t>
        </is>
      </c>
      <c r="F711" t="n">
        <v>5193</v>
      </c>
      <c r="G711" t="inlineStr">
        <is>
          <t>Politisches System &amp; Digitalisierung</t>
        </is>
      </c>
      <c r="H711" t="inlineStr">
        <is>
          <t>Q02086</t>
        </is>
      </c>
      <c r="I711" t="inlineStr">
        <is>
          <t>de</t>
        </is>
      </c>
      <c r="J711" t="b">
        <v>0</v>
      </c>
      <c r="K711" t="inlineStr">
        <is>
          <t>9b724614bc70e05d0584298251f391fe</t>
        </is>
      </c>
      <c r="L711" t="n">
        <v/>
      </c>
      <c r="M711" t="n">
        <v>-1</v>
      </c>
      <c r="N711" t="n">
        <v>-1</v>
      </c>
    </row>
    <row r="712">
      <c r="A712" t="n">
        <v>113</v>
      </c>
      <c r="B712" s="2" t="n">
        <v>44696</v>
      </c>
      <c r="C712" t="n">
        <v>6062</v>
      </c>
      <c r="D712" t="inlineStr">
        <is>
          <t>Soll für unbegleitete Jugendliche unter 14 Jahren der Besuch von Gaststätten nach 22 Uhr verboten werden?</t>
        </is>
      </c>
      <c r="E712" t="inlineStr">
        <is>
          <t>options4</t>
        </is>
      </c>
      <c r="F712" t="n">
        <v>5276</v>
      </c>
      <c r="G712" t="inlineStr">
        <is>
          <t>Sicherheit &amp; Polizei</t>
        </is>
      </c>
      <c r="H712" t="inlineStr">
        <is>
          <t>Q02090</t>
        </is>
      </c>
      <c r="I712" t="inlineStr">
        <is>
          <t>de</t>
        </is>
      </c>
      <c r="J712" t="b">
        <v>0</v>
      </c>
      <c r="K712" t="inlineStr">
        <is>
          <t>757cf641b726cec05d2983937f2e9208</t>
        </is>
      </c>
      <c r="L712" t="n">
        <v/>
      </c>
      <c r="M712" t="n">
        <v>-1</v>
      </c>
      <c r="N712" t="n">
        <v>-1</v>
      </c>
    </row>
    <row r="713">
      <c r="A713" t="n">
        <v>115</v>
      </c>
      <c r="B713" s="2" t="n">
        <v>44836</v>
      </c>
      <c r="C713" t="n">
        <v>6077</v>
      </c>
      <c r="D713" t="inlineStr">
        <is>
          <t>Sollen im Kanton Zug Ergänzungsleistungen für Familien mit tiefem Einkommen eingeführt werden?</t>
        </is>
      </c>
      <c r="E713" t="inlineStr">
        <is>
          <t>options4</t>
        </is>
      </c>
      <c r="F713" t="n">
        <v>4198</v>
      </c>
      <c r="G713" t="inlineStr">
        <is>
          <t>Sozialstaat &amp; Familie</t>
        </is>
      </c>
      <c r="H713" t="inlineStr">
        <is>
          <t>Q02103</t>
        </is>
      </c>
      <c r="I713" t="inlineStr">
        <is>
          <t>de</t>
        </is>
      </c>
      <c r="J713" t="b">
        <v>0</v>
      </c>
      <c r="K713" t="inlineStr">
        <is>
          <t>ee5155186127b76cc379876ce69b0284</t>
        </is>
      </c>
      <c r="L713" t="n">
        <v/>
      </c>
      <c r="M713" t="n">
        <v>-1</v>
      </c>
      <c r="N713" t="n">
        <v>-1</v>
      </c>
    </row>
    <row r="714">
      <c r="A714" t="n">
        <v>115</v>
      </c>
      <c r="B714" s="2" t="n">
        <v>44836</v>
      </c>
      <c r="C714" t="n">
        <v>6081</v>
      </c>
      <c r="D714" t="inlineStr">
        <is>
          <t>Soll der Kanton Zug das Betreuungsangebot für Kinder stärker fördern (mehr subventionierte Plätze, bessere Bezahlung der Betreuer/-innen, angepasste Betreuungsschlüssel)?</t>
        </is>
      </c>
      <c r="E714" t="inlineStr">
        <is>
          <t>options4</t>
        </is>
      </c>
      <c r="F714" t="n">
        <v>4198</v>
      </c>
      <c r="G714" t="inlineStr">
        <is>
          <t>Sozialstaat &amp; Familie</t>
        </is>
      </c>
      <c r="H714" t="inlineStr">
        <is>
          <t>Q02105</t>
        </is>
      </c>
      <c r="I714" t="inlineStr">
        <is>
          <t>de</t>
        </is>
      </c>
      <c r="J714" t="b">
        <v>0</v>
      </c>
      <c r="K714" t="inlineStr">
        <is>
          <t>dadd786d961048d07da6b490a964966a</t>
        </is>
      </c>
      <c r="L714" t="n">
        <v/>
      </c>
      <c r="M714" t="n">
        <v>-1</v>
      </c>
      <c r="N714" t="n">
        <v>-1</v>
      </c>
    </row>
    <row r="715">
      <c r="A715" t="n">
        <v>115</v>
      </c>
      <c r="B715" s="2" t="n">
        <v>44836</v>
      </c>
      <c r="C715" t="n">
        <v>6083</v>
      </c>
      <c r="D715" t="inlineStr">
        <is>
          <t>Soll der Kanton Zug die privaten Spitex-Organisationen stärker regulieren (bspw. durch eine Ausbildungspflicht)?</t>
        </is>
      </c>
      <c r="E715" t="inlineStr">
        <is>
          <t>options4</t>
        </is>
      </c>
      <c r="F715" t="n">
        <v>4213</v>
      </c>
      <c r="G715" t="inlineStr">
        <is>
          <t>Gesundheitswesen</t>
        </is>
      </c>
      <c r="H715" t="inlineStr">
        <is>
          <t>Q02106</t>
        </is>
      </c>
      <c r="I715" t="inlineStr">
        <is>
          <t>de</t>
        </is>
      </c>
      <c r="J715" t="b">
        <v>0</v>
      </c>
      <c r="K715" t="inlineStr">
        <is>
          <t>5e99d8337fdeb00afd7732b1740c0001</t>
        </is>
      </c>
      <c r="L715" t="n">
        <v/>
      </c>
      <c r="M715" t="n">
        <v>-1</v>
      </c>
      <c r="N715" t="n">
        <v>-1</v>
      </c>
    </row>
    <row r="716">
      <c r="A716" t="n">
        <v>115</v>
      </c>
      <c r="B716" s="2" t="n">
        <v>44836</v>
      </c>
      <c r="C716" t="n">
        <v>6085</v>
      </c>
      <c r="D716" t="inlineStr">
        <is>
          <t>Soll der Kanton Zug mehr Geld für die Verbilligung der Krankenkassenprämien bereitstellen?</t>
        </is>
      </c>
      <c r="E716" t="inlineStr">
        <is>
          <t>options4</t>
        </is>
      </c>
      <c r="F716" t="n">
        <v>4213</v>
      </c>
      <c r="G716" t="inlineStr">
        <is>
          <t>Gesundheitswesen</t>
        </is>
      </c>
      <c r="H716" t="inlineStr">
        <is>
          <t>Q02107</t>
        </is>
      </c>
      <c r="I716" t="inlineStr">
        <is>
          <t>de</t>
        </is>
      </c>
      <c r="J716" t="b">
        <v>0</v>
      </c>
      <c r="K716" t="inlineStr">
        <is>
          <t>0af444fc0fc39276914f33cdf4627dd7</t>
        </is>
      </c>
      <c r="L716" t="n">
        <v/>
      </c>
      <c r="M716" t="n">
        <v>-1</v>
      </c>
      <c r="N716" t="n">
        <v>-1</v>
      </c>
    </row>
    <row r="717">
      <c r="A717" t="n">
        <v>115</v>
      </c>
      <c r="B717" s="2" t="n">
        <v>44836</v>
      </c>
      <c r="C717" t="n">
        <v>6087</v>
      </c>
      <c r="D717" t="inlineStr">
        <is>
          <t>Einige Kantone und Städte erhöhen die Löhne für Pflegende. Soll der Kanton Zug ebenfalls diese Massnahme ergreifen?</t>
        </is>
      </c>
      <c r="E717" t="inlineStr">
        <is>
          <t>options4</t>
        </is>
      </c>
      <c r="F717" t="n">
        <v>4213</v>
      </c>
      <c r="G717" t="inlineStr">
        <is>
          <t>Gesundheitswesen</t>
        </is>
      </c>
      <c r="H717" t="inlineStr">
        <is>
          <t>Q02108</t>
        </is>
      </c>
      <c r="I717" t="inlineStr">
        <is>
          <t>de</t>
        </is>
      </c>
      <c r="J717" t="b">
        <v>0</v>
      </c>
      <c r="K717" t="inlineStr">
        <is>
          <t>7d1e0f43287d4bf00795de21735eb3f3</t>
        </is>
      </c>
      <c r="L717" t="n">
        <v/>
      </c>
      <c r="M717" t="n">
        <v>-1</v>
      </c>
      <c r="N717" t="n">
        <v>-1</v>
      </c>
    </row>
    <row r="718">
      <c r="A718" t="n">
        <v>115</v>
      </c>
      <c r="B718" s="2" t="n">
        <v>44836</v>
      </c>
      <c r="C718" t="n">
        <v>6091</v>
      </c>
      <c r="D718" t="inlineStr">
        <is>
          <t>Sollen im Kanton Zug alle Schulen als Tagesschulen mit freiwilligem Betreuungsangebot (modulare Tagesschule) geführt werden?</t>
        </is>
      </c>
      <c r="E718" t="inlineStr">
        <is>
          <t>options4</t>
        </is>
      </c>
      <c r="F718" t="n">
        <v>4973</v>
      </c>
      <c r="G718" t="inlineStr">
        <is>
          <t>Bildung &amp; Schule</t>
        </is>
      </c>
      <c r="H718" t="inlineStr">
        <is>
          <t>Q02110</t>
        </is>
      </c>
      <c r="I718" t="inlineStr">
        <is>
          <t>de</t>
        </is>
      </c>
      <c r="J718" t="b">
        <v>0</v>
      </c>
      <c r="K718" t="inlineStr">
        <is>
          <t>a539839133d972438e16b9c81da2d717</t>
        </is>
      </c>
      <c r="L718" t="n">
        <v/>
      </c>
      <c r="M718" t="n">
        <v>-1</v>
      </c>
      <c r="N718" t="n">
        <v>-1</v>
      </c>
    </row>
    <row r="719">
      <c r="A719" t="n">
        <v>115</v>
      </c>
      <c r="B719" s="2" t="n">
        <v>44836</v>
      </c>
      <c r="C719" t="n">
        <v>6095</v>
      </c>
      <c r="D719" t="inlineStr">
        <is>
          <t>Soll der Kanton Zug die Gymnasialquote durch die Einführung einer Aufnahmeprüfung für das Gymnasium steuern?</t>
        </is>
      </c>
      <c r="E719" t="inlineStr">
        <is>
          <t>options4</t>
        </is>
      </c>
      <c r="F719" t="n">
        <v>4973</v>
      </c>
      <c r="G719" t="inlineStr">
        <is>
          <t>Bildung &amp; Schule</t>
        </is>
      </c>
      <c r="H719" t="inlineStr">
        <is>
          <t>Q02112</t>
        </is>
      </c>
      <c r="I719" t="inlineStr">
        <is>
          <t>de</t>
        </is>
      </c>
      <c r="J719" t="b">
        <v>0</v>
      </c>
      <c r="K719" t="inlineStr">
        <is>
          <t>d2b7642e79407b2eca5085027a74a7c8</t>
        </is>
      </c>
      <c r="L719" t="n">
        <v/>
      </c>
      <c r="M719" t="n">
        <v>-1</v>
      </c>
      <c r="N719" t="n">
        <v>-1</v>
      </c>
    </row>
    <row r="720">
      <c r="A720" t="n">
        <v>115</v>
      </c>
      <c r="B720" s="2" t="n">
        <v>44836</v>
      </c>
      <c r="C720" t="n">
        <v>6097</v>
      </c>
      <c r="D720" t="inlineStr">
        <is>
          <t>Befürworten Sie eine Angleichung (Erhöhung) der Löhne von Lehrpersonen auf Kindergartenstufe an die Gehälter auf Primarschulstufe?</t>
        </is>
      </c>
      <c r="E720" t="inlineStr">
        <is>
          <t>options4</t>
        </is>
      </c>
      <c r="F720" t="n">
        <v>4973</v>
      </c>
      <c r="G720" t="inlineStr">
        <is>
          <t>Bildung &amp; Schule</t>
        </is>
      </c>
      <c r="H720" t="inlineStr">
        <is>
          <t>Q02113</t>
        </is>
      </c>
      <c r="I720" t="inlineStr">
        <is>
          <t>de</t>
        </is>
      </c>
      <c r="J720" t="b">
        <v>0</v>
      </c>
      <c r="K720" t="inlineStr">
        <is>
          <t>049ea9aeabb7a9c5c63f9ec4068bee54</t>
        </is>
      </c>
      <c r="L720" t="n">
        <v/>
      </c>
      <c r="M720" t="n">
        <v>-1</v>
      </c>
      <c r="N720" t="n">
        <v>-1</v>
      </c>
    </row>
    <row r="721">
      <c r="A721" t="n">
        <v>115</v>
      </c>
      <c r="B721" s="2" t="n">
        <v>44836</v>
      </c>
      <c r="C721" t="n">
        <v>6099</v>
      </c>
      <c r="D721" t="inlineStr">
        <is>
          <t>Befürworten Sie das finanzielle Investment des Kantons Zug in den Ausbau der Blockchain-Forschung an der Hochschule Luzern?</t>
        </is>
      </c>
      <c r="E721" t="inlineStr">
        <is>
          <t>options4</t>
        </is>
      </c>
      <c r="F721" t="n">
        <v>4973</v>
      </c>
      <c r="G721" t="inlineStr">
        <is>
          <t>Bildung &amp; Schule</t>
        </is>
      </c>
      <c r="H721" t="inlineStr">
        <is>
          <t>Q02114</t>
        </is>
      </c>
      <c r="I721" t="inlineStr">
        <is>
          <t>de</t>
        </is>
      </c>
      <c r="J721" t="b">
        <v>0</v>
      </c>
      <c r="K721" t="inlineStr">
        <is>
          <t>1f83b74830f6e5364a320498abf46fc7</t>
        </is>
      </c>
      <c r="L721" t="n">
        <v/>
      </c>
      <c r="M721" t="n">
        <v>-1</v>
      </c>
      <c r="N721" t="n">
        <v>-1</v>
      </c>
    </row>
    <row r="722">
      <c r="A722" t="n">
        <v>115</v>
      </c>
      <c r="B722" s="2" t="n">
        <v>44836</v>
      </c>
      <c r="C722" t="n">
        <v>6101</v>
      </c>
      <c r="D722" t="inlineStr">
        <is>
          <t>Soll der Kanton Zug Ausländer/-innen bei der Integration stärker unterstützen (z.B. ausgebaute Sprachförderung, zusätzliche Sozialarbeiter/-innen)?</t>
        </is>
      </c>
      <c r="E722" t="inlineStr">
        <is>
          <t>options4</t>
        </is>
      </c>
      <c r="F722" t="n">
        <v>4348</v>
      </c>
      <c r="G722" t="inlineStr">
        <is>
          <t>Migration &amp; Integration</t>
        </is>
      </c>
      <c r="H722" t="inlineStr">
        <is>
          <t>Q02115</t>
        </is>
      </c>
      <c r="I722" t="inlineStr">
        <is>
          <t>de</t>
        </is>
      </c>
      <c r="J722" t="b">
        <v>0</v>
      </c>
      <c r="K722" t="inlineStr">
        <is>
          <t>646f760c69d33404a2bde4903aeff803</t>
        </is>
      </c>
      <c r="L722" t="n">
        <v/>
      </c>
      <c r="M722" t="n">
        <v>-1</v>
      </c>
      <c r="N722" t="n">
        <v>-1</v>
      </c>
    </row>
    <row r="723">
      <c r="A723" t="n">
        <v>115</v>
      </c>
      <c r="B723" s="2" t="n">
        <v>44836</v>
      </c>
      <c r="C723" t="n">
        <v>6103</v>
      </c>
      <c r="D723" t="inlineStr">
        <is>
          <t>Soll der Kanton Zug freiwillig mehr geflüchtete Personen aus Konfliktgebieten aufnehmen?</t>
        </is>
      </c>
      <c r="E723" t="inlineStr">
        <is>
          <t>options4</t>
        </is>
      </c>
      <c r="F723" t="n">
        <v>4348</v>
      </c>
      <c r="G723" t="inlineStr">
        <is>
          <t>Migration &amp; Integration</t>
        </is>
      </c>
      <c r="H723" t="inlineStr">
        <is>
          <t>Q02116</t>
        </is>
      </c>
      <c r="I723" t="inlineStr">
        <is>
          <t>de</t>
        </is>
      </c>
      <c r="J723" t="b">
        <v>0</v>
      </c>
      <c r="K723" t="inlineStr">
        <is>
          <t>6d23caa9eed6fccd3d4205306d7ac302</t>
        </is>
      </c>
      <c r="L723" t="n">
        <v/>
      </c>
      <c r="M723" t="n">
        <v>-1</v>
      </c>
      <c r="N723" t="n">
        <v>-1</v>
      </c>
    </row>
    <row r="724">
      <c r="A724" t="n">
        <v>115</v>
      </c>
      <c r="B724" s="2" t="n">
        <v>44836</v>
      </c>
      <c r="C724" t="n">
        <v>6111</v>
      </c>
      <c r="D724" t="inlineStr">
        <is>
          <t xml:space="preserve">Soll der Konsum von Cannabis legalisiert werden? </t>
        </is>
      </c>
      <c r="E724" t="inlineStr">
        <is>
          <t>options4</t>
        </is>
      </c>
      <c r="F724" t="n">
        <v>5055</v>
      </c>
      <c r="G724" t="inlineStr">
        <is>
          <t>Gesellschaft, Kultur &amp; Ethik</t>
        </is>
      </c>
      <c r="H724" t="inlineStr">
        <is>
          <t>Q02120</t>
        </is>
      </c>
      <c r="I724" t="inlineStr">
        <is>
          <t>de</t>
        </is>
      </c>
      <c r="J724" t="b">
        <v>0</v>
      </c>
      <c r="K724" t="inlineStr">
        <is>
          <t>47056b453a87b839bb928dd32520d281</t>
        </is>
      </c>
      <c r="L724" t="n">
        <v/>
      </c>
      <c r="M724" t="n">
        <v>-1</v>
      </c>
      <c r="N724" t="n">
        <v>-1</v>
      </c>
    </row>
    <row r="725">
      <c r="A725" t="n">
        <v>115</v>
      </c>
      <c r="B725" s="2" t="n">
        <v>44836</v>
      </c>
      <c r="C725" t="n">
        <v>6113</v>
      </c>
      <c r="D725" t="inlineStr">
        <is>
          <t>Befürworten Sie die finanzielle Beteiligung des Kantons Zug am Neubau der Kaserne der Schweizer Garde im Vatikan?</t>
        </is>
      </c>
      <c r="E725" t="inlineStr">
        <is>
          <t>options4</t>
        </is>
      </c>
      <c r="F725" t="n">
        <v>5055</v>
      </c>
      <c r="G725" t="inlineStr">
        <is>
          <t>Gesellschaft, Kultur &amp; Ethik</t>
        </is>
      </c>
      <c r="H725" t="inlineStr">
        <is>
          <t>Q02121</t>
        </is>
      </c>
      <c r="I725" t="inlineStr">
        <is>
          <t>de</t>
        </is>
      </c>
      <c r="J725" t="b">
        <v>0</v>
      </c>
      <c r="K725" t="inlineStr">
        <is>
          <t>33a636b0d34b086fe3ba587647246612</t>
        </is>
      </c>
      <c r="L725" t="n">
        <v/>
      </c>
      <c r="M725" t="n">
        <v>-1</v>
      </c>
      <c r="N725" t="n">
        <v>-1</v>
      </c>
    </row>
    <row r="726">
      <c r="A726" t="n">
        <v>115</v>
      </c>
      <c r="B726" s="2" t="n">
        <v>44836</v>
      </c>
      <c r="C726" t="n">
        <v>6115</v>
      </c>
      <c r="D726" t="inlineStr">
        <is>
          <t>Würden Sie die Einführung eines Aktionsplans zur Verminderung von Diskriminierung und Übergriffen auf queere Personen (dazu gehören Homo-, Bi- und Intersexuelle sowie Transpersonen) befürworten?</t>
        </is>
      </c>
      <c r="E726" t="inlineStr">
        <is>
          <t>options4</t>
        </is>
      </c>
      <c r="F726" t="n">
        <v>5055</v>
      </c>
      <c r="G726" t="inlineStr">
        <is>
          <t>Gesellschaft, Kultur &amp; Ethik</t>
        </is>
      </c>
      <c r="H726" t="inlineStr">
        <is>
          <t>Q02122</t>
        </is>
      </c>
      <c r="I726" t="inlineStr">
        <is>
          <t>de</t>
        </is>
      </c>
      <c r="J726" t="b">
        <v>0</v>
      </c>
      <c r="K726" t="inlineStr">
        <is>
          <t>98b2305eca82070d029965a2a628a8b6</t>
        </is>
      </c>
      <c r="L726" t="n">
        <v/>
      </c>
      <c r="M726" t="n">
        <v>-1</v>
      </c>
      <c r="N726" t="n">
        <v>-1</v>
      </c>
    </row>
    <row r="727">
      <c r="A727" t="n">
        <v>115</v>
      </c>
      <c r="B727" s="2" t="n">
        <v>44836</v>
      </c>
      <c r="C727" t="n">
        <v>6117</v>
      </c>
      <c r="D727" t="inlineStr">
        <is>
          <t>Sollte während einer Pandemie (z.B. Coronavirus-Pandemie)  auf staatliche Einschränkungen im Privat- und Wirtschaftsleben weitgehend verzichtet werden (Eigenverantwortung der Bevölkerung)?</t>
        </is>
      </c>
      <c r="E727" t="inlineStr">
        <is>
          <t>options4</t>
        </is>
      </c>
      <c r="F727" t="n">
        <v>5055</v>
      </c>
      <c r="G727" t="inlineStr">
        <is>
          <t>Gesellschaft, Kultur &amp; Ethik</t>
        </is>
      </c>
      <c r="H727" t="inlineStr">
        <is>
          <t>Q02123</t>
        </is>
      </c>
      <c r="I727" t="inlineStr">
        <is>
          <t>de</t>
        </is>
      </c>
      <c r="J727" t="b">
        <v>0</v>
      </c>
      <c r="K727" t="inlineStr">
        <is>
          <t>78921214db0eab6dcb1c1b9f570f9ad0</t>
        </is>
      </c>
      <c r="L727" t="n">
        <v/>
      </c>
      <c r="M727" t="n">
        <v>-1</v>
      </c>
      <c r="N727" t="n">
        <v>-1</v>
      </c>
    </row>
    <row r="728">
      <c r="A728" t="n">
        <v>115</v>
      </c>
      <c r="B728" s="2" t="n">
        <v>44836</v>
      </c>
      <c r="C728" t="n">
        <v>6129</v>
      </c>
      <c r="D728" t="inlineStr">
        <is>
          <t>Befürworten Sie die Schaffung eines Klimafonds, der über die Reduktion des Eigenkapitals (aktuell CHF 1,6 Mrd.) des Kantons Zug finanziert wird?</t>
        </is>
      </c>
      <c r="E728" t="inlineStr">
        <is>
          <t>options4</t>
        </is>
      </c>
      <c r="F728" t="n">
        <v>4508</v>
      </c>
      <c r="G728" t="inlineStr">
        <is>
          <t>Finanzen &amp; Steuern</t>
        </is>
      </c>
      <c r="H728" t="inlineStr">
        <is>
          <t>Q02129</t>
        </is>
      </c>
      <c r="I728" t="inlineStr">
        <is>
          <t>de</t>
        </is>
      </c>
      <c r="J728" t="b">
        <v>0</v>
      </c>
      <c r="K728" t="inlineStr">
        <is>
          <t>b84429dfceb3e067f357d3383dc61546</t>
        </is>
      </c>
      <c r="L728" t="n">
        <v/>
      </c>
      <c r="M728" t="n">
        <v>-1</v>
      </c>
      <c r="N728" t="n">
        <v>-1</v>
      </c>
    </row>
    <row r="729">
      <c r="A729" t="n">
        <v>115</v>
      </c>
      <c r="B729" s="2" t="n">
        <v>44836</v>
      </c>
      <c r="C729" t="n">
        <v>6131</v>
      </c>
      <c r="D729" t="inlineStr">
        <is>
          <t xml:space="preserve">Soll der Kanton Zug die Ansiedlung neuer Firmen im Kanton steuerlich unterstützen? </t>
        </is>
      </c>
      <c r="E729" t="inlineStr">
        <is>
          <t>options4</t>
        </is>
      </c>
      <c r="F729" t="n">
        <v>4629</v>
      </c>
      <c r="G729" t="inlineStr">
        <is>
          <t>Wirtschaft &amp; Arbeit</t>
        </is>
      </c>
      <c r="H729" t="inlineStr">
        <is>
          <t>Q02130</t>
        </is>
      </c>
      <c r="I729" t="inlineStr">
        <is>
          <t>de</t>
        </is>
      </c>
      <c r="J729" t="b">
        <v>0</v>
      </c>
      <c r="K729" t="inlineStr">
        <is>
          <t>5f403445bea121d3f850c9eebffcbe84</t>
        </is>
      </c>
      <c r="L729" t="n">
        <v/>
      </c>
      <c r="M729" t="n">
        <v>-1</v>
      </c>
      <c r="N729" t="n">
        <v>-1</v>
      </c>
    </row>
    <row r="730">
      <c r="A730" t="n">
        <v>115</v>
      </c>
      <c r="B730" s="2" t="n">
        <v>44836</v>
      </c>
      <c r="C730" t="n">
        <v>6133</v>
      </c>
      <c r="D730" t="inlineStr">
        <is>
          <t>Befürworten Sie die finanzielle Unterstützung des Kantons für das «Zuger Projekt zur Dekarbonisierung der Industrie» (Förderung Wasserstoffproduktion)?</t>
        </is>
      </c>
      <c r="E730" t="inlineStr">
        <is>
          <t>options4</t>
        </is>
      </c>
      <c r="F730" t="n">
        <v>4629</v>
      </c>
      <c r="G730" t="inlineStr">
        <is>
          <t>Wirtschaft &amp; Arbeit</t>
        </is>
      </c>
      <c r="H730" t="inlineStr">
        <is>
          <t>Q02131</t>
        </is>
      </c>
      <c r="I730" t="inlineStr">
        <is>
          <t>de</t>
        </is>
      </c>
      <c r="J730" t="b">
        <v>0</v>
      </c>
      <c r="K730" t="inlineStr">
        <is>
          <t>a233f804794e475cacf241525df8b718</t>
        </is>
      </c>
      <c r="L730" t="n">
        <v/>
      </c>
      <c r="M730" t="n">
        <v>-1</v>
      </c>
      <c r="N730" t="n">
        <v>-1</v>
      </c>
    </row>
    <row r="731">
      <c r="A731" t="n">
        <v>115</v>
      </c>
      <c r="B731" s="2" t="n">
        <v>44836</v>
      </c>
      <c r="C731" t="n">
        <v>6143</v>
      </c>
      <c r="D731" t="inlineStr">
        <is>
          <t>Soll der Kanton Zug den gemeinnützigen Wohnungsbau finanziell stärker fördern?</t>
        </is>
      </c>
      <c r="E731" t="inlineStr">
        <is>
          <t>options4</t>
        </is>
      </c>
      <c r="F731" t="n">
        <v>5590</v>
      </c>
      <c r="G731" t="inlineStr">
        <is>
          <t>Raumplanung</t>
        </is>
      </c>
      <c r="H731" t="inlineStr">
        <is>
          <t>Q02136</t>
        </is>
      </c>
      <c r="I731" t="inlineStr">
        <is>
          <t>de</t>
        </is>
      </c>
      <c r="J731" t="b">
        <v>0</v>
      </c>
      <c r="K731" t="inlineStr">
        <is>
          <t>a29ce1ba442d0a3fcd058f58c564658a</t>
        </is>
      </c>
      <c r="L731" t="n">
        <v/>
      </c>
      <c r="M731" t="n">
        <v>-1</v>
      </c>
      <c r="N731" t="n">
        <v>-1</v>
      </c>
    </row>
    <row r="732">
      <c r="A732" t="n">
        <v>115</v>
      </c>
      <c r="B732" s="2" t="n">
        <v>44836</v>
      </c>
      <c r="C732" t="n">
        <v>6147</v>
      </c>
      <c r="D732" t="inlineStr">
        <is>
          <t>Befürworten Sie eine Erhöhung der Mehrwertabgabe bei Um- und Aufzonungen von 20% auf 30%?</t>
        </is>
      </c>
      <c r="E732" t="inlineStr">
        <is>
          <t>options4</t>
        </is>
      </c>
      <c r="F732" t="n">
        <v>5590</v>
      </c>
      <c r="G732" t="inlineStr">
        <is>
          <t>Raumplanung</t>
        </is>
      </c>
      <c r="H732" t="inlineStr">
        <is>
          <t>Q02138</t>
        </is>
      </c>
      <c r="I732" t="inlineStr">
        <is>
          <t>de</t>
        </is>
      </c>
      <c r="J732" t="b">
        <v>0</v>
      </c>
      <c r="K732" t="inlineStr">
        <is>
          <t>53cd215daeb0c86d7d9ccfb42efe11f8</t>
        </is>
      </c>
      <c r="L732" t="n">
        <v/>
      </c>
      <c r="M732" t="n">
        <v>-1</v>
      </c>
      <c r="N732" t="n">
        <v>-1</v>
      </c>
    </row>
    <row r="733">
      <c r="A733" t="n">
        <v>115</v>
      </c>
      <c r="B733" s="2" t="n">
        <v>44836</v>
      </c>
      <c r="C733" t="n">
        <v>6149</v>
      </c>
      <c r="D733" t="inlineStr">
        <is>
          <t>Soll der Kanton Zug den Ersatz von Öl- und Gasheizungen finanziell unterstützen?</t>
        </is>
      </c>
      <c r="E733" t="inlineStr">
        <is>
          <t>options4</t>
        </is>
      </c>
      <c r="F733" t="n">
        <v>5550</v>
      </c>
      <c r="G733" t="inlineStr">
        <is>
          <t>Energie &amp; Umwelt</t>
        </is>
      </c>
      <c r="H733" t="inlineStr">
        <is>
          <t>Q02139</t>
        </is>
      </c>
      <c r="I733" t="inlineStr">
        <is>
          <t>de</t>
        </is>
      </c>
      <c r="J733" t="b">
        <v>0</v>
      </c>
      <c r="K733" t="inlineStr">
        <is>
          <t>f2333a19a6a291b372a09b1180cd9378</t>
        </is>
      </c>
      <c r="L733" t="n">
        <v/>
      </c>
      <c r="M733" t="n">
        <v>-1</v>
      </c>
      <c r="N733" t="n">
        <v>-1</v>
      </c>
    </row>
    <row r="734">
      <c r="A734" t="n">
        <v>115</v>
      </c>
      <c r="B734" s="2" t="n">
        <v>44836</v>
      </c>
      <c r="C734" t="n">
        <v>6153</v>
      </c>
      <c r="D734" t="inlineStr">
        <is>
          <t>Soll im Kanton Zug auf die Verwendung fossiler Energieträger (z.B. Öl und Gas) bis spätestens 2050 verzichtet werden?</t>
        </is>
      </c>
      <c r="E734" t="inlineStr">
        <is>
          <t>options4</t>
        </is>
      </c>
      <c r="F734" t="n">
        <v>5550</v>
      </c>
      <c r="G734" t="inlineStr">
        <is>
          <t>Energie &amp; Umwelt</t>
        </is>
      </c>
      <c r="H734" t="inlineStr">
        <is>
          <t>Q02141</t>
        </is>
      </c>
      <c r="I734" t="inlineStr">
        <is>
          <t>de</t>
        </is>
      </c>
      <c r="J734" t="b">
        <v>0</v>
      </c>
      <c r="K734" t="inlineStr">
        <is>
          <t>ff9bebddb2082711b1b86ee2838a8056</t>
        </is>
      </c>
      <c r="L734" t="n">
        <v/>
      </c>
      <c r="M734" t="n">
        <v>-1</v>
      </c>
      <c r="N734" t="n">
        <v>-1</v>
      </c>
    </row>
    <row r="735">
      <c r="A735" t="n">
        <v>115</v>
      </c>
      <c r="B735" s="2" t="n">
        <v>44836</v>
      </c>
      <c r="C735" t="n">
        <v>6155</v>
      </c>
      <c r="D735" t="inlineStr">
        <is>
          <t>Sollen Unternehmen mit Sitz im Kanton Zug zur Reduktion von CO2-Emissionen verpflichtet werden?</t>
        </is>
      </c>
      <c r="E735" t="inlineStr">
        <is>
          <t>options4</t>
        </is>
      </c>
      <c r="F735" t="n">
        <v>5550</v>
      </c>
      <c r="G735" t="inlineStr">
        <is>
          <t>Energie &amp; Umwelt</t>
        </is>
      </c>
      <c r="H735" t="inlineStr">
        <is>
          <t>Q02142</t>
        </is>
      </c>
      <c r="I735" t="inlineStr">
        <is>
          <t>de</t>
        </is>
      </c>
      <c r="J735" t="b">
        <v>0</v>
      </c>
      <c r="K735" t="inlineStr">
        <is>
          <t>7cd9341dff00dc3615f02d33040e7d3c</t>
        </is>
      </c>
      <c r="L735" t="n">
        <v/>
      </c>
      <c r="M735" t="n">
        <v>-1</v>
      </c>
      <c r="N735" t="n">
        <v>-1</v>
      </c>
    </row>
    <row r="736">
      <c r="A736" t="n">
        <v>115</v>
      </c>
      <c r="B736" s="2" t="n">
        <v>44836</v>
      </c>
      <c r="C736" t="n">
        <v>6157</v>
      </c>
      <c r="D736" t="inlineStr">
        <is>
          <t>Befürworten Sie den Bau von Windrädern im Kanton Zug (z.B auf dem Zugerberg)?</t>
        </is>
      </c>
      <c r="E736" t="inlineStr">
        <is>
          <t>options4</t>
        </is>
      </c>
      <c r="F736" t="n">
        <v>5550</v>
      </c>
      <c r="G736" t="inlineStr">
        <is>
          <t>Energie &amp; Umwelt</t>
        </is>
      </c>
      <c r="H736" t="inlineStr">
        <is>
          <t>Q02143</t>
        </is>
      </c>
      <c r="I736" t="inlineStr">
        <is>
          <t>de</t>
        </is>
      </c>
      <c r="J736" t="b">
        <v>0</v>
      </c>
      <c r="K736" t="inlineStr">
        <is>
          <t>04c4bb52f0744b1458c9cb4ee00f39cf</t>
        </is>
      </c>
      <c r="L736" t="n">
        <v/>
      </c>
      <c r="M736" t="n">
        <v>-1</v>
      </c>
      <c r="N736" t="n">
        <v>-1</v>
      </c>
    </row>
    <row r="737">
      <c r="A737" t="n">
        <v>115</v>
      </c>
      <c r="B737" s="2" t="n">
        <v>44836</v>
      </c>
      <c r="C737" t="n">
        <v>6159</v>
      </c>
      <c r="D737" t="inlineStr">
        <is>
          <t>Soll im Kanton Zug die Infrastruktur für den Langsamverkehr (z.B. Velowege) ausgebaut werden?</t>
        </is>
      </c>
      <c r="E737" t="inlineStr">
        <is>
          <t>options4</t>
        </is>
      </c>
      <c r="F737" t="n">
        <v>5431</v>
      </c>
      <c r="G737" t="inlineStr">
        <is>
          <t>Verkehr &amp; Infrastruktur</t>
        </is>
      </c>
      <c r="H737" t="inlineStr">
        <is>
          <t>Q02144</t>
        </is>
      </c>
      <c r="I737" t="inlineStr">
        <is>
          <t>de</t>
        </is>
      </c>
      <c r="J737" t="b">
        <v>0</v>
      </c>
      <c r="K737" t="inlineStr">
        <is>
          <t>4d5f125ebf3611a254d206f17acec13f</t>
        </is>
      </c>
      <c r="L737" t="n">
        <v/>
      </c>
      <c r="M737" t="n">
        <v>-1</v>
      </c>
      <c r="N737" t="n">
        <v>-1</v>
      </c>
    </row>
    <row r="738">
      <c r="A738" t="n">
        <v>115</v>
      </c>
      <c r="B738" s="2" t="n">
        <v>44836</v>
      </c>
      <c r="C738" t="n">
        <v>6163</v>
      </c>
      <c r="D738" t="inlineStr">
        <is>
          <t xml:space="preserve">Soll im Kanton Zug eine gesetzliche Grundlage zur einfacheren Einführung von Tempo 30-Zonen geschaffen werden? </t>
        </is>
      </c>
      <c r="E738" t="inlineStr">
        <is>
          <t>options4</t>
        </is>
      </c>
      <c r="F738" t="n">
        <v>5431</v>
      </c>
      <c r="G738" t="inlineStr">
        <is>
          <t>Verkehr &amp; Infrastruktur</t>
        </is>
      </c>
      <c r="H738" t="inlineStr">
        <is>
          <t>Q02146</t>
        </is>
      </c>
      <c r="I738" t="inlineStr">
        <is>
          <t>de</t>
        </is>
      </c>
      <c r="J738" t="b">
        <v>0</v>
      </c>
      <c r="K738" t="inlineStr">
        <is>
          <t>480cb40c21b01e4b25da2cfb493aa7e8</t>
        </is>
      </c>
      <c r="L738" t="n">
        <v/>
      </c>
      <c r="M738" t="n">
        <v>-1</v>
      </c>
      <c r="N738" t="n">
        <v>-1</v>
      </c>
    </row>
    <row r="739">
      <c r="A739" t="n">
        <v>115</v>
      </c>
      <c r="B739" s="2" t="n">
        <v>44836</v>
      </c>
      <c r="C739" t="n">
        <v>6165</v>
      </c>
      <c r="D739" t="inlineStr">
        <is>
          <t>Sollte der Kanton Zug die Benützung des öffentlichen Verkehrs stärker fördern (Subventionierung von Abonnements, Verdichtung des Netzes, Erhöhung der Frequenz)?</t>
        </is>
      </c>
      <c r="E739" t="inlineStr">
        <is>
          <t>options4</t>
        </is>
      </c>
      <c r="F739" t="n">
        <v>5431</v>
      </c>
      <c r="G739" t="inlineStr">
        <is>
          <t>Verkehr &amp; Infrastruktur</t>
        </is>
      </c>
      <c r="H739" t="inlineStr">
        <is>
          <t>Q02147</t>
        </is>
      </c>
      <c r="I739" t="inlineStr">
        <is>
          <t>de</t>
        </is>
      </c>
      <c r="J739" t="b">
        <v>0</v>
      </c>
      <c r="K739" t="inlineStr">
        <is>
          <t>21932a3f3fb9fcedee55a5eac41a8177</t>
        </is>
      </c>
      <c r="L739" t="n">
        <v/>
      </c>
      <c r="M739" t="n">
        <v>-1</v>
      </c>
      <c r="N739" t="n">
        <v>-1</v>
      </c>
    </row>
    <row r="740">
      <c r="A740" t="n">
        <v>115</v>
      </c>
      <c r="B740" s="2" t="n">
        <v>44836</v>
      </c>
      <c r="C740" t="n">
        <v>6167</v>
      </c>
      <c r="D740" t="inlineStr">
        <is>
          <t>Soll die Finanzierung von Parteien sowie von Wahl- und Abstimmungskampagnen im Kanton Zug offengelegt werden müssen?</t>
        </is>
      </c>
      <c r="E740" t="inlineStr">
        <is>
          <t>options4</t>
        </is>
      </c>
      <c r="F740" t="n">
        <v>5197</v>
      </c>
      <c r="G740" t="inlineStr">
        <is>
          <t>Politisches System &amp; Digitalisierung</t>
        </is>
      </c>
      <c r="H740" t="inlineStr">
        <is>
          <t>Q02148</t>
        </is>
      </c>
      <c r="I740" t="inlineStr">
        <is>
          <t>de</t>
        </is>
      </c>
      <c r="J740" t="b">
        <v>0</v>
      </c>
      <c r="K740" t="inlineStr">
        <is>
          <t>a75147b501482f945f95b4ad8454840a</t>
        </is>
      </c>
      <c r="L740" t="n">
        <v/>
      </c>
      <c r="M740" t="n">
        <v>-1</v>
      </c>
      <c r="N740" t="n">
        <v>-1</v>
      </c>
    </row>
    <row r="741">
      <c r="A741" t="n">
        <v>115</v>
      </c>
      <c r="B741" s="2" t="n">
        <v>44836</v>
      </c>
      <c r="C741" t="n">
        <v>6169</v>
      </c>
      <c r="D741" t="inlineStr">
        <is>
          <t>Sollen Mitglieder des Kantonsrates bei der Einreichung eines Vorstosses verpflichtet werden, auf ihre Interessenbindungen hinzuweisen?</t>
        </is>
      </c>
      <c r="E741" t="inlineStr">
        <is>
          <t>options4</t>
        </is>
      </c>
      <c r="F741" t="n">
        <v>5197</v>
      </c>
      <c r="G741" t="inlineStr">
        <is>
          <t>Politisches System &amp; Digitalisierung</t>
        </is>
      </c>
      <c r="H741" t="inlineStr">
        <is>
          <t>Q02149</t>
        </is>
      </c>
      <c r="I741" t="inlineStr">
        <is>
          <t>de</t>
        </is>
      </c>
      <c r="J741" t="b">
        <v>0</v>
      </c>
      <c r="K741" t="inlineStr">
        <is>
          <t>dc5d6ffbd1b289ed4eda3ee6023f1942</t>
        </is>
      </c>
      <c r="L741" t="n">
        <v/>
      </c>
      <c r="M741" t="n">
        <v>-1</v>
      </c>
      <c r="N741" t="n">
        <v>-1</v>
      </c>
    </row>
    <row r="742">
      <c r="A742" t="n">
        <v>115</v>
      </c>
      <c r="B742" s="2" t="n">
        <v>44836</v>
      </c>
      <c r="C742" t="n">
        <v>6175</v>
      </c>
      <c r="D742" t="inlineStr">
        <is>
          <t>Soll die Polizeipräsenz im Kanton Zug ausgebaut werden?</t>
        </is>
      </c>
      <c r="E742" t="inlineStr">
        <is>
          <t>options4</t>
        </is>
      </c>
      <c r="F742" t="n">
        <v>5279</v>
      </c>
      <c r="G742" t="inlineStr">
        <is>
          <t>Sicherheit &amp; Polizei</t>
        </is>
      </c>
      <c r="H742" t="inlineStr">
        <is>
          <t>Q02152</t>
        </is>
      </c>
      <c r="I742" t="inlineStr">
        <is>
          <t>de</t>
        </is>
      </c>
      <c r="J742" t="b">
        <v>0</v>
      </c>
      <c r="K742" t="inlineStr">
        <is>
          <t>9f766477d08c6f0e974bbd535447fd0d</t>
        </is>
      </c>
      <c r="L742" t="n">
        <v/>
      </c>
      <c r="M742" t="n">
        <v>-1</v>
      </c>
      <c r="N742" t="n">
        <v>-1</v>
      </c>
    </row>
    <row r="743">
      <c r="A743" t="n">
        <v>115</v>
      </c>
      <c r="B743" s="2" t="n">
        <v>44836</v>
      </c>
      <c r="C743" t="n">
        <v>6177</v>
      </c>
      <c r="D743" t="inlineStr">
        <is>
          <t>Soll der Kanton das Hilfs- und Unterstützungsangebot für Opfer von sexualisierter Gewalt ausbauen?</t>
        </is>
      </c>
      <c r="E743" t="inlineStr">
        <is>
          <t>options4</t>
        </is>
      </c>
      <c r="F743" t="n">
        <v>5279</v>
      </c>
      <c r="G743" t="inlineStr">
        <is>
          <t>Sicherheit &amp; Polizei</t>
        </is>
      </c>
      <c r="H743" t="inlineStr">
        <is>
          <t>Q02153</t>
        </is>
      </c>
      <c r="I743" t="inlineStr">
        <is>
          <t>de</t>
        </is>
      </c>
      <c r="J743" t="b">
        <v>0</v>
      </c>
      <c r="K743" t="inlineStr">
        <is>
          <t>0e7958848f04f36d67bd412de112bde1</t>
        </is>
      </c>
      <c r="L743" t="n">
        <v/>
      </c>
      <c r="M743" t="n">
        <v>-1</v>
      </c>
      <c r="N743" t="n">
        <v>-1</v>
      </c>
    </row>
    <row r="744">
      <c r="A744" t="n">
        <v>114</v>
      </c>
      <c r="B744" s="2" t="n">
        <v>44836</v>
      </c>
      <c r="C744" t="n">
        <v>6196</v>
      </c>
      <c r="D744" t="inlineStr">
        <is>
          <t>Soll die Stadt Zug das Betreuungsangebot für Kinder stärker fördern (mehr subventionierte Plätze, bessere Bezahlung der Betreuer/-innen, angepasste Betreuungsschlüssel)?</t>
        </is>
      </c>
      <c r="E744" t="inlineStr">
        <is>
          <t>options4</t>
        </is>
      </c>
      <c r="F744" t="n">
        <v>4197</v>
      </c>
      <c r="G744" t="inlineStr">
        <is>
          <t>Sozialstaat &amp; Familie</t>
        </is>
      </c>
      <c r="H744" t="inlineStr">
        <is>
          <t>Q02163</t>
        </is>
      </c>
      <c r="I744" t="inlineStr">
        <is>
          <t>de</t>
        </is>
      </c>
      <c r="J744" t="b">
        <v>0</v>
      </c>
      <c r="K744" t="inlineStr">
        <is>
          <t>b8c78a6bf2ac9690b0e0ed7bb27e592f</t>
        </is>
      </c>
      <c r="L744" t="n">
        <v/>
      </c>
      <c r="M744" t="n">
        <v>-1</v>
      </c>
      <c r="N744" t="n">
        <v>-1</v>
      </c>
    </row>
    <row r="745">
      <c r="A745" t="n">
        <v>114</v>
      </c>
      <c r="B745" s="2" t="n">
        <v>44836</v>
      </c>
      <c r="C745" t="n">
        <v>6198</v>
      </c>
      <c r="D745" t="inlineStr">
        <is>
          <t>Würden Sie eine verpflichtende Vorgabe zum Anteil günstigen Wohnraums (z.B 40%) bei Neubauprojekten befürworten?</t>
        </is>
      </c>
      <c r="E745" t="inlineStr">
        <is>
          <t>options4</t>
        </is>
      </c>
      <c r="F745" t="n">
        <v>4197</v>
      </c>
      <c r="G745" t="inlineStr">
        <is>
          <t>Sozialstaat &amp; Familie</t>
        </is>
      </c>
      <c r="H745" t="inlineStr">
        <is>
          <t>Q02164</t>
        </is>
      </c>
      <c r="I745" t="inlineStr">
        <is>
          <t>de</t>
        </is>
      </c>
      <c r="J745" t="b">
        <v>0</v>
      </c>
      <c r="K745" t="inlineStr">
        <is>
          <t>a85b895a537f117332f56bd4834f7983</t>
        </is>
      </c>
      <c r="L745" t="n">
        <v/>
      </c>
      <c r="M745" t="n">
        <v>-1</v>
      </c>
      <c r="N745" t="n">
        <v>-1</v>
      </c>
    </row>
    <row r="746">
      <c r="A746" t="n">
        <v>114</v>
      </c>
      <c r="B746" s="2" t="n">
        <v>44836</v>
      </c>
      <c r="C746" t="n">
        <v>6200</v>
      </c>
      <c r="D746" t="inlineStr">
        <is>
          <t>Soll in der Stadt Zug ein Test mit dem bedingungslosen Grundeinkommen durchgeführt werden?</t>
        </is>
      </c>
      <c r="E746" t="inlineStr">
        <is>
          <t>options4</t>
        </is>
      </c>
      <c r="F746" t="n">
        <v>4197</v>
      </c>
      <c r="G746" t="inlineStr">
        <is>
          <t>Sozialstaat &amp; Familie</t>
        </is>
      </c>
      <c r="H746" t="inlineStr">
        <is>
          <t>Q02165</t>
        </is>
      </c>
      <c r="I746" t="inlineStr">
        <is>
          <t>de</t>
        </is>
      </c>
      <c r="J746" t="b">
        <v>0</v>
      </c>
      <c r="K746" t="inlineStr">
        <is>
          <t>43f24b3dbe1acddba4ed5e4cc2a0d2f3</t>
        </is>
      </c>
      <c r="L746" t="n">
        <v/>
      </c>
      <c r="M746" t="n">
        <v>-1</v>
      </c>
      <c r="N746" t="n">
        <v>-1</v>
      </c>
    </row>
    <row r="747">
      <c r="A747" t="n">
        <v>114</v>
      </c>
      <c r="B747" s="2" t="n">
        <v>44836</v>
      </c>
      <c r="C747" t="n">
        <v>6202</v>
      </c>
      <c r="D747" t="inlineStr">
        <is>
          <t>Einige Kantone und Städte erhöhen die Löhne für Pflegende. Soll die Stadt Zug ebenfalls diese Massnahme ergreifen?</t>
        </is>
      </c>
      <c r="E747" t="inlineStr">
        <is>
          <t>options4</t>
        </is>
      </c>
      <c r="F747" t="n">
        <v>4197</v>
      </c>
      <c r="G747" t="inlineStr">
        <is>
          <t>Sozialstaat &amp; Familie</t>
        </is>
      </c>
      <c r="H747" t="inlineStr">
        <is>
          <t>Q02166</t>
        </is>
      </c>
      <c r="I747" t="inlineStr">
        <is>
          <t>de</t>
        </is>
      </c>
      <c r="J747" t="b">
        <v>0</v>
      </c>
      <c r="K747" t="inlineStr">
        <is>
          <t>5c83cd341b44fcdbe02776ff15a43a54</t>
        </is>
      </c>
      <c r="L747" t="n">
        <v/>
      </c>
      <c r="M747" t="n">
        <v>-1</v>
      </c>
      <c r="N747" t="n">
        <v>-1</v>
      </c>
    </row>
    <row r="748">
      <c r="A748" t="n">
        <v>114</v>
      </c>
      <c r="B748" s="2" t="n">
        <v>44836</v>
      </c>
      <c r="C748" t="n">
        <v>6206</v>
      </c>
      <c r="D748" t="inlineStr">
        <is>
          <t>Sollen in der Stadt Zug alle Schulen als Tagesschulen mit freiwilligem Betreuungsangebot (modulare Tagesschule) geführt werden?</t>
        </is>
      </c>
      <c r="E748" t="inlineStr">
        <is>
          <t>options4</t>
        </is>
      </c>
      <c r="F748" t="n">
        <v>4972</v>
      </c>
      <c r="G748" t="inlineStr">
        <is>
          <t>Bildung &amp; Schule</t>
        </is>
      </c>
      <c r="H748" t="inlineStr">
        <is>
          <t>Q02168</t>
        </is>
      </c>
      <c r="I748" t="inlineStr">
        <is>
          <t>de</t>
        </is>
      </c>
      <c r="J748" t="b">
        <v>0</v>
      </c>
      <c r="K748" t="inlineStr">
        <is>
          <t>8caf4d9ed8e77588a50bbee75ac27d78</t>
        </is>
      </c>
      <c r="L748" t="n">
        <v/>
      </c>
      <c r="M748" t="n">
        <v>-1</v>
      </c>
      <c r="N748" t="n">
        <v>-1</v>
      </c>
    </row>
    <row r="749">
      <c r="A749" t="n">
        <v>114</v>
      </c>
      <c r="B749" s="2" t="n">
        <v>44836</v>
      </c>
      <c r="C749" t="n">
        <v>6208</v>
      </c>
      <c r="D749" t="inlineStr">
        <is>
          <t>Soll die Stadt Zug schwache Schüler/-innen stärker unterstützen (z.B. Unterstützungsangebote durch Sozialpädagog/-innen, Gutscheine für Nachhilfe-/Förderunterricht)?</t>
        </is>
      </c>
      <c r="E749" t="inlineStr">
        <is>
          <t>options4</t>
        </is>
      </c>
      <c r="F749" t="n">
        <v>4972</v>
      </c>
      <c r="G749" t="inlineStr">
        <is>
          <t>Bildung &amp; Schule</t>
        </is>
      </c>
      <c r="H749" t="inlineStr">
        <is>
          <t>Q02169</t>
        </is>
      </c>
      <c r="I749" t="inlineStr">
        <is>
          <t>de</t>
        </is>
      </c>
      <c r="J749" t="b">
        <v>0</v>
      </c>
      <c r="K749" t="inlineStr">
        <is>
          <t>13b4d7ae44bb24851d02dcb951831bff</t>
        </is>
      </c>
      <c r="L749" t="n">
        <v/>
      </c>
      <c r="M749" t="n">
        <v>-1</v>
      </c>
      <c r="N749" t="n">
        <v>-1</v>
      </c>
    </row>
    <row r="750">
      <c r="A750" t="n">
        <v>114</v>
      </c>
      <c r="B750" s="2" t="n">
        <v>44836</v>
      </c>
      <c r="C750" t="n">
        <v>6210</v>
      </c>
      <c r="D750" t="inlineStr">
        <is>
          <t>Soll der Schwimmunterricht für Kindergarten- und Primarschulkinder in der Stadt Zug ausgebaut werden?</t>
        </is>
      </c>
      <c r="E750" t="inlineStr">
        <is>
          <t>options4</t>
        </is>
      </c>
      <c r="F750" t="n">
        <v>4972</v>
      </c>
      <c r="G750" t="inlineStr">
        <is>
          <t>Bildung &amp; Schule</t>
        </is>
      </c>
      <c r="H750" t="inlineStr">
        <is>
          <t>Q02170</t>
        </is>
      </c>
      <c r="I750" t="inlineStr">
        <is>
          <t>de</t>
        </is>
      </c>
      <c r="J750" t="b">
        <v>0</v>
      </c>
      <c r="K750" t="inlineStr">
        <is>
          <t>6c19f4223da1f75b351a2a5c5c2693e6</t>
        </is>
      </c>
      <c r="L750" t="n">
        <v/>
      </c>
      <c r="M750" t="n">
        <v>-1</v>
      </c>
      <c r="N750" t="n">
        <v>-1</v>
      </c>
    </row>
    <row r="751">
      <c r="A751" t="n">
        <v>114</v>
      </c>
      <c r="B751" s="2" t="n">
        <v>44836</v>
      </c>
      <c r="C751" t="n">
        <v>6212</v>
      </c>
      <c r="D751" t="inlineStr">
        <is>
          <t>Soll die Stadt Zug Ausländer/-innen bei der Integration stärker unterstützen (z.B. ausgebaute Sprachförderung, zusätzliche Sozialarbeiter/-innen)?</t>
        </is>
      </c>
      <c r="E751" t="inlineStr">
        <is>
          <t>options4</t>
        </is>
      </c>
      <c r="F751" t="n">
        <v>4347</v>
      </c>
      <c r="G751" t="inlineStr">
        <is>
          <t>Migration &amp; Integration</t>
        </is>
      </c>
      <c r="H751" t="inlineStr">
        <is>
          <t>Q02171</t>
        </is>
      </c>
      <c r="I751" t="inlineStr">
        <is>
          <t>de</t>
        </is>
      </c>
      <c r="J751" t="b">
        <v>0</v>
      </c>
      <c r="K751" t="inlineStr">
        <is>
          <t>3975549c4585633c3c3ee03a57a9c9f5</t>
        </is>
      </c>
      <c r="L751" t="n">
        <v/>
      </c>
      <c r="M751" t="n">
        <v>-1</v>
      </c>
      <c r="N751" t="n">
        <v>-1</v>
      </c>
    </row>
    <row r="752">
      <c r="A752" t="n">
        <v>114</v>
      </c>
      <c r="B752" s="2" t="n">
        <v>44836</v>
      </c>
      <c r="C752" t="n">
        <v>6214</v>
      </c>
      <c r="D752" t="inlineStr">
        <is>
          <t>Soll die Stadt Zug freiwillig mehr geflüchtete Personen aus Konfliktgebieten aufnehmen?</t>
        </is>
      </c>
      <c r="E752" t="inlineStr">
        <is>
          <t>options4</t>
        </is>
      </c>
      <c r="F752" t="n">
        <v>4347</v>
      </c>
      <c r="G752" t="inlineStr">
        <is>
          <t>Migration &amp; Integration</t>
        </is>
      </c>
      <c r="H752" t="inlineStr">
        <is>
          <t>Q02172</t>
        </is>
      </c>
      <c r="I752" t="inlineStr">
        <is>
          <t>de</t>
        </is>
      </c>
      <c r="J752" t="b">
        <v>0</v>
      </c>
      <c r="K752" t="inlineStr">
        <is>
          <t>8126d5250de1272414cc3daf5e9cdbbd</t>
        </is>
      </c>
      <c r="L752" t="n">
        <v/>
      </c>
      <c r="M752" t="n">
        <v>-1</v>
      </c>
      <c r="N752" t="n">
        <v>-1</v>
      </c>
    </row>
    <row r="753">
      <c r="A753" t="n">
        <v>114</v>
      </c>
      <c r="B753" s="2" t="n">
        <v>44836</v>
      </c>
      <c r="C753" t="n">
        <v>6226</v>
      </c>
      <c r="D753" t="inlineStr">
        <is>
          <t>Befürworten Sie die Einführung einer sog. «Residence Card» für Zuger Einwohner/-innen, um städtische Angebote (wie z.B. Badi-Eintritte) vor Übernutzung zu schützen?</t>
        </is>
      </c>
      <c r="E753" t="inlineStr">
        <is>
          <t>options4</t>
        </is>
      </c>
      <c r="F753" t="n">
        <v>5054</v>
      </c>
      <c r="G753" t="inlineStr">
        <is>
          <t>Gesellschaft, Kultur &amp; Ethik</t>
        </is>
      </c>
      <c r="H753" t="inlineStr">
        <is>
          <t>Q02178</t>
        </is>
      </c>
      <c r="I753" t="inlineStr">
        <is>
          <t>de</t>
        </is>
      </c>
      <c r="J753" t="b">
        <v>0</v>
      </c>
      <c r="K753" t="inlineStr">
        <is>
          <t>ea4910bcd1ef0921de8e08f8db0d26ab</t>
        </is>
      </c>
      <c r="L753" t="n">
        <v/>
      </c>
      <c r="M753" t="n">
        <v>-1</v>
      </c>
      <c r="N753" t="n">
        <v>-1</v>
      </c>
    </row>
    <row r="754">
      <c r="A754" t="n">
        <v>114</v>
      </c>
      <c r="B754" s="2" t="n">
        <v>44836</v>
      </c>
      <c r="C754" t="n">
        <v>6228</v>
      </c>
      <c r="D754" t="inlineStr">
        <is>
          <t>Soll das Abspielen von Musik am Ufer des Zugersees erlaubt werden (unter Einhaltung der Ruhezeiten)?</t>
        </is>
      </c>
      <c r="E754" t="inlineStr">
        <is>
          <t>options4</t>
        </is>
      </c>
      <c r="F754" t="n">
        <v>5054</v>
      </c>
      <c r="G754" t="inlineStr">
        <is>
          <t>Gesellschaft, Kultur &amp; Ethik</t>
        </is>
      </c>
      <c r="H754" t="inlineStr">
        <is>
          <t>Q02179</t>
        </is>
      </c>
      <c r="I754" t="inlineStr">
        <is>
          <t>de</t>
        </is>
      </c>
      <c r="J754" t="b">
        <v>0</v>
      </c>
      <c r="K754" t="inlineStr">
        <is>
          <t>a5e14686591b5bbc3120b59c1cdb3f21</t>
        </is>
      </c>
      <c r="L754" t="n">
        <v/>
      </c>
      <c r="M754" t="n">
        <v>-1</v>
      </c>
      <c r="N754" t="n">
        <v>-1</v>
      </c>
    </row>
    <row r="755">
      <c r="A755" t="n">
        <v>114</v>
      </c>
      <c r="B755" s="2" t="n">
        <v>44836</v>
      </c>
      <c r="C755" t="n">
        <v>6236</v>
      </c>
      <c r="D755" t="inlineStr">
        <is>
          <t>Würden Sie eine Senkung der Vermögenssteuer befürworten?</t>
        </is>
      </c>
      <c r="E755" t="inlineStr">
        <is>
          <t>options4</t>
        </is>
      </c>
      <c r="F755" t="n">
        <v>4507</v>
      </c>
      <c r="G755" t="inlineStr">
        <is>
          <t>Finanzen &amp; Steuern</t>
        </is>
      </c>
      <c r="H755" t="inlineStr">
        <is>
          <t>Q02183</t>
        </is>
      </c>
      <c r="I755" t="inlineStr">
        <is>
          <t>de</t>
        </is>
      </c>
      <c r="J755" t="b">
        <v>0</v>
      </c>
      <c r="K755" t="inlineStr">
        <is>
          <t>3ee49a05873a160b3d710e75f0e58155</t>
        </is>
      </c>
      <c r="L755" t="n">
        <v/>
      </c>
      <c r="M755" t="n">
        <v>-1</v>
      </c>
      <c r="N755" t="n">
        <v>-1</v>
      </c>
    </row>
    <row r="756">
      <c r="A756" t="n">
        <v>114</v>
      </c>
      <c r="B756" s="2" t="n">
        <v>44836</v>
      </c>
      <c r="C756" t="n">
        <v>6238</v>
      </c>
      <c r="D756" t="inlineStr">
        <is>
          <t xml:space="preserve">Soll die Stadt Zug Stellen in der städtischen Verwaltung abbauen? </t>
        </is>
      </c>
      <c r="E756" t="inlineStr">
        <is>
          <t>options4</t>
        </is>
      </c>
      <c r="F756" t="n">
        <v>4507</v>
      </c>
      <c r="G756" t="inlineStr">
        <is>
          <t>Finanzen &amp; Steuern</t>
        </is>
      </c>
      <c r="H756" t="inlineStr">
        <is>
          <t>Q02184</t>
        </is>
      </c>
      <c r="I756" t="inlineStr">
        <is>
          <t>de</t>
        </is>
      </c>
      <c r="J756" t="b">
        <v>0</v>
      </c>
      <c r="K756" t="inlineStr">
        <is>
          <t>e239a37f8807deb4b11dd41b7dca2472</t>
        </is>
      </c>
      <c r="L756" t="n">
        <v/>
      </c>
      <c r="M756" t="n">
        <v>-1</v>
      </c>
      <c r="N756" t="n">
        <v>-1</v>
      </c>
    </row>
    <row r="757">
      <c r="A757" t="n">
        <v>114</v>
      </c>
      <c r="B757" s="2" t="n">
        <v>44836</v>
      </c>
      <c r="C757" t="n">
        <v>6240</v>
      </c>
      <c r="D757" t="inlineStr">
        <is>
          <t xml:space="preserve">Der Wettbewerb in verschiedenen Branchen wurde durch Online-Vermittlungsdienste (z.B. Unterkünfte via "Airbnb", Taxidienste via "Uber") verschärft. Sollten diese Dienste strenger reguliert werden? </t>
        </is>
      </c>
      <c r="E757" t="inlineStr">
        <is>
          <t>options4</t>
        </is>
      </c>
      <c r="F757" t="n">
        <v>4628</v>
      </c>
      <c r="G757" t="inlineStr">
        <is>
          <t>Wirtschaft &amp; Arbeit</t>
        </is>
      </c>
      <c r="H757" t="inlineStr">
        <is>
          <t>Q02185</t>
        </is>
      </c>
      <c r="I757" t="inlineStr">
        <is>
          <t>de</t>
        </is>
      </c>
      <c r="J757" t="b">
        <v>0</v>
      </c>
      <c r="K757" t="inlineStr">
        <is>
          <t>e2459fc808bc42eb2e7e3f8974ba4401</t>
        </is>
      </c>
      <c r="L757" t="n">
        <v/>
      </c>
      <c r="M757" t="n">
        <v>-1</v>
      </c>
      <c r="N757" t="n">
        <v>-1</v>
      </c>
    </row>
    <row r="758">
      <c r="A758" t="n">
        <v>114</v>
      </c>
      <c r="B758" s="2" t="n">
        <v>44836</v>
      </c>
      <c r="C758" t="n">
        <v>6242</v>
      </c>
      <c r="D758" t="inlineStr">
        <is>
          <t xml:space="preserve">Würden Sie eine Erhöhung der städtischen Beteiligung an der WWZ AG (regionales Energie-, Wasser- und Telekomunternehmen) befürworten? </t>
        </is>
      </c>
      <c r="E758" t="inlineStr">
        <is>
          <t>options4</t>
        </is>
      </c>
      <c r="F758" t="n">
        <v>4628</v>
      </c>
      <c r="G758" t="inlineStr">
        <is>
          <t>Wirtschaft &amp; Arbeit</t>
        </is>
      </c>
      <c r="H758" t="inlineStr">
        <is>
          <t>Q02186</t>
        </is>
      </c>
      <c r="I758" t="inlineStr">
        <is>
          <t>de</t>
        </is>
      </c>
      <c r="J758" t="b">
        <v>0</v>
      </c>
      <c r="K758" t="inlineStr">
        <is>
          <t>804e2959c75f0130fdd937cdcc07a4b3</t>
        </is>
      </c>
      <c r="L758" t="n">
        <v/>
      </c>
      <c r="M758" t="n">
        <v>-1</v>
      </c>
      <c r="N758" t="n">
        <v>-1</v>
      </c>
    </row>
    <row r="759">
      <c r="A759" t="n">
        <v>114</v>
      </c>
      <c r="B759" s="2" t="n">
        <v>44836</v>
      </c>
      <c r="C759" t="n">
        <v>6248</v>
      </c>
      <c r="D759" t="inlineStr">
        <is>
          <t>Befürworten Sie eine strengere Kontrolle der Lohngleichheit von Frauen und Männern in der Stadt?</t>
        </is>
      </c>
      <c r="E759" t="inlineStr">
        <is>
          <t>options4</t>
        </is>
      </c>
      <c r="F759" t="n">
        <v>4628</v>
      </c>
      <c r="G759" t="inlineStr">
        <is>
          <t>Wirtschaft &amp; Arbeit</t>
        </is>
      </c>
      <c r="H759" t="inlineStr">
        <is>
          <t>Q02189</t>
        </is>
      </c>
      <c r="I759" t="inlineStr">
        <is>
          <t>de</t>
        </is>
      </c>
      <c r="J759" t="b">
        <v>0</v>
      </c>
      <c r="K759" t="inlineStr">
        <is>
          <t>0113ca6635f40d1608f1c21cefe526d0</t>
        </is>
      </c>
      <c r="L759" t="n">
        <v/>
      </c>
      <c r="M759" t="n">
        <v>-1</v>
      </c>
      <c r="N759" t="n">
        <v>-1</v>
      </c>
    </row>
    <row r="760">
      <c r="A760" t="n">
        <v>114</v>
      </c>
      <c r="B760" s="2" t="n">
        <v>44836</v>
      </c>
      <c r="C760" t="n">
        <v>6252</v>
      </c>
      <c r="D760" t="inlineStr">
        <is>
          <t>Würden Sie eine Überbauung des Areals um den Zurlaubenhof gutheissen?</t>
        </is>
      </c>
      <c r="E760" t="inlineStr">
        <is>
          <t>options4</t>
        </is>
      </c>
      <c r="F760" t="n">
        <v>5589</v>
      </c>
      <c r="G760" t="inlineStr">
        <is>
          <t>Raumplanung</t>
        </is>
      </c>
      <c r="H760" t="inlineStr">
        <is>
          <t>Q02191</t>
        </is>
      </c>
      <c r="I760" t="inlineStr">
        <is>
          <t>de</t>
        </is>
      </c>
      <c r="J760" t="b">
        <v>0</v>
      </c>
      <c r="K760" t="inlineStr">
        <is>
          <t>af50c9d2a846e522753e8f6d93ee11f8</t>
        </is>
      </c>
      <c r="L760" t="n">
        <v/>
      </c>
      <c r="M760" t="n">
        <v>-1</v>
      </c>
      <c r="N760" t="n">
        <v>-1</v>
      </c>
    </row>
    <row r="761">
      <c r="A761" t="n">
        <v>114</v>
      </c>
      <c r="B761" s="2" t="n">
        <v>44836</v>
      </c>
      <c r="C761" t="n">
        <v>6254</v>
      </c>
      <c r="D761" t="inlineStr">
        <is>
          <t xml:space="preserve">Sollen Parkplatzflächen vermehrt zu Erholungsräumen (z.B. Spielplätze) umgewandelt werden? </t>
        </is>
      </c>
      <c r="E761" t="inlineStr">
        <is>
          <t>options4</t>
        </is>
      </c>
      <c r="F761" t="n">
        <v>5589</v>
      </c>
      <c r="G761" t="inlineStr">
        <is>
          <t>Raumplanung</t>
        </is>
      </c>
      <c r="H761" t="inlineStr">
        <is>
          <t>Q02192</t>
        </is>
      </c>
      <c r="I761" t="inlineStr">
        <is>
          <t>de</t>
        </is>
      </c>
      <c r="J761" t="b">
        <v>0</v>
      </c>
      <c r="K761" t="inlineStr">
        <is>
          <t>d9bd908644f1add75911e6c5a89073e0</t>
        </is>
      </c>
      <c r="L761" t="n">
        <v/>
      </c>
      <c r="M761" t="n">
        <v>-1</v>
      </c>
      <c r="N761" t="n">
        <v>-1</v>
      </c>
    </row>
    <row r="762">
      <c r="A762" t="n">
        <v>114</v>
      </c>
      <c r="B762" s="2" t="n">
        <v>44836</v>
      </c>
      <c r="C762" t="n">
        <v>6256</v>
      </c>
      <c r="D762" t="inlineStr">
        <is>
          <t xml:space="preserve">Würden Sie den Bau eines neuen, zusätzlichen Hallenbades befürworten? </t>
        </is>
      </c>
      <c r="E762" t="inlineStr">
        <is>
          <t>options4</t>
        </is>
      </c>
      <c r="F762" t="n">
        <v>5589</v>
      </c>
      <c r="G762" t="inlineStr">
        <is>
          <t>Raumplanung</t>
        </is>
      </c>
      <c r="H762" t="inlineStr">
        <is>
          <t>Q02193</t>
        </is>
      </c>
      <c r="I762" t="inlineStr">
        <is>
          <t>de</t>
        </is>
      </c>
      <c r="J762" t="b">
        <v>0</v>
      </c>
      <c r="K762" t="inlineStr">
        <is>
          <t>64e45267eb06dcad5682bda3b23a7868</t>
        </is>
      </c>
      <c r="L762" t="n">
        <v/>
      </c>
      <c r="M762" t="n">
        <v>-1</v>
      </c>
      <c r="N762" t="n">
        <v>-1</v>
      </c>
    </row>
    <row r="763">
      <c r="A763" t="n">
        <v>114</v>
      </c>
      <c r="B763" s="2" t="n">
        <v>44836</v>
      </c>
      <c r="C763" t="n">
        <v>6260</v>
      </c>
      <c r="D763" t="inlineStr">
        <is>
          <t xml:space="preserve">Soll die Stadt Zug bei den Klimaschutzmassnahmen vollständig auf Anreize und Zielvereinbarungen setzen, statt auf Verbote und Einschränkungen? </t>
        </is>
      </c>
      <c r="E763" t="inlineStr">
        <is>
          <t>options4</t>
        </is>
      </c>
      <c r="F763" t="n">
        <v>5549</v>
      </c>
      <c r="G763" t="inlineStr">
        <is>
          <t>Energie &amp; Umwelt</t>
        </is>
      </c>
      <c r="H763" t="inlineStr">
        <is>
          <t>Q02195</t>
        </is>
      </c>
      <c r="I763" t="inlineStr">
        <is>
          <t>de</t>
        </is>
      </c>
      <c r="J763" t="b">
        <v>0</v>
      </c>
      <c r="K763" t="inlineStr">
        <is>
          <t>bc60f1a31864d274dc8cd179bc9aa81a</t>
        </is>
      </c>
      <c r="L763" t="n">
        <v/>
      </c>
      <c r="M763" t="n">
        <v>-1</v>
      </c>
      <c r="N763" t="n">
        <v>-1</v>
      </c>
    </row>
    <row r="764">
      <c r="A764" t="n">
        <v>114</v>
      </c>
      <c r="B764" s="2" t="n">
        <v>44836</v>
      </c>
      <c r="C764" t="n">
        <v>6262</v>
      </c>
      <c r="D764" t="inlineStr">
        <is>
          <t>Sollen autofreie Siedlungen (d.h. max 0,2 Autos pro Wohnung) von der Stadt Zug aktiv gefördert werden?</t>
        </is>
      </c>
      <c r="E764" t="inlineStr">
        <is>
          <t>options4</t>
        </is>
      </c>
      <c r="F764" t="n">
        <v>5549</v>
      </c>
      <c r="G764" t="inlineStr">
        <is>
          <t>Energie &amp; Umwelt</t>
        </is>
      </c>
      <c r="H764" t="inlineStr">
        <is>
          <t>Q02196</t>
        </is>
      </c>
      <c r="I764" t="inlineStr">
        <is>
          <t>de</t>
        </is>
      </c>
      <c r="J764" t="b">
        <v>0</v>
      </c>
      <c r="K764" t="inlineStr">
        <is>
          <t>79146f2ac5e82742046e68db99865073</t>
        </is>
      </c>
      <c r="L764" t="n">
        <v/>
      </c>
      <c r="M764" t="n">
        <v>-1</v>
      </c>
      <c r="N764" t="n">
        <v>-1</v>
      </c>
    </row>
    <row r="765">
      <c r="A765" t="n">
        <v>114</v>
      </c>
      <c r="B765" s="2" t="n">
        <v>44836</v>
      </c>
      <c r="C765" t="n">
        <v>6264</v>
      </c>
      <c r="D765" t="inlineStr">
        <is>
          <t>Soll in der Stadt Zug auf die Verwendung fossiler Energieträger (z.B. Öl und Gas) bis spätestens 2050 verzichtet werden?</t>
        </is>
      </c>
      <c r="E765" t="inlineStr">
        <is>
          <t>options4</t>
        </is>
      </c>
      <c r="F765" t="n">
        <v>5549</v>
      </c>
      <c r="G765" t="inlineStr">
        <is>
          <t>Energie &amp; Umwelt</t>
        </is>
      </c>
      <c r="H765" t="inlineStr">
        <is>
          <t>Q02197</t>
        </is>
      </c>
      <c r="I765" t="inlineStr">
        <is>
          <t>de</t>
        </is>
      </c>
      <c r="J765" t="b">
        <v>0</v>
      </c>
      <c r="K765" t="inlineStr">
        <is>
          <t>147fe1dbda4acf6583ecc23d22d47287</t>
        </is>
      </c>
      <c r="L765" t="n">
        <v/>
      </c>
      <c r="M765" t="n">
        <v>-1</v>
      </c>
      <c r="N765" t="n">
        <v>-1</v>
      </c>
    </row>
    <row r="766">
      <c r="A766" t="n">
        <v>114</v>
      </c>
      <c r="B766" s="2" t="n">
        <v>44836</v>
      </c>
      <c r="C766" t="n">
        <v>6266</v>
      </c>
      <c r="D766" t="inlineStr">
        <is>
          <t>Soll die Stadt Zug das Einrichten von Photovoltaik-Anlagen finanziell unterstützen (bspw. mit Subventionen, fiskalischen Anreizen etc.)?</t>
        </is>
      </c>
      <c r="E766" t="inlineStr">
        <is>
          <t>options4</t>
        </is>
      </c>
      <c r="F766" t="n">
        <v>5549</v>
      </c>
      <c r="G766" t="inlineStr">
        <is>
          <t>Energie &amp; Umwelt</t>
        </is>
      </c>
      <c r="H766" t="inlineStr">
        <is>
          <t>Q02198</t>
        </is>
      </c>
      <c r="I766" t="inlineStr">
        <is>
          <t>de</t>
        </is>
      </c>
      <c r="J766" t="b">
        <v>0</v>
      </c>
      <c r="K766" t="inlineStr">
        <is>
          <t>2ad38a31a15ccb4551983757117a4e8c</t>
        </is>
      </c>
      <c r="L766" t="n">
        <v/>
      </c>
      <c r="M766" t="n">
        <v>-1</v>
      </c>
      <c r="N766" t="n">
        <v>-1</v>
      </c>
    </row>
    <row r="767">
      <c r="A767" t="n">
        <v>114</v>
      </c>
      <c r="B767" s="2" t="n">
        <v>44836</v>
      </c>
      <c r="C767" t="n">
        <v>6268</v>
      </c>
      <c r="D767" t="inlineStr">
        <is>
          <t>Soll in der Stadt Zug die Infrastruktur für den Langsamverkehr (z.B. Velowege) ausgebaut werden?</t>
        </is>
      </c>
      <c r="E767" t="inlineStr">
        <is>
          <t>options4</t>
        </is>
      </c>
      <c r="F767" t="n">
        <v>5430</v>
      </c>
      <c r="G767" t="inlineStr">
        <is>
          <t>Verkehr &amp; Infrastruktur</t>
        </is>
      </c>
      <c r="H767" t="inlineStr">
        <is>
          <t>Q02199</t>
        </is>
      </c>
      <c r="I767" t="inlineStr">
        <is>
          <t>de</t>
        </is>
      </c>
      <c r="J767" t="b">
        <v>0</v>
      </c>
      <c r="K767" t="inlineStr">
        <is>
          <t>f2febf7ac81885d66f0f33df00f2843f</t>
        </is>
      </c>
      <c r="L767" t="n">
        <v/>
      </c>
      <c r="M767" t="n">
        <v>-1</v>
      </c>
      <c r="N767" t="n">
        <v>-1</v>
      </c>
    </row>
    <row r="768">
      <c r="A768" t="n">
        <v>114</v>
      </c>
      <c r="B768" s="2" t="n">
        <v>44836</v>
      </c>
      <c r="C768" t="n">
        <v>6270</v>
      </c>
      <c r="D768" t="inlineStr">
        <is>
          <t>Befürworten Sie den Bau eines Stadttunnels im Zuger Stadtzentrum?</t>
        </is>
      </c>
      <c r="E768" t="inlineStr">
        <is>
          <t>options4</t>
        </is>
      </c>
      <c r="F768" t="n">
        <v>5430</v>
      </c>
      <c r="G768" t="inlineStr">
        <is>
          <t>Verkehr &amp; Infrastruktur</t>
        </is>
      </c>
      <c r="H768" t="inlineStr">
        <is>
          <t>Q02200</t>
        </is>
      </c>
      <c r="I768" t="inlineStr">
        <is>
          <t>de</t>
        </is>
      </c>
      <c r="J768" t="b">
        <v>0</v>
      </c>
      <c r="K768" t="inlineStr">
        <is>
          <t>0c0a5504cb3d4bba4412b4bfe79a880a</t>
        </is>
      </c>
      <c r="L768" t="n">
        <v/>
      </c>
      <c r="M768" t="n">
        <v>-1</v>
      </c>
      <c r="N768" t="n">
        <v>-1</v>
      </c>
    </row>
    <row r="769">
      <c r="A769" t="n">
        <v>114</v>
      </c>
      <c r="B769" s="2" t="n">
        <v>44836</v>
      </c>
      <c r="C769" t="n">
        <v>6272</v>
      </c>
      <c r="D769" t="inlineStr">
        <is>
          <t>Sollte die Stadt Zug die Benützung des öffentlichen Verkehrs stärker fördern (Subventionierung von Abonnements, Verdichtung des Netzes, Erhöhung der Frequenz)?</t>
        </is>
      </c>
      <c r="E769" t="inlineStr">
        <is>
          <t>options4</t>
        </is>
      </c>
      <c r="F769" t="n">
        <v>5430</v>
      </c>
      <c r="G769" t="inlineStr">
        <is>
          <t>Verkehr &amp; Infrastruktur</t>
        </is>
      </c>
      <c r="H769" t="inlineStr">
        <is>
          <t>Q02201</t>
        </is>
      </c>
      <c r="I769" t="inlineStr">
        <is>
          <t>de</t>
        </is>
      </c>
      <c r="J769" t="b">
        <v>0</v>
      </c>
      <c r="K769" t="inlineStr">
        <is>
          <t>707307ee5d5e94dce7a9412960ababa4</t>
        </is>
      </c>
      <c r="L769" t="n">
        <v/>
      </c>
      <c r="M769" t="n">
        <v>-1</v>
      </c>
      <c r="N769" t="n">
        <v>-1</v>
      </c>
    </row>
    <row r="770">
      <c r="A770" t="n">
        <v>114</v>
      </c>
      <c r="B770" s="2" t="n">
        <v>44836</v>
      </c>
      <c r="C770" t="n">
        <v>6274</v>
      </c>
      <c r="D770" t="inlineStr">
        <is>
          <t>Würden Sie Massnahmen zur Förderung der Transparenz im Stadtrat befürworten (z.B. systematische Publikation der Entscheidungen)?</t>
        </is>
      </c>
      <c r="E770" t="inlineStr">
        <is>
          <t>options4</t>
        </is>
      </c>
      <c r="F770" t="n">
        <v>5196</v>
      </c>
      <c r="G770" t="inlineStr">
        <is>
          <t>Politisches System &amp; Digitalisierung</t>
        </is>
      </c>
      <c r="H770" t="inlineStr">
        <is>
          <t>Q02202</t>
        </is>
      </c>
      <c r="I770" t="inlineStr">
        <is>
          <t>de</t>
        </is>
      </c>
      <c r="J770" t="b">
        <v>0</v>
      </c>
      <c r="K770" t="inlineStr">
        <is>
          <t>359da36e98c262f806e357960434085d</t>
        </is>
      </c>
      <c r="L770" t="n">
        <v/>
      </c>
      <c r="M770" t="n">
        <v>-1</v>
      </c>
      <c r="N770" t="n">
        <v>-1</v>
      </c>
    </row>
    <row r="771">
      <c r="A771" t="n">
        <v>114</v>
      </c>
      <c r="B771" s="2" t="n">
        <v>44836</v>
      </c>
      <c r="C771" t="n">
        <v>6278</v>
      </c>
      <c r="D771" t="inlineStr">
        <is>
          <t xml:space="preserve">Soll die Stadt Zug weitere Abteilungen der Verwaltung auslagern (z.B. Kommunikationsabteilung, Ökihof oder Parkplatzbewirtschaftung)? </t>
        </is>
      </c>
      <c r="E771" t="inlineStr">
        <is>
          <t>options4</t>
        </is>
      </c>
      <c r="F771" t="n">
        <v>5196</v>
      </c>
      <c r="G771" t="inlineStr">
        <is>
          <t>Politisches System &amp; Digitalisierung</t>
        </is>
      </c>
      <c r="H771" t="inlineStr">
        <is>
          <t>Q02204</t>
        </is>
      </c>
      <c r="I771" t="inlineStr">
        <is>
          <t>de</t>
        </is>
      </c>
      <c r="J771" t="b">
        <v>0</v>
      </c>
      <c r="K771" t="inlineStr">
        <is>
          <t>f1e46b00838a57b473c31881e818888b</t>
        </is>
      </c>
      <c r="L771" t="n">
        <v/>
      </c>
      <c r="M771" t="n">
        <v>-1</v>
      </c>
      <c r="N771" t="n">
        <v>-1</v>
      </c>
    </row>
    <row r="772">
      <c r="A772" t="n">
        <v>114</v>
      </c>
      <c r="B772" s="2" t="n">
        <v>44836</v>
      </c>
      <c r="C772" t="n">
        <v>6280</v>
      </c>
      <c r="D772" t="inlineStr">
        <is>
          <t>Soll die Polizeipräsenz in der Stadt Zug ausgebaut werden?</t>
        </is>
      </c>
      <c r="E772" t="inlineStr">
        <is>
          <t>options4</t>
        </is>
      </c>
      <c r="F772" t="n">
        <v>5278</v>
      </c>
      <c r="G772" t="inlineStr">
        <is>
          <t>Sicherheit &amp; Polizei</t>
        </is>
      </c>
      <c r="H772" t="inlineStr">
        <is>
          <t>Q02205</t>
        </is>
      </c>
      <c r="I772" t="inlineStr">
        <is>
          <t>de</t>
        </is>
      </c>
      <c r="J772" t="b">
        <v>0</v>
      </c>
      <c r="K772" t="inlineStr">
        <is>
          <t>4422851cf25813d3bc83a2e9a7614a4c</t>
        </is>
      </c>
      <c r="L772" t="n">
        <v/>
      </c>
      <c r="M772" t="n">
        <v>-1</v>
      </c>
      <c r="N772" t="n">
        <v>-1</v>
      </c>
    </row>
    <row r="773">
      <c r="A773" t="n">
        <v>114</v>
      </c>
      <c r="B773" s="2" t="n">
        <v>44836</v>
      </c>
      <c r="C773" t="n">
        <v>6282</v>
      </c>
      <c r="D773" t="inlineStr">
        <is>
          <t>Soll die Stadt das Hilfs- und Unterstützungsangebot für Opfer von sexualisierter Gewalt ausbauen?</t>
        </is>
      </c>
      <c r="E773" t="inlineStr">
        <is>
          <t>options4</t>
        </is>
      </c>
      <c r="F773" t="n">
        <v>5278</v>
      </c>
      <c r="G773" t="inlineStr">
        <is>
          <t>Sicherheit &amp; Polizei</t>
        </is>
      </c>
      <c r="H773" t="inlineStr">
        <is>
          <t>Q02206</t>
        </is>
      </c>
      <c r="I773" t="inlineStr">
        <is>
          <t>de</t>
        </is>
      </c>
      <c r="J773" t="b">
        <v>0</v>
      </c>
      <c r="K773" t="inlineStr">
        <is>
          <t>5595faf36475825623ad10472271a3a7</t>
        </is>
      </c>
      <c r="L773" t="n">
        <v/>
      </c>
      <c r="M773" t="n">
        <v>-1</v>
      </c>
      <c r="N773" t="n">
        <v>-1</v>
      </c>
    </row>
    <row r="774">
      <c r="A774" t="n">
        <v>114</v>
      </c>
      <c r="B774" s="2" t="n">
        <v>44836</v>
      </c>
      <c r="C774" t="n">
        <v>6284</v>
      </c>
      <c r="D774" t="inlineStr">
        <is>
          <t>Soll in der Stadt Zug mehr gegen das Liegenlassen von Abfall (Littering) unternommen werden (z.B. höhere Bussen, mehr Kontrollen)?</t>
        </is>
      </c>
      <c r="E774" t="inlineStr">
        <is>
          <t>options4</t>
        </is>
      </c>
      <c r="F774" t="n">
        <v>5278</v>
      </c>
      <c r="G774" t="inlineStr">
        <is>
          <t>Sicherheit &amp; Polizei</t>
        </is>
      </c>
      <c r="H774" t="inlineStr">
        <is>
          <t>Q02207</t>
        </is>
      </c>
      <c r="I774" t="inlineStr">
        <is>
          <t>de</t>
        </is>
      </c>
      <c r="J774" t="b">
        <v>0</v>
      </c>
      <c r="K774" t="inlineStr">
        <is>
          <t>ee6d23690ac31225b0451756a4e68148</t>
        </is>
      </c>
      <c r="L774" t="n">
        <v/>
      </c>
      <c r="M774" t="n">
        <v>-1</v>
      </c>
      <c r="N774" t="n">
        <v>-1</v>
      </c>
    </row>
    <row r="775">
      <c r="A775" t="n">
        <v>118</v>
      </c>
      <c r="B775" s="2" t="n">
        <v>44892</v>
      </c>
      <c r="C775" t="n">
        <v>6304</v>
      </c>
      <c r="D775" t="inlineStr">
        <is>
          <t>Soll die Stadt Thun das Betreuungsangebot für Kinder stärker fördern (z.B. höhere Betreuungsgutscheine, bessere Bezahlung der Betreuer/-innen, angepasste Betreuungsschlüssel)?</t>
        </is>
      </c>
      <c r="E775" t="inlineStr">
        <is>
          <t>options4</t>
        </is>
      </c>
      <c r="F775" t="n">
        <v>4200</v>
      </c>
      <c r="G775" t="inlineStr">
        <is>
          <t>Sozialstaat &amp; Familie</t>
        </is>
      </c>
      <c r="H775" t="inlineStr">
        <is>
          <t>Q02218</t>
        </is>
      </c>
      <c r="I775" t="inlineStr">
        <is>
          <t>de</t>
        </is>
      </c>
      <c r="J775" t="b">
        <v>0</v>
      </c>
      <c r="K775" t="inlineStr">
        <is>
          <t>b275b4006ee28d15c21c37e9d6297907</t>
        </is>
      </c>
      <c r="L775" t="n">
        <v/>
      </c>
      <c r="M775" t="n">
        <v>-1</v>
      </c>
      <c r="N775" t="n">
        <v>-1</v>
      </c>
    </row>
    <row r="776">
      <c r="A776" t="n">
        <v>118</v>
      </c>
      <c r="B776" s="2" t="n">
        <v>44892</v>
      </c>
      <c r="C776" t="n">
        <v>6305</v>
      </c>
      <c r="D776" t="inlineStr">
        <is>
          <t xml:space="preserve">Soll sich die Stadt Thun für bessere Arbeitsbedingungen des Pflegepersonals (z.B. Spital Thun, Spitex) einsetzen? </t>
        </is>
      </c>
      <c r="E776" t="inlineStr">
        <is>
          <t>options4</t>
        </is>
      </c>
      <c r="F776" t="n">
        <v>4200</v>
      </c>
      <c r="G776" t="inlineStr">
        <is>
          <t>Sozialstaat &amp; Familie</t>
        </is>
      </c>
      <c r="H776" t="inlineStr">
        <is>
          <t>Q02219</t>
        </is>
      </c>
      <c r="I776" t="inlineStr">
        <is>
          <t>de</t>
        </is>
      </c>
      <c r="J776" t="b">
        <v>0</v>
      </c>
      <c r="K776" t="inlineStr">
        <is>
          <t>a27da23c54f7cf60360a1919231cc5c5</t>
        </is>
      </c>
      <c r="L776" t="n">
        <v/>
      </c>
      <c r="M776" t="n">
        <v>-1</v>
      </c>
      <c r="N776" t="n">
        <v>-1</v>
      </c>
    </row>
    <row r="777">
      <c r="A777" t="n">
        <v>118</v>
      </c>
      <c r="B777" s="2" t="n">
        <v>44892</v>
      </c>
      <c r="C777" t="n">
        <v>6307</v>
      </c>
      <c r="D777" t="inlineStr">
        <is>
          <t xml:space="preserve">Soll die Stadt Thun schwache Schüler/-innen stärker unterstützen (z.B. Unterstützungsangebote durch Sozialpädagog/-innen, Gutscheine für Nachhilfe-/Förderunterricht)? </t>
        </is>
      </c>
      <c r="E777" t="inlineStr">
        <is>
          <t>options4</t>
        </is>
      </c>
      <c r="F777" t="n">
        <v>4975</v>
      </c>
      <c r="G777" t="inlineStr">
        <is>
          <t>Bildung &amp; Schule</t>
        </is>
      </c>
      <c r="H777" t="inlineStr">
        <is>
          <t>Q02221</t>
        </is>
      </c>
      <c r="I777" t="inlineStr">
        <is>
          <t>de</t>
        </is>
      </c>
      <c r="J777" t="b">
        <v>0</v>
      </c>
      <c r="K777" t="inlineStr">
        <is>
          <t>62e28a082cbde7c07515468ba9388480</t>
        </is>
      </c>
      <c r="L777" t="n">
        <v/>
      </c>
      <c r="M777" t="n">
        <v>-1</v>
      </c>
      <c r="N777" t="n">
        <v>-1</v>
      </c>
    </row>
    <row r="778">
      <c r="A778" t="n">
        <v>118</v>
      </c>
      <c r="B778" s="2" t="n">
        <v>44892</v>
      </c>
      <c r="C778" t="n">
        <v>6308</v>
      </c>
      <c r="D778" t="inlineStr">
        <is>
          <t xml:space="preserve">Finden Sie es richtig, wenn Schulen Dispense aus religiösen Gründen für einzelne Fächer oder Veranstaltungen bewilligen (z.B. Turn-/Schwimmunterricht, Schullager oder Sexualkundeunterricht)? </t>
        </is>
      </c>
      <c r="E778" t="inlineStr">
        <is>
          <t>options4</t>
        </is>
      </c>
      <c r="F778" t="n">
        <v>4975</v>
      </c>
      <c r="G778" t="inlineStr">
        <is>
          <t>Bildung &amp; Schule</t>
        </is>
      </c>
      <c r="H778" t="inlineStr">
        <is>
          <t>Q02222</t>
        </is>
      </c>
      <c r="I778" t="inlineStr">
        <is>
          <t>de</t>
        </is>
      </c>
      <c r="J778" t="b">
        <v>0</v>
      </c>
      <c r="K778" t="inlineStr">
        <is>
          <t>25525567e7de4b0876a62270fb6a6c19</t>
        </is>
      </c>
      <c r="L778" t="n">
        <v/>
      </c>
      <c r="M778" t="n">
        <v>-1</v>
      </c>
      <c r="N778" t="n">
        <v>-1</v>
      </c>
    </row>
    <row r="779">
      <c r="A779" t="n">
        <v>118</v>
      </c>
      <c r="B779" s="2" t="n">
        <v>44892</v>
      </c>
      <c r="C779" t="n">
        <v>6309</v>
      </c>
      <c r="D779" t="inlineStr">
        <is>
          <t xml:space="preserve">Sollen die speziellen Sekundarklassen ("Spez-Sek") in Thun abgeschafft werden? </t>
        </is>
      </c>
      <c r="E779" t="inlineStr">
        <is>
          <t>options4</t>
        </is>
      </c>
      <c r="F779" t="n">
        <v>4975</v>
      </c>
      <c r="G779" t="inlineStr">
        <is>
          <t>Bildung &amp; Schule</t>
        </is>
      </c>
      <c r="H779" t="inlineStr">
        <is>
          <t>Q02223</t>
        </is>
      </c>
      <c r="I779" t="inlineStr">
        <is>
          <t>de</t>
        </is>
      </c>
      <c r="J779" t="b">
        <v>0</v>
      </c>
      <c r="K779" t="inlineStr">
        <is>
          <t>cf9df143aea85c3b790ee7ed3619dea5</t>
        </is>
      </c>
      <c r="L779" t="n">
        <v/>
      </c>
      <c r="M779" t="n">
        <v>-1</v>
      </c>
      <c r="N779" t="n">
        <v>-1</v>
      </c>
    </row>
    <row r="780">
      <c r="A780" t="n">
        <v>118</v>
      </c>
      <c r="B780" s="2" t="n">
        <v>44892</v>
      </c>
      <c r="C780" t="n">
        <v>6310</v>
      </c>
      <c r="D780" t="inlineStr">
        <is>
          <t xml:space="preserve">Soll die Stadt Thun Ausländer/-innen bei der Integration stärker unterstützen (z.B. ausgebaute Sprachförderung, zusätzliche Sozialarbeiter/-innen)? </t>
        </is>
      </c>
      <c r="E780" t="inlineStr">
        <is>
          <t>options4</t>
        </is>
      </c>
      <c r="F780" t="n">
        <v>4350</v>
      </c>
      <c r="G780" t="inlineStr">
        <is>
          <t>Migration &amp; Integration</t>
        </is>
      </c>
      <c r="H780" t="inlineStr">
        <is>
          <t>Q02224</t>
        </is>
      </c>
      <c r="I780" t="inlineStr">
        <is>
          <t>de</t>
        </is>
      </c>
      <c r="J780" t="b">
        <v>0</v>
      </c>
      <c r="K780" t="inlineStr">
        <is>
          <t>657a4d44b444c79b3b53518ad74b750c</t>
        </is>
      </c>
      <c r="L780" t="n">
        <v/>
      </c>
      <c r="M780" t="n">
        <v>-1</v>
      </c>
      <c r="N780" t="n">
        <v>-1</v>
      </c>
    </row>
    <row r="781">
      <c r="A781" t="n">
        <v>118</v>
      </c>
      <c r="B781" s="2" t="n">
        <v>44892</v>
      </c>
      <c r="C781" t="n">
        <v>6311</v>
      </c>
      <c r="D781" t="inlineStr">
        <is>
          <t xml:space="preserve">Soll die Stadt Thun freiwillig mehr geflüchtete Personen aus Konfliktgebieten aufnehmen? </t>
        </is>
      </c>
      <c r="E781" t="inlineStr">
        <is>
          <t>options4</t>
        </is>
      </c>
      <c r="F781" t="n">
        <v>4350</v>
      </c>
      <c r="G781" t="inlineStr">
        <is>
          <t>Migration &amp; Integration</t>
        </is>
      </c>
      <c r="H781" t="inlineStr">
        <is>
          <t>Q02225</t>
        </is>
      </c>
      <c r="I781" t="inlineStr">
        <is>
          <t>de</t>
        </is>
      </c>
      <c r="J781" t="b">
        <v>0</v>
      </c>
      <c r="K781" t="inlineStr">
        <is>
          <t>39f5f2c7f0442dff661f00cf71fb051c</t>
        </is>
      </c>
      <c r="L781" t="n">
        <v/>
      </c>
      <c r="M781" t="n">
        <v>-1</v>
      </c>
      <c r="N781" t="n">
        <v>-1</v>
      </c>
    </row>
    <row r="782">
      <c r="A782" t="n">
        <v>118</v>
      </c>
      <c r="B782" s="2" t="n">
        <v>44892</v>
      </c>
      <c r="C782" t="n">
        <v>6312</v>
      </c>
      <c r="D782" t="inlineStr">
        <is>
          <t xml:space="preserve">Sollen Ausländer/-innen, die seit mindestens zehn Jahren in der Schweiz leben, das Stimm- und Wahlrecht auf Gemeindeebene erhalten? </t>
        </is>
      </c>
      <c r="E782" t="inlineStr">
        <is>
          <t>options4</t>
        </is>
      </c>
      <c r="F782" t="n">
        <v>4350</v>
      </c>
      <c r="G782" t="inlineStr">
        <is>
          <t>Migration &amp; Integration</t>
        </is>
      </c>
      <c r="H782" t="inlineStr">
        <is>
          <t>Q02226</t>
        </is>
      </c>
      <c r="I782" t="inlineStr">
        <is>
          <t>de</t>
        </is>
      </c>
      <c r="J782" t="b">
        <v>0</v>
      </c>
      <c r="K782" t="inlineStr">
        <is>
          <t>beeec171b7b9bec580d2a25bcc77553c</t>
        </is>
      </c>
      <c r="L782" t="n">
        <v/>
      </c>
      <c r="M782" t="n">
        <v>-1</v>
      </c>
      <c r="N782" t="n">
        <v>-1</v>
      </c>
    </row>
    <row r="783">
      <c r="A783" t="n">
        <v>118</v>
      </c>
      <c r="B783" s="2" t="n">
        <v>44892</v>
      </c>
      <c r="C783" t="n">
        <v>6316</v>
      </c>
      <c r="D783" t="inlineStr">
        <is>
          <t xml:space="preserve">Sind Sie für die Schaffung einer städtischen Meldestelle für Diskriminierungen jeglicher Art (u.a. Sexismus, Rassismus, Ableismus/Behindertenfeindlichkeit)? </t>
        </is>
      </c>
      <c r="E783" t="inlineStr">
        <is>
          <t>options4</t>
        </is>
      </c>
      <c r="F783" t="n">
        <v>5057</v>
      </c>
      <c r="G783" t="inlineStr">
        <is>
          <t>Gesellschaft, Kultur &amp; Ethik</t>
        </is>
      </c>
      <c r="H783" t="inlineStr">
        <is>
          <t>Q02230</t>
        </is>
      </c>
      <c r="I783" t="inlineStr">
        <is>
          <t>de</t>
        </is>
      </c>
      <c r="J783" t="b">
        <v>0</v>
      </c>
      <c r="K783" t="inlineStr">
        <is>
          <t>01d5b867a10cf33853e4d380d1c67629</t>
        </is>
      </c>
      <c r="L783" t="n">
        <v/>
      </c>
      <c r="M783" t="n">
        <v>-1</v>
      </c>
      <c r="N783" t="n">
        <v>-1</v>
      </c>
    </row>
    <row r="784">
      <c r="A784" t="n">
        <v>118</v>
      </c>
      <c r="B784" s="2" t="n">
        <v>44892</v>
      </c>
      <c r="C784" t="n">
        <v>6317</v>
      </c>
      <c r="D784" t="inlineStr">
        <is>
          <t xml:space="preserve">In Thun finden seit einigen Jahren "mediterrane Nächte" statt, bei denen Betriebe an sieben Wochenenden im Sommer bis um 1:30 Uhr geöffnet haben dürfen. Soll die Anzahl Wochenenden auf 14 verdoppelt werden? </t>
        </is>
      </c>
      <c r="E784" t="inlineStr">
        <is>
          <t>options4</t>
        </is>
      </c>
      <c r="F784" t="n">
        <v>5057</v>
      </c>
      <c r="G784" t="inlineStr">
        <is>
          <t>Gesellschaft, Kultur &amp; Ethik</t>
        </is>
      </c>
      <c r="H784" t="inlineStr">
        <is>
          <t>Q02231</t>
        </is>
      </c>
      <c r="I784" t="inlineStr">
        <is>
          <t>de</t>
        </is>
      </c>
      <c r="J784" t="b">
        <v>0</v>
      </c>
      <c r="K784" t="inlineStr">
        <is>
          <t>3156644470314dcc1b48bd8647918372</t>
        </is>
      </c>
      <c r="L784" t="n">
        <v/>
      </c>
      <c r="M784" t="n">
        <v>-1</v>
      </c>
      <c r="N784" t="n">
        <v>-1</v>
      </c>
    </row>
    <row r="785">
      <c r="A785" t="n">
        <v>118</v>
      </c>
      <c r="B785" s="2" t="n">
        <v>44892</v>
      </c>
      <c r="C785" t="n">
        <v>6318</v>
      </c>
      <c r="D785" t="inlineStr">
        <is>
          <t xml:space="preserve">Soll das Alternative Kulturzentrum Thun (Akut) weiterhin von einem Mietzinserlass profitieren? </t>
        </is>
      </c>
      <c r="E785" t="inlineStr">
        <is>
          <t>options4</t>
        </is>
      </c>
      <c r="F785" t="n">
        <v>5057</v>
      </c>
      <c r="G785" t="inlineStr">
        <is>
          <t>Gesellschaft, Kultur &amp; Ethik</t>
        </is>
      </c>
      <c r="H785" t="inlineStr">
        <is>
          <t>Q02232</t>
        </is>
      </c>
      <c r="I785" t="inlineStr">
        <is>
          <t>de</t>
        </is>
      </c>
      <c r="J785" t="b">
        <v>0</v>
      </c>
      <c r="K785" t="inlineStr">
        <is>
          <t>8734e67dfe2c06438b51606379b57ddf</t>
        </is>
      </c>
      <c r="L785" t="n">
        <v/>
      </c>
      <c r="M785" t="n">
        <v>-1</v>
      </c>
      <c r="N785" t="n">
        <v>-1</v>
      </c>
    </row>
    <row r="786">
      <c r="A786" t="n">
        <v>118</v>
      </c>
      <c r="B786" s="2" t="n">
        <v>44892</v>
      </c>
      <c r="C786" t="n">
        <v>6319</v>
      </c>
      <c r="D786" t="inlineStr">
        <is>
          <t xml:space="preserve">Sollen die finanziellen Beiträge der Stadt Thun für Kulturförderung erhöht werden? </t>
        </is>
      </c>
      <c r="E786" t="inlineStr">
        <is>
          <t>options4</t>
        </is>
      </c>
      <c r="F786" t="n">
        <v>5057</v>
      </c>
      <c r="G786" t="inlineStr">
        <is>
          <t>Gesellschaft, Kultur &amp; Ethik</t>
        </is>
      </c>
      <c r="H786" t="inlineStr">
        <is>
          <t>Q02233</t>
        </is>
      </c>
      <c r="I786" t="inlineStr">
        <is>
          <t>de</t>
        </is>
      </c>
      <c r="J786" t="b">
        <v>0</v>
      </c>
      <c r="K786" t="inlineStr">
        <is>
          <t>d1ce531dcbb6e5580cda84dfe8cdc466</t>
        </is>
      </c>
      <c r="L786" t="n">
        <v/>
      </c>
      <c r="M786" t="n">
        <v>-1</v>
      </c>
      <c r="N786" t="n">
        <v>-1</v>
      </c>
    </row>
    <row r="787">
      <c r="A787" t="n">
        <v>118</v>
      </c>
      <c r="B787" s="2" t="n">
        <v>44892</v>
      </c>
      <c r="C787" t="n">
        <v>6322</v>
      </c>
      <c r="D787" t="inlineStr">
        <is>
          <t>Befürworten Sie eine Senkung der Liegenschaftssteuer in Thun (von 1.2‰ auf 1‰ des amtlichen Grundstückwerts)?</t>
        </is>
      </c>
      <c r="E787" t="inlineStr">
        <is>
          <t>options4</t>
        </is>
      </c>
      <c r="F787" t="n">
        <v>4510</v>
      </c>
      <c r="G787" t="inlineStr">
        <is>
          <t>Finanzen &amp; Steuern</t>
        </is>
      </c>
      <c r="H787" t="inlineStr">
        <is>
          <t>Q02236</t>
        </is>
      </c>
      <c r="I787" t="inlineStr">
        <is>
          <t>de</t>
        </is>
      </c>
      <c r="J787" t="b">
        <v>0</v>
      </c>
      <c r="K787" t="inlineStr">
        <is>
          <t>ecee9cea8ab7a4e3a8842c0af47760d6</t>
        </is>
      </c>
      <c r="L787" t="n">
        <v/>
      </c>
      <c r="M787" t="n">
        <v>-1</v>
      </c>
      <c r="N787" t="n">
        <v>-1</v>
      </c>
    </row>
    <row r="788">
      <c r="A788" t="n">
        <v>118</v>
      </c>
      <c r="B788" s="2" t="n">
        <v>44892</v>
      </c>
      <c r="C788" t="n">
        <v>6323</v>
      </c>
      <c r="D788" t="inlineStr">
        <is>
          <t xml:space="preserve">Befürworten Sie die auf kantonaler Ebene vorgeschlagene Erhöhung des Steuerabzugs für externe Kinderbetreuung?  </t>
        </is>
      </c>
      <c r="E788" t="inlineStr">
        <is>
          <t>options4</t>
        </is>
      </c>
      <c r="F788" t="n">
        <v>4510</v>
      </c>
      <c r="G788" t="inlineStr">
        <is>
          <t>Finanzen &amp; Steuern</t>
        </is>
      </c>
      <c r="H788" t="inlineStr">
        <is>
          <t>Q02237</t>
        </is>
      </c>
      <c r="I788" t="inlineStr">
        <is>
          <t>de</t>
        </is>
      </c>
      <c r="J788" t="b">
        <v>0</v>
      </c>
      <c r="K788" t="inlineStr">
        <is>
          <t>bde3578f5252b77ac57ec4193e4459f2</t>
        </is>
      </c>
      <c r="L788" t="n">
        <v/>
      </c>
      <c r="M788" t="n">
        <v>-1</v>
      </c>
      <c r="N788" t="n">
        <v>-1</v>
      </c>
    </row>
    <row r="789">
      <c r="A789" t="n">
        <v>118</v>
      </c>
      <c r="B789" s="2" t="n">
        <v>44892</v>
      </c>
      <c r="C789" t="n">
        <v>6324</v>
      </c>
      <c r="D789" t="inlineStr">
        <is>
          <t xml:space="preserve">Befürworten Sie die Einführung eines für alle Arbeitnehmenden gültigen Mindestlohnes von CHF 4'000 für eine Vollzeitstelle? </t>
        </is>
      </c>
      <c r="E789" t="inlineStr">
        <is>
          <t>options4</t>
        </is>
      </c>
      <c r="F789" t="n">
        <v>4631</v>
      </c>
      <c r="G789" t="inlineStr">
        <is>
          <t>Wirtschaft &amp; Arbeit</t>
        </is>
      </c>
      <c r="H789" t="inlineStr">
        <is>
          <t>Q02238</t>
        </is>
      </c>
      <c r="I789" t="inlineStr">
        <is>
          <t>de</t>
        </is>
      </c>
      <c r="J789" t="b">
        <v>0</v>
      </c>
      <c r="K789" t="inlineStr">
        <is>
          <t>86aad5304daa4669c7b9e8235f61e140</t>
        </is>
      </c>
      <c r="L789" t="n">
        <v/>
      </c>
      <c r="M789" t="n">
        <v>-1</v>
      </c>
      <c r="N789" t="n">
        <v>-1</v>
      </c>
    </row>
    <row r="790">
      <c r="A790" t="n">
        <v>118</v>
      </c>
      <c r="B790" s="2" t="n">
        <v>44892</v>
      </c>
      <c r="C790" t="n">
        <v>6326</v>
      </c>
      <c r="D790" t="inlineStr">
        <is>
          <t xml:space="preserve">Soll die Stadt Thun öffentliche Aufträge nur an Unternehmen vergeben, welche die Lohngleichheit zwischen Frauen und Männern gewährleisten? </t>
        </is>
      </c>
      <c r="E790" t="inlineStr">
        <is>
          <t>options4</t>
        </is>
      </c>
      <c r="F790" t="n">
        <v>4631</v>
      </c>
      <c r="G790" t="inlineStr">
        <is>
          <t>Wirtschaft &amp; Arbeit</t>
        </is>
      </c>
      <c r="H790" t="inlineStr">
        <is>
          <t>Q02240</t>
        </is>
      </c>
      <c r="I790" t="inlineStr">
        <is>
          <t>de</t>
        </is>
      </c>
      <c r="J790" t="b">
        <v>0</v>
      </c>
      <c r="K790" t="inlineStr">
        <is>
          <t>fa6df3bb839bf35833b809c4eae81b1b</t>
        </is>
      </c>
      <c r="L790" t="n">
        <v/>
      </c>
      <c r="M790" t="n">
        <v>-1</v>
      </c>
      <c r="N790" t="n">
        <v>-1</v>
      </c>
    </row>
    <row r="791">
      <c r="A791" t="n">
        <v>118</v>
      </c>
      <c r="B791" s="2" t="n">
        <v>44892</v>
      </c>
      <c r="C791" t="n">
        <v>6327</v>
      </c>
      <c r="D791" t="inlineStr">
        <is>
          <t>Sollten Ihrer Meinung nach leerstehende Räume vermehrt zwischengenutzt werden können, beispielsweise durch Pop-Up-Betriebe?</t>
        </is>
      </c>
      <c r="E791" t="inlineStr">
        <is>
          <t>options4</t>
        </is>
      </c>
      <c r="F791" t="n">
        <v>4631</v>
      </c>
      <c r="G791" t="inlineStr">
        <is>
          <t>Wirtschaft &amp; Arbeit</t>
        </is>
      </c>
      <c r="H791" t="inlineStr">
        <is>
          <t>Q02241</t>
        </is>
      </c>
      <c r="I791" t="inlineStr">
        <is>
          <t>de</t>
        </is>
      </c>
      <c r="J791" t="b">
        <v>0</v>
      </c>
      <c r="K791" t="inlineStr">
        <is>
          <t>f902983f106bda9b818eb8276f57756e</t>
        </is>
      </c>
      <c r="L791" t="n">
        <v/>
      </c>
      <c r="M791" t="n">
        <v>-1</v>
      </c>
      <c r="N791" t="n">
        <v>-1</v>
      </c>
    </row>
    <row r="792">
      <c r="A792" t="n">
        <v>118</v>
      </c>
      <c r="B792" s="2" t="n">
        <v>44892</v>
      </c>
      <c r="C792" t="n">
        <v>6328</v>
      </c>
      <c r="D792" t="inlineStr">
        <is>
          <t xml:space="preserve">Soll die Schweiz die bilateralen Verträge mit der EU durch ein Freihandelsabkommen ersetzen (nach dem Vorbild des Brexit-Abkommens zwischen Grossbritannien und der EU)? </t>
        </is>
      </c>
      <c r="E792" t="inlineStr">
        <is>
          <t>options4</t>
        </is>
      </c>
      <c r="F792" t="n">
        <v>4631</v>
      </c>
      <c r="G792" t="inlineStr">
        <is>
          <t>Wirtschaft &amp; Arbeit</t>
        </is>
      </c>
      <c r="H792" t="inlineStr">
        <is>
          <t>Q02242</t>
        </is>
      </c>
      <c r="I792" t="inlineStr">
        <is>
          <t>de</t>
        </is>
      </c>
      <c r="J792" t="b">
        <v>0</v>
      </c>
      <c r="K792" t="inlineStr">
        <is>
          <t>a809f4bae431cc04a24b7f0f93b98d07</t>
        </is>
      </c>
      <c r="L792" t="n">
        <v/>
      </c>
      <c r="M792" t="n">
        <v>-1</v>
      </c>
      <c r="N792" t="n">
        <v>-1</v>
      </c>
    </row>
    <row r="793">
      <c r="A793" t="n">
        <v>118</v>
      </c>
      <c r="B793" s="2" t="n">
        <v>44892</v>
      </c>
      <c r="C793" t="n">
        <v>6329</v>
      </c>
      <c r="D793" t="inlineStr">
        <is>
          <t xml:space="preserve">Soll die Stadt Thun vermehrt gemeinnützigen und preisgünstigen Wohnraum fördern? </t>
        </is>
      </c>
      <c r="E793" t="inlineStr">
        <is>
          <t>options4</t>
        </is>
      </c>
      <c r="F793" t="n">
        <v>5592</v>
      </c>
      <c r="G793" t="inlineStr">
        <is>
          <t>Raumplanung</t>
        </is>
      </c>
      <c r="H793" t="inlineStr">
        <is>
          <t>Q02243</t>
        </is>
      </c>
      <c r="I793" t="inlineStr">
        <is>
          <t>de</t>
        </is>
      </c>
      <c r="J793" t="b">
        <v>0</v>
      </c>
      <c r="K793" t="inlineStr">
        <is>
          <t>aea91b05781b9bbf536326b709497c98</t>
        </is>
      </c>
      <c r="L793" t="n">
        <v/>
      </c>
      <c r="M793" t="n">
        <v>-1</v>
      </c>
      <c r="N793" t="n">
        <v>-1</v>
      </c>
    </row>
    <row r="794">
      <c r="A794" t="n">
        <v>118</v>
      </c>
      <c r="B794" s="2" t="n">
        <v>44892</v>
      </c>
      <c r="C794" t="n">
        <v>6330</v>
      </c>
      <c r="D794" t="inlineStr">
        <is>
          <t>Soll die Stadt Thun mehr Grünflächen und Erholungsräume innerhalb der Stadt schaffen?</t>
        </is>
      </c>
      <c r="E794" t="inlineStr">
        <is>
          <t>options4</t>
        </is>
      </c>
      <c r="F794" t="n">
        <v>5592</v>
      </c>
      <c r="G794" t="inlineStr">
        <is>
          <t>Raumplanung</t>
        </is>
      </c>
      <c r="H794" t="inlineStr">
        <is>
          <t>Q02244</t>
        </is>
      </c>
      <c r="I794" t="inlineStr">
        <is>
          <t>de</t>
        </is>
      </c>
      <c r="J794" t="b">
        <v>0</v>
      </c>
      <c r="K794" t="inlineStr">
        <is>
          <t>2f72dae3bf2ed8e79825c73e559ffc43</t>
        </is>
      </c>
      <c r="L794" t="n">
        <v/>
      </c>
      <c r="M794" t="n">
        <v>-1</v>
      </c>
      <c r="N794" t="n">
        <v>-1</v>
      </c>
    </row>
    <row r="795">
      <c r="A795" t="n">
        <v>118</v>
      </c>
      <c r="B795" s="2" t="n">
        <v>44892</v>
      </c>
      <c r="C795" t="n">
        <v>6332</v>
      </c>
      <c r="D795" t="inlineStr">
        <is>
          <t xml:space="preserve">Soll die Stadt Thun bei den Klimaschutzmassnahmen vollständig auf Anreize und Zielvereinbarungen setzen, statt auf Verbote und Einschränkungen? </t>
        </is>
      </c>
      <c r="E795" t="inlineStr">
        <is>
          <t>options4</t>
        </is>
      </c>
      <c r="F795" t="n">
        <v>5552</v>
      </c>
      <c r="G795" t="inlineStr">
        <is>
          <t>Energie &amp; Umwelt</t>
        </is>
      </c>
      <c r="H795" t="inlineStr">
        <is>
          <t>Q02246</t>
        </is>
      </c>
      <c r="I795" t="inlineStr">
        <is>
          <t>de</t>
        </is>
      </c>
      <c r="J795" t="b">
        <v>0</v>
      </c>
      <c r="K795" t="inlineStr">
        <is>
          <t>9583fb08dd088bcd41fdbb76fd68042d</t>
        </is>
      </c>
      <c r="L795" t="n">
        <v/>
      </c>
      <c r="M795" t="n">
        <v>-1</v>
      </c>
      <c r="N795" t="n">
        <v>-1</v>
      </c>
    </row>
    <row r="796">
      <c r="A796" t="n">
        <v>118</v>
      </c>
      <c r="B796" s="2" t="n">
        <v>44892</v>
      </c>
      <c r="C796" t="n">
        <v>6333</v>
      </c>
      <c r="D796" t="inlineStr">
        <is>
          <t xml:space="preserve">Soll in Thun auf die Verwendung fossiler Energieträger (u.a. Öl und Gas) bis spätestens 2050 verzichtet werden? </t>
        </is>
      </c>
      <c r="E796" t="inlineStr">
        <is>
          <t>options4</t>
        </is>
      </c>
      <c r="F796" t="n">
        <v>5552</v>
      </c>
      <c r="G796" t="inlineStr">
        <is>
          <t>Energie &amp; Umwelt</t>
        </is>
      </c>
      <c r="H796" t="inlineStr">
        <is>
          <t>Q02247</t>
        </is>
      </c>
      <c r="I796" t="inlineStr">
        <is>
          <t>de</t>
        </is>
      </c>
      <c r="J796" t="b">
        <v>0</v>
      </c>
      <c r="K796" t="inlineStr">
        <is>
          <t>387d035be4253d5ff8e4f4028737c0bf</t>
        </is>
      </c>
      <c r="L796" t="n">
        <v/>
      </c>
      <c r="M796" t="n">
        <v>-1</v>
      </c>
      <c r="N796" t="n">
        <v>-1</v>
      </c>
    </row>
    <row r="797">
      <c r="A797" t="n">
        <v>118</v>
      </c>
      <c r="B797" s="2" t="n">
        <v>44892</v>
      </c>
      <c r="C797" t="n">
        <v>6334</v>
      </c>
      <c r="D797" t="inlineStr">
        <is>
          <t>Soll die Stadt Thun die Nutzung von erneuerbaren Energien (z.B. Geothermie, Solarenergie) finanziell stärker fördern?</t>
        </is>
      </c>
      <c r="E797" t="inlineStr">
        <is>
          <t>options4</t>
        </is>
      </c>
      <c r="F797" t="n">
        <v>5552</v>
      </c>
      <c r="G797" t="inlineStr">
        <is>
          <t>Energie &amp; Umwelt</t>
        </is>
      </c>
      <c r="H797" t="inlineStr">
        <is>
          <t>Q02248</t>
        </is>
      </c>
      <c r="I797" t="inlineStr">
        <is>
          <t>de</t>
        </is>
      </c>
      <c r="J797" t="b">
        <v>0</v>
      </c>
      <c r="K797" t="inlineStr">
        <is>
          <t>0853535452e7c1e9240b9201606cc18f</t>
        </is>
      </c>
      <c r="L797" t="n">
        <v/>
      </c>
      <c r="M797" t="n">
        <v>-1</v>
      </c>
      <c r="N797" t="n">
        <v>-1</v>
      </c>
    </row>
    <row r="798">
      <c r="A798" t="n">
        <v>118</v>
      </c>
      <c r="B798" s="2" t="n">
        <v>44892</v>
      </c>
      <c r="C798" t="n">
        <v>6335</v>
      </c>
      <c r="D798" t="inlineStr">
        <is>
          <t xml:space="preserve">Sollen auf allen Neubauten in der Stadt Thun verpflichtend Photovoltaik-Anlagen (Solarstrom) installiert werden? </t>
        </is>
      </c>
      <c r="E798" t="inlineStr">
        <is>
          <t>options4</t>
        </is>
      </c>
      <c r="F798" t="n">
        <v>5552</v>
      </c>
      <c r="G798" t="inlineStr">
        <is>
          <t>Energie &amp; Umwelt</t>
        </is>
      </c>
      <c r="H798" t="inlineStr">
        <is>
          <t>Q02249</t>
        </is>
      </c>
      <c r="I798" t="inlineStr">
        <is>
          <t>de</t>
        </is>
      </c>
      <c r="J798" t="b">
        <v>0</v>
      </c>
      <c r="K798" t="inlineStr">
        <is>
          <t>0bb0846d29e89b8bad661fa263d8fdf5</t>
        </is>
      </c>
      <c r="L798" t="n">
        <v/>
      </c>
      <c r="M798" t="n">
        <v>-1</v>
      </c>
      <c r="N798" t="n">
        <v>-1</v>
      </c>
    </row>
    <row r="799">
      <c r="A799" t="n">
        <v>118</v>
      </c>
      <c r="B799" s="2" t="n">
        <v>44892</v>
      </c>
      <c r="C799" t="n">
        <v>6336</v>
      </c>
      <c r="D799" t="inlineStr">
        <is>
          <t xml:space="preserve">Soll das Bauverbot von neuen Atomkraftwerken in der Schweiz aufgehoben werden? </t>
        </is>
      </c>
      <c r="E799" t="inlineStr">
        <is>
          <t>options4</t>
        </is>
      </c>
      <c r="F799" t="n">
        <v>5552</v>
      </c>
      <c r="G799" t="inlineStr">
        <is>
          <t>Energie &amp; Umwelt</t>
        </is>
      </c>
      <c r="H799" t="inlineStr">
        <is>
          <t>Q02250</t>
        </is>
      </c>
      <c r="I799" t="inlineStr">
        <is>
          <t>de</t>
        </is>
      </c>
      <c r="J799" t="b">
        <v>0</v>
      </c>
      <c r="K799" t="inlineStr">
        <is>
          <t>173145f1780d40d19a3c529779568f98</t>
        </is>
      </c>
      <c r="L799" t="n">
        <v/>
      </c>
      <c r="M799" t="n">
        <v>-1</v>
      </c>
      <c r="N799" t="n">
        <v>-1</v>
      </c>
    </row>
    <row r="800">
      <c r="A800" t="n">
        <v>118</v>
      </c>
      <c r="B800" s="2" t="n">
        <v>44892</v>
      </c>
      <c r="C800" t="n">
        <v>6337</v>
      </c>
      <c r="D800" t="inlineStr">
        <is>
          <t xml:space="preserve">Soll in der Stadt Thun die Infrastruktur für den Langsamverkehr (z.B. Velowege) ausgebaut werden? </t>
        </is>
      </c>
      <c r="E800" t="inlineStr">
        <is>
          <t>options4</t>
        </is>
      </c>
      <c r="F800" t="n">
        <v>5433</v>
      </c>
      <c r="G800" t="inlineStr">
        <is>
          <t>Verkehr &amp; Infrastruktur</t>
        </is>
      </c>
      <c r="H800" t="inlineStr">
        <is>
          <t>Q02251</t>
        </is>
      </c>
      <c r="I800" t="inlineStr">
        <is>
          <t>de</t>
        </is>
      </c>
      <c r="J800" t="b">
        <v>0</v>
      </c>
      <c r="K800" t="inlineStr">
        <is>
          <t>072218c432659ff93308ca2c7c1b84cb</t>
        </is>
      </c>
      <c r="L800" t="n">
        <v/>
      </c>
      <c r="M800" t="n">
        <v>-1</v>
      </c>
      <c r="N800" t="n">
        <v>-1</v>
      </c>
    </row>
    <row r="801">
      <c r="A801" t="n">
        <v>118</v>
      </c>
      <c r="B801" s="2" t="n">
        <v>44892</v>
      </c>
      <c r="C801" t="n">
        <v>6338</v>
      </c>
      <c r="D801" t="inlineStr">
        <is>
          <t>Braucht es in der Stadt Thun zusätzliche Massnahmen zugunsten des motorisierten Individualverkehrs (z.B. Umfahrungsstrassen, Busbuchten, Abbau von Verkehrsbeschränkungen)?</t>
        </is>
      </c>
      <c r="E801" t="inlineStr">
        <is>
          <t>options4</t>
        </is>
      </c>
      <c r="F801" t="n">
        <v>5433</v>
      </c>
      <c r="G801" t="inlineStr">
        <is>
          <t>Verkehr &amp; Infrastruktur</t>
        </is>
      </c>
      <c r="H801" t="inlineStr">
        <is>
          <t>Q02252</t>
        </is>
      </c>
      <c r="I801" t="inlineStr">
        <is>
          <t>de</t>
        </is>
      </c>
      <c r="J801" t="b">
        <v>0</v>
      </c>
      <c r="K801" t="inlineStr">
        <is>
          <t>984e9b9226f73b882cfbdf11f25cb49a</t>
        </is>
      </c>
      <c r="L801" t="n">
        <v/>
      </c>
      <c r="M801" t="n">
        <v>-1</v>
      </c>
      <c r="N801" t="n">
        <v>-1</v>
      </c>
    </row>
    <row r="802">
      <c r="A802" t="n">
        <v>118</v>
      </c>
      <c r="B802" s="2" t="n">
        <v>44892</v>
      </c>
      <c r="C802" t="n">
        <v>6339</v>
      </c>
      <c r="D802" t="inlineStr">
        <is>
          <t xml:space="preserve">Sind Sie dafür, in der Stadt Thun an vier Sonntagen pro Jahr auf motorisierten Individualverkehr zu verzichten? </t>
        </is>
      </c>
      <c r="E802" t="inlineStr">
        <is>
          <t>options4</t>
        </is>
      </c>
      <c r="F802" t="n">
        <v>5433</v>
      </c>
      <c r="G802" t="inlineStr">
        <is>
          <t>Verkehr &amp; Infrastruktur</t>
        </is>
      </c>
      <c r="H802" t="inlineStr">
        <is>
          <t>Q02253</t>
        </is>
      </c>
      <c r="I802" t="inlineStr">
        <is>
          <t>de</t>
        </is>
      </c>
      <c r="J802" t="b">
        <v>0</v>
      </c>
      <c r="K802" t="inlineStr">
        <is>
          <t>5fcadfa4a4be8fd9a9b28d99ae175e7e</t>
        </is>
      </c>
      <c r="L802" t="n">
        <v/>
      </c>
      <c r="M802" t="n">
        <v>-1</v>
      </c>
      <c r="N802" t="n">
        <v>-1</v>
      </c>
    </row>
    <row r="803">
      <c r="A803" t="n">
        <v>118</v>
      </c>
      <c r="B803" s="2" t="n">
        <v>44892</v>
      </c>
      <c r="C803" t="n">
        <v>6340</v>
      </c>
      <c r="D803" t="inlineStr">
        <is>
          <t xml:space="preserve">Befürworten Sie eine allgemeine Tempo 30-Limite innerorts? </t>
        </is>
      </c>
      <c r="E803" t="inlineStr">
        <is>
          <t>options4</t>
        </is>
      </c>
      <c r="F803" t="n">
        <v>5433</v>
      </c>
      <c r="G803" t="inlineStr">
        <is>
          <t>Verkehr &amp; Infrastruktur</t>
        </is>
      </c>
      <c r="H803" t="inlineStr">
        <is>
          <t>Q02254</t>
        </is>
      </c>
      <c r="I803" t="inlineStr">
        <is>
          <t>de</t>
        </is>
      </c>
      <c r="J803" t="b">
        <v>0</v>
      </c>
      <c r="K803" t="inlineStr">
        <is>
          <t>11ee74c4dc59f9be0318ec67667fb1c8</t>
        </is>
      </c>
      <c r="L803" t="n">
        <v/>
      </c>
      <c r="M803" t="n">
        <v>-1</v>
      </c>
      <c r="N803" t="n">
        <v>-1</v>
      </c>
    </row>
    <row r="804">
      <c r="A804" t="n">
        <v>118</v>
      </c>
      <c r="B804" s="2" t="n">
        <v>44892</v>
      </c>
      <c r="C804" t="n">
        <v>6341</v>
      </c>
      <c r="D804" t="inlineStr">
        <is>
          <t xml:space="preserve">Sollte die Stadt Thun die Benützung des öffentlichen Verkehrs stärker fördern (Subventionierung von Abonnements, Verdichtung des Netzes, Erhöhung der Frequenz)? </t>
        </is>
      </c>
      <c r="E804" t="inlineStr">
        <is>
          <t>options4</t>
        </is>
      </c>
      <c r="F804" t="n">
        <v>5433</v>
      </c>
      <c r="G804" t="inlineStr">
        <is>
          <t>Verkehr &amp; Infrastruktur</t>
        </is>
      </c>
      <c r="H804" t="inlineStr">
        <is>
          <t>Q02255</t>
        </is>
      </c>
      <c r="I804" t="inlineStr">
        <is>
          <t>de</t>
        </is>
      </c>
      <c r="J804" t="b">
        <v>0</v>
      </c>
      <c r="K804" t="inlineStr">
        <is>
          <t>d169b1f4f6d7b62967758a2c2ab0c215</t>
        </is>
      </c>
      <c r="L804" t="n">
        <v/>
      </c>
      <c r="M804" t="n">
        <v>-1</v>
      </c>
      <c r="N804" t="n">
        <v>-1</v>
      </c>
    </row>
    <row r="805">
      <c r="A805" t="n">
        <v>118</v>
      </c>
      <c r="B805" s="2" t="n">
        <v>44892</v>
      </c>
      <c r="C805" t="n">
        <v>6342</v>
      </c>
      <c r="D805" t="inlineStr">
        <is>
          <t xml:space="preserve">Soll die Finanzierung von Parteien sowie von Wahl- und Abstimmungskampagnen in Thun offengelegt werden müssen?  </t>
        </is>
      </c>
      <c r="E805" t="inlineStr">
        <is>
          <t>options4</t>
        </is>
      </c>
      <c r="F805" t="n">
        <v>5199</v>
      </c>
      <c r="G805" t="inlineStr">
        <is>
          <t>Politisches System &amp; Digitalisierung</t>
        </is>
      </c>
      <c r="H805" t="inlineStr">
        <is>
          <t>Q02256</t>
        </is>
      </c>
      <c r="I805" t="inlineStr">
        <is>
          <t>de</t>
        </is>
      </c>
      <c r="J805" t="b">
        <v>0</v>
      </c>
      <c r="K805" t="inlineStr">
        <is>
          <t>c7f998663e75e63786a828ec8bc0f768</t>
        </is>
      </c>
      <c r="L805" t="n">
        <v/>
      </c>
      <c r="M805" t="n">
        <v>-1</v>
      </c>
      <c r="N805" t="n">
        <v>-1</v>
      </c>
    </row>
    <row r="806">
      <c r="A806" t="n">
        <v>118</v>
      </c>
      <c r="B806" s="2" t="n">
        <v>44892</v>
      </c>
      <c r="C806" t="n">
        <v>6343</v>
      </c>
      <c r="D806" t="inlineStr">
        <is>
          <t>Sind Sie für den flächendeckenden Ausbau des 5G-Mobilfunknetzes im Kanton Bern?</t>
        </is>
      </c>
      <c r="E806" t="inlineStr">
        <is>
          <t>options4</t>
        </is>
      </c>
      <c r="F806" t="n">
        <v>5199</v>
      </c>
      <c r="G806" t="inlineStr">
        <is>
          <t>Politisches System &amp; Digitalisierung</t>
        </is>
      </c>
      <c r="H806" t="inlineStr">
        <is>
          <t>Q02257</t>
        </is>
      </c>
      <c r="I806" t="inlineStr">
        <is>
          <t>de</t>
        </is>
      </c>
      <c r="J806" t="b">
        <v>0</v>
      </c>
      <c r="K806" t="inlineStr">
        <is>
          <t>6a5f9900e4e6f97f8a5b13b63dde8f03</t>
        </is>
      </c>
      <c r="L806" t="n">
        <v/>
      </c>
      <c r="M806" t="n">
        <v>-1</v>
      </c>
      <c r="N806" t="n">
        <v>-1</v>
      </c>
    </row>
    <row r="807">
      <c r="A807" t="n">
        <v>118</v>
      </c>
      <c r="B807" s="2" t="n">
        <v>44892</v>
      </c>
      <c r="C807" t="n">
        <v>6344</v>
      </c>
      <c r="D807" t="inlineStr">
        <is>
          <t xml:space="preserve">Soll die Polizeipräsenz in der Stadt Thun ausgebaut werden? </t>
        </is>
      </c>
      <c r="E807" t="inlineStr">
        <is>
          <t>options4</t>
        </is>
      </c>
      <c r="F807" t="n">
        <v>5281</v>
      </c>
      <c r="G807" t="inlineStr">
        <is>
          <t>Sicherheit &amp; Polizei</t>
        </is>
      </c>
      <c r="H807" t="inlineStr">
        <is>
          <t>Q02258</t>
        </is>
      </c>
      <c r="I807" t="inlineStr">
        <is>
          <t>de</t>
        </is>
      </c>
      <c r="J807" t="b">
        <v>0</v>
      </c>
      <c r="K807" t="inlineStr">
        <is>
          <t>692b9977f0987b85df6dff186e9c5a43</t>
        </is>
      </c>
      <c r="L807" t="n">
        <v/>
      </c>
      <c r="M807" t="n">
        <v>-1</v>
      </c>
      <c r="N807" t="n">
        <v>-1</v>
      </c>
    </row>
    <row r="808">
      <c r="A808" t="n">
        <v>118</v>
      </c>
      <c r="B808" s="2" t="n">
        <v>44892</v>
      </c>
      <c r="C808" t="n">
        <v>6346</v>
      </c>
      <c r="D808" t="inlineStr">
        <is>
          <t xml:space="preserve">Sollen Sachbeschädigungen im öffentlichen Raum (Vandalismus, Sprayereien) konsequenter verfolgt und härter bestraft werden? </t>
        </is>
      </c>
      <c r="E808" t="inlineStr">
        <is>
          <t>options4</t>
        </is>
      </c>
      <c r="F808" t="n">
        <v>5281</v>
      </c>
      <c r="G808" t="inlineStr">
        <is>
          <t>Sicherheit &amp; Polizei</t>
        </is>
      </c>
      <c r="H808" t="inlineStr">
        <is>
          <t>Q02260</t>
        </is>
      </c>
      <c r="I808" t="inlineStr">
        <is>
          <t>de</t>
        </is>
      </c>
      <c r="J808" t="b">
        <v>0</v>
      </c>
      <c r="K808" t="inlineStr">
        <is>
          <t>8badcdf87ae6a5ce2efdf71dea3597dc</t>
        </is>
      </c>
      <c r="L808" t="n">
        <v/>
      </c>
      <c r="M808" t="n">
        <v>-1</v>
      </c>
      <c r="N808" t="n">
        <v>-1</v>
      </c>
    </row>
    <row r="809">
      <c r="A809" t="n">
        <v>118</v>
      </c>
      <c r="B809" s="2" t="n">
        <v>44892</v>
      </c>
      <c r="C809" t="n">
        <v>6347</v>
      </c>
      <c r="D809" t="inlineStr">
        <is>
          <t xml:space="preserve">Soll in der Stadt Thun mehr gegen das Liegenlassen von Abfall (Littering) unternommen werden (z.B. höhere Bussen, mehr Kontrollen)? </t>
        </is>
      </c>
      <c r="E809" t="inlineStr">
        <is>
          <t>options4</t>
        </is>
      </c>
      <c r="F809" t="n">
        <v>5281</v>
      </c>
      <c r="G809" t="inlineStr">
        <is>
          <t>Sicherheit &amp; Polizei</t>
        </is>
      </c>
      <c r="H809" t="inlineStr">
        <is>
          <t>Q02261</t>
        </is>
      </c>
      <c r="I809" t="inlineStr">
        <is>
          <t>de</t>
        </is>
      </c>
      <c r="J809" t="b">
        <v>0</v>
      </c>
      <c r="K809" t="inlineStr">
        <is>
          <t>f7ffca2012056c6a020760ade49bcb71</t>
        </is>
      </c>
      <c r="L809" t="n">
        <v/>
      </c>
      <c r="M809" t="n">
        <v>-1</v>
      </c>
      <c r="N809" t="n">
        <v>-1</v>
      </c>
    </row>
    <row r="810">
      <c r="A810" t="n">
        <v>118</v>
      </c>
      <c r="B810" s="2" t="n">
        <v>44892</v>
      </c>
      <c r="C810" t="n">
        <v>6348</v>
      </c>
      <c r="D810" t="inlineStr">
        <is>
          <t xml:space="preserve"> Soll die Schweiz im Hinblick auf den Krieg in der Ukraine auf Sanktionen verzichten (strikte Auslegung der Neutralität)? </t>
        </is>
      </c>
      <c r="E810" t="inlineStr">
        <is>
          <t>options4</t>
        </is>
      </c>
      <c r="F810" t="n">
        <v>5281</v>
      </c>
      <c r="G810" t="inlineStr">
        <is>
          <t>Sicherheit &amp; Polizei</t>
        </is>
      </c>
      <c r="H810" t="inlineStr">
        <is>
          <t>Q02262</t>
        </is>
      </c>
      <c r="I810" t="inlineStr">
        <is>
          <t>de</t>
        </is>
      </c>
      <c r="J810" t="b">
        <v>0</v>
      </c>
      <c r="K810" t="inlineStr">
        <is>
          <t>04ad3e84382087dda1b3295b637bbb87</t>
        </is>
      </c>
      <c r="L810" t="n">
        <v/>
      </c>
      <c r="M810" t="n">
        <v>-1</v>
      </c>
      <c r="N810" t="n">
        <v>-1</v>
      </c>
    </row>
    <row r="811">
      <c r="A811" t="n">
        <v>1037</v>
      </c>
      <c r="B811" s="2" t="n">
        <v>44969</v>
      </c>
      <c r="C811" t="n">
        <v>25423</v>
      </c>
      <c r="D811" t="inlineStr">
        <is>
          <t>Soll die familienergänzende Kinderbetreuung für alle Einwohner/-innen des Kantons gebührenfrei sein?</t>
        </is>
      </c>
      <c r="E811" t="inlineStr">
        <is>
          <t>options4</t>
        </is>
      </c>
      <c r="F811" t="n">
        <v>9923</v>
      </c>
      <c r="G811" t="inlineStr">
        <is>
          <t>Sozialstaat &amp; Familie</t>
        </is>
      </c>
      <c r="H811" t="inlineStr">
        <is>
          <t>Q02272</t>
        </is>
      </c>
      <c r="I811" t="inlineStr">
        <is>
          <t>de</t>
        </is>
      </c>
      <c r="J811" t="b">
        <v>0</v>
      </c>
      <c r="K811" t="inlineStr">
        <is>
          <t>4d5e515842ea20724988cae0d620069e</t>
        </is>
      </c>
      <c r="L811" t="n">
        <v/>
      </c>
      <c r="M811" t="n">
        <v>-1</v>
      </c>
      <c r="N811" t="n">
        <v>-1</v>
      </c>
    </row>
    <row r="812">
      <c r="A812" t="n">
        <v>1037</v>
      </c>
      <c r="B812" s="2" t="n">
        <v>44969</v>
      </c>
      <c r="C812" t="n">
        <v>25424</v>
      </c>
      <c r="D812" t="inlineStr">
        <is>
          <t>Sollen im Kanton Basel-Landschaft Ergänzungsleistungen für Familien mit tiefem Einkommen eingeführt werden?</t>
        </is>
      </c>
      <c r="E812" t="inlineStr">
        <is>
          <t>options4</t>
        </is>
      </c>
      <c r="F812" t="n">
        <v>9923</v>
      </c>
      <c r="G812" t="inlineStr">
        <is>
          <t>Sozialstaat &amp; Familie</t>
        </is>
      </c>
      <c r="H812" t="inlineStr">
        <is>
          <t>Q02273</t>
        </is>
      </c>
      <c r="I812" t="inlineStr">
        <is>
          <t>de</t>
        </is>
      </c>
      <c r="J812" t="b">
        <v>0</v>
      </c>
      <c r="K812" t="inlineStr">
        <is>
          <t>4736f19d5e191d7ccf7cd6a3174bb983</t>
        </is>
      </c>
      <c r="L812" t="n">
        <v/>
      </c>
      <c r="M812" t="n">
        <v>-1</v>
      </c>
      <c r="N812" t="n">
        <v>-1</v>
      </c>
    </row>
    <row r="813">
      <c r="A813" t="n">
        <v>1037</v>
      </c>
      <c r="B813" s="2" t="n">
        <v>44969</v>
      </c>
      <c r="C813" t="n">
        <v>25425</v>
      </c>
      <c r="D813" t="inlineStr">
        <is>
          <t>Gemäss neuem Sozialhilfegesetz erhalten Personen, die länger als zwei Jahre Sozialhilfe beziehen, weniger finanzielle Unterstützung. Befürworten Sie dies?</t>
        </is>
      </c>
      <c r="E813" t="inlineStr">
        <is>
          <t>options4</t>
        </is>
      </c>
      <c r="F813" t="n">
        <v>9923</v>
      </c>
      <c r="G813" t="inlineStr">
        <is>
          <t>Sozialstaat &amp; Familie</t>
        </is>
      </c>
      <c r="H813" t="inlineStr">
        <is>
          <t>Q02274</t>
        </is>
      </c>
      <c r="I813" t="inlineStr">
        <is>
          <t>de</t>
        </is>
      </c>
      <c r="J813" t="b">
        <v>0</v>
      </c>
      <c r="K813" t="inlineStr">
        <is>
          <t>b30d35c2fcf05fe85915923e9f30b21a</t>
        </is>
      </c>
      <c r="L813" t="n">
        <v/>
      </c>
      <c r="M813" t="n">
        <v>-1</v>
      </c>
      <c r="N813" t="n">
        <v>-1</v>
      </c>
    </row>
    <row r="814">
      <c r="A814" t="n">
        <v>1037</v>
      </c>
      <c r="B814" s="2" t="n">
        <v>44969</v>
      </c>
      <c r="C814" t="n">
        <v>31782</v>
      </c>
      <c r="D814" t="inlineStr">
        <is>
          <t>Soll der Kanton die Arbeitsbedingungen (Arbeitszeiten, Löhne, Tarife) von Fachpersonen der medizinischen Grundversorgung (Pflege, Spitex, Physiotherapie, Ergotherapie etc.) verbessern? [Bürger/-innen-Frage]</t>
        </is>
      </c>
      <c r="E814" t="inlineStr">
        <is>
          <t>options4</t>
        </is>
      </c>
      <c r="F814" t="n">
        <v>9924</v>
      </c>
      <c r="G814" t="inlineStr">
        <is>
          <t>Gesundheitswesen</t>
        </is>
      </c>
      <c r="H814" t="inlineStr">
        <is>
          <t>Q02276</t>
        </is>
      </c>
      <c r="I814" t="inlineStr">
        <is>
          <t>de</t>
        </is>
      </c>
      <c r="J814" t="b">
        <v>0</v>
      </c>
      <c r="K814" t="inlineStr">
        <is>
          <t>4f7a12d83bec0305d6f88f39d873c6e3</t>
        </is>
      </c>
      <c r="L814" t="n">
        <v/>
      </c>
      <c r="M814" t="n">
        <v>-1</v>
      </c>
      <c r="N814" t="n">
        <v>-1</v>
      </c>
    </row>
    <row r="815">
      <c r="A815" t="n">
        <v>1037</v>
      </c>
      <c r="B815" s="2" t="n">
        <v>44969</v>
      </c>
      <c r="C815" t="n">
        <v>31783</v>
      </c>
      <c r="D815" t="inlineStr">
        <is>
          <t>Soll der Kanton das Therapieangebot für psychisch erkrankte Menschen ausbauen? [Bürger/-innen-Frage]</t>
        </is>
      </c>
      <c r="E815" t="inlineStr">
        <is>
          <t>options4</t>
        </is>
      </c>
      <c r="F815" t="n">
        <v>9924</v>
      </c>
      <c r="G815" t="inlineStr">
        <is>
          <t>Gesundheitswesen</t>
        </is>
      </c>
      <c r="H815" t="inlineStr">
        <is>
          <t>Q02277</t>
        </is>
      </c>
      <c r="I815" t="inlineStr">
        <is>
          <t>de</t>
        </is>
      </c>
      <c r="J815" t="b">
        <v>0</v>
      </c>
      <c r="K815" t="inlineStr">
        <is>
          <t>707e714a777f28c3f4d044ca7f1308c8</t>
        </is>
      </c>
      <c r="L815" t="n">
        <v/>
      </c>
      <c r="M815" t="n">
        <v>-1</v>
      </c>
      <c r="N815" t="n">
        <v>-1</v>
      </c>
    </row>
    <row r="816">
      <c r="A816" t="n">
        <v>1037</v>
      </c>
      <c r="B816" s="2" t="n">
        <v>44969</v>
      </c>
      <c r="C816" t="n">
        <v>31785</v>
      </c>
      <c r="D816" t="inlineStr">
        <is>
          <t>Sollen im Kanton Basel-Landschaft alle Schulen als Tagesschulen mit freiwilligem Betreuungsangebot geführt werden (modulare Tagesschule)?</t>
        </is>
      </c>
      <c r="E816" t="inlineStr">
        <is>
          <t>options4</t>
        </is>
      </c>
      <c r="F816" t="n">
        <v>11366</v>
      </c>
      <c r="G816" t="inlineStr">
        <is>
          <t>Schule &amp; Bildung</t>
        </is>
      </c>
      <c r="H816" t="inlineStr">
        <is>
          <t>Q02278</t>
        </is>
      </c>
      <c r="I816" t="inlineStr">
        <is>
          <t>de</t>
        </is>
      </c>
      <c r="J816" t="b">
        <v>0</v>
      </c>
      <c r="K816" t="inlineStr">
        <is>
          <t>ea7e4d4ba8c696d748b368e61a722df5</t>
        </is>
      </c>
      <c r="L816" t="n">
        <v/>
      </c>
      <c r="M816" t="n">
        <v>-1</v>
      </c>
      <c r="N816" t="n">
        <v>-1</v>
      </c>
    </row>
    <row r="817">
      <c r="A817" t="n">
        <v>1037</v>
      </c>
      <c r="B817" s="2" t="n">
        <v>44969</v>
      </c>
      <c r="C817" t="n">
        <v>31788</v>
      </c>
      <c r="D817" t="inlineStr">
        <is>
          <t>Soll Homeschooling (private Schulung) im Kanton Basel-Landschaft einfacher ermöglicht werden?</t>
        </is>
      </c>
      <c r="E817" t="inlineStr">
        <is>
          <t>options4</t>
        </is>
      </c>
      <c r="F817" t="n">
        <v>11366</v>
      </c>
      <c r="G817" t="inlineStr">
        <is>
          <t>Schule &amp; Bildung</t>
        </is>
      </c>
      <c r="H817" t="inlineStr">
        <is>
          <t>Q02281</t>
        </is>
      </c>
      <c r="I817" t="inlineStr">
        <is>
          <t>de</t>
        </is>
      </c>
      <c r="J817" t="b">
        <v>0</v>
      </c>
      <c r="K817" t="inlineStr">
        <is>
          <t>c98a96494c6fbe66ce6ea86fb877ed95</t>
        </is>
      </c>
      <c r="L817" t="n">
        <v/>
      </c>
      <c r="M817" t="n">
        <v>-1</v>
      </c>
      <c r="N817" t="n">
        <v>-1</v>
      </c>
    </row>
    <row r="818">
      <c r="A818" t="n">
        <v>1037</v>
      </c>
      <c r="B818" s="2" t="n">
        <v>44969</v>
      </c>
      <c r="C818" t="n">
        <v>31789</v>
      </c>
      <c r="D818" t="inlineStr">
        <is>
          <t>Soll die kantonale Wohnsitzfrist bei Einbürgerungen von heute vier auf zwei Jahre reduziert werden?</t>
        </is>
      </c>
      <c r="E818" t="inlineStr">
        <is>
          <t>options4</t>
        </is>
      </c>
      <c r="F818" t="n">
        <v>11367</v>
      </c>
      <c r="G818" t="inlineStr">
        <is>
          <t>Migration &amp; Integration</t>
        </is>
      </c>
      <c r="H818" t="inlineStr">
        <is>
          <t>Q02282</t>
        </is>
      </c>
      <c r="I818" t="inlineStr">
        <is>
          <t>de</t>
        </is>
      </c>
      <c r="J818" t="b">
        <v>0</v>
      </c>
      <c r="K818" t="inlineStr">
        <is>
          <t>1da08e112f92af3100fd22625410a0fc</t>
        </is>
      </c>
      <c r="L818" t="n">
        <v/>
      </c>
      <c r="M818" t="n">
        <v>-1</v>
      </c>
      <c r="N818" t="n">
        <v>-1</v>
      </c>
    </row>
    <row r="819">
      <c r="A819" t="n">
        <v>1037</v>
      </c>
      <c r="B819" s="2" t="n">
        <v>44969</v>
      </c>
      <c r="C819" t="n">
        <v>31790</v>
      </c>
      <c r="D819" t="inlineStr">
        <is>
          <t>Soll Ausländer/-innen, die dauerhaft Sozialhilfe beziehen, das schweizerische Aufenthaltsrecht weiterhin entzogen werden können?</t>
        </is>
      </c>
      <c r="E819" t="inlineStr">
        <is>
          <t>options4</t>
        </is>
      </c>
      <c r="F819" t="n">
        <v>11367</v>
      </c>
      <c r="G819" t="inlineStr">
        <is>
          <t>Migration &amp; Integration</t>
        </is>
      </c>
      <c r="H819" t="inlineStr">
        <is>
          <t>Q02283</t>
        </is>
      </c>
      <c r="I819" t="inlineStr">
        <is>
          <t>de</t>
        </is>
      </c>
      <c r="J819" t="b">
        <v>0</v>
      </c>
      <c r="K819" t="inlineStr">
        <is>
          <t>bfaff7a45fcf19dc33dcc295d0b3a662</t>
        </is>
      </c>
      <c r="L819" t="n">
        <v/>
      </c>
      <c r="M819" t="n">
        <v>-1</v>
      </c>
      <c r="N819" t="n">
        <v>-1</v>
      </c>
    </row>
    <row r="820">
      <c r="A820" t="n">
        <v>1037</v>
      </c>
      <c r="B820" s="2" t="n">
        <v>44969</v>
      </c>
      <c r="C820" t="n">
        <v>31792</v>
      </c>
      <c r="D820" t="inlineStr">
        <is>
          <t>Soll der Kanton Basel-Landschaft freiwillig mehr geflüchtete Personen aus Konfliktgebieten aufnehmen?</t>
        </is>
      </c>
      <c r="E820" t="inlineStr">
        <is>
          <t>options4</t>
        </is>
      </c>
      <c r="F820" t="n">
        <v>11367</v>
      </c>
      <c r="G820" t="inlineStr">
        <is>
          <t>Migration &amp; Integration</t>
        </is>
      </c>
      <c r="H820" t="inlineStr">
        <is>
          <t>Q02285</t>
        </is>
      </c>
      <c r="I820" t="inlineStr">
        <is>
          <t>de</t>
        </is>
      </c>
      <c r="J820" t="b">
        <v>0</v>
      </c>
      <c r="K820" t="inlineStr">
        <is>
          <t>5b294de3656904b51dae510065c48ad8</t>
        </is>
      </c>
      <c r="L820" t="n">
        <v/>
      </c>
      <c r="M820" t="n">
        <v>-1</v>
      </c>
      <c r="N820" t="n">
        <v>-1</v>
      </c>
    </row>
    <row r="821">
      <c r="A821" t="n">
        <v>1037</v>
      </c>
      <c r="B821" s="2" t="n">
        <v>44969</v>
      </c>
      <c r="C821" t="n">
        <v>31794</v>
      </c>
      <c r="D821" t="inlineStr">
        <is>
          <t>Soll ein Aktionsplan zur Verminderung von Diskriminierung und Übergriffen auf queere Personen (trans, nicht-binäre, intergeschlechtliche, homo- und bisexuelle Menschen) eingeführt werden?</t>
        </is>
      </c>
      <c r="E821" t="inlineStr">
        <is>
          <t>options4</t>
        </is>
      </c>
      <c r="F821" t="n">
        <v>11368</v>
      </c>
      <c r="G821" t="inlineStr">
        <is>
          <t>Gesellschaft, Kultur &amp; Ethik</t>
        </is>
      </c>
      <c r="H821" t="inlineStr">
        <is>
          <t>Q02287</t>
        </is>
      </c>
      <c r="I821" t="inlineStr">
        <is>
          <t>de</t>
        </is>
      </c>
      <c r="J821" t="b">
        <v>0</v>
      </c>
      <c r="K821" t="inlineStr">
        <is>
          <t>15a5f4e6cd22111800a991e8bb38c001</t>
        </is>
      </c>
      <c r="L821" t="n">
        <v/>
      </c>
      <c r="M821" t="n">
        <v>-1</v>
      </c>
      <c r="N821" t="n">
        <v>-1</v>
      </c>
    </row>
    <row r="822">
      <c r="A822" t="n">
        <v>1037</v>
      </c>
      <c r="B822" s="2" t="n">
        <v>44969</v>
      </c>
      <c r="C822" t="n">
        <v>31795</v>
      </c>
      <c r="D822" t="inlineStr">
        <is>
          <t>Sind Sie für die Einführung eines "Kultur- und Vereinspasses", der Armutsbetroffenen kulturelle Angebote gratis zugänglich macht?</t>
        </is>
      </c>
      <c r="E822" t="inlineStr">
        <is>
          <t>options4</t>
        </is>
      </c>
      <c r="F822" t="n">
        <v>11368</v>
      </c>
      <c r="G822" t="inlineStr">
        <is>
          <t>Gesellschaft, Kultur &amp; Ethik</t>
        </is>
      </c>
      <c r="H822" t="inlineStr">
        <is>
          <t>Q02288</t>
        </is>
      </c>
      <c r="I822" t="inlineStr">
        <is>
          <t>de</t>
        </is>
      </c>
      <c r="J822" t="b">
        <v>0</v>
      </c>
      <c r="K822" t="inlineStr">
        <is>
          <t>ed8fdbc1743b23e24febbbae3919557e</t>
        </is>
      </c>
      <c r="L822" t="n">
        <v/>
      </c>
      <c r="M822" t="n">
        <v>-1</v>
      </c>
      <c r="N822" t="n">
        <v>-1</v>
      </c>
    </row>
    <row r="823">
      <c r="A823" t="n">
        <v>1037</v>
      </c>
      <c r="B823" s="2" t="n">
        <v>44969</v>
      </c>
      <c r="C823" t="n">
        <v>31796</v>
      </c>
      <c r="D823" t="inlineStr">
        <is>
          <t>Soll Prostitution im Kanton Basel-Landschaft verboten werden?</t>
        </is>
      </c>
      <c r="E823" t="inlineStr">
        <is>
          <t>options4</t>
        </is>
      </c>
      <c r="F823" t="n">
        <v>11368</v>
      </c>
      <c r="G823" t="inlineStr">
        <is>
          <t>Gesellschaft, Kultur &amp; Ethik</t>
        </is>
      </c>
      <c r="H823" t="inlineStr">
        <is>
          <t>Q02289</t>
        </is>
      </c>
      <c r="I823" t="inlineStr">
        <is>
          <t>de</t>
        </is>
      </c>
      <c r="J823" t="b">
        <v>0</v>
      </c>
      <c r="K823" t="inlineStr">
        <is>
          <t>d7a699f4619128aa0106046d4596f7d7</t>
        </is>
      </c>
      <c r="L823" t="n">
        <v/>
      </c>
      <c r="M823" t="n">
        <v>-1</v>
      </c>
      <c r="N823" t="n">
        <v>-1</v>
      </c>
    </row>
    <row r="824">
      <c r="A824" t="n">
        <v>1037</v>
      </c>
      <c r="B824" s="2" t="n">
        <v>44969</v>
      </c>
      <c r="C824" t="n">
        <v>31797</v>
      </c>
      <c r="D824" t="inlineStr">
        <is>
          <t>Befürworten Sie die finanzielle Beteiligung des Kantons am Neubau der Kaserne der Schweizergarde im Vatikan?</t>
        </is>
      </c>
      <c r="E824" t="inlineStr">
        <is>
          <t>options4</t>
        </is>
      </c>
      <c r="F824" t="n">
        <v>11368</v>
      </c>
      <c r="G824" t="inlineStr">
        <is>
          <t>Gesellschaft, Kultur &amp; Ethik</t>
        </is>
      </c>
      <c r="H824" t="inlineStr">
        <is>
          <t>Q02290</t>
        </is>
      </c>
      <c r="I824" t="inlineStr">
        <is>
          <t>de</t>
        </is>
      </c>
      <c r="J824" t="b">
        <v>0</v>
      </c>
      <c r="K824" t="inlineStr">
        <is>
          <t>0310f522e658c98e5b2a85c998308239</t>
        </is>
      </c>
      <c r="L824" t="n">
        <v/>
      </c>
      <c r="M824" t="n">
        <v>-1</v>
      </c>
      <c r="N824" t="n">
        <v>-1</v>
      </c>
    </row>
    <row r="825">
      <c r="A825" t="n">
        <v>1037</v>
      </c>
      <c r="B825" s="2" t="n">
        <v>44969</v>
      </c>
      <c r="C825" t="n">
        <v>31798</v>
      </c>
      <c r="D825" t="inlineStr">
        <is>
          <t>Sollen die finanziellen Beiträge des Kantons Basel-Landschaft an die Landeskirchen abgeschafft werden? [Bürger/-innen-Frage]</t>
        </is>
      </c>
      <c r="E825" t="inlineStr">
        <is>
          <t>options4</t>
        </is>
      </c>
      <c r="F825" t="n">
        <v>11369</v>
      </c>
      <c r="G825" t="inlineStr">
        <is>
          <t>Finanzen &amp; Steuern</t>
        </is>
      </c>
      <c r="H825" t="inlineStr">
        <is>
          <t>Q02291</t>
        </is>
      </c>
      <c r="I825" t="inlineStr">
        <is>
          <t>de</t>
        </is>
      </c>
      <c r="J825" t="b">
        <v>0</v>
      </c>
      <c r="K825" t="inlineStr">
        <is>
          <t>79ade7aa6ea79fe2f5c138bfa8d4b50b</t>
        </is>
      </c>
      <c r="L825" t="n">
        <v/>
      </c>
      <c r="M825" t="n">
        <v>-1</v>
      </c>
      <c r="N825" t="n">
        <v>-1</v>
      </c>
    </row>
    <row r="826">
      <c r="A826" t="n">
        <v>1037</v>
      </c>
      <c r="B826" s="2" t="n">
        <v>44969</v>
      </c>
      <c r="C826" t="n">
        <v>31801</v>
      </c>
      <c r="D826" t="inlineStr">
        <is>
          <t>Eine Volksinitiative schlägt vor, dass die gesamten Kosten der Krankenkassenprämien vom steuerbaren Einkommen abgezogen werden können. Befürworten Sie dies?</t>
        </is>
      </c>
      <c r="E826" t="inlineStr">
        <is>
          <t>options4</t>
        </is>
      </c>
      <c r="F826" t="n">
        <v>11369</v>
      </c>
      <c r="G826" t="inlineStr">
        <is>
          <t>Finanzen &amp; Steuern</t>
        </is>
      </c>
      <c r="H826" t="inlineStr">
        <is>
          <t>Q02294</t>
        </is>
      </c>
      <c r="I826" t="inlineStr">
        <is>
          <t>de</t>
        </is>
      </c>
      <c r="J826" t="b">
        <v>0</v>
      </c>
      <c r="K826" t="inlineStr">
        <is>
          <t>8bb30a328858fcbb3553eb932de5273d</t>
        </is>
      </c>
      <c r="L826" t="n">
        <v/>
      </c>
      <c r="M826" t="n">
        <v>-1</v>
      </c>
      <c r="N826" t="n">
        <v>-1</v>
      </c>
    </row>
    <row r="827">
      <c r="A827" t="n">
        <v>1037</v>
      </c>
      <c r="B827" s="2" t="n">
        <v>44969</v>
      </c>
      <c r="C827" t="n">
        <v>31803</v>
      </c>
      <c r="D827" t="inlineStr">
        <is>
          <t>Befürworten Sie staatliche Eingriffe im Energiemarkt, um die Strom- und Gaspreise zu begrenzen (z.B. Energiepreisdeckel)?</t>
        </is>
      </c>
      <c r="E827" t="inlineStr">
        <is>
          <t>options4</t>
        </is>
      </c>
      <c r="F827" t="n">
        <v>11370</v>
      </c>
      <c r="G827" t="inlineStr">
        <is>
          <t>Wirtschaft &amp; Arbeit</t>
        </is>
      </c>
      <c r="H827" t="inlineStr">
        <is>
          <t>Q02296</t>
        </is>
      </c>
      <c r="I827" t="inlineStr">
        <is>
          <t>de</t>
        </is>
      </c>
      <c r="J827" t="b">
        <v>0</v>
      </c>
      <c r="K827" t="inlineStr">
        <is>
          <t>21e15209e196c70073d78da8f95892cb</t>
        </is>
      </c>
      <c r="L827" t="n">
        <v/>
      </c>
      <c r="M827" t="n">
        <v>-1</v>
      </c>
      <c r="N827" t="n">
        <v>-1</v>
      </c>
    </row>
    <row r="828">
      <c r="A828" t="n">
        <v>1037</v>
      </c>
      <c r="B828" s="2" t="n">
        <v>44969</v>
      </c>
      <c r="C828" t="n">
        <v>31804</v>
      </c>
      <c r="D828" t="inlineStr">
        <is>
          <t>Befürworten Sie eine strengere Kontrolle der Lohngleichheit von Frauen und Männern im Kanton Basel-Landschaft?</t>
        </is>
      </c>
      <c r="E828" t="inlineStr">
        <is>
          <t>options4</t>
        </is>
      </c>
      <c r="F828" t="n">
        <v>11370</v>
      </c>
      <c r="G828" t="inlineStr">
        <is>
          <t>Wirtschaft &amp; Arbeit</t>
        </is>
      </c>
      <c r="H828" t="inlineStr">
        <is>
          <t>Q02297</t>
        </is>
      </c>
      <c r="I828" t="inlineStr">
        <is>
          <t>de</t>
        </is>
      </c>
      <c r="J828" t="b">
        <v>0</v>
      </c>
      <c r="K828" t="inlineStr">
        <is>
          <t>9432901c4585c3a4ebd9442a7396f026</t>
        </is>
      </c>
      <c r="L828" t="n">
        <v/>
      </c>
      <c r="M828" t="n">
        <v>-1</v>
      </c>
      <c r="N828" t="n">
        <v>-1</v>
      </c>
    </row>
    <row r="829">
      <c r="A829" t="n">
        <v>1037</v>
      </c>
      <c r="B829" s="2" t="n">
        <v>44969</v>
      </c>
      <c r="C829" t="n">
        <v>31808</v>
      </c>
      <c r="D829" t="inlineStr">
        <is>
          <t>Soll der Kanton Basel-Landschaft vermehrt gemeinnützigen und preisgünstigen Wohnraum fördern?</t>
        </is>
      </c>
      <c r="E829" t="inlineStr">
        <is>
          <t>options4</t>
        </is>
      </c>
      <c r="F829" t="n">
        <v>11371</v>
      </c>
      <c r="G829" t="inlineStr">
        <is>
          <t>Raumplanung</t>
        </is>
      </c>
      <c r="H829" t="inlineStr">
        <is>
          <t>Q02301</t>
        </is>
      </c>
      <c r="I829" t="inlineStr">
        <is>
          <t>de</t>
        </is>
      </c>
      <c r="J829" t="b">
        <v>0</v>
      </c>
      <c r="K829" t="inlineStr">
        <is>
          <t>ccd469d230b41ca0666ce4d4106faab0</t>
        </is>
      </c>
      <c r="L829" t="n">
        <v/>
      </c>
      <c r="M829" t="n">
        <v>-1</v>
      </c>
      <c r="N829" t="n">
        <v>-1</v>
      </c>
    </row>
    <row r="830">
      <c r="A830" t="n">
        <v>1037</v>
      </c>
      <c r="B830" s="2" t="n">
        <v>44969</v>
      </c>
      <c r="C830" t="n">
        <v>31811</v>
      </c>
      <c r="D830" t="inlineStr">
        <is>
          <t>Befürworten Sie ein Obligatorium für Solar- oder Photovoltaikanlagen auf Neubauten?</t>
        </is>
      </c>
      <c r="E830" t="inlineStr">
        <is>
          <t>options4</t>
        </is>
      </c>
      <c r="F830" t="n">
        <v>11372</v>
      </c>
      <c r="G830" t="inlineStr">
        <is>
          <t>Umwelt &amp; Energie</t>
        </is>
      </c>
      <c r="H830" t="inlineStr">
        <is>
          <t>Q02304</t>
        </is>
      </c>
      <c r="I830" t="inlineStr">
        <is>
          <t>de</t>
        </is>
      </c>
      <c r="J830" t="b">
        <v>0</v>
      </c>
      <c r="K830" t="inlineStr">
        <is>
          <t>c2b97a025dc36e6be902b5c5e6c6806c</t>
        </is>
      </c>
      <c r="L830" t="n">
        <v/>
      </c>
      <c r="M830" t="n">
        <v>-1</v>
      </c>
      <c r="N830" t="n">
        <v>-1</v>
      </c>
    </row>
    <row r="831">
      <c r="A831" t="n">
        <v>1037</v>
      </c>
      <c r="B831" s="2" t="n">
        <v>44969</v>
      </c>
      <c r="C831" t="n">
        <v>31813</v>
      </c>
      <c r="D831" t="inlineStr">
        <is>
          <t>Soll die Einhaltung von Tierschutzregelungen (z.B. Haltung von Nutztieren) strenger kontrolliert werden?</t>
        </is>
      </c>
      <c r="E831" t="inlineStr">
        <is>
          <t>options4</t>
        </is>
      </c>
      <c r="F831" t="n">
        <v>11372</v>
      </c>
      <c r="G831" t="inlineStr">
        <is>
          <t>Umwelt &amp; Energie</t>
        </is>
      </c>
      <c r="H831" t="inlineStr">
        <is>
          <t>Q02306</t>
        </is>
      </c>
      <c r="I831" t="inlineStr">
        <is>
          <t>de</t>
        </is>
      </c>
      <c r="J831" t="b">
        <v>0</v>
      </c>
      <c r="K831" t="inlineStr">
        <is>
          <t>525039bf51b4b1aa26b594d6f48bab2a</t>
        </is>
      </c>
      <c r="L831" t="n">
        <v/>
      </c>
      <c r="M831" t="n">
        <v>-1</v>
      </c>
      <c r="N831" t="n">
        <v>-1</v>
      </c>
    </row>
    <row r="832">
      <c r="A832" t="n">
        <v>1037</v>
      </c>
      <c r="B832" s="2" t="n">
        <v>44969</v>
      </c>
      <c r="C832" t="n">
        <v>31814</v>
      </c>
      <c r="D832" t="inlineStr">
        <is>
          <t>Braucht es im Kanton zusätzliche Massnahmen zugunsten der Biodiversität (z.B. ökologische Aufwertung von Grünflächen)?</t>
        </is>
      </c>
      <c r="E832" t="inlineStr">
        <is>
          <t>options4</t>
        </is>
      </c>
      <c r="F832" t="n">
        <v>11372</v>
      </c>
      <c r="G832" t="inlineStr">
        <is>
          <t>Umwelt &amp; Energie</t>
        </is>
      </c>
      <c r="H832" t="inlineStr">
        <is>
          <t>Q02307</t>
        </is>
      </c>
      <c r="I832" t="inlineStr">
        <is>
          <t>de</t>
        </is>
      </c>
      <c r="J832" t="b">
        <v>0</v>
      </c>
      <c r="K832" t="inlineStr">
        <is>
          <t>a60f706346a4fc32acfe8a3da4e11d43</t>
        </is>
      </c>
      <c r="L832" t="n">
        <v/>
      </c>
      <c r="M832" t="n">
        <v>-1</v>
      </c>
      <c r="N832" t="n">
        <v>-1</v>
      </c>
    </row>
    <row r="833">
      <c r="A833" t="n">
        <v>1037</v>
      </c>
      <c r="B833" s="2" t="n">
        <v>44969</v>
      </c>
      <c r="C833" t="n">
        <v>31815</v>
      </c>
      <c r="D833" t="inlineStr">
        <is>
          <t>Befürworten Sie eine Verlängerung des Nachtflugverbots am Euro-Airport Basel (Beginn 22:30 statt 23:00)?</t>
        </is>
      </c>
      <c r="E833" t="inlineStr">
        <is>
          <t>options4</t>
        </is>
      </c>
      <c r="F833" t="n">
        <v>11373</v>
      </c>
      <c r="G833" t="inlineStr">
        <is>
          <t>Verkehr &amp; Infrastruktur</t>
        </is>
      </c>
      <c r="H833" t="inlineStr">
        <is>
          <t>Q02308</t>
        </is>
      </c>
      <c r="I833" t="inlineStr">
        <is>
          <t>de</t>
        </is>
      </c>
      <c r="J833" t="b">
        <v>0</v>
      </c>
      <c r="K833" t="inlineStr">
        <is>
          <t>efb7a17deee303342abeb2aaa19411eb</t>
        </is>
      </c>
      <c r="L833" t="n">
        <v/>
      </c>
      <c r="M833" t="n">
        <v>-1</v>
      </c>
      <c r="N833" t="n">
        <v>-1</v>
      </c>
    </row>
    <row r="834">
      <c r="A834" t="n">
        <v>1037</v>
      </c>
      <c r="B834" s="2" t="n">
        <v>44969</v>
      </c>
      <c r="C834" t="n">
        <v>31816</v>
      </c>
      <c r="D834" t="inlineStr">
        <is>
          <t>Soll im Kanton die Infrastruktur für den Langsamverkehr (z.B. Velowege) ausgebaut werden?</t>
        </is>
      </c>
      <c r="E834" t="inlineStr">
        <is>
          <t>options4</t>
        </is>
      </c>
      <c r="F834" t="n">
        <v>11373</v>
      </c>
      <c r="G834" t="inlineStr">
        <is>
          <t>Verkehr &amp; Infrastruktur</t>
        </is>
      </c>
      <c r="H834" t="inlineStr">
        <is>
          <t>Q02309</t>
        </is>
      </c>
      <c r="I834" t="inlineStr">
        <is>
          <t>de</t>
        </is>
      </c>
      <c r="J834" t="b">
        <v>0</v>
      </c>
      <c r="K834" t="inlineStr">
        <is>
          <t>15807313faf5dec53e6853a8f1a10320</t>
        </is>
      </c>
      <c r="L834" t="n">
        <v/>
      </c>
      <c r="M834" t="n">
        <v>-1</v>
      </c>
      <c r="N834" t="n">
        <v>-1</v>
      </c>
    </row>
    <row r="835">
      <c r="A835" t="n">
        <v>1037</v>
      </c>
      <c r="B835" s="2" t="n">
        <v>44969</v>
      </c>
      <c r="C835" t="n">
        <v>31817</v>
      </c>
      <c r="D835" t="inlineStr">
        <is>
          <t>Sollte der Kanton die Benützung des öffentlichen Verkehrs stärker fördern (Subventionierung von Abonnementen, Verdichtung des Netzes, Erhöhung der Frequenz)?</t>
        </is>
      </c>
      <c r="E835" t="inlineStr">
        <is>
          <t>options4</t>
        </is>
      </c>
      <c r="F835" t="n">
        <v>11373</v>
      </c>
      <c r="G835" t="inlineStr">
        <is>
          <t>Verkehr &amp; Infrastruktur</t>
        </is>
      </c>
      <c r="H835" t="inlineStr">
        <is>
          <t>Q02310</t>
        </is>
      </c>
      <c r="I835" t="inlineStr">
        <is>
          <t>de</t>
        </is>
      </c>
      <c r="J835" t="b">
        <v>0</v>
      </c>
      <c r="K835" t="inlineStr">
        <is>
          <t>9881c52db6fce9013b3aad3a15a096ce</t>
        </is>
      </c>
      <c r="L835" t="n">
        <v/>
      </c>
      <c r="M835" t="n">
        <v>-1</v>
      </c>
      <c r="N835" t="n">
        <v>-1</v>
      </c>
    </row>
    <row r="836">
      <c r="A836" t="n">
        <v>1037</v>
      </c>
      <c r="B836" s="2" t="n">
        <v>44969</v>
      </c>
      <c r="C836" t="n">
        <v>31818</v>
      </c>
      <c r="D836" t="inlineStr">
        <is>
          <t>Befürworten Sie einen Stopp der Neuzulassungen von Personenwagen mit Verbrennungsmotoren (Benzin und Diesel) ab 2027?</t>
        </is>
      </c>
      <c r="E836" t="inlineStr">
        <is>
          <t>options4</t>
        </is>
      </c>
      <c r="F836" t="n">
        <v>11373</v>
      </c>
      <c r="G836" t="inlineStr">
        <is>
          <t>Verkehr &amp; Infrastruktur</t>
        </is>
      </c>
      <c r="H836" t="inlineStr">
        <is>
          <t>Q02311</t>
        </is>
      </c>
      <c r="I836" t="inlineStr">
        <is>
          <t>de</t>
        </is>
      </c>
      <c r="J836" t="b">
        <v>0</v>
      </c>
      <c r="K836" t="inlineStr">
        <is>
          <t>51042b844b24b2e78a8cec15a512e354</t>
        </is>
      </c>
      <c r="L836" t="n">
        <v/>
      </c>
      <c r="M836" t="n">
        <v>-1</v>
      </c>
      <c r="N836" t="n">
        <v>-1</v>
      </c>
    </row>
    <row r="837">
      <c r="A837" t="n">
        <v>1037</v>
      </c>
      <c r="B837" s="2" t="n">
        <v>44969</v>
      </c>
      <c r="C837" t="n">
        <v>31823</v>
      </c>
      <c r="D837" t="inlineStr">
        <is>
          <t>Im Kanton Basel-Landschaft ist für den Polizeidienst die Schweizer Staatsangehörigkeit erforderlich. Sollen in Zukunft auch Ausländer/-innen mit C-Niederlassungsbewilligung zugelassen werden?</t>
        </is>
      </c>
      <c r="E837" t="inlineStr">
        <is>
          <t>options4</t>
        </is>
      </c>
      <c r="F837" t="n">
        <v>11375</v>
      </c>
      <c r="G837" t="inlineStr">
        <is>
          <t>Sicherheit &amp; Polizei</t>
        </is>
      </c>
      <c r="H837" t="inlineStr">
        <is>
          <t>Q02316</t>
        </is>
      </c>
      <c r="I837" t="inlineStr">
        <is>
          <t>de</t>
        </is>
      </c>
      <c r="J837" t="b">
        <v>0</v>
      </c>
      <c r="K837" t="inlineStr">
        <is>
          <t>b1dd3b859645a78a6d06f23992d00cf3</t>
        </is>
      </c>
      <c r="L837" t="n">
        <v/>
      </c>
      <c r="M837" t="n">
        <v>-1</v>
      </c>
      <c r="N837" t="n">
        <v>-1</v>
      </c>
    </row>
    <row r="838">
      <c r="A838" t="n">
        <v>1037</v>
      </c>
      <c r="B838" s="2" t="n">
        <v>44969</v>
      </c>
      <c r="C838" t="n">
        <v>31824</v>
      </c>
      <c r="D838" t="inlineStr">
        <is>
          <t>Soll die Polizeipräsenz im Kanton ausgebaut werden?</t>
        </is>
      </c>
      <c r="E838" t="inlineStr">
        <is>
          <t>options4</t>
        </is>
      </c>
      <c r="F838" t="n">
        <v>11375</v>
      </c>
      <c r="G838" t="inlineStr">
        <is>
          <t>Sicherheit &amp; Polizei</t>
        </is>
      </c>
      <c r="H838" t="inlineStr">
        <is>
          <t>Q02317</t>
        </is>
      </c>
      <c r="I838" t="inlineStr">
        <is>
          <t>de</t>
        </is>
      </c>
      <c r="J838" t="b">
        <v>0</v>
      </c>
      <c r="K838" t="inlineStr">
        <is>
          <t>d6c17a243e7c85aca60f9a641c09a2c5</t>
        </is>
      </c>
      <c r="L838" t="n">
        <v/>
      </c>
      <c r="M838" t="n">
        <v>-1</v>
      </c>
      <c r="N838" t="n">
        <v>-1</v>
      </c>
    </row>
    <row r="839">
      <c r="A839" t="n">
        <v>1037</v>
      </c>
      <c r="B839" s="2" t="n">
        <v>44969</v>
      </c>
      <c r="C839" t="n">
        <v>31825</v>
      </c>
      <c r="D839" t="inlineStr">
        <is>
          <t>Soll die Schweiz im Hinblick auf den Krieg in der Ukraine auf Sanktionen verzichten (strikte Auslegung der Neutralität)?</t>
        </is>
      </c>
      <c r="E839" t="inlineStr">
        <is>
          <t>options4</t>
        </is>
      </c>
      <c r="F839" t="n">
        <v>11375</v>
      </c>
      <c r="G839" t="inlineStr">
        <is>
          <t>Sicherheit &amp; Polizei</t>
        </is>
      </c>
      <c r="H839" t="inlineStr">
        <is>
          <t>Q02318</t>
        </is>
      </c>
      <c r="I839" t="inlineStr">
        <is>
          <t>de</t>
        </is>
      </c>
      <c r="J839" t="b">
        <v>0</v>
      </c>
      <c r="K839" t="inlineStr">
        <is>
          <t>04ad3e84382087dda1b3295b637bbb87</t>
        </is>
      </c>
      <c r="L839" t="n">
        <v/>
      </c>
      <c r="M839" t="n">
        <v>-1</v>
      </c>
      <c r="N839" t="n">
        <v>-1</v>
      </c>
    </row>
    <row r="840">
      <c r="A840" t="n">
        <v>1038</v>
      </c>
      <c r="B840" s="2" t="n">
        <v>44969</v>
      </c>
      <c r="C840" t="n">
        <v>31836</v>
      </c>
      <c r="D840" t="inlineStr">
        <is>
          <t>Sollen im Kanton Zürich Ergänzungsleistungen für Familien mit tiefem Einkommen eingeführt werden?</t>
        </is>
      </c>
      <c r="E840" t="inlineStr">
        <is>
          <t>options4</t>
        </is>
      </c>
      <c r="F840" t="n">
        <v>11377</v>
      </c>
      <c r="G840" t="inlineStr">
        <is>
          <t>Sozialstaat &amp; Familie</t>
        </is>
      </c>
      <c r="H840" t="inlineStr">
        <is>
          <t>Q02329</t>
        </is>
      </c>
      <c r="I840" t="inlineStr">
        <is>
          <t>de</t>
        </is>
      </c>
      <c r="J840" t="b">
        <v>0</v>
      </c>
      <c r="K840" t="inlineStr">
        <is>
          <t>a36ec08e465abb41a13241f84a3b34c7</t>
        </is>
      </c>
      <c r="L840" t="n">
        <v/>
      </c>
      <c r="M840" t="n">
        <v>-1</v>
      </c>
      <c r="N840" t="n">
        <v>-1</v>
      </c>
    </row>
    <row r="841">
      <c r="A841" t="n">
        <v>1038</v>
      </c>
      <c r="B841" s="2" t="n">
        <v>44969</v>
      </c>
      <c r="C841" t="n">
        <v>31837</v>
      </c>
      <c r="D841" t="inlineStr">
        <is>
          <t>Befürworten Sie einen Ausbau der bezahlten Elternzeit (aktueller gesetzlicher Stand: 14 Wochen Mutterschafts-, 2 Wochen Vaterschaftsurlaub)?</t>
        </is>
      </c>
      <c r="E841" t="inlineStr">
        <is>
          <t>options4</t>
        </is>
      </c>
      <c r="F841" t="n">
        <v>11377</v>
      </c>
      <c r="G841" t="inlineStr">
        <is>
          <t>Sozialstaat &amp; Familie</t>
        </is>
      </c>
      <c r="H841" t="inlineStr">
        <is>
          <t>Q02330</t>
        </is>
      </c>
      <c r="I841" t="inlineStr">
        <is>
          <t>de</t>
        </is>
      </c>
      <c r="J841" t="b">
        <v>0</v>
      </c>
      <c r="K841" t="inlineStr">
        <is>
          <t>c2ef3d97210feeed942b11d9a042bb96</t>
        </is>
      </c>
      <c r="L841" t="n">
        <v/>
      </c>
      <c r="M841" t="n">
        <v>-1</v>
      </c>
      <c r="N841" t="n">
        <v>-1</v>
      </c>
    </row>
    <row r="842">
      <c r="A842" t="n">
        <v>1038</v>
      </c>
      <c r="B842" s="2" t="n">
        <v>44969</v>
      </c>
      <c r="C842" t="n">
        <v>31838</v>
      </c>
      <c r="D842" t="inlineStr">
        <is>
          <t>Soll der Kanton Zürich das Betreuungsangebot für Kinder stärker fördern (mehr subventionierte Plätze, bessere Bezahlung der Betreuer/-innen, angepasste Betreuungsschlüssel)?</t>
        </is>
      </c>
      <c r="E842" t="inlineStr">
        <is>
          <t>options4</t>
        </is>
      </c>
      <c r="F842" t="n">
        <v>11377</v>
      </c>
      <c r="G842" t="inlineStr">
        <is>
          <t>Sozialstaat &amp; Familie</t>
        </is>
      </c>
      <c r="H842" t="inlineStr">
        <is>
          <t>Q02331</t>
        </is>
      </c>
      <c r="I842" t="inlineStr">
        <is>
          <t>de</t>
        </is>
      </c>
      <c r="J842" t="b">
        <v>0</v>
      </c>
      <c r="K842" t="inlineStr">
        <is>
          <t>49fdbd455ada62de0454fddadb77c0ef</t>
        </is>
      </c>
      <c r="L842" t="n">
        <v/>
      </c>
      <c r="M842" t="n">
        <v>-1</v>
      </c>
      <c r="N842" t="n">
        <v>-1</v>
      </c>
    </row>
    <row r="843">
      <c r="A843" t="n">
        <v>1038</v>
      </c>
      <c r="B843" s="2" t="n">
        <v>44969</v>
      </c>
      <c r="C843" t="n">
        <v>31839</v>
      </c>
      <c r="D843" t="inlineStr">
        <is>
          <t>Sollen Gemeinden, die hohe Sozialhilfekosten tragen, via Finanzausgleich stärker entlastet werden (z.B. Schaffung eines Solidaritätsfonds)?</t>
        </is>
      </c>
      <c r="E843" t="inlineStr">
        <is>
          <t>options4</t>
        </is>
      </c>
      <c r="F843" t="n">
        <v>11377</v>
      </c>
      <c r="G843" t="inlineStr">
        <is>
          <t>Sozialstaat &amp; Familie</t>
        </is>
      </c>
      <c r="H843" t="inlineStr">
        <is>
          <t>Q02332</t>
        </is>
      </c>
      <c r="I843" t="inlineStr">
        <is>
          <t>de</t>
        </is>
      </c>
      <c r="J843" t="b">
        <v>0</v>
      </c>
      <c r="K843" t="inlineStr">
        <is>
          <t>9b9cc9afa0c1b19a04b2e6994e26b6af</t>
        </is>
      </c>
      <c r="L843" t="n">
        <v/>
      </c>
      <c r="M843" t="n">
        <v>-1</v>
      </c>
      <c r="N843" t="n">
        <v>-1</v>
      </c>
    </row>
    <row r="844">
      <c r="A844" t="n">
        <v>1038</v>
      </c>
      <c r="B844" s="2" t="n">
        <v>44969</v>
      </c>
      <c r="C844" t="n">
        <v>31840</v>
      </c>
      <c r="D844" t="inlineStr">
        <is>
          <t>Befürworten Sie eine Verschärfung des Sozialhilfegesetzes im Kanton Zürich (z.B. Begrenzung der Zulagen, tieferer Ansatz des Existenzminimums, strengere Kontrolle der Gesuche)?</t>
        </is>
      </c>
      <c r="E844" t="inlineStr">
        <is>
          <t>options4</t>
        </is>
      </c>
      <c r="F844" t="n">
        <v>11377</v>
      </c>
      <c r="G844" t="inlineStr">
        <is>
          <t>Sozialstaat &amp; Familie</t>
        </is>
      </c>
      <c r="H844" t="inlineStr">
        <is>
          <t>Q02333</t>
        </is>
      </c>
      <c r="I844" t="inlineStr">
        <is>
          <t>de</t>
        </is>
      </c>
      <c r="J844" t="b">
        <v>0</v>
      </c>
      <c r="K844" t="inlineStr">
        <is>
          <t>6a342941610b29e94b933ce8c69ef136</t>
        </is>
      </c>
      <c r="L844" t="n">
        <v/>
      </c>
      <c r="M844" t="n">
        <v>-1</v>
      </c>
      <c r="N844" t="n">
        <v>-1</v>
      </c>
    </row>
    <row r="845">
      <c r="A845" t="n">
        <v>1038</v>
      </c>
      <c r="B845" s="2" t="n">
        <v>44969</v>
      </c>
      <c r="C845" t="n">
        <v>31841</v>
      </c>
      <c r="D845" t="inlineStr">
        <is>
          <t>Sollen Personen eine zusätzliche Gebühr bezahlen müssen, wenn sie den Spitalnotfall wegen nicht dringlicher Behandlungen aufsuchen?</t>
        </is>
      </c>
      <c r="E845" t="inlineStr">
        <is>
          <t>options4</t>
        </is>
      </c>
      <c r="F845" t="n">
        <v>11378</v>
      </c>
      <c r="G845" t="inlineStr">
        <is>
          <t>Gesundheit</t>
        </is>
      </c>
      <c r="H845" t="inlineStr">
        <is>
          <t>Q02334</t>
        </is>
      </c>
      <c r="I845" t="inlineStr">
        <is>
          <t>de</t>
        </is>
      </c>
      <c r="J845" t="b">
        <v>0</v>
      </c>
      <c r="K845" t="inlineStr">
        <is>
          <t>edcdeeaebba3986a040aafdfabaec834</t>
        </is>
      </c>
      <c r="L845" t="n">
        <v/>
      </c>
      <c r="M845" t="n">
        <v>-1</v>
      </c>
      <c r="N845" t="n">
        <v>-1</v>
      </c>
    </row>
    <row r="846">
      <c r="A846" t="n">
        <v>1038</v>
      </c>
      <c r="B846" s="2" t="n">
        <v>44969</v>
      </c>
      <c r="C846" t="n">
        <v>31842</v>
      </c>
      <c r="D846" t="inlineStr">
        <is>
          <t>Soll der Kanton Zürich aufgrund der gestiegenen Preise mehr Geld für die Verbilligung der Krankenkassenprämien bereitstellen?</t>
        </is>
      </c>
      <c r="E846" t="inlineStr">
        <is>
          <t>options4</t>
        </is>
      </c>
      <c r="F846" t="n">
        <v>11378</v>
      </c>
      <c r="G846" t="inlineStr">
        <is>
          <t>Gesundheit</t>
        </is>
      </c>
      <c r="H846" t="inlineStr">
        <is>
          <t>Q02335</t>
        </is>
      </c>
      <c r="I846" t="inlineStr">
        <is>
          <t>de</t>
        </is>
      </c>
      <c r="J846" t="b">
        <v>0</v>
      </c>
      <c r="K846" t="inlineStr">
        <is>
          <t>27e384c847a6acb692c04ec461f65c5c</t>
        </is>
      </c>
      <c r="L846" t="n">
        <v/>
      </c>
      <c r="M846" t="n">
        <v>-1</v>
      </c>
      <c r="N846" t="n">
        <v>-1</v>
      </c>
    </row>
    <row r="847">
      <c r="A847" t="n">
        <v>1038</v>
      </c>
      <c r="B847" s="2" t="n">
        <v>44969</v>
      </c>
      <c r="C847" t="n">
        <v>31843</v>
      </c>
      <c r="D847" t="inlineStr">
        <is>
          <t>Soll der Kanton das Therapieangebot für psychisch erkrankte Menschen ausbauen?</t>
        </is>
      </c>
      <c r="E847" t="inlineStr">
        <is>
          <t>options4</t>
        </is>
      </c>
      <c r="F847" t="n">
        <v>11378</v>
      </c>
      <c r="G847" t="inlineStr">
        <is>
          <t>Gesundheit</t>
        </is>
      </c>
      <c r="H847" t="inlineStr">
        <is>
          <t>Q02336</t>
        </is>
      </c>
      <c r="I847" t="inlineStr">
        <is>
          <t>de</t>
        </is>
      </c>
      <c r="J847" t="b">
        <v>0</v>
      </c>
      <c r="K847" t="inlineStr">
        <is>
          <t>710218a57af903eac5b97899dadbc4db</t>
        </is>
      </c>
      <c r="L847" t="n">
        <v/>
      </c>
      <c r="M847" t="n">
        <v>-1</v>
      </c>
      <c r="N847" t="n">
        <v>-1</v>
      </c>
    </row>
    <row r="848">
      <c r="A848" t="n">
        <v>1038</v>
      </c>
      <c r="B848" s="2" t="n">
        <v>44969</v>
      </c>
      <c r="C848" t="n">
        <v>31845</v>
      </c>
      <c r="D848" t="inlineStr">
        <is>
          <t>Soll der Kanton die Arbeitsbedingungen (Arbeitszeiten, Löhne, Tarife) von Fachpersonen der medizinischen Grundversorgung (Pflege, Spitex, Physiotherapie, Ergotherapie etc.) verbessern? [Bürger/-innenfrage]</t>
        </is>
      </c>
      <c r="E848" t="inlineStr">
        <is>
          <t>options4</t>
        </is>
      </c>
      <c r="F848" t="n">
        <v>11378</v>
      </c>
      <c r="G848" t="inlineStr">
        <is>
          <t>Gesundheit</t>
        </is>
      </c>
      <c r="H848" t="inlineStr">
        <is>
          <t>Q02337</t>
        </is>
      </c>
      <c r="I848" t="inlineStr">
        <is>
          <t>de</t>
        </is>
      </c>
      <c r="J848" t="b">
        <v>0</v>
      </c>
      <c r="K848" t="inlineStr">
        <is>
          <t>886324cef9d75a54a450e84abc6e5cb3</t>
        </is>
      </c>
      <c r="L848" t="n">
        <v/>
      </c>
      <c r="M848" t="n">
        <v>-1</v>
      </c>
      <c r="N848" t="n">
        <v>-1</v>
      </c>
    </row>
    <row r="849">
      <c r="A849" t="n">
        <v>1038</v>
      </c>
      <c r="B849" s="2" t="n">
        <v>44969</v>
      </c>
      <c r="C849" t="n">
        <v>31848</v>
      </c>
      <c r="D849" t="inlineStr">
        <is>
          <t>Sollen im Kanton Zürich alle Schulen als Tagesschulen mit freiwilligem Betreuungsangebot (modulare Tagesschule) geführt werden?</t>
        </is>
      </c>
      <c r="E849" t="inlineStr">
        <is>
          <t>options4</t>
        </is>
      </c>
      <c r="F849" t="n">
        <v>11379</v>
      </c>
      <c r="G849" t="inlineStr">
        <is>
          <t>Schule &amp; Bildung</t>
        </is>
      </c>
      <c r="H849" t="inlineStr">
        <is>
          <t>Q02339</t>
        </is>
      </c>
      <c r="I849" t="inlineStr">
        <is>
          <t>de</t>
        </is>
      </c>
      <c r="J849" t="b">
        <v>0</v>
      </c>
      <c r="K849" t="inlineStr">
        <is>
          <t>25196dda3462661e9fb8ee244275e8e2</t>
        </is>
      </c>
      <c r="L849" t="n">
        <v/>
      </c>
      <c r="M849" t="n">
        <v>-1</v>
      </c>
      <c r="N849" t="n">
        <v>-1</v>
      </c>
    </row>
    <row r="850">
      <c r="A850" t="n">
        <v>1038</v>
      </c>
      <c r="B850" s="2" t="n">
        <v>44969</v>
      </c>
      <c r="C850" t="n">
        <v>31851</v>
      </c>
      <c r="D850" t="inlineStr">
        <is>
          <t xml:space="preserve">Soll der Kanton Zürich die Berufsbildung finanziell stärker unterstützen? </t>
        </is>
      </c>
      <c r="E850" t="inlineStr">
        <is>
          <t>options4</t>
        </is>
      </c>
      <c r="F850" t="n">
        <v>11379</v>
      </c>
      <c r="G850" t="inlineStr">
        <is>
          <t>Schule &amp; Bildung</t>
        </is>
      </c>
      <c r="H850" t="inlineStr">
        <is>
          <t>Q02341</t>
        </is>
      </c>
      <c r="I850" t="inlineStr">
        <is>
          <t>de</t>
        </is>
      </c>
      <c r="J850" t="b">
        <v>0</v>
      </c>
      <c r="K850" t="inlineStr">
        <is>
          <t>50163419716c2ce1ca494aa889f09b26</t>
        </is>
      </c>
      <c r="L850" t="n">
        <v/>
      </c>
      <c r="M850" t="n">
        <v>-1</v>
      </c>
      <c r="N850" t="n">
        <v>-1</v>
      </c>
    </row>
    <row r="851">
      <c r="A851" t="n">
        <v>1038</v>
      </c>
      <c r="B851" s="2" t="n">
        <v>44969</v>
      </c>
      <c r="C851" t="n">
        <v>31852</v>
      </c>
      <c r="D851" t="inlineStr">
        <is>
          <t>Soll der Kanton Zürich Ausländer/-innen bei der Integration stärker unterstützen (z.B. ausgebaute Sprachförderung, zusätzliche Sozialarbeiter/-innen)?</t>
        </is>
      </c>
      <c r="E851" t="inlineStr">
        <is>
          <t>options4</t>
        </is>
      </c>
      <c r="F851" t="n">
        <v>11380</v>
      </c>
      <c r="G851" t="inlineStr">
        <is>
          <t>Migration &amp; Integration</t>
        </is>
      </c>
      <c r="H851" t="inlineStr">
        <is>
          <t>Q02342</t>
        </is>
      </c>
      <c r="I851" t="inlineStr">
        <is>
          <t>de</t>
        </is>
      </c>
      <c r="J851" t="b">
        <v>0</v>
      </c>
      <c r="K851" t="inlineStr">
        <is>
          <t>93f0d4ba015787c83e028f5d5b1ae3c9</t>
        </is>
      </c>
      <c r="L851" t="n">
        <v/>
      </c>
      <c r="M851" t="n">
        <v>-1</v>
      </c>
      <c r="N851" t="n">
        <v>-1</v>
      </c>
    </row>
    <row r="852">
      <c r="A852" t="n">
        <v>1038</v>
      </c>
      <c r="B852" s="2" t="n">
        <v>44969</v>
      </c>
      <c r="C852" t="n">
        <v>31853</v>
      </c>
      <c r="D852" t="inlineStr">
        <is>
          <t>Soll der Kanton Zürich freiwillig mehr geflüchtete Personen aus Konfliktgebieten aufnehmen?</t>
        </is>
      </c>
      <c r="E852" t="inlineStr">
        <is>
          <t>options4</t>
        </is>
      </c>
      <c r="F852" t="n">
        <v>11380</v>
      </c>
      <c r="G852" t="inlineStr">
        <is>
          <t>Migration &amp; Integration</t>
        </is>
      </c>
      <c r="H852" t="inlineStr">
        <is>
          <t>Q02343</t>
        </is>
      </c>
      <c r="I852" t="inlineStr">
        <is>
          <t>de</t>
        </is>
      </c>
      <c r="J852" t="b">
        <v>0</v>
      </c>
      <c r="K852" t="inlineStr">
        <is>
          <t>843010e2b1512a98206acd05ce664805</t>
        </is>
      </c>
      <c r="L852" t="n">
        <v/>
      </c>
      <c r="M852" t="n">
        <v>-1</v>
      </c>
      <c r="N852" t="n">
        <v>-1</v>
      </c>
    </row>
    <row r="853">
      <c r="A853" t="n">
        <v>1038</v>
      </c>
      <c r="B853" s="2" t="n">
        <v>44969</v>
      </c>
      <c r="C853" t="n">
        <v>31855</v>
      </c>
      <c r="D853" t="inlineStr">
        <is>
          <t>Befürworten Sie ein Einbürgerungsverbot für Personen, die innerhalb der letzten fünf Jahre vor Antragsstellung Sozialhilfe bezogen haben?</t>
        </is>
      </c>
      <c r="E853" t="inlineStr">
        <is>
          <t>options4</t>
        </is>
      </c>
      <c r="F853" t="n">
        <v>11380</v>
      </c>
      <c r="G853" t="inlineStr">
        <is>
          <t>Migration &amp; Integration</t>
        </is>
      </c>
      <c r="H853" t="inlineStr">
        <is>
          <t>Q02345</t>
        </is>
      </c>
      <c r="I853" t="inlineStr">
        <is>
          <t>de</t>
        </is>
      </c>
      <c r="J853" t="b">
        <v>0</v>
      </c>
      <c r="K853" t="inlineStr">
        <is>
          <t>3e1670e36f8c981d0755dcac28c357a7</t>
        </is>
      </c>
      <c r="L853" t="n">
        <v/>
      </c>
      <c r="M853" t="n">
        <v>-1</v>
      </c>
      <c r="N853" t="n">
        <v>-1</v>
      </c>
    </row>
    <row r="854">
      <c r="A854" t="n">
        <v>1038</v>
      </c>
      <c r="B854" s="2" t="n">
        <v>44969</v>
      </c>
      <c r="C854" t="n">
        <v>31856</v>
      </c>
      <c r="D854" t="inlineStr">
        <is>
          <t>Befürworten Sie den Entscheid, den Schutzstatus S für geflüchtete Personen aus der Ukraine zu verlängern (bis mindestens März 2024)?</t>
        </is>
      </c>
      <c r="E854" t="inlineStr">
        <is>
          <t>options4</t>
        </is>
      </c>
      <c r="F854" t="n">
        <v>11380</v>
      </c>
      <c r="G854" t="inlineStr">
        <is>
          <t>Migration &amp; Integration</t>
        </is>
      </c>
      <c r="H854" t="inlineStr">
        <is>
          <t>Q02346</t>
        </is>
      </c>
      <c r="I854" t="inlineStr">
        <is>
          <t>de</t>
        </is>
      </c>
      <c r="J854" t="b">
        <v>0</v>
      </c>
      <c r="K854" t="inlineStr">
        <is>
          <t>cbda96bcf08ce153413192e00ee28ab0</t>
        </is>
      </c>
      <c r="L854" t="n">
        <v/>
      </c>
      <c r="M854" t="n">
        <v>-1</v>
      </c>
      <c r="N854" t="n">
        <v>-1</v>
      </c>
    </row>
    <row r="855">
      <c r="A855" t="n">
        <v>1038</v>
      </c>
      <c r="B855" s="2" t="n">
        <v>44969</v>
      </c>
      <c r="C855" t="n">
        <v>31859</v>
      </c>
      <c r="D855" t="inlineStr">
        <is>
          <t>Würden Sie die Einführung eines Aktionsplans zur Verminderung von Diskriminierung und Übergriffen auf queere Personen (homo-, bi- und intersexuelle sowie Trans-Personen) befürworten?</t>
        </is>
      </c>
      <c r="E855" t="inlineStr">
        <is>
          <t>options4</t>
        </is>
      </c>
      <c r="F855" t="n">
        <v>11381</v>
      </c>
      <c r="G855" t="inlineStr">
        <is>
          <t>Gesellschaft, Kultur &amp; Ethik</t>
        </is>
      </c>
      <c r="H855" t="inlineStr">
        <is>
          <t>Q02349</t>
        </is>
      </c>
      <c r="I855" t="inlineStr">
        <is>
          <t>de</t>
        </is>
      </c>
      <c r="J855" t="b">
        <v>0</v>
      </c>
      <c r="K855" t="inlineStr">
        <is>
          <t>cd715a35c9bf0c5c50cca44b472a45cf</t>
        </is>
      </c>
      <c r="L855" t="n">
        <v/>
      </c>
      <c r="M855" t="n">
        <v>-1</v>
      </c>
      <c r="N855" t="n">
        <v>-1</v>
      </c>
    </row>
    <row r="856">
      <c r="A856" t="n">
        <v>1038</v>
      </c>
      <c r="B856" s="2" t="n">
        <v>44969</v>
      </c>
      <c r="C856" t="n">
        <v>31862</v>
      </c>
      <c r="D856" t="inlineStr">
        <is>
          <t>Soll die finanzielle Unterstützung für die Kultur generell erhöht werden?</t>
        </is>
      </c>
      <c r="E856" t="inlineStr">
        <is>
          <t>options4</t>
        </is>
      </c>
      <c r="F856" t="n">
        <v>11381</v>
      </c>
      <c r="G856" t="inlineStr">
        <is>
          <t>Gesellschaft, Kultur &amp; Ethik</t>
        </is>
      </c>
      <c r="H856" t="inlineStr">
        <is>
          <t>Q02352</t>
        </is>
      </c>
      <c r="I856" t="inlineStr">
        <is>
          <t>de</t>
        </is>
      </c>
      <c r="J856" t="b">
        <v>0</v>
      </c>
      <c r="K856" t="inlineStr">
        <is>
          <t>0b4d50a380ea41d8844d24f0678aac7b</t>
        </is>
      </c>
      <c r="L856" t="n">
        <v/>
      </c>
      <c r="M856" t="n">
        <v>-1</v>
      </c>
      <c r="N856" t="n">
        <v>-1</v>
      </c>
    </row>
    <row r="857">
      <c r="A857" t="n">
        <v>1038</v>
      </c>
      <c r="B857" s="2" t="n">
        <v>44969</v>
      </c>
      <c r="C857" t="n">
        <v>31864</v>
      </c>
      <c r="D857" t="inlineStr">
        <is>
          <t>Braucht es Ihrer Meinung nach ein Prostitutionsverbot im Kanton Zürich?</t>
        </is>
      </c>
      <c r="E857" t="inlineStr">
        <is>
          <t>options4</t>
        </is>
      </c>
      <c r="F857" t="n">
        <v>11381</v>
      </c>
      <c r="G857" t="inlineStr">
        <is>
          <t>Gesellschaft, Kultur &amp; Ethik</t>
        </is>
      </c>
      <c r="H857" t="inlineStr">
        <is>
          <t>Q02354</t>
        </is>
      </c>
      <c r="I857" t="inlineStr">
        <is>
          <t>de</t>
        </is>
      </c>
      <c r="J857" t="b">
        <v>0</v>
      </c>
      <c r="K857" t="inlineStr">
        <is>
          <t>d91027d95df5f13b96cb9c7931c3f327</t>
        </is>
      </c>
      <c r="L857" t="n">
        <v/>
      </c>
      <c r="M857" t="n">
        <v>-1</v>
      </c>
      <c r="N857" t="n">
        <v>-1</v>
      </c>
    </row>
    <row r="858">
      <c r="A858" t="n">
        <v>1038</v>
      </c>
      <c r="B858" s="2" t="n">
        <v>44969</v>
      </c>
      <c r="C858" t="n">
        <v>31869</v>
      </c>
      <c r="D858" t="inlineStr">
        <is>
          <t>Befürworten Sie, dass Angestellte des Kantons 2023 den vollen Teuerungsausgleich erhalten (3.5% Teuerungszulage zum Lohn)?</t>
        </is>
      </c>
      <c r="E858" t="inlineStr">
        <is>
          <t>options4</t>
        </is>
      </c>
      <c r="F858" t="n">
        <v>11382</v>
      </c>
      <c r="G858" t="inlineStr">
        <is>
          <t>Finanzen &amp; Steuern</t>
        </is>
      </c>
      <c r="H858" t="inlineStr">
        <is>
          <t>Q02359</t>
        </is>
      </c>
      <c r="I858" t="inlineStr">
        <is>
          <t>de</t>
        </is>
      </c>
      <c r="J858" t="b">
        <v>0</v>
      </c>
      <c r="K858" t="inlineStr">
        <is>
          <t>50657f92969bd91913abb751ef2b8a92</t>
        </is>
      </c>
      <c r="L858" t="n">
        <v/>
      </c>
      <c r="M858" t="n">
        <v>-1</v>
      </c>
      <c r="N858" t="n">
        <v>-1</v>
      </c>
    </row>
    <row r="859">
      <c r="A859" t="n">
        <v>1038</v>
      </c>
      <c r="B859" s="2" t="n">
        <v>44969</v>
      </c>
      <c r="C859" t="n">
        <v>31871</v>
      </c>
      <c r="D859" t="inlineStr">
        <is>
          <t>Befürworten Sie eine vollständige Liberalisierung der Geschäftsöffnungszeiten (Festlegung nach freiem Ermessen unter Berücksichtigung des Arbeitsgesetzes)? [Bürger/-innenfrage]</t>
        </is>
      </c>
      <c r="E859" t="inlineStr">
        <is>
          <t>options4</t>
        </is>
      </c>
      <c r="F859" t="n">
        <v>11383</v>
      </c>
      <c r="G859" t="inlineStr">
        <is>
          <t>Wirtschaft &amp; Arbeit</t>
        </is>
      </c>
      <c r="H859" t="inlineStr">
        <is>
          <t>Q02361</t>
        </is>
      </c>
      <c r="I859" t="inlineStr">
        <is>
          <t>de</t>
        </is>
      </c>
      <c r="J859" t="b">
        <v>0</v>
      </c>
      <c r="K859" t="inlineStr">
        <is>
          <t>114d20ad8ba78f6c843ee825d5ecb989</t>
        </is>
      </c>
      <c r="L859" t="n">
        <v/>
      </c>
      <c r="M859" t="n">
        <v>-1</v>
      </c>
      <c r="N859" t="n">
        <v>-1</v>
      </c>
    </row>
    <row r="860">
      <c r="A860" t="n">
        <v>1038</v>
      </c>
      <c r="B860" s="2" t="n">
        <v>44969</v>
      </c>
      <c r="C860" t="n">
        <v>31873</v>
      </c>
      <c r="D860" t="inlineStr">
        <is>
          <t>Soll die Schweiz die bilateralen Verträge mit der EU durch ein Freihandelsabkommen ohne Personenfreizügigkeit ersetzen?</t>
        </is>
      </c>
      <c r="E860" t="inlineStr">
        <is>
          <t>options4</t>
        </is>
      </c>
      <c r="F860" t="n">
        <v>11383</v>
      </c>
      <c r="G860" t="inlineStr">
        <is>
          <t>Wirtschaft &amp; Arbeit</t>
        </is>
      </c>
      <c r="H860" t="inlineStr">
        <is>
          <t>Q02363</t>
        </is>
      </c>
      <c r="I860" t="inlineStr">
        <is>
          <t>de</t>
        </is>
      </c>
      <c r="J860" t="b">
        <v>0</v>
      </c>
      <c r="K860" t="inlineStr">
        <is>
          <t>581dd42ab21bea46367944965a32a642</t>
        </is>
      </c>
      <c r="L860" t="n">
        <v/>
      </c>
      <c r="M860" t="n">
        <v>-1</v>
      </c>
      <c r="N860" t="n">
        <v>-1</v>
      </c>
    </row>
    <row r="861">
      <c r="A861" t="n">
        <v>1038</v>
      </c>
      <c r="B861" s="2" t="n">
        <v>44969</v>
      </c>
      <c r="C861" t="n">
        <v>31874</v>
      </c>
      <c r="D861" t="inlineStr">
        <is>
          <t>Befürworten Sie stärkere staatliche Eingriffe in den Energiemarkt (z.B. Energiepreisdeckel, Rückkehr von Unternehmen ins gebundene Preissystem)?</t>
        </is>
      </c>
      <c r="E861" t="inlineStr">
        <is>
          <t>options4</t>
        </is>
      </c>
      <c r="F861" t="n">
        <v>11383</v>
      </c>
      <c r="G861" t="inlineStr">
        <is>
          <t>Wirtschaft &amp; Arbeit</t>
        </is>
      </c>
      <c r="H861" t="inlineStr">
        <is>
          <t>Q02364</t>
        </is>
      </c>
      <c r="I861" t="inlineStr">
        <is>
          <t>de</t>
        </is>
      </c>
      <c r="J861" t="b">
        <v>0</v>
      </c>
      <c r="K861" t="inlineStr">
        <is>
          <t>c0704681c5a8e4b4fade67ee0e6232fe</t>
        </is>
      </c>
      <c r="L861" t="n">
        <v/>
      </c>
      <c r="M861" t="n">
        <v>-1</v>
      </c>
      <c r="N861" t="n">
        <v>-1</v>
      </c>
    </row>
    <row r="862">
      <c r="A862" t="n">
        <v>1038</v>
      </c>
      <c r="B862" s="2" t="n">
        <v>44969</v>
      </c>
      <c r="C862" t="n">
        <v>31875</v>
      </c>
      <c r="D862" t="inlineStr">
        <is>
          <t>Der Kanton Zürich plant einen Teil der Landwirtschaftszone in Flächen zur Förderung der Biodiversität umzuwandeln. Befürworten Sie dies?</t>
        </is>
      </c>
      <c r="E862" t="inlineStr">
        <is>
          <t>options4</t>
        </is>
      </c>
      <c r="F862" t="n">
        <v>11384</v>
      </c>
      <c r="G862" t="inlineStr">
        <is>
          <t>Raumplanung</t>
        </is>
      </c>
      <c r="H862" t="inlineStr">
        <is>
          <t>Q02365</t>
        </is>
      </c>
      <c r="I862" t="inlineStr">
        <is>
          <t>de</t>
        </is>
      </c>
      <c r="J862" t="b">
        <v>0</v>
      </c>
      <c r="K862" t="inlineStr">
        <is>
          <t>86bb1bc22558cd86375d41ce98e72117</t>
        </is>
      </c>
      <c r="L862" t="n">
        <v/>
      </c>
      <c r="M862" t="n">
        <v>-1</v>
      </c>
      <c r="N862" t="n">
        <v>-1</v>
      </c>
    </row>
    <row r="863">
      <c r="A863" t="n">
        <v>1038</v>
      </c>
      <c r="B863" s="2" t="n">
        <v>44969</v>
      </c>
      <c r="C863" t="n">
        <v>31876</v>
      </c>
      <c r="D863" t="inlineStr">
        <is>
          <t xml:space="preserve">Soll der Kanton Zürich strengere Massnahmen zur Förderung von günstigem Wohnraum ergreifen (z.B. Verkaufsverbot kantonaler Liegenschaften, stärkere staatliche Eingriffe in den Immobilienmarkt)? </t>
        </is>
      </c>
      <c r="E863" t="inlineStr">
        <is>
          <t>options4</t>
        </is>
      </c>
      <c r="F863" t="n">
        <v>11384</v>
      </c>
      <c r="G863" t="inlineStr">
        <is>
          <t>Raumplanung</t>
        </is>
      </c>
      <c r="H863" t="inlineStr">
        <is>
          <t>Q02366</t>
        </is>
      </c>
      <c r="I863" t="inlineStr">
        <is>
          <t>de</t>
        </is>
      </c>
      <c r="J863" t="b">
        <v>0</v>
      </c>
      <c r="K863" t="inlineStr">
        <is>
          <t>1145eb5ba742acd75c1930e122039500</t>
        </is>
      </c>
      <c r="L863" t="n">
        <v/>
      </c>
      <c r="M863" t="n">
        <v>-1</v>
      </c>
      <c r="N863" t="n">
        <v>-1</v>
      </c>
    </row>
    <row r="864">
      <c r="A864" t="n">
        <v>1038</v>
      </c>
      <c r="B864" s="2" t="n">
        <v>44969</v>
      </c>
      <c r="C864" t="n">
        <v>31878</v>
      </c>
      <c r="D864" t="inlineStr">
        <is>
          <t>Soll der Kanton Zürich neue Öl- und Gasheizungen befristet wieder zulassen (nicht nur in Ausnahmefällen)?</t>
        </is>
      </c>
      <c r="E864" t="inlineStr">
        <is>
          <t>options4</t>
        </is>
      </c>
      <c r="F864" t="n">
        <v>11385</v>
      </c>
      <c r="G864" t="inlineStr">
        <is>
          <t>Umwelt &amp; Energie</t>
        </is>
      </c>
      <c r="H864" t="inlineStr">
        <is>
          <t>Q02368</t>
        </is>
      </c>
      <c r="I864" t="inlineStr">
        <is>
          <t>de</t>
        </is>
      </c>
      <c r="J864" t="b">
        <v>0</v>
      </c>
      <c r="K864" t="inlineStr">
        <is>
          <t>f8b31f8fb85c2f335b01d98f8715ce36</t>
        </is>
      </c>
      <c r="L864" t="n">
        <v/>
      </c>
      <c r="M864" t="n">
        <v>-1</v>
      </c>
      <c r="N864" t="n">
        <v>-1</v>
      </c>
    </row>
    <row r="865">
      <c r="A865" t="n">
        <v>1038</v>
      </c>
      <c r="B865" s="2" t="n">
        <v>44969</v>
      </c>
      <c r="C865" t="n">
        <v>31879</v>
      </c>
      <c r="D865" t="inlineStr">
        <is>
          <t>Soll im Kanton Zürich auf die Verwendung fossiler Energieträger (z.B. Öl und Gas) bis spätestens 2050 verzichtet werden?</t>
        </is>
      </c>
      <c r="E865" t="inlineStr">
        <is>
          <t>options4</t>
        </is>
      </c>
      <c r="F865" t="n">
        <v>11385</v>
      </c>
      <c r="G865" t="inlineStr">
        <is>
          <t>Umwelt &amp; Energie</t>
        </is>
      </c>
      <c r="H865" t="inlineStr">
        <is>
          <t>Q02369</t>
        </is>
      </c>
      <c r="I865" t="inlineStr">
        <is>
          <t>de</t>
        </is>
      </c>
      <c r="J865" t="b">
        <v>0</v>
      </c>
      <c r="K865" t="inlineStr">
        <is>
          <t>4a92b535df101fc42871c53bf7ca1cb3</t>
        </is>
      </c>
      <c r="L865" t="n">
        <v/>
      </c>
      <c r="M865" t="n">
        <v>-1</v>
      </c>
      <c r="N865" t="n">
        <v>-1</v>
      </c>
    </row>
    <row r="866">
      <c r="A866" t="n">
        <v>1038</v>
      </c>
      <c r="B866" s="2" t="n">
        <v>44969</v>
      </c>
      <c r="C866" t="n">
        <v>31880</v>
      </c>
      <c r="D866" t="inlineStr">
        <is>
          <t>Befürworten Sie den Bau von Windrädern im Kanton Zürich (z.B im Zürcher Oberland, Weinland oder auf dem Pfannenstiel)?</t>
        </is>
      </c>
      <c r="E866" t="inlineStr">
        <is>
          <t>options4</t>
        </is>
      </c>
      <c r="F866" t="n">
        <v>11385</v>
      </c>
      <c r="G866" t="inlineStr">
        <is>
          <t>Umwelt &amp; Energie</t>
        </is>
      </c>
      <c r="H866" t="inlineStr">
        <is>
          <t>Q02370</t>
        </is>
      </c>
      <c r="I866" t="inlineStr">
        <is>
          <t>de</t>
        </is>
      </c>
      <c r="J866" t="b">
        <v>0</v>
      </c>
      <c r="K866" t="inlineStr">
        <is>
          <t>a32afe12be4d0fd1d5e2fd04e640b627</t>
        </is>
      </c>
      <c r="L866" t="n">
        <v/>
      </c>
      <c r="M866" t="n">
        <v>-1</v>
      </c>
      <c r="N866" t="n">
        <v>-1</v>
      </c>
    </row>
    <row r="867">
      <c r="A867" t="n">
        <v>1038</v>
      </c>
      <c r="B867" s="2" t="n">
        <v>44969</v>
      </c>
      <c r="C867" t="n">
        <v>31883</v>
      </c>
      <c r="D867" t="inlineStr">
        <is>
          <t>Soll sich der Kanton Zürich stärker für den Erhalt des Service-Public-Angebots (z.B. Poststellen, ÖV-Verbindungen) in den ländlichen Gemeinden einsetzen?</t>
        </is>
      </c>
      <c r="E867" t="inlineStr">
        <is>
          <t>options4</t>
        </is>
      </c>
      <c r="F867" t="n">
        <v>11386</v>
      </c>
      <c r="G867" t="inlineStr">
        <is>
          <t>Verkehr &amp; Infrastruktur</t>
        </is>
      </c>
      <c r="H867" t="inlineStr">
        <is>
          <t>Q02373</t>
        </is>
      </c>
      <c r="I867" t="inlineStr">
        <is>
          <t>de</t>
        </is>
      </c>
      <c r="J867" t="b">
        <v>0</v>
      </c>
      <c r="K867" t="inlineStr">
        <is>
          <t>c6aa380542547e5443db36fda90b017b</t>
        </is>
      </c>
      <c r="L867" t="n">
        <v/>
      </c>
      <c r="M867" t="n">
        <v>-1</v>
      </c>
      <c r="N867" t="n">
        <v>-1</v>
      </c>
    </row>
    <row r="868">
      <c r="A868" t="n">
        <v>1038</v>
      </c>
      <c r="B868" s="2" t="n">
        <v>44969</v>
      </c>
      <c r="C868" t="n">
        <v>31884</v>
      </c>
      <c r="D868" t="inlineStr">
        <is>
          <t>Soll im Kanton Zürich die Infrastruktur für den Langsamverkehr (z.B. Velowege) ausgebaut werden?</t>
        </is>
      </c>
      <c r="E868" t="inlineStr">
        <is>
          <t>options4</t>
        </is>
      </c>
      <c r="F868" t="n">
        <v>11386</v>
      </c>
      <c r="G868" t="inlineStr">
        <is>
          <t>Verkehr &amp; Infrastruktur</t>
        </is>
      </c>
      <c r="H868" t="inlineStr">
        <is>
          <t>Q02374</t>
        </is>
      </c>
      <c r="I868" t="inlineStr">
        <is>
          <t>de</t>
        </is>
      </c>
      <c r="J868" t="b">
        <v>0</v>
      </c>
      <c r="K868" t="inlineStr">
        <is>
          <t>99dd8cda66b3bcfdfbf9b5f45325f13d</t>
        </is>
      </c>
      <c r="L868" t="n">
        <v/>
      </c>
      <c r="M868" t="n">
        <v>-1</v>
      </c>
      <c r="N868" t="n">
        <v>-1</v>
      </c>
    </row>
    <row r="869">
      <c r="A869" t="n">
        <v>1038</v>
      </c>
      <c r="B869" s="2" t="n">
        <v>44969</v>
      </c>
      <c r="C869" t="n">
        <v>31885</v>
      </c>
      <c r="D869" t="inlineStr">
        <is>
          <t>Braucht es im Kanton zusätzliche Massnahmen zugunsten des motorisierten Individualverkehrs (z.B. Umfahrungsstrassen, Kapazitätsausbau, Parkplatzerhalt)?</t>
        </is>
      </c>
      <c r="E869" t="inlineStr">
        <is>
          <t>options4</t>
        </is>
      </c>
      <c r="F869" t="n">
        <v>11386</v>
      </c>
      <c r="G869" t="inlineStr">
        <is>
          <t>Verkehr &amp; Infrastruktur</t>
        </is>
      </c>
      <c r="H869" t="inlineStr">
        <is>
          <t>Q02375</t>
        </is>
      </c>
      <c r="I869" t="inlineStr">
        <is>
          <t>de</t>
        </is>
      </c>
      <c r="J869" t="b">
        <v>0</v>
      </c>
      <c r="K869" t="inlineStr">
        <is>
          <t>1aa07d20b76846eeef1733449793bf6a</t>
        </is>
      </c>
      <c r="L869" t="n">
        <v/>
      </c>
      <c r="M869" t="n">
        <v>-1</v>
      </c>
      <c r="N869" t="n">
        <v>-1</v>
      </c>
    </row>
    <row r="870">
      <c r="A870" t="n">
        <v>1038</v>
      </c>
      <c r="B870" s="2" t="n">
        <v>44969</v>
      </c>
      <c r="C870" t="n">
        <v>31886</v>
      </c>
      <c r="D870" t="inlineStr">
        <is>
          <t>Sollen im Kanton Zürich Tempo-30-Zonen innerorts auf Hauptstrassen verboten werden?</t>
        </is>
      </c>
      <c r="E870" t="inlineStr">
        <is>
          <t>options4</t>
        </is>
      </c>
      <c r="F870" t="n">
        <v>11386</v>
      </c>
      <c r="G870" t="inlineStr">
        <is>
          <t>Verkehr &amp; Infrastruktur</t>
        </is>
      </c>
      <c r="H870" t="inlineStr">
        <is>
          <t>Q02376</t>
        </is>
      </c>
      <c r="I870" t="inlineStr">
        <is>
          <t>de</t>
        </is>
      </c>
      <c r="J870" t="b">
        <v>0</v>
      </c>
      <c r="K870" t="inlineStr">
        <is>
          <t>8dd7509c94d3b4e00b03ddb5e33591b3</t>
        </is>
      </c>
      <c r="L870" t="n">
        <v/>
      </c>
      <c r="M870" t="n">
        <v>-1</v>
      </c>
      <c r="N870" t="n">
        <v>-1</v>
      </c>
    </row>
    <row r="871">
      <c r="A871" t="n">
        <v>1038</v>
      </c>
      <c r="B871" s="2" t="n">
        <v>44969</v>
      </c>
      <c r="C871" t="n">
        <v>31887</v>
      </c>
      <c r="D871" t="inlineStr">
        <is>
          <t>Sollte der Kanton Zürich die Benützung des öffentlichen Verkehrs stärker fördern (z.B. Verbilligung von Abonnementen, Verdichtung des Netzes, Erhöhung der Frequenz)?</t>
        </is>
      </c>
      <c r="E871" t="inlineStr">
        <is>
          <t>options4</t>
        </is>
      </c>
      <c r="F871" t="n">
        <v>11386</v>
      </c>
      <c r="G871" t="inlineStr">
        <is>
          <t>Verkehr &amp; Infrastruktur</t>
        </is>
      </c>
      <c r="H871" t="inlineStr">
        <is>
          <t>Q02377</t>
        </is>
      </c>
      <c r="I871" t="inlineStr">
        <is>
          <t>de</t>
        </is>
      </c>
      <c r="J871" t="b">
        <v>0</v>
      </c>
      <c r="K871" t="inlineStr">
        <is>
          <t>5bcdc70b11eed23151b9fee4009f5619</t>
        </is>
      </c>
      <c r="L871" t="n">
        <v/>
      </c>
      <c r="M871" t="n">
        <v>-1</v>
      </c>
      <c r="N871" t="n">
        <v>-1</v>
      </c>
    </row>
    <row r="872">
      <c r="A872" t="n">
        <v>1038</v>
      </c>
      <c r="B872" s="2" t="n">
        <v>44969</v>
      </c>
      <c r="C872" t="n">
        <v>31894</v>
      </c>
      <c r="D872" t="inlineStr">
        <is>
          <t xml:space="preserve">Soll die Bewilligungspflicht für Demonstrationen in Zürich beibehalten werden (anstelle einer reinen Meldepflicht)?
</t>
        </is>
      </c>
      <c r="E872" t="inlineStr">
        <is>
          <t>options4</t>
        </is>
      </c>
      <c r="F872" t="n">
        <v>11388</v>
      </c>
      <c r="G872" t="inlineStr">
        <is>
          <t>Sicherheit &amp; Polizei</t>
        </is>
      </c>
      <c r="H872" t="inlineStr">
        <is>
          <t>Q02382</t>
        </is>
      </c>
      <c r="I872" t="inlineStr">
        <is>
          <t>de</t>
        </is>
      </c>
      <c r="J872" t="b">
        <v>0</v>
      </c>
      <c r="K872" t="inlineStr">
        <is>
          <t>a3288c5ece7a9c40cbc3e5d8b76c8d89</t>
        </is>
      </c>
      <c r="L872" t="n">
        <v/>
      </c>
      <c r="M872" t="n">
        <v>-1</v>
      </c>
      <c r="N872" t="n">
        <v>-1</v>
      </c>
    </row>
    <row r="873">
      <c r="A873" t="n">
        <v>1038</v>
      </c>
      <c r="B873" s="2" t="n">
        <v>44969</v>
      </c>
      <c r="C873" t="n">
        <v>31895</v>
      </c>
      <c r="D873" t="inlineStr">
        <is>
          <t xml:space="preserve">Soll die Polizei zur Bekämpfung der Jugendkriminalität mehr Kontrollen durchführen (z.B. auf Messer und verbotene Gegenstände)?
</t>
        </is>
      </c>
      <c r="E873" t="inlineStr">
        <is>
          <t>options4</t>
        </is>
      </c>
      <c r="F873" t="n">
        <v>11388</v>
      </c>
      <c r="G873" t="inlineStr">
        <is>
          <t>Sicherheit &amp; Polizei</t>
        </is>
      </c>
      <c r="H873" t="inlineStr">
        <is>
          <t>Q02383</t>
        </is>
      </c>
      <c r="I873" t="inlineStr">
        <is>
          <t>de</t>
        </is>
      </c>
      <c r="J873" t="b">
        <v>0</v>
      </c>
      <c r="K873" t="inlineStr">
        <is>
          <t>840000ba556c7bde7ff10009279f746d</t>
        </is>
      </c>
      <c r="L873" t="n">
        <v/>
      </c>
      <c r="M873" t="n">
        <v>-1</v>
      </c>
      <c r="N873" t="n">
        <v>-1</v>
      </c>
    </row>
    <row r="874">
      <c r="A874" t="n">
        <v>1038</v>
      </c>
      <c r="B874" s="2" t="n">
        <v>44969</v>
      </c>
      <c r="C874" t="n">
        <v>31896</v>
      </c>
      <c r="D874" t="inlineStr">
        <is>
          <t>Würden Sie ein generelles Verbot von Software zur automatischen Gesichtserkennung begrüssen (z.B. bei Videoüberwachung)? [Bürger/-innenfrage]</t>
        </is>
      </c>
      <c r="E874" t="inlineStr">
        <is>
          <t>options4</t>
        </is>
      </c>
      <c r="F874" t="n">
        <v>11388</v>
      </c>
      <c r="G874" t="inlineStr">
        <is>
          <t>Sicherheit &amp; Polizei</t>
        </is>
      </c>
      <c r="H874" t="inlineStr">
        <is>
          <t>Q02384</t>
        </is>
      </c>
      <c r="I874" t="inlineStr">
        <is>
          <t>de</t>
        </is>
      </c>
      <c r="J874" t="b">
        <v>0</v>
      </c>
      <c r="K874" t="inlineStr">
        <is>
          <t>73a8d6908cdf8cfb84b88636f95f3879</t>
        </is>
      </c>
      <c r="L874" t="n">
        <v/>
      </c>
      <c r="M874" t="n">
        <v>-1</v>
      </c>
      <c r="N874" t="n">
        <v>-1</v>
      </c>
    </row>
    <row r="875">
      <c r="A875" t="n">
        <v>1038</v>
      </c>
      <c r="B875" s="2" t="n">
        <v>44969</v>
      </c>
      <c r="C875" t="n">
        <v>31899</v>
      </c>
      <c r="D875" t="inlineStr">
        <is>
          <t>Wie beurteilen Sie die folgende Aussage: "Vermögende sollen sich proportional stärker an der Finanzierung des Staates beteiligen als Personen mit wenig Vermögen."</t>
        </is>
      </c>
      <c r="E875" t="inlineStr">
        <is>
          <t>options7</t>
        </is>
      </c>
      <c r="F875" t="n">
        <v>11389</v>
      </c>
      <c r="G875" t="inlineStr">
        <is>
          <t>Wertehaltungen</t>
        </is>
      </c>
      <c r="H875" t="inlineStr">
        <is>
          <t>Q02387</t>
        </is>
      </c>
      <c r="I875" t="inlineStr">
        <is>
          <t>de</t>
        </is>
      </c>
      <c r="J875" t="b">
        <v>0</v>
      </c>
      <c r="K875" t="inlineStr">
        <is>
          <t>592bfcb5f564724c1b886754d667af00</t>
        </is>
      </c>
      <c r="L875" t="n">
        <v/>
      </c>
      <c r="M875" t="n">
        <v>-1</v>
      </c>
      <c r="N875" t="n">
        <v>-1</v>
      </c>
    </row>
    <row r="876">
      <c r="A876" t="n">
        <v>416</v>
      </c>
      <c r="B876" s="2" t="n">
        <v>45658</v>
      </c>
      <c r="C876" t="n">
        <v>1009</v>
      </c>
      <c r="D876" t="inlineStr">
        <is>
          <t>Menschen in der Schweiz werden immer älter. Soll deshalb auch länger gearbeitet werden (Erhöhung des Rentenalters)?</t>
        </is>
      </c>
      <c r="E876" t="inlineStr">
        <is>
          <t>options4</t>
        </is>
      </c>
      <c r="F876" t="n">
        <v>5593</v>
      </c>
      <c r="G876" t="inlineStr">
        <is>
          <t>Soziales</t>
        </is>
      </c>
      <c r="H876" t="inlineStr">
        <is>
          <t>Q02392</t>
        </is>
      </c>
      <c r="I876" t="inlineStr">
        <is>
          <t>de</t>
        </is>
      </c>
      <c r="J876" t="b">
        <v>0</v>
      </c>
      <c r="K876" t="inlineStr">
        <is>
          <t>4d2c0b7f3bd6ca14d50e69e4e826685f</t>
        </is>
      </c>
      <c r="L876" t="n">
        <v/>
      </c>
      <c r="M876" t="n">
        <v>-1</v>
      </c>
      <c r="N876" t="n">
        <v>-1</v>
      </c>
    </row>
    <row r="877">
      <c r="A877" t="n">
        <v>416</v>
      </c>
      <c r="B877" s="2" t="n">
        <v>45658</v>
      </c>
      <c r="C877" t="n">
        <v>1010</v>
      </c>
      <c r="D877" t="inlineStr">
        <is>
          <t>Soll der Staat Menschen in Armut stärker unterstützen (Ausbau der Sozialhilfe)?</t>
        </is>
      </c>
      <c r="E877" t="inlineStr">
        <is>
          <t>options4</t>
        </is>
      </c>
      <c r="F877" t="n">
        <v>5593</v>
      </c>
      <c r="G877" t="inlineStr">
        <is>
          <t>Soziales</t>
        </is>
      </c>
      <c r="H877" t="inlineStr">
        <is>
          <t>Q02393</t>
        </is>
      </c>
      <c r="I877" t="inlineStr">
        <is>
          <t>de</t>
        </is>
      </c>
      <c r="J877" t="b">
        <v>0</v>
      </c>
      <c r="K877" t="inlineStr">
        <is>
          <t>0f7ded6b6eb21c7751b660605e8d7c58</t>
        </is>
      </c>
      <c r="L877" t="n">
        <v/>
      </c>
      <c r="M877" t="n">
        <v>-1</v>
      </c>
      <c r="N877" t="n">
        <v>-1</v>
      </c>
    </row>
    <row r="878">
      <c r="A878" t="n">
        <v>416</v>
      </c>
      <c r="B878" s="2" t="n">
        <v>45658</v>
      </c>
      <c r="C878" t="n">
        <v>1011</v>
      </c>
      <c r="D878" t="inlineStr">
        <is>
          <t>Sollen die Kosten für die Krankenversicherung an das Einkommen angepasst werden (Gutverdienende müssten mehr zahlen)?</t>
        </is>
      </c>
      <c r="E878" t="inlineStr">
        <is>
          <t>options4</t>
        </is>
      </c>
      <c r="F878" t="n">
        <v>5593</v>
      </c>
      <c r="G878" t="inlineStr">
        <is>
          <t>Soziales</t>
        </is>
      </c>
      <c r="H878" t="inlineStr">
        <is>
          <t>Q02394</t>
        </is>
      </c>
      <c r="I878" t="inlineStr">
        <is>
          <t>de</t>
        </is>
      </c>
      <c r="J878" t="b">
        <v>0</v>
      </c>
      <c r="K878" t="inlineStr">
        <is>
          <t>9924fab91a35aee987176eec67d214ff</t>
        </is>
      </c>
      <c r="L878" t="n">
        <v/>
      </c>
      <c r="M878" t="n">
        <v>-1</v>
      </c>
      <c r="N878" t="n">
        <v>-1</v>
      </c>
    </row>
    <row r="879">
      <c r="A879" t="n">
        <v>416</v>
      </c>
      <c r="B879" s="2" t="n">
        <v>45658</v>
      </c>
      <c r="C879" t="n">
        <v>1012</v>
      </c>
      <c r="D879" t="inlineStr">
        <is>
          <t>Sollen junge Arbeitslose durch den Staat stärker unterstützt werden?</t>
        </is>
      </c>
      <c r="E879" t="inlineStr">
        <is>
          <t>options4</t>
        </is>
      </c>
      <c r="F879" t="n">
        <v>5593</v>
      </c>
      <c r="G879" t="inlineStr">
        <is>
          <t>Soziales</t>
        </is>
      </c>
      <c r="H879" t="inlineStr">
        <is>
          <t>Q02395</t>
        </is>
      </c>
      <c r="I879" t="inlineStr">
        <is>
          <t>de</t>
        </is>
      </c>
      <c r="J879" t="b">
        <v>0</v>
      </c>
      <c r="K879" t="inlineStr">
        <is>
          <t>d9b57035b9778a5c0523f1678b7ee4e7</t>
        </is>
      </c>
      <c r="L879" t="n">
        <v/>
      </c>
      <c r="M879" t="n">
        <v>-1</v>
      </c>
      <c r="N879" t="n">
        <v>-1</v>
      </c>
    </row>
    <row r="880">
      <c r="A880" t="n">
        <v>416</v>
      </c>
      <c r="B880" s="2" t="n">
        <v>45658</v>
      </c>
      <c r="C880" t="n">
        <v>1013</v>
      </c>
      <c r="D880" t="inlineStr">
        <is>
          <t>Soll ein Mindestlohn von Fr. 4'000.– für alle Arbeitnehmer/-innen eingeführt werden?</t>
        </is>
      </c>
      <c r="E880" t="inlineStr">
        <is>
          <t>options4</t>
        </is>
      </c>
      <c r="F880" t="n">
        <v>5594</v>
      </c>
      <c r="G880" t="inlineStr">
        <is>
          <t>Wirtschaft</t>
        </is>
      </c>
      <c r="H880" t="inlineStr">
        <is>
          <t>Q02396</t>
        </is>
      </c>
      <c r="I880" t="inlineStr">
        <is>
          <t>de</t>
        </is>
      </c>
      <c r="J880" t="b">
        <v>0</v>
      </c>
      <c r="K880" t="inlineStr">
        <is>
          <t>d8ead72d2c2abf9326bd2768645af9d9</t>
        </is>
      </c>
      <c r="L880" t="n">
        <v/>
      </c>
      <c r="M880" t="n">
        <v>-1</v>
      </c>
      <c r="N880" t="n">
        <v>-1</v>
      </c>
    </row>
    <row r="881">
      <c r="A881" t="n">
        <v>416</v>
      </c>
      <c r="B881" s="2" t="n">
        <v>45658</v>
      </c>
      <c r="C881" t="n">
        <v>1014</v>
      </c>
      <c r="D881" t="inlineStr">
        <is>
          <t>Sollen grössere Firmen verpflichtet werden, Lehrlinge auszubilden?</t>
        </is>
      </c>
      <c r="E881" t="inlineStr">
        <is>
          <t>options4</t>
        </is>
      </c>
      <c r="F881" t="n">
        <v>5594</v>
      </c>
      <c r="G881" t="inlineStr">
        <is>
          <t>Wirtschaft</t>
        </is>
      </c>
      <c r="H881" t="inlineStr">
        <is>
          <t>Q02397</t>
        </is>
      </c>
      <c r="I881" t="inlineStr">
        <is>
          <t>de</t>
        </is>
      </c>
      <c r="J881" t="b">
        <v>0</v>
      </c>
      <c r="K881" t="inlineStr">
        <is>
          <t>9762695562e7148498b0712fed875df9</t>
        </is>
      </c>
      <c r="L881" t="n">
        <v/>
      </c>
      <c r="M881" t="n">
        <v>-1</v>
      </c>
      <c r="N881" t="n">
        <v>-1</v>
      </c>
    </row>
    <row r="882">
      <c r="A882" t="n">
        <v>416</v>
      </c>
      <c r="B882" s="2" t="n">
        <v>45658</v>
      </c>
      <c r="C882" t="n">
        <v>1015</v>
      </c>
      <c r="D882" t="inlineStr">
        <is>
          <t>Soll in grösseren Firmen der Anteil von Frauen und Männern in Führungspositionen festgelegt werden (Einführung von Geschlechterquoten)?</t>
        </is>
      </c>
      <c r="E882" t="inlineStr">
        <is>
          <t>options4</t>
        </is>
      </c>
      <c r="F882" t="n">
        <v>5597</v>
      </c>
      <c r="G882" t="inlineStr">
        <is>
          <t>Gesellschaft</t>
        </is>
      </c>
      <c r="H882" t="inlineStr">
        <is>
          <t>Q02398</t>
        </is>
      </c>
      <c r="I882" t="inlineStr">
        <is>
          <t>de</t>
        </is>
      </c>
      <c r="J882" t="b">
        <v>0</v>
      </c>
      <c r="K882" t="inlineStr">
        <is>
          <t>c5a45ff5b8d4b848e740076e9745746b</t>
        </is>
      </c>
      <c r="L882" t="n">
        <v/>
      </c>
      <c r="M882" t="n">
        <v>-1</v>
      </c>
      <c r="N882" t="n">
        <v>-1</v>
      </c>
    </row>
    <row r="883">
      <c r="A883" t="n">
        <v>416</v>
      </c>
      <c r="B883" s="2" t="n">
        <v>45658</v>
      </c>
      <c r="C883" t="n">
        <v>1016</v>
      </c>
      <c r="D883" t="inlineStr">
        <is>
          <t>Soll der Staat dafür sorgen, dass an abgelegenen Orten vergleichbare Leistungen wie in den Städten angeboten werden (z. B. Poststellen, Mobile-Empfang, Verkehrsverbindungen, medizinische Versorgung)?</t>
        </is>
      </c>
      <c r="E883" t="inlineStr">
        <is>
          <t>options4</t>
        </is>
      </c>
      <c r="F883" t="n">
        <v>5594</v>
      </c>
      <c r="G883" t="inlineStr">
        <is>
          <t>Wirtschaft</t>
        </is>
      </c>
      <c r="H883" t="inlineStr">
        <is>
          <t>Q02399</t>
        </is>
      </c>
      <c r="I883" t="inlineStr">
        <is>
          <t>de</t>
        </is>
      </c>
      <c r="J883" t="b">
        <v>0</v>
      </c>
      <c r="K883" t="inlineStr">
        <is>
          <t>396c129829cb0f0cea77a54c2a61f5c7</t>
        </is>
      </c>
      <c r="L883" t="n">
        <v/>
      </c>
      <c r="M883" t="n">
        <v>-1</v>
      </c>
      <c r="N883" t="n">
        <v>-1</v>
      </c>
    </row>
    <row r="884">
      <c r="A884" t="n">
        <v>416</v>
      </c>
      <c r="B884" s="2" t="n">
        <v>45658</v>
      </c>
      <c r="C884" t="n">
        <v>1017</v>
      </c>
      <c r="D884" t="inlineStr">
        <is>
          <t>Sollen Bäuerinnen und Bauern vom Staat mehr Geld erhalten (höhere Subvention der Landwirtschaft)?</t>
        </is>
      </c>
      <c r="E884" t="inlineStr">
        <is>
          <t>options4</t>
        </is>
      </c>
      <c r="F884" t="n">
        <v>5594</v>
      </c>
      <c r="G884" t="inlineStr">
        <is>
          <t>Wirtschaft</t>
        </is>
      </c>
      <c r="H884" t="inlineStr">
        <is>
          <t>Q02400</t>
        </is>
      </c>
      <c r="I884" t="inlineStr">
        <is>
          <t>de</t>
        </is>
      </c>
      <c r="J884" t="b">
        <v>0</v>
      </c>
      <c r="K884" t="inlineStr">
        <is>
          <t>7878c358dd15f98cd251fba082a584d5</t>
        </is>
      </c>
      <c r="L884" t="n">
        <v/>
      </c>
      <c r="M884" t="n">
        <v>-1</v>
      </c>
      <c r="N884" t="n">
        <v>-1</v>
      </c>
    </row>
    <row r="885">
      <c r="A885" t="n">
        <v>416</v>
      </c>
      <c r="B885" s="2" t="n">
        <v>45658</v>
      </c>
      <c r="C885" t="n">
        <v>1018</v>
      </c>
      <c r="D885" t="inlineStr">
        <is>
          <t>Sollen die Steuern für Reiche erhöht werden?</t>
        </is>
      </c>
      <c r="E885" t="inlineStr">
        <is>
          <t>options4</t>
        </is>
      </c>
      <c r="F885" t="n">
        <v>5595</v>
      </c>
      <c r="G885" t="inlineStr">
        <is>
          <t>Finanzen</t>
        </is>
      </c>
      <c r="H885" t="inlineStr">
        <is>
          <t>Q02401</t>
        </is>
      </c>
      <c r="I885" t="inlineStr">
        <is>
          <t>de</t>
        </is>
      </c>
      <c r="J885" t="b">
        <v>0</v>
      </c>
      <c r="K885" t="inlineStr">
        <is>
          <t>52b9c8b36f363db6fea3d7a16cee1ead</t>
        </is>
      </c>
      <c r="L885" t="n">
        <v/>
      </c>
      <c r="M885" t="n">
        <v>-1</v>
      </c>
      <c r="N885" t="n">
        <v>-1</v>
      </c>
    </row>
    <row r="886">
      <c r="A886" t="n">
        <v>416</v>
      </c>
      <c r="B886" s="2" t="n">
        <v>45658</v>
      </c>
      <c r="C886" t="n">
        <v>1019</v>
      </c>
      <c r="D886" t="inlineStr">
        <is>
          <t>Sollen Firmen weniger Steuern bezahlen?</t>
        </is>
      </c>
      <c r="E886" t="inlineStr">
        <is>
          <t>options4</t>
        </is>
      </c>
      <c r="F886" t="n">
        <v>5595</v>
      </c>
      <c r="G886" t="inlineStr">
        <is>
          <t>Finanzen</t>
        </is>
      </c>
      <c r="H886" t="inlineStr">
        <is>
          <t>Q02402</t>
        </is>
      </c>
      <c r="I886" t="inlineStr">
        <is>
          <t>de</t>
        </is>
      </c>
      <c r="J886" t="b">
        <v>0</v>
      </c>
      <c r="K886" t="inlineStr">
        <is>
          <t>2c065af0a57db0f5fbdc144f89ef2d0f</t>
        </is>
      </c>
      <c r="L886" t="n">
        <v/>
      </c>
      <c r="M886" t="n">
        <v>-1</v>
      </c>
      <c r="N886" t="n">
        <v>-1</v>
      </c>
    </row>
    <row r="887">
      <c r="A887" t="n">
        <v>416</v>
      </c>
      <c r="B887" s="2" t="n">
        <v>45658</v>
      </c>
      <c r="C887" t="n">
        <v>1020</v>
      </c>
      <c r="D887" t="inlineStr">
        <is>
          <t>Soll der Staat umweltschädliche Treibstoffe verteuern (z. B. Heizöl, Benzin), um die Nutzung erneuerbarer Energien zu fördern (z. B. Sonne, Wind und Wasser)?</t>
        </is>
      </c>
      <c r="E887" t="inlineStr">
        <is>
          <t>options4</t>
        </is>
      </c>
      <c r="F887" t="n">
        <v>5596</v>
      </c>
      <c r="G887" t="inlineStr">
        <is>
          <t>Umwelt</t>
        </is>
      </c>
      <c r="H887" t="inlineStr">
        <is>
          <t>Q02403</t>
        </is>
      </c>
      <c r="I887" t="inlineStr">
        <is>
          <t>de</t>
        </is>
      </c>
      <c r="J887" t="b">
        <v>0</v>
      </c>
      <c r="K887" t="inlineStr">
        <is>
          <t>8501fa6adcd9438ec7ad8148e1f4d19b</t>
        </is>
      </c>
      <c r="L887" t="n">
        <v/>
      </c>
      <c r="M887" t="n">
        <v>-1</v>
      </c>
      <c r="N887" t="n">
        <v>-1</v>
      </c>
    </row>
    <row r="888">
      <c r="A888" t="n">
        <v>416</v>
      </c>
      <c r="B888" s="2" t="n">
        <v>45658</v>
      </c>
      <c r="C888" t="n">
        <v>1021</v>
      </c>
      <c r="D888" t="inlineStr">
        <is>
          <t>Sollen Tierversuche für die medizinische Forschung verboten werden?</t>
        </is>
      </c>
      <c r="E888" t="inlineStr">
        <is>
          <t>options4</t>
        </is>
      </c>
      <c r="F888" t="n">
        <v>5596</v>
      </c>
      <c r="G888" t="inlineStr">
        <is>
          <t>Umwelt</t>
        </is>
      </c>
      <c r="H888" t="inlineStr">
        <is>
          <t>Q02404</t>
        </is>
      </c>
      <c r="I888" t="inlineStr">
        <is>
          <t>de</t>
        </is>
      </c>
      <c r="J888" t="b">
        <v>0</v>
      </c>
      <c r="K888" t="inlineStr">
        <is>
          <t>a1da5ecd8abb3cdf75070ca4e925c670</t>
        </is>
      </c>
      <c r="L888" t="n">
        <v/>
      </c>
      <c r="M888" t="n">
        <v>-1</v>
      </c>
      <c r="N888" t="n">
        <v>-1</v>
      </c>
    </row>
    <row r="889">
      <c r="A889" t="n">
        <v>416</v>
      </c>
      <c r="B889" s="2" t="n">
        <v>45658</v>
      </c>
      <c r="C889" t="n">
        <v>1022</v>
      </c>
      <c r="D889" t="inlineStr">
        <is>
          <t>Soll der Staat mehr Geld für den Ausbau des öffentlichen Verkehrs (Bahn, Bus, Tram) und weniger Geld für den Privatverkehr (Strassenbau) aufwenden?</t>
        </is>
      </c>
      <c r="E889" t="inlineStr">
        <is>
          <t>options4</t>
        </is>
      </c>
      <c r="F889" t="n">
        <v>5596</v>
      </c>
      <c r="G889" t="inlineStr">
        <is>
          <t>Umwelt</t>
        </is>
      </c>
      <c r="H889" t="inlineStr">
        <is>
          <t>Q02405</t>
        </is>
      </c>
      <c r="I889" t="inlineStr">
        <is>
          <t>de</t>
        </is>
      </c>
      <c r="J889" t="b">
        <v>0</v>
      </c>
      <c r="K889" t="inlineStr">
        <is>
          <t>e11610e2dfd8db3e81ebfedc5bec3858</t>
        </is>
      </c>
      <c r="L889" t="n">
        <v/>
      </c>
      <c r="M889" t="n">
        <v>-1</v>
      </c>
      <c r="N889" t="n">
        <v>-1</v>
      </c>
    </row>
    <row r="890">
      <c r="A890" t="n">
        <v>416</v>
      </c>
      <c r="B890" s="2" t="n">
        <v>45658</v>
      </c>
      <c r="C890" t="n">
        <v>1023</v>
      </c>
      <c r="D890" t="inlineStr">
        <is>
          <t>Befürworten Sie, dass homosexuelle Paare (Schwule und Lesben) heiraten dürfen (vollständige Gleichstellung mit der Ehe zwischen Mann und Frau)?</t>
        </is>
      </c>
      <c r="E890" t="inlineStr">
        <is>
          <t>options4</t>
        </is>
      </c>
      <c r="F890" t="n">
        <v>5597</v>
      </c>
      <c r="G890" t="inlineStr">
        <is>
          <t>Gesellschaft</t>
        </is>
      </c>
      <c r="H890" t="inlineStr">
        <is>
          <t>Q02406</t>
        </is>
      </c>
      <c r="I890" t="inlineStr">
        <is>
          <t>de</t>
        </is>
      </c>
      <c r="J890" t="b">
        <v>0</v>
      </c>
      <c r="K890" t="inlineStr">
        <is>
          <t>39214adc710870d425a6add199e811ca</t>
        </is>
      </c>
      <c r="L890" t="n">
        <v/>
      </c>
      <c r="M890" t="n">
        <v>-1</v>
      </c>
      <c r="N890" t="n">
        <v>-1</v>
      </c>
    </row>
    <row r="891">
      <c r="A891" t="n">
        <v>416</v>
      </c>
      <c r="B891" s="2" t="n">
        <v>45658</v>
      </c>
      <c r="C891" t="n">
        <v>1024</v>
      </c>
      <c r="D891" t="inlineStr">
        <is>
          <t>Soll es weiterhin erlaubt sein, eine Schwangerschaft in den ersten zwölf Wochen abzubrechen?</t>
        </is>
      </c>
      <c r="E891" t="inlineStr">
        <is>
          <t>options4</t>
        </is>
      </c>
      <c r="F891" t="n">
        <v>5597</v>
      </c>
      <c r="G891" t="inlineStr">
        <is>
          <t>Gesellschaft</t>
        </is>
      </c>
      <c r="H891" t="inlineStr">
        <is>
          <t>Q02407</t>
        </is>
      </c>
      <c r="I891" t="inlineStr">
        <is>
          <t>de</t>
        </is>
      </c>
      <c r="J891" t="b">
        <v>0</v>
      </c>
      <c r="K891" t="inlineStr">
        <is>
          <t>ac1a07b708c3cfae2e403d390937b1cf</t>
        </is>
      </c>
      <c r="L891" t="n">
        <v/>
      </c>
      <c r="M891" t="n">
        <v>-1</v>
      </c>
      <c r="N891" t="n">
        <v>-1</v>
      </c>
    </row>
    <row r="892">
      <c r="A892" t="n">
        <v>416</v>
      </c>
      <c r="B892" s="2" t="n">
        <v>45658</v>
      </c>
      <c r="C892" t="n">
        <v>1025</v>
      </c>
      <c r="D892" t="inlineStr">
        <is>
          <t>Soll Cannabis legalisiert werden?</t>
        </is>
      </c>
      <c r="E892" t="inlineStr">
        <is>
          <t>options4</t>
        </is>
      </c>
      <c r="F892" t="n">
        <v>5597</v>
      </c>
      <c r="G892" t="inlineStr">
        <is>
          <t>Gesellschaft</t>
        </is>
      </c>
      <c r="H892" t="inlineStr">
        <is>
          <t>Q02408</t>
        </is>
      </c>
      <c r="I892" t="inlineStr">
        <is>
          <t>de</t>
        </is>
      </c>
      <c r="J892" t="b">
        <v>0</v>
      </c>
      <c r="K892" t="inlineStr">
        <is>
          <t>d8a9868a384406ecf0707b9829fceaa9</t>
        </is>
      </c>
      <c r="L892" t="n">
        <v/>
      </c>
      <c r="M892" t="n">
        <v>-1</v>
      </c>
      <c r="N892" t="n">
        <v>-1</v>
      </c>
    </row>
    <row r="893">
      <c r="A893" t="n">
        <v>416</v>
      </c>
      <c r="B893" s="2" t="n">
        <v>45658</v>
      </c>
      <c r="C893" t="n">
        <v>1026</v>
      </c>
      <c r="D893" t="inlineStr">
        <is>
          <t>Ist die Schweiz gegenüber Asylbewerbern/-innen zu grosszügig?</t>
        </is>
      </c>
      <c r="E893" t="inlineStr">
        <is>
          <t>options4</t>
        </is>
      </c>
      <c r="F893" t="n">
        <v>5599</v>
      </c>
      <c r="G893" t="inlineStr">
        <is>
          <t>Einwanderung &amp; Integration</t>
        </is>
      </c>
      <c r="H893" t="inlineStr">
        <is>
          <t>Q02409</t>
        </is>
      </c>
      <c r="I893" t="inlineStr">
        <is>
          <t>de</t>
        </is>
      </c>
      <c r="J893" t="b">
        <v>0</v>
      </c>
      <c r="K893" t="inlineStr">
        <is>
          <t>1bc6c49967520b1c99acda51a267d335</t>
        </is>
      </c>
      <c r="L893" t="n">
        <v/>
      </c>
      <c r="M893" t="n">
        <v>-1</v>
      </c>
      <c r="N893" t="n">
        <v>-1</v>
      </c>
    </row>
    <row r="894">
      <c r="A894" t="n">
        <v>416</v>
      </c>
      <c r="B894" s="2" t="n">
        <v>45658</v>
      </c>
      <c r="C894" t="n">
        <v>1027</v>
      </c>
      <c r="D894" t="inlineStr">
        <is>
          <t>Sollen in der Schweiz geborene Ausländer/-innen automatisch den Schweizer Pass erhalten?</t>
        </is>
      </c>
      <c r="E894" t="inlineStr">
        <is>
          <t>options4</t>
        </is>
      </c>
      <c r="F894" t="n">
        <v>5599</v>
      </c>
      <c r="G894" t="inlineStr">
        <is>
          <t>Einwanderung &amp; Integration</t>
        </is>
      </c>
      <c r="H894" t="inlineStr">
        <is>
          <t>Q02410</t>
        </is>
      </c>
      <c r="I894" t="inlineStr">
        <is>
          <t>de</t>
        </is>
      </c>
      <c r="J894" t="b">
        <v>0</v>
      </c>
      <c r="K894" t="inlineStr">
        <is>
          <t>914e1dfc73b612eba5058e3caf8e4ddd</t>
        </is>
      </c>
      <c r="L894" t="n">
        <v/>
      </c>
      <c r="M894" t="n">
        <v>-1</v>
      </c>
      <c r="N894" t="n">
        <v>-1</v>
      </c>
    </row>
    <row r="895">
      <c r="A895" t="n">
        <v>416</v>
      </c>
      <c r="B895" s="2" t="n">
        <v>45658</v>
      </c>
      <c r="C895" t="n">
        <v>1028</v>
      </c>
      <c r="D895" t="inlineStr">
        <is>
          <t>Sollen Ausländer/-innen in der Schweiz wählen und abstimmen dürfen?</t>
        </is>
      </c>
      <c r="E895" t="inlineStr">
        <is>
          <t>options4</t>
        </is>
      </c>
      <c r="F895" t="n">
        <v>5599</v>
      </c>
      <c r="G895" t="inlineStr">
        <is>
          <t>Einwanderung &amp; Integration</t>
        </is>
      </c>
      <c r="H895" t="inlineStr">
        <is>
          <t>Q02411</t>
        </is>
      </c>
      <c r="I895" t="inlineStr">
        <is>
          <t>de</t>
        </is>
      </c>
      <c r="J895" t="b">
        <v>0</v>
      </c>
      <c r="K895" t="inlineStr">
        <is>
          <t>f213739641c56ea6c8c831ff9722104e</t>
        </is>
      </c>
      <c r="L895" t="n">
        <v/>
      </c>
      <c r="M895" t="n">
        <v>-1</v>
      </c>
      <c r="N895" t="n">
        <v>-1</v>
      </c>
    </row>
    <row r="896">
      <c r="A896" t="n">
        <v>416</v>
      </c>
      <c r="B896" s="2" t="n">
        <v>45658</v>
      </c>
      <c r="C896" t="n">
        <v>1029</v>
      </c>
      <c r="D896" t="inlineStr">
        <is>
          <t>Sollen öffentliche Orte vermehrt mit Video überwacht werden?</t>
        </is>
      </c>
      <c r="E896" t="inlineStr">
        <is>
          <t>options4</t>
        </is>
      </c>
      <c r="F896" t="n">
        <v>5598</v>
      </c>
      <c r="G896" t="inlineStr">
        <is>
          <t>Sicherheit</t>
        </is>
      </c>
      <c r="H896" t="inlineStr">
        <is>
          <t>Q02412</t>
        </is>
      </c>
      <c r="I896" t="inlineStr">
        <is>
          <t>de</t>
        </is>
      </c>
      <c r="J896" t="b">
        <v>0</v>
      </c>
      <c r="K896" t="inlineStr">
        <is>
          <t>afcad5736a321fba3d93f2b1e426159b</t>
        </is>
      </c>
      <c r="L896" t="n">
        <v/>
      </c>
      <c r="M896" t="n">
        <v>-1</v>
      </c>
      <c r="N896" t="n">
        <v>-1</v>
      </c>
    </row>
    <row r="897">
      <c r="A897" t="n">
        <v>416</v>
      </c>
      <c r="B897" s="2" t="n">
        <v>45658</v>
      </c>
      <c r="C897" t="n">
        <v>1030</v>
      </c>
      <c r="D897" t="inlineStr">
        <is>
          <t>Soll die Polizei Sprayer/-innen und Randalierer/-innen strikter verfolgen und härter bestrafen?</t>
        </is>
      </c>
      <c r="E897" t="inlineStr">
        <is>
          <t>options4</t>
        </is>
      </c>
      <c r="F897" t="n">
        <v>5598</v>
      </c>
      <c r="G897" t="inlineStr">
        <is>
          <t>Sicherheit</t>
        </is>
      </c>
      <c r="H897" t="inlineStr">
        <is>
          <t>Q02413</t>
        </is>
      </c>
      <c r="I897" t="inlineStr">
        <is>
          <t>de</t>
        </is>
      </c>
      <c r="J897" t="b">
        <v>0</v>
      </c>
      <c r="K897" t="inlineStr">
        <is>
          <t>38dba8ad9aa8788d729ac4a7d2522580</t>
        </is>
      </c>
      <c r="L897" t="n">
        <v/>
      </c>
      <c r="M897" t="n">
        <v>-1</v>
      </c>
      <c r="N897" t="n">
        <v>-1</v>
      </c>
    </row>
    <row r="898">
      <c r="A898" t="n">
        <v>416</v>
      </c>
      <c r="B898" s="2" t="n">
        <v>45658</v>
      </c>
      <c r="C898" t="n">
        <v>1031</v>
      </c>
      <c r="D898" t="inlineStr">
        <is>
          <t>Soll die Schweizer Armee abgeschafft werden?</t>
        </is>
      </c>
      <c r="E898" t="inlineStr">
        <is>
          <t>options4</t>
        </is>
      </c>
      <c r="F898" t="n">
        <v>5598</v>
      </c>
      <c r="G898" t="inlineStr">
        <is>
          <t>Sicherheit</t>
        </is>
      </c>
      <c r="H898" t="inlineStr">
        <is>
          <t>Q02414</t>
        </is>
      </c>
      <c r="I898" t="inlineStr">
        <is>
          <t>de</t>
        </is>
      </c>
      <c r="J898" t="b">
        <v>0</v>
      </c>
      <c r="K898" t="inlineStr">
        <is>
          <t>cc035fdcd0236580e5d41197d0925cb3</t>
        </is>
      </c>
      <c r="L898" t="n">
        <v/>
      </c>
      <c r="M898" t="n">
        <v>-1</v>
      </c>
      <c r="N898" t="n">
        <v>-1</v>
      </c>
    </row>
    <row r="899">
      <c r="A899" t="n">
        <v>416</v>
      </c>
      <c r="B899" s="2" t="n">
        <v>45658</v>
      </c>
      <c r="C899" t="n">
        <v>1032</v>
      </c>
      <c r="D899" t="inlineStr">
        <is>
          <t>Soll die Schweiz der Europäischen Union (EU) beitreten?</t>
        </is>
      </c>
      <c r="E899" t="inlineStr">
        <is>
          <t>options4</t>
        </is>
      </c>
      <c r="F899" t="n">
        <v>4683</v>
      </c>
      <c r="G899" t="inlineStr">
        <is>
          <t>Aussenbeziehungen</t>
        </is>
      </c>
      <c r="H899" t="inlineStr">
        <is>
          <t>Q02415</t>
        </is>
      </c>
      <c r="I899" t="inlineStr">
        <is>
          <t>de</t>
        </is>
      </c>
      <c r="J899" t="b">
        <v>0</v>
      </c>
      <c r="K899" t="inlineStr">
        <is>
          <t>a6cdd17abd160922a90037c26a463873</t>
        </is>
      </c>
      <c r="L899" t="n">
        <v/>
      </c>
      <c r="M899" t="n">
        <v>-1</v>
      </c>
      <c r="N899" t="n">
        <v>-1</v>
      </c>
    </row>
    <row r="900">
      <c r="A900" t="n">
        <v>416</v>
      </c>
      <c r="B900" s="2" t="n">
        <v>45658</v>
      </c>
      <c r="C900" t="n">
        <v>1033</v>
      </c>
      <c r="D900" t="inlineStr">
        <is>
          <t>Sollen Schweizer/-innen in der EU und EU-Bürger/-innen in der Schweiz frei arbeiten und wohnen dürfen (freier Personenverkehr)?</t>
        </is>
      </c>
      <c r="E900" t="inlineStr">
        <is>
          <t>options4</t>
        </is>
      </c>
      <c r="F900" t="n">
        <v>4683</v>
      </c>
      <c r="G900" t="inlineStr">
        <is>
          <t>Aussenbeziehungen</t>
        </is>
      </c>
      <c r="H900" t="inlineStr">
        <is>
          <t>Q02416</t>
        </is>
      </c>
      <c r="I900" t="inlineStr">
        <is>
          <t>de</t>
        </is>
      </c>
      <c r="J900" t="b">
        <v>0</v>
      </c>
      <c r="K900" t="inlineStr">
        <is>
          <t>b94170aa1b13f5ad1b56e91ef203fa20</t>
        </is>
      </c>
      <c r="L900" t="n">
        <v/>
      </c>
      <c r="M900" t="n">
        <v>-1</v>
      </c>
      <c r="N900" t="n">
        <v>-1</v>
      </c>
    </row>
    <row r="901">
      <c r="A901" t="n">
        <v>416</v>
      </c>
      <c r="B901" s="2" t="n">
        <v>45658</v>
      </c>
      <c r="C901" t="n">
        <v>1034</v>
      </c>
      <c r="D901" t="inlineStr">
        <is>
          <t>Soll die Schweiz mehr Geld für die Unterstützung armer Länder zahlen (verstärkte Entwicklungszusammenarbeit)?</t>
        </is>
      </c>
      <c r="E901" t="inlineStr">
        <is>
          <t>options4</t>
        </is>
      </c>
      <c r="F901" t="n">
        <v>4683</v>
      </c>
      <c r="G901" t="inlineStr">
        <is>
          <t>Aussenbeziehungen</t>
        </is>
      </c>
      <c r="H901" t="inlineStr">
        <is>
          <t>Q02417</t>
        </is>
      </c>
      <c r="I901" t="inlineStr">
        <is>
          <t>de</t>
        </is>
      </c>
      <c r="J901" t="b">
        <v>0</v>
      </c>
      <c r="K901" t="inlineStr">
        <is>
          <t>71e994403de17ca292959d0b4f3c5a13</t>
        </is>
      </c>
      <c r="L901" t="n">
        <v/>
      </c>
      <c r="M901" t="n">
        <v>-1</v>
      </c>
      <c r="N901" t="n">
        <v>-1</v>
      </c>
    </row>
    <row r="902">
      <c r="A902" t="n">
        <v>416</v>
      </c>
      <c r="B902" s="2" t="n">
        <v>45658</v>
      </c>
      <c r="C902" t="n">
        <v>1035</v>
      </c>
      <c r="D902" t="inlineStr">
        <is>
          <t>Sollen Geschäfte ihre Öffnungszeiten selber festlegen dürfen (Liberalisierung der Ladenöffnungszeiten)?</t>
        </is>
      </c>
      <c r="E902" t="inlineStr">
        <is>
          <t>options4</t>
        </is>
      </c>
      <c r="F902" t="n">
        <v>5594</v>
      </c>
      <c r="G902" t="inlineStr">
        <is>
          <t>Wirtschaft</t>
        </is>
      </c>
      <c r="H902" t="inlineStr">
        <is>
          <t>Q02418</t>
        </is>
      </c>
      <c r="I902" t="inlineStr">
        <is>
          <t>de</t>
        </is>
      </c>
      <c r="J902" t="b">
        <v>0</v>
      </c>
      <c r="K902" t="inlineStr">
        <is>
          <t>a8f210eea736e3074e5c51c47b0aeb73</t>
        </is>
      </c>
      <c r="L902" t="n">
        <v/>
      </c>
      <c r="M902" t="n">
        <v>-1</v>
      </c>
      <c r="N902" t="n">
        <v>-1</v>
      </c>
    </row>
    <row r="903">
      <c r="A903" t="n">
        <v>416</v>
      </c>
      <c r="B903" s="2" t="n">
        <v>45658</v>
      </c>
      <c r="C903" t="n">
        <v>1036</v>
      </c>
      <c r="D903" t="inlineStr">
        <is>
          <t>Sollen vermehrt Personenkontrollen an der Schweizer Grenze durchgeführt werden?</t>
        </is>
      </c>
      <c r="E903" t="inlineStr">
        <is>
          <t>options4</t>
        </is>
      </c>
      <c r="F903" t="n">
        <v>5598</v>
      </c>
      <c r="G903" t="inlineStr">
        <is>
          <t>Sicherheit</t>
        </is>
      </c>
      <c r="H903" t="inlineStr">
        <is>
          <t>Q02419</t>
        </is>
      </c>
      <c r="I903" t="inlineStr">
        <is>
          <t>de</t>
        </is>
      </c>
      <c r="J903" t="b">
        <v>0</v>
      </c>
      <c r="K903" t="inlineStr">
        <is>
          <t>85c6a46b9ab0d911621f1abefa4eb141</t>
        </is>
      </c>
      <c r="L903" t="n">
        <v/>
      </c>
      <c r="M903" t="n">
        <v>-1</v>
      </c>
      <c r="N903" t="n">
        <v>-1</v>
      </c>
    </row>
    <row r="904">
      <c r="A904" t="n">
        <v>416</v>
      </c>
      <c r="B904" s="2" t="n">
        <v>45658</v>
      </c>
      <c r="C904" t="n">
        <v>1037</v>
      </c>
      <c r="D904" t="inlineStr">
        <is>
          <t>Sollen im Ausland tätige Schweizer Firmen verpflichtet werden, für eine bessere Einhaltung von Menschenrechten und Umweltschutz zu sorgen?</t>
        </is>
      </c>
      <c r="E904" t="inlineStr">
        <is>
          <t>options4</t>
        </is>
      </c>
      <c r="F904" t="n">
        <v>5596</v>
      </c>
      <c r="G904" t="inlineStr">
        <is>
          <t>Umwelt</t>
        </is>
      </c>
      <c r="H904" t="inlineStr">
        <is>
          <t>Q02420</t>
        </is>
      </c>
      <c r="I904" t="inlineStr">
        <is>
          <t>de</t>
        </is>
      </c>
      <c r="J904" t="b">
        <v>0</v>
      </c>
      <c r="K904" t="inlineStr">
        <is>
          <t>ba23efe275fe3e2634b612efeea13d0d</t>
        </is>
      </c>
      <c r="L904" t="n">
        <v/>
      </c>
      <c r="M904" t="n">
        <v>-1</v>
      </c>
      <c r="N904" t="n">
        <v>-1</v>
      </c>
    </row>
    <row r="905">
      <c r="A905" t="n">
        <v>416</v>
      </c>
      <c r="B905" s="2" t="n">
        <v>45658</v>
      </c>
      <c r="C905" t="n">
        <v>1038</v>
      </c>
      <c r="D905" t="inlineStr">
        <is>
          <t>Sollen digitale soziale Medien und Netzwerke (Facebook, Twitter etc.) dazu verpflichtet werden, Falschnachrichten («fake news») sofort zu löschen und Cybermobbing zu unterbinden?</t>
        </is>
      </c>
      <c r="E905" t="inlineStr">
        <is>
          <t>options4</t>
        </is>
      </c>
      <c r="F905" t="n">
        <v>5597</v>
      </c>
      <c r="G905" t="inlineStr">
        <is>
          <t>Gesellschaft</t>
        </is>
      </c>
      <c r="H905" t="inlineStr">
        <is>
          <t>Q02421</t>
        </is>
      </c>
      <c r="I905" t="inlineStr">
        <is>
          <t>de</t>
        </is>
      </c>
      <c r="J905" t="b">
        <v>0</v>
      </c>
      <c r="K905" t="inlineStr">
        <is>
          <t>77d62909e8a208ed230c713f24c448f4</t>
        </is>
      </c>
      <c r="L905" t="n">
        <v/>
      </c>
      <c r="M905" t="n">
        <v>-1</v>
      </c>
      <c r="N905" t="n">
        <v>-1</v>
      </c>
    </row>
    <row r="906">
      <c r="A906" t="n">
        <v>1039</v>
      </c>
      <c r="B906" s="2" t="n">
        <v>44997</v>
      </c>
      <c r="C906" t="n">
        <v>31905</v>
      </c>
      <c r="D906" t="inlineStr">
        <is>
          <t>Soll die Stadt Arbon bei Verdacht auf Sozialhilfemissbrauch Sozialdetektiv/-innen einsetzen?</t>
        </is>
      </c>
      <c r="E906" t="inlineStr">
        <is>
          <t>options4</t>
        </is>
      </c>
      <c r="F906" t="n">
        <v>11390</v>
      </c>
      <c r="G906" t="inlineStr">
        <is>
          <t>Sozialstaat, Familie &amp; Gesundheit</t>
        </is>
      </c>
      <c r="H906" t="inlineStr">
        <is>
          <t>Q02585</t>
        </is>
      </c>
      <c r="I906" t="inlineStr">
        <is>
          <t>de</t>
        </is>
      </c>
      <c r="J906" t="b">
        <v>0</v>
      </c>
      <c r="K906" t="inlineStr">
        <is>
          <t>d741532d3bb1434fee8c6c3667acb759</t>
        </is>
      </c>
      <c r="L906" t="n">
        <v/>
      </c>
      <c r="M906" t="n">
        <v>-1</v>
      </c>
      <c r="N906" t="n">
        <v>-1</v>
      </c>
    </row>
    <row r="907">
      <c r="A907" t="n">
        <v>1039</v>
      </c>
      <c r="B907" s="2" t="n">
        <v>44997</v>
      </c>
      <c r="C907" t="n">
        <v>31906</v>
      </c>
      <c r="D907" t="inlineStr">
        <is>
          <t>Soll die Stadt Arbon das Betreuungsangebot für Kinder stärker fördern (mehr subventionierte Plätze, bessere Bezahlung der Betreuer/-innen, angepasste Betreuungsschlüssel)?</t>
        </is>
      </c>
      <c r="E907" t="inlineStr">
        <is>
          <t>options4</t>
        </is>
      </c>
      <c r="F907" t="n">
        <v>11390</v>
      </c>
      <c r="G907" t="inlineStr">
        <is>
          <t>Sozialstaat, Familie &amp; Gesundheit</t>
        </is>
      </c>
      <c r="H907" t="inlineStr">
        <is>
          <t>Q02586</t>
        </is>
      </c>
      <c r="I907" t="inlineStr">
        <is>
          <t>de</t>
        </is>
      </c>
      <c r="J907" t="b">
        <v>0</v>
      </c>
      <c r="K907" t="inlineStr">
        <is>
          <t>78c0c2838f725f1c06bfb7a67b9d42ff</t>
        </is>
      </c>
      <c r="L907" t="n">
        <v/>
      </c>
      <c r="M907" t="n">
        <v>-1</v>
      </c>
      <c r="N907" t="n">
        <v>-1</v>
      </c>
    </row>
    <row r="908">
      <c r="A908" t="n">
        <v>1039</v>
      </c>
      <c r="B908" s="2" t="n">
        <v>44997</v>
      </c>
      <c r="C908" t="n">
        <v>31907</v>
      </c>
      <c r="D908" t="inlineStr">
        <is>
          <t>Öffentliche Spitex-Organisationen erhalten einen Pauschalbetrag für gemeinwirtschaftliche Leistungen. Soll sich die Stadt dafür einsetzen, dass private Spitex-Organisationen ebenfalls einen Beitrag erhalten?</t>
        </is>
      </c>
      <c r="E908" t="inlineStr">
        <is>
          <t>options4</t>
        </is>
      </c>
      <c r="F908" t="n">
        <v>11390</v>
      </c>
      <c r="G908" t="inlineStr">
        <is>
          <t>Sozialstaat, Familie &amp; Gesundheit</t>
        </is>
      </c>
      <c r="H908" t="inlineStr">
        <is>
          <t>Q02587</t>
        </is>
      </c>
      <c r="I908" t="inlineStr">
        <is>
          <t>de</t>
        </is>
      </c>
      <c r="J908" t="b">
        <v>0</v>
      </c>
      <c r="K908" t="inlineStr">
        <is>
          <t>690a6f2ace39f85e5ddd7720c1ab2ce8</t>
        </is>
      </c>
      <c r="L908" t="n">
        <v/>
      </c>
      <c r="M908" t="n">
        <v>-1</v>
      </c>
      <c r="N908" t="n">
        <v>-1</v>
      </c>
    </row>
    <row r="909">
      <c r="A909" t="n">
        <v>1039</v>
      </c>
      <c r="B909" s="2" t="n">
        <v>44997</v>
      </c>
      <c r="C909" t="n">
        <v>31908</v>
      </c>
      <c r="D909" t="inlineStr">
        <is>
          <t>Soll sich Arbon für bessere Arbeitsbedingungen des Pflegepersonals (z.B. Spitex) einsetzen?</t>
        </is>
      </c>
      <c r="E909" t="inlineStr">
        <is>
          <t>options4</t>
        </is>
      </c>
      <c r="F909" t="n">
        <v>11390</v>
      </c>
      <c r="G909" t="inlineStr">
        <is>
          <t>Sozialstaat, Familie &amp; Gesundheit</t>
        </is>
      </c>
      <c r="H909" t="inlineStr">
        <is>
          <t>Q02588</t>
        </is>
      </c>
      <c r="I909" t="inlineStr">
        <is>
          <t>de</t>
        </is>
      </c>
      <c r="J909" t="b">
        <v>0</v>
      </c>
      <c r="K909" t="inlineStr">
        <is>
          <t>f397c79f1b50a56c7d6b38df54840fe4</t>
        </is>
      </c>
      <c r="L909" t="n">
        <v/>
      </c>
      <c r="M909" t="n">
        <v>-1</v>
      </c>
      <c r="N909" t="n">
        <v>-1</v>
      </c>
    </row>
    <row r="910">
      <c r="A910" t="n">
        <v>1039</v>
      </c>
      <c r="B910" s="2" t="n">
        <v>44997</v>
      </c>
      <c r="C910" t="n">
        <v>31911</v>
      </c>
      <c r="D910" t="inlineStr">
        <is>
          <t>Soll sich die Stadt Arbon dafür einsetzen, dass alle Schulen als Tagesschulen mit freiwilligem Betreuungsangebot (modulare Tagesschule) geführt werden?</t>
        </is>
      </c>
      <c r="E910" t="inlineStr">
        <is>
          <t>options4</t>
        </is>
      </c>
      <c r="F910" t="n">
        <v>11391</v>
      </c>
      <c r="G910" t="inlineStr">
        <is>
          <t>Schule &amp; Bildung</t>
        </is>
      </c>
      <c r="H910" t="inlineStr">
        <is>
          <t>Q02591</t>
        </is>
      </c>
      <c r="I910" t="inlineStr">
        <is>
          <t>de</t>
        </is>
      </c>
      <c r="J910" t="b">
        <v>0</v>
      </c>
      <c r="K910" t="inlineStr">
        <is>
          <t>ddae72f75813d26671a51b707383bb29</t>
        </is>
      </c>
      <c r="L910" t="n">
        <v/>
      </c>
      <c r="M910" t="n">
        <v>-1</v>
      </c>
      <c r="N910" t="n">
        <v>-1</v>
      </c>
    </row>
    <row r="911">
      <c r="A911" t="n">
        <v>1039</v>
      </c>
      <c r="B911" s="2" t="n">
        <v>44997</v>
      </c>
      <c r="C911" t="n">
        <v>31912</v>
      </c>
      <c r="D911" t="inlineStr">
        <is>
          <t>Sollen schwache Schüler/-innen stärker unterstützt werden (z.B. Unterstützungsangebote durch Sozialpädagog/-innen, Gutscheine für Nachhilfe-/Förderunterricht)?</t>
        </is>
      </c>
      <c r="E911" t="inlineStr">
        <is>
          <t>options4</t>
        </is>
      </c>
      <c r="F911" t="n">
        <v>11391</v>
      </c>
      <c r="G911" t="inlineStr">
        <is>
          <t>Schule &amp; Bildung</t>
        </is>
      </c>
      <c r="H911" t="inlineStr">
        <is>
          <t>Q02592</t>
        </is>
      </c>
      <c r="I911" t="inlineStr">
        <is>
          <t>de</t>
        </is>
      </c>
      <c r="J911" t="b">
        <v>0</v>
      </c>
      <c r="K911" t="inlineStr">
        <is>
          <t>38a00ffb6ed36ebe52981baa20733432</t>
        </is>
      </c>
      <c r="L911" t="n">
        <v/>
      </c>
      <c r="M911" t="n">
        <v>-1</v>
      </c>
      <c r="N911" t="n">
        <v>-1</v>
      </c>
    </row>
    <row r="912">
      <c r="A912" t="n">
        <v>1039</v>
      </c>
      <c r="B912" s="2" t="n">
        <v>44997</v>
      </c>
      <c r="C912" t="n">
        <v>31914</v>
      </c>
      <c r="D912" t="inlineStr">
        <is>
          <t>Soll die Stadt Arbon Ausländer/-innen bei der Integration stärker unterstützen (z.B. ausgebaute Sprachförderung, zusätzliche Sozialarbeiter/-innen)?</t>
        </is>
      </c>
      <c r="E912" t="inlineStr">
        <is>
          <t>options4</t>
        </is>
      </c>
      <c r="F912" t="n">
        <v>11392</v>
      </c>
      <c r="G912" t="inlineStr">
        <is>
          <t>Migration &amp; Integration</t>
        </is>
      </c>
      <c r="H912" t="inlineStr">
        <is>
          <t>Q02593</t>
        </is>
      </c>
      <c r="I912" t="inlineStr">
        <is>
          <t>de</t>
        </is>
      </c>
      <c r="J912" t="b">
        <v>0</v>
      </c>
      <c r="K912" t="inlineStr">
        <is>
          <t>c913bfcad479a4f43e16d5cdf2d0404f</t>
        </is>
      </c>
      <c r="L912" t="n">
        <v/>
      </c>
      <c r="M912" t="n">
        <v>-1</v>
      </c>
      <c r="N912" t="n">
        <v>-1</v>
      </c>
    </row>
    <row r="913">
      <c r="A913" t="n">
        <v>1039</v>
      </c>
      <c r="B913" s="2" t="n">
        <v>44997</v>
      </c>
      <c r="C913" t="n">
        <v>31916</v>
      </c>
      <c r="D913" t="inlineStr">
        <is>
          <t>Soll Arbon freiwillig mehr geflüchtete Personen aus Konfliktgebieten aufnehmen?</t>
        </is>
      </c>
      <c r="E913" t="inlineStr">
        <is>
          <t>options4</t>
        </is>
      </c>
      <c r="F913" t="n">
        <v>11392</v>
      </c>
      <c r="G913" t="inlineStr">
        <is>
          <t>Migration &amp; Integration</t>
        </is>
      </c>
      <c r="H913" t="inlineStr">
        <is>
          <t>Q02595</t>
        </is>
      </c>
      <c r="I913" t="inlineStr">
        <is>
          <t>de</t>
        </is>
      </c>
      <c r="J913" t="b">
        <v>0</v>
      </c>
      <c r="K913" t="inlineStr">
        <is>
          <t>3ed94236dcee3cc9148ef83434d224eb</t>
        </is>
      </c>
      <c r="L913" t="n">
        <v/>
      </c>
      <c r="M913" t="n">
        <v>-1</v>
      </c>
      <c r="N913" t="n">
        <v>-1</v>
      </c>
    </row>
    <row r="914">
      <c r="A914" t="n">
        <v>1039</v>
      </c>
      <c r="B914" s="2" t="n">
        <v>44997</v>
      </c>
      <c r="C914" t="n">
        <v>31919</v>
      </c>
      <c r="D914" t="inlineStr">
        <is>
          <t>Sind Sie für die Schaffung einer städtischen Meldestelle für Diskriminierungen jeglicher Art (u.a. Sexismus, Rassismus, Behindertenfeindlichkeit)?</t>
        </is>
      </c>
      <c r="E914" t="inlineStr">
        <is>
          <t>options4</t>
        </is>
      </c>
      <c r="F914" t="n">
        <v>11393</v>
      </c>
      <c r="G914" t="inlineStr">
        <is>
          <t>Gesellschaft, Kultur &amp; Ethik</t>
        </is>
      </c>
      <c r="H914" t="inlineStr">
        <is>
          <t>Q02598</t>
        </is>
      </c>
      <c r="I914" t="inlineStr">
        <is>
          <t>de</t>
        </is>
      </c>
      <c r="J914" t="b">
        <v>0</v>
      </c>
      <c r="K914" t="inlineStr">
        <is>
          <t>b118b61211bfb05fd2cb0d07df81a34b</t>
        </is>
      </c>
      <c r="L914" t="n">
        <v/>
      </c>
      <c r="M914" t="n">
        <v>-1</v>
      </c>
      <c r="N914" t="n">
        <v>-1</v>
      </c>
    </row>
    <row r="915">
      <c r="A915" t="n">
        <v>1039</v>
      </c>
      <c r="B915" s="2" t="n">
        <v>44997</v>
      </c>
      <c r="C915" t="n">
        <v>31920</v>
      </c>
      <c r="D915" t="inlineStr">
        <is>
          <t>Sind Sie dafür, dass die Stadt Arbon die Kultur- und Museumsbetriebe finanziell stärker unterstützt?</t>
        </is>
      </c>
      <c r="E915" t="inlineStr">
        <is>
          <t>options4</t>
        </is>
      </c>
      <c r="F915" t="n">
        <v>11393</v>
      </c>
      <c r="G915" t="inlineStr">
        <is>
          <t>Gesellschaft, Kultur &amp; Ethik</t>
        </is>
      </c>
      <c r="H915" t="inlineStr">
        <is>
          <t>Q02599</t>
        </is>
      </c>
      <c r="I915" t="inlineStr">
        <is>
          <t>de</t>
        </is>
      </c>
      <c r="J915" t="b">
        <v>0</v>
      </c>
      <c r="K915" t="inlineStr">
        <is>
          <t>c220b8fe2512054bcf589629fa4f9934</t>
        </is>
      </c>
      <c r="L915" t="n">
        <v/>
      </c>
      <c r="M915" t="n">
        <v>-1</v>
      </c>
      <c r="N915" t="n">
        <v>-1</v>
      </c>
    </row>
    <row r="916">
      <c r="A916" t="n">
        <v>1039</v>
      </c>
      <c r="B916" s="2" t="n">
        <v>44997</v>
      </c>
      <c r="C916" t="n">
        <v>31922</v>
      </c>
      <c r="D916" t="inlineStr">
        <is>
          <t>Soll Arbon einen selbstverwalteten Jungendraum zur Verfügung stellen?</t>
        </is>
      </c>
      <c r="E916" t="inlineStr">
        <is>
          <t>options4</t>
        </is>
      </c>
      <c r="F916" t="n">
        <v>11393</v>
      </c>
      <c r="G916" t="inlineStr">
        <is>
          <t>Gesellschaft, Kultur &amp; Ethik</t>
        </is>
      </c>
      <c r="H916" t="inlineStr">
        <is>
          <t>Q02600</t>
        </is>
      </c>
      <c r="I916" t="inlineStr">
        <is>
          <t>de</t>
        </is>
      </c>
      <c r="J916" t="b">
        <v>0</v>
      </c>
      <c r="K916" t="inlineStr">
        <is>
          <t>f4c4b410afdda1df738006ad6b0e41ae</t>
        </is>
      </c>
      <c r="L916" t="n">
        <v/>
      </c>
      <c r="M916" t="n">
        <v>-1</v>
      </c>
      <c r="N916" t="n">
        <v>-1</v>
      </c>
    </row>
    <row r="917">
      <c r="A917" t="n">
        <v>1039</v>
      </c>
      <c r="B917" s="2" t="n">
        <v>44997</v>
      </c>
      <c r="C917" t="n">
        <v>31928</v>
      </c>
      <c r="D917" t="inlineStr">
        <is>
          <t>Angestellte der Stadt erhalten für das Jahr 2023 einen Teuerungsausgleich von 2.8%. Würden Sie eine weitergehende Lohnerhöhung für die Angestellten der Stadt begrüssen?</t>
        </is>
      </c>
      <c r="E917" t="inlineStr">
        <is>
          <t>options4</t>
        </is>
      </c>
      <c r="F917" t="n">
        <v>11394</v>
      </c>
      <c r="G917" t="inlineStr">
        <is>
          <t>Finanzen &amp; Steuern</t>
        </is>
      </c>
      <c r="H917" t="inlineStr">
        <is>
          <t>Q02604</t>
        </is>
      </c>
      <c r="I917" t="inlineStr">
        <is>
          <t>de</t>
        </is>
      </c>
      <c r="J917" t="b">
        <v>0</v>
      </c>
      <c r="K917" t="inlineStr">
        <is>
          <t>b86165bc5bb2f83246f8bff10a52117e</t>
        </is>
      </c>
      <c r="L917" t="n">
        <v/>
      </c>
      <c r="M917" t="n">
        <v>-1</v>
      </c>
      <c r="N917" t="n">
        <v>-1</v>
      </c>
    </row>
    <row r="918">
      <c r="A918" t="n">
        <v>1039</v>
      </c>
      <c r="B918" s="2" t="n">
        <v>44997</v>
      </c>
      <c r="C918" t="n">
        <v>31929</v>
      </c>
      <c r="D918" t="inlineStr">
        <is>
          <t>Soll der Stadtrat sich dafür einsetzen, dass die städtische Pensionskasse vermehrt in klimaverträgliche Anlagen investiert?</t>
        </is>
      </c>
      <c r="E918" t="inlineStr">
        <is>
          <t>options4</t>
        </is>
      </c>
      <c r="F918" t="n">
        <v>11394</v>
      </c>
      <c r="G918" t="inlineStr">
        <is>
          <t>Finanzen &amp; Steuern</t>
        </is>
      </c>
      <c r="H918" t="inlineStr">
        <is>
          <t>Q02605</t>
        </is>
      </c>
      <c r="I918" t="inlineStr">
        <is>
          <t>de</t>
        </is>
      </c>
      <c r="J918" t="b">
        <v>0</v>
      </c>
      <c r="K918" t="inlineStr">
        <is>
          <t>5af95c739c837b2c5412cf4ba8efa45f</t>
        </is>
      </c>
      <c r="L918" t="n">
        <v/>
      </c>
      <c r="M918" t="n">
        <v>-1</v>
      </c>
      <c r="N918" t="n">
        <v>-1</v>
      </c>
    </row>
    <row r="919">
      <c r="A919" t="n">
        <v>1039</v>
      </c>
      <c r="B919" s="2" t="n">
        <v>44997</v>
      </c>
      <c r="C919" t="n">
        <v>31933</v>
      </c>
      <c r="D919" t="inlineStr">
        <is>
          <t>Befürworten Sie eine strengere Kontrolle der Lohngleichheit von Frauen und Männern in Arbon?</t>
        </is>
      </c>
      <c r="E919" t="inlineStr">
        <is>
          <t>options4</t>
        </is>
      </c>
      <c r="F919" t="n">
        <v>11395</v>
      </c>
      <c r="G919" t="inlineStr">
        <is>
          <t>Wirtschaft &amp; Arbeit</t>
        </is>
      </c>
      <c r="H919" t="inlineStr">
        <is>
          <t>Q02608</t>
        </is>
      </c>
      <c r="I919" t="inlineStr">
        <is>
          <t>de</t>
        </is>
      </c>
      <c r="J919" t="b">
        <v>0</v>
      </c>
      <c r="K919" t="inlineStr">
        <is>
          <t>8701109dc8d2a68848b0e1e0a6667dce</t>
        </is>
      </c>
      <c r="L919" t="n">
        <v/>
      </c>
      <c r="M919" t="n">
        <v>-1</v>
      </c>
      <c r="N919" t="n">
        <v>-1</v>
      </c>
    </row>
    <row r="920">
      <c r="A920" t="n">
        <v>1039</v>
      </c>
      <c r="B920" s="2" t="n">
        <v>44997</v>
      </c>
      <c r="C920" t="n">
        <v>31934</v>
      </c>
      <c r="D920" t="inlineStr">
        <is>
          <t>Soll Arbon die Möglichkeiten für Gastronomieangebote am Seeufer erhöhen?</t>
        </is>
      </c>
      <c r="E920" t="inlineStr">
        <is>
          <t>options4</t>
        </is>
      </c>
      <c r="F920" t="n">
        <v>11395</v>
      </c>
      <c r="G920" t="inlineStr">
        <is>
          <t>Wirtschaft &amp; Arbeit</t>
        </is>
      </c>
      <c r="H920" t="inlineStr">
        <is>
          <t>Q02609</t>
        </is>
      </c>
      <c r="I920" t="inlineStr">
        <is>
          <t>de</t>
        </is>
      </c>
      <c r="J920" t="b">
        <v>0</v>
      </c>
      <c r="K920" t="inlineStr">
        <is>
          <t>25a4f3e36d0a6f270a6c546f5bb102f4</t>
        </is>
      </c>
      <c r="L920" t="n">
        <v/>
      </c>
      <c r="M920" t="n">
        <v>-1</v>
      </c>
      <c r="N920" t="n">
        <v>-1</v>
      </c>
    </row>
    <row r="921">
      <c r="A921" t="n">
        <v>1039</v>
      </c>
      <c r="B921" s="2" t="n">
        <v>44997</v>
      </c>
      <c r="C921" t="n">
        <v>31936</v>
      </c>
      <c r="D921" t="inlineStr">
        <is>
          <t>Befürworten Sie den Bau des Doppel-Hochhauses "Riva" am Standort des ehemaligen Metropol Hotels?</t>
        </is>
      </c>
      <c r="E921" t="inlineStr">
        <is>
          <t>options4</t>
        </is>
      </c>
      <c r="F921" t="n">
        <v>11396</v>
      </c>
      <c r="G921" t="inlineStr">
        <is>
          <t>Raumplanung</t>
        </is>
      </c>
      <c r="H921" t="inlineStr">
        <is>
          <t>Q02611</t>
        </is>
      </c>
      <c r="I921" t="inlineStr">
        <is>
          <t>de</t>
        </is>
      </c>
      <c r="J921" t="b">
        <v>0</v>
      </c>
      <c r="K921" t="inlineStr">
        <is>
          <t>2bbe1d07f6f89102dab1ec04613ad5e2</t>
        </is>
      </c>
      <c r="L921" t="n">
        <v/>
      </c>
      <c r="M921" t="n">
        <v>-1</v>
      </c>
      <c r="N921" t="n">
        <v>-1</v>
      </c>
    </row>
    <row r="922">
      <c r="A922" t="n">
        <v>1039</v>
      </c>
      <c r="B922" s="2" t="n">
        <v>44997</v>
      </c>
      <c r="C922" t="n">
        <v>31937</v>
      </c>
      <c r="D922" t="inlineStr">
        <is>
          <t>Soll die Arboner Schwimmbad-Anlage im Winter geöffnet werden, um den Spazierweg am Seeufer zu verlängern?</t>
        </is>
      </c>
      <c r="E922" t="inlineStr">
        <is>
          <t>options4</t>
        </is>
      </c>
      <c r="F922" t="n">
        <v>11396</v>
      </c>
      <c r="G922" t="inlineStr">
        <is>
          <t>Raumplanung</t>
        </is>
      </c>
      <c r="H922" t="inlineStr">
        <is>
          <t>Q02612</t>
        </is>
      </c>
      <c r="I922" t="inlineStr">
        <is>
          <t>de</t>
        </is>
      </c>
      <c r="J922" t="b">
        <v>0</v>
      </c>
      <c r="K922" t="inlineStr">
        <is>
          <t>35e7db67a81482756e5f1dd660cd6a05</t>
        </is>
      </c>
      <c r="L922" t="n">
        <v/>
      </c>
      <c r="M922" t="n">
        <v>-1</v>
      </c>
      <c r="N922" t="n">
        <v>-1</v>
      </c>
    </row>
    <row r="923">
      <c r="A923" t="n">
        <v>1039</v>
      </c>
      <c r="B923" s="2" t="n">
        <v>44997</v>
      </c>
      <c r="C923" t="n">
        <v>31940</v>
      </c>
      <c r="D923" t="inlineStr">
        <is>
          <t>Soll mehr Geld in die Entwicklung und Förderung der Altstadt investiert werden?</t>
        </is>
      </c>
      <c r="E923" t="inlineStr">
        <is>
          <t>options4</t>
        </is>
      </c>
      <c r="F923" t="n">
        <v>11396</v>
      </c>
      <c r="G923" t="inlineStr">
        <is>
          <t>Raumplanung</t>
        </is>
      </c>
      <c r="H923" t="inlineStr">
        <is>
          <t>Q02615</t>
        </is>
      </c>
      <c r="I923" t="inlineStr">
        <is>
          <t>de</t>
        </is>
      </c>
      <c r="J923" t="b">
        <v>0</v>
      </c>
      <c r="K923" t="inlineStr">
        <is>
          <t>4409d7f7c0d40f8e29ebb3daa4ae9703</t>
        </is>
      </c>
      <c r="L923" t="n">
        <v/>
      </c>
      <c r="M923" t="n">
        <v>-1</v>
      </c>
      <c r="N923" t="n">
        <v>-1</v>
      </c>
    </row>
    <row r="924">
      <c r="A924" t="n">
        <v>1039</v>
      </c>
      <c r="B924" s="2" t="n">
        <v>44997</v>
      </c>
      <c r="C924" t="n">
        <v>31941</v>
      </c>
      <c r="D924" t="inlineStr">
        <is>
          <t>Soll die Stadt Arbon bei den Klimaschutzmassnahmen vollständig auf Anreize und Zielvereinbarungen setzen, statt auf Verbote und Einschränkungen?</t>
        </is>
      </c>
      <c r="E924" t="inlineStr">
        <is>
          <t>options4</t>
        </is>
      </c>
      <c r="F924" t="n">
        <v>11397</v>
      </c>
      <c r="G924" t="inlineStr">
        <is>
          <t>Umwelt &amp; Energie</t>
        </is>
      </c>
      <c r="H924" t="inlineStr">
        <is>
          <t>Q02616</t>
        </is>
      </c>
      <c r="I924" t="inlineStr">
        <is>
          <t>de</t>
        </is>
      </c>
      <c r="J924" t="b">
        <v>0</v>
      </c>
      <c r="K924" t="inlineStr">
        <is>
          <t>93d69b98b7585b8a7855ed5829b8f525</t>
        </is>
      </c>
      <c r="L924" t="n">
        <v/>
      </c>
      <c r="M924" t="n">
        <v>-1</v>
      </c>
      <c r="N924" t="n">
        <v>-1</v>
      </c>
    </row>
    <row r="925">
      <c r="A925" t="n">
        <v>1039</v>
      </c>
      <c r="B925" s="2" t="n">
        <v>44997</v>
      </c>
      <c r="C925" t="n">
        <v>31942</v>
      </c>
      <c r="D925" t="inlineStr">
        <is>
          <t>Sollen alle Liegenschaften im Besitz der Stadt Arbon mit Solar- oder Photovoltaikanlagen ausgestattet werden?</t>
        </is>
      </c>
      <c r="E925" t="inlineStr">
        <is>
          <t>options4</t>
        </is>
      </c>
      <c r="F925" t="n">
        <v>11397</v>
      </c>
      <c r="G925" t="inlineStr">
        <is>
          <t>Umwelt &amp; Energie</t>
        </is>
      </c>
      <c r="H925" t="inlineStr">
        <is>
          <t>Q02617</t>
        </is>
      </c>
      <c r="I925" t="inlineStr">
        <is>
          <t>de</t>
        </is>
      </c>
      <c r="J925" t="b">
        <v>0</v>
      </c>
      <c r="K925" t="inlineStr">
        <is>
          <t>3a971addeff3910bee51628e560899c4</t>
        </is>
      </c>
      <c r="L925" t="n">
        <v/>
      </c>
      <c r="M925" t="n">
        <v>-1</v>
      </c>
      <c r="N925" t="n">
        <v>-1</v>
      </c>
    </row>
    <row r="926">
      <c r="A926" t="n">
        <v>1039</v>
      </c>
      <c r="B926" s="2" t="n">
        <v>44997</v>
      </c>
      <c r="C926" t="n">
        <v>31943</v>
      </c>
      <c r="D926" t="inlineStr">
        <is>
          <t>Die Stadt Arbon möchte neu 300'000 CHF jährlich für den Energie- und Umweltfonds bereitstellen (bisher 30'000 CHF). Befürworten Sie dies?</t>
        </is>
      </c>
      <c r="E926" t="inlineStr">
        <is>
          <t>options4</t>
        </is>
      </c>
      <c r="F926" t="n">
        <v>11397</v>
      </c>
      <c r="G926" t="inlineStr">
        <is>
          <t>Umwelt &amp; Energie</t>
        </is>
      </c>
      <c r="H926" t="inlineStr">
        <is>
          <t>Q02618</t>
        </is>
      </c>
      <c r="I926" t="inlineStr">
        <is>
          <t>de</t>
        </is>
      </c>
      <c r="J926" t="b">
        <v>0</v>
      </c>
      <c r="K926" t="inlineStr">
        <is>
          <t>0a5faf00321230214ee8b9b1178951b8</t>
        </is>
      </c>
      <c r="L926" t="n">
        <v/>
      </c>
      <c r="M926" t="n">
        <v>-1</v>
      </c>
      <c r="N926" t="n">
        <v>-1</v>
      </c>
    </row>
    <row r="927">
      <c r="A927" t="n">
        <v>1039</v>
      </c>
      <c r="B927" s="2" t="n">
        <v>44997</v>
      </c>
      <c r="C927" t="n">
        <v>31944</v>
      </c>
      <c r="D927" t="inlineStr">
        <is>
          <t>Soll sich die Stadt für mehr Biodiversität am Seeufer einsetzen?</t>
        </is>
      </c>
      <c r="E927" t="inlineStr">
        <is>
          <t>options4</t>
        </is>
      </c>
      <c r="F927" t="n">
        <v>11397</v>
      </c>
      <c r="G927" t="inlineStr">
        <is>
          <t>Umwelt &amp; Energie</t>
        </is>
      </c>
      <c r="H927" t="inlineStr">
        <is>
          <t>Q02619</t>
        </is>
      </c>
      <c r="I927" t="inlineStr">
        <is>
          <t>de</t>
        </is>
      </c>
      <c r="J927" t="b">
        <v>0</v>
      </c>
      <c r="K927" t="inlineStr">
        <is>
          <t>f19364e84e53ef692742cad06d4625a0</t>
        </is>
      </c>
      <c r="L927" t="n">
        <v/>
      </c>
      <c r="M927" t="n">
        <v>-1</v>
      </c>
      <c r="N927" t="n">
        <v>-1</v>
      </c>
    </row>
    <row r="928">
      <c r="A928" t="n">
        <v>1039</v>
      </c>
      <c r="B928" s="2" t="n">
        <v>44997</v>
      </c>
      <c r="C928" t="n">
        <v>31945</v>
      </c>
      <c r="D928" t="inlineStr">
        <is>
          <t>Soll die Stadt Arbon den Seewasser-Wärmeverbund finanziell unterstützen?</t>
        </is>
      </c>
      <c r="E928" t="inlineStr">
        <is>
          <t>options4</t>
        </is>
      </c>
      <c r="F928" t="n">
        <v>11397</v>
      </c>
      <c r="G928" t="inlineStr">
        <is>
          <t>Umwelt &amp; Energie</t>
        </is>
      </c>
      <c r="H928" t="inlineStr">
        <is>
          <t>Q02620</t>
        </is>
      </c>
      <c r="I928" t="inlineStr">
        <is>
          <t>de</t>
        </is>
      </c>
      <c r="J928" t="b">
        <v>0</v>
      </c>
      <c r="K928" t="inlineStr">
        <is>
          <t>5ea8c9ef87fe1ce6bcdd62666a5bded2</t>
        </is>
      </c>
      <c r="L928" t="n">
        <v/>
      </c>
      <c r="M928" t="n">
        <v>-1</v>
      </c>
      <c r="N928" t="n">
        <v>-1</v>
      </c>
    </row>
    <row r="929">
      <c r="A929" t="n">
        <v>1039</v>
      </c>
      <c r="B929" s="2" t="n">
        <v>44997</v>
      </c>
      <c r="C929" t="n">
        <v>31946</v>
      </c>
      <c r="D929" t="inlineStr">
        <is>
          <t>Soll die Stadt die Arbon Energie AG dazu verpflichten, bis spätestens 2030 keine nicht erneuerbaren Energiequellen mehr zu verwenden/fördern?</t>
        </is>
      </c>
      <c r="E929" t="inlineStr">
        <is>
          <t>options4</t>
        </is>
      </c>
      <c r="F929" t="n">
        <v>11397</v>
      </c>
      <c r="G929" t="inlineStr">
        <is>
          <t>Umwelt &amp; Energie</t>
        </is>
      </c>
      <c r="H929" t="inlineStr">
        <is>
          <t>Q02621</t>
        </is>
      </c>
      <c r="I929" t="inlineStr">
        <is>
          <t>de</t>
        </is>
      </c>
      <c r="J929" t="b">
        <v>0</v>
      </c>
      <c r="K929" t="inlineStr">
        <is>
          <t>a0d92dea0fe3b618048428b55b9c819b</t>
        </is>
      </c>
      <c r="L929" t="n">
        <v/>
      </c>
      <c r="M929" t="n">
        <v>-1</v>
      </c>
      <c r="N929" t="n">
        <v>-1</v>
      </c>
    </row>
    <row r="930">
      <c r="A930" t="n">
        <v>1039</v>
      </c>
      <c r="B930" s="2" t="n">
        <v>44997</v>
      </c>
      <c r="C930" t="n">
        <v>31948</v>
      </c>
      <c r="D930" t="inlineStr">
        <is>
          <t>Soll sich die Stadt für den Ausbau einer Fahrradroute von Arbon nach St. Gallen einsetzen?</t>
        </is>
      </c>
      <c r="E930" t="inlineStr">
        <is>
          <t>options4</t>
        </is>
      </c>
      <c r="F930" t="n">
        <v>11398</v>
      </c>
      <c r="G930" t="inlineStr">
        <is>
          <t>Verkehr &amp; Infrastruktur</t>
        </is>
      </c>
      <c r="H930" t="inlineStr">
        <is>
          <t>Q02622</t>
        </is>
      </c>
      <c r="I930" t="inlineStr">
        <is>
          <t>de</t>
        </is>
      </c>
      <c r="J930" t="b">
        <v>0</v>
      </c>
      <c r="K930" t="inlineStr">
        <is>
          <t>84c455e683bca178836333424a55e476</t>
        </is>
      </c>
      <c r="L930" t="n">
        <v/>
      </c>
      <c r="M930" t="n">
        <v>-1</v>
      </c>
      <c r="N930" t="n">
        <v>-1</v>
      </c>
    </row>
    <row r="931">
      <c r="A931" t="n">
        <v>1039</v>
      </c>
      <c r="B931" s="2" t="n">
        <v>44997</v>
      </c>
      <c r="C931" t="n">
        <v>31949</v>
      </c>
      <c r="D931" t="inlineStr">
        <is>
          <t>Sollen die öffentlichen Parkplätze auf dem Stadtgebiet im jetzigen Umfang erhalten bleiben?</t>
        </is>
      </c>
      <c r="E931" t="inlineStr">
        <is>
          <t>options4</t>
        </is>
      </c>
      <c r="F931" t="n">
        <v>11398</v>
      </c>
      <c r="G931" t="inlineStr">
        <is>
          <t>Verkehr &amp; Infrastruktur</t>
        </is>
      </c>
      <c r="H931" t="inlineStr">
        <is>
          <t>Q02623</t>
        </is>
      </c>
      <c r="I931" t="inlineStr">
        <is>
          <t>de</t>
        </is>
      </c>
      <c r="J931" t="b">
        <v>0</v>
      </c>
      <c r="K931" t="inlineStr">
        <is>
          <t>c1658fc037ee37aa7898bb1d175ce9a1</t>
        </is>
      </c>
      <c r="L931" t="n">
        <v/>
      </c>
      <c r="M931" t="n">
        <v>-1</v>
      </c>
      <c r="N931" t="n">
        <v>-1</v>
      </c>
    </row>
    <row r="932">
      <c r="A932" t="n">
        <v>1039</v>
      </c>
      <c r="B932" s="2" t="n">
        <v>44997</v>
      </c>
      <c r="C932" t="n">
        <v>31951</v>
      </c>
      <c r="D932" t="inlineStr">
        <is>
          <t>Soll die Arboner Altstadt in eine Fussgängerzone umgestaltet werden?</t>
        </is>
      </c>
      <c r="E932" t="inlineStr">
        <is>
          <t>options4</t>
        </is>
      </c>
      <c r="F932" t="n">
        <v>11398</v>
      </c>
      <c r="G932" t="inlineStr">
        <is>
          <t>Verkehr &amp; Infrastruktur</t>
        </is>
      </c>
      <c r="H932" t="inlineStr">
        <is>
          <t>Q02624</t>
        </is>
      </c>
      <c r="I932" t="inlineStr">
        <is>
          <t>de</t>
        </is>
      </c>
      <c r="J932" t="b">
        <v>0</v>
      </c>
      <c r="K932" t="inlineStr">
        <is>
          <t>8a485c3bc3bccc934a323670549e6954</t>
        </is>
      </c>
      <c r="L932" t="n">
        <v/>
      </c>
      <c r="M932" t="n">
        <v>-1</v>
      </c>
      <c r="N932" t="n">
        <v>-1</v>
      </c>
    </row>
    <row r="933">
      <c r="A933" t="n">
        <v>1039</v>
      </c>
      <c r="B933" s="2" t="n">
        <v>44997</v>
      </c>
      <c r="C933" t="n">
        <v>31952</v>
      </c>
      <c r="D933" t="inlineStr">
        <is>
          <t>Sollte die Stadt Arbon die Benützung des öffentlichen Verkehrs stärker fördern (Subventionierung von Abonnementen, Verdichtung des Netzes, Erhöhung der Frequenz)?</t>
        </is>
      </c>
      <c r="E933" t="inlineStr">
        <is>
          <t>options4</t>
        </is>
      </c>
      <c r="F933" t="n">
        <v>11398</v>
      </c>
      <c r="G933" t="inlineStr">
        <is>
          <t>Verkehr &amp; Infrastruktur</t>
        </is>
      </c>
      <c r="H933" t="inlineStr">
        <is>
          <t>Q02625</t>
        </is>
      </c>
      <c r="I933" t="inlineStr">
        <is>
          <t>de</t>
        </is>
      </c>
      <c r="J933" t="b">
        <v>0</v>
      </c>
      <c r="K933" t="inlineStr">
        <is>
          <t>e74d71fe37ec367d866afcc8acd73cc9</t>
        </is>
      </c>
      <c r="L933" t="n">
        <v/>
      </c>
      <c r="M933" t="n">
        <v>-1</v>
      </c>
      <c r="N933" t="n">
        <v>-1</v>
      </c>
    </row>
    <row r="934">
      <c r="A934" t="n">
        <v>1039</v>
      </c>
      <c r="B934" s="2" t="n">
        <v>44997</v>
      </c>
      <c r="C934" t="n">
        <v>31953</v>
      </c>
      <c r="D934" t="inlineStr">
        <is>
          <t>Soll die Finanzierung von Parteien sowie von Wahl- und Abstimmungskampagnen in der Stadt Arbon offengelegt werden müssen?</t>
        </is>
      </c>
      <c r="E934" t="inlineStr">
        <is>
          <t>options4</t>
        </is>
      </c>
      <c r="F934" t="n">
        <v>11393</v>
      </c>
      <c r="G934" t="inlineStr">
        <is>
          <t>Gesellschaft, Kultur &amp; Ethik</t>
        </is>
      </c>
      <c r="H934" t="inlineStr">
        <is>
          <t>Q02626</t>
        </is>
      </c>
      <c r="I934" t="inlineStr">
        <is>
          <t>de</t>
        </is>
      </c>
      <c r="J934" t="b">
        <v>0</v>
      </c>
      <c r="K934" t="inlineStr">
        <is>
          <t>ef98d54e6205f4fa673d0f0485cb834c</t>
        </is>
      </c>
      <c r="L934" t="n">
        <v/>
      </c>
      <c r="M934" t="n">
        <v>-1</v>
      </c>
      <c r="N934" t="n">
        <v>-1</v>
      </c>
    </row>
    <row r="935">
      <c r="A935" t="n">
        <v>1039</v>
      </c>
      <c r="B935" s="2" t="n">
        <v>44997</v>
      </c>
      <c r="C935" t="n">
        <v>31955</v>
      </c>
      <c r="D935" t="inlineStr">
        <is>
          <t>Soll die Polizeipräsenz in der Stadt Arbon ausgebaut werden?</t>
        </is>
      </c>
      <c r="E935" t="inlineStr">
        <is>
          <t>options4</t>
        </is>
      </c>
      <c r="F935" t="n">
        <v>11400</v>
      </c>
      <c r="G935" t="inlineStr">
        <is>
          <t>Sicherheit &amp; Polizei</t>
        </is>
      </c>
      <c r="H935" t="inlineStr">
        <is>
          <t>Q02628</t>
        </is>
      </c>
      <c r="I935" t="inlineStr">
        <is>
          <t>de</t>
        </is>
      </c>
      <c r="J935" t="b">
        <v>0</v>
      </c>
      <c r="K935" t="inlineStr">
        <is>
          <t>c79010bb2b24ceadf527bc29724f13a1</t>
        </is>
      </c>
      <c r="L935" t="n">
        <v/>
      </c>
      <c r="M935" t="n">
        <v>-1</v>
      </c>
      <c r="N935" t="n">
        <v>-1</v>
      </c>
    </row>
    <row r="936">
      <c r="A936" t="n">
        <v>1039</v>
      </c>
      <c r="B936" s="2" t="n">
        <v>44997</v>
      </c>
      <c r="C936" t="n">
        <v>31958</v>
      </c>
      <c r="D936" t="inlineStr">
        <is>
          <t>Soll in der Stadt Arbon mehr gegen das Liegenlassen von Abfall (Littering) unternommen werden (z.B. höhere Bussen, mehr Kontrollen)?</t>
        </is>
      </c>
      <c r="E936" t="inlineStr">
        <is>
          <t>options4</t>
        </is>
      </c>
      <c r="F936" t="n">
        <v>11400</v>
      </c>
      <c r="G936" t="inlineStr">
        <is>
          <t>Sicherheit &amp; Polizei</t>
        </is>
      </c>
      <c r="H936" t="inlineStr">
        <is>
          <t>Q02631</t>
        </is>
      </c>
      <c r="I936" t="inlineStr">
        <is>
          <t>de</t>
        </is>
      </c>
      <c r="J936" t="b">
        <v>0</v>
      </c>
      <c r="K936" t="inlineStr">
        <is>
          <t>d45b90c661e86fb9e847704df103ac87</t>
        </is>
      </c>
      <c r="L936" t="n">
        <v/>
      </c>
      <c r="M936" t="n">
        <v>-1</v>
      </c>
      <c r="N936" t="n">
        <v>-1</v>
      </c>
    </row>
    <row r="937">
      <c r="A937" t="n">
        <v>1041</v>
      </c>
      <c r="B937" s="2" t="n">
        <v>44997</v>
      </c>
      <c r="C937" t="n">
        <v>32031</v>
      </c>
      <c r="D937" t="inlineStr">
        <is>
          <t>Soll die Stadt Kreuzlingen bei Verdacht auf Sozialhilfemissbrauch Sozialdetektiv/-innen einsetzen?</t>
        </is>
      </c>
      <c r="E937" t="inlineStr">
        <is>
          <t>options4</t>
        </is>
      </c>
      <c r="F937" t="n">
        <v>11415</v>
      </c>
      <c r="G937" t="inlineStr">
        <is>
          <t>Sozialstaat, Familie &amp; Gesundheit</t>
        </is>
      </c>
      <c r="H937" t="inlineStr">
        <is>
          <t>Q02640</t>
        </is>
      </c>
      <c r="I937" t="inlineStr">
        <is>
          <t>de</t>
        </is>
      </c>
      <c r="J937" t="b">
        <v>0</v>
      </c>
      <c r="K937" t="inlineStr">
        <is>
          <t>f883ab80acd6aadcf2e51865e046d0e9</t>
        </is>
      </c>
      <c r="L937" t="n">
        <v/>
      </c>
      <c r="M937" t="n">
        <v>-1</v>
      </c>
      <c r="N937" t="n">
        <v>-1</v>
      </c>
    </row>
    <row r="938">
      <c r="A938" t="n">
        <v>1041</v>
      </c>
      <c r="B938" s="2" t="n">
        <v>44997</v>
      </c>
      <c r="C938" t="n">
        <v>32032</v>
      </c>
      <c r="D938" t="inlineStr">
        <is>
          <t>Soll die Stadt Kreuzlingen das Betreuungsangebot für Kinder stärker fördern (mehr subventionierte Plätze, bessere Bezahlung der Betreuer/-innen, angepasste Betreuungsschlüssel)?</t>
        </is>
      </c>
      <c r="E938" t="inlineStr">
        <is>
          <t>options4</t>
        </is>
      </c>
      <c r="F938" t="n">
        <v>11415</v>
      </c>
      <c r="G938" t="inlineStr">
        <is>
          <t>Sozialstaat, Familie &amp; Gesundheit</t>
        </is>
      </c>
      <c r="H938" t="inlineStr">
        <is>
          <t>Q02641</t>
        </is>
      </c>
      <c r="I938" t="inlineStr">
        <is>
          <t>de</t>
        </is>
      </c>
      <c r="J938" t="b">
        <v>0</v>
      </c>
      <c r="K938" t="inlineStr">
        <is>
          <t>dd52ec795a1d4acc5642923081e8bc3a</t>
        </is>
      </c>
      <c r="L938" t="n">
        <v/>
      </c>
      <c r="M938" t="n">
        <v>-1</v>
      </c>
      <c r="N938" t="n">
        <v>-1</v>
      </c>
    </row>
    <row r="939">
      <c r="A939" t="n">
        <v>1041</v>
      </c>
      <c r="B939" s="2" t="n">
        <v>44997</v>
      </c>
      <c r="C939" t="n">
        <v>32033</v>
      </c>
      <c r="D939" t="inlineStr">
        <is>
          <t>Soll die Stadt Kreuzlingen einen Versuch mit einem bedingungslosen Grundeinkommen durchführen?</t>
        </is>
      </c>
      <c r="E939" t="inlineStr">
        <is>
          <t>options4</t>
        </is>
      </c>
      <c r="F939" t="n">
        <v>11415</v>
      </c>
      <c r="G939" t="inlineStr">
        <is>
          <t>Sozialstaat, Familie &amp; Gesundheit</t>
        </is>
      </c>
      <c r="H939" t="inlineStr">
        <is>
          <t>Q02642</t>
        </is>
      </c>
      <c r="I939" t="inlineStr">
        <is>
          <t>de</t>
        </is>
      </c>
      <c r="J939" t="b">
        <v>0</v>
      </c>
      <c r="K939" t="inlineStr">
        <is>
          <t>9f5a20b5a0564edd2ad279c88689263b</t>
        </is>
      </c>
      <c r="L939" t="n">
        <v/>
      </c>
      <c r="M939" t="n">
        <v>-1</v>
      </c>
      <c r="N939" t="n">
        <v>-1</v>
      </c>
    </row>
    <row r="940">
      <c r="A940" t="n">
        <v>1041</v>
      </c>
      <c r="B940" s="2" t="n">
        <v>44997</v>
      </c>
      <c r="C940" t="n">
        <v>32034</v>
      </c>
      <c r="D940" t="inlineStr">
        <is>
          <t>Soll sich Kreuzlingen für bessere Arbeitsbedingungen des Pflegepersonals (z.B. Spitex) einsetzen?</t>
        </is>
      </c>
      <c r="E940" t="inlineStr">
        <is>
          <t>options4</t>
        </is>
      </c>
      <c r="F940" t="n">
        <v>11415</v>
      </c>
      <c r="G940" t="inlineStr">
        <is>
          <t>Sozialstaat, Familie &amp; Gesundheit</t>
        </is>
      </c>
      <c r="H940" t="inlineStr">
        <is>
          <t>Q02643</t>
        </is>
      </c>
      <c r="I940" t="inlineStr">
        <is>
          <t>de</t>
        </is>
      </c>
      <c r="J940" t="b">
        <v>0</v>
      </c>
      <c r="K940" t="inlineStr">
        <is>
          <t>1a6e2e287c7dc7e53830054aaac86939</t>
        </is>
      </c>
      <c r="L940" t="n">
        <v/>
      </c>
      <c r="M940" t="n">
        <v>-1</v>
      </c>
      <c r="N940" t="n">
        <v>-1</v>
      </c>
    </row>
    <row r="941">
      <c r="A941" t="n">
        <v>1041</v>
      </c>
      <c r="B941" s="2" t="n">
        <v>44997</v>
      </c>
      <c r="C941" t="n">
        <v>32038</v>
      </c>
      <c r="D941" t="inlineStr">
        <is>
          <t>Sollen in der Stadt Kreuzlingen alle Schulen als Tagesschulen mit freiwilligem Betreuungsangebot (modulare Tagesschule) geführt werden?</t>
        </is>
      </c>
      <c r="E941" t="inlineStr">
        <is>
          <t>options4</t>
        </is>
      </c>
      <c r="F941" t="n">
        <v>11416</v>
      </c>
      <c r="G941" t="inlineStr">
        <is>
          <t>Schule &amp; Bildung</t>
        </is>
      </c>
      <c r="H941" t="inlineStr">
        <is>
          <t>Q02647</t>
        </is>
      </c>
      <c r="I941" t="inlineStr">
        <is>
          <t>de</t>
        </is>
      </c>
      <c r="J941" t="b">
        <v>0</v>
      </c>
      <c r="K941" t="inlineStr">
        <is>
          <t>a0dcf33cf149b0f0c554c7d5d189e026</t>
        </is>
      </c>
      <c r="L941" t="n">
        <v/>
      </c>
      <c r="M941" t="n">
        <v>-1</v>
      </c>
      <c r="N941" t="n">
        <v>-1</v>
      </c>
    </row>
    <row r="942">
      <c r="A942" t="n">
        <v>1041</v>
      </c>
      <c r="B942" s="2" t="n">
        <v>44997</v>
      </c>
      <c r="C942" t="n">
        <v>32039</v>
      </c>
      <c r="D942" t="inlineStr">
        <is>
          <t>Soll die Stadt Kreuzlingen schwache Schüler/-innen stärker unterstützen (z.B. Unterstützungsangebote durch Sozialpädagog/-innen, Gutscheine für Nachhilfe-/Förderunterricht)?</t>
        </is>
      </c>
      <c r="E942" t="inlineStr">
        <is>
          <t>options4</t>
        </is>
      </c>
      <c r="F942" t="n">
        <v>11416</v>
      </c>
      <c r="G942" t="inlineStr">
        <is>
          <t>Schule &amp; Bildung</t>
        </is>
      </c>
      <c r="H942" t="inlineStr">
        <is>
          <t>Q02648</t>
        </is>
      </c>
      <c r="I942" t="inlineStr">
        <is>
          <t>de</t>
        </is>
      </c>
      <c r="J942" t="b">
        <v>0</v>
      </c>
      <c r="K942" t="inlineStr">
        <is>
          <t>eacd4f6e4be826ef474d9c0d403d5091</t>
        </is>
      </c>
      <c r="L942" t="n">
        <v/>
      </c>
      <c r="M942" t="n">
        <v>-1</v>
      </c>
      <c r="N942" t="n">
        <v>-1</v>
      </c>
    </row>
    <row r="943">
      <c r="A943" t="n">
        <v>1041</v>
      </c>
      <c r="B943" s="2" t="n">
        <v>44997</v>
      </c>
      <c r="C943" t="n">
        <v>32040</v>
      </c>
      <c r="D943" t="inlineStr">
        <is>
          <t>Soll die Stadt Kreuzlingen Ausländer/-innen bei der Integration stärker unterstützen (z.B. ausgebaute Sprachförderung, zusätzliche Sozialarbeiter/-innen)?</t>
        </is>
      </c>
      <c r="E943" t="inlineStr">
        <is>
          <t>options4</t>
        </is>
      </c>
      <c r="F943" t="n">
        <v>11417</v>
      </c>
      <c r="G943" t="inlineStr">
        <is>
          <t>Migration &amp; Integration</t>
        </is>
      </c>
      <c r="H943" t="inlineStr">
        <is>
          <t>Q02649</t>
        </is>
      </c>
      <c r="I943" t="inlineStr">
        <is>
          <t>de</t>
        </is>
      </c>
      <c r="J943" t="b">
        <v>0</v>
      </c>
      <c r="K943" t="inlineStr">
        <is>
          <t>7c7598e249c69e804de8ad87838bf70d</t>
        </is>
      </c>
      <c r="L943" t="n">
        <v/>
      </c>
      <c r="M943" t="n">
        <v>-1</v>
      </c>
      <c r="N943" t="n">
        <v>-1</v>
      </c>
    </row>
    <row r="944">
      <c r="A944" t="n">
        <v>1041</v>
      </c>
      <c r="B944" s="2" t="n">
        <v>44997</v>
      </c>
      <c r="C944" t="n">
        <v>32041</v>
      </c>
      <c r="D944" t="inlineStr">
        <is>
          <t>Soll Kreuzlingen freiwillig mehr geflüchtete Personen aus Konfliktgebieten aufnehmen?</t>
        </is>
      </c>
      <c r="E944" t="inlineStr">
        <is>
          <t>options4</t>
        </is>
      </c>
      <c r="F944" t="n">
        <v>11417</v>
      </c>
      <c r="G944" t="inlineStr">
        <is>
          <t>Migration &amp; Integration</t>
        </is>
      </c>
      <c r="H944" t="inlineStr">
        <is>
          <t>Q02650</t>
        </is>
      </c>
      <c r="I944" t="inlineStr">
        <is>
          <t>de</t>
        </is>
      </c>
      <c r="J944" t="b">
        <v>0</v>
      </c>
      <c r="K944" t="inlineStr">
        <is>
          <t>627390626b841ced02720dd54cf8ffdd</t>
        </is>
      </c>
      <c r="L944" t="n">
        <v/>
      </c>
      <c r="M944" t="n">
        <v>-1</v>
      </c>
      <c r="N944" t="n">
        <v>-1</v>
      </c>
    </row>
    <row r="945">
      <c r="A945" t="n">
        <v>1041</v>
      </c>
      <c r="B945" s="2" t="n">
        <v>44997</v>
      </c>
      <c r="C945" t="n">
        <v>32047</v>
      </c>
      <c r="D945" t="inlineStr">
        <is>
          <t>Soll die finanzielle Unterstützung für die Kultur generell erhöht werden (z.B. das Kabarett in Kreuzlingen)?</t>
        </is>
      </c>
      <c r="E945" t="inlineStr">
        <is>
          <t>options4</t>
        </is>
      </c>
      <c r="F945" t="n">
        <v>11418</v>
      </c>
      <c r="G945" t="inlineStr">
        <is>
          <t>Gesellschaft, Kultur &amp; Ethik</t>
        </is>
      </c>
      <c r="H945" t="inlineStr">
        <is>
          <t>Q02656</t>
        </is>
      </c>
      <c r="I945" t="inlineStr">
        <is>
          <t>de</t>
        </is>
      </c>
      <c r="J945" t="b">
        <v>0</v>
      </c>
      <c r="K945" t="inlineStr">
        <is>
          <t>dad795ee40f201408c2d88ed0c7f4591</t>
        </is>
      </c>
      <c r="L945" t="n">
        <v/>
      </c>
      <c r="M945" t="n">
        <v>-1</v>
      </c>
      <c r="N945" t="n">
        <v>-1</v>
      </c>
    </row>
    <row r="946">
      <c r="A946" t="n">
        <v>1041</v>
      </c>
      <c r="B946" s="2" t="n">
        <v>44997</v>
      </c>
      <c r="C946" t="n">
        <v>32048</v>
      </c>
      <c r="D946" t="inlineStr">
        <is>
          <t>Befürworten Sie die Übernahme der Betriebsführung der Gesamtanlage Bad Egelsee durch die Stadt Kreuzlingen?</t>
        </is>
      </c>
      <c r="E946" t="inlineStr">
        <is>
          <t>options4</t>
        </is>
      </c>
      <c r="F946" t="n">
        <v>11418</v>
      </c>
      <c r="G946" t="inlineStr">
        <is>
          <t>Gesellschaft, Kultur &amp; Ethik</t>
        </is>
      </c>
      <c r="H946" t="inlineStr">
        <is>
          <t>Q02657</t>
        </is>
      </c>
      <c r="I946" t="inlineStr">
        <is>
          <t>de</t>
        </is>
      </c>
      <c r="J946" t="b">
        <v>0</v>
      </c>
      <c r="K946" t="inlineStr">
        <is>
          <t>bb86fdffef7fa4c71d641f73ea65122b</t>
        </is>
      </c>
      <c r="L946" t="n">
        <v/>
      </c>
      <c r="M946" t="n">
        <v>-1</v>
      </c>
      <c r="N946" t="n">
        <v>-1</v>
      </c>
    </row>
    <row r="947">
      <c r="A947" t="n">
        <v>1041</v>
      </c>
      <c r="B947" s="2" t="n">
        <v>44997</v>
      </c>
      <c r="C947" t="n">
        <v>32049</v>
      </c>
      <c r="D947" t="inlineStr">
        <is>
          <t>Soll die Stadt Kreuzlingen eine inklusive Sprache verwenden, die alle Geschlechter berücksichtigt?</t>
        </is>
      </c>
      <c r="E947" t="inlineStr">
        <is>
          <t>options4</t>
        </is>
      </c>
      <c r="F947" t="n">
        <v>11418</v>
      </c>
      <c r="G947" t="inlineStr">
        <is>
          <t>Gesellschaft, Kultur &amp; Ethik</t>
        </is>
      </c>
      <c r="H947" t="inlineStr">
        <is>
          <t>Q02658</t>
        </is>
      </c>
      <c r="I947" t="inlineStr">
        <is>
          <t>de</t>
        </is>
      </c>
      <c r="J947" t="b">
        <v>0</v>
      </c>
      <c r="K947" t="inlineStr">
        <is>
          <t>216313921d2dd29ec7003f8ceda2dbc1</t>
        </is>
      </c>
      <c r="L947" t="n">
        <v/>
      </c>
      <c r="M947" t="n">
        <v>-1</v>
      </c>
      <c r="N947" t="n">
        <v>-1</v>
      </c>
    </row>
    <row r="948">
      <c r="A948" t="n">
        <v>1041</v>
      </c>
      <c r="B948" s="2" t="n">
        <v>44997</v>
      </c>
      <c r="C948" t="n">
        <v>32050</v>
      </c>
      <c r="D948" t="inlineStr">
        <is>
          <t>Haben für Sie weitere Steuersenkungen für natürliche Personen in den nächsten vier Jahren Priorität?</t>
        </is>
      </c>
      <c r="E948" t="inlineStr">
        <is>
          <t>options4</t>
        </is>
      </c>
      <c r="F948" t="n">
        <v>11419</v>
      </c>
      <c r="G948" t="inlineStr">
        <is>
          <t>Finanzen &amp; Steuern</t>
        </is>
      </c>
      <c r="H948" t="inlineStr">
        <is>
          <t>Q02659</t>
        </is>
      </c>
      <c r="I948" t="inlineStr">
        <is>
          <t>de</t>
        </is>
      </c>
      <c r="J948" t="b">
        <v>0</v>
      </c>
      <c r="K948" t="inlineStr">
        <is>
          <t>5de0294e3b43e1965d0814400d2a149e</t>
        </is>
      </c>
      <c r="L948" t="n">
        <v/>
      </c>
      <c r="M948" t="n">
        <v>-1</v>
      </c>
      <c r="N948" t="n">
        <v>-1</v>
      </c>
    </row>
    <row r="949">
      <c r="A949" t="n">
        <v>1041</v>
      </c>
      <c r="B949" s="2" t="n">
        <v>44997</v>
      </c>
      <c r="C949" t="n">
        <v>32053</v>
      </c>
      <c r="D949" t="inlineStr">
        <is>
          <t>Angestellte der Stadt erhalten für das Jahr 2023 einen Teuerungsausgleich von 2.6%. Würden Sie eine weitergehende Lohnerhöhung für die Angestellten der Stadt begrüssen?</t>
        </is>
      </c>
      <c r="E949" t="inlineStr">
        <is>
          <t>options4</t>
        </is>
      </c>
      <c r="F949" t="n">
        <v>11419</v>
      </c>
      <c r="G949" t="inlineStr">
        <is>
          <t>Finanzen &amp; Steuern</t>
        </is>
      </c>
      <c r="H949" t="inlineStr">
        <is>
          <t>Q02662</t>
        </is>
      </c>
      <c r="I949" t="inlineStr">
        <is>
          <t>de</t>
        </is>
      </c>
      <c r="J949" t="b">
        <v>0</v>
      </c>
      <c r="K949" t="inlineStr">
        <is>
          <t>efd68bfafaaacc3d80c7c912fefa58ff</t>
        </is>
      </c>
      <c r="L949" t="n">
        <v/>
      </c>
      <c r="M949" t="n">
        <v>-1</v>
      </c>
      <c r="N949" t="n">
        <v>-1</v>
      </c>
    </row>
    <row r="950">
      <c r="A950" t="n">
        <v>1041</v>
      </c>
      <c r="B950" s="2" t="n">
        <v>44997</v>
      </c>
      <c r="C950" t="n">
        <v>32059</v>
      </c>
      <c r="D950" t="inlineStr">
        <is>
          <t>Soll der Seeburgpark als Naherholungsgebiet stärker geschützt werden (z.B. weniger Veranstaltungen)?</t>
        </is>
      </c>
      <c r="E950" t="inlineStr">
        <is>
          <t>options4</t>
        </is>
      </c>
      <c r="F950" t="n">
        <v>11421</v>
      </c>
      <c r="G950" t="inlineStr">
        <is>
          <t>Raumplanung</t>
        </is>
      </c>
      <c r="H950" t="inlineStr">
        <is>
          <t>Q02668</t>
        </is>
      </c>
      <c r="I950" t="inlineStr">
        <is>
          <t>de</t>
        </is>
      </c>
      <c r="J950" t="b">
        <v>0</v>
      </c>
      <c r="K950" t="inlineStr">
        <is>
          <t>4fa5dbb9d4a9abfe5f01303d71ff3059</t>
        </is>
      </c>
      <c r="L950" t="n">
        <v/>
      </c>
      <c r="M950" t="n">
        <v>-1</v>
      </c>
      <c r="N950" t="n">
        <v>-1</v>
      </c>
    </row>
    <row r="951">
      <c r="A951" t="n">
        <v>1041</v>
      </c>
      <c r="B951" s="2" t="n">
        <v>44997</v>
      </c>
      <c r="C951" t="n">
        <v>32060</v>
      </c>
      <c r="D951" t="inlineStr">
        <is>
          <t>Soll der Boulevard zu einer autofreien Fussgängerzone umgewandelt werden?</t>
        </is>
      </c>
      <c r="E951" t="inlineStr">
        <is>
          <t>options4</t>
        </is>
      </c>
      <c r="F951" t="n">
        <v>11421</v>
      </c>
      <c r="G951" t="inlineStr">
        <is>
          <t>Raumplanung</t>
        </is>
      </c>
      <c r="H951" t="inlineStr">
        <is>
          <t>Q02669</t>
        </is>
      </c>
      <c r="I951" t="inlineStr">
        <is>
          <t>de</t>
        </is>
      </c>
      <c r="J951" t="b">
        <v>0</v>
      </c>
      <c r="K951" t="inlineStr">
        <is>
          <t>549d8f419dbaa7a2fdd8ba58e439040f</t>
        </is>
      </c>
      <c r="L951" t="n">
        <v/>
      </c>
      <c r="M951" t="n">
        <v>-1</v>
      </c>
      <c r="N951" t="n">
        <v>-1</v>
      </c>
    </row>
    <row r="952">
      <c r="A952" t="n">
        <v>1041</v>
      </c>
      <c r="B952" s="2" t="n">
        <v>44997</v>
      </c>
      <c r="C952" t="n">
        <v>32061</v>
      </c>
      <c r="D952" t="inlineStr">
        <is>
          <t>Soll die Stadt Kreuzlingen den Bau von günstigen Familienwohnungen zusätzlich finanziell fördern?</t>
        </is>
      </c>
      <c r="E952" t="inlineStr">
        <is>
          <t>options4</t>
        </is>
      </c>
      <c r="F952" t="n">
        <v>11421</v>
      </c>
      <c r="G952" t="inlineStr">
        <is>
          <t>Raumplanung</t>
        </is>
      </c>
      <c r="H952" t="inlineStr">
        <is>
          <t>Q02670</t>
        </is>
      </c>
      <c r="I952" t="inlineStr">
        <is>
          <t>de</t>
        </is>
      </c>
      <c r="J952" t="b">
        <v>0</v>
      </c>
      <c r="K952" t="inlineStr">
        <is>
          <t>58c0e513763069a6f42eec20ed6f30f5</t>
        </is>
      </c>
      <c r="L952" t="n">
        <v/>
      </c>
      <c r="M952" t="n">
        <v>-1</v>
      </c>
      <c r="N952" t="n">
        <v>-1</v>
      </c>
    </row>
    <row r="953">
      <c r="A953" t="n">
        <v>1041</v>
      </c>
      <c r="B953" s="2" t="n">
        <v>44997</v>
      </c>
      <c r="C953" t="n">
        <v>32062</v>
      </c>
      <c r="D953" t="inlineStr">
        <is>
          <t>Kreuzlingen hat sich zum Ziel gesetzt, bis spätestens 2050 auf die Verwendung fossiler Energieträger (u.a. Öl und Gas) zu verzichten (Netto-Null-Ziel). Würden Sie ein Netto-Null-Ziel bis spätestens 2040 vorziehen?</t>
        </is>
      </c>
      <c r="E953" t="inlineStr">
        <is>
          <t>options4</t>
        </is>
      </c>
      <c r="F953" t="n">
        <v>11422</v>
      </c>
      <c r="G953" t="inlineStr">
        <is>
          <t>Umwelt &amp; Energie</t>
        </is>
      </c>
      <c r="H953" t="inlineStr">
        <is>
          <t>Q02671</t>
        </is>
      </c>
      <c r="I953" t="inlineStr">
        <is>
          <t>de</t>
        </is>
      </c>
      <c r="J953" t="b">
        <v>0</v>
      </c>
      <c r="K953" t="inlineStr">
        <is>
          <t>d6265dd0d47287d7dfd77197cc6f1b33</t>
        </is>
      </c>
      <c r="L953" t="n">
        <v/>
      </c>
      <c r="M953" t="n">
        <v>-1</v>
      </c>
      <c r="N953" t="n">
        <v>-1</v>
      </c>
    </row>
    <row r="954">
      <c r="A954" t="n">
        <v>1041</v>
      </c>
      <c r="B954" s="2" t="n">
        <v>44997</v>
      </c>
      <c r="C954" t="n">
        <v>32063</v>
      </c>
      <c r="D954" t="inlineStr">
        <is>
          <t>Soll «Energie Kreuzlingen» dazu verpflichtet werden, ausschliesslich Strom aus erneuerbaren Energiequellen anzubieten?</t>
        </is>
      </c>
      <c r="E954" t="inlineStr">
        <is>
          <t>options4</t>
        </is>
      </c>
      <c r="F954" t="n">
        <v>11422</v>
      </c>
      <c r="G954" t="inlineStr">
        <is>
          <t>Umwelt &amp; Energie</t>
        </is>
      </c>
      <c r="H954" t="inlineStr">
        <is>
          <t>Q02672</t>
        </is>
      </c>
      <c r="I954" t="inlineStr">
        <is>
          <t>de</t>
        </is>
      </c>
      <c r="J954" t="b">
        <v>0</v>
      </c>
      <c r="K954" t="inlineStr">
        <is>
          <t>7c2966cae2d1313bb558d3b49f149251</t>
        </is>
      </c>
      <c r="L954" t="n">
        <v/>
      </c>
      <c r="M954" t="n">
        <v>-1</v>
      </c>
      <c r="N954" t="n">
        <v>-1</v>
      </c>
    </row>
    <row r="955">
      <c r="A955" t="n">
        <v>1041</v>
      </c>
      <c r="B955" s="2" t="n">
        <v>44997</v>
      </c>
      <c r="C955" t="n">
        <v>32064</v>
      </c>
      <c r="D955" t="inlineStr">
        <is>
          <t>Soll Kreuzlingen bei den Klimaschutzmassnahmen vollständig auf Anreize und Zielvereinbarungen setzen, statt auf Verbote und Einschränkungen?</t>
        </is>
      </c>
      <c r="E955" t="inlineStr">
        <is>
          <t>options4</t>
        </is>
      </c>
      <c r="F955" t="n">
        <v>11422</v>
      </c>
      <c r="G955" t="inlineStr">
        <is>
          <t>Umwelt &amp; Energie</t>
        </is>
      </c>
      <c r="H955" t="inlineStr">
        <is>
          <t>Q02673</t>
        </is>
      </c>
      <c r="I955" t="inlineStr">
        <is>
          <t>de</t>
        </is>
      </c>
      <c r="J955" t="b">
        <v>0</v>
      </c>
      <c r="K955" t="inlineStr">
        <is>
          <t>c6366a3cf40b3e7ebcfb1c0171ba4385</t>
        </is>
      </c>
      <c r="L955" t="n">
        <v/>
      </c>
      <c r="M955" t="n">
        <v>-1</v>
      </c>
      <c r="N955" t="n">
        <v>-1</v>
      </c>
    </row>
    <row r="956">
      <c r="A956" t="n">
        <v>1041</v>
      </c>
      <c r="B956" s="2" t="n">
        <v>44997</v>
      </c>
      <c r="C956" t="n">
        <v>32065</v>
      </c>
      <c r="D956" t="inlineStr">
        <is>
          <t>Sollen Strassen und Plätze zur Hitzereduktion und Förderung der Biodiversität stärker begrünt werden?</t>
        </is>
      </c>
      <c r="E956" t="inlineStr">
        <is>
          <t>options4</t>
        </is>
      </c>
      <c r="F956" t="n">
        <v>11422</v>
      </c>
      <c r="G956" t="inlineStr">
        <is>
          <t>Umwelt &amp; Energie</t>
        </is>
      </c>
      <c r="H956" t="inlineStr">
        <is>
          <t>Q02674</t>
        </is>
      </c>
      <c r="I956" t="inlineStr">
        <is>
          <t>de</t>
        </is>
      </c>
      <c r="J956" t="b">
        <v>0</v>
      </c>
      <c r="K956" t="inlineStr">
        <is>
          <t>8614a06dd2f73c0c20529a7da2a76947</t>
        </is>
      </c>
      <c r="L956" t="n">
        <v/>
      </c>
      <c r="M956" t="n">
        <v>-1</v>
      </c>
      <c r="N956" t="n">
        <v>-1</v>
      </c>
    </row>
    <row r="957">
      <c r="A957" t="n">
        <v>1041</v>
      </c>
      <c r="B957" s="2" t="n">
        <v>44997</v>
      </c>
      <c r="C957" t="n">
        <v>32066</v>
      </c>
      <c r="D957" t="inlineStr">
        <is>
          <t>Soll in Kreuzlingen ein Wärmenetz mit thermischer Nutzung der Seewärme erstellt werden?</t>
        </is>
      </c>
      <c r="E957" t="inlineStr">
        <is>
          <t>options4</t>
        </is>
      </c>
      <c r="F957" t="n">
        <v>11422</v>
      </c>
      <c r="G957" t="inlineStr">
        <is>
          <t>Umwelt &amp; Energie</t>
        </is>
      </c>
      <c r="H957" t="inlineStr">
        <is>
          <t>Q02675</t>
        </is>
      </c>
      <c r="I957" t="inlineStr">
        <is>
          <t>de</t>
        </is>
      </c>
      <c r="J957" t="b">
        <v>0</v>
      </c>
      <c r="K957" t="inlineStr">
        <is>
          <t>11299014f20bb820c0934c78af168277</t>
        </is>
      </c>
      <c r="L957" t="n">
        <v/>
      </c>
      <c r="M957" t="n">
        <v>-1</v>
      </c>
      <c r="N957" t="n">
        <v>-1</v>
      </c>
    </row>
    <row r="958">
      <c r="A958" t="n">
        <v>1041</v>
      </c>
      <c r="B958" s="2" t="n">
        <v>44997</v>
      </c>
      <c r="C958" t="n">
        <v>32067</v>
      </c>
      <c r="D958" t="inlineStr">
        <is>
          <t>Soll in der Stadt Kreuzlingen die Infrastruktur für den Langsamverkehr (z.B. Velowege) ausgebaut werden?</t>
        </is>
      </c>
      <c r="E958" t="inlineStr">
        <is>
          <t>options4</t>
        </is>
      </c>
      <c r="F958" t="n">
        <v>11423</v>
      </c>
      <c r="G958" t="inlineStr">
        <is>
          <t>Verkehr &amp; Infrastruktur</t>
        </is>
      </c>
      <c r="H958" t="inlineStr">
        <is>
          <t>Q02676</t>
        </is>
      </c>
      <c r="I958" t="inlineStr">
        <is>
          <t>de</t>
        </is>
      </c>
      <c r="J958" t="b">
        <v>0</v>
      </c>
      <c r="K958" t="inlineStr">
        <is>
          <t>5cad297762e118d64903cb710147b9a7</t>
        </is>
      </c>
      <c r="L958" t="n">
        <v/>
      </c>
      <c r="M958" t="n">
        <v>-1</v>
      </c>
      <c r="N958" t="n">
        <v>-1</v>
      </c>
    </row>
    <row r="959">
      <c r="A959" t="n">
        <v>1041</v>
      </c>
      <c r="B959" s="2" t="n">
        <v>44997</v>
      </c>
      <c r="C959" t="n">
        <v>32068</v>
      </c>
      <c r="D959" t="inlineStr">
        <is>
          <t>Braucht es in Kreuzlingen zusätzliche Massnahmen zugunsten des motorisierten Individualverkehrs (z.B. Umfahrungsstrassen, Kapazitätsausbau, Parkplatzerhalt)?</t>
        </is>
      </c>
      <c r="E959" t="inlineStr">
        <is>
          <t>options4</t>
        </is>
      </c>
      <c r="F959" t="n">
        <v>11423</v>
      </c>
      <c r="G959" t="inlineStr">
        <is>
          <t>Verkehr &amp; Infrastruktur</t>
        </is>
      </c>
      <c r="H959" t="inlineStr">
        <is>
          <t>Q02677</t>
        </is>
      </c>
      <c r="I959" t="inlineStr">
        <is>
          <t>de</t>
        </is>
      </c>
      <c r="J959" t="b">
        <v>0</v>
      </c>
      <c r="K959" t="inlineStr">
        <is>
          <t>a40f6891fb989daff61537fe6664a9d4</t>
        </is>
      </c>
      <c r="L959" t="n">
        <v/>
      </c>
      <c r="M959" t="n">
        <v>-1</v>
      </c>
      <c r="N959" t="n">
        <v>-1</v>
      </c>
    </row>
    <row r="960">
      <c r="A960" t="n">
        <v>1041</v>
      </c>
      <c r="B960" s="2" t="n">
        <v>44997</v>
      </c>
      <c r="C960" t="n">
        <v>32069</v>
      </c>
      <c r="D960" t="inlineStr">
        <is>
          <t>Würden Sie es begrüssen, wenn in Kreuzlinger Wohn- und Schulquartieren vermehrt Tempo-20-Zonen (Begegnungszonen) eingeführt würden?</t>
        </is>
      </c>
      <c r="E960" t="inlineStr">
        <is>
          <t>options4</t>
        </is>
      </c>
      <c r="F960" t="n">
        <v>11423</v>
      </c>
      <c r="G960" t="inlineStr">
        <is>
          <t>Verkehr &amp; Infrastruktur</t>
        </is>
      </c>
      <c r="H960" t="inlineStr">
        <is>
          <t>Q02678</t>
        </is>
      </c>
      <c r="I960" t="inlineStr">
        <is>
          <t>de</t>
        </is>
      </c>
      <c r="J960" t="b">
        <v>0</v>
      </c>
      <c r="K960" t="inlineStr">
        <is>
          <t>d395d2d928f1cb12d0028ce08652b12e</t>
        </is>
      </c>
      <c r="L960" t="n">
        <v/>
      </c>
      <c r="M960" t="n">
        <v>-1</v>
      </c>
      <c r="N960" t="n">
        <v>-1</v>
      </c>
    </row>
    <row r="961">
      <c r="A961" t="n">
        <v>1041</v>
      </c>
      <c r="B961" s="2" t="n">
        <v>44997</v>
      </c>
      <c r="C961" t="n">
        <v>32070</v>
      </c>
      <c r="D961" t="inlineStr">
        <is>
          <t>Sollte die Stadt Kreuzlingen die Benützung des öffentlichen Verkehrs stärker fördern (Subventionierung von Abonnementen, Verdichtung des Netzes, Erhöhung der Frequenz)?</t>
        </is>
      </c>
      <c r="E961" t="inlineStr">
        <is>
          <t>options4</t>
        </is>
      </c>
      <c r="F961" t="n">
        <v>11423</v>
      </c>
      <c r="G961" t="inlineStr">
        <is>
          <t>Verkehr &amp; Infrastruktur</t>
        </is>
      </c>
      <c r="H961" t="inlineStr">
        <is>
          <t>Q02679</t>
        </is>
      </c>
      <c r="I961" t="inlineStr">
        <is>
          <t>de</t>
        </is>
      </c>
      <c r="J961" t="b">
        <v>0</v>
      </c>
      <c r="K961" t="inlineStr">
        <is>
          <t>eb912df5df3b948a83889068543dae3e</t>
        </is>
      </c>
      <c r="L961" t="n">
        <v/>
      </c>
      <c r="M961" t="n">
        <v>-1</v>
      </c>
      <c r="N961" t="n">
        <v>-1</v>
      </c>
    </row>
    <row r="962">
      <c r="A962" t="n">
        <v>1041</v>
      </c>
      <c r="B962" s="2" t="n">
        <v>44997</v>
      </c>
      <c r="C962" t="n">
        <v>32071</v>
      </c>
      <c r="D962" t="inlineStr">
        <is>
          <t>Soll die Finanzierung von Parteien sowie von Wahl- und Abstimmungskampagnen in der Stadt Kreuzlingen offengelegt werden müssen?</t>
        </is>
      </c>
      <c r="E962" t="inlineStr">
        <is>
          <t>options4</t>
        </is>
      </c>
      <c r="F962" t="n">
        <v>11424</v>
      </c>
      <c r="G962" t="inlineStr">
        <is>
          <t>Politisches System &amp; Digitalisierung</t>
        </is>
      </c>
      <c r="H962" t="inlineStr">
        <is>
          <t>Q02680</t>
        </is>
      </c>
      <c r="I962" t="inlineStr">
        <is>
          <t>de</t>
        </is>
      </c>
      <c r="J962" t="b">
        <v>0</v>
      </c>
      <c r="K962" t="inlineStr">
        <is>
          <t>636682d59b22cce4f25735f9a56195c7</t>
        </is>
      </c>
      <c r="L962" t="n">
        <v/>
      </c>
      <c r="M962" t="n">
        <v>-1</v>
      </c>
      <c r="N962" t="n">
        <v>-1</v>
      </c>
    </row>
    <row r="963">
      <c r="A963" t="n">
        <v>1041</v>
      </c>
      <c r="B963" s="2" t="n">
        <v>44997</v>
      </c>
      <c r="C963" t="n">
        <v>32072</v>
      </c>
      <c r="D963" t="inlineStr">
        <is>
          <t>Soll Kreuzlingen ein eigenes Jugendparlament erhalten?</t>
        </is>
      </c>
      <c r="E963" t="inlineStr">
        <is>
          <t>options4</t>
        </is>
      </c>
      <c r="F963" t="n">
        <v>11424</v>
      </c>
      <c r="G963" t="inlineStr">
        <is>
          <t>Politisches System &amp; Digitalisierung</t>
        </is>
      </c>
      <c r="H963" t="inlineStr">
        <is>
          <t>Q02681</t>
        </is>
      </c>
      <c r="I963" t="inlineStr">
        <is>
          <t>de</t>
        </is>
      </c>
      <c r="J963" t="b">
        <v>0</v>
      </c>
      <c r="K963" t="inlineStr">
        <is>
          <t>785176c76fa052b20d98c8c0cf5e80ad</t>
        </is>
      </c>
      <c r="L963" t="n">
        <v/>
      </c>
      <c r="M963" t="n">
        <v>-1</v>
      </c>
      <c r="N963" t="n">
        <v>-1</v>
      </c>
    </row>
    <row r="964">
      <c r="A964" t="n">
        <v>1041</v>
      </c>
      <c r="B964" s="2" t="n">
        <v>44997</v>
      </c>
      <c r="C964" t="n">
        <v>32074</v>
      </c>
      <c r="D964" t="inlineStr">
        <is>
          <t>Soll die Polizeipräsenz in Kreuzlingen ausgebaut werden?</t>
        </is>
      </c>
      <c r="E964" t="inlineStr">
        <is>
          <t>options4</t>
        </is>
      </c>
      <c r="F964" t="n">
        <v>11425</v>
      </c>
      <c r="G964" t="inlineStr">
        <is>
          <t>Sicherheit &amp; Polizei</t>
        </is>
      </c>
      <c r="H964" t="inlineStr">
        <is>
          <t>Q02683</t>
        </is>
      </c>
      <c r="I964" t="inlineStr">
        <is>
          <t>de</t>
        </is>
      </c>
      <c r="J964" t="b">
        <v>0</v>
      </c>
      <c r="K964" t="inlineStr">
        <is>
          <t>e6bb10aa48fbd10e16ae210632c6f267</t>
        </is>
      </c>
      <c r="L964" t="n">
        <v/>
      </c>
      <c r="M964" t="n">
        <v>-1</v>
      </c>
      <c r="N964" t="n">
        <v>-1</v>
      </c>
    </row>
    <row r="965">
      <c r="A965" t="n">
        <v>1041</v>
      </c>
      <c r="B965" s="2" t="n">
        <v>44997</v>
      </c>
      <c r="C965" t="n">
        <v>32076</v>
      </c>
      <c r="D965" t="inlineStr">
        <is>
          <t>Soll in der Stadt Kreuzlingen mehr gegen das Liegenlassen von Abfall (Littering) unternommen werden (z.B. höhere Bussen, mehr Kontrollen)?</t>
        </is>
      </c>
      <c r="E965" t="inlineStr">
        <is>
          <t>options4</t>
        </is>
      </c>
      <c r="F965" t="n">
        <v>11425</v>
      </c>
      <c r="G965" t="inlineStr">
        <is>
          <t>Sicherheit &amp; Polizei</t>
        </is>
      </c>
      <c r="H965" t="inlineStr">
        <is>
          <t>Q02685</t>
        </is>
      </c>
      <c r="I965" t="inlineStr">
        <is>
          <t>de</t>
        </is>
      </c>
      <c r="J965" t="b">
        <v>0</v>
      </c>
      <c r="K965" t="inlineStr">
        <is>
          <t>8e030f5b374b009868e957a936b1e79d</t>
        </is>
      </c>
      <c r="L965" t="n">
        <v/>
      </c>
      <c r="M965" t="n">
        <v>-1</v>
      </c>
      <c r="N965" t="n">
        <v>-1</v>
      </c>
    </row>
    <row r="966">
      <c r="A966" t="n">
        <v>1044</v>
      </c>
      <c r="B966" s="2" t="n">
        <v>45018</v>
      </c>
      <c r="C966" t="n">
        <v>31975</v>
      </c>
      <c r="D966" t="inlineStr">
        <is>
          <t>Sollen im Kanton Luzern Ergänzungsleistungen für Familien mit tiefem Einkommen eingeführt werden?</t>
        </is>
      </c>
      <c r="E966" t="inlineStr">
        <is>
          <t>options4</t>
        </is>
      </c>
      <c r="F966" t="n">
        <v>11402</v>
      </c>
      <c r="G966" t="inlineStr">
        <is>
          <t>Sozialstaat &amp; Familie</t>
        </is>
      </c>
      <c r="H966" t="inlineStr">
        <is>
          <t>Q02701</t>
        </is>
      </c>
      <c r="I966" t="inlineStr">
        <is>
          <t>de</t>
        </is>
      </c>
      <c r="J966" t="b">
        <v>0</v>
      </c>
      <c r="K966" t="inlineStr">
        <is>
          <t>510780c1a9be2fa63ab902ee0d9f99bc</t>
        </is>
      </c>
      <c r="L966" t="n">
        <v/>
      </c>
      <c r="M966" t="n">
        <v>-1</v>
      </c>
      <c r="N966" t="n">
        <v>-1</v>
      </c>
    </row>
    <row r="967">
      <c r="A967" t="n">
        <v>1044</v>
      </c>
      <c r="B967" s="2" t="n">
        <v>45018</v>
      </c>
      <c r="C967" t="n">
        <v>31977</v>
      </c>
      <c r="D967" t="inlineStr">
        <is>
          <t>Soll die familienergänzende Kinderbetreuung für alle Einwohner/-innen des Kantons stärker vergünstigt werden? [Bürger/-innen Frage]</t>
        </is>
      </c>
      <c r="E967" t="inlineStr">
        <is>
          <t>options4</t>
        </is>
      </c>
      <c r="F967" t="n">
        <v>11402</v>
      </c>
      <c r="G967" t="inlineStr">
        <is>
          <t>Sozialstaat &amp; Familie</t>
        </is>
      </c>
      <c r="H967" t="inlineStr">
        <is>
          <t>Q02703</t>
        </is>
      </c>
      <c r="I967" t="inlineStr">
        <is>
          <t>de</t>
        </is>
      </c>
      <c r="J967" t="b">
        <v>0</v>
      </c>
      <c r="K967" t="inlineStr">
        <is>
          <t>7348ce89f42871b5127eb259a7f8877a</t>
        </is>
      </c>
      <c r="L967" t="n">
        <v/>
      </c>
      <c r="M967" t="n">
        <v>-1</v>
      </c>
      <c r="N967" t="n">
        <v>-1</v>
      </c>
    </row>
    <row r="968">
      <c r="A968" t="n">
        <v>1044</v>
      </c>
      <c r="B968" s="2" t="n">
        <v>45018</v>
      </c>
      <c r="C968" t="n">
        <v>31978</v>
      </c>
      <c r="D968" t="inlineStr">
        <is>
          <t>Soll das Luzerner Sozialhilfegesetz verschärft werden (z.B. Einschränkung der Leistungen, Senkung des Existenzminimums, Verschärfung der Sanktionen im Betrugsfall)?</t>
        </is>
      </c>
      <c r="E968" t="inlineStr">
        <is>
          <t>options4</t>
        </is>
      </c>
      <c r="F968" t="n">
        <v>11402</v>
      </c>
      <c r="G968" t="inlineStr">
        <is>
          <t>Sozialstaat &amp; Familie</t>
        </is>
      </c>
      <c r="H968" t="inlineStr">
        <is>
          <t>Q02704</t>
        </is>
      </c>
      <c r="I968" t="inlineStr">
        <is>
          <t>de</t>
        </is>
      </c>
      <c r="J968" t="b">
        <v>0</v>
      </c>
      <c r="K968" t="inlineStr">
        <is>
          <t>d9acc277012834e6a526ff93aa3d49e4</t>
        </is>
      </c>
      <c r="L968" t="n">
        <v/>
      </c>
      <c r="M968" t="n">
        <v>-1</v>
      </c>
      <c r="N968" t="n">
        <v>-1</v>
      </c>
    </row>
    <row r="969">
      <c r="A969" t="n">
        <v>1044</v>
      </c>
      <c r="B969" s="2" t="n">
        <v>45018</v>
      </c>
      <c r="C969" t="n">
        <v>31979</v>
      </c>
      <c r="D969" t="inlineStr">
        <is>
          <t xml:space="preserve">Sollen Personen eine zusätzliche Gebühr bezahlen müssen, wenn sie den Spitalnotfall wegen nicht dringlicher Behandlungen aufsuchen? </t>
        </is>
      </c>
      <c r="E969" t="inlineStr">
        <is>
          <t>options4</t>
        </is>
      </c>
      <c r="F969" t="n">
        <v>11403</v>
      </c>
      <c r="G969" t="inlineStr">
        <is>
          <t>Gesundheitswesen</t>
        </is>
      </c>
      <c r="H969" t="inlineStr">
        <is>
          <t>Q02705</t>
        </is>
      </c>
      <c r="I969" t="inlineStr">
        <is>
          <t>de</t>
        </is>
      </c>
      <c r="J969" t="b">
        <v>0</v>
      </c>
      <c r="K969" t="inlineStr">
        <is>
          <t>edcdeeaebba3986a040aafdfabaec834</t>
        </is>
      </c>
      <c r="L969" t="n">
        <v/>
      </c>
      <c r="M969" t="n">
        <v>-1</v>
      </c>
      <c r="N969" t="n">
        <v>-1</v>
      </c>
    </row>
    <row r="970">
      <c r="A970" t="n">
        <v>1044</v>
      </c>
      <c r="B970" s="2" t="n">
        <v>45018</v>
      </c>
      <c r="C970" t="n">
        <v>31980</v>
      </c>
      <c r="D970" t="inlineStr">
        <is>
          <t>Sollen Personen, die Angehörige (Erwachsene mit Hilflosenentschädigung) pflegen, finanzielle Entschädigungen erhalten?</t>
        </is>
      </c>
      <c r="E970" t="inlineStr">
        <is>
          <t>options4</t>
        </is>
      </c>
      <c r="F970" t="n">
        <v>11403</v>
      </c>
      <c r="G970" t="inlineStr">
        <is>
          <t>Gesundheitswesen</t>
        </is>
      </c>
      <c r="H970" t="inlineStr">
        <is>
          <t>Q02706</t>
        </is>
      </c>
      <c r="I970" t="inlineStr">
        <is>
          <t>de</t>
        </is>
      </c>
      <c r="J970" t="b">
        <v>0</v>
      </c>
      <c r="K970" t="inlineStr">
        <is>
          <t>b0b12e4cafb40cdede4d550100cbcd7f</t>
        </is>
      </c>
      <c r="L970" t="n">
        <v/>
      </c>
      <c r="M970" t="n">
        <v>-1</v>
      </c>
      <c r="N970" t="n">
        <v>-1</v>
      </c>
    </row>
    <row r="971">
      <c r="A971" t="n">
        <v>1044</v>
      </c>
      <c r="B971" s="2" t="n">
        <v>45018</v>
      </c>
      <c r="C971" t="n">
        <v>31981</v>
      </c>
      <c r="D971" t="inlineStr">
        <is>
          <t>Soll der Kanton Luzern mehr Geld für die Verbilligung der Krankenkassenprämien bereitstellen?</t>
        </is>
      </c>
      <c r="E971" t="inlineStr">
        <is>
          <t>options4</t>
        </is>
      </c>
      <c r="F971" t="n">
        <v>11403</v>
      </c>
      <c r="G971" t="inlineStr">
        <is>
          <t>Gesundheitswesen</t>
        </is>
      </c>
      <c r="H971" t="inlineStr">
        <is>
          <t>Q02707</t>
        </is>
      </c>
      <c r="I971" t="inlineStr">
        <is>
          <t>de</t>
        </is>
      </c>
      <c r="J971" t="b">
        <v>0</v>
      </c>
      <c r="K971" t="inlineStr">
        <is>
          <t>89b8f8a081ab7b68278e1aae0cb7bae7</t>
        </is>
      </c>
      <c r="L971" t="n">
        <v/>
      </c>
      <c r="M971" t="n">
        <v>-1</v>
      </c>
      <c r="N971" t="n">
        <v>-1</v>
      </c>
    </row>
    <row r="972">
      <c r="A972" t="n">
        <v>1044</v>
      </c>
      <c r="B972" s="2" t="n">
        <v>45018</v>
      </c>
      <c r="C972" t="n">
        <v>31982</v>
      </c>
      <c r="D972" t="inlineStr">
        <is>
          <t>Soll der Kanton Luzern mehr finanzielle Mittel für bessere Arbeitsbedingungen des Pflegepersonals (z.B. Luzerner Kantonsspital) einsetzen?</t>
        </is>
      </c>
      <c r="E972" t="inlineStr">
        <is>
          <t>options4</t>
        </is>
      </c>
      <c r="F972" t="n">
        <v>11403</v>
      </c>
      <c r="G972" t="inlineStr">
        <is>
          <t>Gesundheitswesen</t>
        </is>
      </c>
      <c r="H972" t="inlineStr">
        <is>
          <t>Q02708</t>
        </is>
      </c>
      <c r="I972" t="inlineStr">
        <is>
          <t>de</t>
        </is>
      </c>
      <c r="J972" t="b">
        <v>0</v>
      </c>
      <c r="K972" t="inlineStr">
        <is>
          <t>989f765d542843690eda08b1f3333505</t>
        </is>
      </c>
      <c r="L972" t="n">
        <v/>
      </c>
      <c r="M972" t="n">
        <v>-1</v>
      </c>
      <c r="N972" t="n">
        <v>-1</v>
      </c>
    </row>
    <row r="973">
      <c r="A973" t="n">
        <v>1044</v>
      </c>
      <c r="B973" s="2" t="n">
        <v>45018</v>
      </c>
      <c r="C973" t="n">
        <v>31983</v>
      </c>
      <c r="D973" t="inlineStr">
        <is>
          <t>Soll der Kanton Luzern Hausarztpraxen in Randregionen finanziell unterstützen (z.B. durch steuerliche Vorteile für Hausärzte oder Anschubfinanzierungen für neue Arztpraxen)?</t>
        </is>
      </c>
      <c r="E973" t="inlineStr">
        <is>
          <t>options4</t>
        </is>
      </c>
      <c r="F973" t="n">
        <v>11403</v>
      </c>
      <c r="G973" t="inlineStr">
        <is>
          <t>Gesundheitswesen</t>
        </is>
      </c>
      <c r="H973" t="inlineStr">
        <is>
          <t>Q02709</t>
        </is>
      </c>
      <c r="I973" t="inlineStr">
        <is>
          <t>de</t>
        </is>
      </c>
      <c r="J973" t="b">
        <v>0</v>
      </c>
      <c r="K973" t="inlineStr">
        <is>
          <t>8b4327a8ccd24c926b0a55657b8a614e</t>
        </is>
      </c>
      <c r="L973" t="n">
        <v/>
      </c>
      <c r="M973" t="n">
        <v>-1</v>
      </c>
      <c r="N973" t="n">
        <v>-1</v>
      </c>
    </row>
    <row r="974">
      <c r="A974" t="n">
        <v>1044</v>
      </c>
      <c r="B974" s="2" t="n">
        <v>45018</v>
      </c>
      <c r="C974" t="n">
        <v>31985</v>
      </c>
      <c r="D974" t="inlineStr">
        <is>
          <t>Sollen im Kanton Luzern alle Schulen als Tagesschulen mit freiwilligem Betreuungsangebot (modulare Tagesschule) geführt werden?</t>
        </is>
      </c>
      <c r="E974" t="inlineStr">
        <is>
          <t>options4</t>
        </is>
      </c>
      <c r="F974" t="n">
        <v>11404</v>
      </c>
      <c r="G974" t="inlineStr">
        <is>
          <t>Schule &amp; Bildung</t>
        </is>
      </c>
      <c r="H974" t="inlineStr">
        <is>
          <t>Q02711</t>
        </is>
      </c>
      <c r="I974" t="inlineStr">
        <is>
          <t>de</t>
        </is>
      </c>
      <c r="J974" t="b">
        <v>0</v>
      </c>
      <c r="K974" t="inlineStr">
        <is>
          <t>26ec58895a949a395c55bca55ff68710</t>
        </is>
      </c>
      <c r="L974" t="n">
        <v/>
      </c>
      <c r="M974" t="n">
        <v>-1</v>
      </c>
      <c r="N974" t="n">
        <v>-1</v>
      </c>
    </row>
    <row r="975">
      <c r="A975" t="n">
        <v>1044</v>
      </c>
      <c r="B975" s="2" t="n">
        <v>45018</v>
      </c>
      <c r="C975" t="n">
        <v>31986</v>
      </c>
      <c r="D975" t="inlineStr">
        <is>
          <t>Soll an Luzerner Schulen wieder vermehrt Frontalunterricht als Unterrichtsmethode eingesetzt werden?</t>
        </is>
      </c>
      <c r="E975" t="inlineStr">
        <is>
          <t>options4</t>
        </is>
      </c>
      <c r="F975" t="n">
        <v>11404</v>
      </c>
      <c r="G975" t="inlineStr">
        <is>
          <t>Schule &amp; Bildung</t>
        </is>
      </c>
      <c r="H975" t="inlineStr">
        <is>
          <t>Q02712</t>
        </is>
      </c>
      <c r="I975" t="inlineStr">
        <is>
          <t>de</t>
        </is>
      </c>
      <c r="J975" t="b">
        <v>0</v>
      </c>
      <c r="K975" t="inlineStr">
        <is>
          <t>eef58b9e5a1c0ae5da54461215652da5</t>
        </is>
      </c>
      <c r="L975" t="n">
        <v/>
      </c>
      <c r="M975" t="n">
        <v>-1</v>
      </c>
      <c r="N975" t="n">
        <v>-1</v>
      </c>
    </row>
    <row r="976">
      <c r="A976" t="n">
        <v>1044</v>
      </c>
      <c r="B976" s="2" t="n">
        <v>45018</v>
      </c>
      <c r="C976" t="n">
        <v>31987</v>
      </c>
      <c r="D976" t="inlineStr">
        <is>
          <t>Soll der Kanton Luzern die Gymnasialquote auf den aktuellen Zielwert begrenzen (19.5% Maturitätsquote)?</t>
        </is>
      </c>
      <c r="E976" t="inlineStr">
        <is>
          <t>options4</t>
        </is>
      </c>
      <c r="F976" t="n">
        <v>11404</v>
      </c>
      <c r="G976" t="inlineStr">
        <is>
          <t>Schule &amp; Bildung</t>
        </is>
      </c>
      <c r="H976" t="inlineStr">
        <is>
          <t>Q02713</t>
        </is>
      </c>
      <c r="I976" t="inlineStr">
        <is>
          <t>de</t>
        </is>
      </c>
      <c r="J976" t="b">
        <v>0</v>
      </c>
      <c r="K976" t="inlineStr">
        <is>
          <t>0d8dd5c8c32afd43485c33a0d5b56c3c</t>
        </is>
      </c>
      <c r="L976" t="n">
        <v/>
      </c>
      <c r="M976" t="n">
        <v>-1</v>
      </c>
      <c r="N976" t="n">
        <v>-1</v>
      </c>
    </row>
    <row r="977">
      <c r="A977" t="n">
        <v>1044</v>
      </c>
      <c r="B977" s="2" t="n">
        <v>45018</v>
      </c>
      <c r="C977" t="n">
        <v>31988</v>
      </c>
      <c r="D977" t="inlineStr">
        <is>
          <t>Soll im Kanton Luzern ein verbindliches Mindestpensum von 50% für Lehrpersonen eingeführt werden?</t>
        </is>
      </c>
      <c r="E977" t="inlineStr">
        <is>
          <t>options4</t>
        </is>
      </c>
      <c r="F977" t="n">
        <v>11404</v>
      </c>
      <c r="G977" t="inlineStr">
        <is>
          <t>Schule &amp; Bildung</t>
        </is>
      </c>
      <c r="H977" t="inlineStr">
        <is>
          <t>Q02714</t>
        </is>
      </c>
      <c r="I977" t="inlineStr">
        <is>
          <t>de</t>
        </is>
      </c>
      <c r="J977" t="b">
        <v>0</v>
      </c>
      <c r="K977" t="inlineStr">
        <is>
          <t>535c14b96487b3a20c215f6675b2d2fd</t>
        </is>
      </c>
      <c r="L977" t="n">
        <v/>
      </c>
      <c r="M977" t="n">
        <v>-1</v>
      </c>
      <c r="N977" t="n">
        <v>-1</v>
      </c>
    </row>
    <row r="978">
      <c r="A978" t="n">
        <v>1044</v>
      </c>
      <c r="B978" s="2" t="n">
        <v>45018</v>
      </c>
      <c r="C978" t="n">
        <v>31989</v>
      </c>
      <c r="D978" t="inlineStr">
        <is>
          <t>Soll der Kanton Luzern Ausländer/-innen bei der Integration stärker unterstützen (z.B. ausgebaute Sprachförderung, zusätzliche Sozialarbeiter/-innen)?</t>
        </is>
      </c>
      <c r="E978" t="inlineStr">
        <is>
          <t>options4</t>
        </is>
      </c>
      <c r="F978" t="n">
        <v>11405</v>
      </c>
      <c r="G978" t="inlineStr">
        <is>
          <t>Migration &amp; Integration</t>
        </is>
      </c>
      <c r="H978" t="inlineStr">
        <is>
          <t>Q02715</t>
        </is>
      </c>
      <c r="I978" t="inlineStr">
        <is>
          <t>de</t>
        </is>
      </c>
      <c r="J978" t="b">
        <v>0</v>
      </c>
      <c r="K978" t="inlineStr">
        <is>
          <t>895e6d8dcba047b04d00b74fe5539e7a</t>
        </is>
      </c>
      <c r="L978" t="n">
        <v/>
      </c>
      <c r="M978" t="n">
        <v>-1</v>
      </c>
      <c r="N978" t="n">
        <v>-1</v>
      </c>
    </row>
    <row r="979">
      <c r="A979" t="n">
        <v>1044</v>
      </c>
      <c r="B979" s="2" t="n">
        <v>45018</v>
      </c>
      <c r="C979" t="n">
        <v>31990</v>
      </c>
      <c r="D979" t="inlineStr">
        <is>
          <t>Sollen Ausländer/-innen, die seit mindestens zehn Jahren in der Schweiz leben, das Stimm- und Wahlrecht auf Gemeindeebene erhalten können?</t>
        </is>
      </c>
      <c r="E979" t="inlineStr">
        <is>
          <t>options4</t>
        </is>
      </c>
      <c r="F979" t="n">
        <v>11405</v>
      </c>
      <c r="G979" t="inlineStr">
        <is>
          <t>Migration &amp; Integration</t>
        </is>
      </c>
      <c r="H979" t="inlineStr">
        <is>
          <t>Q02716</t>
        </is>
      </c>
      <c r="I979" t="inlineStr">
        <is>
          <t>de</t>
        </is>
      </c>
      <c r="J979" t="b">
        <v>0</v>
      </c>
      <c r="K979" t="inlineStr">
        <is>
          <t>f89e23ee513e7cbaebaba98ec88ebc69</t>
        </is>
      </c>
      <c r="L979" t="n">
        <v/>
      </c>
      <c r="M979" t="n">
        <v>-1</v>
      </c>
      <c r="N979" t="n">
        <v>-1</v>
      </c>
    </row>
    <row r="980">
      <c r="A980" t="n">
        <v>1044</v>
      </c>
      <c r="B980" s="2" t="n">
        <v>45018</v>
      </c>
      <c r="C980" t="n">
        <v>31993</v>
      </c>
      <c r="D980" t="inlineStr">
        <is>
          <t>Sollen für Asylsuchende weiterhin tiefere Sozialhilfeansätze gelten als für Schweizer Bürger/-innen?</t>
        </is>
      </c>
      <c r="E980" t="inlineStr">
        <is>
          <t>options4</t>
        </is>
      </c>
      <c r="F980" t="n">
        <v>11405</v>
      </c>
      <c r="G980" t="inlineStr">
        <is>
          <t>Migration &amp; Integration</t>
        </is>
      </c>
      <c r="H980" t="inlineStr">
        <is>
          <t>Q02719</t>
        </is>
      </c>
      <c r="I980" t="inlineStr">
        <is>
          <t>de</t>
        </is>
      </c>
      <c r="J980" t="b">
        <v>0</v>
      </c>
      <c r="K980" t="inlineStr">
        <is>
          <t>b481a13bd692c8e5fe65589bb105547b</t>
        </is>
      </c>
      <c r="L980" t="n">
        <v/>
      </c>
      <c r="M980" t="n">
        <v>-1</v>
      </c>
      <c r="N980" t="n">
        <v>-1</v>
      </c>
    </row>
    <row r="981">
      <c r="A981" t="n">
        <v>1044</v>
      </c>
      <c r="B981" s="2" t="n">
        <v>45018</v>
      </c>
      <c r="C981" t="n">
        <v>31995</v>
      </c>
      <c r="D981" t="inlineStr">
        <is>
          <t>Soll der Kanton Luzern kleine und mittlere Kulturbetriebe stärker finanziell unterstützen  (z.B. Fumetto, Kleintheater Luzern, Museum Bellpark Kriens, Stadttheater Sursee, B-Sides)? [Bürger/-innen Frage]</t>
        </is>
      </c>
      <c r="E981" t="inlineStr">
        <is>
          <t>options4</t>
        </is>
      </c>
      <c r="F981" t="n">
        <v>11406</v>
      </c>
      <c r="G981" t="inlineStr">
        <is>
          <t>Gesellschaft, Kultur &amp; Ethik</t>
        </is>
      </c>
      <c r="H981" t="inlineStr">
        <is>
          <t>Q02721</t>
        </is>
      </c>
      <c r="I981" t="inlineStr">
        <is>
          <t>de</t>
        </is>
      </c>
      <c r="J981" t="b">
        <v>0</v>
      </c>
      <c r="K981" t="inlineStr">
        <is>
          <t>472554bf2df347131cbbddb753d072f5</t>
        </is>
      </c>
      <c r="L981" t="n">
        <v/>
      </c>
      <c r="M981" t="n">
        <v>-1</v>
      </c>
      <c r="N981" t="n">
        <v>-1</v>
      </c>
    </row>
    <row r="982">
      <c r="A982" t="n">
        <v>1044</v>
      </c>
      <c r="B982" s="2" t="n">
        <v>45018</v>
      </c>
      <c r="C982" t="n">
        <v>31997</v>
      </c>
      <c r="D982" t="inlineStr">
        <is>
          <t>Sollten in der Schweiz strengere Vorschriften für einen Schwangerschaftsabbruch gelten?</t>
        </is>
      </c>
      <c r="E982" t="inlineStr">
        <is>
          <t>options4</t>
        </is>
      </c>
      <c r="F982" t="n">
        <v>11406</v>
      </c>
      <c r="G982" t="inlineStr">
        <is>
          <t>Gesellschaft, Kultur &amp; Ethik</t>
        </is>
      </c>
      <c r="H982" t="inlineStr">
        <is>
          <t>Q02722</t>
        </is>
      </c>
      <c r="I982" t="inlineStr">
        <is>
          <t>de</t>
        </is>
      </c>
      <c r="J982" t="b">
        <v>0</v>
      </c>
      <c r="K982" t="inlineStr">
        <is>
          <t>051892b1c386de61a9170f08e25dfa1f</t>
        </is>
      </c>
      <c r="L982" t="n">
        <v/>
      </c>
      <c r="M982" t="n">
        <v>-1</v>
      </c>
      <c r="N982" t="n">
        <v>-1</v>
      </c>
    </row>
    <row r="983">
      <c r="A983" t="n">
        <v>1044</v>
      </c>
      <c r="B983" s="2" t="n">
        <v>45018</v>
      </c>
      <c r="C983" t="n">
        <v>32000</v>
      </c>
      <c r="D983" t="inlineStr">
        <is>
          <t>Soll die Kirchensteuer für Unternehmen abgeschafft werden? [Bürger/-innen Frage]</t>
        </is>
      </c>
      <c r="E983" t="inlineStr">
        <is>
          <t>options4</t>
        </is>
      </c>
      <c r="F983" t="n">
        <v>11407</v>
      </c>
      <c r="G983" t="inlineStr">
        <is>
          <t>Finanzen &amp; Steuern</t>
        </is>
      </c>
      <c r="H983" t="inlineStr">
        <is>
          <t>Q02724</t>
        </is>
      </c>
      <c r="I983" t="inlineStr">
        <is>
          <t>de</t>
        </is>
      </c>
      <c r="J983" t="b">
        <v>0</v>
      </c>
      <c r="K983" t="inlineStr">
        <is>
          <t>8baddedf6893e9bf291815acb179548d</t>
        </is>
      </c>
      <c r="L983" t="n">
        <v/>
      </c>
      <c r="M983" t="n">
        <v>-1</v>
      </c>
      <c r="N983" t="n">
        <v>-1</v>
      </c>
    </row>
    <row r="984">
      <c r="A984" t="n">
        <v>1044</v>
      </c>
      <c r="B984" s="2" t="n">
        <v>45018</v>
      </c>
      <c r="C984" t="n">
        <v>32001</v>
      </c>
      <c r="D984" t="inlineStr">
        <is>
          <t xml:space="preserve">Befürworten Sie einen höheren Steuerabzug für die Krankenkassenprämien (aktuell 2'500 für Alleinstehende und 4'900 für Ehepaare)? </t>
        </is>
      </c>
      <c r="E984" t="inlineStr">
        <is>
          <t>options4</t>
        </is>
      </c>
      <c r="F984" t="n">
        <v>11407</v>
      </c>
      <c r="G984" t="inlineStr">
        <is>
          <t>Finanzen &amp; Steuern</t>
        </is>
      </c>
      <c r="H984" t="inlineStr">
        <is>
          <t>Q02725</t>
        </is>
      </c>
      <c r="I984" t="inlineStr">
        <is>
          <t>de</t>
        </is>
      </c>
      <c r="J984" t="b">
        <v>0</v>
      </c>
      <c r="K984" t="inlineStr">
        <is>
          <t>151d77cee06a992132d77c5657cf4cd0</t>
        </is>
      </c>
      <c r="L984" t="n">
        <v/>
      </c>
      <c r="M984" t="n">
        <v>-1</v>
      </c>
      <c r="N984" t="n">
        <v>-1</v>
      </c>
    </row>
    <row r="985">
      <c r="A985" t="n">
        <v>1044</v>
      </c>
      <c r="B985" s="2" t="n">
        <v>45018</v>
      </c>
      <c r="C985" t="n">
        <v>32003</v>
      </c>
      <c r="D985" t="inlineStr">
        <is>
          <t>Durch die OECD Mindeststeuer entstehen Mehreinnahmen. Soll der Kanton diese dafür nutzen, die Kapitalsteuer für Unternehmen zu senken?</t>
        </is>
      </c>
      <c r="E985" t="inlineStr">
        <is>
          <t>options4</t>
        </is>
      </c>
      <c r="F985" t="n">
        <v>11407</v>
      </c>
      <c r="G985" t="inlineStr">
        <is>
          <t>Finanzen &amp; Steuern</t>
        </is>
      </c>
      <c r="H985" t="inlineStr">
        <is>
          <t>Q02727</t>
        </is>
      </c>
      <c r="I985" t="inlineStr">
        <is>
          <t>de</t>
        </is>
      </c>
      <c r="J985" t="b">
        <v>0</v>
      </c>
      <c r="K985" t="inlineStr">
        <is>
          <t>6557674316711513ed318b1ba9857f9f</t>
        </is>
      </c>
      <c r="L985" t="n">
        <v/>
      </c>
      <c r="M985" t="n">
        <v>-1</v>
      </c>
      <c r="N985" t="n">
        <v>-1</v>
      </c>
    </row>
    <row r="986">
      <c r="A986" t="n">
        <v>1044</v>
      </c>
      <c r="B986" s="2" t="n">
        <v>45018</v>
      </c>
      <c r="C986" t="n">
        <v>32011</v>
      </c>
      <c r="D986" t="inlineStr">
        <is>
          <t>Soll der Kanton Luzern den gemeinnützigen Wohnungsbau finanziell stärker fördern ? [Bürger/-innen-Frage]</t>
        </is>
      </c>
      <c r="E986" t="inlineStr">
        <is>
          <t>options4</t>
        </is>
      </c>
      <c r="F986" t="n">
        <v>11409</v>
      </c>
      <c r="G986" t="inlineStr">
        <is>
          <t>Raumplanung</t>
        </is>
      </c>
      <c r="H986" t="inlineStr">
        <is>
          <t>Q02734</t>
        </is>
      </c>
      <c r="I986" t="inlineStr">
        <is>
          <t>de</t>
        </is>
      </c>
      <c r="J986" t="b">
        <v>0</v>
      </c>
      <c r="K986" t="inlineStr">
        <is>
          <t>be38a8d73c977c4e4e0592b5a9ba0906</t>
        </is>
      </c>
      <c r="L986" t="n">
        <v/>
      </c>
      <c r="M986" t="n">
        <v>-1</v>
      </c>
      <c r="N986" t="n">
        <v>-1</v>
      </c>
    </row>
    <row r="987">
      <c r="A987" t="n">
        <v>1044</v>
      </c>
      <c r="B987" s="2" t="n">
        <v>45018</v>
      </c>
      <c r="C987" t="n">
        <v>32012</v>
      </c>
      <c r="D987" t="inlineStr">
        <is>
          <t>Sollen See- und Uferzugänge im Kanton Luzern vermehrt öffentlich zugänglich sein?</t>
        </is>
      </c>
      <c r="E987" t="inlineStr">
        <is>
          <t>options4</t>
        </is>
      </c>
      <c r="F987" t="n">
        <v>11409</v>
      </c>
      <c r="G987" t="inlineStr">
        <is>
          <t>Raumplanung</t>
        </is>
      </c>
      <c r="H987" t="inlineStr">
        <is>
          <t>Q02735</t>
        </is>
      </c>
      <c r="I987" t="inlineStr">
        <is>
          <t>de</t>
        </is>
      </c>
      <c r="J987" t="b">
        <v>0</v>
      </c>
      <c r="K987" t="inlineStr">
        <is>
          <t>2463dd1979046aae8f8ef6ab3713ac75</t>
        </is>
      </c>
      <c r="L987" t="n">
        <v/>
      </c>
      <c r="M987" t="n">
        <v>-1</v>
      </c>
      <c r="N987" t="n">
        <v>-1</v>
      </c>
    </row>
    <row r="988">
      <c r="A988" t="n">
        <v>1044</v>
      </c>
      <c r="B988" s="2" t="n">
        <v>45018</v>
      </c>
      <c r="C988" t="n">
        <v>32013</v>
      </c>
      <c r="D988" t="inlineStr">
        <is>
          <t>Sollen auf allen Neubauten im Kanton Luzern verpflichtend Solar- und Photovoltaik-Anlagen installiert werden?</t>
        </is>
      </c>
      <c r="E988" t="inlineStr">
        <is>
          <t>options4</t>
        </is>
      </c>
      <c r="F988" t="n">
        <v>11414</v>
      </c>
      <c r="G988" t="inlineStr">
        <is>
          <t>Umwelt &amp; Energie</t>
        </is>
      </c>
      <c r="H988" t="inlineStr">
        <is>
          <t>Q02736</t>
        </is>
      </c>
      <c r="I988" t="inlineStr">
        <is>
          <t>de</t>
        </is>
      </c>
      <c r="J988" t="b">
        <v>0</v>
      </c>
      <c r="K988" t="inlineStr">
        <is>
          <t>dbeb29649a2d907c2cee23f3ac32d3a6</t>
        </is>
      </c>
      <c r="L988" t="n">
        <v/>
      </c>
      <c r="M988" t="n">
        <v>-1</v>
      </c>
      <c r="N988" t="n">
        <v>-1</v>
      </c>
    </row>
    <row r="989">
      <c r="A989" t="n">
        <v>1044</v>
      </c>
      <c r="B989" s="2" t="n">
        <v>45018</v>
      </c>
      <c r="C989" t="n">
        <v>32014</v>
      </c>
      <c r="D989" t="inlineStr">
        <is>
          <t>Der Bund hat die Schutzbestimmungen des Wolfs gelockert. Befürworten Sie dies? [Bürger/-innen Frage]</t>
        </is>
      </c>
      <c r="E989" t="inlineStr">
        <is>
          <t>options4</t>
        </is>
      </c>
      <c r="F989" t="n">
        <v>11414</v>
      </c>
      <c r="G989" t="inlineStr">
        <is>
          <t>Umwelt &amp; Energie</t>
        </is>
      </c>
      <c r="H989" t="inlineStr">
        <is>
          <t>Q02737</t>
        </is>
      </c>
      <c r="I989" t="inlineStr">
        <is>
          <t>de</t>
        </is>
      </c>
      <c r="J989" t="b">
        <v>0</v>
      </c>
      <c r="K989" t="inlineStr">
        <is>
          <t>f0f9b30937665ed5980f6f3a9c4540d1</t>
        </is>
      </c>
      <c r="L989" t="n">
        <v/>
      </c>
      <c r="M989" t="n">
        <v>-1</v>
      </c>
      <c r="N989" t="n">
        <v>-1</v>
      </c>
    </row>
    <row r="990">
      <c r="A990" t="n">
        <v>1044</v>
      </c>
      <c r="B990" s="2" t="n">
        <v>45018</v>
      </c>
      <c r="C990" t="n">
        <v>32017</v>
      </c>
      <c r="D990" t="inlineStr">
        <is>
          <t>Befürworten Sie strengere Massnahmen zugunsten des Klimaschutzes (z.B. Netto-Null Treibhausgasemissionen im Kanton Luzern bis 2040)?</t>
        </is>
      </c>
      <c r="E990" t="inlineStr">
        <is>
          <t>options4</t>
        </is>
      </c>
      <c r="F990" t="n">
        <v>11414</v>
      </c>
      <c r="G990" t="inlineStr">
        <is>
          <t>Umwelt &amp; Energie</t>
        </is>
      </c>
      <c r="H990" t="inlineStr">
        <is>
          <t>Q02739</t>
        </is>
      </c>
      <c r="I990" t="inlineStr">
        <is>
          <t>de</t>
        </is>
      </c>
      <c r="J990" t="b">
        <v>0</v>
      </c>
      <c r="K990" t="inlineStr">
        <is>
          <t>42269c480477f25d3bcd247bea4baeb3</t>
        </is>
      </c>
      <c r="L990" t="n">
        <v/>
      </c>
      <c r="M990" t="n">
        <v>-1</v>
      </c>
      <c r="N990" t="n">
        <v>-1</v>
      </c>
    </row>
    <row r="991">
      <c r="A991" t="n">
        <v>1044</v>
      </c>
      <c r="B991" s="2" t="n">
        <v>45018</v>
      </c>
      <c r="C991" t="n">
        <v>32019</v>
      </c>
      <c r="D991" t="inlineStr">
        <is>
          <t>Soll im Kanton Luzern die Infrastruktur für den Langsamverkehr (z.B. Velowege) ausgebaut werden?</t>
        </is>
      </c>
      <c r="E991" t="inlineStr">
        <is>
          <t>options4</t>
        </is>
      </c>
      <c r="F991" t="n">
        <v>11410</v>
      </c>
      <c r="G991" t="inlineStr">
        <is>
          <t>Verkehr &amp; Infrastruktur</t>
        </is>
      </c>
      <c r="H991" t="inlineStr">
        <is>
          <t>Q02741</t>
        </is>
      </c>
      <c r="I991" t="inlineStr">
        <is>
          <t>de</t>
        </is>
      </c>
      <c r="J991" t="b">
        <v>0</v>
      </c>
      <c r="K991" t="inlineStr">
        <is>
          <t>f8d0fa0815082143c07ec89e70c1835c</t>
        </is>
      </c>
      <c r="L991" t="n">
        <v/>
      </c>
      <c r="M991" t="n">
        <v>-1</v>
      </c>
      <c r="N991" t="n">
        <v>-1</v>
      </c>
    </row>
    <row r="992">
      <c r="A992" t="n">
        <v>1044</v>
      </c>
      <c r="B992" s="2" t="n">
        <v>45018</v>
      </c>
      <c r="C992" t="n">
        <v>32020</v>
      </c>
      <c r="D992" t="inlineStr">
        <is>
          <t>Befürworten Sie das geplante "Gesamtsystem Bypass", welches einen Autobahntunnel zwischen Luzern Nord und Kriens vorsieht? [Bürger/-innen Frage]</t>
        </is>
      </c>
      <c r="E992" t="inlineStr">
        <is>
          <t>options4</t>
        </is>
      </c>
      <c r="F992" t="n">
        <v>11410</v>
      </c>
      <c r="G992" t="inlineStr">
        <is>
          <t>Verkehr &amp; Infrastruktur</t>
        </is>
      </c>
      <c r="H992" t="inlineStr">
        <is>
          <t>Q02742</t>
        </is>
      </c>
      <c r="I992" t="inlineStr">
        <is>
          <t>de</t>
        </is>
      </c>
      <c r="J992" t="b">
        <v>0</v>
      </c>
      <c r="K992" t="inlineStr">
        <is>
          <t>58161226c9a986d559b78e86253e2f55</t>
        </is>
      </c>
      <c r="L992" t="n">
        <v/>
      </c>
      <c r="M992" t="n">
        <v>-1</v>
      </c>
      <c r="N992" t="n">
        <v>-1</v>
      </c>
    </row>
    <row r="993">
      <c r="A993" t="n">
        <v>1044</v>
      </c>
      <c r="B993" s="2" t="n">
        <v>45018</v>
      </c>
      <c r="C993" t="n">
        <v>32021</v>
      </c>
      <c r="D993" t="inlineStr">
        <is>
          <t>Sollen im Kanton Luzern Tempo 30-Zonen innerorts auf Hauptstrassen verboten werden?</t>
        </is>
      </c>
      <c r="E993" t="inlineStr">
        <is>
          <t>options4</t>
        </is>
      </c>
      <c r="F993" t="n">
        <v>11410</v>
      </c>
      <c r="G993" t="inlineStr">
        <is>
          <t>Verkehr &amp; Infrastruktur</t>
        </is>
      </c>
      <c r="H993" t="inlineStr">
        <is>
          <t>Q02743</t>
        </is>
      </c>
      <c r="I993" t="inlineStr">
        <is>
          <t>de</t>
        </is>
      </c>
      <c r="J993" t="b">
        <v>0</v>
      </c>
      <c r="K993" t="inlineStr">
        <is>
          <t>d84017412fcfb5dceba6f648359302ee</t>
        </is>
      </c>
      <c r="L993" t="n">
        <v/>
      </c>
      <c r="M993" t="n">
        <v>-1</v>
      </c>
      <c r="N993" t="n">
        <v>-1</v>
      </c>
    </row>
    <row r="994">
      <c r="A994" t="n">
        <v>1044</v>
      </c>
      <c r="B994" s="2" t="n">
        <v>45018</v>
      </c>
      <c r="C994" t="n">
        <v>32022</v>
      </c>
      <c r="D994" t="inlineStr">
        <is>
          <t>Soll der Kanton Luzern die Benützung des öffentlichen Verkehrs stärker fördern (Subventionierung von Abonnementen, Verdichtung des Netzes, Erhöhung der Frequenz)?</t>
        </is>
      </c>
      <c r="E994" t="inlineStr">
        <is>
          <t>options4</t>
        </is>
      </c>
      <c r="F994" t="n">
        <v>11410</v>
      </c>
      <c r="G994" t="inlineStr">
        <is>
          <t>Verkehr &amp; Infrastruktur</t>
        </is>
      </c>
      <c r="H994" t="inlineStr">
        <is>
          <t>Q02744</t>
        </is>
      </c>
      <c r="I994" t="inlineStr">
        <is>
          <t>de</t>
        </is>
      </c>
      <c r="J994" t="b">
        <v>0</v>
      </c>
      <c r="K994" t="inlineStr">
        <is>
          <t>3538ff83f377e29feed31938fdd7cb3f</t>
        </is>
      </c>
      <c r="L994" t="n">
        <v/>
      </c>
      <c r="M994" t="n">
        <v>-1</v>
      </c>
      <c r="N994" t="n">
        <v>-1</v>
      </c>
    </row>
    <row r="995">
      <c r="A995" t="n">
        <v>1044</v>
      </c>
      <c r="B995" s="2" t="n">
        <v>45018</v>
      </c>
      <c r="C995" t="n">
        <v>32024</v>
      </c>
      <c r="D995" t="inlineStr">
        <is>
          <t>Befürworten Sie ein aktives Stimmrecht für Bürger/-innen ab 16 Jahren auf kantonaler Ebene? [Bürger/-innen Frage]</t>
        </is>
      </c>
      <c r="E995" t="inlineStr">
        <is>
          <t>options4</t>
        </is>
      </c>
      <c r="F995" t="n">
        <v>11411</v>
      </c>
      <c r="G995" t="inlineStr">
        <is>
          <t>Politisches System &amp; Digitalisierung</t>
        </is>
      </c>
      <c r="H995" t="inlineStr">
        <is>
          <t>Q02746</t>
        </is>
      </c>
      <c r="I995" t="inlineStr">
        <is>
          <t>de</t>
        </is>
      </c>
      <c r="J995" t="b">
        <v>0</v>
      </c>
      <c r="K995" t="inlineStr">
        <is>
          <t>7f677bb37c62891fcee916140cc0805f</t>
        </is>
      </c>
      <c r="L995" t="n">
        <v/>
      </c>
      <c r="M995" t="n">
        <v>-1</v>
      </c>
      <c r="N995" t="n">
        <v>-1</v>
      </c>
    </row>
    <row r="996">
      <c r="A996" t="n">
        <v>1044</v>
      </c>
      <c r="B996" s="2" t="n">
        <v>45018</v>
      </c>
      <c r="C996" t="n">
        <v>32025</v>
      </c>
      <c r="D996" t="inlineStr">
        <is>
          <t>Befürworten Sie den flächendeckenden Ausbau des Mobilfunknetzes nach 5G-Standard? [Bürger/-innen Frage]</t>
        </is>
      </c>
      <c r="E996" t="inlineStr">
        <is>
          <t>options4</t>
        </is>
      </c>
      <c r="F996" t="n">
        <v>11411</v>
      </c>
      <c r="G996" t="inlineStr">
        <is>
          <t>Politisches System &amp; Digitalisierung</t>
        </is>
      </c>
      <c r="H996" t="inlineStr">
        <is>
          <t>Q02747</t>
        </is>
      </c>
      <c r="I996" t="inlineStr">
        <is>
          <t>de</t>
        </is>
      </c>
      <c r="J996" t="b">
        <v>0</v>
      </c>
      <c r="K996" t="inlineStr">
        <is>
          <t>33e9a7d72f700709fdc5760691a8ab27</t>
        </is>
      </c>
      <c r="L996" t="n">
        <v/>
      </c>
      <c r="M996" t="n">
        <v>-1</v>
      </c>
      <c r="N996" t="n">
        <v>-1</v>
      </c>
    </row>
    <row r="997">
      <c r="A997" t="n">
        <v>1044</v>
      </c>
      <c r="B997" s="2" t="n">
        <v>45018</v>
      </c>
      <c r="C997" t="n">
        <v>32026</v>
      </c>
      <c r="D997" t="inlineStr">
        <is>
          <t>Soll sich der Kanton Luzern finanziell am Ausbau der Internet-/Glasfaser-Infrastruktur in Randregionen beteiligen?</t>
        </is>
      </c>
      <c r="E997" t="inlineStr">
        <is>
          <t>options4</t>
        </is>
      </c>
      <c r="F997" t="n">
        <v>11411</v>
      </c>
      <c r="G997" t="inlineStr">
        <is>
          <t>Politisches System &amp; Digitalisierung</t>
        </is>
      </c>
      <c r="H997" t="inlineStr">
        <is>
          <t>Q02748</t>
        </is>
      </c>
      <c r="I997" t="inlineStr">
        <is>
          <t>de</t>
        </is>
      </c>
      <c r="J997" t="b">
        <v>0</v>
      </c>
      <c r="K997" t="inlineStr">
        <is>
          <t>9e35343d396370e41820169f98392dff</t>
        </is>
      </c>
      <c r="L997" t="n">
        <v/>
      </c>
      <c r="M997" t="n">
        <v>-1</v>
      </c>
      <c r="N997" t="n">
        <v>-1</v>
      </c>
    </row>
    <row r="998">
      <c r="A998" t="n">
        <v>1044</v>
      </c>
      <c r="B998" s="2" t="n">
        <v>45018</v>
      </c>
      <c r="C998" t="n">
        <v>32027</v>
      </c>
      <c r="D998" t="inlineStr">
        <is>
          <t>Soll die Polizeipräsenz (Patrouillen) im Kanton Luzern ausgebaut werden?</t>
        </is>
      </c>
      <c r="E998" t="inlineStr">
        <is>
          <t>options4</t>
        </is>
      </c>
      <c r="F998" t="n">
        <v>11412</v>
      </c>
      <c r="G998" t="inlineStr">
        <is>
          <t>Sicherheit &amp; Polizei</t>
        </is>
      </c>
      <c r="H998" t="inlineStr">
        <is>
          <t>Q02749</t>
        </is>
      </c>
      <c r="I998" t="inlineStr">
        <is>
          <t>de</t>
        </is>
      </c>
      <c r="J998" t="b">
        <v>0</v>
      </c>
      <c r="K998" t="inlineStr">
        <is>
          <t>a843eb1aa9922222ad4bb1c21378baa0</t>
        </is>
      </c>
      <c r="L998" t="n">
        <v/>
      </c>
      <c r="M998" t="n">
        <v>-1</v>
      </c>
      <c r="N998" t="n">
        <v>-1</v>
      </c>
    </row>
    <row r="999">
      <c r="A999" t="n">
        <v>1044</v>
      </c>
      <c r="B999" s="2" t="n">
        <v>45018</v>
      </c>
      <c r="C999" t="n">
        <v>32029</v>
      </c>
      <c r="D999" t="inlineStr">
        <is>
          <t>Soll die automatische Fahrzeugfahndung im Kanton Luzern ermöglicht werden?</t>
        </is>
      </c>
      <c r="E999" t="inlineStr">
        <is>
          <t>options4</t>
        </is>
      </c>
      <c r="F999" t="n">
        <v>11412</v>
      </c>
      <c r="G999" t="inlineStr">
        <is>
          <t>Sicherheit &amp; Polizei</t>
        </is>
      </c>
      <c r="H999" t="inlineStr">
        <is>
          <t>Q02751</t>
        </is>
      </c>
      <c r="I999" t="inlineStr">
        <is>
          <t>de</t>
        </is>
      </c>
      <c r="J999" t="b">
        <v>0</v>
      </c>
      <c r="K999" t="inlineStr">
        <is>
          <t>a7b3a6f96eaca1a72863f819cadbc38c</t>
        </is>
      </c>
      <c r="L999" t="n">
        <v/>
      </c>
      <c r="M999" t="n">
        <v>-1</v>
      </c>
      <c r="N999" t="n">
        <v>-1</v>
      </c>
    </row>
    <row r="1000">
      <c r="A1000" t="n">
        <v>1084</v>
      </c>
      <c r="B1000" s="2" t="n">
        <v>45221</v>
      </c>
      <c r="C1000" t="n">
        <v>32215</v>
      </c>
      <c r="D1000" t="inlineStr">
        <is>
          <t>Soll der Staat mehr Mittel für die Krankenkassen-Prämienverbilligung zur Verfügung stellen?</t>
        </is>
      </c>
      <c r="E1000" t="inlineStr">
        <is>
          <t>options4</t>
        </is>
      </c>
      <c r="F1000" t="n">
        <v>11451</v>
      </c>
      <c r="G1000" t="inlineStr">
        <is>
          <t>Sozialstaat &amp; Familie</t>
        </is>
      </c>
      <c r="H1000" t="inlineStr">
        <is>
          <t>Q02753</t>
        </is>
      </c>
      <c r="I1000" t="inlineStr">
        <is>
          <t>de</t>
        </is>
      </c>
      <c r="J1000" t="b">
        <v>0</v>
      </c>
      <c r="K1000" t="inlineStr">
        <is>
          <t>0777d93af21e2f82ace0b02bb9bb26db</t>
        </is>
      </c>
      <c r="L1000" t="n">
        <v/>
      </c>
      <c r="M1000" t="n">
        <v>-1</v>
      </c>
      <c r="N1000" t="n">
        <v>-1</v>
      </c>
    </row>
    <row r="1001">
      <c r="A1001" t="n">
        <v>1084</v>
      </c>
      <c r="B1001" s="2" t="n">
        <v>45221</v>
      </c>
      <c r="C1001" t="n">
        <v>32216</v>
      </c>
      <c r="D1001" t="inlineStr">
        <is>
          <t>Bei Ehepaaren ist die Höhe der Rente heute auf 150% der maximalen individuellen AHV-Rente begrenzt (Plafonierung). Soll diese Begrenzung abgeschafft werden?</t>
        </is>
      </c>
      <c r="E1001" t="inlineStr">
        <is>
          <t>options4</t>
        </is>
      </c>
      <c r="F1001" t="n">
        <v>11451</v>
      </c>
      <c r="G1001" t="inlineStr">
        <is>
          <t>Sozialstaat &amp; Familie</t>
        </is>
      </c>
      <c r="H1001" t="inlineStr">
        <is>
          <t>Q02754</t>
        </is>
      </c>
      <c r="I1001" t="inlineStr">
        <is>
          <t>de</t>
        </is>
      </c>
      <c r="J1001" t="b">
        <v>0</v>
      </c>
      <c r="K1001" t="inlineStr">
        <is>
          <t>02c5aec45865a2f5a9795a31c15a99f9</t>
        </is>
      </c>
      <c r="L1001" t="n">
        <v/>
      </c>
      <c r="M1001" t="n">
        <v>-1</v>
      </c>
      <c r="N1001" t="n">
        <v>-1</v>
      </c>
    </row>
    <row r="1002">
      <c r="A1002" t="n">
        <v>1084</v>
      </c>
      <c r="B1002" s="2" t="n">
        <v>45221</v>
      </c>
      <c r="C1002" t="n">
        <v>32217</v>
      </c>
      <c r="D1002" t="inlineStr">
        <is>
          <t>Im Rahmen der BVG-Reform sollen die Renten gekürzt werden (Senkung Mindestumwandlungssatz von 6.8% auf 6%). Befürworten Sie diese Massnahme?</t>
        </is>
      </c>
      <c r="E1002" t="inlineStr">
        <is>
          <t>options4</t>
        </is>
      </c>
      <c r="F1002" t="n">
        <v>11451</v>
      </c>
      <c r="G1002" t="inlineStr">
        <is>
          <t>Sozialstaat &amp; Familie</t>
        </is>
      </c>
      <c r="H1002" t="inlineStr">
        <is>
          <t>Q02755</t>
        </is>
      </c>
      <c r="I1002" t="inlineStr">
        <is>
          <t>de</t>
        </is>
      </c>
      <c r="J1002" t="b">
        <v>0</v>
      </c>
      <c r="K1002" t="inlineStr">
        <is>
          <t>ca202a58ade7073944ce54989849e723</t>
        </is>
      </c>
      <c r="L1002" t="n">
        <v/>
      </c>
      <c r="M1002" t="n">
        <v>-1</v>
      </c>
      <c r="N1002" t="n">
        <v>-1</v>
      </c>
    </row>
    <row r="1003">
      <c r="A1003" t="n">
        <v>1084</v>
      </c>
      <c r="B1003" s="2" t="n">
        <v>45221</v>
      </c>
      <c r="C1003" t="n">
        <v>32218</v>
      </c>
      <c r="D1003" t="inlineStr">
        <is>
          <t>Soll die bezahlte Elternzeit von heute 14 Wochen Mutterschafts- und zwei Wochen Vaterschaftsurlaub ausgebaut werden? [BePart-Frage]</t>
        </is>
      </c>
      <c r="E1003" t="inlineStr">
        <is>
          <t>options4</t>
        </is>
      </c>
      <c r="F1003" t="n">
        <v>11451</v>
      </c>
      <c r="G1003" t="inlineStr">
        <is>
          <t>Sozialstaat &amp; Familie</t>
        </is>
      </c>
      <c r="H1003" t="inlineStr">
        <is>
          <t>Q02756</t>
        </is>
      </c>
      <c r="I1003" t="inlineStr">
        <is>
          <t>de</t>
        </is>
      </c>
      <c r="J1003" t="b">
        <v>0</v>
      </c>
      <c r="K1003" t="inlineStr">
        <is>
          <t>4bd479ea546acccf381a72ab33bd9930</t>
        </is>
      </c>
      <c r="L1003" t="n">
        <v/>
      </c>
      <c r="M1003" t="n">
        <v>-1</v>
      </c>
      <c r="N1003" t="n">
        <v>-1</v>
      </c>
    </row>
    <row r="1004">
      <c r="A1004" t="n">
        <v>1084</v>
      </c>
      <c r="B1004" s="2" t="n">
        <v>45221</v>
      </c>
      <c r="C1004" t="n">
        <v>32219</v>
      </c>
      <c r="D1004" t="inlineStr">
        <is>
          <t>Soll der Bund den gemeinnützigen Wohnungsbau finanziell stärker fördern? [BePart-Frage]</t>
        </is>
      </c>
      <c r="E1004" t="inlineStr">
        <is>
          <t>options4</t>
        </is>
      </c>
      <c r="F1004" t="n">
        <v>11451</v>
      </c>
      <c r="G1004" t="inlineStr">
        <is>
          <t>Sozialstaat &amp; Familie</t>
        </is>
      </c>
      <c r="H1004" t="inlineStr">
        <is>
          <t>Q02757</t>
        </is>
      </c>
      <c r="I1004" t="inlineStr">
        <is>
          <t>de</t>
        </is>
      </c>
      <c r="J1004" t="b">
        <v>0</v>
      </c>
      <c r="K1004" t="inlineStr">
        <is>
          <t>775eef6b14af472a6ecf74af201e56b4</t>
        </is>
      </c>
      <c r="L1004" t="n">
        <v/>
      </c>
      <c r="M1004" t="n">
        <v>-1</v>
      </c>
      <c r="N1004" t="n">
        <v>-1</v>
      </c>
    </row>
    <row r="1005">
      <c r="A1005" t="n">
        <v>1084</v>
      </c>
      <c r="B1005" s="2" t="n">
        <v>45221</v>
      </c>
      <c r="C1005" t="n">
        <v>32221</v>
      </c>
      <c r="D1005" t="inlineStr">
        <is>
          <t>Befürworten Sie die Einführung einer Abgabe auf zuckerhaltige Lebensmittel (Zuckersteuer)?</t>
        </is>
      </c>
      <c r="E1005" t="inlineStr">
        <is>
          <t>options4</t>
        </is>
      </c>
      <c r="F1005" t="n">
        <v>11452</v>
      </c>
      <c r="G1005" t="inlineStr">
        <is>
          <t>Gesundheit</t>
        </is>
      </c>
      <c r="H1005" t="inlineStr">
        <is>
          <t>Q02759</t>
        </is>
      </c>
      <c r="I1005" t="inlineStr">
        <is>
          <t>de</t>
        </is>
      </c>
      <c r="J1005" t="b">
        <v>0</v>
      </c>
      <c r="K1005" t="inlineStr">
        <is>
          <t>8dc7b851b64fc513c890cbbdc199ad1e</t>
        </is>
      </c>
      <c r="L1005" t="n">
        <v/>
      </c>
      <c r="M1005" t="n">
        <v>-1</v>
      </c>
      <c r="N1005" t="n">
        <v>-1</v>
      </c>
    </row>
    <row r="1006">
      <c r="A1006" t="n">
        <v>1084</v>
      </c>
      <c r="B1006" s="2" t="n">
        <v>45221</v>
      </c>
      <c r="C1006" t="n">
        <v>32223</v>
      </c>
      <c r="D1006" t="inlineStr">
        <is>
          <t>Sollen in Zukunft bei Pandemien die Möglichkeiten des Bundesrats zur Einschränkung des Privat- und Wirtschaftslebens stärker begrenzt werden?</t>
        </is>
      </c>
      <c r="E1006" t="inlineStr">
        <is>
          <t>options4</t>
        </is>
      </c>
      <c r="F1006" t="n">
        <v>11452</v>
      </c>
      <c r="G1006" t="inlineStr">
        <is>
          <t>Gesundheit</t>
        </is>
      </c>
      <c r="H1006" t="inlineStr">
        <is>
          <t>Q02761</t>
        </is>
      </c>
      <c r="I1006" t="inlineStr">
        <is>
          <t>de</t>
        </is>
      </c>
      <c r="J1006" t="b">
        <v>0</v>
      </c>
      <c r="K1006" t="inlineStr">
        <is>
          <t>06bfdead8c6d88178b1902131cc22c9a</t>
        </is>
      </c>
      <c r="L1006" t="n">
        <v/>
      </c>
      <c r="M1006" t="n">
        <v>-1</v>
      </c>
      <c r="N1006" t="n">
        <v>-1</v>
      </c>
    </row>
    <row r="1007">
      <c r="A1007" t="n">
        <v>1084</v>
      </c>
      <c r="B1007" s="2" t="n">
        <v>45221</v>
      </c>
      <c r="C1007" t="n">
        <v>32224</v>
      </c>
      <c r="D1007" t="inlineStr">
        <is>
          <t>Soll der Bund die Kompetenz zur Festlegung des Spitalangebots erhalten (nationale Spitalplanung bzgl. Standorte und Leistungsangebot)?</t>
        </is>
      </c>
      <c r="E1007" t="inlineStr">
        <is>
          <t>options4</t>
        </is>
      </c>
      <c r="F1007" t="n">
        <v>11452</v>
      </c>
      <c r="G1007" t="inlineStr">
        <is>
          <t>Gesundheit</t>
        </is>
      </c>
      <c r="H1007" t="inlineStr">
        <is>
          <t>Q02762</t>
        </is>
      </c>
      <c r="I1007" t="inlineStr">
        <is>
          <t>de</t>
        </is>
      </c>
      <c r="J1007" t="b">
        <v>0</v>
      </c>
      <c r="K1007" t="inlineStr">
        <is>
          <t>5c4230597da62917036c2d98d97da964</t>
        </is>
      </c>
      <c r="L1007" t="n">
        <v/>
      </c>
      <c r="M1007" t="n">
        <v>-1</v>
      </c>
      <c r="N1007" t="n">
        <v>-1</v>
      </c>
    </row>
    <row r="1008">
      <c r="A1008" t="n">
        <v>1084</v>
      </c>
      <c r="B1008" s="2" t="n">
        <v>45221</v>
      </c>
      <c r="C1008" t="n">
        <v>32226</v>
      </c>
      <c r="D1008" t="inlineStr">
        <is>
          <t>Soll der Bund die Anforderungen an die gymnasiale Maturität erhöhen?</t>
        </is>
      </c>
      <c r="E1008" t="inlineStr">
        <is>
          <t>options4</t>
        </is>
      </c>
      <c r="F1008" t="n">
        <v>11453</v>
      </c>
      <c r="G1008" t="inlineStr">
        <is>
          <t>Bildung</t>
        </is>
      </c>
      <c r="H1008" t="inlineStr">
        <is>
          <t>Q02764</t>
        </is>
      </c>
      <c r="I1008" t="inlineStr">
        <is>
          <t>de</t>
        </is>
      </c>
      <c r="J1008" t="b">
        <v>0</v>
      </c>
      <c r="K1008" t="inlineStr">
        <is>
          <t>4ead64cfc5afb03c8c525705ad7bf8b0</t>
        </is>
      </c>
      <c r="L1008" t="n">
        <v/>
      </c>
      <c r="M1008" t="n">
        <v>-1</v>
      </c>
      <c r="N1008" t="n">
        <v>-1</v>
      </c>
    </row>
    <row r="1009">
      <c r="A1009" t="n">
        <v>1084</v>
      </c>
      <c r="B1009" s="2" t="n">
        <v>45221</v>
      </c>
      <c r="C1009" t="n">
        <v>32228</v>
      </c>
      <c r="D1009" t="inlineStr">
        <is>
          <t>Sollen die Anforderungen für Einbürgerungen gelockert werden (z.B. kürzere Wohnsitzfrist)?</t>
        </is>
      </c>
      <c r="E1009" t="inlineStr">
        <is>
          <t>options4</t>
        </is>
      </c>
      <c r="F1009" t="n">
        <v>11454</v>
      </c>
      <c r="G1009" t="inlineStr">
        <is>
          <t>Migration &amp; Integration</t>
        </is>
      </c>
      <c r="H1009" t="inlineStr">
        <is>
          <t>Q02766</t>
        </is>
      </c>
      <c r="I1009" t="inlineStr">
        <is>
          <t>de</t>
        </is>
      </c>
      <c r="J1009" t="b">
        <v>0</v>
      </c>
      <c r="K1009" t="inlineStr">
        <is>
          <t>73018f90aa6515edb0cda73bd07d9b39</t>
        </is>
      </c>
      <c r="L1009" t="n">
        <v/>
      </c>
      <c r="M1009" t="n">
        <v>-1</v>
      </c>
      <c r="N1009" t="n">
        <v>-1</v>
      </c>
    </row>
    <row r="1010">
      <c r="A1010" t="n">
        <v>1084</v>
      </c>
      <c r="B1010" s="2" t="n">
        <v>45221</v>
      </c>
      <c r="C1010" t="n">
        <v>32229</v>
      </c>
      <c r="D1010" t="inlineStr">
        <is>
          <t>Sollen mehr qualifizierte Arbeitskräfte aus Nicht-EU/EFTA-Staaten in der Schweiz arbeiten dürfen (Erhöhung Drittstaatenkontingent)?</t>
        </is>
      </c>
      <c r="E1010" t="inlineStr">
        <is>
          <t>options4</t>
        </is>
      </c>
      <c r="F1010" t="n">
        <v>11454</v>
      </c>
      <c r="G1010" t="inlineStr">
        <is>
          <t>Migration &amp; Integration</t>
        </is>
      </c>
      <c r="H1010" t="inlineStr">
        <is>
          <t>Q02767</t>
        </is>
      </c>
      <c r="I1010" t="inlineStr">
        <is>
          <t>de</t>
        </is>
      </c>
      <c r="J1010" t="b">
        <v>0</v>
      </c>
      <c r="K1010" t="inlineStr">
        <is>
          <t>c051819d0468f2e5d3d49501543637c6</t>
        </is>
      </c>
      <c r="L1010" t="n">
        <v/>
      </c>
      <c r="M1010" t="n">
        <v>-1</v>
      </c>
      <c r="N1010" t="n">
        <v>-1</v>
      </c>
    </row>
    <row r="1011">
      <c r="A1011" t="n">
        <v>1084</v>
      </c>
      <c r="B1011" s="2" t="n">
        <v>45221</v>
      </c>
      <c r="C1011" t="n">
        <v>32230</v>
      </c>
      <c r="D1011" t="inlineStr">
        <is>
          <t>Befürworten Sie Bestrebungen, Asylsuchende während des Asylverfahrens in Zentren ausserhalb Europas unterzubringen?</t>
        </is>
      </c>
      <c r="E1011" t="inlineStr">
        <is>
          <t>options4</t>
        </is>
      </c>
      <c r="F1011" t="n">
        <v>11454</v>
      </c>
      <c r="G1011" t="inlineStr">
        <is>
          <t>Migration &amp; Integration</t>
        </is>
      </c>
      <c r="H1011" t="inlineStr">
        <is>
          <t>Q02768</t>
        </is>
      </c>
      <c r="I1011" t="inlineStr">
        <is>
          <t>de</t>
        </is>
      </c>
      <c r="J1011" t="b">
        <v>0</v>
      </c>
      <c r="K1011" t="inlineStr">
        <is>
          <t>19bedc3044147a7e06d4081898c750f2</t>
        </is>
      </c>
      <c r="L1011" t="n">
        <v/>
      </c>
      <c r="M1011" t="n">
        <v>-1</v>
      </c>
      <c r="N1011" t="n">
        <v>-1</v>
      </c>
    </row>
    <row r="1012">
      <c r="A1012" t="n">
        <v>1084</v>
      </c>
      <c r="B1012" s="2" t="n">
        <v>45221</v>
      </c>
      <c r="C1012" t="n">
        <v>32232</v>
      </c>
      <c r="D1012" t="inlineStr">
        <is>
          <t>Soll der Konsum von Cannabis legalisiert werden? [BePart-Frage]</t>
        </is>
      </c>
      <c r="E1012" t="inlineStr">
        <is>
          <t>options4</t>
        </is>
      </c>
      <c r="F1012" t="n">
        <v>11455</v>
      </c>
      <c r="G1012" t="inlineStr">
        <is>
          <t>Gesellschaft &amp; Ethik</t>
        </is>
      </c>
      <c r="H1012" t="inlineStr">
        <is>
          <t>Q02770</t>
        </is>
      </c>
      <c r="I1012" t="inlineStr">
        <is>
          <t>de</t>
        </is>
      </c>
      <c r="J1012" t="b">
        <v>0</v>
      </c>
      <c r="K1012" t="inlineStr">
        <is>
          <t>a1b15d58f28b4e6c3b0ca6609e92bfa2</t>
        </is>
      </c>
      <c r="L1012" t="n">
        <v/>
      </c>
      <c r="M1012" t="n">
        <v>-1</v>
      </c>
      <c r="N1012" t="n">
        <v>-1</v>
      </c>
    </row>
    <row r="1013">
      <c r="A1013" t="n">
        <v>1084</v>
      </c>
      <c r="B1013" s="2" t="n">
        <v>45221</v>
      </c>
      <c r="C1013" t="n">
        <v>32233</v>
      </c>
      <c r="D1013" t="inlineStr">
        <is>
          <t>Würden Sie es befürworten, wenn in der Schweiz die direkte aktive Sterbehilfe durch Ärztinnen und Ärzte straffrei möglich wäre?</t>
        </is>
      </c>
      <c r="E1013" t="inlineStr">
        <is>
          <t>options4</t>
        </is>
      </c>
      <c r="F1013" t="n">
        <v>11455</v>
      </c>
      <c r="G1013" t="inlineStr">
        <is>
          <t>Gesellschaft &amp; Ethik</t>
        </is>
      </c>
      <c r="H1013" t="inlineStr">
        <is>
          <t>Q02771</t>
        </is>
      </c>
      <c r="I1013" t="inlineStr">
        <is>
          <t>de</t>
        </is>
      </c>
      <c r="J1013" t="b">
        <v>0</v>
      </c>
      <c r="K1013" t="inlineStr">
        <is>
          <t>3ce80f4fafba8b020d4352ad69110299</t>
        </is>
      </c>
      <c r="L1013" t="n">
        <v/>
      </c>
      <c r="M1013" t="n">
        <v>-1</v>
      </c>
      <c r="N1013" t="n">
        <v>-1</v>
      </c>
    </row>
    <row r="1014">
      <c r="A1014" t="n">
        <v>1084</v>
      </c>
      <c r="B1014" s="2" t="n">
        <v>45221</v>
      </c>
      <c r="C1014" t="n">
        <v>32235</v>
      </c>
      <c r="D1014" t="inlineStr">
        <is>
          <t>Finden Sie es richtig, dass gleichgeschlechtliche Paare in allen Bereichen heterosexuellen Paaren gleichgestellt sind?</t>
        </is>
      </c>
      <c r="E1014" t="inlineStr">
        <is>
          <t>options4</t>
        </is>
      </c>
      <c r="F1014" t="n">
        <v>11455</v>
      </c>
      <c r="G1014" t="inlineStr">
        <is>
          <t>Gesellschaft &amp; Ethik</t>
        </is>
      </c>
      <c r="H1014" t="inlineStr">
        <is>
          <t>Q02773</t>
        </is>
      </c>
      <c r="I1014" t="inlineStr">
        <is>
          <t>de</t>
        </is>
      </c>
      <c r="J1014" t="b">
        <v>0</v>
      </c>
      <c r="K1014" t="inlineStr">
        <is>
          <t>4a6e8b5ebc095a746df77f211c709bdb</t>
        </is>
      </c>
      <c r="L1014" t="n">
        <v/>
      </c>
      <c r="M1014" t="n">
        <v>-1</v>
      </c>
      <c r="N1014" t="n">
        <v>-1</v>
      </c>
    </row>
    <row r="1015">
      <c r="A1015" t="n">
        <v>1084</v>
      </c>
      <c r="B1015" s="2" t="n">
        <v>45221</v>
      </c>
      <c r="C1015" t="n">
        <v>32236</v>
      </c>
      <c r="D1015" t="inlineStr">
        <is>
          <t>Befürworten Sie Steuersenkungen auf Bundesebene in den nächsten vier Jahren?</t>
        </is>
      </c>
      <c r="E1015" t="inlineStr">
        <is>
          <t>options4</t>
        </is>
      </c>
      <c r="F1015" t="n">
        <v>11456</v>
      </c>
      <c r="G1015" t="inlineStr">
        <is>
          <t>Finanzen &amp; Steuern</t>
        </is>
      </c>
      <c r="H1015" t="inlineStr">
        <is>
          <t>Q02774</t>
        </is>
      </c>
      <c r="I1015" t="inlineStr">
        <is>
          <t>de</t>
        </is>
      </c>
      <c r="J1015" t="b">
        <v>0</v>
      </c>
      <c r="K1015" t="inlineStr">
        <is>
          <t>177537a4406821c5749a13032556507f</t>
        </is>
      </c>
      <c r="L1015" t="n">
        <v/>
      </c>
      <c r="M1015" t="n">
        <v>-1</v>
      </c>
      <c r="N1015" t="n">
        <v>-1</v>
      </c>
    </row>
    <row r="1016">
      <c r="A1016" t="n">
        <v>1084</v>
      </c>
      <c r="B1016" s="2" t="n">
        <v>45221</v>
      </c>
      <c r="C1016" t="n">
        <v>32237</v>
      </c>
      <c r="D1016" t="inlineStr">
        <is>
          <t>Sollen Ehepaare getrennt als Einzelpersonen besteuert werden (Individualbesteuerung)? [BePart-Frage]</t>
        </is>
      </c>
      <c r="E1016" t="inlineStr">
        <is>
          <t>options4</t>
        </is>
      </c>
      <c r="F1016" t="n">
        <v>11456</v>
      </c>
      <c r="G1016" t="inlineStr">
        <is>
          <t>Finanzen &amp; Steuern</t>
        </is>
      </c>
      <c r="H1016" t="inlineStr">
        <is>
          <t>Q02775</t>
        </is>
      </c>
      <c r="I1016" t="inlineStr">
        <is>
          <t>de</t>
        </is>
      </c>
      <c r="J1016" t="b">
        <v>0</v>
      </c>
      <c r="K1016" t="inlineStr">
        <is>
          <t>902af8645008e4ec8477134ba896490f</t>
        </is>
      </c>
      <c r="L1016" t="n">
        <v/>
      </c>
      <c r="M1016" t="n">
        <v>-1</v>
      </c>
      <c r="N1016" t="n">
        <v>-1</v>
      </c>
    </row>
    <row r="1017">
      <c r="A1017" t="n">
        <v>1084</v>
      </c>
      <c r="B1017" s="2" t="n">
        <v>45221</v>
      </c>
      <c r="C1017" t="n">
        <v>32238</v>
      </c>
      <c r="D1017" t="inlineStr">
        <is>
          <t>Würden Sie die Einführung einer nationalen Erbschaftssteuer auf alle Erbschaften von über einer Million Franken befürworten? [BePart-Frage]</t>
        </is>
      </c>
      <c r="E1017" t="inlineStr">
        <is>
          <t>options4</t>
        </is>
      </c>
      <c r="F1017" t="n">
        <v>11456</v>
      </c>
      <c r="G1017" t="inlineStr">
        <is>
          <t>Finanzen &amp; Steuern</t>
        </is>
      </c>
      <c r="H1017" t="inlineStr">
        <is>
          <t>Q02776</t>
        </is>
      </c>
      <c r="I1017" t="inlineStr">
        <is>
          <t>de</t>
        </is>
      </c>
      <c r="J1017" t="b">
        <v>0</v>
      </c>
      <c r="K1017" t="inlineStr">
        <is>
          <t>950fa2f6dc5cb5909ca18dd8e2392c3d</t>
        </is>
      </c>
      <c r="L1017" t="n">
        <v/>
      </c>
      <c r="M1017" t="n">
        <v>-1</v>
      </c>
      <c r="N1017" t="n">
        <v>-1</v>
      </c>
    </row>
    <row r="1018">
      <c r="A1018" t="n">
        <v>1084</v>
      </c>
      <c r="B1018" s="2" t="n">
        <v>45221</v>
      </c>
      <c r="C1018" t="n">
        <v>32239</v>
      </c>
      <c r="D1018" t="inlineStr">
        <is>
          <t>Sollen die Unterschiede zwischen finanzstarken und -schwachen Kantonen durch den Finanzausgleich stärker verringert werden?</t>
        </is>
      </c>
      <c r="E1018" t="inlineStr">
        <is>
          <t>options4</t>
        </is>
      </c>
      <c r="F1018" t="n">
        <v>11456</v>
      </c>
      <c r="G1018" t="inlineStr">
        <is>
          <t>Finanzen &amp; Steuern</t>
        </is>
      </c>
      <c r="H1018" t="inlineStr">
        <is>
          <t>Q02777</t>
        </is>
      </c>
      <c r="I1018" t="inlineStr">
        <is>
          <t>de</t>
        </is>
      </c>
      <c r="J1018" t="b">
        <v>0</v>
      </c>
      <c r="K1018" t="inlineStr">
        <is>
          <t>d6bb5c8156e2f55d79650f0ab42a4cac</t>
        </is>
      </c>
      <c r="L1018" t="n">
        <v/>
      </c>
      <c r="M1018" t="n">
        <v>-1</v>
      </c>
      <c r="N1018" t="n">
        <v>-1</v>
      </c>
    </row>
    <row r="1019">
      <c r="A1019" t="n">
        <v>1084</v>
      </c>
      <c r="B1019" s="2" t="n">
        <v>45221</v>
      </c>
      <c r="C1019" t="n">
        <v>32240</v>
      </c>
      <c r="D1019" t="inlineStr">
        <is>
          <t>Befürworten Sie die Einführung eines für alle Arbeitnehmenden gültigen Mindestlohnes von mindestens CHF 4'000 für eine Vollzeitstelle?</t>
        </is>
      </c>
      <c r="E1019" t="inlineStr">
        <is>
          <t>options4</t>
        </is>
      </c>
      <c r="F1019" t="n">
        <v>11457</v>
      </c>
      <c r="G1019" t="inlineStr">
        <is>
          <t>Wirtschaft &amp; Arbeit</t>
        </is>
      </c>
      <c r="H1019" t="inlineStr">
        <is>
          <t>Q02778</t>
        </is>
      </c>
      <c r="I1019" t="inlineStr">
        <is>
          <t>de</t>
        </is>
      </c>
      <c r="J1019" t="b">
        <v>0</v>
      </c>
      <c r="K1019" t="inlineStr">
        <is>
          <t>5f4a29c688c995146cf5742ab3863998</t>
        </is>
      </c>
      <c r="L1019" t="n">
        <v/>
      </c>
      <c r="M1019" t="n">
        <v>-1</v>
      </c>
      <c r="N1019" t="n">
        <v>-1</v>
      </c>
    </row>
    <row r="1020">
      <c r="A1020" t="n">
        <v>1084</v>
      </c>
      <c r="B1020" s="2" t="n">
        <v>45221</v>
      </c>
      <c r="C1020" t="n">
        <v>32241</v>
      </c>
      <c r="D1020" t="inlineStr">
        <is>
          <t>Befürworten Sie strengere Regulierungen für den Finanzsektor (z.B. strengere Eigenkapitalvorschriften für Banken, Bonusverbot)?</t>
        </is>
      </c>
      <c r="E1020" t="inlineStr">
        <is>
          <t>options4</t>
        </is>
      </c>
      <c r="F1020" t="n">
        <v>11457</v>
      </c>
      <c r="G1020" t="inlineStr">
        <is>
          <t>Wirtschaft &amp; Arbeit</t>
        </is>
      </c>
      <c r="H1020" t="inlineStr">
        <is>
          <t>Q02779</t>
        </is>
      </c>
      <c r="I1020" t="inlineStr">
        <is>
          <t>de</t>
        </is>
      </c>
      <c r="J1020" t="b">
        <v>0</v>
      </c>
      <c r="K1020" t="inlineStr">
        <is>
          <t>ad9b9116ed6cdc28207d71b9e61a49cb</t>
        </is>
      </c>
      <c r="L1020" t="n">
        <v/>
      </c>
      <c r="M1020" t="n">
        <v>-1</v>
      </c>
      <c r="N1020" t="n">
        <v>-1</v>
      </c>
    </row>
    <row r="1021">
      <c r="A1021" t="n">
        <v>1084</v>
      </c>
      <c r="B1021" s="2" t="n">
        <v>45221</v>
      </c>
      <c r="C1021" t="n">
        <v>32243</v>
      </c>
      <c r="D1021" t="inlineStr">
        <is>
          <t>Sollen die Vorschriften für den Bau von Wohnraum gelockert werden (z.B. Lärmschutz, Ausnutzungsziffern)?</t>
        </is>
      </c>
      <c r="E1021" t="inlineStr">
        <is>
          <t>options4</t>
        </is>
      </c>
      <c r="F1021" t="n">
        <v>11457</v>
      </c>
      <c r="G1021" t="inlineStr">
        <is>
          <t>Wirtschaft &amp; Arbeit</t>
        </is>
      </c>
      <c r="H1021" t="inlineStr">
        <is>
          <t>Q02781</t>
        </is>
      </c>
      <c r="I1021" t="inlineStr">
        <is>
          <t>de</t>
        </is>
      </c>
      <c r="J1021" t="b">
        <v>0</v>
      </c>
      <c r="K1021" t="inlineStr">
        <is>
          <t>48816ad7abd076ea1b8b51b1b20ba804</t>
        </is>
      </c>
      <c r="L1021" t="n">
        <v/>
      </c>
      <c r="M1021" t="n">
        <v>-1</v>
      </c>
      <c r="N1021" t="n">
        <v>-1</v>
      </c>
    </row>
    <row r="1022">
      <c r="A1022" t="n">
        <v>1084</v>
      </c>
      <c r="B1022" s="2" t="n">
        <v>45221</v>
      </c>
      <c r="C1022" t="n">
        <v>32245</v>
      </c>
      <c r="D1022" t="inlineStr">
        <is>
          <t>Sollen stark befahrene Autobahnabschnitte ausgebaut werden?</t>
        </is>
      </c>
      <c r="E1022" t="inlineStr">
        <is>
          <t>options4</t>
        </is>
      </c>
      <c r="F1022" t="n">
        <v>11458</v>
      </c>
      <c r="G1022" t="inlineStr">
        <is>
          <t>Energie &amp; Verkehr</t>
        </is>
      </c>
      <c r="H1022" t="inlineStr">
        <is>
          <t>Q02783</t>
        </is>
      </c>
      <c r="I1022" t="inlineStr">
        <is>
          <t>de</t>
        </is>
      </c>
      <c r="J1022" t="b">
        <v>0</v>
      </c>
      <c r="K1022" t="inlineStr">
        <is>
          <t>58e3d4c7d3fd38d71418652e187164a0</t>
        </is>
      </c>
      <c r="L1022" t="n">
        <v/>
      </c>
      <c r="M1022" t="n">
        <v>-1</v>
      </c>
      <c r="N1022" t="n">
        <v>-1</v>
      </c>
    </row>
    <row r="1023">
      <c r="A1023" t="n">
        <v>1084</v>
      </c>
      <c r="B1023" s="2" t="n">
        <v>45221</v>
      </c>
      <c r="C1023" t="n">
        <v>32246</v>
      </c>
      <c r="D1023" t="inlineStr">
        <is>
          <t>Soll die Schweiz die Neuzulassung von Personenwagen mit Verbrennungsmotoren ab 2035 verbieten?</t>
        </is>
      </c>
      <c r="E1023" t="inlineStr">
        <is>
          <t>options4</t>
        </is>
      </c>
      <c r="F1023" t="n">
        <v>11458</v>
      </c>
      <c r="G1023" t="inlineStr">
        <is>
          <t>Energie &amp; Verkehr</t>
        </is>
      </c>
      <c r="H1023" t="inlineStr">
        <is>
          <t>Q02784</t>
        </is>
      </c>
      <c r="I1023" t="inlineStr">
        <is>
          <t>de</t>
        </is>
      </c>
      <c r="J1023" t="b">
        <v>0</v>
      </c>
      <c r="K1023" t="inlineStr">
        <is>
          <t>aef79bae1984c3f0ad48aae284d7dc85</t>
        </is>
      </c>
      <c r="L1023" t="n">
        <v/>
      </c>
      <c r="M1023" t="n">
        <v>-1</v>
      </c>
      <c r="N1023" t="n">
        <v>-1</v>
      </c>
    </row>
    <row r="1024">
      <c r="A1024" t="n">
        <v>1084</v>
      </c>
      <c r="B1024" s="2" t="n">
        <v>45221</v>
      </c>
      <c r="C1024" t="n">
        <v>32250</v>
      </c>
      <c r="D1024" t="inlineStr">
        <is>
          <t>Soll der Staat auch in ländlichen Regionen ein umfassendes Service-Public-Angebot garantieren?</t>
        </is>
      </c>
      <c r="E1024" t="inlineStr">
        <is>
          <t>options4</t>
        </is>
      </c>
      <c r="F1024" t="n">
        <v>11458</v>
      </c>
      <c r="G1024" t="inlineStr">
        <is>
          <t>Energie &amp; Verkehr</t>
        </is>
      </c>
      <c r="H1024" t="inlineStr">
        <is>
          <t>Q02788</t>
        </is>
      </c>
      <c r="I1024" t="inlineStr">
        <is>
          <t>de</t>
        </is>
      </c>
      <c r="J1024" t="b">
        <v>0</v>
      </c>
      <c r="K1024" t="inlineStr">
        <is>
          <t>d3563b18e5edb82c03de8e80cbe79563</t>
        </is>
      </c>
      <c r="L1024" t="n">
        <v/>
      </c>
      <c r="M1024" t="n">
        <v>-1</v>
      </c>
      <c r="N1024" t="n">
        <v>-1</v>
      </c>
    </row>
    <row r="1025">
      <c r="A1025" t="n">
        <v>1084</v>
      </c>
      <c r="B1025" s="2" t="n">
        <v>45221</v>
      </c>
      <c r="C1025" t="n">
        <v>32251</v>
      </c>
      <c r="D1025" t="inlineStr">
        <is>
          <t>Würden Sie die Einführung steigender Strompreise bei grösserem Verbrauch befürworten (progressive Stromtarife)?</t>
        </is>
      </c>
      <c r="E1025" t="inlineStr">
        <is>
          <t>options4</t>
        </is>
      </c>
      <c r="F1025" t="n">
        <v>11458</v>
      </c>
      <c r="G1025" t="inlineStr">
        <is>
          <t>Energie &amp; Verkehr</t>
        </is>
      </c>
      <c r="H1025" t="inlineStr">
        <is>
          <t>Q02789</t>
        </is>
      </c>
      <c r="I1025" t="inlineStr">
        <is>
          <t>de</t>
        </is>
      </c>
      <c r="J1025" t="b">
        <v>0</v>
      </c>
      <c r="K1025" t="inlineStr">
        <is>
          <t>0270a5c61affaca80bf979609524246c</t>
        </is>
      </c>
      <c r="L1025" t="n">
        <v/>
      </c>
      <c r="M1025" t="n">
        <v>-1</v>
      </c>
      <c r="N1025" t="n">
        <v>-1</v>
      </c>
    </row>
    <row r="1026">
      <c r="A1026" t="n">
        <v>1084</v>
      </c>
      <c r="B1026" s="2" t="n">
        <v>45221</v>
      </c>
      <c r="C1026" t="n">
        <v>32252</v>
      </c>
      <c r="D1026" t="inlineStr">
        <is>
          <t>Befürworten Sie eine weitere Lockerung der Schutzbestimmungen für Grossraubtiere (Luchs, Wolf, Bär)?</t>
        </is>
      </c>
      <c r="E1026" t="inlineStr">
        <is>
          <t>options4</t>
        </is>
      </c>
      <c r="F1026" t="n">
        <v>11459</v>
      </c>
      <c r="G1026" t="inlineStr">
        <is>
          <t>Umweltschutz</t>
        </is>
      </c>
      <c r="H1026" t="inlineStr">
        <is>
          <t>Q02790</t>
        </is>
      </c>
      <c r="I1026" t="inlineStr">
        <is>
          <t>de</t>
        </is>
      </c>
      <c r="J1026" t="b">
        <v>0</v>
      </c>
      <c r="K1026" t="inlineStr">
        <is>
          <t>03f1c2ffe8040c59717958e9fd3011aa</t>
        </is>
      </c>
      <c r="L1026" t="n">
        <v/>
      </c>
      <c r="M1026" t="n">
        <v>-1</v>
      </c>
      <c r="N1026" t="n">
        <v>-1</v>
      </c>
    </row>
    <row r="1027">
      <c r="A1027" t="n">
        <v>1084</v>
      </c>
      <c r="B1027" s="2" t="n">
        <v>45221</v>
      </c>
      <c r="C1027" t="n">
        <v>32255</v>
      </c>
      <c r="D1027" t="inlineStr">
        <is>
          <t>Soll in der Schweiz 30 Prozent der Landesfläche zur Sicherung der Biodiversität zur Verfügung stehen? [BePart-Frage]</t>
        </is>
      </c>
      <c r="E1027" t="inlineStr">
        <is>
          <t>options4</t>
        </is>
      </c>
      <c r="F1027" t="n">
        <v>11459</v>
      </c>
      <c r="G1027" t="inlineStr">
        <is>
          <t>Umweltschutz</t>
        </is>
      </c>
      <c r="H1027" t="inlineStr">
        <is>
          <t>Q02793</t>
        </is>
      </c>
      <c r="I1027" t="inlineStr">
        <is>
          <t>de</t>
        </is>
      </c>
      <c r="J1027" t="b">
        <v>0</v>
      </c>
      <c r="K1027" t="inlineStr">
        <is>
          <t>9fe8e988e1fa7abfcec8f954deb172dc</t>
        </is>
      </c>
      <c r="L1027" t="n">
        <v/>
      </c>
      <c r="M1027" t="n">
        <v>-1</v>
      </c>
      <c r="N1027" t="n">
        <v>-1</v>
      </c>
    </row>
    <row r="1028">
      <c r="A1028" t="n">
        <v>1084</v>
      </c>
      <c r="B1028" s="2" t="n">
        <v>45221</v>
      </c>
      <c r="C1028" t="n">
        <v>32256</v>
      </c>
      <c r="D1028" t="inlineStr">
        <is>
          <t>Würden Sie ein Verbot von Einwegplastik und nicht-rezyklierbaren Kunststoffen befürworten? [BePart-Frage]</t>
        </is>
      </c>
      <c r="E1028" t="inlineStr">
        <is>
          <t>options4</t>
        </is>
      </c>
      <c r="F1028" t="n">
        <v>11459</v>
      </c>
      <c r="G1028" t="inlineStr">
        <is>
          <t>Umweltschutz</t>
        </is>
      </c>
      <c r="H1028" t="inlineStr">
        <is>
          <t>Q02794</t>
        </is>
      </c>
      <c r="I1028" t="inlineStr">
        <is>
          <t>de</t>
        </is>
      </c>
      <c r="J1028" t="b">
        <v>0</v>
      </c>
      <c r="K1028" t="inlineStr">
        <is>
          <t>73035351e06fedf7c508854f3a10798a</t>
        </is>
      </c>
      <c r="L1028" t="n">
        <v/>
      </c>
      <c r="M1028" t="n">
        <v>-1</v>
      </c>
      <c r="N1028" t="n">
        <v>-1</v>
      </c>
    </row>
    <row r="1029">
      <c r="A1029" t="n">
        <v>1084</v>
      </c>
      <c r="B1029" s="2" t="n">
        <v>45221</v>
      </c>
      <c r="C1029" t="n">
        <v>32257</v>
      </c>
      <c r="D1029" t="inlineStr">
        <is>
          <t>Befürworten Sie staatliche Massnahmen für eine nachhaltigere Nutzung von elektronischen Geräten (z.B. Recht auf Reparatur, Verlängerung der Gewährleistungsfrist, garantierte Mindestzeit für Software-Updates)? [BePart-Frage]</t>
        </is>
      </c>
      <c r="E1029" t="inlineStr">
        <is>
          <t>options4</t>
        </is>
      </c>
      <c r="F1029" t="n">
        <v>11459</v>
      </c>
      <c r="G1029" t="inlineStr">
        <is>
          <t>Umweltschutz</t>
        </is>
      </c>
      <c r="H1029" t="inlineStr">
        <is>
          <t>Q02795</t>
        </is>
      </c>
      <c r="I1029" t="inlineStr">
        <is>
          <t>de</t>
        </is>
      </c>
      <c r="J1029" t="b">
        <v>0</v>
      </c>
      <c r="K1029" t="inlineStr">
        <is>
          <t>5cef87d68e172da3d777ebf81af2aa7a</t>
        </is>
      </c>
      <c r="L1029" t="n">
        <v/>
      </c>
      <c r="M1029" t="n">
        <v>-1</v>
      </c>
      <c r="N1029" t="n">
        <v>-1</v>
      </c>
    </row>
    <row r="1030">
      <c r="A1030" t="n">
        <v>1084</v>
      </c>
      <c r="B1030" s="2" t="n">
        <v>45221</v>
      </c>
      <c r="C1030" t="n">
        <v>32259</v>
      </c>
      <c r="D1030" t="inlineStr">
        <is>
          <t>Soll der Bund im Bereich der Digitalisierung  staatlicher Dienstleistungen zusätzliche Kompetenzen erhalten, um gegenüber den Kantonen verbindliche Vorgaben und Standards durchsetzen zu können?</t>
        </is>
      </c>
      <c r="E1030" t="inlineStr">
        <is>
          <t>options4</t>
        </is>
      </c>
      <c r="F1030" t="n">
        <v>11460</v>
      </c>
      <c r="G1030" t="inlineStr">
        <is>
          <t>Demokratie, Medien &amp; Digitalisierung</t>
        </is>
      </c>
      <c r="H1030" t="inlineStr">
        <is>
          <t>Q02797</t>
        </is>
      </c>
      <c r="I1030" t="inlineStr">
        <is>
          <t>de</t>
        </is>
      </c>
      <c r="J1030" t="b">
        <v>0</v>
      </c>
      <c r="K1030" t="inlineStr">
        <is>
          <t>40cd74823e6a10bc36aa069909df615e</t>
        </is>
      </c>
      <c r="L1030" t="n">
        <v/>
      </c>
      <c r="M1030" t="n">
        <v>-1</v>
      </c>
      <c r="N1030" t="n">
        <v>-1</v>
      </c>
    </row>
    <row r="1031">
      <c r="A1031" t="n">
        <v>1084</v>
      </c>
      <c r="B1031" s="2" t="n">
        <v>45221</v>
      </c>
      <c r="C1031" t="n">
        <v>32260</v>
      </c>
      <c r="D1031" t="inlineStr">
        <is>
          <t>Befürworten Sie eine stärkere Regulierung grosser Internetplattformen (Transparenz-Regeln bei Algorithmen, verstärkte Haftung für Inhalte, Bekämpfung von Desinformation)?</t>
        </is>
      </c>
      <c r="E1031" t="inlineStr">
        <is>
          <t>options4</t>
        </is>
      </c>
      <c r="F1031" t="n">
        <v>11460</v>
      </c>
      <c r="G1031" t="inlineStr">
        <is>
          <t>Demokratie, Medien &amp; Digitalisierung</t>
        </is>
      </c>
      <c r="H1031" t="inlineStr">
        <is>
          <t>Q02798</t>
        </is>
      </c>
      <c r="I1031" t="inlineStr">
        <is>
          <t>de</t>
        </is>
      </c>
      <c r="J1031" t="b">
        <v>0</v>
      </c>
      <c r="K1031" t="inlineStr">
        <is>
          <t>d21a6869f392d2b767dfb877d8951991</t>
        </is>
      </c>
      <c r="L1031" t="n">
        <v/>
      </c>
      <c r="M1031" t="n">
        <v>-1</v>
      </c>
      <c r="N1031" t="n">
        <v>-1</v>
      </c>
    </row>
    <row r="1032">
      <c r="A1032" t="n">
        <v>1084</v>
      </c>
      <c r="B1032" s="2" t="n">
        <v>45221</v>
      </c>
      <c r="C1032" t="n">
        <v>32261</v>
      </c>
      <c r="D1032" t="inlineStr">
        <is>
          <t>Eine Volksinitiative möchte die Fernseh- und Radiogebühren reduzieren (200 Franken pro Haushalt, Abgabenbefreiung von Unternehmen). Unterstützen Sie dieses Anliegen?</t>
        </is>
      </c>
      <c r="E1032" t="inlineStr">
        <is>
          <t>options4</t>
        </is>
      </c>
      <c r="F1032" t="n">
        <v>11460</v>
      </c>
      <c r="G1032" t="inlineStr">
        <is>
          <t>Demokratie, Medien &amp; Digitalisierung</t>
        </is>
      </c>
      <c r="H1032" t="inlineStr">
        <is>
          <t>Q02799</t>
        </is>
      </c>
      <c r="I1032" t="inlineStr">
        <is>
          <t>de</t>
        </is>
      </c>
      <c r="J1032" t="b">
        <v>0</v>
      </c>
      <c r="K1032" t="inlineStr">
        <is>
          <t>72ca57a17f958a233cae741bb08b7478</t>
        </is>
      </c>
      <c r="L1032" t="n">
        <v/>
      </c>
      <c r="M1032" t="n">
        <v>-1</v>
      </c>
      <c r="N1032" t="n">
        <v>-1</v>
      </c>
    </row>
    <row r="1033">
      <c r="A1033" t="n">
        <v>1084</v>
      </c>
      <c r="B1033" s="2" t="n">
        <v>45221</v>
      </c>
      <c r="C1033" t="n">
        <v>32263</v>
      </c>
      <c r="D1033" t="inlineStr">
        <is>
          <t>Soll gegen Ausgaben des Bundes ab einer bestimmten Höhe ein Referendum ergriffen werden können (fakultatives Finanzreferendum)?</t>
        </is>
      </c>
      <c r="E1033" t="inlineStr">
        <is>
          <t>options4</t>
        </is>
      </c>
      <c r="F1033" t="n">
        <v>11460</v>
      </c>
      <c r="G1033" t="inlineStr">
        <is>
          <t>Demokratie, Medien &amp; Digitalisierung</t>
        </is>
      </c>
      <c r="H1033" t="inlineStr">
        <is>
          <t>Q02801</t>
        </is>
      </c>
      <c r="I1033" t="inlineStr">
        <is>
          <t>de</t>
        </is>
      </c>
      <c r="J1033" t="b">
        <v>0</v>
      </c>
      <c r="K1033" t="inlineStr">
        <is>
          <t>d81042a5536a35cb60ad141091e2a412</t>
        </is>
      </c>
      <c r="L1033" t="n">
        <v/>
      </c>
      <c r="M1033" t="n">
        <v>-1</v>
      </c>
      <c r="N1033" t="n">
        <v>-1</v>
      </c>
    </row>
    <row r="1034">
      <c r="A1034" t="n">
        <v>1084</v>
      </c>
      <c r="B1034" s="2" t="n">
        <v>45221</v>
      </c>
      <c r="C1034" t="n">
        <v>32264</v>
      </c>
      <c r="D1034" t="inlineStr">
        <is>
          <t>Befürworten Sie einen Ausbau des Armee-Sollbestandes auf mindestens 120'000 Soldat/-innen?</t>
        </is>
      </c>
      <c r="E1034" t="inlineStr">
        <is>
          <t>options4</t>
        </is>
      </c>
      <c r="F1034" t="n">
        <v>11461</v>
      </c>
      <c r="G1034" t="inlineStr">
        <is>
          <t>Sicherheit &amp; Armee</t>
        </is>
      </c>
      <c r="H1034" t="inlineStr">
        <is>
          <t>Q02802</t>
        </is>
      </c>
      <c r="I1034" t="inlineStr">
        <is>
          <t>de</t>
        </is>
      </c>
      <c r="J1034" t="b">
        <v>0</v>
      </c>
      <c r="K1034" t="inlineStr">
        <is>
          <t>8a7270e7f9bcaf02c266e8f93a47f292</t>
        </is>
      </c>
      <c r="L1034" t="n">
        <v/>
      </c>
      <c r="M1034" t="n">
        <v>-1</v>
      </c>
      <c r="N1034" t="n">
        <v>-1</v>
      </c>
    </row>
    <row r="1035">
      <c r="A1035" t="n">
        <v>1084</v>
      </c>
      <c r="B1035" s="2" t="n">
        <v>45221</v>
      </c>
      <c r="C1035" t="n">
        <v>32265</v>
      </c>
      <c r="D1035" t="inlineStr">
        <is>
          <t>Soll die Schweizer Armee die Zusammenarbeit mit der NATO ausbauen?</t>
        </is>
      </c>
      <c r="E1035" t="inlineStr">
        <is>
          <t>options4</t>
        </is>
      </c>
      <c r="F1035" t="n">
        <v>11461</v>
      </c>
      <c r="G1035" t="inlineStr">
        <is>
          <t>Sicherheit &amp; Armee</t>
        </is>
      </c>
      <c r="H1035" t="inlineStr">
        <is>
          <t>Q02803</t>
        </is>
      </c>
      <c r="I1035" t="inlineStr">
        <is>
          <t>de</t>
        </is>
      </c>
      <c r="J1035" t="b">
        <v>0</v>
      </c>
      <c r="K1035" t="inlineStr">
        <is>
          <t>5aa48146082f402161a6d9ab4fe2090c</t>
        </is>
      </c>
      <c r="L1035" t="n">
        <v/>
      </c>
      <c r="M1035" t="n">
        <v>-1</v>
      </c>
      <c r="N1035" t="n">
        <v>-1</v>
      </c>
    </row>
    <row r="1036">
      <c r="A1036" t="n">
        <v>1084</v>
      </c>
      <c r="B1036" s="2" t="n">
        <v>45221</v>
      </c>
      <c r="C1036" t="n">
        <v>32266</v>
      </c>
      <c r="D1036" t="inlineStr">
        <is>
          <t>Soll der Bundesrat in Fällen eines völkerrechtswidrigen Angriffskrieges (z.B. der Angriff auf die Ukraine) anderen Staaten die Wiederausfuhr von Schweizer Waffen erlauben dürfen? [BePart-Frage]</t>
        </is>
      </c>
      <c r="E1036" t="inlineStr">
        <is>
          <t>options4</t>
        </is>
      </c>
      <c r="F1036" t="n">
        <v>11461</v>
      </c>
      <c r="G1036" t="inlineStr">
        <is>
          <t>Sicherheit &amp; Armee</t>
        </is>
      </c>
      <c r="H1036" t="inlineStr">
        <is>
          <t>Q02804</t>
        </is>
      </c>
      <c r="I1036" t="inlineStr">
        <is>
          <t>de</t>
        </is>
      </c>
      <c r="J1036" t="b">
        <v>0</v>
      </c>
      <c r="K1036" t="inlineStr">
        <is>
          <t>91f869ee09f4fe716b4448037f776676</t>
        </is>
      </c>
      <c r="L1036" t="n">
        <v/>
      </c>
      <c r="M1036" t="n">
        <v>-1</v>
      </c>
      <c r="N1036" t="n">
        <v>-1</v>
      </c>
    </row>
    <row r="1037">
      <c r="A1037" t="n">
        <v>1084</v>
      </c>
      <c r="B1037" s="2" t="n">
        <v>45221</v>
      </c>
      <c r="C1037" t="n">
        <v>32267</v>
      </c>
      <c r="D1037" t="inlineStr">
        <is>
          <t>Soll die automatische Gesichtserkennung im öffentlichen Raum verboten werden?</t>
        </is>
      </c>
      <c r="E1037" t="inlineStr">
        <is>
          <t>options4</t>
        </is>
      </c>
      <c r="F1037" t="n">
        <v>11461</v>
      </c>
      <c r="G1037" t="inlineStr">
        <is>
          <t>Sicherheit &amp; Armee</t>
        </is>
      </c>
      <c r="H1037" t="inlineStr">
        <is>
          <t>Q02805</t>
        </is>
      </c>
      <c r="I1037" t="inlineStr">
        <is>
          <t>de</t>
        </is>
      </c>
      <c r="J1037" t="b">
        <v>0</v>
      </c>
      <c r="K1037" t="inlineStr">
        <is>
          <t>82f96db598c5085c5b6550aa95c95569</t>
        </is>
      </c>
      <c r="L1037" t="n">
        <v/>
      </c>
      <c r="M1037" t="n">
        <v>-1</v>
      </c>
      <c r="N1037" t="n">
        <v>-1</v>
      </c>
    </row>
    <row r="1038">
      <c r="A1038" t="n">
        <v>1084</v>
      </c>
      <c r="B1038" s="2" t="n">
        <v>45221</v>
      </c>
      <c r="C1038" t="n">
        <v>32268</v>
      </c>
      <c r="D1038" t="inlineStr">
        <is>
          <t>Soll die Schweiz das Schengen-Abkommen mit der EU kündigen und wieder verstärkte Personenkontrollen direkt an der Grenze einführen? [BePart-Frage]</t>
        </is>
      </c>
      <c r="E1038" t="inlineStr">
        <is>
          <t>options4</t>
        </is>
      </c>
      <c r="F1038" t="n">
        <v>11461</v>
      </c>
      <c r="G1038" t="inlineStr">
        <is>
          <t>Sicherheit &amp; Armee</t>
        </is>
      </c>
      <c r="H1038" t="inlineStr">
        <is>
          <t>Q02806</t>
        </is>
      </c>
      <c r="I1038" t="inlineStr">
        <is>
          <t>de</t>
        </is>
      </c>
      <c r="J1038" t="b">
        <v>0</v>
      </c>
      <c r="K1038" t="inlineStr">
        <is>
          <t>05557058e5e0b431c044a2839275e5dd</t>
        </is>
      </c>
      <c r="L1038" t="n">
        <v/>
      </c>
      <c r="M1038" t="n">
        <v>-1</v>
      </c>
      <c r="N1038" t="n">
        <v>-1</v>
      </c>
    </row>
    <row r="1039">
      <c r="A1039" t="n">
        <v>1084</v>
      </c>
      <c r="B1039" s="2" t="n">
        <v>45221</v>
      </c>
      <c r="C1039" t="n">
        <v>32274</v>
      </c>
      <c r="D1039" t="inlineStr">
        <is>
          <t>Wie beurteilen Sie folgende Aussage: "Wer sich nichts zuschulden kommen lässt, hat von staatlichen Sicherheitsmassnahmen nichts zu befürchten."</t>
        </is>
      </c>
      <c r="E1039" t="inlineStr">
        <is>
          <t>options7</t>
        </is>
      </c>
      <c r="F1039" t="n">
        <v>11463</v>
      </c>
      <c r="G1039" t="inlineStr">
        <is>
          <t>Werthaltungen</t>
        </is>
      </c>
      <c r="H1039" t="inlineStr">
        <is>
          <t>Q02812</t>
        </is>
      </c>
      <c r="I1039" t="inlineStr">
        <is>
          <t>de</t>
        </is>
      </c>
      <c r="J1039" t="b">
        <v>0</v>
      </c>
      <c r="K1039" t="inlineStr">
        <is>
          <t>25f60443c263950fd58120e41532fcf5</t>
        </is>
      </c>
      <c r="L1039" t="n">
        <v/>
      </c>
      <c r="M1039" t="n">
        <v>-1</v>
      </c>
      <c r="N1039" t="n">
        <v>-1</v>
      </c>
    </row>
    <row r="1040">
      <c r="A1040" t="n">
        <v>1084</v>
      </c>
      <c r="B1040" s="2" t="n">
        <v>45221</v>
      </c>
      <c r="C1040" t="n">
        <v>32285</v>
      </c>
      <c r="D1040" t="inlineStr">
        <is>
          <t>Soll der Bund im Bereich "Strassenverkehr (motorisierter Individualverkehr)" mehr oder weniger ausgeben?</t>
        </is>
      </c>
      <c r="E1040" t="inlineStr">
        <is>
          <t>options5</t>
        </is>
      </c>
      <c r="F1040" t="n">
        <v>11464</v>
      </c>
      <c r="G1040" t="inlineStr">
        <is>
          <t>Bundesbudget</t>
        </is>
      </c>
      <c r="H1040" t="inlineStr">
        <is>
          <t>Q02823</t>
        </is>
      </c>
      <c r="I1040" t="inlineStr">
        <is>
          <t>de</t>
        </is>
      </c>
      <c r="J1040" t="b">
        <v>0</v>
      </c>
      <c r="K1040" t="inlineStr">
        <is>
          <t>58aaa614426bec2ed92352d4df31f308</t>
        </is>
      </c>
      <c r="L1040" t="n">
        <v/>
      </c>
      <c r="M1040" t="n">
        <v>-1</v>
      </c>
      <c r="N1040" t="n">
        <v>-1</v>
      </c>
    </row>
    <row r="1041">
      <c r="A1041" t="n">
        <v>1084</v>
      </c>
      <c r="B1041" s="2" t="n">
        <v>45221</v>
      </c>
      <c r="C1041" t="n">
        <v>32288</v>
      </c>
      <c r="D1041" t="inlineStr">
        <is>
          <t>Soll der Bund im Bereich "Entwicklungszusammenarbeit" mehr oder weniger ausgeben?</t>
        </is>
      </c>
      <c r="E1041" t="inlineStr">
        <is>
          <t>options5</t>
        </is>
      </c>
      <c r="F1041" t="n">
        <v>11464</v>
      </c>
      <c r="G1041" t="inlineStr">
        <is>
          <t>Bundesbudget</t>
        </is>
      </c>
      <c r="H1041" t="inlineStr">
        <is>
          <t>Q02826</t>
        </is>
      </c>
      <c r="I1041" t="inlineStr">
        <is>
          <t>de</t>
        </is>
      </c>
      <c r="J1041" t="b">
        <v>0</v>
      </c>
      <c r="K1041" t="inlineStr">
        <is>
          <t>a59b5109a04fc18c1a0e53219bf22d0b</t>
        </is>
      </c>
      <c r="L1041" t="n">
        <v/>
      </c>
      <c r="M1041" t="n">
        <v>-1</v>
      </c>
      <c r="N1041" t="n">
        <v>-1</v>
      </c>
    </row>
    <row r="1042">
      <c r="A1042" t="n">
        <v>1086</v>
      </c>
      <c r="B1042" s="2" t="n">
        <v>45354</v>
      </c>
      <c r="C1042" t="n">
        <v>32289</v>
      </c>
      <c r="D1042" t="inlineStr">
        <is>
          <t>Soll Binningen das altersgerechte Wohnen (Alterswohnungen, Grunddienstleistungen etc.) finanziell unterstützen?</t>
        </is>
      </c>
      <c r="E1042" t="inlineStr">
        <is>
          <t>options4</t>
        </is>
      </c>
      <c r="F1042" t="n">
        <v>11465</v>
      </c>
      <c r="G1042" t="inlineStr">
        <is>
          <t>Sozialstaat, Familie &amp; Gesundheit</t>
        </is>
      </c>
      <c r="H1042" t="inlineStr">
        <is>
          <t>Q02827</t>
        </is>
      </c>
      <c r="I1042" t="inlineStr">
        <is>
          <t>de</t>
        </is>
      </c>
      <c r="J1042" t="b">
        <v>0</v>
      </c>
      <c r="K1042" t="inlineStr">
        <is>
          <t>7dc3e5ae22791483c049bd8ecec52fcf</t>
        </is>
      </c>
      <c r="L1042" t="n">
        <v/>
      </c>
      <c r="M1042" t="n">
        <v>-1</v>
      </c>
      <c r="N1042" t="n">
        <v>-1</v>
      </c>
    </row>
    <row r="1043">
      <c r="A1043" t="n">
        <v>1086</v>
      </c>
      <c r="B1043" s="2" t="n">
        <v>45354</v>
      </c>
      <c r="C1043" t="n">
        <v>32290</v>
      </c>
      <c r="D1043" t="inlineStr">
        <is>
          <t>Soll die Gemeinde bei Verdacht auf Sozialhilfemissbrauch Sozialdetektiv/-innen einsetzen?</t>
        </is>
      </c>
      <c r="E1043" t="inlineStr">
        <is>
          <t>options4</t>
        </is>
      </c>
      <c r="F1043" t="n">
        <v>11465</v>
      </c>
      <c r="G1043" t="inlineStr">
        <is>
          <t>Sozialstaat, Familie &amp; Gesundheit</t>
        </is>
      </c>
      <c r="H1043" t="inlineStr">
        <is>
          <t>Q02828</t>
        </is>
      </c>
      <c r="I1043" t="inlineStr">
        <is>
          <t>de</t>
        </is>
      </c>
      <c r="J1043" t="b">
        <v>0</v>
      </c>
      <c r="K1043" t="inlineStr">
        <is>
          <t>b6eb82bb57252b2dfec75facaafd2bd3</t>
        </is>
      </c>
      <c r="L1043" t="n">
        <v/>
      </c>
      <c r="M1043" t="n">
        <v>-1</v>
      </c>
      <c r="N1043" t="n">
        <v>-1</v>
      </c>
    </row>
    <row r="1044">
      <c r="A1044" t="n">
        <v>1086</v>
      </c>
      <c r="B1044" s="2" t="n">
        <v>45354</v>
      </c>
      <c r="C1044" t="n">
        <v>32291</v>
      </c>
      <c r="D1044" t="inlineStr">
        <is>
          <t>Soll die Gemeinde das Betreuungsangebot für Kinder stärker finanziell unterstützen?</t>
        </is>
      </c>
      <c r="E1044" t="inlineStr">
        <is>
          <t>options4</t>
        </is>
      </c>
      <c r="F1044" t="n">
        <v>11465</v>
      </c>
      <c r="G1044" t="inlineStr">
        <is>
          <t>Sozialstaat, Familie &amp; Gesundheit</t>
        </is>
      </c>
      <c r="H1044" t="inlineStr">
        <is>
          <t>Q02829</t>
        </is>
      </c>
      <c r="I1044" t="inlineStr">
        <is>
          <t>de</t>
        </is>
      </c>
      <c r="J1044" t="b">
        <v>0</v>
      </c>
      <c r="K1044" t="inlineStr">
        <is>
          <t>f283f529743b72e966fce82da8dcd929</t>
        </is>
      </c>
      <c r="L1044" t="n">
        <v/>
      </c>
      <c r="M1044" t="n">
        <v>-1</v>
      </c>
      <c r="N1044" t="n">
        <v>-1</v>
      </c>
    </row>
    <row r="1045">
      <c r="A1045" t="n">
        <v>1086</v>
      </c>
      <c r="B1045" s="2" t="n">
        <v>45354</v>
      </c>
      <c r="C1045" t="n">
        <v>32292</v>
      </c>
      <c r="D1045" t="inlineStr">
        <is>
          <t>Soll Binningen Massnahmen ergreifen, um die Kinderfreundlichkeit zu verbessern (z.B. Ausbau Spielplatzinfrastruktur, Einbezug Kinder in Planung, Anstreben Unicef-Label)?</t>
        </is>
      </c>
      <c r="E1045" t="inlineStr">
        <is>
          <t>options4</t>
        </is>
      </c>
      <c r="F1045" t="n">
        <v>11465</v>
      </c>
      <c r="G1045" t="inlineStr">
        <is>
          <t>Sozialstaat, Familie &amp; Gesundheit</t>
        </is>
      </c>
      <c r="H1045" t="inlineStr">
        <is>
          <t>Q02830</t>
        </is>
      </c>
      <c r="I1045" t="inlineStr">
        <is>
          <t>de</t>
        </is>
      </c>
      <c r="J1045" t="b">
        <v>0</v>
      </c>
      <c r="K1045" t="inlineStr">
        <is>
          <t>8d8ab2d80423bbfc419e6d0e9642b296</t>
        </is>
      </c>
      <c r="L1045" t="n">
        <v/>
      </c>
      <c r="M1045" t="n">
        <v>-1</v>
      </c>
      <c r="N1045" t="n">
        <v>-1</v>
      </c>
    </row>
    <row r="1046">
      <c r="A1046" t="n">
        <v>1086</v>
      </c>
      <c r="B1046" s="2" t="n">
        <v>45354</v>
      </c>
      <c r="C1046" t="n">
        <v>32293</v>
      </c>
      <c r="D1046" t="inlineStr">
        <is>
          <t>Soll sich Binningen stärker für gleiche Bildungschancen einsetzen (z.B. mit Förderunterricht-Gutscheinen für Schüler/-innen aus Familien mit geringem Einkommen)?</t>
        </is>
      </c>
      <c r="E1046" t="inlineStr">
        <is>
          <t>options4</t>
        </is>
      </c>
      <c r="F1046" t="n">
        <v>11466</v>
      </c>
      <c r="G1046" t="inlineStr">
        <is>
          <t>Schule &amp; Bildung</t>
        </is>
      </c>
      <c r="H1046" t="inlineStr">
        <is>
          <t>Q02831</t>
        </is>
      </c>
      <c r="I1046" t="inlineStr">
        <is>
          <t>de</t>
        </is>
      </c>
      <c r="J1046" t="b">
        <v>0</v>
      </c>
      <c r="K1046" t="inlineStr">
        <is>
          <t>9f5053dff84ad17c2f3a816a18274b1a</t>
        </is>
      </c>
      <c r="L1046" t="n">
        <v/>
      </c>
      <c r="M1046" t="n">
        <v>-1</v>
      </c>
      <c r="N1046" t="n">
        <v>-1</v>
      </c>
    </row>
    <row r="1047">
      <c r="A1047" t="n">
        <v>1086</v>
      </c>
      <c r="B1047" s="2" t="n">
        <v>45354</v>
      </c>
      <c r="C1047" t="n">
        <v>32301</v>
      </c>
      <c r="D1047" t="inlineStr">
        <is>
          <t>Soll die Gemeinde für fremdsprachige Kinder eine obligatorische Frühförderung einführen (z.B. obligatorischer, vom Kanton finanzierter Spielgruppenbesuch für ein Jahr)?</t>
        </is>
      </c>
      <c r="E1047" t="inlineStr">
        <is>
          <t>options4</t>
        </is>
      </c>
      <c r="F1047" t="n">
        <v>11466</v>
      </c>
      <c r="G1047" t="inlineStr">
        <is>
          <t>Schule &amp; Bildung</t>
        </is>
      </c>
      <c r="H1047" t="inlineStr">
        <is>
          <t>Q02834</t>
        </is>
      </c>
      <c r="I1047" t="inlineStr">
        <is>
          <t>de</t>
        </is>
      </c>
      <c r="J1047" t="b">
        <v>0</v>
      </c>
      <c r="K1047" t="inlineStr">
        <is>
          <t>fdfee5d855c4962c199a862a122c764c</t>
        </is>
      </c>
      <c r="L1047" t="n">
        <v/>
      </c>
      <c r="M1047" t="n">
        <v>-1</v>
      </c>
      <c r="N1047" t="n">
        <v>-1</v>
      </c>
    </row>
    <row r="1048">
      <c r="A1048" t="n">
        <v>1086</v>
      </c>
      <c r="B1048" s="2" t="n">
        <v>45354</v>
      </c>
      <c r="C1048" t="n">
        <v>32303</v>
      </c>
      <c r="D1048" t="inlineStr">
        <is>
          <t>Sollen bei Einbürgerungen von in der Schweiz geborenen Ausländer/-innen auf die Erhebung einer Gebühr verzichtet werden?</t>
        </is>
      </c>
      <c r="E1048" t="inlineStr">
        <is>
          <t>options4</t>
        </is>
      </c>
      <c r="F1048" t="n">
        <v>11467</v>
      </c>
      <c r="G1048" t="inlineStr">
        <is>
          <t>Migration &amp; Integration</t>
        </is>
      </c>
      <c r="H1048" t="inlineStr">
        <is>
          <t>Q02835</t>
        </is>
      </c>
      <c r="I1048" t="inlineStr">
        <is>
          <t>de</t>
        </is>
      </c>
      <c r="J1048" t="b">
        <v>0</v>
      </c>
      <c r="K1048" t="inlineStr">
        <is>
          <t>4280ef364ff6b68bc69ca38a5e1baba2</t>
        </is>
      </c>
      <c r="L1048" t="n">
        <v/>
      </c>
      <c r="M1048" t="n">
        <v>-1</v>
      </c>
      <c r="N1048" t="n">
        <v>-1</v>
      </c>
    </row>
    <row r="1049">
      <c r="A1049" t="n">
        <v>1086</v>
      </c>
      <c r="B1049" s="2" t="n">
        <v>45354</v>
      </c>
      <c r="C1049" t="n">
        <v>32311</v>
      </c>
      <c r="D1049" t="inlineStr">
        <is>
          <t>Soll sich Binningen beim Kanton für ein Ausländerstimmrecht auf Gemeindeebene einsetzen?</t>
        </is>
      </c>
      <c r="E1049" t="inlineStr">
        <is>
          <t>options4</t>
        </is>
      </c>
      <c r="F1049" t="n">
        <v>11467</v>
      </c>
      <c r="G1049" t="inlineStr">
        <is>
          <t>Migration &amp; Integration</t>
        </is>
      </c>
      <c r="H1049" t="inlineStr">
        <is>
          <t>Q02837</t>
        </is>
      </c>
      <c r="I1049" t="inlineStr">
        <is>
          <t>de</t>
        </is>
      </c>
      <c r="J1049" t="b">
        <v>0</v>
      </c>
      <c r="K1049" t="inlineStr">
        <is>
          <t>65da5de23bc02ae42d7a0de76cc4d677</t>
        </is>
      </c>
      <c r="L1049" t="n">
        <v/>
      </c>
      <c r="M1049" t="n">
        <v>-1</v>
      </c>
      <c r="N1049" t="n">
        <v>-1</v>
      </c>
    </row>
    <row r="1050">
      <c r="A1050" t="n">
        <v>1086</v>
      </c>
      <c r="B1050" s="2" t="n">
        <v>45354</v>
      </c>
      <c r="C1050" t="n">
        <v>32326</v>
      </c>
      <c r="D1050" t="inlineStr">
        <is>
          <t>Soll die Gemeinde das Sportangebot ausbauen (z.B. mittels finanziellen Beiträgen an lokale Sportvereine, Bau eines Leimentaler Sportzentrums)?</t>
        </is>
      </c>
      <c r="E1050" t="inlineStr">
        <is>
          <t>options4</t>
        </is>
      </c>
      <c r="F1050" t="n">
        <v>11468</v>
      </c>
      <c r="G1050" t="inlineStr">
        <is>
          <t>Gesellschaft, Kultur &amp; Ethik</t>
        </is>
      </c>
      <c r="H1050" t="inlineStr">
        <is>
          <t>Q02840</t>
        </is>
      </c>
      <c r="I1050" t="inlineStr">
        <is>
          <t>de</t>
        </is>
      </c>
      <c r="J1050" t="b">
        <v>0</v>
      </c>
      <c r="K1050" t="inlineStr">
        <is>
          <t>284604cd8d40d17612428823489042b5</t>
        </is>
      </c>
      <c r="L1050" t="n">
        <v/>
      </c>
      <c r="M1050" t="n">
        <v>-1</v>
      </c>
      <c r="N1050" t="n">
        <v>-1</v>
      </c>
    </row>
    <row r="1051">
      <c r="A1051" t="n">
        <v>1086</v>
      </c>
      <c r="B1051" s="2" t="n">
        <v>45354</v>
      </c>
      <c r="C1051" t="n">
        <v>32328</v>
      </c>
      <c r="D1051" t="inlineStr">
        <is>
          <t>Soll sich die Gemeinde stärker in der Kulturförderung engagieren?</t>
        </is>
      </c>
      <c r="E1051" t="inlineStr">
        <is>
          <t>options4</t>
        </is>
      </c>
      <c r="F1051" t="n">
        <v>11468</v>
      </c>
      <c r="G1051" t="inlineStr">
        <is>
          <t>Gesellschaft, Kultur &amp; Ethik</t>
        </is>
      </c>
      <c r="H1051" t="inlineStr">
        <is>
          <t>Q02841</t>
        </is>
      </c>
      <c r="I1051" t="inlineStr">
        <is>
          <t>de</t>
        </is>
      </c>
      <c r="J1051" t="b">
        <v>0</v>
      </c>
      <c r="K1051" t="inlineStr">
        <is>
          <t>aef4a2811155590b2d2e13fdaebc4401</t>
        </is>
      </c>
      <c r="L1051" t="n">
        <v/>
      </c>
      <c r="M1051" t="n">
        <v>-1</v>
      </c>
      <c r="N1051" t="n">
        <v>-1</v>
      </c>
    </row>
    <row r="1052">
      <c r="A1052" t="n">
        <v>1086</v>
      </c>
      <c r="B1052" s="2" t="n">
        <v>45354</v>
      </c>
      <c r="C1052" t="n">
        <v>32329</v>
      </c>
      <c r="D1052" t="inlineStr">
        <is>
          <t>Sollen Sterbehilfeorganisationen direkten Zugang zu Spitälern und Heimen erhalten, um ihre Dienstleistungen zu erbringen?</t>
        </is>
      </c>
      <c r="E1052" t="inlineStr">
        <is>
          <t>options4</t>
        </is>
      </c>
      <c r="F1052" t="n">
        <v>11468</v>
      </c>
      <c r="G1052" t="inlineStr">
        <is>
          <t>Gesellschaft, Kultur &amp; Ethik</t>
        </is>
      </c>
      <c r="H1052" t="inlineStr">
        <is>
          <t>Q02842</t>
        </is>
      </c>
      <c r="I1052" t="inlineStr">
        <is>
          <t>de</t>
        </is>
      </c>
      <c r="J1052" t="b">
        <v>0</v>
      </c>
      <c r="K1052" t="inlineStr">
        <is>
          <t>b0d87cb2b680be080ffed74194578503</t>
        </is>
      </c>
      <c r="L1052" t="n">
        <v/>
      </c>
      <c r="M1052" t="n">
        <v>-1</v>
      </c>
      <c r="N1052" t="n">
        <v>-1</v>
      </c>
    </row>
    <row r="1053">
      <c r="A1053" t="n">
        <v>1086</v>
      </c>
      <c r="B1053" s="2" t="n">
        <v>45354</v>
      </c>
      <c r="C1053" t="n">
        <v>32330</v>
      </c>
      <c r="D1053" t="inlineStr">
        <is>
          <t>Befürworten Sie ein Verbot von geschlechtsneutraler Sprache (z.B. Binnen-I, Stern, Doppelpunkt oder Ähnliches) in von kommunalen Stellen publizierten Dokumenten?</t>
        </is>
      </c>
      <c r="E1053" t="inlineStr">
        <is>
          <t>options4</t>
        </is>
      </c>
      <c r="F1053" t="n">
        <v>11468</v>
      </c>
      <c r="G1053" t="inlineStr">
        <is>
          <t>Gesellschaft, Kultur &amp; Ethik</t>
        </is>
      </c>
      <c r="H1053" t="inlineStr">
        <is>
          <t>Q02843</t>
        </is>
      </c>
      <c r="I1053" t="inlineStr">
        <is>
          <t>de</t>
        </is>
      </c>
      <c r="J1053" t="b">
        <v>0</v>
      </c>
      <c r="K1053" t="inlineStr">
        <is>
          <t>befe1521d62187d03865c96a148b06ae</t>
        </is>
      </c>
      <c r="L1053" t="n">
        <v/>
      </c>
      <c r="M1053" t="n">
        <v>-1</v>
      </c>
      <c r="N1053" t="n">
        <v>-1</v>
      </c>
    </row>
    <row r="1054">
      <c r="A1054" t="n">
        <v>1086</v>
      </c>
      <c r="B1054" s="2" t="n">
        <v>45354</v>
      </c>
      <c r="C1054" t="n">
        <v>32337</v>
      </c>
      <c r="D1054" t="inlineStr">
        <is>
          <t>Soll die Gemeinde weiterhin Entwichklungshilfebeiträge an ausländische Projekte leisten?</t>
        </is>
      </c>
      <c r="E1054" t="inlineStr">
        <is>
          <t>options4</t>
        </is>
      </c>
      <c r="F1054" t="n">
        <v>11468</v>
      </c>
      <c r="G1054" t="inlineStr">
        <is>
          <t>Gesellschaft, Kultur &amp; Ethik</t>
        </is>
      </c>
      <c r="H1054" t="inlineStr">
        <is>
          <t>Q02845</t>
        </is>
      </c>
      <c r="I1054" t="inlineStr">
        <is>
          <t>de</t>
        </is>
      </c>
      <c r="J1054" t="b">
        <v>0</v>
      </c>
      <c r="K1054" t="inlineStr">
        <is>
          <t>38e896516d2405ada817463a0f53406b</t>
        </is>
      </c>
      <c r="L1054" t="n">
        <v/>
      </c>
      <c r="M1054" t="n">
        <v>-1</v>
      </c>
      <c r="N1054" t="n">
        <v>-1</v>
      </c>
    </row>
    <row r="1055">
      <c r="A1055" t="n">
        <v>1086</v>
      </c>
      <c r="B1055" s="2" t="n">
        <v>45354</v>
      </c>
      <c r="C1055" t="n">
        <v>32339</v>
      </c>
      <c r="D1055" t="inlineStr">
        <is>
          <t>Soll die Binninger Schuldenbremse gelockert werden?</t>
        </is>
      </c>
      <c r="E1055" t="inlineStr">
        <is>
          <t>options4</t>
        </is>
      </c>
      <c r="F1055" t="n">
        <v>11470</v>
      </c>
      <c r="G1055" t="inlineStr">
        <is>
          <t>Finanzen &amp; Steuern</t>
        </is>
      </c>
      <c r="H1055" t="inlineStr">
        <is>
          <t>Q02846</t>
        </is>
      </c>
      <c r="I1055" t="inlineStr">
        <is>
          <t>de</t>
        </is>
      </c>
      <c r="J1055" t="b">
        <v>0</v>
      </c>
      <c r="K1055" t="inlineStr">
        <is>
          <t>75c946dbbd065ba479a5e171ff0f5aff</t>
        </is>
      </c>
      <c r="L1055" t="n">
        <v/>
      </c>
      <c r="M1055" t="n">
        <v>-1</v>
      </c>
      <c r="N1055" t="n">
        <v>-1</v>
      </c>
    </row>
    <row r="1056">
      <c r="A1056" t="n">
        <v>1086</v>
      </c>
      <c r="B1056" s="2" t="n">
        <v>45354</v>
      </c>
      <c r="C1056" t="n">
        <v>32343</v>
      </c>
      <c r="D1056" t="inlineStr">
        <is>
          <t>Sollen die Sparanstrengungen in Binningen erhöht werden (z.B. Verzicht auf nicht dringende Ausgaben)?</t>
        </is>
      </c>
      <c r="E1056" t="inlineStr">
        <is>
          <t>options4</t>
        </is>
      </c>
      <c r="F1056" t="n">
        <v>11470</v>
      </c>
      <c r="G1056" t="inlineStr">
        <is>
          <t>Finanzen &amp; Steuern</t>
        </is>
      </c>
      <c r="H1056" t="inlineStr">
        <is>
          <t>Q02847</t>
        </is>
      </c>
      <c r="I1056" t="inlineStr">
        <is>
          <t>de</t>
        </is>
      </c>
      <c r="J1056" t="b">
        <v>0</v>
      </c>
      <c r="K1056" t="inlineStr">
        <is>
          <t>42a8a284d4c36a41ac3171194a8b3a9b</t>
        </is>
      </c>
      <c r="L1056" t="n">
        <v/>
      </c>
      <c r="M1056" t="n">
        <v>-1</v>
      </c>
      <c r="N1056" t="n">
        <v>-1</v>
      </c>
    </row>
    <row r="1057">
      <c r="A1057" t="n">
        <v>1086</v>
      </c>
      <c r="B1057" s="2" t="n">
        <v>45354</v>
      </c>
      <c r="C1057" t="n">
        <v>32357</v>
      </c>
      <c r="D1057" t="inlineStr">
        <is>
          <t>Soll Binningen öffentliche Aufträge nur an Unternehmen vergeben, welche die Lohngleichheit zwischen Frauen und Männern gewährleisten?</t>
        </is>
      </c>
      <c r="E1057" t="inlineStr">
        <is>
          <t>options4</t>
        </is>
      </c>
      <c r="F1057" t="n">
        <v>11469</v>
      </c>
      <c r="G1057" t="inlineStr">
        <is>
          <t>Wirtschaft &amp; Arbeit</t>
        </is>
      </c>
      <c r="H1057" t="inlineStr">
        <is>
          <t>Q02850</t>
        </is>
      </c>
      <c r="I1057" t="inlineStr">
        <is>
          <t>de</t>
        </is>
      </c>
      <c r="J1057" t="b">
        <v>0</v>
      </c>
      <c r="K1057" t="inlineStr">
        <is>
          <t>fe3c2b2ad8493f653be182e5ffe3081c</t>
        </is>
      </c>
      <c r="L1057" t="n">
        <v/>
      </c>
      <c r="M1057" t="n">
        <v>-1</v>
      </c>
      <c r="N1057" t="n">
        <v>-1</v>
      </c>
    </row>
    <row r="1058">
      <c r="A1058" t="n">
        <v>1086</v>
      </c>
      <c r="B1058" s="2" t="n">
        <v>45354</v>
      </c>
      <c r="C1058" t="n">
        <v>32362</v>
      </c>
      <c r="D1058" t="inlineStr">
        <is>
          <t>Die Volksinitiative "Birsigpark" möchte im Spiesshöfli-Areal statt Wohnungen eine Naherholungszone schaffen. Befürworten Sie dies?</t>
        </is>
      </c>
      <c r="E1058" t="inlineStr">
        <is>
          <t>options4</t>
        </is>
      </c>
      <c r="F1058" t="n">
        <v>11473</v>
      </c>
      <c r="G1058" t="inlineStr">
        <is>
          <t>Raumplanung</t>
        </is>
      </c>
      <c r="H1058" t="inlineStr">
        <is>
          <t>Q02851</t>
        </is>
      </c>
      <c r="I1058" t="inlineStr">
        <is>
          <t>de</t>
        </is>
      </c>
      <c r="J1058" t="b">
        <v>0</v>
      </c>
      <c r="K1058" t="inlineStr">
        <is>
          <t>c7aa817ee8a1c925db79329545d5a9f7</t>
        </is>
      </c>
      <c r="L1058" t="n">
        <v/>
      </c>
      <c r="M1058" t="n">
        <v>-1</v>
      </c>
      <c r="N1058" t="n">
        <v>-1</v>
      </c>
    </row>
    <row r="1059">
      <c r="A1059" t="n">
        <v>1086</v>
      </c>
      <c r="B1059" s="2" t="n">
        <v>45354</v>
      </c>
      <c r="C1059" t="n">
        <v>32365</v>
      </c>
      <c r="D1059" t="inlineStr">
        <is>
          <t>Soll die Gemeinde vermehrt gemeinnützigen und preisgünstigen Wohnraum fördern?</t>
        </is>
      </c>
      <c r="E1059" t="inlineStr">
        <is>
          <t>options4</t>
        </is>
      </c>
      <c r="F1059" t="n">
        <v>11473</v>
      </c>
      <c r="G1059" t="inlineStr">
        <is>
          <t>Raumplanung</t>
        </is>
      </c>
      <c r="H1059" t="inlineStr">
        <is>
          <t>Q02852</t>
        </is>
      </c>
      <c r="I1059" t="inlineStr">
        <is>
          <t>de</t>
        </is>
      </c>
      <c r="J1059" t="b">
        <v>0</v>
      </c>
      <c r="K1059" t="inlineStr">
        <is>
          <t>6685445c17bcb2929ded0287f314a768</t>
        </is>
      </c>
      <c r="L1059" t="n">
        <v/>
      </c>
      <c r="M1059" t="n">
        <v>-1</v>
      </c>
      <c r="N1059" t="n">
        <v>-1</v>
      </c>
    </row>
    <row r="1060">
      <c r="A1060" t="n">
        <v>1086</v>
      </c>
      <c r="B1060" s="2" t="n">
        <v>45354</v>
      </c>
      <c r="C1060" t="n">
        <v>32366</v>
      </c>
      <c r="D1060" t="inlineStr">
        <is>
          <t>Sollen in Binningen in den Quartieren mehr Begegnungszonen (Tempo 20) geschaffen werden?</t>
        </is>
      </c>
      <c r="E1060" t="inlineStr">
        <is>
          <t>options4</t>
        </is>
      </c>
      <c r="F1060" t="n">
        <v>11473</v>
      </c>
      <c r="G1060" t="inlineStr">
        <is>
          <t>Raumplanung</t>
        </is>
      </c>
      <c r="H1060" t="inlineStr">
        <is>
          <t>Q02853</t>
        </is>
      </c>
      <c r="I1060" t="inlineStr">
        <is>
          <t>de</t>
        </is>
      </c>
      <c r="J1060" t="b">
        <v>0</v>
      </c>
      <c r="K1060" t="inlineStr">
        <is>
          <t>7492124660ba3c5400e95ce5cb3cfeb7</t>
        </is>
      </c>
      <c r="L1060" t="n">
        <v/>
      </c>
      <c r="M1060" t="n">
        <v>-1</v>
      </c>
      <c r="N1060" t="n">
        <v>-1</v>
      </c>
    </row>
    <row r="1061">
      <c r="A1061" t="n">
        <v>1086</v>
      </c>
      <c r="B1061" s="2" t="n">
        <v>45354</v>
      </c>
      <c r="C1061" t="n">
        <v>32367</v>
      </c>
      <c r="D1061" t="inlineStr">
        <is>
          <t>Die Volksinitiative "Baumschutz Binningen" möchte einen Schutzstatus für alle Bäume auf öffentlichem Grund einführen. Befürworten Sie dies?</t>
        </is>
      </c>
      <c r="E1061" t="inlineStr">
        <is>
          <t>options4</t>
        </is>
      </c>
      <c r="F1061" t="n">
        <v>11471</v>
      </c>
      <c r="G1061" t="inlineStr">
        <is>
          <t>Umwelt &amp; Energie</t>
        </is>
      </c>
      <c r="H1061" t="inlineStr">
        <is>
          <t>Q02854</t>
        </is>
      </c>
      <c r="I1061" t="inlineStr">
        <is>
          <t>de</t>
        </is>
      </c>
      <c r="J1061" t="b">
        <v>0</v>
      </c>
      <c r="K1061" t="inlineStr">
        <is>
          <t>29a68f946a6e53c495741d3ec3f3b9de</t>
        </is>
      </c>
      <c r="L1061" t="n">
        <v/>
      </c>
      <c r="M1061" t="n">
        <v>-1</v>
      </c>
      <c r="N1061" t="n">
        <v>-1</v>
      </c>
    </row>
    <row r="1062">
      <c r="A1062" t="n">
        <v>1086</v>
      </c>
      <c r="B1062" s="2" t="n">
        <v>45354</v>
      </c>
      <c r="C1062" t="n">
        <v>32368</v>
      </c>
      <c r="D1062" t="inlineStr">
        <is>
          <t>Die Volksinitiative "Feuerwerk mit Augenmass" möchte das Abbrennen von Feuerwerken stärker einschränken. Befürworten Sie dies?</t>
        </is>
      </c>
      <c r="E1062" t="inlineStr">
        <is>
          <t>options4</t>
        </is>
      </c>
      <c r="F1062" t="n">
        <v>11471</v>
      </c>
      <c r="G1062" t="inlineStr">
        <is>
          <t>Umwelt &amp; Energie</t>
        </is>
      </c>
      <c r="H1062" t="inlineStr">
        <is>
          <t>Q02855</t>
        </is>
      </c>
      <c r="I1062" t="inlineStr">
        <is>
          <t>de</t>
        </is>
      </c>
      <c r="J1062" t="b">
        <v>0</v>
      </c>
      <c r="K1062" t="inlineStr">
        <is>
          <t>2687e8af0a5387253b4b1609b78ed6bb</t>
        </is>
      </c>
      <c r="L1062" t="n">
        <v/>
      </c>
      <c r="M1062" t="n">
        <v>-1</v>
      </c>
      <c r="N1062" t="n">
        <v>-1</v>
      </c>
    </row>
    <row r="1063">
      <c r="A1063" t="n">
        <v>1086</v>
      </c>
      <c r="B1063" s="2" t="n">
        <v>45354</v>
      </c>
      <c r="C1063" t="n">
        <v>32369</v>
      </c>
      <c r="D1063" t="inlineStr">
        <is>
          <t>Soll die Gemeinde für Klimaschutzmassnahmen von Privaten zusätzliche finanzielle Anreize setzen, die über das Energiepaket des Kantons hinausgehen?</t>
        </is>
      </c>
      <c r="E1063" t="inlineStr">
        <is>
          <t>options4</t>
        </is>
      </c>
      <c r="F1063" t="n">
        <v>11471</v>
      </c>
      <c r="G1063" t="inlineStr">
        <is>
          <t>Umwelt &amp; Energie</t>
        </is>
      </c>
      <c r="H1063" t="inlineStr">
        <is>
          <t>Q02856</t>
        </is>
      </c>
      <c r="I1063" t="inlineStr">
        <is>
          <t>de</t>
        </is>
      </c>
      <c r="J1063" t="b">
        <v>0</v>
      </c>
      <c r="K1063" t="inlineStr">
        <is>
          <t>8a2489e68af93dd62fc4c5151ef3c2ab</t>
        </is>
      </c>
      <c r="L1063" t="n">
        <v/>
      </c>
      <c r="M1063" t="n">
        <v>-1</v>
      </c>
      <c r="N1063" t="n">
        <v>-1</v>
      </c>
    </row>
    <row r="1064">
      <c r="A1064" t="n">
        <v>1086</v>
      </c>
      <c r="B1064" s="2" t="n">
        <v>45354</v>
      </c>
      <c r="C1064" t="n">
        <v>32370</v>
      </c>
      <c r="D1064" t="inlineStr">
        <is>
          <t>Sollen alle Liegenschaften im Besitz der Gemeinde mit Solar- oder Photovoltaikanlagen ausgestattet werden?</t>
        </is>
      </c>
      <c r="E1064" t="inlineStr">
        <is>
          <t>options4</t>
        </is>
      </c>
      <c r="F1064" t="n">
        <v>11471</v>
      </c>
      <c r="G1064" t="inlineStr">
        <is>
          <t>Umwelt &amp; Energie</t>
        </is>
      </c>
      <c r="H1064" t="inlineStr">
        <is>
          <t>Q02857</t>
        </is>
      </c>
      <c r="I1064" t="inlineStr">
        <is>
          <t>de</t>
        </is>
      </c>
      <c r="J1064" t="b">
        <v>0</v>
      </c>
      <c r="K1064" t="inlineStr">
        <is>
          <t>64334e3d69ffcefa920edf57c81f8117</t>
        </is>
      </c>
      <c r="L1064" t="n">
        <v/>
      </c>
      <c r="M1064" t="n">
        <v>-1</v>
      </c>
      <c r="N1064" t="n">
        <v>-1</v>
      </c>
    </row>
    <row r="1065">
      <c r="A1065" t="n">
        <v>1086</v>
      </c>
      <c r="B1065" s="2" t="n">
        <v>45354</v>
      </c>
      <c r="C1065" t="n">
        <v>32371</v>
      </c>
      <c r="D1065" t="inlineStr">
        <is>
          <t>Befürworten Sie ein Tempolimit 30 auf der Hauptstrasse (Bottmingerstrasse/Kronenplatz-Dorenbach)?</t>
        </is>
      </c>
      <c r="E1065" t="inlineStr">
        <is>
          <t>options4</t>
        </is>
      </c>
      <c r="F1065" t="n">
        <v>11472</v>
      </c>
      <c r="G1065" t="inlineStr">
        <is>
          <t>Verkehr &amp; Infrastruktur</t>
        </is>
      </c>
      <c r="H1065" t="inlineStr">
        <is>
          <t>Q02858</t>
        </is>
      </c>
      <c r="I1065" t="inlineStr">
        <is>
          <t>de</t>
        </is>
      </c>
      <c r="J1065" t="b">
        <v>0</v>
      </c>
      <c r="K1065" t="inlineStr">
        <is>
          <t>cdac4030c6cd8a4888ae51dd3546921d</t>
        </is>
      </c>
      <c r="L1065" t="n">
        <v/>
      </c>
      <c r="M1065" t="n">
        <v>-1</v>
      </c>
      <c r="N1065" t="n">
        <v>-1</v>
      </c>
    </row>
    <row r="1066">
      <c r="A1066" t="n">
        <v>1086</v>
      </c>
      <c r="B1066" s="2" t="n">
        <v>45354</v>
      </c>
      <c r="C1066" t="n">
        <v>32372</v>
      </c>
      <c r="D1066" t="inlineStr">
        <is>
          <t>Befürworten Sie die Einführung einer neuen Ortsbuslinie für die Ost-West Verbindung?</t>
        </is>
      </c>
      <c r="E1066" t="inlineStr">
        <is>
          <t>options4</t>
        </is>
      </c>
      <c r="F1066" t="n">
        <v>11472</v>
      </c>
      <c r="G1066" t="inlineStr">
        <is>
          <t>Verkehr &amp; Infrastruktur</t>
        </is>
      </c>
      <c r="H1066" t="inlineStr">
        <is>
          <t>Q02859</t>
        </is>
      </c>
      <c r="I1066" t="inlineStr">
        <is>
          <t>de</t>
        </is>
      </c>
      <c r="J1066" t="b">
        <v>0</v>
      </c>
      <c r="K1066" t="inlineStr">
        <is>
          <t>efc9300fcf5f77c527ea247df34738ad</t>
        </is>
      </c>
      <c r="L1066" t="n">
        <v/>
      </c>
      <c r="M1066" t="n">
        <v>-1</v>
      </c>
      <c r="N1066" t="n">
        <v>-1</v>
      </c>
    </row>
    <row r="1067">
      <c r="A1067" t="n">
        <v>1086</v>
      </c>
      <c r="B1067" s="2" t="n">
        <v>45354</v>
      </c>
      <c r="C1067" t="n">
        <v>32373</v>
      </c>
      <c r="D1067" t="inlineStr">
        <is>
          <t xml:space="preserve">Sollen Velowege und -strassen in Binningen generell vortrittsberechtigt sein? </t>
        </is>
      </c>
      <c r="E1067" t="inlineStr">
        <is>
          <t>options4</t>
        </is>
      </c>
      <c r="F1067" t="n">
        <v>11472</v>
      </c>
      <c r="G1067" t="inlineStr">
        <is>
          <t>Verkehr &amp; Infrastruktur</t>
        </is>
      </c>
      <c r="H1067" t="inlineStr">
        <is>
          <t>Q02860</t>
        </is>
      </c>
      <c r="I1067" t="inlineStr">
        <is>
          <t>de</t>
        </is>
      </c>
      <c r="J1067" t="b">
        <v>0</v>
      </c>
      <c r="K1067" t="inlineStr">
        <is>
          <t>eeed5ded724995f5d5125a59700a80bb</t>
        </is>
      </c>
      <c r="L1067" t="n">
        <v/>
      </c>
      <c r="M1067" t="n">
        <v>-1</v>
      </c>
      <c r="N1067" t="n">
        <v>-1</v>
      </c>
    </row>
    <row r="1068">
      <c r="A1068" t="n">
        <v>1086</v>
      </c>
      <c r="B1068" s="2" t="n">
        <v>45354</v>
      </c>
      <c r="C1068" t="n">
        <v>32374</v>
      </c>
      <c r="D1068" t="inlineStr">
        <is>
          <t>Soll die Gemeinde mehr Kooperationen mit Nachbargemeinden eingehen (z.B. Feuerwehr, Verwaltungsaufgaben, Werkhof)?</t>
        </is>
      </c>
      <c r="E1068" t="inlineStr">
        <is>
          <t>options4</t>
        </is>
      </c>
      <c r="F1068" t="n">
        <v>11474</v>
      </c>
      <c r="G1068" t="inlineStr">
        <is>
          <t>Politisches System &amp; Digitalisierung</t>
        </is>
      </c>
      <c r="H1068" t="inlineStr">
        <is>
          <t>Q02861</t>
        </is>
      </c>
      <c r="I1068" t="inlineStr">
        <is>
          <t>de</t>
        </is>
      </c>
      <c r="J1068" t="b">
        <v>0</v>
      </c>
      <c r="K1068" t="inlineStr">
        <is>
          <t>da6348f0d62a465fa61633f6e789acc8</t>
        </is>
      </c>
      <c r="L1068" t="n">
        <v/>
      </c>
      <c r="M1068" t="n">
        <v>-1</v>
      </c>
      <c r="N1068" t="n">
        <v>-1</v>
      </c>
    </row>
    <row r="1069">
      <c r="A1069" t="n">
        <v>1086</v>
      </c>
      <c r="B1069" s="2" t="n">
        <v>45354</v>
      </c>
      <c r="C1069" t="n">
        <v>32375</v>
      </c>
      <c r="D1069" t="inlineStr">
        <is>
          <t>Braucht es in Binningen mehr Massnahmen zugunsten des motorisierten Individualverkehrs (z.B. Kapazitätsausbau, Parkplatzerhalt)?</t>
        </is>
      </c>
      <c r="E1069" t="inlineStr">
        <is>
          <t>options4</t>
        </is>
      </c>
      <c r="F1069" t="n">
        <v>11472</v>
      </c>
      <c r="G1069" t="inlineStr">
        <is>
          <t>Verkehr &amp; Infrastruktur</t>
        </is>
      </c>
      <c r="H1069" t="inlineStr">
        <is>
          <t>Q02862</t>
        </is>
      </c>
      <c r="I1069" t="inlineStr">
        <is>
          <t>de</t>
        </is>
      </c>
      <c r="J1069" t="b">
        <v>0</v>
      </c>
      <c r="K1069" t="inlineStr">
        <is>
          <t>fc433f13acd986488fc81f89ef0c9383</t>
        </is>
      </c>
      <c r="L1069" t="n">
        <v/>
      </c>
      <c r="M1069" t="n">
        <v>-1</v>
      </c>
      <c r="N1069" t="n">
        <v>-1</v>
      </c>
    </row>
    <row r="1070">
      <c r="A1070" t="n">
        <v>1086</v>
      </c>
      <c r="B1070" s="2" t="n">
        <v>45354</v>
      </c>
      <c r="C1070" t="n">
        <v>32376</v>
      </c>
      <c r="D1070" t="inlineStr">
        <is>
          <t>Soll die Einwohnergemeinde eine Fusion mit der Bürgergemeinde Binningen anstreben?</t>
        </is>
      </c>
      <c r="E1070" t="inlineStr">
        <is>
          <t>options4</t>
        </is>
      </c>
      <c r="F1070" t="n">
        <v>11474</v>
      </c>
      <c r="G1070" t="inlineStr">
        <is>
          <t>Politisches System &amp; Digitalisierung</t>
        </is>
      </c>
      <c r="H1070" t="inlineStr">
        <is>
          <t>Q02863</t>
        </is>
      </c>
      <c r="I1070" t="inlineStr">
        <is>
          <t>de</t>
        </is>
      </c>
      <c r="J1070" t="b">
        <v>0</v>
      </c>
      <c r="K1070" t="inlineStr">
        <is>
          <t>95b5545261ef05122ac027dd174a043e</t>
        </is>
      </c>
      <c r="L1070" t="n">
        <v/>
      </c>
      <c r="M1070" t="n">
        <v>-1</v>
      </c>
      <c r="N1070" t="n">
        <v>-1</v>
      </c>
    </row>
    <row r="1071">
      <c r="A1071" t="n">
        <v>1086</v>
      </c>
      <c r="B1071" s="2" t="n">
        <v>45354</v>
      </c>
      <c r="C1071" t="n">
        <v>32377</v>
      </c>
      <c r="D1071" t="inlineStr">
        <is>
          <t>Sollen die offiziellen Gemeindeinformationen künftig auf einer Online-Gemeindeplattform erscheinen und nicht mehr gedruckt im Binninger Anzeiger?</t>
        </is>
      </c>
      <c r="E1071" t="inlineStr">
        <is>
          <t>options4</t>
        </is>
      </c>
      <c r="F1071" t="n">
        <v>11474</v>
      </c>
      <c r="G1071" t="inlineStr">
        <is>
          <t>Politisches System &amp; Digitalisierung</t>
        </is>
      </c>
      <c r="H1071" t="inlineStr">
        <is>
          <t>Q02864</t>
        </is>
      </c>
      <c r="I1071" t="inlineStr">
        <is>
          <t>de</t>
        </is>
      </c>
      <c r="J1071" t="b">
        <v>0</v>
      </c>
      <c r="K1071" t="inlineStr">
        <is>
          <t>e56de57ad04c3a698ff8fa44b9baab1a</t>
        </is>
      </c>
      <c r="L1071" t="n">
        <v/>
      </c>
      <c r="M1071" t="n">
        <v>-1</v>
      </c>
      <c r="N1071" t="n">
        <v>-1</v>
      </c>
    </row>
    <row r="1072">
      <c r="A1072" t="n">
        <v>1086</v>
      </c>
      <c r="B1072" s="2" t="n">
        <v>45354</v>
      </c>
      <c r="C1072" t="n">
        <v>32378</v>
      </c>
      <c r="D1072" t="inlineStr">
        <is>
          <t>Soll die Polizeipräsenz in Binningen ausgebaut werden?</t>
        </is>
      </c>
      <c r="E1072" t="inlineStr">
        <is>
          <t>options4</t>
        </is>
      </c>
      <c r="F1072" t="n">
        <v>11475</v>
      </c>
      <c r="G1072" t="inlineStr">
        <is>
          <t>Sicherheit &amp; Polizei</t>
        </is>
      </c>
      <c r="H1072" t="inlineStr">
        <is>
          <t>Q02865</t>
        </is>
      </c>
      <c r="I1072" t="inlineStr">
        <is>
          <t>de</t>
        </is>
      </c>
      <c r="J1072" t="b">
        <v>0</v>
      </c>
      <c r="K1072" t="inlineStr">
        <is>
          <t>a7086cd4e38bcf61b07417fca2b0529b</t>
        </is>
      </c>
      <c r="L1072" t="n">
        <v/>
      </c>
      <c r="M1072" t="n">
        <v>-1</v>
      </c>
      <c r="N1072" t="n">
        <v>-1</v>
      </c>
    </row>
    <row r="1073">
      <c r="A1073" t="n">
        <v>1086</v>
      </c>
      <c r="B1073" s="2" t="n">
        <v>45354</v>
      </c>
      <c r="C1073" t="n">
        <v>32379</v>
      </c>
      <c r="D1073" t="inlineStr">
        <is>
          <t>Würden Sie einen Ausbau der Videoüberwachung (z.B. an Haltestellen, Schulen, Unterführungen) begrüssen?</t>
        </is>
      </c>
      <c r="E1073" t="inlineStr">
        <is>
          <t>options4</t>
        </is>
      </c>
      <c r="F1073" t="n">
        <v>11475</v>
      </c>
      <c r="G1073" t="inlineStr">
        <is>
          <t>Sicherheit &amp; Polizei</t>
        </is>
      </c>
      <c r="H1073" t="inlineStr">
        <is>
          <t>Q02866</t>
        </is>
      </c>
      <c r="I1073" t="inlineStr">
        <is>
          <t>de</t>
        </is>
      </c>
      <c r="J1073" t="b">
        <v>0</v>
      </c>
      <c r="K1073" t="inlineStr">
        <is>
          <t>d36dbd45cc0102058aa47b088ddadab0</t>
        </is>
      </c>
      <c r="L1073" t="n">
        <v/>
      </c>
      <c r="M1073" t="n">
        <v>-1</v>
      </c>
      <c r="N1073" t="n">
        <v>-1</v>
      </c>
    </row>
    <row r="1074">
      <c r="A1074" t="n">
        <v>1086</v>
      </c>
      <c r="B1074" s="2" t="n">
        <v>45354</v>
      </c>
      <c r="C1074" t="n">
        <v>32380</v>
      </c>
      <c r="D1074" t="inlineStr">
        <is>
          <t>Soll der Beginn der Nachtruhe von heute 23:00 Uhr zurück auf 22:00 Uhr verschoben werden?</t>
        </is>
      </c>
      <c r="E1074" t="inlineStr">
        <is>
          <t>options4</t>
        </is>
      </c>
      <c r="F1074" t="n">
        <v>11475</v>
      </c>
      <c r="G1074" t="inlineStr">
        <is>
          <t>Sicherheit &amp; Polizei</t>
        </is>
      </c>
      <c r="H1074" t="inlineStr">
        <is>
          <t>Q02867</t>
        </is>
      </c>
      <c r="I1074" t="inlineStr">
        <is>
          <t>de</t>
        </is>
      </c>
      <c r="J1074" t="b">
        <v>0</v>
      </c>
      <c r="K1074" t="inlineStr">
        <is>
          <t>9753946ef25421eb9d04018321b03926</t>
        </is>
      </c>
      <c r="L1074" t="n">
        <v/>
      </c>
      <c r="M1074" t="n">
        <v>-1</v>
      </c>
      <c r="N1074" t="n">
        <v>-1</v>
      </c>
    </row>
    <row r="1075">
      <c r="A1075" t="n">
        <v>1086</v>
      </c>
      <c r="B1075" s="2" t="n">
        <v>45354</v>
      </c>
      <c r="C1075" t="n">
        <v>32381</v>
      </c>
      <c r="D1075" t="inlineStr">
        <is>
          <t>Soll Binningen seine Massnahmen gegen Vandalismus (Sprayeren und Littering) verschärfen?</t>
        </is>
      </c>
      <c r="E1075" t="inlineStr">
        <is>
          <t>options4</t>
        </is>
      </c>
      <c r="F1075" t="n">
        <v>11475</v>
      </c>
      <c r="G1075" t="inlineStr">
        <is>
          <t>Sicherheit &amp; Polizei</t>
        </is>
      </c>
      <c r="H1075" t="inlineStr">
        <is>
          <t>Q02868</t>
        </is>
      </c>
      <c r="I1075" t="inlineStr">
        <is>
          <t>de</t>
        </is>
      </c>
      <c r="J1075" t="b">
        <v>0</v>
      </c>
      <c r="K1075" t="inlineStr">
        <is>
          <t>c79770d468fb70347cc18b60b5278ffc</t>
        </is>
      </c>
      <c r="L1075" t="n">
        <v/>
      </c>
      <c r="M1075" t="n">
        <v>-1</v>
      </c>
      <c r="N1075" t="n">
        <v>-1</v>
      </c>
    </row>
    <row r="1076">
      <c r="A1076" t="n">
        <v>1086</v>
      </c>
      <c r="B1076" s="2" t="n">
        <v>45354</v>
      </c>
      <c r="C1076" t="n">
        <v>32385</v>
      </c>
      <c r="D1076" t="inlineStr">
        <is>
          <t>Soll die Gemeinde Elektromobilität stärker fördern (z.B. mehr Ladestationen, vergünstigte Stromtarife an den Ladestationen, verbilligte Parkplätze)?</t>
        </is>
      </c>
      <c r="E1076" t="inlineStr">
        <is>
          <t>options4</t>
        </is>
      </c>
      <c r="F1076" t="n">
        <v>11472</v>
      </c>
      <c r="G1076" t="inlineStr">
        <is>
          <t>Verkehr &amp; Infrastruktur</t>
        </is>
      </c>
      <c r="H1076" t="inlineStr">
        <is>
          <t>Q02872</t>
        </is>
      </c>
      <c r="I1076" t="inlineStr">
        <is>
          <t>de</t>
        </is>
      </c>
      <c r="J1076" t="b">
        <v>0</v>
      </c>
      <c r="K1076" t="inlineStr">
        <is>
          <t>823ce3e28b3fa90548798a78b8abdddc</t>
        </is>
      </c>
      <c r="L1076" t="n">
        <v/>
      </c>
      <c r="M1076" t="n">
        <v>-1</v>
      </c>
      <c r="N1076" t="n">
        <v>-1</v>
      </c>
    </row>
    <row r="1077">
      <c r="A1077" t="n">
        <v>1105</v>
      </c>
      <c r="B1077" s="2" t="n">
        <v>45396</v>
      </c>
      <c r="C1077" t="n">
        <v>32297</v>
      </c>
      <c r="D1077" t="inlineStr">
        <is>
          <t>Befürworten Sie die Einführung von Ergänzungsleistungen für Familien mit geringen Einkommen?</t>
        </is>
      </c>
      <c r="E1077" t="inlineStr">
        <is>
          <t>options4</t>
        </is>
      </c>
      <c r="F1077" t="n">
        <v>11501</v>
      </c>
      <c r="G1077" t="inlineStr">
        <is>
          <t>Sozialstaat, Familie &amp; Gesundheit</t>
        </is>
      </c>
      <c r="H1077" t="inlineStr">
        <is>
          <t>Q02874</t>
        </is>
      </c>
      <c r="I1077" t="inlineStr">
        <is>
          <t>de</t>
        </is>
      </c>
      <c r="J1077" t="b">
        <v>0</v>
      </c>
      <c r="K1077" t="inlineStr">
        <is>
          <t>93af290f105dc7fbc82b11a39ba7534d</t>
        </is>
      </c>
      <c r="L1077" t="n">
        <v/>
      </c>
      <c r="M1077" t="n">
        <v>-1</v>
      </c>
      <c r="N1077" t="n">
        <v>-1</v>
      </c>
    </row>
    <row r="1078">
      <c r="A1078" t="n">
        <v>1105</v>
      </c>
      <c r="B1078" s="2" t="n">
        <v>45396</v>
      </c>
      <c r="C1078" t="n">
        <v>32298</v>
      </c>
      <c r="D1078" t="inlineStr">
        <is>
          <t>Befürworten Sie eine kantonsübergreifende Spitalplanung, welche eine stärkere Konzentration des Spitalangebots beabsichtigt?</t>
        </is>
      </c>
      <c r="E1078" t="inlineStr">
        <is>
          <t>options4</t>
        </is>
      </c>
      <c r="F1078" t="n">
        <v>11501</v>
      </c>
      <c r="G1078" t="inlineStr">
        <is>
          <t>Sozialstaat, Familie &amp; Gesundheit</t>
        </is>
      </c>
      <c r="H1078" t="inlineStr">
        <is>
          <t>Q02875</t>
        </is>
      </c>
      <c r="I1078" t="inlineStr">
        <is>
          <t>de</t>
        </is>
      </c>
      <c r="J1078" t="b">
        <v>0</v>
      </c>
      <c r="K1078" t="inlineStr">
        <is>
          <t>643da1260ce20871ca0886614af7aef9</t>
        </is>
      </c>
      <c r="L1078" t="n">
        <v/>
      </c>
      <c r="M1078" t="n">
        <v>-1</v>
      </c>
      <c r="N1078" t="n">
        <v>-1</v>
      </c>
    </row>
    <row r="1079">
      <c r="A1079" t="n">
        <v>1105</v>
      </c>
      <c r="B1079" s="2" t="n">
        <v>45396</v>
      </c>
      <c r="C1079" t="n">
        <v>32299</v>
      </c>
      <c r="D1079" t="inlineStr">
        <is>
          <t>Soll der Kanton deutlich mehr Mittel für die Krankenkassen-Prämienverbilligungen zur Verfügung stellen?</t>
        </is>
      </c>
      <c r="E1079" t="inlineStr">
        <is>
          <t>options4</t>
        </is>
      </c>
      <c r="F1079" t="n">
        <v>11501</v>
      </c>
      <c r="G1079" t="inlineStr">
        <is>
          <t>Sozialstaat, Familie &amp; Gesundheit</t>
        </is>
      </c>
      <c r="H1079" t="inlineStr">
        <is>
          <t>Q02876</t>
        </is>
      </c>
      <c r="I1079" t="inlineStr">
        <is>
          <t>de</t>
        </is>
      </c>
      <c r="J1079" t="b">
        <v>0</v>
      </c>
      <c r="K1079" t="inlineStr">
        <is>
          <t>d379c0a1b8178515e11da3980473d838</t>
        </is>
      </c>
      <c r="L1079" t="n">
        <v/>
      </c>
      <c r="M1079" t="n">
        <v>-1</v>
      </c>
      <c r="N1079" t="n">
        <v>-1</v>
      </c>
    </row>
    <row r="1080">
      <c r="A1080" t="n">
        <v>1105</v>
      </c>
      <c r="B1080" s="2" t="n">
        <v>45396</v>
      </c>
      <c r="C1080" t="n">
        <v>32300</v>
      </c>
      <c r="D1080" t="inlineStr">
        <is>
          <t>Befürworten Sie die Einführung eines obligatorischen Angebots an schulergänzenden Kinderbetreuungsstrukturen (z.B. ganztägiges Betreuungsangebot) im ganzen Kanton?</t>
        </is>
      </c>
      <c r="E1080" t="inlineStr">
        <is>
          <t>options4</t>
        </is>
      </c>
      <c r="F1080" t="n">
        <v>11501</v>
      </c>
      <c r="G1080" t="inlineStr">
        <is>
          <t>Sozialstaat, Familie &amp; Gesundheit</t>
        </is>
      </c>
      <c r="H1080" t="inlineStr">
        <is>
          <t>Q02877</t>
        </is>
      </c>
      <c r="I1080" t="inlineStr">
        <is>
          <t>de</t>
        </is>
      </c>
      <c r="J1080" t="b">
        <v>0</v>
      </c>
      <c r="K1080" t="inlineStr">
        <is>
          <t>e5dd43d0ac8c00f37da1896dd41b0ff9</t>
        </is>
      </c>
      <c r="L1080" t="n">
        <v/>
      </c>
      <c r="M1080" t="n">
        <v>-1</v>
      </c>
      <c r="N1080" t="n">
        <v>-1</v>
      </c>
    </row>
    <row r="1081">
      <c r="A1081" t="n">
        <v>1105</v>
      </c>
      <c r="B1081" s="2" t="n">
        <v>45396</v>
      </c>
      <c r="C1081" t="n">
        <v>32302</v>
      </c>
      <c r="D1081" t="inlineStr">
        <is>
          <t xml:space="preserve">Sollen Ansprüche auf Sozialleistungen vom Kanton strenger kontrolliert werden (z.B. mehr Sozialdetektive, generelle periodische Prüfungen)?
</t>
        </is>
      </c>
      <c r="E1081" t="inlineStr">
        <is>
          <t>options4</t>
        </is>
      </c>
      <c r="F1081" t="n">
        <v>11501</v>
      </c>
      <c r="G1081" t="inlineStr">
        <is>
          <t>Sozialstaat, Familie &amp; Gesundheit</t>
        </is>
      </c>
      <c r="H1081" t="inlineStr">
        <is>
          <t>Q02878</t>
        </is>
      </c>
      <c r="I1081" t="inlineStr">
        <is>
          <t>de</t>
        </is>
      </c>
      <c r="J1081" t="b">
        <v>0</v>
      </c>
      <c r="K1081" t="inlineStr">
        <is>
          <t>3fb7f575a9f5ac6ed4e69ccaf063d192</t>
        </is>
      </c>
      <c r="L1081" t="n">
        <v/>
      </c>
      <c r="M1081" t="n">
        <v>-1</v>
      </c>
      <c r="N1081" t="n">
        <v>-1</v>
      </c>
    </row>
    <row r="1082">
      <c r="A1082" t="n">
        <v>1105</v>
      </c>
      <c r="B1082" s="2" t="n">
        <v>45396</v>
      </c>
      <c r="C1082" t="n">
        <v>32304</v>
      </c>
      <c r="D1082" t="inlineStr">
        <is>
          <t xml:space="preserve">Soll an den St.Galler Volksschulen in Zukunft nur noch am Vormittag unterricht stattfinden (Halbtagesunterricht, am Nachmittag Betreuungsangebot)? </t>
        </is>
      </c>
      <c r="E1082" t="inlineStr">
        <is>
          <t>options4</t>
        </is>
      </c>
      <c r="F1082" t="n">
        <v>11502</v>
      </c>
      <c r="G1082" t="inlineStr">
        <is>
          <t>Schule &amp; Bildung</t>
        </is>
      </c>
      <c r="H1082" t="inlineStr">
        <is>
          <t>Q02879</t>
        </is>
      </c>
      <c r="I1082" t="inlineStr">
        <is>
          <t>de</t>
        </is>
      </c>
      <c r="J1082" t="b">
        <v>0</v>
      </c>
      <c r="K1082" t="inlineStr">
        <is>
          <t>ab0560c05c6130f6c24f777ae6e8ad09</t>
        </is>
      </c>
      <c r="L1082" t="n">
        <v/>
      </c>
      <c r="M1082" t="n">
        <v>-1</v>
      </c>
      <c r="N1082" t="n">
        <v>-1</v>
      </c>
    </row>
    <row r="1083">
      <c r="A1083" t="n">
        <v>1105</v>
      </c>
      <c r="B1083" s="2" t="n">
        <v>45396</v>
      </c>
      <c r="C1083" t="n">
        <v>32305</v>
      </c>
      <c r="D1083" t="inlineStr">
        <is>
          <t>Gemäss dem Konzept der integrativen Schule werden Kinder mit Lernschwierigkeiten oder Behinderungen in der Regel in regulären Schulklassen unterrichtet. Befürworten Sie dies?</t>
        </is>
      </c>
      <c r="E1083" t="inlineStr">
        <is>
          <t>options4</t>
        </is>
      </c>
      <c r="F1083" t="n">
        <v>11502</v>
      </c>
      <c r="G1083" t="inlineStr">
        <is>
          <t>Schule &amp; Bildung</t>
        </is>
      </c>
      <c r="H1083" t="inlineStr">
        <is>
          <t>Q02880</t>
        </is>
      </c>
      <c r="I1083" t="inlineStr">
        <is>
          <t>de</t>
        </is>
      </c>
      <c r="J1083" t="b">
        <v>0</v>
      </c>
      <c r="K1083" t="inlineStr">
        <is>
          <t>6432eba71cac63e8c96d0bd63bb2c5e5</t>
        </is>
      </c>
      <c r="L1083" t="n">
        <v/>
      </c>
      <c r="M1083" t="n">
        <v>-1</v>
      </c>
      <c r="N1083" t="n">
        <v>-1</v>
      </c>
    </row>
    <row r="1084">
      <c r="A1084" t="n">
        <v>1105</v>
      </c>
      <c r="B1084" s="2" t="n">
        <v>45396</v>
      </c>
      <c r="C1084" t="n">
        <v>32310</v>
      </c>
      <c r="D1084" t="inlineStr">
        <is>
          <t xml:space="preserve">Sollen anerkannte Flüchtlinge, die Sozialhilfe beziehen, im Kanton St.Gallen den Wohnort nicht mehr frei wählen dürfen?
</t>
        </is>
      </c>
      <c r="E1084" t="inlineStr">
        <is>
          <t>options4</t>
        </is>
      </c>
      <c r="F1084" t="n">
        <v>11503</v>
      </c>
      <c r="G1084" t="inlineStr">
        <is>
          <t>Migration &amp; Integration</t>
        </is>
      </c>
      <c r="H1084" t="inlineStr">
        <is>
          <t>Q02884</t>
        </is>
      </c>
      <c r="I1084" t="inlineStr">
        <is>
          <t>de</t>
        </is>
      </c>
      <c r="J1084" t="b">
        <v>0</v>
      </c>
      <c r="K1084" t="inlineStr">
        <is>
          <t>2eb24b9beaeb301fb795b21e0687f5bd</t>
        </is>
      </c>
      <c r="L1084" t="n">
        <v/>
      </c>
      <c r="M1084" t="n">
        <v>-1</v>
      </c>
      <c r="N1084" t="n">
        <v>-1</v>
      </c>
    </row>
    <row r="1085">
      <c r="A1085" t="n">
        <v>1105</v>
      </c>
      <c r="B1085" s="2" t="n">
        <v>45396</v>
      </c>
      <c r="C1085" t="n">
        <v>32317</v>
      </c>
      <c r="D1085" t="inlineStr">
        <is>
          <t>Soll der Kanton den Ausbau barrierefreier Bushaltestellen (stärker) beschleunigen?</t>
        </is>
      </c>
      <c r="E1085" t="inlineStr">
        <is>
          <t>options4</t>
        </is>
      </c>
      <c r="F1085" t="n">
        <v>11504</v>
      </c>
      <c r="G1085" t="inlineStr">
        <is>
          <t>Gesellschaft, Kultur &amp; Ethik</t>
        </is>
      </c>
      <c r="H1085" t="inlineStr">
        <is>
          <t>Q02889</t>
        </is>
      </c>
      <c r="I1085" t="inlineStr">
        <is>
          <t>de</t>
        </is>
      </c>
      <c r="J1085" t="b">
        <v>0</v>
      </c>
      <c r="K1085" t="inlineStr">
        <is>
          <t>85115e329ffdff307a2b98e1353b099d</t>
        </is>
      </c>
      <c r="L1085" t="n">
        <v/>
      </c>
      <c r="M1085" t="n">
        <v>-1</v>
      </c>
      <c r="N1085" t="n">
        <v>-1</v>
      </c>
    </row>
    <row r="1086">
      <c r="A1086" t="n">
        <v>1105</v>
      </c>
      <c r="B1086" s="2" t="n">
        <v>45396</v>
      </c>
      <c r="C1086" t="n">
        <v>32318</v>
      </c>
      <c r="D1086" t="inlineStr">
        <is>
          <t>Soll der Kanton mindestens ein Prozent seines Gesamtaufwands für den Kulturbereich ausgeben?</t>
        </is>
      </c>
      <c r="E1086" t="inlineStr">
        <is>
          <t>options4</t>
        </is>
      </c>
      <c r="F1086" t="n">
        <v>11504</v>
      </c>
      <c r="G1086" t="inlineStr">
        <is>
          <t>Gesellschaft, Kultur &amp; Ethik</t>
        </is>
      </c>
      <c r="H1086" t="inlineStr">
        <is>
          <t>Q02890</t>
        </is>
      </c>
      <c r="I1086" t="inlineStr">
        <is>
          <t>de</t>
        </is>
      </c>
      <c r="J1086" t="b">
        <v>0</v>
      </c>
      <c r="K1086" t="inlineStr">
        <is>
          <t>5a7fc2be3bf87ed0ced71f0cd221fd46</t>
        </is>
      </c>
      <c r="L1086" t="n">
        <v/>
      </c>
      <c r="M1086" t="n">
        <v>-1</v>
      </c>
      <c r="N1086" t="n">
        <v>-1</v>
      </c>
    </row>
    <row r="1087">
      <c r="A1087" t="n">
        <v>1105</v>
      </c>
      <c r="B1087" s="2" t="n">
        <v>45396</v>
      </c>
      <c r="C1087" t="n">
        <v>32324</v>
      </c>
      <c r="D1087" t="inlineStr">
        <is>
          <t>Befürworten Sie die Einführung eines Finanzausgleichs zwischen ressourcenstarken und -schwachen Gemeinden (horizontaler Finanzausgleich) im Kanton St.Gallen?</t>
        </is>
      </c>
      <c r="E1087" t="inlineStr">
        <is>
          <t>options4</t>
        </is>
      </c>
      <c r="F1087" t="n">
        <v>11505</v>
      </c>
      <c r="G1087" t="inlineStr">
        <is>
          <t>Finanzen &amp; Steuern</t>
        </is>
      </c>
      <c r="H1087" t="inlineStr">
        <is>
          <t>Q02895</t>
        </is>
      </c>
      <c r="I1087" t="inlineStr">
        <is>
          <t>de</t>
        </is>
      </c>
      <c r="J1087" t="b">
        <v>0</v>
      </c>
      <c r="K1087" t="inlineStr">
        <is>
          <t>99b44443976ae2d89484a72e938e63f4</t>
        </is>
      </c>
      <c r="L1087" t="n">
        <v/>
      </c>
      <c r="M1087" t="n">
        <v>-1</v>
      </c>
      <c r="N1087" t="n">
        <v>-1</v>
      </c>
    </row>
    <row r="1088">
      <c r="A1088" t="n">
        <v>1105</v>
      </c>
      <c r="B1088" s="2" t="n">
        <v>45396</v>
      </c>
      <c r="C1088" t="n">
        <v>32327</v>
      </c>
      <c r="D1088" t="inlineStr">
        <is>
          <t>Soll der Steuerabzug für Autofahrkosten zum Arbeitsplatz von CHF 4'400 auf mindestens CHF 6'000 erhöht werden (Erhöhung Pendlerabzug)?</t>
        </is>
      </c>
      <c r="E1088" t="inlineStr">
        <is>
          <t>options4</t>
        </is>
      </c>
      <c r="F1088" t="n">
        <v>11505</v>
      </c>
      <c r="G1088" t="inlineStr">
        <is>
          <t>Finanzen &amp; Steuern</t>
        </is>
      </c>
      <c r="H1088" t="inlineStr">
        <is>
          <t>Q02897</t>
        </is>
      </c>
      <c r="I1088" t="inlineStr">
        <is>
          <t>de</t>
        </is>
      </c>
      <c r="J1088" t="b">
        <v>0</v>
      </c>
      <c r="K1088" t="inlineStr">
        <is>
          <t>eb05577381518a563b1b9a3c7843d262</t>
        </is>
      </c>
      <c r="L1088" t="n">
        <v/>
      </c>
      <c r="M1088" t="n">
        <v>-1</v>
      </c>
      <c r="N1088" t="n">
        <v>-1</v>
      </c>
    </row>
    <row r="1089">
      <c r="A1089" t="n">
        <v>1105</v>
      </c>
      <c r="B1089" s="2" t="n">
        <v>45396</v>
      </c>
      <c r="C1089" t="n">
        <v>32340</v>
      </c>
      <c r="D1089" t="inlineStr">
        <is>
          <t>Befürworten Sie eine Solarpflicht auf bestehenden Gebäuden?</t>
        </is>
      </c>
      <c r="E1089" t="inlineStr">
        <is>
          <t>options4</t>
        </is>
      </c>
      <c r="F1089" t="n">
        <v>11507</v>
      </c>
      <c r="G1089" t="inlineStr">
        <is>
          <t>Umwelt, Verkehr &amp; Energie</t>
        </is>
      </c>
      <c r="H1089" t="inlineStr">
        <is>
          <t>Q02904</t>
        </is>
      </c>
      <c r="I1089" t="inlineStr">
        <is>
          <t>de</t>
        </is>
      </c>
      <c r="J1089" t="b">
        <v>0</v>
      </c>
      <c r="K1089" t="inlineStr">
        <is>
          <t>bdf0b8bcf00f0c61d02c0f75c6096a9f</t>
        </is>
      </c>
      <c r="L1089" t="n">
        <v/>
      </c>
      <c r="M1089" t="n">
        <v>-1</v>
      </c>
      <c r="N1089" t="n">
        <v>-1</v>
      </c>
    </row>
    <row r="1090">
      <c r="A1090" t="n">
        <v>1105</v>
      </c>
      <c r="B1090" s="2" t="n">
        <v>45396</v>
      </c>
      <c r="C1090" t="n">
        <v>32346</v>
      </c>
      <c r="D1090" t="inlineStr">
        <is>
          <t>Befürworten Sie eine zusätzliche Strassenverbindung zwischen der Autobahn und dem Güterbahnhofareal in der Stadt St.Gallen (Teilprojekt «Engpassbeseitigung inkl. Zubringer Güterbahnhof»)?</t>
        </is>
      </c>
      <c r="E1090" t="inlineStr">
        <is>
          <t>options4</t>
        </is>
      </c>
      <c r="F1090" t="n">
        <v>11507</v>
      </c>
      <c r="G1090" t="inlineStr">
        <is>
          <t>Umwelt, Verkehr &amp; Energie</t>
        </is>
      </c>
      <c r="H1090" t="inlineStr">
        <is>
          <t>Q02909</t>
        </is>
      </c>
      <c r="I1090" t="inlineStr">
        <is>
          <t>de</t>
        </is>
      </c>
      <c r="J1090" t="b">
        <v>0</v>
      </c>
      <c r="K1090" t="inlineStr">
        <is>
          <t>b8669a1a38da0999ef6c5a02f13581e5</t>
        </is>
      </c>
      <c r="L1090" t="n">
        <v/>
      </c>
      <c r="M1090" t="n">
        <v>-1</v>
      </c>
      <c r="N1090" t="n">
        <v>-1</v>
      </c>
    </row>
    <row r="1091">
      <c r="A1091" t="n">
        <v>1105</v>
      </c>
      <c r="B1091" s="2" t="n">
        <v>45396</v>
      </c>
      <c r="C1091" t="n">
        <v>32351</v>
      </c>
      <c r="D1091" t="inlineStr">
        <is>
          <t>In der Vergangenheit haben sich Landeskirchen aktiv an Abstimmungskampagnen beteiligt. Soll dies verboten werden?</t>
        </is>
      </c>
      <c r="E1091" t="inlineStr">
        <is>
          <t>options4</t>
        </is>
      </c>
      <c r="F1091" t="n">
        <v>11508</v>
      </c>
      <c r="G1091" t="inlineStr">
        <is>
          <t>Politisches System &amp; Digitalisierung</t>
        </is>
      </c>
      <c r="H1091" t="inlineStr">
        <is>
          <t>Q02912</t>
        </is>
      </c>
      <c r="I1091" t="inlineStr">
        <is>
          <t>de</t>
        </is>
      </c>
      <c r="J1091" t="b">
        <v>0</v>
      </c>
      <c r="K1091" t="inlineStr">
        <is>
          <t>09133b3c0106c0cce73fbf0ef9c87e57</t>
        </is>
      </c>
      <c r="L1091" t="n">
        <v/>
      </c>
      <c r="M1091" t="n">
        <v>-1</v>
      </c>
      <c r="N1091" t="n">
        <v>-1</v>
      </c>
    </row>
    <row r="1092">
      <c r="A1092" t="n">
        <v>1105</v>
      </c>
      <c r="B1092" s="2" t="n">
        <v>45396</v>
      </c>
      <c r="C1092" t="n">
        <v>32356</v>
      </c>
      <c r="D1092" t="inlineStr">
        <is>
          <t>Sollen Veranstalter von unbewilligten Demonstrationen die anfallenden Kosten der Polizeiarbeit tragen?</t>
        </is>
      </c>
      <c r="E1092" t="inlineStr">
        <is>
          <t>options4</t>
        </is>
      </c>
      <c r="F1092" t="n">
        <v>11509</v>
      </c>
      <c r="G1092" t="inlineStr">
        <is>
          <t>Sicherheit &amp; Polizei</t>
        </is>
      </c>
      <c r="H1092" t="inlineStr">
        <is>
          <t>Q02916</t>
        </is>
      </c>
      <c r="I1092" t="inlineStr">
        <is>
          <t>de</t>
        </is>
      </c>
      <c r="J1092" t="b">
        <v>0</v>
      </c>
      <c r="K1092" t="inlineStr">
        <is>
          <t>80e785c0829d19200472adff9d0c6436</t>
        </is>
      </c>
      <c r="L1092" t="n">
        <v/>
      </c>
      <c r="M1092" t="n">
        <v>-1</v>
      </c>
      <c r="N1092" t="n">
        <v>-1</v>
      </c>
    </row>
    <row r="1093">
      <c r="A1093" t="n">
        <v>1105</v>
      </c>
      <c r="B1093" s="2" t="n">
        <v>45396</v>
      </c>
      <c r="C1093" t="n">
        <v>32358</v>
      </c>
      <c r="D1093" t="inlineStr">
        <is>
          <t xml:space="preserve">Soll die Polizei orts- und personenbezogene Daten zur Früherkennung von Straftaten verwenden dürfen (z.B. mittels computergestützten Prognosen)? </t>
        </is>
      </c>
      <c r="E1093" t="inlineStr">
        <is>
          <t>options4</t>
        </is>
      </c>
      <c r="F1093" t="n">
        <v>11509</v>
      </c>
      <c r="G1093" t="inlineStr">
        <is>
          <t>Sicherheit &amp; Polizei</t>
        </is>
      </c>
      <c r="H1093" t="inlineStr">
        <is>
          <t>Q02917</t>
        </is>
      </c>
      <c r="I1093" t="inlineStr">
        <is>
          <t>de</t>
        </is>
      </c>
      <c r="J1093" t="b">
        <v>0</v>
      </c>
      <c r="K1093" t="inlineStr">
        <is>
          <t>0467482453489575b11425bd4b0ed92e</t>
        </is>
      </c>
      <c r="L1093" t="n">
        <v/>
      </c>
      <c r="M1093" t="n">
        <v>-1</v>
      </c>
      <c r="N1093" t="n">
        <v>-1</v>
      </c>
    </row>
    <row r="1094">
      <c r="A1094" t="n">
        <v>1094</v>
      </c>
      <c r="B1094" s="2" t="n">
        <v>45354</v>
      </c>
      <c r="C1094" t="n">
        <v>32387</v>
      </c>
      <c r="D1094" t="inlineStr">
        <is>
          <t>Soll der Kanton mehr Mittel für die Krankenkassen-Prämienverbilligung zur Verfügung stellen?</t>
        </is>
      </c>
      <c r="E1094" t="inlineStr">
        <is>
          <t>options4</t>
        </is>
      </c>
      <c r="F1094" t="n">
        <v>11477</v>
      </c>
      <c r="G1094" t="inlineStr">
        <is>
          <t>Sozialstaat, Familie &amp; Gesundheit</t>
        </is>
      </c>
      <c r="H1094" t="inlineStr">
        <is>
          <t>Q02924</t>
        </is>
      </c>
      <c r="I1094" t="inlineStr">
        <is>
          <t>de</t>
        </is>
      </c>
      <c r="J1094" t="b">
        <v>0</v>
      </c>
      <c r="K1094" t="inlineStr">
        <is>
          <t>988512914af396409a29bd38d16bf761</t>
        </is>
      </c>
      <c r="L1094" t="n">
        <v/>
      </c>
      <c r="M1094" t="n">
        <v>-1</v>
      </c>
      <c r="N1094" t="n">
        <v>-1</v>
      </c>
    </row>
    <row r="1095">
      <c r="A1095" t="n">
        <v>1094</v>
      </c>
      <c r="B1095" s="2" t="n">
        <v>45354</v>
      </c>
      <c r="C1095" t="n">
        <v>32388</v>
      </c>
      <c r="D1095" t="inlineStr">
        <is>
          <t>Soll das Spital Einsiedeln geschlossen werden (Streichung von der kantonalen Spitalliste)?</t>
        </is>
      </c>
      <c r="E1095" t="inlineStr">
        <is>
          <t>options4</t>
        </is>
      </c>
      <c r="F1095" t="n">
        <v>11477</v>
      </c>
      <c r="G1095" t="inlineStr">
        <is>
          <t>Sozialstaat, Familie &amp; Gesundheit</t>
        </is>
      </c>
      <c r="H1095" t="inlineStr">
        <is>
          <t>Q02925</t>
        </is>
      </c>
      <c r="I1095" t="inlineStr">
        <is>
          <t>de</t>
        </is>
      </c>
      <c r="J1095" t="b">
        <v>0</v>
      </c>
      <c r="K1095" t="inlineStr">
        <is>
          <t>a53f7262c9aed38c568acd0c1e13ea80</t>
        </is>
      </c>
      <c r="L1095" t="n">
        <v/>
      </c>
      <c r="M1095" t="n">
        <v>-1</v>
      </c>
      <c r="N1095" t="n">
        <v>-1</v>
      </c>
    </row>
    <row r="1096">
      <c r="A1096" t="n">
        <v>1094</v>
      </c>
      <c r="B1096" s="2" t="n">
        <v>45354</v>
      </c>
      <c r="C1096" t="n">
        <v>32389</v>
      </c>
      <c r="D1096" t="inlineStr">
        <is>
          <t>Sollen Personen, welche zu Hause unbezahlt Angehörige pflegen, vom Kanton eine Entschädigung erhalten?</t>
        </is>
      </c>
      <c r="E1096" t="inlineStr">
        <is>
          <t>options4</t>
        </is>
      </c>
      <c r="F1096" t="n">
        <v>11477</v>
      </c>
      <c r="G1096" t="inlineStr">
        <is>
          <t>Sozialstaat, Familie &amp; Gesundheit</t>
        </is>
      </c>
      <c r="H1096" t="inlineStr">
        <is>
          <t>Q02926</t>
        </is>
      </c>
      <c r="I1096" t="inlineStr">
        <is>
          <t>de</t>
        </is>
      </c>
      <c r="J1096" t="b">
        <v>0</v>
      </c>
      <c r="K1096" t="inlineStr">
        <is>
          <t>90b8c7f85643c0407f2b83279585ae29</t>
        </is>
      </c>
      <c r="L1096" t="n">
        <v/>
      </c>
      <c r="M1096" t="n">
        <v>-1</v>
      </c>
      <c r="N1096" t="n">
        <v>-1</v>
      </c>
    </row>
    <row r="1097">
      <c r="A1097" t="n">
        <v>1094</v>
      </c>
      <c r="B1097" s="2" t="n">
        <v>45354</v>
      </c>
      <c r="C1097" t="n">
        <v>32390</v>
      </c>
      <c r="D1097" t="inlineStr">
        <is>
          <t>Würden Sie eine Verschärfung des Sozialhilfegesetzes im Kanton Schwyz befürworten (z.B. Begrenzung der Zulagen, tieferer Ansatz des Existenzminimums, höherer Ermessenspielraum bei der Vergabe der Sozialhilfe)?</t>
        </is>
      </c>
      <c r="E1097" t="inlineStr">
        <is>
          <t>options4</t>
        </is>
      </c>
      <c r="F1097" t="n">
        <v>11477</v>
      </c>
      <c r="G1097" t="inlineStr">
        <is>
          <t>Sozialstaat, Familie &amp; Gesundheit</t>
        </is>
      </c>
      <c r="H1097" t="inlineStr">
        <is>
          <t>Q02927</t>
        </is>
      </c>
      <c r="I1097" t="inlineStr">
        <is>
          <t>de</t>
        </is>
      </c>
      <c r="J1097" t="b">
        <v>0</v>
      </c>
      <c r="K1097" t="inlineStr">
        <is>
          <t>774ec67033f38b4a72183a162613fe5c</t>
        </is>
      </c>
      <c r="L1097" t="n">
        <v/>
      </c>
      <c r="M1097" t="n">
        <v>-1</v>
      </c>
      <c r="N1097" t="n">
        <v>-1</v>
      </c>
    </row>
    <row r="1098">
      <c r="A1098" t="n">
        <v>1094</v>
      </c>
      <c r="B1098" s="2" t="n">
        <v>45354</v>
      </c>
      <c r="C1098" t="n">
        <v>32391</v>
      </c>
      <c r="D1098" t="inlineStr">
        <is>
          <t>Soll der Kanton Schwyz das Angebot für Menschen mit Behinderung ausbauen (z.B. begleitete Wohngruppen, Barrierefreiheit im ÖV)?</t>
        </is>
      </c>
      <c r="E1098" t="inlineStr">
        <is>
          <t>options4</t>
        </is>
      </c>
      <c r="F1098" t="n">
        <v>11477</v>
      </c>
      <c r="G1098" t="inlineStr">
        <is>
          <t>Sozialstaat, Familie &amp; Gesundheit</t>
        </is>
      </c>
      <c r="H1098" t="inlineStr">
        <is>
          <t>Q02928</t>
        </is>
      </c>
      <c r="I1098" t="inlineStr">
        <is>
          <t>de</t>
        </is>
      </c>
      <c r="J1098" t="b">
        <v>0</v>
      </c>
      <c r="K1098" t="inlineStr">
        <is>
          <t>f960665d6770af78f0ef0bbbd2c55066</t>
        </is>
      </c>
      <c r="L1098" t="n">
        <v/>
      </c>
      <c r="M1098" t="n">
        <v>-1</v>
      </c>
      <c r="N1098" t="n">
        <v>-1</v>
      </c>
    </row>
    <row r="1099">
      <c r="A1099" t="n">
        <v>1094</v>
      </c>
      <c r="B1099" s="2" t="n">
        <v>45354</v>
      </c>
      <c r="C1099" t="n">
        <v>32393</v>
      </c>
      <c r="D1099" t="inlineStr">
        <is>
          <t>Soll der Einstiegslohn für Lehrpersonen im Kanton Schwyz erhöht werden?</t>
        </is>
      </c>
      <c r="E1099" t="inlineStr">
        <is>
          <t>options4</t>
        </is>
      </c>
      <c r="F1099" t="n">
        <v>11478</v>
      </c>
      <c r="G1099" t="inlineStr">
        <is>
          <t>Schule &amp; Bildung</t>
        </is>
      </c>
      <c r="H1099" t="inlineStr">
        <is>
          <t>Q02930</t>
        </is>
      </c>
      <c r="I1099" t="inlineStr">
        <is>
          <t>de</t>
        </is>
      </c>
      <c r="J1099" t="b">
        <v>0</v>
      </c>
      <c r="K1099" t="inlineStr">
        <is>
          <t>1287d037cb3c3df504a977eb8d03a20a</t>
        </is>
      </c>
      <c r="L1099" t="n">
        <v/>
      </c>
      <c r="M1099" t="n">
        <v>-1</v>
      </c>
      <c r="N1099" t="n">
        <v>-1</v>
      </c>
    </row>
    <row r="1100">
      <c r="A1100" t="n">
        <v>1094</v>
      </c>
      <c r="B1100" s="2" t="n">
        <v>45354</v>
      </c>
      <c r="C1100" t="n">
        <v>32394</v>
      </c>
      <c r="D1100" t="inlineStr">
        <is>
          <t>Soll der Kanton die Kriterien für Home-Schooling lockern (z.B. Abschaffung Lehrdiplom-Erfordernis)?</t>
        </is>
      </c>
      <c r="E1100" t="inlineStr">
        <is>
          <t>options4</t>
        </is>
      </c>
      <c r="F1100" t="n">
        <v>11478</v>
      </c>
      <c r="G1100" t="inlineStr">
        <is>
          <t>Schule &amp; Bildung</t>
        </is>
      </c>
      <c r="H1100" t="inlineStr">
        <is>
          <t>Q02931</t>
        </is>
      </c>
      <c r="I1100" t="inlineStr">
        <is>
          <t>de</t>
        </is>
      </c>
      <c r="J1100" t="b">
        <v>0</v>
      </c>
      <c r="K1100" t="inlineStr">
        <is>
          <t>8bb3fae2fcc56ac95c629e1e56ecd2a6</t>
        </is>
      </c>
      <c r="L1100" t="n">
        <v/>
      </c>
      <c r="M1100" t="n">
        <v>-1</v>
      </c>
      <c r="N1100" t="n">
        <v>-1</v>
      </c>
    </row>
    <row r="1101">
      <c r="A1101" t="n">
        <v>1094</v>
      </c>
      <c r="B1101" s="2" t="n">
        <v>45354</v>
      </c>
      <c r="C1101" t="n">
        <v>32396</v>
      </c>
      <c r="D1101" t="inlineStr">
        <is>
          <t>Soll der Kanton für fremdsprachige Kinder eine obligatorische Frühförderung einführen (z.B. obligatorischer, vom Kanton finanzierter Spielgruppenbesuch)?</t>
        </is>
      </c>
      <c r="E1101" t="inlineStr">
        <is>
          <t>options4</t>
        </is>
      </c>
      <c r="F1101" t="n">
        <v>11478</v>
      </c>
      <c r="G1101" t="inlineStr">
        <is>
          <t>Schule &amp; Bildung</t>
        </is>
      </c>
      <c r="H1101" t="inlineStr">
        <is>
          <t>Q02933</t>
        </is>
      </c>
      <c r="I1101" t="inlineStr">
        <is>
          <t>de</t>
        </is>
      </c>
      <c r="J1101" t="b">
        <v>0</v>
      </c>
      <c r="K1101" t="inlineStr">
        <is>
          <t>962c4e721494859869e4988f6c2dcc99</t>
        </is>
      </c>
      <c r="L1101" t="n">
        <v/>
      </c>
      <c r="M1101" t="n">
        <v>-1</v>
      </c>
      <c r="N1101" t="n">
        <v>-1</v>
      </c>
    </row>
    <row r="1102">
      <c r="A1102" t="n">
        <v>1094</v>
      </c>
      <c r="B1102" s="2" t="n">
        <v>45354</v>
      </c>
      <c r="C1102" t="n">
        <v>32397</v>
      </c>
      <c r="D1102" t="inlineStr">
        <is>
          <t>Sollen die Anforderungen bei Einbürgerungen, insbesondere hinsichtlich kommunaler Einbürgerungsfragen, gesenkt werden?</t>
        </is>
      </c>
      <c r="E1102" t="inlineStr">
        <is>
          <t>options4</t>
        </is>
      </c>
      <c r="F1102" t="n">
        <v>11479</v>
      </c>
      <c r="G1102" t="inlineStr">
        <is>
          <t>Migration &amp; Integration</t>
        </is>
      </c>
      <c r="H1102" t="inlineStr">
        <is>
          <t>Q02934</t>
        </is>
      </c>
      <c r="I1102" t="inlineStr">
        <is>
          <t>de</t>
        </is>
      </c>
      <c r="J1102" t="b">
        <v>0</v>
      </c>
      <c r="K1102" t="inlineStr">
        <is>
          <t>cf4a399b60e23d13ec1f47892ad0b384</t>
        </is>
      </c>
      <c r="L1102" t="n">
        <v/>
      </c>
      <c r="M1102" t="n">
        <v>-1</v>
      </c>
      <c r="N1102" t="n">
        <v>-1</v>
      </c>
    </row>
    <row r="1103">
      <c r="A1103" t="n">
        <v>1094</v>
      </c>
      <c r="B1103" s="2" t="n">
        <v>45354</v>
      </c>
      <c r="C1103" t="n">
        <v>32399</v>
      </c>
      <c r="D1103" t="inlineStr">
        <is>
          <t>Soll der Kanton die Sozialleistungen im Asylbereich senken (z.B. Reduktion der Sozialhilfeansätze für vorläufig aufgenommene Asylsuchende)?</t>
        </is>
      </c>
      <c r="E1103" t="inlineStr">
        <is>
          <t>options4</t>
        </is>
      </c>
      <c r="F1103" t="n">
        <v>11479</v>
      </c>
      <c r="G1103" t="inlineStr">
        <is>
          <t>Migration &amp; Integration</t>
        </is>
      </c>
      <c r="H1103" t="inlineStr">
        <is>
          <t>Q02936</t>
        </is>
      </c>
      <c r="I1103" t="inlineStr">
        <is>
          <t>de</t>
        </is>
      </c>
      <c r="J1103" t="b">
        <v>0</v>
      </c>
      <c r="K1103" t="inlineStr">
        <is>
          <t>510a0bc4170be2dd4518efe3e447e856</t>
        </is>
      </c>
      <c r="L1103" t="n">
        <v/>
      </c>
      <c r="M1103" t="n">
        <v>-1</v>
      </c>
      <c r="N1103" t="n">
        <v>-1</v>
      </c>
    </row>
    <row r="1104">
      <c r="A1104" t="n">
        <v>1094</v>
      </c>
      <c r="B1104" s="2" t="n">
        <v>45354</v>
      </c>
      <c r="C1104" t="n">
        <v>32403</v>
      </c>
      <c r="D1104" t="inlineStr">
        <is>
          <t>Soll die assistierte Sterbehilfe in sämtlichen Altersheimen im Kanton erlaubt sein?</t>
        </is>
      </c>
      <c r="E1104" t="inlineStr">
        <is>
          <t>options4</t>
        </is>
      </c>
      <c r="F1104" t="n">
        <v>11480</v>
      </c>
      <c r="G1104" t="inlineStr">
        <is>
          <t>Gesellschaft, Kultur &amp; Ethik</t>
        </is>
      </c>
      <c r="H1104" t="inlineStr">
        <is>
          <t>Q02940</t>
        </is>
      </c>
      <c r="I1104" t="inlineStr">
        <is>
          <t>de</t>
        </is>
      </c>
      <c r="J1104" t="b">
        <v>0</v>
      </c>
      <c r="K1104" t="inlineStr">
        <is>
          <t>79ea815bf942a589bb239f9a0ff69ca4</t>
        </is>
      </c>
      <c r="L1104" t="n">
        <v/>
      </c>
      <c r="M1104" t="n">
        <v>-1</v>
      </c>
      <c r="N1104" t="n">
        <v>-1</v>
      </c>
    </row>
    <row r="1105">
      <c r="A1105" t="n">
        <v>1094</v>
      </c>
      <c r="B1105" s="2" t="n">
        <v>45354</v>
      </c>
      <c r="C1105" t="n">
        <v>32404</v>
      </c>
      <c r="D1105" t="inlineStr">
        <is>
          <t>Soll Schwyz die Kulturförderung ausbauen?</t>
        </is>
      </c>
      <c r="E1105" t="inlineStr">
        <is>
          <t>options4</t>
        </is>
      </c>
      <c r="F1105" t="n">
        <v>11480</v>
      </c>
      <c r="G1105" t="inlineStr">
        <is>
          <t>Gesellschaft, Kultur &amp; Ethik</t>
        </is>
      </c>
      <c r="H1105" t="inlineStr">
        <is>
          <t>Q02941</t>
        </is>
      </c>
      <c r="I1105" t="inlineStr">
        <is>
          <t>de</t>
        </is>
      </c>
      <c r="J1105" t="b">
        <v>0</v>
      </c>
      <c r="K1105" t="inlineStr">
        <is>
          <t>8cb5cb9b586d5c319fe3a497bd6b4f4f</t>
        </is>
      </c>
      <c r="L1105" t="n">
        <v/>
      </c>
      <c r="M1105" t="n">
        <v>-1</v>
      </c>
      <c r="N1105" t="n">
        <v>-1</v>
      </c>
    </row>
    <row r="1106">
      <c r="A1106" t="n">
        <v>1094</v>
      </c>
      <c r="B1106" s="2" t="n">
        <v>45354</v>
      </c>
      <c r="C1106" t="n">
        <v>32405</v>
      </c>
      <c r="D1106" t="inlineStr">
        <is>
          <t>Soll der Kanton die Rassismus-Prävention ausbauen (z.B. Programme für Schulen, Beratungsstellen)?</t>
        </is>
      </c>
      <c r="E1106" t="inlineStr">
        <is>
          <t>options4</t>
        </is>
      </c>
      <c r="F1106" t="n">
        <v>11480</v>
      </c>
      <c r="G1106" t="inlineStr">
        <is>
          <t>Gesellschaft, Kultur &amp; Ethik</t>
        </is>
      </c>
      <c r="H1106" t="inlineStr">
        <is>
          <t>Q02942</t>
        </is>
      </c>
      <c r="I1106" t="inlineStr">
        <is>
          <t>de</t>
        </is>
      </c>
      <c r="J1106" t="b">
        <v>0</v>
      </c>
      <c r="K1106" t="inlineStr">
        <is>
          <t>bd1b58ffeac4a3b1cfd6cb1f43c3dc89</t>
        </is>
      </c>
      <c r="L1106" t="n">
        <v/>
      </c>
      <c r="M1106" t="n">
        <v>-1</v>
      </c>
      <c r="N1106" t="n">
        <v>-1</v>
      </c>
    </row>
    <row r="1107">
      <c r="A1107" t="n">
        <v>1094</v>
      </c>
      <c r="B1107" s="2" t="n">
        <v>45354</v>
      </c>
      <c r="C1107" t="n">
        <v>32406</v>
      </c>
      <c r="D1107" t="inlineStr">
        <is>
          <t>Befürworten Sie eine (erneute) kantonale Steuerfusssenkung für natürliche Personen (von 120 auf 110 Prozent)?</t>
        </is>
      </c>
      <c r="E1107" t="inlineStr">
        <is>
          <t>options4</t>
        </is>
      </c>
      <c r="F1107" t="n">
        <v>11481</v>
      </c>
      <c r="G1107" t="inlineStr">
        <is>
          <t>Finanzen &amp; Steuern</t>
        </is>
      </c>
      <c r="H1107" t="inlineStr">
        <is>
          <t>Q02943</t>
        </is>
      </c>
      <c r="I1107" t="inlineStr">
        <is>
          <t>de</t>
        </is>
      </c>
      <c r="J1107" t="b">
        <v>0</v>
      </c>
      <c r="K1107" t="inlineStr">
        <is>
          <t>c6f6c166fcf2506f4bf5dfe9e0589231</t>
        </is>
      </c>
      <c r="L1107" t="n">
        <v/>
      </c>
      <c r="M1107" t="n">
        <v>-1</v>
      </c>
      <c r="N1107" t="n">
        <v>-1</v>
      </c>
    </row>
    <row r="1108">
      <c r="A1108" t="n">
        <v>1094</v>
      </c>
      <c r="B1108" s="2" t="n">
        <v>45354</v>
      </c>
      <c r="C1108" t="n">
        <v>32410</v>
      </c>
      <c r="D1108" t="inlineStr">
        <is>
          <t>Soll der innerkantonale Finanzausgleich weiter ausgebaut werden (z.B niemand soll mehr als das Doppelte an Bezirks- und Gemeindesteuern bezahlen als in der steuergünstigsten Gemeinde)?</t>
        </is>
      </c>
      <c r="E1108" t="inlineStr">
        <is>
          <t>options4</t>
        </is>
      </c>
      <c r="F1108" t="n">
        <v>11481</v>
      </c>
      <c r="G1108" t="inlineStr">
        <is>
          <t>Finanzen &amp; Steuern</t>
        </is>
      </c>
      <c r="H1108" t="inlineStr">
        <is>
          <t>Q02947</t>
        </is>
      </c>
      <c r="I1108" t="inlineStr">
        <is>
          <t>de</t>
        </is>
      </c>
      <c r="J1108" t="b">
        <v>0</v>
      </c>
      <c r="K1108" t="inlineStr">
        <is>
          <t>d89ef808772b7ce43cd1c73aa54c931a</t>
        </is>
      </c>
      <c r="L1108" t="n">
        <v/>
      </c>
      <c r="M1108" t="n">
        <v>-1</v>
      </c>
      <c r="N1108" t="n">
        <v>-1</v>
      </c>
    </row>
    <row r="1109">
      <c r="A1109" t="n">
        <v>1094</v>
      </c>
      <c r="B1109" s="2" t="n">
        <v>45354</v>
      </c>
      <c r="C1109" t="n">
        <v>32411</v>
      </c>
      <c r="D1109" t="inlineStr">
        <is>
          <t>Befürworten Sie eine strengere Kontrolle der Lohnbedingungen von Frauen und Männern im Kanton?</t>
        </is>
      </c>
      <c r="E1109" t="inlineStr">
        <is>
          <t>options4</t>
        </is>
      </c>
      <c r="F1109" t="n">
        <v>11482</v>
      </c>
      <c r="G1109" t="inlineStr">
        <is>
          <t>Wirtschaft &amp; Arbeit</t>
        </is>
      </c>
      <c r="H1109" t="inlineStr">
        <is>
          <t>Q02948</t>
        </is>
      </c>
      <c r="I1109" t="inlineStr">
        <is>
          <t>de</t>
        </is>
      </c>
      <c r="J1109" t="b">
        <v>0</v>
      </c>
      <c r="K1109" t="inlineStr">
        <is>
          <t>61ad9ecde39d41f7c50bd19495bcfc41</t>
        </is>
      </c>
      <c r="L1109" t="n">
        <v/>
      </c>
      <c r="M1109" t="n">
        <v>-1</v>
      </c>
      <c r="N1109" t="n">
        <v>-1</v>
      </c>
    </row>
    <row r="1110">
      <c r="A1110" t="n">
        <v>1094</v>
      </c>
      <c r="B1110" s="2" t="n">
        <v>45354</v>
      </c>
      <c r="C1110" t="n">
        <v>32412</v>
      </c>
      <c r="D1110" t="inlineStr">
        <is>
          <t>Soll der Kanton bei den Löhnen für seine Angestellten die reale Teuerung voll ausgleichen?</t>
        </is>
      </c>
      <c r="E1110" t="inlineStr">
        <is>
          <t>options4</t>
        </is>
      </c>
      <c r="F1110" t="n">
        <v>11482</v>
      </c>
      <c r="G1110" t="inlineStr">
        <is>
          <t>Wirtschaft &amp; Arbeit</t>
        </is>
      </c>
      <c r="H1110" t="inlineStr">
        <is>
          <t>Q02949</t>
        </is>
      </c>
      <c r="I1110" t="inlineStr">
        <is>
          <t>de</t>
        </is>
      </c>
      <c r="J1110" t="b">
        <v>0</v>
      </c>
      <c r="K1110" t="inlineStr">
        <is>
          <t>995a763ed54b07237bb6deaa752b6c17</t>
        </is>
      </c>
      <c r="L1110" t="n">
        <v/>
      </c>
      <c r="M1110" t="n">
        <v>-1</v>
      </c>
      <c r="N1110" t="n">
        <v>-1</v>
      </c>
    </row>
    <row r="1111">
      <c r="A1111" t="n">
        <v>1094</v>
      </c>
      <c r="B1111" s="2" t="n">
        <v>45354</v>
      </c>
      <c r="C1111" t="n">
        <v>32416</v>
      </c>
      <c r="D1111" t="inlineStr">
        <is>
          <t>Sollen Vermieter zur Bekanntgabe des vorherigen Mietzinses bei Wohnungswechseln verpflichtet werden (sog. Formularpflicht)?</t>
        </is>
      </c>
      <c r="E1111" t="inlineStr">
        <is>
          <t>options4</t>
        </is>
      </c>
      <c r="F1111" t="n">
        <v>11483</v>
      </c>
      <c r="G1111" t="inlineStr">
        <is>
          <t>Raumplanung</t>
        </is>
      </c>
      <c r="H1111" t="inlineStr">
        <is>
          <t>Q02952</t>
        </is>
      </c>
      <c r="I1111" t="inlineStr">
        <is>
          <t>de</t>
        </is>
      </c>
      <c r="J1111" t="b">
        <v>0</v>
      </c>
      <c r="K1111" t="inlineStr">
        <is>
          <t>75fb92ba3c377e78b196c9ee8647fc44</t>
        </is>
      </c>
      <c r="L1111" t="n">
        <v/>
      </c>
      <c r="M1111" t="n">
        <v>-1</v>
      </c>
      <c r="N1111" t="n">
        <v>-1</v>
      </c>
    </row>
    <row r="1112">
      <c r="A1112" t="n">
        <v>1094</v>
      </c>
      <c r="B1112" s="2" t="n">
        <v>45354</v>
      </c>
      <c r="C1112" t="n">
        <v>32418</v>
      </c>
      <c r="D1112" t="inlineStr">
        <is>
          <t>Sollen die Vorschriften für den Bau von Wohnraum gelockert werden (z.B. Lärmschutz, Denkmal- und Ortsbildschutz, Einsprachemöglichkeiten)?</t>
        </is>
      </c>
      <c r="E1112" t="inlineStr">
        <is>
          <t>options4</t>
        </is>
      </c>
      <c r="F1112" t="n">
        <v>11483</v>
      </c>
      <c r="G1112" t="inlineStr">
        <is>
          <t>Raumplanung</t>
        </is>
      </c>
      <c r="H1112" t="inlineStr">
        <is>
          <t>Q02954</t>
        </is>
      </c>
      <c r="I1112" t="inlineStr">
        <is>
          <t>de</t>
        </is>
      </c>
      <c r="J1112" t="b">
        <v>0</v>
      </c>
      <c r="K1112" t="inlineStr">
        <is>
          <t>ba21471c01fd649220868acaa8999902</t>
        </is>
      </c>
      <c r="L1112" t="n">
        <v/>
      </c>
      <c r="M1112" t="n">
        <v>-1</v>
      </c>
      <c r="N1112" t="n">
        <v>-1</v>
      </c>
    </row>
    <row r="1113">
      <c r="A1113" t="n">
        <v>1094</v>
      </c>
      <c r="B1113" s="2" t="n">
        <v>45354</v>
      </c>
      <c r="C1113" t="n">
        <v>32419</v>
      </c>
      <c r="D1113" t="inlineStr">
        <is>
          <t>Soll die Schaffung von Biodiversitätsflächen im Kanton Schwyz priorisiert werden gegenüber anderen Nutzungszwecken des Bodens (z.B. als Kultur- oder Bauland)?</t>
        </is>
      </c>
      <c r="E1113" t="inlineStr">
        <is>
          <t>options4</t>
        </is>
      </c>
      <c r="F1113" t="n">
        <v>11484</v>
      </c>
      <c r="G1113" t="inlineStr">
        <is>
          <t>Umwelt &amp; Energie</t>
        </is>
      </c>
      <c r="H1113" t="inlineStr">
        <is>
          <t>Q02955</t>
        </is>
      </c>
      <c r="I1113" t="inlineStr">
        <is>
          <t>de</t>
        </is>
      </c>
      <c r="J1113" t="b">
        <v>0</v>
      </c>
      <c r="K1113" t="inlineStr">
        <is>
          <t>c342290097b2b6cd8bf84cf45b243982</t>
        </is>
      </c>
      <c r="L1113" t="n">
        <v/>
      </c>
      <c r="M1113" t="n">
        <v>-1</v>
      </c>
      <c r="N1113" t="n">
        <v>-1</v>
      </c>
    </row>
    <row r="1114">
      <c r="A1114" t="n">
        <v>1094</v>
      </c>
      <c r="B1114" s="2" t="n">
        <v>45354</v>
      </c>
      <c r="C1114" t="n">
        <v>32420</v>
      </c>
      <c r="D1114" t="inlineStr">
        <is>
          <t>Soll der Kanton bis spätestens 2040 eine Netto-Null-Bilanz bei der Emission von Treibhausgasen anstreben (Schwyzer Klimainitiative)?</t>
        </is>
      </c>
      <c r="E1114" t="inlineStr">
        <is>
          <t>options4</t>
        </is>
      </c>
      <c r="F1114" t="n">
        <v>11484</v>
      </c>
      <c r="G1114" t="inlineStr">
        <is>
          <t>Umwelt &amp; Energie</t>
        </is>
      </c>
      <c r="H1114" t="inlineStr">
        <is>
          <t>Q02956</t>
        </is>
      </c>
      <c r="I1114" t="inlineStr">
        <is>
          <t>de</t>
        </is>
      </c>
      <c r="J1114" t="b">
        <v>0</v>
      </c>
      <c r="K1114" t="inlineStr">
        <is>
          <t>0c6ca7c8d826032ae15e580beb8e8ebe</t>
        </is>
      </c>
      <c r="L1114" t="n">
        <v/>
      </c>
      <c r="M1114" t="n">
        <v>-1</v>
      </c>
      <c r="N1114" t="n">
        <v>-1</v>
      </c>
    </row>
    <row r="1115">
      <c r="A1115" t="n">
        <v>1094</v>
      </c>
      <c r="B1115" s="2" t="n">
        <v>45354</v>
      </c>
      <c r="C1115" t="n">
        <v>32424</v>
      </c>
      <c r="D1115" t="inlineStr">
        <is>
          <t>Befürworten Sie die Einführung eines Klimatickets im Kanton Schwyz, das preisreduzierte Fahrten im öffentlichen Verkehr ermöglicht?</t>
        </is>
      </c>
      <c r="E1115" t="inlineStr">
        <is>
          <t>options4</t>
        </is>
      </c>
      <c r="F1115" t="n">
        <v>11485</v>
      </c>
      <c r="G1115" t="inlineStr">
        <is>
          <t>Verkehr &amp; Infrastruktur</t>
        </is>
      </c>
      <c r="H1115" t="inlineStr">
        <is>
          <t>Q02960</t>
        </is>
      </c>
      <c r="I1115" t="inlineStr">
        <is>
          <t>de</t>
        </is>
      </c>
      <c r="J1115" t="b">
        <v>0</v>
      </c>
      <c r="K1115" t="inlineStr">
        <is>
          <t>43c5ce47d73ea53d45bd13de86a7957f</t>
        </is>
      </c>
      <c r="L1115" t="n">
        <v/>
      </c>
      <c r="M1115" t="n">
        <v>-1</v>
      </c>
      <c r="N1115" t="n">
        <v>-1</v>
      </c>
    </row>
    <row r="1116">
      <c r="A1116" t="n">
        <v>1094</v>
      </c>
      <c r="B1116" s="2" t="n">
        <v>45354</v>
      </c>
      <c r="C1116" t="n">
        <v>32429</v>
      </c>
      <c r="D1116" t="inlineStr">
        <is>
          <t>Soll der Kanton mehr Programme zur Förderung von Frauen in der Politik betreiben (z.B. Informationsveranstaltungen, Mentoring-Programme, Schnupperämter)?</t>
        </is>
      </c>
      <c r="E1116" t="inlineStr">
        <is>
          <t>options4</t>
        </is>
      </c>
      <c r="F1116" t="n">
        <v>11486</v>
      </c>
      <c r="G1116" t="inlineStr">
        <is>
          <t>Politisches System &amp; Digitalisierung</t>
        </is>
      </c>
      <c r="H1116" t="inlineStr">
        <is>
          <t>Q02965</t>
        </is>
      </c>
      <c r="I1116" t="inlineStr">
        <is>
          <t>de</t>
        </is>
      </c>
      <c r="J1116" t="b">
        <v>0</v>
      </c>
      <c r="K1116" t="inlineStr">
        <is>
          <t>4779a4d2e18f46d127dedbd946162936</t>
        </is>
      </c>
      <c r="L1116" t="n">
        <v/>
      </c>
      <c r="M1116" t="n">
        <v>-1</v>
      </c>
      <c r="N1116" t="n">
        <v>-1</v>
      </c>
    </row>
    <row r="1117">
      <c r="A1117" t="n">
        <v>1094</v>
      </c>
      <c r="B1117" s="2" t="n">
        <v>45354</v>
      </c>
      <c r="C1117" t="n">
        <v>32431</v>
      </c>
      <c r="D1117" t="inlineStr">
        <is>
          <t>Soll der Kanton Gemeindefusionen finanziell fördern?</t>
        </is>
      </c>
      <c r="E1117" t="inlineStr">
        <is>
          <t>options4</t>
        </is>
      </c>
      <c r="F1117" t="n">
        <v>11486</v>
      </c>
      <c r="G1117" t="inlineStr">
        <is>
          <t>Politisches System &amp; Digitalisierung</t>
        </is>
      </c>
      <c r="H1117" t="inlineStr">
        <is>
          <t>Q02967</t>
        </is>
      </c>
      <c r="I1117" t="inlineStr">
        <is>
          <t>de</t>
        </is>
      </c>
      <c r="J1117" t="b">
        <v>0</v>
      </c>
      <c r="K1117" t="inlineStr">
        <is>
          <t>542be1df9abcff438c9e46016621ea36</t>
        </is>
      </c>
      <c r="L1117" t="n">
        <v/>
      </c>
      <c r="M1117" t="n">
        <v>-1</v>
      </c>
      <c r="N1117" t="n">
        <v>-1</v>
      </c>
    </row>
    <row r="1118">
      <c r="A1118" t="n">
        <v>1094</v>
      </c>
      <c r="B1118" s="2" t="n">
        <v>45354</v>
      </c>
      <c r="C1118" t="n">
        <v>32435</v>
      </c>
      <c r="D1118" t="inlineStr">
        <is>
          <t>Befürworten Sie eine verstärkte Überwachung von staatsablehnenden Gruppierungen (z.B. in sozialen Netzwerken)?</t>
        </is>
      </c>
      <c r="E1118" t="inlineStr">
        <is>
          <t>options4</t>
        </is>
      </c>
      <c r="F1118" t="n">
        <v>11488</v>
      </c>
      <c r="G1118" t="inlineStr">
        <is>
          <t>Sicherheit &amp; Polizei</t>
        </is>
      </c>
      <c r="H1118" t="inlineStr">
        <is>
          <t>Q02970</t>
        </is>
      </c>
      <c r="I1118" t="inlineStr">
        <is>
          <t>de</t>
        </is>
      </c>
      <c r="J1118" t="b">
        <v>0</v>
      </c>
      <c r="K1118" t="inlineStr">
        <is>
          <t>f48f4095474c59d2706baa1b0dee9c4d</t>
        </is>
      </c>
      <c r="L1118" t="n">
        <v/>
      </c>
      <c r="M1118" t="n">
        <v>-1</v>
      </c>
      <c r="N1118" t="n">
        <v>-1</v>
      </c>
    </row>
    <row r="1119">
      <c r="A1119" t="n">
        <v>1106</v>
      </c>
      <c r="B1119" s="2" t="n">
        <v>45403</v>
      </c>
      <c r="C1119" t="n">
        <v>32439</v>
      </c>
      <c r="D1119" t="inlineStr">
        <is>
          <t>Soll der Kanton mehr finanzielle Mittel für die externe Kinderbetreuung zur Verfügung stellen?</t>
        </is>
      </c>
      <c r="E1119" t="inlineStr">
        <is>
          <t>options4</t>
        </is>
      </c>
      <c r="F1119" t="n">
        <v>11489</v>
      </c>
      <c r="G1119" t="inlineStr">
        <is>
          <t>Sozialstaat, Familie &amp; Gesundheit</t>
        </is>
      </c>
      <c r="H1119" t="inlineStr">
        <is>
          <t>Q02974</t>
        </is>
      </c>
      <c r="I1119" t="inlineStr">
        <is>
          <t>de</t>
        </is>
      </c>
      <c r="J1119" t="b">
        <v>0</v>
      </c>
      <c r="K1119" t="inlineStr">
        <is>
          <t>06d4b9f199b097af8b04ea83e33b3a59</t>
        </is>
      </c>
      <c r="L1119" t="n">
        <v/>
      </c>
      <c r="M1119" t="n">
        <v>-1</v>
      </c>
      <c r="N1119" t="n">
        <v>-1</v>
      </c>
    </row>
    <row r="1120">
      <c r="A1120" t="n">
        <v>1106</v>
      </c>
      <c r="B1120" s="2" t="n">
        <v>45403</v>
      </c>
      <c r="C1120" t="n">
        <v>32441</v>
      </c>
      <c r="D1120" t="inlineStr">
        <is>
          <t>Sollen junge Erwachsene in Erstausbildung (unter 25 Jahre) von der Rückerstattungspflicht bei Sozialhilfebezügen ausgenommen werden?</t>
        </is>
      </c>
      <c r="E1120" t="inlineStr">
        <is>
          <t>options4</t>
        </is>
      </c>
      <c r="F1120" t="n">
        <v>11489</v>
      </c>
      <c r="G1120" t="inlineStr">
        <is>
          <t>Sozialstaat, Familie &amp; Gesundheit</t>
        </is>
      </c>
      <c r="H1120" t="inlineStr">
        <is>
          <t>Q02976</t>
        </is>
      </c>
      <c r="I1120" t="inlineStr">
        <is>
          <t>de</t>
        </is>
      </c>
      <c r="J1120" t="b">
        <v>0</v>
      </c>
      <c r="K1120" t="inlineStr">
        <is>
          <t>3a813ef47fb6c4c53284dffe63fdaad2</t>
        </is>
      </c>
      <c r="L1120" t="n">
        <v/>
      </c>
      <c r="M1120" t="n">
        <v>-1</v>
      </c>
      <c r="N1120" t="n">
        <v>-1</v>
      </c>
    </row>
    <row r="1121">
      <c r="A1121" t="n">
        <v>1106</v>
      </c>
      <c r="B1121" s="2" t="n">
        <v>45403</v>
      </c>
      <c r="C1121" t="n">
        <v>32442</v>
      </c>
      <c r="D1121" t="inlineStr">
        <is>
          <t xml:space="preserve">Soll der Kanton den Anliegen von behinderten Personen (z.B. Barrierefreiheit) eine grössere Beachtung schenken? </t>
        </is>
      </c>
      <c r="E1121" t="inlineStr">
        <is>
          <t>options4</t>
        </is>
      </c>
      <c r="F1121" t="n">
        <v>11489</v>
      </c>
      <c r="G1121" t="inlineStr">
        <is>
          <t>Sozialstaat, Familie &amp; Gesundheit</t>
        </is>
      </c>
      <c r="H1121" t="inlineStr">
        <is>
          <t>Q02977</t>
        </is>
      </c>
      <c r="I1121" t="inlineStr">
        <is>
          <t>de</t>
        </is>
      </c>
      <c r="J1121" t="b">
        <v>0</v>
      </c>
      <c r="K1121" t="inlineStr">
        <is>
          <t>40516f64c20bfb25e529cb972e49df5f</t>
        </is>
      </c>
      <c r="L1121" t="n">
        <v/>
      </c>
      <c r="M1121" t="n">
        <v>-1</v>
      </c>
      <c r="N1121" t="n">
        <v>-1</v>
      </c>
    </row>
    <row r="1122">
      <c r="A1122" t="n">
        <v>1106</v>
      </c>
      <c r="B1122" s="2" t="n">
        <v>45403</v>
      </c>
      <c r="C1122" t="n">
        <v>32443</v>
      </c>
      <c r="D1122" t="inlineStr">
        <is>
          <t>Sollen Personen, die zu Hause unbezahlt Angehörige pflegen, vom Kanton eine Entschädigung erhalten?</t>
        </is>
      </c>
      <c r="E1122" t="inlineStr">
        <is>
          <t>options4</t>
        </is>
      </c>
      <c r="F1122" t="n">
        <v>11489</v>
      </c>
      <c r="G1122" t="inlineStr">
        <is>
          <t>Sozialstaat, Familie &amp; Gesundheit</t>
        </is>
      </c>
      <c r="H1122" t="inlineStr">
        <is>
          <t>Q02978</t>
        </is>
      </c>
      <c r="I1122" t="inlineStr">
        <is>
          <t>de</t>
        </is>
      </c>
      <c r="J1122" t="b">
        <v>0</v>
      </c>
      <c r="K1122" t="inlineStr">
        <is>
          <t>0dba25d6fbf74169038aa97858b705d2</t>
        </is>
      </c>
      <c r="L1122" t="n">
        <v/>
      </c>
      <c r="M1122" t="n">
        <v>-1</v>
      </c>
      <c r="N1122" t="n">
        <v>-1</v>
      </c>
    </row>
    <row r="1123">
      <c r="A1123" t="n">
        <v>1106</v>
      </c>
      <c r="B1123" s="2" t="n">
        <v>45403</v>
      </c>
      <c r="C1123" t="n">
        <v>32444</v>
      </c>
      <c r="D1123" t="inlineStr">
        <is>
          <t>Soll die politische Bildung im Kanton breiter gefasst sein als reine Staatskunde (z.B. Meinungsbildung, Partizipation, Menschenrechte)?</t>
        </is>
      </c>
      <c r="E1123" t="inlineStr">
        <is>
          <t>options4</t>
        </is>
      </c>
      <c r="F1123" t="n">
        <v>11490</v>
      </c>
      <c r="G1123" t="inlineStr">
        <is>
          <t>Schule &amp; Bildung</t>
        </is>
      </c>
      <c r="H1123" t="inlineStr">
        <is>
          <t>Q02979</t>
        </is>
      </c>
      <c r="I1123" t="inlineStr">
        <is>
          <t>de</t>
        </is>
      </c>
      <c r="J1123" t="b">
        <v>0</v>
      </c>
      <c r="K1123" t="inlineStr">
        <is>
          <t>b510a9e657c73941933e80921c1ea159</t>
        </is>
      </c>
      <c r="L1123" t="n">
        <v/>
      </c>
      <c r="M1123" t="n">
        <v>-1</v>
      </c>
      <c r="N1123" t="n">
        <v>-1</v>
      </c>
    </row>
    <row r="1124">
      <c r="A1124" t="n">
        <v>1106</v>
      </c>
      <c r="B1124" s="2" t="n">
        <v>45403</v>
      </c>
      <c r="C1124" t="n">
        <v>32445</v>
      </c>
      <c r="D1124" t="inlineStr">
        <is>
          <t>Sollen die Anforderungen an die gymnasiale Maturität gesenkt werden (Kantonale Mittelschule "Kollegi Altdorf")?</t>
        </is>
      </c>
      <c r="E1124" t="inlineStr">
        <is>
          <t>options4</t>
        </is>
      </c>
      <c r="F1124" t="n">
        <v>11490</v>
      </c>
      <c r="G1124" t="inlineStr">
        <is>
          <t>Schule &amp; Bildung</t>
        </is>
      </c>
      <c r="H1124" t="inlineStr">
        <is>
          <t>Q02980</t>
        </is>
      </c>
      <c r="I1124" t="inlineStr">
        <is>
          <t>de</t>
        </is>
      </c>
      <c r="J1124" t="b">
        <v>0</v>
      </c>
      <c r="K1124" t="inlineStr">
        <is>
          <t>c9be4c23f08ffc0e92d5b10fdae6d1a9</t>
        </is>
      </c>
      <c r="L1124" t="n">
        <v/>
      </c>
      <c r="M1124" t="n">
        <v>-1</v>
      </c>
      <c r="N1124" t="n">
        <v>-1</v>
      </c>
    </row>
    <row r="1125">
      <c r="A1125" t="n">
        <v>1106</v>
      </c>
      <c r="B1125" s="2" t="n">
        <v>45403</v>
      </c>
      <c r="C1125" t="n">
        <v>32446</v>
      </c>
      <c r="D1125" t="inlineStr">
        <is>
          <t>Soll Italienisch an Urner Primarschulen als Pflichtfach unterrichtet werden (statt als nicht-obligatorisches Wahlpflichtfach)?</t>
        </is>
      </c>
      <c r="E1125" t="inlineStr">
        <is>
          <t>options4</t>
        </is>
      </c>
      <c r="F1125" t="n">
        <v>11490</v>
      </c>
      <c r="G1125" t="inlineStr">
        <is>
          <t>Schule &amp; Bildung</t>
        </is>
      </c>
      <c r="H1125" t="inlineStr">
        <is>
          <t>Q02981</t>
        </is>
      </c>
      <c r="I1125" t="inlineStr">
        <is>
          <t>de</t>
        </is>
      </c>
      <c r="J1125" t="b">
        <v>0</v>
      </c>
      <c r="K1125" t="inlineStr">
        <is>
          <t>89814984123a85933e7cd0830522cbc6</t>
        </is>
      </c>
      <c r="L1125" t="n">
        <v/>
      </c>
      <c r="M1125" t="n">
        <v>-1</v>
      </c>
      <c r="N1125" t="n">
        <v>-1</v>
      </c>
    </row>
    <row r="1126">
      <c r="A1126" t="n">
        <v>1106</v>
      </c>
      <c r="B1126" s="2" t="n">
        <v>45403</v>
      </c>
      <c r="C1126" t="n">
        <v>32447</v>
      </c>
      <c r="D1126" t="inlineStr">
        <is>
          <t>Befürworten Sie die geplante Senkung der maximalen Klassengrössen (bisher maximal 24 Kinder pro Klasse)?</t>
        </is>
      </c>
      <c r="E1126" t="inlineStr">
        <is>
          <t>options4</t>
        </is>
      </c>
      <c r="F1126" t="n">
        <v>11490</v>
      </c>
      <c r="G1126" t="inlineStr">
        <is>
          <t>Schule &amp; Bildung</t>
        </is>
      </c>
      <c r="H1126" t="inlineStr">
        <is>
          <t>Q02982</t>
        </is>
      </c>
      <c r="I1126" t="inlineStr">
        <is>
          <t>de</t>
        </is>
      </c>
      <c r="J1126" t="b">
        <v>0</v>
      </c>
      <c r="K1126" t="inlineStr">
        <is>
          <t>72dc55014336fb37e0a31f23d4c1e290</t>
        </is>
      </c>
      <c r="L1126" t="n">
        <v/>
      </c>
      <c r="M1126" t="n">
        <v>-1</v>
      </c>
      <c r="N1126" t="n">
        <v>-1</v>
      </c>
    </row>
    <row r="1127">
      <c r="A1127" t="n">
        <v>1106</v>
      </c>
      <c r="B1127" s="2" t="n">
        <v>45403</v>
      </c>
      <c r="C1127" t="n">
        <v>32448</v>
      </c>
      <c r="D1127" t="inlineStr">
        <is>
          <t>Gemäss Konzept der integrativen Schule werden Kinder mit Lernschwierigkeiten oder Behinderungen in regulären Schulklassen unterrichtet. Befürworten Sie dies?</t>
        </is>
      </c>
      <c r="E1127" t="inlineStr">
        <is>
          <t>options4</t>
        </is>
      </c>
      <c r="F1127" t="n">
        <v>11490</v>
      </c>
      <c r="G1127" t="inlineStr">
        <is>
          <t>Schule &amp; Bildung</t>
        </is>
      </c>
      <c r="H1127" t="inlineStr">
        <is>
          <t>Q02983</t>
        </is>
      </c>
      <c r="I1127" t="inlineStr">
        <is>
          <t>de</t>
        </is>
      </c>
      <c r="J1127" t="b">
        <v>0</v>
      </c>
      <c r="K1127" t="inlineStr">
        <is>
          <t>ae7894c79be499a8994c528f336e07fd</t>
        </is>
      </c>
      <c r="L1127" t="n">
        <v/>
      </c>
      <c r="M1127" t="n">
        <v>-1</v>
      </c>
      <c r="N1127" t="n">
        <v>-1</v>
      </c>
    </row>
    <row r="1128">
      <c r="A1128" t="n">
        <v>1106</v>
      </c>
      <c r="B1128" s="2" t="n">
        <v>45403</v>
      </c>
      <c r="C1128" t="n">
        <v>32449</v>
      </c>
      <c r="D1128" t="inlineStr">
        <is>
          <t xml:space="preserve">Soll der Kanton Massnahmen zur Arbeitsintegration von Migrant/-innen und Flüchtlingen stärken (z.B. Ausbau integratives Brückenangebot, Stipendien zur Aus-/Weiterbildung)? </t>
        </is>
      </c>
      <c r="E1128" t="inlineStr">
        <is>
          <t>options4</t>
        </is>
      </c>
      <c r="F1128" t="n">
        <v>11491</v>
      </c>
      <c r="G1128" t="inlineStr">
        <is>
          <t>Migration &amp; Integration</t>
        </is>
      </c>
      <c r="H1128" t="inlineStr">
        <is>
          <t>Q02984</t>
        </is>
      </c>
      <c r="I1128" t="inlineStr">
        <is>
          <t>de</t>
        </is>
      </c>
      <c r="J1128" t="b">
        <v>0</v>
      </c>
      <c r="K1128" t="inlineStr">
        <is>
          <t>a9466c15d3f5ac7be1bc2ab8b7d6feb9</t>
        </is>
      </c>
      <c r="L1128" t="n">
        <v/>
      </c>
      <c r="M1128" t="n">
        <v>-1</v>
      </c>
      <c r="N1128" t="n">
        <v>-1</v>
      </c>
    </row>
    <row r="1129">
      <c r="A1129" t="n">
        <v>1106</v>
      </c>
      <c r="B1129" s="2" t="n">
        <v>45403</v>
      </c>
      <c r="C1129" t="n">
        <v>32450</v>
      </c>
      <c r="D1129" t="inlineStr">
        <is>
          <t>Sollen die Anforderungen bei Einbürgerungen, insbesondere hinsichtlich Deutschkenntnisse, erhöht werden?</t>
        </is>
      </c>
      <c r="E1129" t="inlineStr">
        <is>
          <t>options4</t>
        </is>
      </c>
      <c r="F1129" t="n">
        <v>11491</v>
      </c>
      <c r="G1129" t="inlineStr">
        <is>
          <t>Migration &amp; Integration</t>
        </is>
      </c>
      <c r="H1129" t="inlineStr">
        <is>
          <t>Q02985</t>
        </is>
      </c>
      <c r="I1129" t="inlineStr">
        <is>
          <t>de</t>
        </is>
      </c>
      <c r="J1129" t="b">
        <v>0</v>
      </c>
      <c r="K1129" t="inlineStr">
        <is>
          <t>d8fb6c315c582c35568a45db058fe638</t>
        </is>
      </c>
      <c r="L1129" t="n">
        <v/>
      </c>
      <c r="M1129" t="n">
        <v>-1</v>
      </c>
      <c r="N1129" t="n">
        <v>-1</v>
      </c>
    </row>
    <row r="1130">
      <c r="A1130" t="n">
        <v>1106</v>
      </c>
      <c r="B1130" s="2" t="n">
        <v>45403</v>
      </c>
      <c r="C1130" t="n">
        <v>32452</v>
      </c>
      <c r="D1130" t="inlineStr">
        <is>
          <t>Sollen Ausländerinnen und Ausländer im Kanton Uri mehr politische Mitbestimmungsrechte erhalten (z.B. Ausländermotion)?</t>
        </is>
      </c>
      <c r="E1130" t="inlineStr">
        <is>
          <t>options4</t>
        </is>
      </c>
      <c r="F1130" t="n">
        <v>11491</v>
      </c>
      <c r="G1130" t="inlineStr">
        <is>
          <t>Migration &amp; Integration</t>
        </is>
      </c>
      <c r="H1130" t="inlineStr">
        <is>
          <t>Q02987</t>
        </is>
      </c>
      <c r="I1130" t="inlineStr">
        <is>
          <t>de</t>
        </is>
      </c>
      <c r="J1130" t="b">
        <v>0</v>
      </c>
      <c r="K1130" t="inlineStr">
        <is>
          <t>126b368996a290a22b125e410da0c173</t>
        </is>
      </c>
      <c r="L1130" t="n">
        <v/>
      </c>
      <c r="M1130" t="n">
        <v>-1</v>
      </c>
      <c r="N1130" t="n">
        <v>-1</v>
      </c>
    </row>
    <row r="1131">
      <c r="A1131" t="n">
        <v>1106</v>
      </c>
      <c r="B1131" s="2" t="n">
        <v>45403</v>
      </c>
      <c r="C1131" t="n">
        <v>32453</v>
      </c>
      <c r="D1131" t="inlineStr">
        <is>
          <t>Soll die assistierte Sterbehilfe in sämtlichen Altersheimen im Uri erlaubt sein?</t>
        </is>
      </c>
      <c r="E1131" t="inlineStr">
        <is>
          <t>options4</t>
        </is>
      </c>
      <c r="F1131" t="n">
        <v>11492</v>
      </c>
      <c r="G1131" t="inlineStr">
        <is>
          <t>Gesellschaft, Kultur, Ethik &amp; Sport</t>
        </is>
      </c>
      <c r="H1131" t="inlineStr">
        <is>
          <t>Q02988</t>
        </is>
      </c>
      <c r="I1131" t="inlineStr">
        <is>
          <t>de</t>
        </is>
      </c>
      <c r="J1131" t="b">
        <v>0</v>
      </c>
      <c r="K1131" t="inlineStr">
        <is>
          <t>afbb91db0da180c4c5e4549f1b5259fb</t>
        </is>
      </c>
      <c r="L1131" t="n">
        <v/>
      </c>
      <c r="M1131" t="n">
        <v>-1</v>
      </c>
      <c r="N1131" t="n">
        <v>-1</v>
      </c>
    </row>
    <row r="1132">
      <c r="A1132" t="n">
        <v>1106</v>
      </c>
      <c r="B1132" s="2" t="n">
        <v>45403</v>
      </c>
      <c r="C1132" t="n">
        <v>32454</v>
      </c>
      <c r="D1132" t="inlineStr">
        <is>
          <t>Befürworten Sie den Neubau einer Kunsteisbahn in Spiringen beim Holzboden?</t>
        </is>
      </c>
      <c r="E1132" t="inlineStr">
        <is>
          <t>options4</t>
        </is>
      </c>
      <c r="F1132" t="n">
        <v>11492</v>
      </c>
      <c r="G1132" t="inlineStr">
        <is>
          <t>Gesellschaft, Kultur, Ethik &amp; Sport</t>
        </is>
      </c>
      <c r="H1132" t="inlineStr">
        <is>
          <t>Q02989</t>
        </is>
      </c>
      <c r="I1132" t="inlineStr">
        <is>
          <t>de</t>
        </is>
      </c>
      <c r="J1132" t="b">
        <v>0</v>
      </c>
      <c r="K1132" t="inlineStr">
        <is>
          <t>76cab7972db215120d69fa0c8251e540</t>
        </is>
      </c>
      <c r="L1132" t="n">
        <v/>
      </c>
      <c r="M1132" t="n">
        <v>-1</v>
      </c>
      <c r="N1132" t="n">
        <v>-1</v>
      </c>
    </row>
    <row r="1133">
      <c r="A1133" t="n">
        <v>1106</v>
      </c>
      <c r="B1133" s="2" t="n">
        <v>45403</v>
      </c>
      <c r="C1133" t="n">
        <v>32455</v>
      </c>
      <c r="D1133" t="inlineStr">
        <is>
          <t>Soll der Kanton das Hilfs- und Unterstützungsangebot für Opfer von sexualisierter Gewalt ausbauen (z.B. mehr Unterkünfte für die Opfer)?</t>
        </is>
      </c>
      <c r="E1133" t="inlineStr">
        <is>
          <t>options4</t>
        </is>
      </c>
      <c r="F1133" t="n">
        <v>11492</v>
      </c>
      <c r="G1133" t="inlineStr">
        <is>
          <t>Gesellschaft, Kultur, Ethik &amp; Sport</t>
        </is>
      </c>
      <c r="H1133" t="inlineStr">
        <is>
          <t>Q02990</t>
        </is>
      </c>
      <c r="I1133" t="inlineStr">
        <is>
          <t>de</t>
        </is>
      </c>
      <c r="J1133" t="b">
        <v>0</v>
      </c>
      <c r="K1133" t="inlineStr">
        <is>
          <t>cdc96ad663043ff382df767aad06b08a</t>
        </is>
      </c>
      <c r="L1133" t="n">
        <v/>
      </c>
      <c r="M1133" t="n">
        <v>-1</v>
      </c>
      <c r="N1133" t="n">
        <v>-1</v>
      </c>
    </row>
    <row r="1134">
      <c r="A1134" t="n">
        <v>1106</v>
      </c>
      <c r="B1134" s="2" t="n">
        <v>45403</v>
      </c>
      <c r="C1134" t="n">
        <v>32456</v>
      </c>
      <c r="D1134" t="inlineStr">
        <is>
          <t>Sollen Urner Vereine mehr finanzielle Unterstützung durch den Kanton erhalten?</t>
        </is>
      </c>
      <c r="E1134" t="inlineStr">
        <is>
          <t>options4</t>
        </is>
      </c>
      <c r="F1134" t="n">
        <v>11492</v>
      </c>
      <c r="G1134" t="inlineStr">
        <is>
          <t>Gesellschaft, Kultur, Ethik &amp; Sport</t>
        </is>
      </c>
      <c r="H1134" t="inlineStr">
        <is>
          <t>Q02991</t>
        </is>
      </c>
      <c r="I1134" t="inlineStr">
        <is>
          <t>de</t>
        </is>
      </c>
      <c r="J1134" t="b">
        <v>0</v>
      </c>
      <c r="K1134" t="inlineStr">
        <is>
          <t>b48277483c2021e3d967854dcc5077b3</t>
        </is>
      </c>
      <c r="L1134" t="n">
        <v/>
      </c>
      <c r="M1134" t="n">
        <v>-1</v>
      </c>
      <c r="N1134" t="n">
        <v>-1</v>
      </c>
    </row>
    <row r="1135">
      <c r="A1135" t="n">
        <v>1106</v>
      </c>
      <c r="B1135" s="2" t="n">
        <v>45403</v>
      </c>
      <c r="C1135" t="n">
        <v>32458</v>
      </c>
      <c r="D1135" t="inlineStr">
        <is>
          <t>Das Sparpaket für das Kantonsbudget 2024 sieht u.a. vor, dass die Löhne des Kantonspersonals nicht vollständig an die Teuerung angepasst werden (1.2% statt 2.2% Erhöhung). Befürworten Sie dies?</t>
        </is>
      </c>
      <c r="E1135" t="inlineStr">
        <is>
          <t>options4</t>
        </is>
      </c>
      <c r="F1135" t="n">
        <v>11493</v>
      </c>
      <c r="G1135" t="inlineStr">
        <is>
          <t>Finanzen &amp; Steuern</t>
        </is>
      </c>
      <c r="H1135" t="inlineStr">
        <is>
          <t>Q02993</t>
        </is>
      </c>
      <c r="I1135" t="inlineStr">
        <is>
          <t>de</t>
        </is>
      </c>
      <c r="J1135" t="b">
        <v>0</v>
      </c>
      <c r="K1135" t="inlineStr">
        <is>
          <t>12a8b3c849411726c0e27817cfa618a4</t>
        </is>
      </c>
      <c r="L1135" t="n">
        <v/>
      </c>
      <c r="M1135" t="n">
        <v>-1</v>
      </c>
      <c r="N1135" t="n">
        <v>-1</v>
      </c>
    </row>
    <row r="1136">
      <c r="A1136" t="n">
        <v>1106</v>
      </c>
      <c r="B1136" s="2" t="n">
        <v>45403</v>
      </c>
      <c r="C1136" t="n">
        <v>32459</v>
      </c>
      <c r="D1136" t="inlineStr">
        <is>
          <t>Haben für Sie Steuersenkungen in den nächsten vier Jahren auf kantonaler Ebene Priorität?</t>
        </is>
      </c>
      <c r="E1136" t="inlineStr">
        <is>
          <t>options4</t>
        </is>
      </c>
      <c r="F1136" t="n">
        <v>11493</v>
      </c>
      <c r="G1136" t="inlineStr">
        <is>
          <t>Finanzen &amp; Steuern</t>
        </is>
      </c>
      <c r="H1136" t="inlineStr">
        <is>
          <t>Q02994</t>
        </is>
      </c>
      <c r="I1136" t="inlineStr">
        <is>
          <t>de</t>
        </is>
      </c>
      <c r="J1136" t="b">
        <v>0</v>
      </c>
      <c r="K1136" t="inlineStr">
        <is>
          <t>825186e621d31228783aaaa8aca45cc6</t>
        </is>
      </c>
      <c r="L1136" t="n">
        <v/>
      </c>
      <c r="M1136" t="n">
        <v>-1</v>
      </c>
      <c r="N1136" t="n">
        <v>-1</v>
      </c>
    </row>
    <row r="1137">
      <c r="A1137" t="n">
        <v>1106</v>
      </c>
      <c r="B1137" s="2" t="n">
        <v>45403</v>
      </c>
      <c r="C1137" t="n">
        <v>32461</v>
      </c>
      <c r="D1137" t="inlineStr">
        <is>
          <t>Soll die Kirchensteuer für juristische Personen (Unternehmen) im Kanton aufgehoben werden?</t>
        </is>
      </c>
      <c r="E1137" t="inlineStr">
        <is>
          <t>options4</t>
        </is>
      </c>
      <c r="F1137" t="n">
        <v>11493</v>
      </c>
      <c r="G1137" t="inlineStr">
        <is>
          <t>Finanzen &amp; Steuern</t>
        </is>
      </c>
      <c r="H1137" t="inlineStr">
        <is>
          <t>Q02996</t>
        </is>
      </c>
      <c r="I1137" t="inlineStr">
        <is>
          <t>de</t>
        </is>
      </c>
      <c r="J1137" t="b">
        <v>0</v>
      </c>
      <c r="K1137" t="inlineStr">
        <is>
          <t>97c431a7564bcf3882c88117cb84e3f7</t>
        </is>
      </c>
      <c r="L1137" t="n">
        <v/>
      </c>
      <c r="M1137" t="n">
        <v>-1</v>
      </c>
      <c r="N1137" t="n">
        <v>-1</v>
      </c>
    </row>
    <row r="1138">
      <c r="A1138" t="n">
        <v>1106</v>
      </c>
      <c r="B1138" s="2" t="n">
        <v>45403</v>
      </c>
      <c r="C1138" t="n">
        <v>32463</v>
      </c>
      <c r="D1138" t="inlineStr">
        <is>
          <t>Befürworten Sie die Einführung eines kantonalen Mindestlohns von 4'000 Franken?</t>
        </is>
      </c>
      <c r="E1138" t="inlineStr">
        <is>
          <t>options4</t>
        </is>
      </c>
      <c r="F1138" t="n">
        <v>11494</v>
      </c>
      <c r="G1138" t="inlineStr">
        <is>
          <t>Wirtschaft &amp; Arbeit</t>
        </is>
      </c>
      <c r="H1138" t="inlineStr">
        <is>
          <t>Q02998</t>
        </is>
      </c>
      <c r="I1138" t="inlineStr">
        <is>
          <t>de</t>
        </is>
      </c>
      <c r="J1138" t="b">
        <v>0</v>
      </c>
      <c r="K1138" t="inlineStr">
        <is>
          <t>8952904492a3f09dfc37d17fbe60249e</t>
        </is>
      </c>
      <c r="L1138" t="n">
        <v/>
      </c>
      <c r="M1138" t="n">
        <v>-1</v>
      </c>
      <c r="N1138" t="n">
        <v>-1</v>
      </c>
    </row>
    <row r="1139">
      <c r="A1139" t="n">
        <v>1106</v>
      </c>
      <c r="B1139" s="2" t="n">
        <v>45403</v>
      </c>
      <c r="C1139" t="n">
        <v>32464</v>
      </c>
      <c r="D1139" t="inlineStr">
        <is>
          <t>Soll der Kanton Steuererleichterungen für Unternehmen einführen, die Lehrlinge einstellen?</t>
        </is>
      </c>
      <c r="E1139" t="inlineStr">
        <is>
          <t>options4</t>
        </is>
      </c>
      <c r="F1139" t="n">
        <v>11494</v>
      </c>
      <c r="G1139" t="inlineStr">
        <is>
          <t>Wirtschaft &amp; Arbeit</t>
        </is>
      </c>
      <c r="H1139" t="inlineStr">
        <is>
          <t>Q02999</t>
        </is>
      </c>
      <c r="I1139" t="inlineStr">
        <is>
          <t>de</t>
        </is>
      </c>
      <c r="J1139" t="b">
        <v>0</v>
      </c>
      <c r="K1139" t="inlineStr">
        <is>
          <t>3e8e5674882384a87759bbbd71b8d569</t>
        </is>
      </c>
      <c r="L1139" t="n">
        <v/>
      </c>
      <c r="M1139" t="n">
        <v>-1</v>
      </c>
      <c r="N1139" t="n">
        <v>-1</v>
      </c>
    </row>
    <row r="1140">
      <c r="A1140" t="n">
        <v>1106</v>
      </c>
      <c r="B1140" s="2" t="n">
        <v>45403</v>
      </c>
      <c r="C1140" t="n">
        <v>32465</v>
      </c>
      <c r="D1140" t="inlineStr">
        <is>
          <t>Soll der Kanton eine aktive Rolle in der Förderung von Grossprojekten wie dem Sonnenberg in Seelisberg und dem Tourismusprojekt in Andermatt spielen?</t>
        </is>
      </c>
      <c r="E1140" t="inlineStr">
        <is>
          <t>options4</t>
        </is>
      </c>
      <c r="F1140" t="n">
        <v>11494</v>
      </c>
      <c r="G1140" t="inlineStr">
        <is>
          <t>Wirtschaft &amp; Arbeit</t>
        </is>
      </c>
      <c r="H1140" t="inlineStr">
        <is>
          <t>Q03000</t>
        </is>
      </c>
      <c r="I1140" t="inlineStr">
        <is>
          <t>de</t>
        </is>
      </c>
      <c r="J1140" t="b">
        <v>0</v>
      </c>
      <c r="K1140" t="inlineStr">
        <is>
          <t>36c2da26b6835eeac6f242f9b69894ca</t>
        </is>
      </c>
      <c r="L1140" t="n">
        <v/>
      </c>
      <c r="M1140" t="n">
        <v>-1</v>
      </c>
      <c r="N1140" t="n">
        <v>-1</v>
      </c>
    </row>
    <row r="1141">
      <c r="A1141" t="n">
        <v>1106</v>
      </c>
      <c r="B1141" s="2" t="n">
        <v>45403</v>
      </c>
      <c r="C1141" t="n">
        <v>32467</v>
      </c>
      <c r="D1141" t="inlineStr">
        <is>
          <t>Eine kantonale Volksinitiative fordert ein Verbot für Neubauten für das Delta des Isentalerbachs (sog. "Isleten"). Befürworten Sie dies?</t>
        </is>
      </c>
      <c r="E1141" t="inlineStr">
        <is>
          <t>options4</t>
        </is>
      </c>
      <c r="F1141" t="n">
        <v>11495</v>
      </c>
      <c r="G1141" t="inlineStr">
        <is>
          <t>Raumplanung</t>
        </is>
      </c>
      <c r="H1141" t="inlineStr">
        <is>
          <t>Q03002</t>
        </is>
      </c>
      <c r="I1141" t="inlineStr">
        <is>
          <t>de</t>
        </is>
      </c>
      <c r="J1141" t="b">
        <v>0</v>
      </c>
      <c r="K1141" t="inlineStr">
        <is>
          <t>a0380425a02b8bae6a2d00d233dce16f</t>
        </is>
      </c>
      <c r="L1141" t="n">
        <v/>
      </c>
      <c r="M1141" t="n">
        <v>-1</v>
      </c>
      <c r="N1141" t="n">
        <v>-1</v>
      </c>
    </row>
    <row r="1142">
      <c r="A1142" t="n">
        <v>1106</v>
      </c>
      <c r="B1142" s="2" t="n">
        <v>45403</v>
      </c>
      <c r="C1142" t="n">
        <v>32468</v>
      </c>
      <c r="D1142" t="inlineStr">
        <is>
          <t>Sollen Wohnungen in Uri pro Jahr nur noch maximal 90 Tage an Tourist/-innen vermietet werden dürfen?</t>
        </is>
      </c>
      <c r="E1142" t="inlineStr">
        <is>
          <t>options4</t>
        </is>
      </c>
      <c r="F1142" t="n">
        <v>11495</v>
      </c>
      <c r="G1142" t="inlineStr">
        <is>
          <t>Raumplanung</t>
        </is>
      </c>
      <c r="H1142" t="inlineStr">
        <is>
          <t>Q03003</t>
        </is>
      </c>
      <c r="I1142" t="inlineStr">
        <is>
          <t>de</t>
        </is>
      </c>
      <c r="J1142" t="b">
        <v>0</v>
      </c>
      <c r="K1142" t="inlineStr">
        <is>
          <t>519656fb4bd877e3f2b5dd1abc97bfd5</t>
        </is>
      </c>
      <c r="L1142" t="n">
        <v/>
      </c>
      <c r="M1142" t="n">
        <v>-1</v>
      </c>
      <c r="N1142" t="n">
        <v>-1</v>
      </c>
    </row>
    <row r="1143">
      <c r="A1143" t="n">
        <v>1106</v>
      </c>
      <c r="B1143" s="2" t="n">
        <v>45403</v>
      </c>
      <c r="C1143" t="n">
        <v>32469</v>
      </c>
      <c r="D1143" t="inlineStr">
        <is>
          <t>Soll im Kanton der gemeinnützige Wohnungsbau gefördert werden (z.B. durch Vorkaufsrechte, Darlehen oder höhere Ausnützungsziffern)?</t>
        </is>
      </c>
      <c r="E1143" t="inlineStr">
        <is>
          <t>options4</t>
        </is>
      </c>
      <c r="F1143" t="n">
        <v>11495</v>
      </c>
      <c r="G1143" t="inlineStr">
        <is>
          <t>Raumplanung</t>
        </is>
      </c>
      <c r="H1143" t="inlineStr">
        <is>
          <t>Q03004</t>
        </is>
      </c>
      <c r="I1143" t="inlineStr">
        <is>
          <t>de</t>
        </is>
      </c>
      <c r="J1143" t="b">
        <v>0</v>
      </c>
      <c r="K1143" t="inlineStr">
        <is>
          <t>6d61eea6af34c3f8f0a3ddfa156cb1b1</t>
        </is>
      </c>
      <c r="L1143" t="n">
        <v/>
      </c>
      <c r="M1143" t="n">
        <v>-1</v>
      </c>
      <c r="N1143" t="n">
        <v>-1</v>
      </c>
    </row>
    <row r="1144">
      <c r="A1144" t="n">
        <v>1106</v>
      </c>
      <c r="B1144" s="2" t="n">
        <v>45403</v>
      </c>
      <c r="C1144" t="n">
        <v>32470</v>
      </c>
      <c r="D1144" t="inlineStr">
        <is>
          <t>Soll die Jagd auf Schneehasen und Schneehühner weiterhin erlaubt bleiben?</t>
        </is>
      </c>
      <c r="E1144" t="inlineStr">
        <is>
          <t>options4</t>
        </is>
      </c>
      <c r="F1144" t="n">
        <v>11496</v>
      </c>
      <c r="G1144" t="inlineStr">
        <is>
          <t>Umwelt &amp; Energie</t>
        </is>
      </c>
      <c r="H1144" t="inlineStr">
        <is>
          <t>Q03005</t>
        </is>
      </c>
      <c r="I1144" t="inlineStr">
        <is>
          <t>de</t>
        </is>
      </c>
      <c r="J1144" t="b">
        <v>0</v>
      </c>
      <c r="K1144" t="inlineStr">
        <is>
          <t>fbd81e3ff73b10cb3011f7f4bce483a5</t>
        </is>
      </c>
      <c r="L1144" t="n">
        <v/>
      </c>
      <c r="M1144" t="n">
        <v>-1</v>
      </c>
      <c r="N1144" t="n">
        <v>-1</v>
      </c>
    </row>
    <row r="1145">
      <c r="A1145" t="n">
        <v>1106</v>
      </c>
      <c r="B1145" s="2" t="n">
        <v>45403</v>
      </c>
      <c r="C1145" t="n">
        <v>32471</v>
      </c>
      <c r="D1145" t="inlineStr">
        <is>
          <t>Soll ökologische Nachhaltigkeit ein zentrales Kriterium für alle öffentlichen Beschaffungen des Kantons sein?</t>
        </is>
      </c>
      <c r="E1145" t="inlineStr">
        <is>
          <t>options4</t>
        </is>
      </c>
      <c r="F1145" t="n">
        <v>11496</v>
      </c>
      <c r="G1145" t="inlineStr">
        <is>
          <t>Umwelt &amp; Energie</t>
        </is>
      </c>
      <c r="H1145" t="inlineStr">
        <is>
          <t>Q03006</t>
        </is>
      </c>
      <c r="I1145" t="inlineStr">
        <is>
          <t>de</t>
        </is>
      </c>
      <c r="J1145" t="b">
        <v>0</v>
      </c>
      <c r="K1145" t="inlineStr">
        <is>
          <t>e0fdb3d2bf94c85813e70bdf70a7ac11</t>
        </is>
      </c>
      <c r="L1145" t="n">
        <v/>
      </c>
      <c r="M1145" t="n">
        <v>-1</v>
      </c>
      <c r="N1145" t="n">
        <v>-1</v>
      </c>
    </row>
    <row r="1146">
      <c r="A1146" t="n">
        <v>1106</v>
      </c>
      <c r="B1146" s="2" t="n">
        <v>45403</v>
      </c>
      <c r="C1146" t="n">
        <v>32473</v>
      </c>
      <c r="D1146" t="inlineStr">
        <is>
          <t>In Uri gilt neu ein Obligatorium für Solar- oder Photovoltaikanlagen für Neubauten ab einer Grösse von 100 Quadratmetern. Befürworten Sie dies?</t>
        </is>
      </c>
      <c r="E1146" t="inlineStr">
        <is>
          <t>options4</t>
        </is>
      </c>
      <c r="F1146" t="n">
        <v>11496</v>
      </c>
      <c r="G1146" t="inlineStr">
        <is>
          <t>Umwelt &amp; Energie</t>
        </is>
      </c>
      <c r="H1146" t="inlineStr">
        <is>
          <t>Q03008</t>
        </is>
      </c>
      <c r="I1146" t="inlineStr">
        <is>
          <t>de</t>
        </is>
      </c>
      <c r="J1146" t="b">
        <v>0</v>
      </c>
      <c r="K1146" t="inlineStr">
        <is>
          <t>8eb161c3e5c758ff16b1d307d916e998</t>
        </is>
      </c>
      <c r="L1146" t="n">
        <v/>
      </c>
      <c r="M1146" t="n">
        <v>-1</v>
      </c>
      <c r="N1146" t="n">
        <v>-1</v>
      </c>
    </row>
    <row r="1147">
      <c r="A1147" t="n">
        <v>1106</v>
      </c>
      <c r="B1147" s="2" t="n">
        <v>45403</v>
      </c>
      <c r="C1147" t="n">
        <v>32474</v>
      </c>
      <c r="D1147" t="inlineStr">
        <is>
          <t>Befürworten Sie einen Ausbau des Axentunnels bei Gumpisch?</t>
        </is>
      </c>
      <c r="E1147" t="inlineStr">
        <is>
          <t>options4</t>
        </is>
      </c>
      <c r="F1147" t="n">
        <v>11497</v>
      </c>
      <c r="G1147" t="inlineStr">
        <is>
          <t>Verkehr &amp; Infrastruktur</t>
        </is>
      </c>
      <c r="H1147" t="inlineStr">
        <is>
          <t>Q03009</t>
        </is>
      </c>
      <c r="I1147" t="inlineStr">
        <is>
          <t>de</t>
        </is>
      </c>
      <c r="J1147" t="b">
        <v>0</v>
      </c>
      <c r="K1147" t="inlineStr">
        <is>
          <t>b2cd70fd8f421ab8dbe05c38fc7af6b0</t>
        </is>
      </c>
      <c r="L1147" t="n">
        <v/>
      </c>
      <c r="M1147" t="n">
        <v>-1</v>
      </c>
      <c r="N1147" t="n">
        <v>-1</v>
      </c>
    </row>
    <row r="1148">
      <c r="A1148" t="n">
        <v>1106</v>
      </c>
      <c r="B1148" s="2" t="n">
        <v>45403</v>
      </c>
      <c r="C1148" t="n">
        <v>32475</v>
      </c>
      <c r="D1148" t="inlineStr">
        <is>
          <t>Soll sich der Kanton für die Einführung einer dynamischen Maut beim Gotthard-Strassentunnel einsetzen?</t>
        </is>
      </c>
      <c r="E1148" t="inlineStr">
        <is>
          <t>options4</t>
        </is>
      </c>
      <c r="F1148" t="n">
        <v>11497</v>
      </c>
      <c r="G1148" t="inlineStr">
        <is>
          <t>Verkehr &amp; Infrastruktur</t>
        </is>
      </c>
      <c r="H1148" t="inlineStr">
        <is>
          <t>Q03010</t>
        </is>
      </c>
      <c r="I1148" t="inlineStr">
        <is>
          <t>de</t>
        </is>
      </c>
      <c r="J1148" t="b">
        <v>0</v>
      </c>
      <c r="K1148" t="inlineStr">
        <is>
          <t>347575af2d313351e1a70e9f48f19c55</t>
        </is>
      </c>
      <c r="L1148" t="n">
        <v/>
      </c>
      <c r="M1148" t="n">
        <v>-1</v>
      </c>
      <c r="N1148" t="n">
        <v>-1</v>
      </c>
    </row>
    <row r="1149">
      <c r="A1149" t="n">
        <v>1106</v>
      </c>
      <c r="B1149" s="2" t="n">
        <v>45403</v>
      </c>
      <c r="C1149" t="n">
        <v>32476</v>
      </c>
      <c r="D1149" t="inlineStr">
        <is>
          <t>Soll der Kanton Massnahmen gegen Verkehrslärm fördern (z.B. Lärmblitzer, Tempolimit 30, Obergrenze für Fahrzeuglärm auf Urner Passstrassen)?</t>
        </is>
      </c>
      <c r="E1149" t="inlineStr">
        <is>
          <t>options4</t>
        </is>
      </c>
      <c r="F1149" t="n">
        <v>11497</v>
      </c>
      <c r="G1149" t="inlineStr">
        <is>
          <t>Verkehr &amp; Infrastruktur</t>
        </is>
      </c>
      <c r="H1149" t="inlineStr">
        <is>
          <t>Q03011</t>
        </is>
      </c>
      <c r="I1149" t="inlineStr">
        <is>
          <t>de</t>
        </is>
      </c>
      <c r="J1149" t="b">
        <v>0</v>
      </c>
      <c r="K1149" t="inlineStr">
        <is>
          <t>99fe63f2e35e4b1c5c3209e5a36b1aa1</t>
        </is>
      </c>
      <c r="L1149" t="n">
        <v/>
      </c>
      <c r="M1149" t="n">
        <v>-1</v>
      </c>
      <c r="N1149" t="n">
        <v>-1</v>
      </c>
    </row>
    <row r="1150">
      <c r="A1150" t="n">
        <v>1106</v>
      </c>
      <c r="B1150" s="2" t="n">
        <v>45403</v>
      </c>
      <c r="C1150" t="n">
        <v>32477</v>
      </c>
      <c r="D1150" t="inlineStr">
        <is>
          <t>Soll der öffentliche Verkehr auch in Randregionen ausgebaut werden?</t>
        </is>
      </c>
      <c r="E1150" t="inlineStr">
        <is>
          <t>options4</t>
        </is>
      </c>
      <c r="F1150" t="n">
        <v>11497</v>
      </c>
      <c r="G1150" t="inlineStr">
        <is>
          <t>Verkehr &amp; Infrastruktur</t>
        </is>
      </c>
      <c r="H1150" t="inlineStr">
        <is>
          <t>Q03012</t>
        </is>
      </c>
      <c r="I1150" t="inlineStr">
        <is>
          <t>de</t>
        </is>
      </c>
      <c r="J1150" t="b">
        <v>0</v>
      </c>
      <c r="K1150" t="inlineStr">
        <is>
          <t>8e71c49f6eb727e416a1d4c78d60a6ba</t>
        </is>
      </c>
      <c r="L1150" t="n">
        <v/>
      </c>
      <c r="M1150" t="n">
        <v>-1</v>
      </c>
      <c r="N1150" t="n">
        <v>-1</v>
      </c>
    </row>
    <row r="1151">
      <c r="A1151" t="n">
        <v>1106</v>
      </c>
      <c r="B1151" s="2" t="n">
        <v>45403</v>
      </c>
      <c r="C1151" t="n">
        <v>32481</v>
      </c>
      <c r="D1151" t="inlineStr">
        <is>
          <t xml:space="preserve">Soll die Schweiz zu einer strikten Auslegung der Neutralität zurückkehren (weitgehender Verzicht auf wirtschaftliche Sanktionen)? </t>
        </is>
      </c>
      <c r="E1151" t="inlineStr">
        <is>
          <t>options4</t>
        </is>
      </c>
      <c r="F1151" t="n">
        <v>11498</v>
      </c>
      <c r="G1151" t="inlineStr">
        <is>
          <t>Politisches System &amp; Digitalisierung</t>
        </is>
      </c>
      <c r="H1151" t="inlineStr">
        <is>
          <t>Q03016</t>
        </is>
      </c>
      <c r="I1151" t="inlineStr">
        <is>
          <t>de</t>
        </is>
      </c>
      <c r="J1151" t="b">
        <v>0</v>
      </c>
      <c r="K1151" t="inlineStr">
        <is>
          <t>b43807bd6968b7797abd28036a6a5122</t>
        </is>
      </c>
      <c r="L1151" t="n">
        <v/>
      </c>
      <c r="M1151" t="n">
        <v>-1</v>
      </c>
      <c r="N1151" t="n">
        <v>-1</v>
      </c>
    </row>
    <row r="1152">
      <c r="A1152" t="n">
        <v>1097</v>
      </c>
      <c r="B1152" s="2" t="n">
        <v>45389</v>
      </c>
      <c r="C1152" t="n">
        <v>32491</v>
      </c>
      <c r="D1152" t="inlineStr">
        <is>
          <t>Befürworten Sie eine kantonsübergreifende Spitalplanung, welche eine stärkere Konzentration des Spitalangebots zur Absicht hat?</t>
        </is>
      </c>
      <c r="E1152" t="inlineStr">
        <is>
          <t>options4</t>
        </is>
      </c>
      <c r="F1152" t="n">
        <v>11511</v>
      </c>
      <c r="G1152" t="inlineStr">
        <is>
          <t>Sozialstaat, Familie &amp; Gesundheit</t>
        </is>
      </c>
      <c r="H1152" t="inlineStr">
        <is>
          <t>Q03024</t>
        </is>
      </c>
      <c r="I1152" t="inlineStr">
        <is>
          <t>de</t>
        </is>
      </c>
      <c r="J1152" t="b">
        <v>0</v>
      </c>
      <c r="K1152" t="inlineStr">
        <is>
          <t>f0b63321ac8701e594471c6b50660e1c</t>
        </is>
      </c>
      <c r="L1152" t="n">
        <v/>
      </c>
      <c r="M1152" t="n">
        <v>-1</v>
      </c>
      <c r="N1152" t="n">
        <v>-1</v>
      </c>
    </row>
    <row r="1153">
      <c r="A1153" t="n">
        <v>1097</v>
      </c>
      <c r="B1153" s="2" t="n">
        <v>45389</v>
      </c>
      <c r="C1153" t="n">
        <v>32493</v>
      </c>
      <c r="D1153" t="inlineStr">
        <is>
          <t>Befürworten Sie die Einführung einer (kantonalen) Elternzeit von mindestens 20 Wochen?</t>
        </is>
      </c>
      <c r="E1153" t="inlineStr">
        <is>
          <t>options4</t>
        </is>
      </c>
      <c r="F1153" t="n">
        <v>11511</v>
      </c>
      <c r="G1153" t="inlineStr">
        <is>
          <t>Sozialstaat, Familie &amp; Gesundheit</t>
        </is>
      </c>
      <c r="H1153" t="inlineStr">
        <is>
          <t>Q03026</t>
        </is>
      </c>
      <c r="I1153" t="inlineStr">
        <is>
          <t>de</t>
        </is>
      </c>
      <c r="J1153" t="b">
        <v>0</v>
      </c>
      <c r="K1153" t="inlineStr">
        <is>
          <t>3e6afe41a909546c8a669aba75929b1e</t>
        </is>
      </c>
      <c r="L1153" t="n">
        <v/>
      </c>
      <c r="M1153" t="n">
        <v>-1</v>
      </c>
      <c r="N1153" t="n">
        <v>-1</v>
      </c>
    </row>
    <row r="1154">
      <c r="A1154" t="n">
        <v>1097</v>
      </c>
      <c r="B1154" s="2" t="n">
        <v>45389</v>
      </c>
      <c r="C1154" t="n">
        <v>32494</v>
      </c>
      <c r="D1154" t="inlineStr">
        <is>
          <t>Sollen Sozialhilfebeziehende weiterhin zu einem Vorbezug aus der Pensionskasse verpflichtet werden können (vor dem Bezug von Sozialhilfe)?</t>
        </is>
      </c>
      <c r="E1154" t="inlineStr">
        <is>
          <t>options4</t>
        </is>
      </c>
      <c r="F1154" t="n">
        <v>11511</v>
      </c>
      <c r="G1154" t="inlineStr">
        <is>
          <t>Sozialstaat, Familie &amp; Gesundheit</t>
        </is>
      </c>
      <c r="H1154" t="inlineStr">
        <is>
          <t>Q03027</t>
        </is>
      </c>
      <c r="I1154" t="inlineStr">
        <is>
          <t>de</t>
        </is>
      </c>
      <c r="J1154" t="b">
        <v>0</v>
      </c>
      <c r="K1154" t="inlineStr">
        <is>
          <t>efb5a52791463c25d6d4aa1206889164</t>
        </is>
      </c>
      <c r="L1154" t="n">
        <v/>
      </c>
      <c r="M1154" t="n">
        <v>-1</v>
      </c>
      <c r="N1154" t="n">
        <v>-1</v>
      </c>
    </row>
    <row r="1155">
      <c r="A1155" t="n">
        <v>1097</v>
      </c>
      <c r="B1155" s="2" t="n">
        <v>45389</v>
      </c>
      <c r="C1155" t="n">
        <v>32496</v>
      </c>
      <c r="D1155" t="inlineStr">
        <is>
          <t>Soll aufgrund des Lehrkräftemangels vermehrt auf Personen ohne Lehrdiplom zurückgegriffen werden?</t>
        </is>
      </c>
      <c r="E1155" t="inlineStr">
        <is>
          <t>options4</t>
        </is>
      </c>
      <c r="F1155" t="n">
        <v>11512</v>
      </c>
      <c r="G1155" t="inlineStr">
        <is>
          <t>Schule &amp; Bildung</t>
        </is>
      </c>
      <c r="H1155" t="inlineStr">
        <is>
          <t>Q03029</t>
        </is>
      </c>
      <c r="I1155" t="inlineStr">
        <is>
          <t>de</t>
        </is>
      </c>
      <c r="J1155" t="b">
        <v>0</v>
      </c>
      <c r="K1155" t="inlineStr">
        <is>
          <t>adbad1c86180e7a7c0189ba9bc7477c9</t>
        </is>
      </c>
      <c r="L1155" t="n">
        <v/>
      </c>
      <c r="M1155" t="n">
        <v>-1</v>
      </c>
      <c r="N1155" t="n">
        <v>-1</v>
      </c>
    </row>
    <row r="1156">
      <c r="A1156" t="n">
        <v>1097</v>
      </c>
      <c r="B1156" s="2" t="n">
        <v>45389</v>
      </c>
      <c r="C1156" t="n">
        <v>32502</v>
      </c>
      <c r="D1156" t="inlineStr">
        <is>
          <t>Sollen Gemeinden die Möglichkeit erhalten, Sozialhilfegelder von Asylbewerbern zurückzufordern?</t>
        </is>
      </c>
      <c r="E1156" t="inlineStr">
        <is>
          <t>options4</t>
        </is>
      </c>
      <c r="F1156" t="n">
        <v>11513</v>
      </c>
      <c r="G1156" t="inlineStr">
        <is>
          <t>Migration &amp; Integration</t>
        </is>
      </c>
      <c r="H1156" t="inlineStr">
        <is>
          <t>Q03034</t>
        </is>
      </c>
      <c r="I1156" t="inlineStr">
        <is>
          <t>de</t>
        </is>
      </c>
      <c r="J1156" t="b">
        <v>0</v>
      </c>
      <c r="K1156" t="inlineStr">
        <is>
          <t>f27d25edea4f62fb90389840236fa8d7</t>
        </is>
      </c>
      <c r="L1156" t="n">
        <v/>
      </c>
      <c r="M1156" t="n">
        <v>-1</v>
      </c>
      <c r="N1156" t="n">
        <v>-1</v>
      </c>
    </row>
    <row r="1157">
      <c r="A1157" t="n">
        <v>1097</v>
      </c>
      <c r="B1157" s="2" t="n">
        <v>45389</v>
      </c>
      <c r="C1157" t="n">
        <v>32504</v>
      </c>
      <c r="D1157" t="inlineStr">
        <is>
          <t>Sollen bei Einbürgerungen die kantonalen Anforderungen an die Sprachkenntnisse gelockert werden (z.B. Niveau B1 statt B2 mündlich)?</t>
        </is>
      </c>
      <c r="E1157" t="inlineStr">
        <is>
          <t>options4</t>
        </is>
      </c>
      <c r="F1157" t="n">
        <v>11513</v>
      </c>
      <c r="G1157" t="inlineStr">
        <is>
          <t>Migration &amp; Integration</t>
        </is>
      </c>
      <c r="H1157" t="inlineStr">
        <is>
          <t>Q03035</t>
        </is>
      </c>
      <c r="I1157" t="inlineStr">
        <is>
          <t>de</t>
        </is>
      </c>
      <c r="J1157" t="b">
        <v>0</v>
      </c>
      <c r="K1157" t="inlineStr">
        <is>
          <t>1e99a2523faf8946a5068bfb57b762df</t>
        </is>
      </c>
      <c r="L1157" t="n">
        <v/>
      </c>
      <c r="M1157" t="n">
        <v>-1</v>
      </c>
      <c r="N1157" t="n">
        <v>-1</v>
      </c>
    </row>
    <row r="1158">
      <c r="A1158" t="n">
        <v>1097</v>
      </c>
      <c r="B1158" s="2" t="n">
        <v>45389</v>
      </c>
      <c r="C1158" t="n">
        <v>32511</v>
      </c>
      <c r="D1158" t="inlineStr">
        <is>
          <t>Befürworten Sie einen Eigenbetreuungsabzug für Familien, die Ihre Kinder nicht fremdbetreuen lassen?</t>
        </is>
      </c>
      <c r="E1158" t="inlineStr">
        <is>
          <t>options4</t>
        </is>
      </c>
      <c r="F1158" t="n">
        <v>11515</v>
      </c>
      <c r="G1158" t="inlineStr">
        <is>
          <t>Finanzen &amp; Steuern</t>
        </is>
      </c>
      <c r="H1158" t="inlineStr">
        <is>
          <t>Q03042</t>
        </is>
      </c>
      <c r="I1158" t="inlineStr">
        <is>
          <t>de</t>
        </is>
      </c>
      <c r="J1158" t="b">
        <v>0</v>
      </c>
      <c r="K1158" t="inlineStr">
        <is>
          <t>9fc3f059eff40aaa25a8dbab532e41cc</t>
        </is>
      </c>
      <c r="L1158" t="n">
        <v/>
      </c>
      <c r="M1158" t="n">
        <v>-1</v>
      </c>
      <c r="N1158" t="n">
        <v>-1</v>
      </c>
    </row>
    <row r="1159">
      <c r="A1159" t="n">
        <v>1097</v>
      </c>
      <c r="B1159" s="2" t="n">
        <v>45389</v>
      </c>
      <c r="C1159" t="n">
        <v>32512</v>
      </c>
      <c r="D1159" t="inlineStr">
        <is>
          <t>Sollen die Sparanstrengungen im Kanton erhöht werden (z.B. Verzicht auf nicht dringende Ausgaben und Investitionen)?</t>
        </is>
      </c>
      <c r="E1159" t="inlineStr">
        <is>
          <t>options4</t>
        </is>
      </c>
      <c r="F1159" t="n">
        <v>11515</v>
      </c>
      <c r="G1159" t="inlineStr">
        <is>
          <t>Finanzen &amp; Steuern</t>
        </is>
      </c>
      <c r="H1159" t="inlineStr">
        <is>
          <t>Q03043</t>
        </is>
      </c>
      <c r="I1159" t="inlineStr">
        <is>
          <t>de</t>
        </is>
      </c>
      <c r="J1159" t="b">
        <v>0</v>
      </c>
      <c r="K1159" t="inlineStr">
        <is>
          <t>5c4b94002e78f5d2224dac1206404049</t>
        </is>
      </c>
      <c r="L1159" t="n">
        <v/>
      </c>
      <c r="M1159" t="n">
        <v>-1</v>
      </c>
      <c r="N1159" t="n">
        <v>-1</v>
      </c>
    </row>
    <row r="1160">
      <c r="A1160" t="n">
        <v>1097</v>
      </c>
      <c r="B1160" s="2" t="n">
        <v>45389</v>
      </c>
      <c r="C1160" t="n">
        <v>32514</v>
      </c>
      <c r="D1160" t="inlineStr">
        <is>
          <t>Sollen Gemeinden beim Verkauf von Versorgungsunternehmen (z.B Elektrizitätswerk, Wasserversorgung) ein Vorkaufsrecht erhalten?</t>
        </is>
      </c>
      <c r="E1160" t="inlineStr">
        <is>
          <t>options4</t>
        </is>
      </c>
      <c r="F1160" t="n">
        <v>11516</v>
      </c>
      <c r="G1160" t="inlineStr">
        <is>
          <t>Wirtschaft &amp; Arbeit</t>
        </is>
      </c>
      <c r="H1160" t="inlineStr">
        <is>
          <t>Q03045</t>
        </is>
      </c>
      <c r="I1160" t="inlineStr">
        <is>
          <t>de</t>
        </is>
      </c>
      <c r="J1160" t="b">
        <v>0</v>
      </c>
      <c r="K1160" t="inlineStr">
        <is>
          <t>79f9a33c9a8f9bebaafa00e3b7ceb879</t>
        </is>
      </c>
      <c r="L1160" t="n">
        <v/>
      </c>
      <c r="M1160" t="n">
        <v>-1</v>
      </c>
      <c r="N1160" t="n">
        <v>-1</v>
      </c>
    </row>
    <row r="1161">
      <c r="A1161" t="n">
        <v>1097</v>
      </c>
      <c r="B1161" s="2" t="n">
        <v>45389</v>
      </c>
      <c r="C1161" t="n">
        <v>32517</v>
      </c>
      <c r="D1161" t="inlineStr">
        <is>
          <t>Soll es dem Kanton und den Gemeinden verboten sein, eigene Dienstleistungen zu erbringen, falls dadurch private Angebote konkurrenziert werden (z.B. via kantonseigene Unternehmen)?</t>
        </is>
      </c>
      <c r="E1161" t="inlineStr">
        <is>
          <t>options4</t>
        </is>
      </c>
      <c r="F1161" t="n">
        <v>11516</v>
      </c>
      <c r="G1161" t="inlineStr">
        <is>
          <t>Wirtschaft &amp; Arbeit</t>
        </is>
      </c>
      <c r="H1161" t="inlineStr">
        <is>
          <t>Q03048</t>
        </is>
      </c>
      <c r="I1161" t="inlineStr">
        <is>
          <t>de</t>
        </is>
      </c>
      <c r="J1161" t="b">
        <v>0</v>
      </c>
      <c r="K1161" t="inlineStr">
        <is>
          <t>f88ae37c4cea81a2ddc789b996975c97</t>
        </is>
      </c>
      <c r="L1161" t="n">
        <v/>
      </c>
      <c r="M1161" t="n">
        <v>-1</v>
      </c>
      <c r="N1161" t="n">
        <v>-1</v>
      </c>
    </row>
    <row r="1162">
      <c r="A1162" t="n">
        <v>1097</v>
      </c>
      <c r="B1162" s="2" t="n">
        <v>45389</v>
      </c>
      <c r="C1162" t="n">
        <v>32519</v>
      </c>
      <c r="D1162" t="inlineStr">
        <is>
          <t>Soll der Kanton das Standortentwicklungsprojekt "Wilwest" weiterführen (Kauf von Landwirtschaftsland des Kantons St.Gallen und Nutzung als Industrie- und Gewerbestandort)?</t>
        </is>
      </c>
      <c r="E1162" t="inlineStr">
        <is>
          <t>options4</t>
        </is>
      </c>
      <c r="F1162" t="n">
        <v>11517</v>
      </c>
      <c r="G1162" t="inlineStr">
        <is>
          <t>Raumplanung</t>
        </is>
      </c>
      <c r="H1162" t="inlineStr">
        <is>
          <t>Q03050</t>
        </is>
      </c>
      <c r="I1162" t="inlineStr">
        <is>
          <t>de</t>
        </is>
      </c>
      <c r="J1162" t="b">
        <v>0</v>
      </c>
      <c r="K1162" t="inlineStr">
        <is>
          <t>14d98ee2996cb04d313f72e79b4fffd7</t>
        </is>
      </c>
      <c r="L1162" t="n">
        <v/>
      </c>
      <c r="M1162" t="n">
        <v>-1</v>
      </c>
      <c r="N1162" t="n">
        <v>-1</v>
      </c>
    </row>
    <row r="1163">
      <c r="A1163" t="n">
        <v>1097</v>
      </c>
      <c r="B1163" s="2" t="n">
        <v>45389</v>
      </c>
      <c r="C1163" t="n">
        <v>32520</v>
      </c>
      <c r="D1163" t="inlineStr">
        <is>
          <t xml:space="preserve">Soll der Kanton den gemeinnützigen Wohnungsbau finanziell stärker fördern? </t>
        </is>
      </c>
      <c r="E1163" t="inlineStr">
        <is>
          <t>options4</t>
        </is>
      </c>
      <c r="F1163" t="n">
        <v>11517</v>
      </c>
      <c r="G1163" t="inlineStr">
        <is>
          <t>Raumplanung</t>
        </is>
      </c>
      <c r="H1163" t="inlineStr">
        <is>
          <t>Q03051</t>
        </is>
      </c>
      <c r="I1163" t="inlineStr">
        <is>
          <t>de</t>
        </is>
      </c>
      <c r="J1163" t="b">
        <v>0</v>
      </c>
      <c r="K1163" t="inlineStr">
        <is>
          <t>baf4e7470adb66333468d2b12efbaeb9</t>
        </is>
      </c>
      <c r="L1163" t="n">
        <v/>
      </c>
      <c r="M1163" t="n">
        <v>-1</v>
      </c>
      <c r="N1163" t="n">
        <v>-1</v>
      </c>
    </row>
    <row r="1164">
      <c r="A1164" t="n">
        <v>1097</v>
      </c>
      <c r="B1164" s="2" t="n">
        <v>45389</v>
      </c>
      <c r="C1164" t="n">
        <v>32522</v>
      </c>
      <c r="D1164" t="inlineStr">
        <is>
          <t>Eine kantonale Volksinitiative fordert unter anderem, dass auch bestehende Gebäude bei einer umfassenden Sanierung mit einer Solaranlage ausgerüstet werden. Befürworten Sie dies?</t>
        </is>
      </c>
      <c r="E1164" t="inlineStr">
        <is>
          <t>options4</t>
        </is>
      </c>
      <c r="F1164" t="n">
        <v>11518</v>
      </c>
      <c r="G1164" t="inlineStr">
        <is>
          <t>Umwelt &amp; Energie</t>
        </is>
      </c>
      <c r="H1164" t="inlineStr">
        <is>
          <t>Q03053</t>
        </is>
      </c>
      <c r="I1164" t="inlineStr">
        <is>
          <t>de</t>
        </is>
      </c>
      <c r="J1164" t="b">
        <v>0</v>
      </c>
      <c r="K1164" t="inlineStr">
        <is>
          <t>a2a7a3a44846888394e10a75fa57e6cc</t>
        </is>
      </c>
      <c r="L1164" t="n">
        <v/>
      </c>
      <c r="M1164" t="n">
        <v>-1</v>
      </c>
      <c r="N1164" t="n">
        <v>-1</v>
      </c>
    </row>
    <row r="1165">
      <c r="A1165" t="n">
        <v>1097</v>
      </c>
      <c r="B1165" s="2" t="n">
        <v>45389</v>
      </c>
      <c r="C1165" t="n">
        <v>32523</v>
      </c>
      <c r="D1165" t="inlineStr">
        <is>
          <t>Befürworten Sie zusätzliche kantonale Fördermassnahmen für bedrohte Tier- und Pflanzenarten?</t>
        </is>
      </c>
      <c r="E1165" t="inlineStr">
        <is>
          <t>options4</t>
        </is>
      </c>
      <c r="F1165" t="n">
        <v>11518</v>
      </c>
      <c r="G1165" t="inlineStr">
        <is>
          <t>Umwelt &amp; Energie</t>
        </is>
      </c>
      <c r="H1165" t="inlineStr">
        <is>
          <t>Q03054</t>
        </is>
      </c>
      <c r="I1165" t="inlineStr">
        <is>
          <t>de</t>
        </is>
      </c>
      <c r="J1165" t="b">
        <v>0</v>
      </c>
      <c r="K1165" t="inlineStr">
        <is>
          <t>1a7bef80796e1f27cda22fef05d7cfc8</t>
        </is>
      </c>
      <c r="L1165" t="n">
        <v/>
      </c>
      <c r="M1165" t="n">
        <v>-1</v>
      </c>
      <c r="N1165" t="n">
        <v>-1</v>
      </c>
    </row>
    <row r="1166">
      <c r="A1166" t="n">
        <v>1097</v>
      </c>
      <c r="B1166" s="2" t="n">
        <v>45389</v>
      </c>
      <c r="C1166" t="n">
        <v>32524</v>
      </c>
      <c r="D1166" t="inlineStr">
        <is>
          <t>Soll für das Hochwasserschutz- und Revitalisierungsprojekt der Thur auch Boden der produzierenden Landwirtschaft genutzt werden dürfen?</t>
        </is>
      </c>
      <c r="E1166" t="inlineStr">
        <is>
          <t>options4</t>
        </is>
      </c>
      <c r="F1166" t="n">
        <v>11518</v>
      </c>
      <c r="G1166" t="inlineStr">
        <is>
          <t>Umwelt &amp; Energie</t>
        </is>
      </c>
      <c r="H1166" t="inlineStr">
        <is>
          <t>Q03055</t>
        </is>
      </c>
      <c r="I1166" t="inlineStr">
        <is>
          <t>de</t>
        </is>
      </c>
      <c r="J1166" t="b">
        <v>0</v>
      </c>
      <c r="K1166" t="inlineStr">
        <is>
          <t>fe4186d34bbb64c3e2c443810ead30fe</t>
        </is>
      </c>
      <c r="L1166" t="n">
        <v/>
      </c>
      <c r="M1166" t="n">
        <v>-1</v>
      </c>
      <c r="N1166" t="n">
        <v>-1</v>
      </c>
    </row>
    <row r="1167">
      <c r="A1167" t="n">
        <v>1097</v>
      </c>
      <c r="B1167" s="2" t="n">
        <v>45389</v>
      </c>
      <c r="C1167" t="n">
        <v>32526</v>
      </c>
      <c r="D1167" t="inlineStr">
        <is>
          <t>Befürworten Sie den Bau von Windkraftwerken im Kanton (z.B. am Wellenberg)?</t>
        </is>
      </c>
      <c r="E1167" t="inlineStr">
        <is>
          <t>options4</t>
        </is>
      </c>
      <c r="F1167" t="n">
        <v>11518</v>
      </c>
      <c r="G1167" t="inlineStr">
        <is>
          <t>Umwelt &amp; Energie</t>
        </is>
      </c>
      <c r="H1167" t="inlineStr">
        <is>
          <t>Q03057</t>
        </is>
      </c>
      <c r="I1167" t="inlineStr">
        <is>
          <t>de</t>
        </is>
      </c>
      <c r="J1167" t="b">
        <v>0</v>
      </c>
      <c r="K1167" t="inlineStr">
        <is>
          <t>5cd357af2f7da2958ac10e77a5b70a6c</t>
        </is>
      </c>
      <c r="L1167" t="n">
        <v/>
      </c>
      <c r="M1167" t="n">
        <v>-1</v>
      </c>
      <c r="N1167" t="n">
        <v>-1</v>
      </c>
    </row>
    <row r="1168">
      <c r="A1168" t="n">
        <v>1097</v>
      </c>
      <c r="B1168" s="2" t="n">
        <v>45389</v>
      </c>
      <c r="C1168" t="n">
        <v>32528</v>
      </c>
      <c r="D1168" t="inlineStr">
        <is>
          <t xml:space="preserve">Soll im Kanton Thurgau Tempo 30 innerorts auf Kantonsstrassen verboten werden? </t>
        </is>
      </c>
      <c r="E1168" t="inlineStr">
        <is>
          <t>options4</t>
        </is>
      </c>
      <c r="F1168" t="n">
        <v>11519</v>
      </c>
      <c r="G1168" t="inlineStr">
        <is>
          <t>Verkehr</t>
        </is>
      </c>
      <c r="H1168" t="inlineStr">
        <is>
          <t>Q03059</t>
        </is>
      </c>
      <c r="I1168" t="inlineStr">
        <is>
          <t>de</t>
        </is>
      </c>
      <c r="J1168" t="b">
        <v>0</v>
      </c>
      <c r="K1168" t="inlineStr">
        <is>
          <t>b143d0430ec58bbccda1f3eeef95fbc6</t>
        </is>
      </c>
      <c r="L1168" t="n">
        <v/>
      </c>
      <c r="M1168" t="n">
        <v>-1</v>
      </c>
      <c r="N1168" t="n">
        <v>-1</v>
      </c>
    </row>
    <row r="1169">
      <c r="A1169" t="n">
        <v>1097</v>
      </c>
      <c r="B1169" s="2" t="n">
        <v>45389</v>
      </c>
      <c r="C1169" t="n">
        <v>32529</v>
      </c>
      <c r="D1169" t="inlineStr">
        <is>
          <t>Befürworten Sie das Strassenprojekt Bodensee–Thurtalstrasse (BTS)?</t>
        </is>
      </c>
      <c r="E1169" t="inlineStr">
        <is>
          <t>options4</t>
        </is>
      </c>
      <c r="F1169" t="n">
        <v>11519</v>
      </c>
      <c r="G1169" t="inlineStr">
        <is>
          <t>Verkehr</t>
        </is>
      </c>
      <c r="H1169" t="inlineStr">
        <is>
          <t>Q03060</t>
        </is>
      </c>
      <c r="I1169" t="inlineStr">
        <is>
          <t>de</t>
        </is>
      </c>
      <c r="J1169" t="b">
        <v>0</v>
      </c>
      <c r="K1169" t="inlineStr">
        <is>
          <t>0fd74de64420f795e7712a81d9bdae19</t>
        </is>
      </c>
      <c r="L1169" t="n">
        <v/>
      </c>
      <c r="M1169" t="n">
        <v>-1</v>
      </c>
      <c r="N1169" t="n">
        <v>-1</v>
      </c>
    </row>
    <row r="1170">
      <c r="A1170" t="n">
        <v>1097</v>
      </c>
      <c r="B1170" s="2" t="n">
        <v>45389</v>
      </c>
      <c r="C1170" t="n">
        <v>32533</v>
      </c>
      <c r="D1170" t="inlineStr">
        <is>
          <t>Soll das Mobilfunknetz im Kanton möglichst flächendeckend mit der neusten Technologie ausgestattet werden (aktuell 5G-Standard)?</t>
        </is>
      </c>
      <c r="E1170" t="inlineStr">
        <is>
          <t>options4</t>
        </is>
      </c>
      <c r="F1170" t="n">
        <v>11520</v>
      </c>
      <c r="G1170" t="inlineStr">
        <is>
          <t>Politisches System &amp; Digitalisierung</t>
        </is>
      </c>
      <c r="H1170" t="inlineStr">
        <is>
          <t>Q03064</t>
        </is>
      </c>
      <c r="I1170" t="inlineStr">
        <is>
          <t>de</t>
        </is>
      </c>
      <c r="J1170" t="b">
        <v>0</v>
      </c>
      <c r="K1170" t="inlineStr">
        <is>
          <t>626a44c2a99ec3e0449ec2b0b856ec95</t>
        </is>
      </c>
      <c r="L1170" t="n">
        <v/>
      </c>
      <c r="M1170" t="n">
        <v>-1</v>
      </c>
      <c r="N1170" t="n">
        <v>-1</v>
      </c>
    </row>
    <row r="1171">
      <c r="A1171" t="n">
        <v>1097</v>
      </c>
      <c r="B1171" s="2" t="n">
        <v>45389</v>
      </c>
      <c r="C1171" t="n">
        <v>32535</v>
      </c>
      <c r="D1171" t="inlineStr">
        <is>
          <t>Soll es der Polizei erlaubt sein im Verdachtsfall elektronische Geräte einzusehen (z.B. Handys nach Verkehrsunfällen)?</t>
        </is>
      </c>
      <c r="E1171" t="inlineStr">
        <is>
          <t>options4</t>
        </is>
      </c>
      <c r="F1171" t="n">
        <v>11521</v>
      </c>
      <c r="G1171" t="inlineStr">
        <is>
          <t>Sicherheit &amp; Polizei</t>
        </is>
      </c>
      <c r="H1171" t="inlineStr">
        <is>
          <t>Q03066</t>
        </is>
      </c>
      <c r="I1171" t="inlineStr">
        <is>
          <t>de</t>
        </is>
      </c>
      <c r="J1171" t="b">
        <v>0</v>
      </c>
      <c r="K1171" t="inlineStr">
        <is>
          <t>a8782e4556f90cccda4d269c1928f9fa</t>
        </is>
      </c>
      <c r="L1171" t="n">
        <v/>
      </c>
      <c r="M1171" t="n">
        <v>-1</v>
      </c>
      <c r="N1171" t="n">
        <v>-1</v>
      </c>
    </row>
    <row r="1172">
      <c r="A1172" t="n">
        <v>1097</v>
      </c>
      <c r="B1172" s="2" t="n">
        <v>45389</v>
      </c>
      <c r="C1172" t="n">
        <v>32539</v>
      </c>
      <c r="D1172" t="inlineStr">
        <is>
          <t>Wie beurteilen Sie folgende Aussage: "Vermögende sollen sich proportional stärker an der Finanzierung des Staates beteiligen als Personen mit wenig Vermögen."</t>
        </is>
      </c>
      <c r="E1172" t="inlineStr">
        <is>
          <t>options7</t>
        </is>
      </c>
      <c r="F1172" t="n">
        <v>11522</v>
      </c>
      <c r="G1172" t="inlineStr">
        <is>
          <t>Werthaltungen</t>
        </is>
      </c>
      <c r="H1172" t="inlineStr">
        <is>
          <t>Q03070</t>
        </is>
      </c>
      <c r="I1172" t="inlineStr">
        <is>
          <t>de</t>
        </is>
      </c>
      <c r="J1172" t="b">
        <v>0</v>
      </c>
      <c r="K1172" t="inlineStr">
        <is>
          <t>5e82938cae5d1d6db4f10def1ca16178</t>
        </is>
      </c>
      <c r="L1172" t="n">
        <v/>
      </c>
      <c r="M1172" t="n">
        <v>-1</v>
      </c>
      <c r="N1172" t="n">
        <v>-1</v>
      </c>
    </row>
    <row r="1173">
      <c r="A1173" t="n">
        <v>1100</v>
      </c>
      <c r="B1173" s="2" t="n">
        <v>45410</v>
      </c>
      <c r="C1173" t="n">
        <v>32543</v>
      </c>
      <c r="D1173" t="inlineStr">
        <is>
          <t>Soll die Stadt Luzern ein Betreuungsangebot während den Schulferienwochen anbieten?</t>
        </is>
      </c>
      <c r="E1173" t="inlineStr">
        <is>
          <t>options4</t>
        </is>
      </c>
      <c r="F1173" t="n">
        <v>11523</v>
      </c>
      <c r="G1173" t="inlineStr">
        <is>
          <t>Sozialstaat &amp; Familie</t>
        </is>
      </c>
      <c r="H1173" t="inlineStr">
        <is>
          <t>Q03073</t>
        </is>
      </c>
      <c r="I1173" t="inlineStr">
        <is>
          <t>de</t>
        </is>
      </c>
      <c r="J1173" t="b">
        <v>0</v>
      </c>
      <c r="K1173" t="inlineStr">
        <is>
          <t>ed3e203a08e4c63c68c1dca8411dcf39</t>
        </is>
      </c>
      <c r="L1173" t="n">
        <v/>
      </c>
      <c r="M1173" t="n">
        <v>-1</v>
      </c>
      <c r="N1173" t="n">
        <v>-1</v>
      </c>
    </row>
    <row r="1174">
      <c r="A1174" t="n">
        <v>1100</v>
      </c>
      <c r="B1174" s="2" t="n">
        <v>45410</v>
      </c>
      <c r="C1174" t="n">
        <v>32544</v>
      </c>
      <c r="D1174" t="inlineStr">
        <is>
          <t>Soll die Stadt den Ausbau der familienergänzenden Kinderbetreuung verstärkt finanziell unterstützen?</t>
        </is>
      </c>
      <c r="E1174" t="inlineStr">
        <is>
          <t>options4</t>
        </is>
      </c>
      <c r="F1174" t="n">
        <v>11523</v>
      </c>
      <c r="G1174" t="inlineStr">
        <is>
          <t>Sozialstaat &amp; Familie</t>
        </is>
      </c>
      <c r="H1174" t="inlineStr">
        <is>
          <t>Q03074</t>
        </is>
      </c>
      <c r="I1174" t="inlineStr">
        <is>
          <t>de</t>
        </is>
      </c>
      <c r="J1174" t="b">
        <v>0</v>
      </c>
      <c r="K1174" t="inlineStr">
        <is>
          <t>1deb9be1c588bea59587b489400c38d1</t>
        </is>
      </c>
      <c r="L1174" t="n">
        <v/>
      </c>
      <c r="M1174" t="n">
        <v>-1</v>
      </c>
      <c r="N1174" t="n">
        <v>-1</v>
      </c>
    </row>
    <row r="1175">
      <c r="A1175" t="n">
        <v>1100</v>
      </c>
      <c r="B1175" s="2" t="n">
        <v>45410</v>
      </c>
      <c r="C1175" t="n">
        <v>32547</v>
      </c>
      <c r="D1175" t="inlineStr">
        <is>
          <t>Soll die Benotung an Primarschulen abgeschafft werden?</t>
        </is>
      </c>
      <c r="E1175" t="inlineStr">
        <is>
          <t>options4</t>
        </is>
      </c>
      <c r="F1175" t="n">
        <v>11524</v>
      </c>
      <c r="G1175" t="inlineStr">
        <is>
          <t>Schule &amp; Bildung</t>
        </is>
      </c>
      <c r="H1175" t="inlineStr">
        <is>
          <t>Q03077</t>
        </is>
      </c>
      <c r="I1175" t="inlineStr">
        <is>
          <t>de</t>
        </is>
      </c>
      <c r="J1175" t="b">
        <v>0</v>
      </c>
      <c r="K1175" t="inlineStr">
        <is>
          <t>9b85e138b66f9d3effb2a0a9a5bcde31</t>
        </is>
      </c>
      <c r="L1175" t="n">
        <v/>
      </c>
      <c r="M1175" t="n">
        <v>-1</v>
      </c>
      <c r="N1175" t="n">
        <v>-1</v>
      </c>
    </row>
    <row r="1176">
      <c r="A1176" t="n">
        <v>1100</v>
      </c>
      <c r="B1176" s="2" t="n">
        <v>45410</v>
      </c>
      <c r="C1176" t="n">
        <v>32548</v>
      </c>
      <c r="D1176" t="inlineStr">
        <is>
          <t>Soll die Tagesschule in der Stadt Luzern ab dem Kindergarten zur Norm werden (Abmeldung optional möglich)?</t>
        </is>
      </c>
      <c r="E1176" t="inlineStr">
        <is>
          <t>options4</t>
        </is>
      </c>
      <c r="F1176" t="n">
        <v>11524</v>
      </c>
      <c r="G1176" t="inlineStr">
        <is>
          <t>Schule &amp; Bildung</t>
        </is>
      </c>
      <c r="H1176" t="inlineStr">
        <is>
          <t>Q03078</t>
        </is>
      </c>
      <c r="I1176" t="inlineStr">
        <is>
          <t>de</t>
        </is>
      </c>
      <c r="J1176" t="b">
        <v>0</v>
      </c>
      <c r="K1176" t="inlineStr">
        <is>
          <t>33c90c470c929b69557d707481dc3874</t>
        </is>
      </c>
      <c r="L1176" t="n">
        <v/>
      </c>
      <c r="M1176" t="n">
        <v>-1</v>
      </c>
      <c r="N1176" t="n">
        <v>-1</v>
      </c>
    </row>
    <row r="1177">
      <c r="A1177" t="n">
        <v>1100</v>
      </c>
      <c r="B1177" s="2" t="n">
        <v>45410</v>
      </c>
      <c r="C1177" t="n">
        <v>32550</v>
      </c>
      <c r="D1177" t="inlineStr">
        <is>
          <t>Soll das Schulschwimmen in Primarschulen ausgebaut werden (aktutell 24 Lektionen in der 3. und 4. Klasse)?</t>
        </is>
      </c>
      <c r="E1177" t="inlineStr">
        <is>
          <t>options4</t>
        </is>
      </c>
      <c r="F1177" t="n">
        <v>11524</v>
      </c>
      <c r="G1177" t="inlineStr">
        <is>
          <t>Schule &amp; Bildung</t>
        </is>
      </c>
      <c r="H1177" t="inlineStr">
        <is>
          <t>Q03080</t>
        </is>
      </c>
      <c r="I1177" t="inlineStr">
        <is>
          <t>de</t>
        </is>
      </c>
      <c r="J1177" t="b">
        <v>0</v>
      </c>
      <c r="K1177" t="inlineStr">
        <is>
          <t>f56bef9fb0ec28e63171b9ed7bc71843</t>
        </is>
      </c>
      <c r="L1177" t="n">
        <v/>
      </c>
      <c r="M1177" t="n">
        <v>-1</v>
      </c>
      <c r="N1177" t="n">
        <v>-1</v>
      </c>
    </row>
    <row r="1178">
      <c r="A1178" t="n">
        <v>1100</v>
      </c>
      <c r="B1178" s="2" t="n">
        <v>45410</v>
      </c>
      <c r="C1178" t="n">
        <v>32553</v>
      </c>
      <c r="D1178" t="inlineStr">
        <is>
          <t>Sollen die Gebühren für Einbürgerungsgesuche abgeschafft werden?</t>
        </is>
      </c>
      <c r="E1178" t="inlineStr">
        <is>
          <t>options4</t>
        </is>
      </c>
      <c r="F1178" t="n">
        <v>11525</v>
      </c>
      <c r="G1178" t="inlineStr">
        <is>
          <t>Migration &amp; Integration</t>
        </is>
      </c>
      <c r="H1178" t="inlineStr">
        <is>
          <t>Q03083</t>
        </is>
      </c>
      <c r="I1178" t="inlineStr">
        <is>
          <t>de</t>
        </is>
      </c>
      <c r="J1178" t="b">
        <v>0</v>
      </c>
      <c r="K1178" t="inlineStr">
        <is>
          <t>037ad6b7bc8092f60e63b35f2fc51f39</t>
        </is>
      </c>
      <c r="L1178" t="n">
        <v/>
      </c>
      <c r="M1178" t="n">
        <v>-1</v>
      </c>
      <c r="N1178" t="n">
        <v>-1</v>
      </c>
    </row>
    <row r="1179">
      <c r="A1179" t="n">
        <v>1100</v>
      </c>
      <c r="B1179" s="2" t="n">
        <v>45410</v>
      </c>
      <c r="C1179" t="n">
        <v>32556</v>
      </c>
      <c r="D1179" t="inlineStr">
        <is>
          <t>Befürworten Sie die Schaffung einer städtischen Fachstelle für die Gleichstellung von Menschen mit Behinderung?</t>
        </is>
      </c>
      <c r="E1179" t="inlineStr">
        <is>
          <t>options4</t>
        </is>
      </c>
      <c r="F1179" t="n">
        <v>11526</v>
      </c>
      <c r="G1179" t="inlineStr">
        <is>
          <t>Gesellschaft, Kultur &amp; Ethik</t>
        </is>
      </c>
      <c r="H1179" t="inlineStr">
        <is>
          <t>Q03086</t>
        </is>
      </c>
      <c r="I1179" t="inlineStr">
        <is>
          <t>de</t>
        </is>
      </c>
      <c r="J1179" t="b">
        <v>0</v>
      </c>
      <c r="K1179" t="inlineStr">
        <is>
          <t>be4451c76e3e4b540dcdfc2ee7a9e338</t>
        </is>
      </c>
      <c r="L1179" t="n">
        <v/>
      </c>
      <c r="M1179" t="n">
        <v>-1</v>
      </c>
      <c r="N1179" t="n">
        <v>-1</v>
      </c>
    </row>
    <row r="1180">
      <c r="A1180" t="n">
        <v>1100</v>
      </c>
      <c r="B1180" s="2" t="n">
        <v>45410</v>
      </c>
      <c r="C1180" t="n">
        <v>32557</v>
      </c>
      <c r="D1180" t="inlineStr">
        <is>
          <t>Befürworten Sie stärkere Schutzmassnahmen für Sexarbeiterinnen (u.a. Videoüberwachung, geschützter Raum für Prostituierte) ?</t>
        </is>
      </c>
      <c r="E1180" t="inlineStr">
        <is>
          <t>options4</t>
        </is>
      </c>
      <c r="F1180" t="n">
        <v>11526</v>
      </c>
      <c r="G1180" t="inlineStr">
        <is>
          <t>Gesellschaft, Kultur &amp; Ethik</t>
        </is>
      </c>
      <c r="H1180" t="inlineStr">
        <is>
          <t>Q03087</t>
        </is>
      </c>
      <c r="I1180" t="inlineStr">
        <is>
          <t>de</t>
        </is>
      </c>
      <c r="J1180" t="b">
        <v>0</v>
      </c>
      <c r="K1180" t="inlineStr">
        <is>
          <t>8cac89718b122a3a89ad8be106401044</t>
        </is>
      </c>
      <c r="L1180" t="n">
        <v/>
      </c>
      <c r="M1180" t="n">
        <v>-1</v>
      </c>
      <c r="N1180" t="n">
        <v>-1</v>
      </c>
    </row>
    <row r="1181">
      <c r="A1181" t="n">
        <v>1100</v>
      </c>
      <c r="B1181" s="2" t="n">
        <v>45410</v>
      </c>
      <c r="C1181" t="n">
        <v>32558</v>
      </c>
      <c r="D1181" t="inlineStr">
        <is>
          <t>Soll die Stadt Luzern die Kulturförderung grosser Bezüger reduzieren (z.B. Verein Südpol und Verein Netzwerk Neubad)?</t>
        </is>
      </c>
      <c r="E1181" t="inlineStr">
        <is>
          <t>options4</t>
        </is>
      </c>
      <c r="F1181" t="n">
        <v>11526</v>
      </c>
      <c r="G1181" t="inlineStr">
        <is>
          <t>Gesellschaft, Kultur &amp; Ethik</t>
        </is>
      </c>
      <c r="H1181" t="inlineStr">
        <is>
          <t>Q03088</t>
        </is>
      </c>
      <c r="I1181" t="inlineStr">
        <is>
          <t>de</t>
        </is>
      </c>
      <c r="J1181" t="b">
        <v>0</v>
      </c>
      <c r="K1181" t="inlineStr">
        <is>
          <t>0808d3fba2163e220d7c1cf2d5c846ed</t>
        </is>
      </c>
      <c r="L1181" t="n">
        <v/>
      </c>
      <c r="M1181" t="n">
        <v>-1</v>
      </c>
      <c r="N1181" t="n">
        <v>-1</v>
      </c>
    </row>
    <row r="1182">
      <c r="A1182" t="n">
        <v>1100</v>
      </c>
      <c r="B1182" s="2" t="n">
        <v>45410</v>
      </c>
      <c r="C1182" t="n">
        <v>32559</v>
      </c>
      <c r="D1182" t="inlineStr">
        <is>
          <t xml:space="preserve">Soll der Konsum von Cannabis legalisiert werden?
</t>
        </is>
      </c>
      <c r="E1182" t="inlineStr">
        <is>
          <t>options4</t>
        </is>
      </c>
      <c r="F1182" t="n">
        <v>11526</v>
      </c>
      <c r="G1182" t="inlineStr">
        <is>
          <t>Gesellschaft, Kultur &amp; Ethik</t>
        </is>
      </c>
      <c r="H1182" t="inlineStr">
        <is>
          <t>Q03089</t>
        </is>
      </c>
      <c r="I1182" t="inlineStr">
        <is>
          <t>de</t>
        </is>
      </c>
      <c r="J1182" t="b">
        <v>0</v>
      </c>
      <c r="K1182" t="inlineStr">
        <is>
          <t>47056b453a87b839bb928dd32520d281</t>
        </is>
      </c>
      <c r="L1182" t="n">
        <v/>
      </c>
      <c r="M1182" t="n">
        <v>-1</v>
      </c>
      <c r="N1182" t="n">
        <v>-1</v>
      </c>
    </row>
    <row r="1183">
      <c r="A1183" t="n">
        <v>1100</v>
      </c>
      <c r="B1183" s="2" t="n">
        <v>45410</v>
      </c>
      <c r="C1183" t="n">
        <v>32560</v>
      </c>
      <c r="D1183" t="inlineStr">
        <is>
          <t>Die Stadt plant einen Neubau des Theaters und hat dazu den Projektentwurf "überall" ausgewählt. Soll dieses Projekt weiterverfolgt werden?</t>
        </is>
      </c>
      <c r="E1183" t="inlineStr">
        <is>
          <t>options4</t>
        </is>
      </c>
      <c r="F1183" t="n">
        <v>11526</v>
      </c>
      <c r="G1183" t="inlineStr">
        <is>
          <t>Gesellschaft, Kultur &amp; Ethik</t>
        </is>
      </c>
      <c r="H1183" t="inlineStr">
        <is>
          <t>Q03090</t>
        </is>
      </c>
      <c r="I1183" t="inlineStr">
        <is>
          <t>de</t>
        </is>
      </c>
      <c r="J1183" t="b">
        <v>0</v>
      </c>
      <c r="K1183" t="inlineStr">
        <is>
          <t>7ad9b85d0ac703ccd818f080d7a74a8c</t>
        </is>
      </c>
      <c r="L1183" t="n">
        <v/>
      </c>
      <c r="M1183" t="n">
        <v>-1</v>
      </c>
      <c r="N1183" t="n">
        <v>-1</v>
      </c>
    </row>
    <row r="1184">
      <c r="A1184" t="n">
        <v>1100</v>
      </c>
      <c r="B1184" s="2" t="n">
        <v>45410</v>
      </c>
      <c r="C1184" t="n">
        <v>32561</v>
      </c>
      <c r="D1184" t="inlineStr">
        <is>
          <t>Haben für Sie Steuersenkungen in den nächsten Jahren Priorität?</t>
        </is>
      </c>
      <c r="E1184" t="inlineStr">
        <is>
          <t>options4</t>
        </is>
      </c>
      <c r="F1184" t="n">
        <v>11527</v>
      </c>
      <c r="G1184" t="inlineStr">
        <is>
          <t>Finanzen &amp; Steuern</t>
        </is>
      </c>
      <c r="H1184" t="inlineStr">
        <is>
          <t>Q03091</t>
        </is>
      </c>
      <c r="I1184" t="inlineStr">
        <is>
          <t>de</t>
        </is>
      </c>
      <c r="J1184" t="b">
        <v>0</v>
      </c>
      <c r="K1184" t="inlineStr">
        <is>
          <t>5a01ae8c9c2eccdacdfddd67bf2f8944</t>
        </is>
      </c>
      <c r="L1184" t="n">
        <v/>
      </c>
      <c r="M1184" t="n">
        <v>-1</v>
      </c>
      <c r="N1184" t="n">
        <v>-1</v>
      </c>
    </row>
    <row r="1185">
      <c r="A1185" t="n">
        <v>1100</v>
      </c>
      <c r="B1185" s="2" t="n">
        <v>45410</v>
      </c>
      <c r="C1185" t="n">
        <v>32562</v>
      </c>
      <c r="D1185" t="inlineStr">
        <is>
          <t>Befürworten Sie eine Lockerung der städtischen Schuldenbremse?</t>
        </is>
      </c>
      <c r="E1185" t="inlineStr">
        <is>
          <t>options4</t>
        </is>
      </c>
      <c r="F1185" t="n">
        <v>11527</v>
      </c>
      <c r="G1185" t="inlineStr">
        <is>
          <t>Finanzen &amp; Steuern</t>
        </is>
      </c>
      <c r="H1185" t="inlineStr">
        <is>
          <t>Q03092</t>
        </is>
      </c>
      <c r="I1185" t="inlineStr">
        <is>
          <t>de</t>
        </is>
      </c>
      <c r="J1185" t="b">
        <v>0</v>
      </c>
      <c r="K1185" t="inlineStr">
        <is>
          <t>8417b4f831c367fa04d3aea80b6667e0</t>
        </is>
      </c>
      <c r="L1185" t="n">
        <v/>
      </c>
      <c r="M1185" t="n">
        <v>-1</v>
      </c>
      <c r="N1185" t="n">
        <v>-1</v>
      </c>
    </row>
    <row r="1186">
      <c r="A1186" t="n">
        <v>1100</v>
      </c>
      <c r="B1186" s="2" t="n">
        <v>45410</v>
      </c>
      <c r="C1186" t="n">
        <v>32564</v>
      </c>
      <c r="D1186" t="inlineStr">
        <is>
          <t>Sollen die Kehrichtgrundgebühren gesenkt werden?</t>
        </is>
      </c>
      <c r="E1186" t="inlineStr">
        <is>
          <t>options4</t>
        </is>
      </c>
      <c r="F1186" t="n">
        <v>11527</v>
      </c>
      <c r="G1186" t="inlineStr">
        <is>
          <t>Finanzen &amp; Steuern</t>
        </is>
      </c>
      <c r="H1186" t="inlineStr">
        <is>
          <t>Q03094</t>
        </is>
      </c>
      <c r="I1186" t="inlineStr">
        <is>
          <t>de</t>
        </is>
      </c>
      <c r="J1186" t="b">
        <v>0</v>
      </c>
      <c r="K1186" t="inlineStr">
        <is>
          <t>a8c394f795d57419bc64d2a620e8b4b6</t>
        </is>
      </c>
      <c r="L1186" t="n">
        <v/>
      </c>
      <c r="M1186" t="n">
        <v>-1</v>
      </c>
      <c r="N1186" t="n">
        <v>-1</v>
      </c>
    </row>
    <row r="1187">
      <c r="A1187" t="n">
        <v>1100</v>
      </c>
      <c r="B1187" s="2" t="n">
        <v>45410</v>
      </c>
      <c r="C1187" t="n">
        <v>32568</v>
      </c>
      <c r="D1187" t="inlineStr">
        <is>
          <t>Soll es einen Maximallohn für Mitglieder der Geschäftsleitung und des Verwaltungsrates der EWL, Viva und VBL geben (z.B. 200'000 CHF für Vollpensum)?</t>
        </is>
      </c>
      <c r="E1187" t="inlineStr">
        <is>
          <t>options4</t>
        </is>
      </c>
      <c r="F1187" t="n">
        <v>11528</v>
      </c>
      <c r="G1187" t="inlineStr">
        <is>
          <t>Wirtschaft &amp; Arbeit</t>
        </is>
      </c>
      <c r="H1187" t="inlineStr">
        <is>
          <t>Q03098</t>
        </is>
      </c>
      <c r="I1187" t="inlineStr">
        <is>
          <t>de</t>
        </is>
      </c>
      <c r="J1187" t="b">
        <v>0</v>
      </c>
      <c r="K1187" t="inlineStr">
        <is>
          <t>7e43611a43809520d394efc27084673d</t>
        </is>
      </c>
      <c r="L1187" t="n">
        <v/>
      </c>
      <c r="M1187" t="n">
        <v>-1</v>
      </c>
      <c r="N1187" t="n">
        <v>-1</v>
      </c>
    </row>
    <row r="1188">
      <c r="A1188" t="n">
        <v>1100</v>
      </c>
      <c r="B1188" s="2" t="n">
        <v>45410</v>
      </c>
      <c r="C1188" t="n">
        <v>32569</v>
      </c>
      <c r="D1188" t="inlineStr">
        <is>
          <t>Befürworten Sie eine strengere Kontrolle der Lohngleichheit von Frauen und Männer bei Unternehmen, die von städtischen Aufträgen profitieren?</t>
        </is>
      </c>
      <c r="E1188" t="inlineStr">
        <is>
          <t>options4</t>
        </is>
      </c>
      <c r="F1188" t="n">
        <v>11528</v>
      </c>
      <c r="G1188" t="inlineStr">
        <is>
          <t>Wirtschaft &amp; Arbeit</t>
        </is>
      </c>
      <c r="H1188" t="inlineStr">
        <is>
          <t>Q03099</t>
        </is>
      </c>
      <c r="I1188" t="inlineStr">
        <is>
          <t>de</t>
        </is>
      </c>
      <c r="J1188" t="b">
        <v>0</v>
      </c>
      <c r="K1188" t="inlineStr">
        <is>
          <t>aa8316758c411e6bb287f20c28519b34</t>
        </is>
      </c>
      <c r="L1188" t="n">
        <v/>
      </c>
      <c r="M1188" t="n">
        <v>-1</v>
      </c>
      <c r="N1188" t="n">
        <v>-1</v>
      </c>
    </row>
    <row r="1189">
      <c r="A1189" t="n">
        <v>1100</v>
      </c>
      <c r="B1189" s="2" t="n">
        <v>45410</v>
      </c>
      <c r="C1189" t="n">
        <v>32570</v>
      </c>
      <c r="D1189" t="inlineStr">
        <is>
          <t>Sollen Wohnräume in Zukunft nur noch mit einer Bewilligung des Stadtrates abgebrochen, umgebaut oder ihrem Zweck entzogen werden dürfen?</t>
        </is>
      </c>
      <c r="E1189" t="inlineStr">
        <is>
          <t>options4</t>
        </is>
      </c>
      <c r="F1189" t="n">
        <v>11529</v>
      </c>
      <c r="G1189" t="inlineStr">
        <is>
          <t>Raumplanung</t>
        </is>
      </c>
      <c r="H1189" t="inlineStr">
        <is>
          <t>Q03100</t>
        </is>
      </c>
      <c r="I1189" t="inlineStr">
        <is>
          <t>de</t>
        </is>
      </c>
      <c r="J1189" t="b">
        <v>0</v>
      </c>
      <c r="K1189" t="inlineStr">
        <is>
          <t>2700c6c8a3907d83274d94b32bdd0d00</t>
        </is>
      </c>
      <c r="L1189" t="n">
        <v/>
      </c>
      <c r="M1189" t="n">
        <v>-1</v>
      </c>
      <c r="N1189" t="n">
        <v>-1</v>
      </c>
    </row>
    <row r="1190">
      <c r="A1190" t="n">
        <v>1100</v>
      </c>
      <c r="B1190" s="2" t="n">
        <v>45410</v>
      </c>
      <c r="C1190" t="n">
        <v>32571</v>
      </c>
      <c r="D1190" t="inlineStr">
        <is>
          <t>In der Stadt Luzern sollen künftig Wohnungen nur noch an höchstens 90 Tagen im Jahr als Ferien- oder Business-Wohnungen vermietet werden dürfen. Befürworten Sie dies?</t>
        </is>
      </c>
      <c r="E1190" t="inlineStr">
        <is>
          <t>options4</t>
        </is>
      </c>
      <c r="F1190" t="n">
        <v>11529</v>
      </c>
      <c r="G1190" t="inlineStr">
        <is>
          <t>Raumplanung</t>
        </is>
      </c>
      <c r="H1190" t="inlineStr">
        <is>
          <t>Q03101</t>
        </is>
      </c>
      <c r="I1190" t="inlineStr">
        <is>
          <t>de</t>
        </is>
      </c>
      <c r="J1190" t="b">
        <v>0</v>
      </c>
      <c r="K1190" t="inlineStr">
        <is>
          <t>7470d8656b412caef4a9759839a845e5</t>
        </is>
      </c>
      <c r="L1190" t="n">
        <v/>
      </c>
      <c r="M1190" t="n">
        <v>-1</v>
      </c>
      <c r="N1190" t="n">
        <v>-1</v>
      </c>
    </row>
    <row r="1191">
      <c r="A1191" t="n">
        <v>1100</v>
      </c>
      <c r="B1191" s="2" t="n">
        <v>45410</v>
      </c>
      <c r="C1191" t="n">
        <v>32572</v>
      </c>
      <c r="D1191" t="inlineStr">
        <is>
          <t>Sollen Baugesuche von einer externen Organisation ausserhalb der Stadtverwaltung bearbeitet werden?</t>
        </is>
      </c>
      <c r="E1191" t="inlineStr">
        <is>
          <t>options4</t>
        </is>
      </c>
      <c r="F1191" t="n">
        <v>11529</v>
      </c>
      <c r="G1191" t="inlineStr">
        <is>
          <t>Raumplanung</t>
        </is>
      </c>
      <c r="H1191" t="inlineStr">
        <is>
          <t>Q03102</t>
        </is>
      </c>
      <c r="I1191" t="inlineStr">
        <is>
          <t>de</t>
        </is>
      </c>
      <c r="J1191" t="b">
        <v>0</v>
      </c>
      <c r="K1191" t="inlineStr">
        <is>
          <t>db65a517482c0a2a66c997992d18f41d</t>
        </is>
      </c>
      <c r="L1191" t="n">
        <v/>
      </c>
      <c r="M1191" t="n">
        <v>-1</v>
      </c>
      <c r="N1191" t="n">
        <v>-1</v>
      </c>
    </row>
    <row r="1192">
      <c r="A1192" t="n">
        <v>1100</v>
      </c>
      <c r="B1192" s="2" t="n">
        <v>45410</v>
      </c>
      <c r="C1192" t="n">
        <v>32573</v>
      </c>
      <c r="D1192" t="inlineStr">
        <is>
          <t>Soll die Stadt Luzern den Solarausbau stärker fördern (z.B. mit einer Solarpflicht auf öffentlichen Parkplätzen)?</t>
        </is>
      </c>
      <c r="E1192" t="inlineStr">
        <is>
          <t>options4</t>
        </is>
      </c>
      <c r="F1192" t="n">
        <v>11530</v>
      </c>
      <c r="G1192" t="inlineStr">
        <is>
          <t>Umwelt &amp; Energie</t>
        </is>
      </c>
      <c r="H1192" t="inlineStr">
        <is>
          <t>Q03103</t>
        </is>
      </c>
      <c r="I1192" t="inlineStr">
        <is>
          <t>de</t>
        </is>
      </c>
      <c r="J1192" t="b">
        <v>0</v>
      </c>
      <c r="K1192" t="inlineStr">
        <is>
          <t>c8f92f9a22f6f73f9d462a7dd367c152</t>
        </is>
      </c>
      <c r="L1192" t="n">
        <v/>
      </c>
      <c r="M1192" t="n">
        <v>-1</v>
      </c>
      <c r="N1192" t="n">
        <v>-1</v>
      </c>
    </row>
    <row r="1193">
      <c r="A1193" t="n">
        <v>1100</v>
      </c>
      <c r="B1193" s="2" t="n">
        <v>45410</v>
      </c>
      <c r="C1193" t="n">
        <v>32574</v>
      </c>
      <c r="D1193" t="inlineStr">
        <is>
          <t>Sollen die Dividenden der EWL zukünftig in den Energiefonds fliessen?</t>
        </is>
      </c>
      <c r="E1193" t="inlineStr">
        <is>
          <t>options4</t>
        </is>
      </c>
      <c r="F1193" t="n">
        <v>11530</v>
      </c>
      <c r="G1193" t="inlineStr">
        <is>
          <t>Umwelt &amp; Energie</t>
        </is>
      </c>
      <c r="H1193" t="inlineStr">
        <is>
          <t>Q03104</t>
        </is>
      </c>
      <c r="I1193" t="inlineStr">
        <is>
          <t>de</t>
        </is>
      </c>
      <c r="J1193" t="b">
        <v>0</v>
      </c>
      <c r="K1193" t="inlineStr">
        <is>
          <t>cf677a24e230a951497a8519e580fde7</t>
        </is>
      </c>
      <c r="L1193" t="n">
        <v/>
      </c>
      <c r="M1193" t="n">
        <v>-1</v>
      </c>
      <c r="N1193" t="n">
        <v>-1</v>
      </c>
    </row>
    <row r="1194">
      <c r="A1194" t="n">
        <v>1100</v>
      </c>
      <c r="B1194" s="2" t="n">
        <v>45410</v>
      </c>
      <c r="C1194" t="n">
        <v>32575</v>
      </c>
      <c r="D1194" t="inlineStr">
        <is>
          <t>Sollen Autospuren abgebaut werden, um durchgehende Busspuren zu ermöglichen (z.B. auf der Seebrücke)?</t>
        </is>
      </c>
      <c r="E1194" t="inlineStr">
        <is>
          <t>options4</t>
        </is>
      </c>
      <c r="F1194" t="n">
        <v>11530</v>
      </c>
      <c r="G1194" t="inlineStr">
        <is>
          <t>Umwelt &amp; Energie</t>
        </is>
      </c>
      <c r="H1194" t="inlineStr">
        <is>
          <t>Q03105</t>
        </is>
      </c>
      <c r="I1194" t="inlineStr">
        <is>
          <t>de</t>
        </is>
      </c>
      <c r="J1194" t="b">
        <v>0</v>
      </c>
      <c r="K1194" t="inlineStr">
        <is>
          <t>aed416caf58102dea9a08331f6232b41</t>
        </is>
      </c>
      <c r="L1194" t="n">
        <v/>
      </c>
      <c r="M1194" t="n">
        <v>-1</v>
      </c>
      <c r="N1194" t="n">
        <v>-1</v>
      </c>
    </row>
    <row r="1195">
      <c r="A1195" t="n">
        <v>1100</v>
      </c>
      <c r="B1195" s="2" t="n">
        <v>45410</v>
      </c>
      <c r="C1195" t="n">
        <v>32576</v>
      </c>
      <c r="D1195" t="inlineStr">
        <is>
          <t>Befürworten Sie die Weiterführung der städtischen Energiekostenzulage für einkommensschwache Personen?</t>
        </is>
      </c>
      <c r="E1195" t="inlineStr">
        <is>
          <t>options4</t>
        </is>
      </c>
      <c r="F1195" t="n">
        <v>11523</v>
      </c>
      <c r="G1195" t="inlineStr">
        <is>
          <t>Sozialstaat &amp; Familie</t>
        </is>
      </c>
      <c r="H1195" t="inlineStr">
        <is>
          <t>Q03106</t>
        </is>
      </c>
      <c r="I1195" t="inlineStr">
        <is>
          <t>de</t>
        </is>
      </c>
      <c r="J1195" t="b">
        <v>0</v>
      </c>
      <c r="K1195" t="inlineStr">
        <is>
          <t>0e0ceb6fd39b8a04f853914f87dd58ff</t>
        </is>
      </c>
      <c r="L1195" t="n">
        <v/>
      </c>
      <c r="M1195" t="n">
        <v>-1</v>
      </c>
      <c r="N1195" t="n">
        <v>-1</v>
      </c>
    </row>
    <row r="1196">
      <c r="A1196" t="n">
        <v>1100</v>
      </c>
      <c r="B1196" s="2" t="n">
        <v>45410</v>
      </c>
      <c r="C1196" t="n">
        <v>32577</v>
      </c>
      <c r="D1196" t="inlineStr">
        <is>
          <t>Soll in der Stadt Luzern die Infrastruktur für den Langsamverkehr (z.B. Velowege) schneller ausgebaut werden?</t>
        </is>
      </c>
      <c r="E1196" t="inlineStr">
        <is>
          <t>options4</t>
        </is>
      </c>
      <c r="F1196" t="n">
        <v>11531</v>
      </c>
      <c r="G1196" t="inlineStr">
        <is>
          <t>Verkehr</t>
        </is>
      </c>
      <c r="H1196" t="inlineStr">
        <is>
          <t>Q03107</t>
        </is>
      </c>
      <c r="I1196" t="inlineStr">
        <is>
          <t>de</t>
        </is>
      </c>
      <c r="J1196" t="b">
        <v>0</v>
      </c>
      <c r="K1196" t="inlineStr">
        <is>
          <t>5670e9b4d8e6ce0c9d1fb1f1d23e2e41</t>
        </is>
      </c>
      <c r="L1196" t="n">
        <v/>
      </c>
      <c r="M1196" t="n">
        <v>-1</v>
      </c>
      <c r="N1196" t="n">
        <v>-1</v>
      </c>
    </row>
    <row r="1197">
      <c r="A1197" t="n">
        <v>1100</v>
      </c>
      <c r="B1197" s="2" t="n">
        <v>45410</v>
      </c>
      <c r="C1197" t="n">
        <v>32578</v>
      </c>
      <c r="D1197" t="inlineStr">
        <is>
          <t>Befürworten Sie das Projekt Cheerstrassen-Umfahrung, welches den Bau einer neuen Umfahrungsstrasse zwischen Littau Dorf und dem Littauerboden vorsieht?</t>
        </is>
      </c>
      <c r="E1197" t="inlineStr">
        <is>
          <t>options4</t>
        </is>
      </c>
      <c r="F1197" t="n">
        <v>11531</v>
      </c>
      <c r="G1197" t="inlineStr">
        <is>
          <t>Verkehr</t>
        </is>
      </c>
      <c r="H1197" t="inlineStr">
        <is>
          <t>Q03108</t>
        </is>
      </c>
      <c r="I1197" t="inlineStr">
        <is>
          <t>de</t>
        </is>
      </c>
      <c r="J1197" t="b">
        <v>0</v>
      </c>
      <c r="K1197" t="inlineStr">
        <is>
          <t>3c1a80fbe9f5a5cd2ed23d773746d76a</t>
        </is>
      </c>
      <c r="L1197" t="n">
        <v/>
      </c>
      <c r="M1197" t="n">
        <v>-1</v>
      </c>
      <c r="N1197" t="n">
        <v>-1</v>
      </c>
    </row>
    <row r="1198">
      <c r="A1198" t="n">
        <v>1100</v>
      </c>
      <c r="B1198" s="2" t="n">
        <v>45410</v>
      </c>
      <c r="C1198" t="n">
        <v>32579</v>
      </c>
      <c r="D1198" t="inlineStr">
        <is>
          <t>Befürworten Sie die Schaffung zentraler Ein- und Aussteigestellen für Reisebusse ("Cars") in der Stadt Luzern?</t>
        </is>
      </c>
      <c r="E1198" t="inlineStr">
        <is>
          <t>options4</t>
        </is>
      </c>
      <c r="F1198" t="n">
        <v>11531</v>
      </c>
      <c r="G1198" t="inlineStr">
        <is>
          <t>Verkehr</t>
        </is>
      </c>
      <c r="H1198" t="inlineStr">
        <is>
          <t>Q03109</t>
        </is>
      </c>
      <c r="I1198" t="inlineStr">
        <is>
          <t>de</t>
        </is>
      </c>
      <c r="J1198" t="b">
        <v>0</v>
      </c>
      <c r="K1198" t="inlineStr">
        <is>
          <t>3b9a679b5ef8e37bc34e3601125d1f4e</t>
        </is>
      </c>
      <c r="L1198" t="n">
        <v/>
      </c>
      <c r="M1198" t="n">
        <v>-1</v>
      </c>
      <c r="N1198" t="n">
        <v>-1</v>
      </c>
    </row>
    <row r="1199">
      <c r="A1199" t="n">
        <v>1100</v>
      </c>
      <c r="B1199" s="2" t="n">
        <v>45410</v>
      </c>
      <c r="C1199" t="n">
        <v>32580</v>
      </c>
      <c r="D1199" t="inlineStr">
        <is>
          <t>Befürworten Sie den geplanten Bypass Luzern, der zwischen Ibach und Kriens zwei zusätzliche Autobahn-Spuren vorsieht?</t>
        </is>
      </c>
      <c r="E1199" t="inlineStr">
        <is>
          <t>options4</t>
        </is>
      </c>
      <c r="F1199" t="n">
        <v>11531</v>
      </c>
      <c r="G1199" t="inlineStr">
        <is>
          <t>Verkehr</t>
        </is>
      </c>
      <c r="H1199" t="inlineStr">
        <is>
          <t>Q03110</t>
        </is>
      </c>
      <c r="I1199" t="inlineStr">
        <is>
          <t>de</t>
        </is>
      </c>
      <c r="J1199" t="b">
        <v>0</v>
      </c>
      <c r="K1199" t="inlineStr">
        <is>
          <t>4d4d60d99c49274d08d7ff5996634452</t>
        </is>
      </c>
      <c r="L1199" t="n">
        <v/>
      </c>
      <c r="M1199" t="n">
        <v>-1</v>
      </c>
      <c r="N1199" t="n">
        <v>-1</v>
      </c>
    </row>
    <row r="1200">
      <c r="A1200" t="n">
        <v>1100</v>
      </c>
      <c r="B1200" s="2" t="n">
        <v>45410</v>
      </c>
      <c r="C1200" t="n">
        <v>32581</v>
      </c>
      <c r="D1200" t="inlineStr">
        <is>
          <t>Befürworten Sie die Einführung autofreier Sonntage in allen Quartieren der Stadt?</t>
        </is>
      </c>
      <c r="E1200" t="inlineStr">
        <is>
          <t>options4</t>
        </is>
      </c>
      <c r="F1200" t="n">
        <v>11531</v>
      </c>
      <c r="G1200" t="inlineStr">
        <is>
          <t>Verkehr</t>
        </is>
      </c>
      <c r="H1200" t="inlineStr">
        <is>
          <t>Q03111</t>
        </is>
      </c>
      <c r="I1200" t="inlineStr">
        <is>
          <t>de</t>
        </is>
      </c>
      <c r="J1200" t="b">
        <v>0</v>
      </c>
      <c r="K1200" t="inlineStr">
        <is>
          <t>06d2fafd6e91e0a314eb3b6ade051506</t>
        </is>
      </c>
      <c r="L1200" t="n">
        <v/>
      </c>
      <c r="M1200" t="n">
        <v>-1</v>
      </c>
      <c r="N1200" t="n">
        <v>-1</v>
      </c>
    </row>
    <row r="1201">
      <c r="A1201" t="n">
        <v>1100</v>
      </c>
      <c r="B1201" s="2" t="n">
        <v>45410</v>
      </c>
      <c r="C1201" t="n">
        <v>32583</v>
      </c>
      <c r="D1201" t="inlineStr">
        <is>
          <t>Soll das Mobilfunknetz möglichst flächendeckend mit der neusten Technologie ausgestattet werden (aktuell 5G-Standard)?</t>
        </is>
      </c>
      <c r="E1201" t="inlineStr">
        <is>
          <t>options4</t>
        </is>
      </c>
      <c r="F1201" t="n">
        <v>11532</v>
      </c>
      <c r="G1201" t="inlineStr">
        <is>
          <t>Politisches System &amp; Digitalisierung</t>
        </is>
      </c>
      <c r="H1201" t="inlineStr">
        <is>
          <t>Q03113</t>
        </is>
      </c>
      <c r="I1201" t="inlineStr">
        <is>
          <t>de</t>
        </is>
      </c>
      <c r="J1201" t="b">
        <v>0</v>
      </c>
      <c r="K1201" t="inlineStr">
        <is>
          <t>6535e353cb8f594686b44a802b3a5867</t>
        </is>
      </c>
      <c r="L1201" t="n">
        <v/>
      </c>
      <c r="M1201" t="n">
        <v>-1</v>
      </c>
      <c r="N1201" t="n">
        <v>-1</v>
      </c>
    </row>
    <row r="1202">
      <c r="A1202" t="n">
        <v>1100</v>
      </c>
      <c r="B1202" s="2" t="n">
        <v>45410</v>
      </c>
      <c r="C1202" t="n">
        <v>32584</v>
      </c>
      <c r="D1202" t="inlineStr">
        <is>
          <t>Soll die Polizeipräsenz in der Stadt Luzern erhöht werden?</t>
        </is>
      </c>
      <c r="E1202" t="inlineStr">
        <is>
          <t>options4</t>
        </is>
      </c>
      <c r="F1202" t="n">
        <v>11533</v>
      </c>
      <c r="G1202" t="inlineStr">
        <is>
          <t>Sicherheit &amp; Polizei</t>
        </is>
      </c>
      <c r="H1202" t="inlineStr">
        <is>
          <t>Q03114</t>
        </is>
      </c>
      <c r="I1202" t="inlineStr">
        <is>
          <t>de</t>
        </is>
      </c>
      <c r="J1202" t="b">
        <v>0</v>
      </c>
      <c r="K1202" t="inlineStr">
        <is>
          <t>7d5fb9a643bfdb0a465d5b46100d0550</t>
        </is>
      </c>
      <c r="L1202" t="n">
        <v/>
      </c>
      <c r="M1202" t="n">
        <v>-1</v>
      </c>
      <c r="N1202" t="n">
        <v>-1</v>
      </c>
    </row>
    <row r="1203">
      <c r="A1203" t="n">
        <v>1100</v>
      </c>
      <c r="B1203" s="2" t="n">
        <v>45410</v>
      </c>
      <c r="C1203" t="n">
        <v>32585</v>
      </c>
      <c r="D1203" t="inlineStr">
        <is>
          <t>Befürworten Sie den Ausbau der Videoüberwachung in der Stadt Luzern?</t>
        </is>
      </c>
      <c r="E1203" t="inlineStr">
        <is>
          <t>options4</t>
        </is>
      </c>
      <c r="F1203" t="n">
        <v>11533</v>
      </c>
      <c r="G1203" t="inlineStr">
        <is>
          <t>Sicherheit &amp; Polizei</t>
        </is>
      </c>
      <c r="H1203" t="inlineStr">
        <is>
          <t>Q03115</t>
        </is>
      </c>
      <c r="I1203" t="inlineStr">
        <is>
          <t>de</t>
        </is>
      </c>
      <c r="J1203" t="b">
        <v>0</v>
      </c>
      <c r="K1203" t="inlineStr">
        <is>
          <t>651b0e0ac07acad1707fdc8add4586d0</t>
        </is>
      </c>
      <c r="L1203" t="n">
        <v/>
      </c>
      <c r="M1203" t="n">
        <v>-1</v>
      </c>
      <c r="N1203" t="n">
        <v>-1</v>
      </c>
    </row>
    <row r="1204">
      <c r="A1204" t="n">
        <v>1100</v>
      </c>
      <c r="B1204" s="2" t="n">
        <v>45410</v>
      </c>
      <c r="C1204" t="n">
        <v>32586</v>
      </c>
      <c r="D1204" t="inlineStr">
        <is>
          <t>Befürworten Sie ein Bettelverbot im öffentlichen Raum?</t>
        </is>
      </c>
      <c r="E1204" t="inlineStr">
        <is>
          <t>options4</t>
        </is>
      </c>
      <c r="F1204" t="n">
        <v>11533</v>
      </c>
      <c r="G1204" t="inlineStr">
        <is>
          <t>Sicherheit &amp; Polizei</t>
        </is>
      </c>
      <c r="H1204" t="inlineStr">
        <is>
          <t>Q03116</t>
        </is>
      </c>
      <c r="I1204" t="inlineStr">
        <is>
          <t>de</t>
        </is>
      </c>
      <c r="J1204" t="b">
        <v>0</v>
      </c>
      <c r="K1204" t="inlineStr">
        <is>
          <t>241bf92e3c2193ffb9b0f7c8536a1184</t>
        </is>
      </c>
      <c r="L1204" t="n">
        <v/>
      </c>
      <c r="M1204" t="n">
        <v>-1</v>
      </c>
      <c r="N1204" t="n">
        <v>-1</v>
      </c>
    </row>
    <row r="1205">
      <c r="A1205" t="n">
        <v>1100</v>
      </c>
      <c r="B1205" s="2" t="n">
        <v>45410</v>
      </c>
      <c r="C1205" t="n">
        <v>32587</v>
      </c>
      <c r="D1205" t="inlineStr">
        <is>
          <t>Soll die Stadt Luzern die Massnahmen gegen Vandalismus (Sprayereien und Littering) verschärfen?</t>
        </is>
      </c>
      <c r="E1205" t="inlineStr">
        <is>
          <t>options4</t>
        </is>
      </c>
      <c r="F1205" t="n">
        <v>11533</v>
      </c>
      <c r="G1205" t="inlineStr">
        <is>
          <t>Sicherheit &amp; Polizei</t>
        </is>
      </c>
      <c r="H1205" t="inlineStr">
        <is>
          <t>Q03117</t>
        </is>
      </c>
      <c r="I1205" t="inlineStr">
        <is>
          <t>de</t>
        </is>
      </c>
      <c r="J1205" t="b">
        <v>0</v>
      </c>
      <c r="K1205" t="inlineStr">
        <is>
          <t>047816f27064608ae9f874d3bfe16480</t>
        </is>
      </c>
      <c r="L1205" t="n">
        <v/>
      </c>
      <c r="M1205" t="n">
        <v>-1</v>
      </c>
      <c r="N1205" t="n">
        <v>-1</v>
      </c>
    </row>
    <row r="1206">
      <c r="A1206" t="n">
        <v>1112</v>
      </c>
      <c r="B1206" s="2" t="n">
        <v>45557</v>
      </c>
      <c r="C1206" t="n">
        <v>32789</v>
      </c>
      <c r="D1206" t="inlineStr">
        <is>
          <t>Befürworten Sie einen Ausbau des Tagesstrukturangebots (Ausbau Kitas, Mittagstisch, Spielgruppenagebote etc.) in der ganzen Stadt?</t>
        </is>
      </c>
      <c r="E1206" t="inlineStr">
        <is>
          <t>options4</t>
        </is>
      </c>
      <c r="F1206" t="n">
        <v>11583</v>
      </c>
      <c r="G1206" t="inlineStr">
        <is>
          <t>Sozialstaat, Familie &amp; Gesundheit</t>
        </is>
      </c>
      <c r="H1206" t="inlineStr">
        <is>
          <t>Q03123</t>
        </is>
      </c>
      <c r="I1206" t="inlineStr">
        <is>
          <t>de</t>
        </is>
      </c>
      <c r="J1206" t="b">
        <v>0</v>
      </c>
      <c r="K1206" t="inlineStr">
        <is>
          <t>8a9b95213fb8c4815c8a78d511d247af</t>
        </is>
      </c>
      <c r="L1206" t="n">
        <v/>
      </c>
      <c r="M1206" t="n">
        <v>-1</v>
      </c>
      <c r="N1206" t="n">
        <v>-1</v>
      </c>
    </row>
    <row r="1207">
      <c r="A1207" t="n">
        <v>1112</v>
      </c>
      <c r="B1207" s="2" t="n">
        <v>45557</v>
      </c>
      <c r="C1207" t="n">
        <v>32791</v>
      </c>
      <c r="D1207" t="inlineStr">
        <is>
          <t>Soll die Stadt Massnahmen ergreifen, um eine bessere Durchmischung von Schüler/-innen mit Migrationshintergrund an den Wiler Schulen zu erreichen?</t>
        </is>
      </c>
      <c r="E1207" t="inlineStr">
        <is>
          <t>options4</t>
        </is>
      </c>
      <c r="F1207" t="n">
        <v>11584</v>
      </c>
      <c r="G1207" t="inlineStr">
        <is>
          <t>Schule &amp; Bildung</t>
        </is>
      </c>
      <c r="H1207" t="inlineStr">
        <is>
          <t>Q03125</t>
        </is>
      </c>
      <c r="I1207" t="inlineStr">
        <is>
          <t>de</t>
        </is>
      </c>
      <c r="J1207" t="b">
        <v>0</v>
      </c>
      <c r="K1207" t="inlineStr">
        <is>
          <t>cae35aa721b5ea96f4bbe7755a1d9bc0</t>
        </is>
      </c>
      <c r="L1207" t="n">
        <v/>
      </c>
      <c r="M1207" t="n">
        <v>-1</v>
      </c>
      <c r="N1207" t="n">
        <v>-1</v>
      </c>
    </row>
    <row r="1208">
      <c r="A1208" t="n">
        <v>1112</v>
      </c>
      <c r="B1208" s="2" t="n">
        <v>45557</v>
      </c>
      <c r="C1208" t="n">
        <v>32792</v>
      </c>
      <c r="D1208" t="inlineStr">
        <is>
          <t>Befürworten Sie eine lokalerere und nachhaltigere Beschaffung des Mittagstisch-Caterings an Wiler Schulen?</t>
        </is>
      </c>
      <c r="E1208" t="inlineStr">
        <is>
          <t>options4</t>
        </is>
      </c>
      <c r="F1208" t="n">
        <v>11584</v>
      </c>
      <c r="G1208" t="inlineStr">
        <is>
          <t>Schule &amp; Bildung</t>
        </is>
      </c>
      <c r="H1208" t="inlineStr">
        <is>
          <t>Q03126</t>
        </is>
      </c>
      <c r="I1208" t="inlineStr">
        <is>
          <t>de</t>
        </is>
      </c>
      <c r="J1208" t="b">
        <v>0</v>
      </c>
      <c r="K1208" t="inlineStr">
        <is>
          <t>f6dfebc4d38e07d8285ae9afda6787c8</t>
        </is>
      </c>
      <c r="L1208" t="n">
        <v/>
      </c>
      <c r="M1208" t="n">
        <v>-1</v>
      </c>
      <c r="N1208" t="n">
        <v>-1</v>
      </c>
    </row>
    <row r="1209">
      <c r="A1209" t="n">
        <v>1112</v>
      </c>
      <c r="B1209" s="2" t="n">
        <v>45557</v>
      </c>
      <c r="C1209" t="n">
        <v>32795</v>
      </c>
      <c r="D1209" t="inlineStr">
        <is>
          <t>Ab 2029 sollen an der Mädchen-Sekundarschule St. Katharina auch Buben unterrichtet werden. Soll die Schule dabei ausschliesslich gemischte Klassen anbieten?</t>
        </is>
      </c>
      <c r="E1209" t="inlineStr">
        <is>
          <t>options4</t>
        </is>
      </c>
      <c r="F1209" t="n">
        <v>11584</v>
      </c>
      <c r="G1209" t="inlineStr">
        <is>
          <t>Schule &amp; Bildung</t>
        </is>
      </c>
      <c r="H1209" t="inlineStr">
        <is>
          <t>Q03129</t>
        </is>
      </c>
      <c r="I1209" t="inlineStr">
        <is>
          <t>de</t>
        </is>
      </c>
      <c r="J1209" t="b">
        <v>0</v>
      </c>
      <c r="K1209" t="inlineStr">
        <is>
          <t>e6beb8adaa36f3876ca48a8e6eecc582</t>
        </is>
      </c>
      <c r="L1209" t="n">
        <v/>
      </c>
      <c r="M1209" t="n">
        <v>-1</v>
      </c>
      <c r="N1209" t="n">
        <v>-1</v>
      </c>
    </row>
    <row r="1210">
      <c r="A1210" t="n">
        <v>1112</v>
      </c>
      <c r="B1210" s="2" t="n">
        <v>45557</v>
      </c>
      <c r="C1210" t="n">
        <v>32799</v>
      </c>
      <c r="D1210" t="inlineStr">
        <is>
          <t>Soll die Stadt die finanzielle Unterstützung von Asylsuchenden auf ein Minimum reduzieren (z.B. Verzicht auf Kostenübernahme für Weiterbildungsprogramme)?</t>
        </is>
      </c>
      <c r="E1210" t="inlineStr">
        <is>
          <t>options4</t>
        </is>
      </c>
      <c r="F1210" t="n">
        <v>11585</v>
      </c>
      <c r="G1210" t="inlineStr">
        <is>
          <t>Migration &amp; Integration</t>
        </is>
      </c>
      <c r="H1210" t="inlineStr">
        <is>
          <t>Q03133</t>
        </is>
      </c>
      <c r="I1210" t="inlineStr">
        <is>
          <t>de</t>
        </is>
      </c>
      <c r="J1210" t="b">
        <v>0</v>
      </c>
      <c r="K1210" t="inlineStr">
        <is>
          <t>7c4620dbbc7aefcafd283c6fc4e0d6e7</t>
        </is>
      </c>
      <c r="L1210" t="n">
        <v/>
      </c>
      <c r="M1210" t="n">
        <v>-1</v>
      </c>
      <c r="N1210" t="n">
        <v>-1</v>
      </c>
    </row>
    <row r="1211">
      <c r="A1211" t="n">
        <v>1112</v>
      </c>
      <c r="B1211" s="2" t="n">
        <v>45557</v>
      </c>
      <c r="C1211" t="n">
        <v>32800</v>
      </c>
      <c r="D1211" t="inlineStr">
        <is>
          <t>Soll auf die Verwendung geschlechtsneutraler Sprache in offiziellen Publikationen der Stadt Wil verzichtet werden?</t>
        </is>
      </c>
      <c r="E1211" t="inlineStr">
        <is>
          <t>options4</t>
        </is>
      </c>
      <c r="F1211" t="n">
        <v>11586</v>
      </c>
      <c r="G1211" t="inlineStr">
        <is>
          <t>Gesellschaft, Kultur &amp; Ethik</t>
        </is>
      </c>
      <c r="H1211" t="inlineStr">
        <is>
          <t>Q03134</t>
        </is>
      </c>
      <c r="I1211" t="inlineStr">
        <is>
          <t>de</t>
        </is>
      </c>
      <c r="J1211" t="b">
        <v>0</v>
      </c>
      <c r="K1211" t="inlineStr">
        <is>
          <t>dec4cc8d98b28935e52f204cee29750c</t>
        </is>
      </c>
      <c r="L1211" t="n">
        <v/>
      </c>
      <c r="M1211" t="n">
        <v>-1</v>
      </c>
      <c r="N1211" t="n">
        <v>-1</v>
      </c>
    </row>
    <row r="1212">
      <c r="A1212" t="n">
        <v>1112</v>
      </c>
      <c r="B1212" s="2" t="n">
        <v>45557</v>
      </c>
      <c r="C1212" t="n">
        <v>32801</v>
      </c>
      <c r="D1212" t="inlineStr">
        <is>
          <t>Soll das Wiler Kulturlokal "Gare de Lion"auch zukünftig durch die Stadt finanziell unterstützt werden?</t>
        </is>
      </c>
      <c r="E1212" t="inlineStr">
        <is>
          <t>options4</t>
        </is>
      </c>
      <c r="F1212" t="n">
        <v>11586</v>
      </c>
      <c r="G1212" t="inlineStr">
        <is>
          <t>Gesellschaft, Kultur &amp; Ethik</t>
        </is>
      </c>
      <c r="H1212" t="inlineStr">
        <is>
          <t>Q03135</t>
        </is>
      </c>
      <c r="I1212" t="inlineStr">
        <is>
          <t>de</t>
        </is>
      </c>
      <c r="J1212" t="b">
        <v>0</v>
      </c>
      <c r="K1212" t="inlineStr">
        <is>
          <t>4530079c1de463edc980675d8b1ae99d</t>
        </is>
      </c>
      <c r="L1212" t="n">
        <v/>
      </c>
      <c r="M1212" t="n">
        <v>-1</v>
      </c>
      <c r="N1212" t="n">
        <v>-1</v>
      </c>
    </row>
    <row r="1213">
      <c r="A1213" t="n">
        <v>1112</v>
      </c>
      <c r="B1213" s="2" t="n">
        <v>45557</v>
      </c>
      <c r="C1213" t="n">
        <v>32802</v>
      </c>
      <c r="D1213" t="inlineStr">
        <is>
          <t>Befürworten Sie die Schaffung eines Kultur- und Musikzentrums in der Liegenschaft "zum Turm"?</t>
        </is>
      </c>
      <c r="E1213" t="inlineStr">
        <is>
          <t>options4</t>
        </is>
      </c>
      <c r="F1213" t="n">
        <v>11586</v>
      </c>
      <c r="G1213" t="inlineStr">
        <is>
          <t>Gesellschaft, Kultur &amp; Ethik</t>
        </is>
      </c>
      <c r="H1213" t="inlineStr">
        <is>
          <t>Q03136</t>
        </is>
      </c>
      <c r="I1213" t="inlineStr">
        <is>
          <t>de</t>
        </is>
      </c>
      <c r="J1213" t="b">
        <v>0</v>
      </c>
      <c r="K1213" t="inlineStr">
        <is>
          <t>9fc442a6cfe3476f5b9d43a288784b2a</t>
        </is>
      </c>
      <c r="L1213" t="n">
        <v/>
      </c>
      <c r="M1213" t="n">
        <v>-1</v>
      </c>
      <c r="N1213" t="n">
        <v>-1</v>
      </c>
    </row>
    <row r="1214">
      <c r="A1214" t="n">
        <v>1112</v>
      </c>
      <c r="B1214" s="2" t="n">
        <v>45557</v>
      </c>
      <c r="C1214" t="n">
        <v>32803</v>
      </c>
      <c r="D1214" t="inlineStr">
        <is>
          <t>Seit Anfang Jahr müsste der ÖV rollstuhlgerecht nutzbar sein. Soll die Stadt den Ausbau barrierefreier Bushaltestellen (stärker) beschleunigen?</t>
        </is>
      </c>
      <c r="E1214" t="inlineStr">
        <is>
          <t>options4</t>
        </is>
      </c>
      <c r="F1214" t="n">
        <v>11586</v>
      </c>
      <c r="G1214" t="inlineStr">
        <is>
          <t>Gesellschaft, Kultur &amp; Ethik</t>
        </is>
      </c>
      <c r="H1214" t="inlineStr">
        <is>
          <t>Q03137</t>
        </is>
      </c>
      <c r="I1214" t="inlineStr">
        <is>
          <t>de</t>
        </is>
      </c>
      <c r="J1214" t="b">
        <v>0</v>
      </c>
      <c r="K1214" t="inlineStr">
        <is>
          <t>5c84e3e170dd38d30fea0d75bd871739</t>
        </is>
      </c>
      <c r="L1214" t="n">
        <v/>
      </c>
      <c r="M1214" t="n">
        <v>-1</v>
      </c>
      <c r="N1214" t="n">
        <v>-1</v>
      </c>
    </row>
    <row r="1215">
      <c r="A1215" t="n">
        <v>1112</v>
      </c>
      <c r="B1215" s="2" t="n">
        <v>45557</v>
      </c>
      <c r="C1215" t="n">
        <v>32804</v>
      </c>
      <c r="D1215" t="inlineStr">
        <is>
          <t>Die Stadt Wil hat kürzlich den Steuerfuss auf 115% gesenkt. Befürworten Sie diese Senkung?</t>
        </is>
      </c>
      <c r="E1215" t="inlineStr">
        <is>
          <t>options4</t>
        </is>
      </c>
      <c r="F1215" t="n">
        <v>11587</v>
      </c>
      <c r="G1215" t="inlineStr">
        <is>
          <t>Finanzen &amp; Steuern</t>
        </is>
      </c>
      <c r="H1215" t="inlineStr">
        <is>
          <t>Q03138</t>
        </is>
      </c>
      <c r="I1215" t="inlineStr">
        <is>
          <t>de</t>
        </is>
      </c>
      <c r="J1215" t="b">
        <v>0</v>
      </c>
      <c r="K1215" t="inlineStr">
        <is>
          <t>bbbd69a667f0d7272613e4ea1cf44581</t>
        </is>
      </c>
      <c r="L1215" t="n">
        <v/>
      </c>
      <c r="M1215" t="n">
        <v>-1</v>
      </c>
      <c r="N1215" t="n">
        <v>-1</v>
      </c>
    </row>
    <row r="1216">
      <c r="A1216" t="n">
        <v>1112</v>
      </c>
      <c r="B1216" s="2" t="n">
        <v>45557</v>
      </c>
      <c r="C1216" t="n">
        <v>32806</v>
      </c>
      <c r="D1216" t="inlineStr">
        <is>
          <t>Sollen die Sparanstrengungen in der Stadt Wil erhöht werden (z.B. Verzicht auf nicht dringende Ausgaben)?</t>
        </is>
      </c>
      <c r="E1216" t="inlineStr">
        <is>
          <t>options4</t>
        </is>
      </c>
      <c r="F1216" t="n">
        <v>11587</v>
      </c>
      <c r="G1216" t="inlineStr">
        <is>
          <t>Finanzen &amp; Steuern</t>
        </is>
      </c>
      <c r="H1216" t="inlineStr">
        <is>
          <t>Q03140</t>
        </is>
      </c>
      <c r="I1216" t="inlineStr">
        <is>
          <t>de</t>
        </is>
      </c>
      <c r="J1216" t="b">
        <v>0</v>
      </c>
      <c r="K1216" t="inlineStr">
        <is>
          <t>5ccdda296aee6a93cad99dd554a0a5ff</t>
        </is>
      </c>
      <c r="L1216" t="n">
        <v/>
      </c>
      <c r="M1216" t="n">
        <v>-1</v>
      </c>
      <c r="N1216" t="n">
        <v>-1</v>
      </c>
    </row>
    <row r="1217">
      <c r="A1217" t="n">
        <v>1112</v>
      </c>
      <c r="B1217" s="2" t="n">
        <v>45557</v>
      </c>
      <c r="C1217" t="n">
        <v>32807</v>
      </c>
      <c r="D1217" t="inlineStr">
        <is>
          <t>Befürworten Sie die Überführung der TBW (Technische Betriebe Wil) in eine privatrechtliche Aktiengesellschaft ("Privatisierung")?</t>
        </is>
      </c>
      <c r="E1217" t="inlineStr">
        <is>
          <t>options4</t>
        </is>
      </c>
      <c r="F1217" t="n">
        <v>11588</v>
      </c>
      <c r="G1217" t="inlineStr">
        <is>
          <t>Wirtschaft &amp; Arbeit</t>
        </is>
      </c>
      <c r="H1217" t="inlineStr">
        <is>
          <t>Q03141</t>
        </is>
      </c>
      <c r="I1217" t="inlineStr">
        <is>
          <t>de</t>
        </is>
      </c>
      <c r="J1217" t="b">
        <v>0</v>
      </c>
      <c r="K1217" t="inlineStr">
        <is>
          <t>7e8a808c4b5ab1a24b98d70face6c888</t>
        </is>
      </c>
      <c r="L1217" t="n">
        <v/>
      </c>
      <c r="M1217" t="n">
        <v>-1</v>
      </c>
      <c r="N1217" t="n">
        <v>-1</v>
      </c>
    </row>
    <row r="1218">
      <c r="A1218" t="n">
        <v>1112</v>
      </c>
      <c r="B1218" s="2" t="n">
        <v>45557</v>
      </c>
      <c r="C1218" t="n">
        <v>32812</v>
      </c>
      <c r="D1218" t="inlineStr">
        <is>
          <t>Befürworten Sie die Ausbaupläne für den Stadtpark Obere Weierwise?</t>
        </is>
      </c>
      <c r="E1218" t="inlineStr">
        <is>
          <t>options4</t>
        </is>
      </c>
      <c r="F1218" t="n">
        <v>11589</v>
      </c>
      <c r="G1218" t="inlineStr">
        <is>
          <t xml:space="preserve">Stadtentwicklung &amp; Raumplanung </t>
        </is>
      </c>
      <c r="H1218" t="inlineStr">
        <is>
          <t>Q03146</t>
        </is>
      </c>
      <c r="I1218" t="inlineStr">
        <is>
          <t>de</t>
        </is>
      </c>
      <c r="J1218" t="b">
        <v>0</v>
      </c>
      <c r="K1218" t="inlineStr">
        <is>
          <t>cd20859c0d33b0f3cdf9d472014d0f31</t>
        </is>
      </c>
      <c r="L1218" t="n">
        <v/>
      </c>
      <c r="M1218" t="n">
        <v>-1</v>
      </c>
      <c r="N1218" t="n">
        <v>-1</v>
      </c>
    </row>
    <row r="1219">
      <c r="A1219" t="n">
        <v>1112</v>
      </c>
      <c r="B1219" s="2" t="n">
        <v>45557</v>
      </c>
      <c r="C1219" t="n">
        <v>32813</v>
      </c>
      <c r="D1219" t="inlineStr">
        <is>
          <t>Soll bei Bauvorhaben in bestimmten Zonen eine Grünflächenziffer eingeführt werden (Mindestanteil an Grünfläche im Verhältnis zur Gebäudefläche)?</t>
        </is>
      </c>
      <c r="E1219" t="inlineStr">
        <is>
          <t>options4</t>
        </is>
      </c>
      <c r="F1219" t="n">
        <v>11589</v>
      </c>
      <c r="G1219" t="inlineStr">
        <is>
          <t xml:space="preserve">Stadtentwicklung &amp; Raumplanung </t>
        </is>
      </c>
      <c r="H1219" t="inlineStr">
        <is>
          <t>Q03147</t>
        </is>
      </c>
      <c r="I1219" t="inlineStr">
        <is>
          <t>de</t>
        </is>
      </c>
      <c r="J1219" t="b">
        <v>0</v>
      </c>
      <c r="K1219" t="inlineStr">
        <is>
          <t>620d9257bb5ecbd772d2d341bc4f4e70</t>
        </is>
      </c>
      <c r="L1219" t="n">
        <v/>
      </c>
      <c r="M1219" t="n">
        <v>-1</v>
      </c>
      <c r="N1219" t="n">
        <v>-1</v>
      </c>
    </row>
    <row r="1220">
      <c r="A1220" t="n">
        <v>1112</v>
      </c>
      <c r="B1220" s="2" t="n">
        <v>45557</v>
      </c>
      <c r="C1220" t="n">
        <v>32814</v>
      </c>
      <c r="D1220" t="inlineStr">
        <is>
          <t>Befürworten Sie die geplanten Investitionen in einen neuen Bahnhofplatz (Projekt "Aufwertung Stadtraum Bahnhof Wil")?</t>
        </is>
      </c>
      <c r="E1220" t="inlineStr">
        <is>
          <t>options4</t>
        </is>
      </c>
      <c r="F1220" t="n">
        <v>11589</v>
      </c>
      <c r="G1220" t="inlineStr">
        <is>
          <t xml:space="preserve">Stadtentwicklung &amp; Raumplanung </t>
        </is>
      </c>
      <c r="H1220" t="inlineStr">
        <is>
          <t>Q03148</t>
        </is>
      </c>
      <c r="I1220" t="inlineStr">
        <is>
          <t>de</t>
        </is>
      </c>
      <c r="J1220" t="b">
        <v>0</v>
      </c>
      <c r="K1220" t="inlineStr">
        <is>
          <t>0fa326db2e8c4e8b6c8bb94c4caeb810</t>
        </is>
      </c>
      <c r="L1220" t="n">
        <v/>
      </c>
      <c r="M1220" t="n">
        <v>-1</v>
      </c>
      <c r="N1220" t="n">
        <v>-1</v>
      </c>
    </row>
    <row r="1221">
      <c r="A1221" t="n">
        <v>1112</v>
      </c>
      <c r="B1221" s="2" t="n">
        <v>45557</v>
      </c>
      <c r="C1221" t="n">
        <v>32815</v>
      </c>
      <c r="D1221" t="inlineStr">
        <is>
          <t>Soll die Stadt das altersgerechte Wohnen (Alterswohnungen, Grunddienstleistungen etc.) finanziell unterstützen?</t>
        </is>
      </c>
      <c r="E1221" t="inlineStr">
        <is>
          <t>options4</t>
        </is>
      </c>
      <c r="F1221" t="n">
        <v>11589</v>
      </c>
      <c r="G1221" t="inlineStr">
        <is>
          <t xml:space="preserve">Stadtentwicklung &amp; Raumplanung </t>
        </is>
      </c>
      <c r="H1221" t="inlineStr">
        <is>
          <t>Q03149</t>
        </is>
      </c>
      <c r="I1221" t="inlineStr">
        <is>
          <t>de</t>
        </is>
      </c>
      <c r="J1221" t="b">
        <v>0</v>
      </c>
      <c r="K1221" t="inlineStr">
        <is>
          <t>f38bf615a1c64dc96ecdaad0170a6d04</t>
        </is>
      </c>
      <c r="L1221" t="n">
        <v/>
      </c>
      <c r="M1221" t="n">
        <v>-1</v>
      </c>
      <c r="N1221" t="n">
        <v>-1</v>
      </c>
    </row>
    <row r="1222">
      <c r="A1222" t="n">
        <v>1112</v>
      </c>
      <c r="B1222" s="2" t="n">
        <v>45557</v>
      </c>
      <c r="C1222" t="n">
        <v>32816</v>
      </c>
      <c r="D1222" t="inlineStr">
        <is>
          <t>Befürworten Sie die Arealentwicklung Wil-West mit der Schaffung eines neuen Arbeitsquartiers?</t>
        </is>
      </c>
      <c r="E1222" t="inlineStr">
        <is>
          <t>options4</t>
        </is>
      </c>
      <c r="F1222" t="n">
        <v>11589</v>
      </c>
      <c r="G1222" t="inlineStr">
        <is>
          <t xml:space="preserve">Stadtentwicklung &amp; Raumplanung </t>
        </is>
      </c>
      <c r="H1222" t="inlineStr">
        <is>
          <t>Q03150</t>
        </is>
      </c>
      <c r="I1222" t="inlineStr">
        <is>
          <t>de</t>
        </is>
      </c>
      <c r="J1222" t="b">
        <v>0</v>
      </c>
      <c r="K1222" t="inlineStr">
        <is>
          <t>2110ad64354fb122eac6be65ed1a8789</t>
        </is>
      </c>
      <c r="L1222" t="n">
        <v/>
      </c>
      <c r="M1222" t="n">
        <v>-1</v>
      </c>
      <c r="N1222" t="n">
        <v>-1</v>
      </c>
    </row>
    <row r="1223">
      <c r="A1223" t="n">
        <v>1112</v>
      </c>
      <c r="B1223" s="2" t="n">
        <v>45557</v>
      </c>
      <c r="C1223" t="n">
        <v>32817</v>
      </c>
      <c r="D1223" t="inlineStr">
        <is>
          <t>Befürworten Sie die Biodiversitäts-Initiative, die Bund und Kantone dazu verpflichtet, die erforderlichen Flächen sowie mehr finanzielle Mittel bereitzustellen, um den Biodiversitätsverlust zu stoppen (Eidg. Abst. vom Sept. 24)?</t>
        </is>
      </c>
      <c r="E1223" t="inlineStr">
        <is>
          <t>options4</t>
        </is>
      </c>
      <c r="F1223" t="n">
        <v>11590</v>
      </c>
      <c r="G1223" t="inlineStr">
        <is>
          <t>Umwelt &amp; Energie</t>
        </is>
      </c>
      <c r="H1223" t="inlineStr">
        <is>
          <t>Q03151</t>
        </is>
      </c>
      <c r="I1223" t="inlineStr">
        <is>
          <t>de</t>
        </is>
      </c>
      <c r="J1223" t="b">
        <v>0</v>
      </c>
      <c r="K1223" t="inlineStr">
        <is>
          <t>01965c9e938bf385915a70793fe98c2c</t>
        </is>
      </c>
      <c r="L1223" t="n">
        <v/>
      </c>
      <c r="M1223" t="n">
        <v>-1</v>
      </c>
      <c r="N1223" t="n">
        <v>-1</v>
      </c>
    </row>
    <row r="1224">
      <c r="A1224" t="n">
        <v>1112</v>
      </c>
      <c r="B1224" s="2" t="n">
        <v>45557</v>
      </c>
      <c r="C1224" t="n">
        <v>32820</v>
      </c>
      <c r="D1224" t="inlineStr">
        <is>
          <t>Soll die Stadt Wil auf weitere Tempo 30-Zonen verzichten?</t>
        </is>
      </c>
      <c r="E1224" t="inlineStr">
        <is>
          <t>options4</t>
        </is>
      </c>
      <c r="F1224" t="n">
        <v>11591</v>
      </c>
      <c r="G1224" t="inlineStr">
        <is>
          <t>Verkehr</t>
        </is>
      </c>
      <c r="H1224" t="inlineStr">
        <is>
          <t>Q03154</t>
        </is>
      </c>
      <c r="I1224" t="inlineStr">
        <is>
          <t>de</t>
        </is>
      </c>
      <c r="J1224" t="b">
        <v>0</v>
      </c>
      <c r="K1224" t="inlineStr">
        <is>
          <t>792d544c62fc0fc2059a154f884ec231</t>
        </is>
      </c>
      <c r="L1224" t="n">
        <v/>
      </c>
      <c r="M1224" t="n">
        <v>-1</v>
      </c>
      <c r="N1224" t="n">
        <v>-1</v>
      </c>
    </row>
    <row r="1225">
      <c r="A1225" t="n">
        <v>1112</v>
      </c>
      <c r="B1225" s="2" t="n">
        <v>45557</v>
      </c>
      <c r="C1225" t="n">
        <v>32821</v>
      </c>
      <c r="D1225" t="inlineStr">
        <is>
          <t>Soll in der Stadt Wil die Infrastruktur für den Langsamverkehr (z.B. Velowege) schneller ausgebaut werden?</t>
        </is>
      </c>
      <c r="E1225" t="inlineStr">
        <is>
          <t>options4</t>
        </is>
      </c>
      <c r="F1225" t="n">
        <v>11591</v>
      </c>
      <c r="G1225" t="inlineStr">
        <is>
          <t>Verkehr</t>
        </is>
      </c>
      <c r="H1225" t="inlineStr">
        <is>
          <t>Q03155</t>
        </is>
      </c>
      <c r="I1225" t="inlineStr">
        <is>
          <t>de</t>
        </is>
      </c>
      <c r="J1225" t="b">
        <v>0</v>
      </c>
      <c r="K1225" t="inlineStr">
        <is>
          <t>d5667ca46acdd65f4c6e82082f25dc51</t>
        </is>
      </c>
      <c r="L1225" t="n">
        <v/>
      </c>
      <c r="M1225" t="n">
        <v>-1</v>
      </c>
      <c r="N1225" t="n">
        <v>-1</v>
      </c>
    </row>
    <row r="1226">
      <c r="A1226" t="n">
        <v>1112</v>
      </c>
      <c r="B1226" s="2" t="n">
        <v>45557</v>
      </c>
      <c r="C1226" t="n">
        <v>32822</v>
      </c>
      <c r="D1226" t="inlineStr">
        <is>
          <t>Soll die Stadt Wil mehr Mittel für den Ausbau des öffentlichen Verkehrs bereitstellen?</t>
        </is>
      </c>
      <c r="E1226" t="inlineStr">
        <is>
          <t>options4</t>
        </is>
      </c>
      <c r="F1226" t="n">
        <v>11591</v>
      </c>
      <c r="G1226" t="inlineStr">
        <is>
          <t>Verkehr</t>
        </is>
      </c>
      <c r="H1226" t="inlineStr">
        <is>
          <t>Q03156</t>
        </is>
      </c>
      <c r="I1226" t="inlineStr">
        <is>
          <t>de</t>
        </is>
      </c>
      <c r="J1226" t="b">
        <v>0</v>
      </c>
      <c r="K1226" t="inlineStr">
        <is>
          <t>cf3f4c759fc08b8f2d3fec08cd001fc1</t>
        </is>
      </c>
      <c r="L1226" t="n">
        <v/>
      </c>
      <c r="M1226" t="n">
        <v>-1</v>
      </c>
      <c r="N1226" t="n">
        <v>-1</v>
      </c>
    </row>
    <row r="1227">
      <c r="A1227" t="n">
        <v>1112</v>
      </c>
      <c r="B1227" s="2" t="n">
        <v>45557</v>
      </c>
      <c r="C1227" t="n">
        <v>32823</v>
      </c>
      <c r="D1227" t="inlineStr">
        <is>
          <t>Soll im Stadtzentrum von Wil die Verkehrsführung mittels Einbahnsystem angepasst werden (analog zu Davos)?</t>
        </is>
      </c>
      <c r="E1227" t="inlineStr">
        <is>
          <t>options4</t>
        </is>
      </c>
      <c r="F1227" t="n">
        <v>11591</v>
      </c>
      <c r="G1227" t="inlineStr">
        <is>
          <t>Verkehr</t>
        </is>
      </c>
      <c r="H1227" t="inlineStr">
        <is>
          <t>Q03157</t>
        </is>
      </c>
      <c r="I1227" t="inlineStr">
        <is>
          <t>de</t>
        </is>
      </c>
      <c r="J1227" t="b">
        <v>0</v>
      </c>
      <c r="K1227" t="inlineStr">
        <is>
          <t>6843c5eef715e09e4fda9e065586ed4e</t>
        </is>
      </c>
      <c r="L1227" t="n">
        <v/>
      </c>
      <c r="M1227" t="n">
        <v>-1</v>
      </c>
      <c r="N1227" t="n">
        <v>-1</v>
      </c>
    </row>
    <row r="1228">
      <c r="A1228" t="n">
        <v>1112</v>
      </c>
      <c r="B1228" s="2" t="n">
        <v>45557</v>
      </c>
      <c r="C1228" t="n">
        <v>32824</v>
      </c>
      <c r="D1228" t="inlineStr">
        <is>
          <t>Befürworten Sie die Netzergänzungen «Nord» und «Ost» als Massnahmen zur Verkehrsentlastung für Wil?</t>
        </is>
      </c>
      <c r="E1228" t="inlineStr">
        <is>
          <t>options4</t>
        </is>
      </c>
      <c r="F1228" t="n">
        <v>11591</v>
      </c>
      <c r="G1228" t="inlineStr">
        <is>
          <t>Verkehr</t>
        </is>
      </c>
      <c r="H1228" t="inlineStr">
        <is>
          <t>Q03158</t>
        </is>
      </c>
      <c r="I1228" t="inlineStr">
        <is>
          <t>de</t>
        </is>
      </c>
      <c r="J1228" t="b">
        <v>0</v>
      </c>
      <c r="K1228" t="inlineStr">
        <is>
          <t>c5f62894c7bd8cecc19d24b1402a62ed</t>
        </is>
      </c>
      <c r="L1228" t="n">
        <v/>
      </c>
      <c r="M1228" t="n">
        <v>-1</v>
      </c>
      <c r="N1228" t="n">
        <v>-1</v>
      </c>
    </row>
    <row r="1229">
      <c r="A1229" t="n">
        <v>1112</v>
      </c>
      <c r="B1229" s="2" t="n">
        <v>45557</v>
      </c>
      <c r="C1229" t="n">
        <v>32828</v>
      </c>
      <c r="D1229" t="inlineStr">
        <is>
          <t>Soll die Stadt Wil finanzielle Mittel für ein vergleichbares Angebot, wie die «E-City App» (mit News und Informationen zu Events, Aktionen und Sport) bereitstellen?</t>
        </is>
      </c>
      <c r="E1229" t="inlineStr">
        <is>
          <t>options4</t>
        </is>
      </c>
      <c r="F1229" t="n">
        <v>11592</v>
      </c>
      <c r="G1229" t="inlineStr">
        <is>
          <t>Politisches System &amp; Digitalisierung</t>
        </is>
      </c>
      <c r="H1229" t="inlineStr">
        <is>
          <t>Q03162</t>
        </is>
      </c>
      <c r="I1229" t="inlineStr">
        <is>
          <t>de</t>
        </is>
      </c>
      <c r="J1229" t="b">
        <v>0</v>
      </c>
      <c r="K1229" t="inlineStr">
        <is>
          <t>6ed78c057f1d7ebd39b17857d38f3ede</t>
        </is>
      </c>
      <c r="L1229" t="n">
        <v/>
      </c>
      <c r="M1229" t="n">
        <v>-1</v>
      </c>
      <c r="N1229" t="n">
        <v>-1</v>
      </c>
    </row>
    <row r="1230">
      <c r="A1230" t="n">
        <v>1112</v>
      </c>
      <c r="B1230" s="2" t="n">
        <v>45557</v>
      </c>
      <c r="C1230" t="n">
        <v>32830</v>
      </c>
      <c r="D1230" t="inlineStr">
        <is>
          <t>Soll die Präsenz von Sicherheitskräften (Polizei, private Sicherheitsdienste) in der Stadt Wil erhöht werden?</t>
        </is>
      </c>
      <c r="E1230" t="inlineStr">
        <is>
          <t>options4</t>
        </is>
      </c>
      <c r="F1230" t="n">
        <v>11593</v>
      </c>
      <c r="G1230" t="inlineStr">
        <is>
          <t>Sicherheit &amp; Polizei</t>
        </is>
      </c>
      <c r="H1230" t="inlineStr">
        <is>
          <t>Q03164</t>
        </is>
      </c>
      <c r="I1230" t="inlineStr">
        <is>
          <t>de</t>
        </is>
      </c>
      <c r="J1230" t="b">
        <v>0</v>
      </c>
      <c r="K1230" t="inlineStr">
        <is>
          <t>6c3df31e93a2e6455c67a1a469f1f17f</t>
        </is>
      </c>
      <c r="L1230" t="n">
        <v/>
      </c>
      <c r="M1230" t="n">
        <v>-1</v>
      </c>
      <c r="N1230" t="n">
        <v>-1</v>
      </c>
    </row>
    <row r="1231">
      <c r="A1231" t="n">
        <v>1112</v>
      </c>
      <c r="B1231" s="2" t="n">
        <v>45557</v>
      </c>
      <c r="C1231" t="n">
        <v>32831</v>
      </c>
      <c r="D1231" t="inlineStr">
        <is>
          <t>Befürworten Sie den Ausbau der Videoüberwachung in Wil?</t>
        </is>
      </c>
      <c r="E1231" t="inlineStr">
        <is>
          <t>options4</t>
        </is>
      </c>
      <c r="F1231" t="n">
        <v>11593</v>
      </c>
      <c r="G1231" t="inlineStr">
        <is>
          <t>Sicherheit &amp; Polizei</t>
        </is>
      </c>
      <c r="H1231" t="inlineStr">
        <is>
          <t>Q03165</t>
        </is>
      </c>
      <c r="I1231" t="inlineStr">
        <is>
          <t>de</t>
        </is>
      </c>
      <c r="J1231" t="b">
        <v>0</v>
      </c>
      <c r="K1231" t="inlineStr">
        <is>
          <t>c83b952844ca40303ca2a4602189b919</t>
        </is>
      </c>
      <c r="L1231" t="n">
        <v/>
      </c>
      <c r="M1231" t="n">
        <v>-1</v>
      </c>
      <c r="N1231" t="n">
        <v>-1</v>
      </c>
    </row>
    <row r="1232">
      <c r="A1232" t="n">
        <v>1112</v>
      </c>
      <c r="B1232" s="2" t="n">
        <v>45557</v>
      </c>
      <c r="C1232" t="n">
        <v>32832</v>
      </c>
      <c r="D1232" t="inlineStr">
        <is>
          <t>Sollte in der Stadt Wil ein nächtliches Ausgehverbot für Jugendliche unter 14 Jahren eingeführt werden, so wie es andere Städte planen?</t>
        </is>
      </c>
      <c r="E1232" t="inlineStr">
        <is>
          <t>options4</t>
        </is>
      </c>
      <c r="F1232" t="n">
        <v>11593</v>
      </c>
      <c r="G1232" t="inlineStr">
        <is>
          <t>Sicherheit &amp; Polizei</t>
        </is>
      </c>
      <c r="H1232" t="inlineStr">
        <is>
          <t>Q03166</t>
        </is>
      </c>
      <c r="I1232" t="inlineStr">
        <is>
          <t>de</t>
        </is>
      </c>
      <c r="J1232" t="b">
        <v>0</v>
      </c>
      <c r="K1232" t="inlineStr">
        <is>
          <t>1ffcf12a979fb8c3b81acac9a517766e</t>
        </is>
      </c>
      <c r="L1232" t="n">
        <v/>
      </c>
      <c r="M1232" t="n">
        <v>-1</v>
      </c>
      <c r="N1232" t="n">
        <v>-1</v>
      </c>
    </row>
    <row r="1233">
      <c r="A1233" t="n">
        <v>1115</v>
      </c>
      <c r="B1233" s="2" t="n">
        <v>45557</v>
      </c>
      <c r="C1233" t="n">
        <v>32838</v>
      </c>
      <c r="D1233" t="inlineStr">
        <is>
          <t>Soll die Stadt bei Verdacht auf Sozialhilfemissbrauch vermehrt Sozialdetektiv/-innen einsetzen?</t>
        </is>
      </c>
      <c r="E1233" t="inlineStr">
        <is>
          <t>options4</t>
        </is>
      </c>
      <c r="F1233" t="n">
        <v>11595</v>
      </c>
      <c r="G1233" t="inlineStr">
        <is>
          <t>Sozialstaat, Familie &amp; Gesundheit</t>
        </is>
      </c>
      <c r="H1233" t="inlineStr">
        <is>
          <t>Q03172</t>
        </is>
      </c>
      <c r="I1233" t="inlineStr">
        <is>
          <t>de</t>
        </is>
      </c>
      <c r="J1233" t="b">
        <v>0</v>
      </c>
      <c r="K1233" t="inlineStr">
        <is>
          <t>35d8f7218df4a93acc5b92e126352e93</t>
        </is>
      </c>
      <c r="L1233" t="n">
        <v/>
      </c>
      <c r="M1233" t="n">
        <v>-1</v>
      </c>
      <c r="N1233" t="n">
        <v>-1</v>
      </c>
    </row>
    <row r="1234">
      <c r="A1234" t="n">
        <v>1115</v>
      </c>
      <c r="B1234" s="2" t="n">
        <v>45557</v>
      </c>
      <c r="C1234" t="n">
        <v>32840</v>
      </c>
      <c r="D1234" t="inlineStr">
        <is>
          <t>Soll sich die Stadt Biel beim Kanton für eine Erhöhung der Mittel für die Krankenkassen-Prämienverbilligungen einsetzen?</t>
        </is>
      </c>
      <c r="E1234" t="inlineStr">
        <is>
          <t>options4</t>
        </is>
      </c>
      <c r="F1234" t="n">
        <v>11595</v>
      </c>
      <c r="G1234" t="inlineStr">
        <is>
          <t>Sozialstaat, Familie &amp; Gesundheit</t>
        </is>
      </c>
      <c r="H1234" t="inlineStr">
        <is>
          <t>Q03174</t>
        </is>
      </c>
      <c r="I1234" t="inlineStr">
        <is>
          <t>de</t>
        </is>
      </c>
      <c r="J1234" t="b">
        <v>0</v>
      </c>
      <c r="K1234" t="inlineStr">
        <is>
          <t>dda17014db0fcc9961b581b956aceaff</t>
        </is>
      </c>
      <c r="L1234" t="n">
        <v/>
      </c>
      <c r="M1234" t="n">
        <v>-1</v>
      </c>
      <c r="N1234" t="n">
        <v>-1</v>
      </c>
    </row>
    <row r="1235">
      <c r="A1235" t="n">
        <v>1115</v>
      </c>
      <c r="B1235" s="2" t="n">
        <v>45557</v>
      </c>
      <c r="C1235" t="n">
        <v>32842</v>
      </c>
      <c r="D1235" t="inlineStr">
        <is>
          <t>Befürworten Sie die Einführung von Ganztagesschulen in der ganzen Stadt (an allen Schulen)?</t>
        </is>
      </c>
      <c r="E1235" t="inlineStr">
        <is>
          <t>options4</t>
        </is>
      </c>
      <c r="F1235" t="n">
        <v>11596</v>
      </c>
      <c r="G1235" t="inlineStr">
        <is>
          <t>Schule &amp; Bildung</t>
        </is>
      </c>
      <c r="H1235" t="inlineStr">
        <is>
          <t>Q03176</t>
        </is>
      </c>
      <c r="I1235" t="inlineStr">
        <is>
          <t>de</t>
        </is>
      </c>
      <c r="J1235" t="b">
        <v>0</v>
      </c>
      <c r="K1235" t="inlineStr">
        <is>
          <t>a19104109158aecaec671e81ceb1a4d7</t>
        </is>
      </c>
      <c r="L1235" t="n">
        <v/>
      </c>
      <c r="M1235" t="n">
        <v>-1</v>
      </c>
      <c r="N1235" t="n">
        <v>-1</v>
      </c>
    </row>
    <row r="1236">
      <c r="A1236" t="n">
        <v>1115</v>
      </c>
      <c r="B1236" s="2" t="n">
        <v>45557</v>
      </c>
      <c r="C1236" t="n">
        <v>32843</v>
      </c>
      <c r="D1236" t="inlineStr">
        <is>
          <t>Sollen mehr Schulen in Biel die Filière Bilingue (FiBi) anbieten?</t>
        </is>
      </c>
      <c r="E1236" t="inlineStr">
        <is>
          <t>options4</t>
        </is>
      </c>
      <c r="F1236" t="n">
        <v>11596</v>
      </c>
      <c r="G1236" t="inlineStr">
        <is>
          <t>Schule &amp; Bildung</t>
        </is>
      </c>
      <c r="H1236" t="inlineStr">
        <is>
          <t>Q03177</t>
        </is>
      </c>
      <c r="I1236" t="inlineStr">
        <is>
          <t>de</t>
        </is>
      </c>
      <c r="J1236" t="b">
        <v>0</v>
      </c>
      <c r="K1236" t="inlineStr">
        <is>
          <t>d772cf08e8b08491b294e3672985d5a6</t>
        </is>
      </c>
      <c r="L1236" t="n">
        <v/>
      </c>
      <c r="M1236" t="n">
        <v>-1</v>
      </c>
      <c r="N1236" t="n">
        <v>-1</v>
      </c>
    </row>
    <row r="1237">
      <c r="A1237" t="n">
        <v>1115</v>
      </c>
      <c r="B1237" s="2" t="n">
        <v>45557</v>
      </c>
      <c r="C1237" t="n">
        <v>32846</v>
      </c>
      <c r="D1237" t="inlineStr">
        <is>
          <t xml:space="preserve">Soll die Stadt für fremdsprachige Kinder eine obligatorische Frühförderung einführen (z.B. obligatorischer, von der Stadt finanzierter Spielgruppenbesuch für ein Jahr)? </t>
        </is>
      </c>
      <c r="E1237" t="inlineStr">
        <is>
          <t>options4</t>
        </is>
      </c>
      <c r="F1237" t="n">
        <v>11596</v>
      </c>
      <c r="G1237" t="inlineStr">
        <is>
          <t>Schule &amp; Bildung</t>
        </is>
      </c>
      <c r="H1237" t="inlineStr">
        <is>
          <t>Q03180</t>
        </is>
      </c>
      <c r="I1237" t="inlineStr">
        <is>
          <t>de</t>
        </is>
      </c>
      <c r="J1237" t="b">
        <v>0</v>
      </c>
      <c r="K1237" t="inlineStr">
        <is>
          <t>1e62333f1ecbb168f1b54f0a4c4c8aff</t>
        </is>
      </c>
      <c r="L1237" t="n">
        <v/>
      </c>
      <c r="M1237" t="n">
        <v>-1</v>
      </c>
      <c r="N1237" t="n">
        <v>-1</v>
      </c>
    </row>
    <row r="1238">
      <c r="A1238" t="n">
        <v>1115</v>
      </c>
      <c r="B1238" s="2" t="n">
        <v>45557</v>
      </c>
      <c r="C1238" t="n">
        <v>32849</v>
      </c>
      <c r="D1238" t="inlineStr">
        <is>
          <t>Sollen im Kanton Bern Ausländer/-innen, die seit mindestens zehn Jahren in der Schweiz leben, das Stimm- und Wahlrecht in den Gemeinden erhalten?</t>
        </is>
      </c>
      <c r="E1238" t="inlineStr">
        <is>
          <t>options4</t>
        </is>
      </c>
      <c r="F1238" t="n">
        <v>11597</v>
      </c>
      <c r="G1238" t="inlineStr">
        <is>
          <t>Migration &amp; Integration</t>
        </is>
      </c>
      <c r="H1238" t="inlineStr">
        <is>
          <t>Q03183</t>
        </is>
      </c>
      <c r="I1238" t="inlineStr">
        <is>
          <t>de</t>
        </is>
      </c>
      <c r="J1238" t="b">
        <v>0</v>
      </c>
      <c r="K1238" t="inlineStr">
        <is>
          <t>9fa46c7d9d56b17ce42f3fbd0bf26e5e</t>
        </is>
      </c>
      <c r="L1238" t="n">
        <v/>
      </c>
      <c r="M1238" t="n">
        <v>-1</v>
      </c>
      <c r="N1238" t="n">
        <v>-1</v>
      </c>
    </row>
    <row r="1239">
      <c r="A1239" t="n">
        <v>1115</v>
      </c>
      <c r="B1239" s="2" t="n">
        <v>45557</v>
      </c>
      <c r="C1239" t="n">
        <v>32850</v>
      </c>
      <c r="D1239" t="inlineStr">
        <is>
          <t>Soll sich die Stadt dafür einsetzen, dass die finanzielle Unterstützung von Asylsuchenden auf ein Minimum reduziert wird (z.B. Verzicht auf Kostenübernahme für Weiterbildungsprogramme)?</t>
        </is>
      </c>
      <c r="E1239" t="inlineStr">
        <is>
          <t>options4</t>
        </is>
      </c>
      <c r="F1239" t="n">
        <v>11597</v>
      </c>
      <c r="G1239" t="inlineStr">
        <is>
          <t>Migration &amp; Integration</t>
        </is>
      </c>
      <c r="H1239" t="inlineStr">
        <is>
          <t>Q03184</t>
        </is>
      </c>
      <c r="I1239" t="inlineStr">
        <is>
          <t>de</t>
        </is>
      </c>
      <c r="J1239" t="b">
        <v>0</v>
      </c>
      <c r="K1239" t="inlineStr">
        <is>
          <t>0351c5f5e60ce6fb3638df948a111307</t>
        </is>
      </c>
      <c r="L1239" t="n">
        <v/>
      </c>
      <c r="M1239" t="n">
        <v>-1</v>
      </c>
      <c r="N1239" t="n">
        <v>-1</v>
      </c>
    </row>
    <row r="1240">
      <c r="A1240" t="n">
        <v>1115</v>
      </c>
      <c r="B1240" s="2" t="n">
        <v>45557</v>
      </c>
      <c r="C1240" t="n">
        <v>32851</v>
      </c>
      <c r="D1240" t="inlineStr">
        <is>
          <t xml:space="preserve">Soll die Stadt die Kulturausgaben reduzieren? </t>
        </is>
      </c>
      <c r="E1240" t="inlineStr">
        <is>
          <t>options4</t>
        </is>
      </c>
      <c r="F1240" t="n">
        <v>11598</v>
      </c>
      <c r="G1240" t="inlineStr">
        <is>
          <t>Gesellschaft, Kultur &amp; Ethik</t>
        </is>
      </c>
      <c r="H1240" t="inlineStr">
        <is>
          <t>Q03185</t>
        </is>
      </c>
      <c r="I1240" t="inlineStr">
        <is>
          <t>de</t>
        </is>
      </c>
      <c r="J1240" t="b">
        <v>0</v>
      </c>
      <c r="K1240" t="inlineStr">
        <is>
          <t>63588e1dc284648be9155f87dfef4898</t>
        </is>
      </c>
      <c r="L1240" t="n">
        <v/>
      </c>
      <c r="M1240" t="n">
        <v>-1</v>
      </c>
      <c r="N1240" t="n">
        <v>-1</v>
      </c>
    </row>
    <row r="1241">
      <c r="A1241" t="n">
        <v>1115</v>
      </c>
      <c r="B1241" s="2" t="n">
        <v>45557</v>
      </c>
      <c r="C1241" t="n">
        <v>32852</v>
      </c>
      <c r="D1241" t="inlineStr">
        <is>
          <t>Werbetreibende müssen in Biel neu Plakate in deutscher und französischer Sprache aufhängen. Begrüssen Sie diesen Entscheid?</t>
        </is>
      </c>
      <c r="E1241" t="inlineStr">
        <is>
          <t>options4</t>
        </is>
      </c>
      <c r="F1241" t="n">
        <v>11598</v>
      </c>
      <c r="G1241" t="inlineStr">
        <is>
          <t>Gesellschaft, Kultur &amp; Ethik</t>
        </is>
      </c>
      <c r="H1241" t="inlineStr">
        <is>
          <t>Q03186</t>
        </is>
      </c>
      <c r="I1241" t="inlineStr">
        <is>
          <t>de</t>
        </is>
      </c>
      <c r="J1241" t="b">
        <v>0</v>
      </c>
      <c r="K1241" t="inlineStr">
        <is>
          <t>c902bdd313148c3df07cd7d2b94ff5cf</t>
        </is>
      </c>
      <c r="L1241" t="n">
        <v/>
      </c>
      <c r="M1241" t="n">
        <v>-1</v>
      </c>
      <c r="N1241" t="n">
        <v>-1</v>
      </c>
    </row>
    <row r="1242">
      <c r="A1242" t="n">
        <v>1115</v>
      </c>
      <c r="B1242" s="2" t="n">
        <v>45557</v>
      </c>
      <c r="C1242" t="n">
        <v>32853</v>
      </c>
      <c r="D1242" t="inlineStr">
        <is>
          <t>Sollen Gastrobetriebe über die Sommermonate weiterhin länger öffnen dürfen in der Nacht?</t>
        </is>
      </c>
      <c r="E1242" t="inlineStr">
        <is>
          <t>options4</t>
        </is>
      </c>
      <c r="F1242" t="n">
        <v>11598</v>
      </c>
      <c r="G1242" t="inlineStr">
        <is>
          <t>Gesellschaft, Kultur &amp; Ethik</t>
        </is>
      </c>
      <c r="H1242" t="inlineStr">
        <is>
          <t>Q03187</t>
        </is>
      </c>
      <c r="I1242" t="inlineStr">
        <is>
          <t>de</t>
        </is>
      </c>
      <c r="J1242" t="b">
        <v>0</v>
      </c>
      <c r="K1242" t="inlineStr">
        <is>
          <t>a06a4cb8788256a6ac3c2868e75357bd</t>
        </is>
      </c>
      <c r="L1242" t="n">
        <v/>
      </c>
      <c r="M1242" t="n">
        <v>-1</v>
      </c>
      <c r="N1242" t="n">
        <v>-1</v>
      </c>
    </row>
    <row r="1243">
      <c r="A1243" t="n">
        <v>1115</v>
      </c>
      <c r="B1243" s="2" t="n">
        <v>45557</v>
      </c>
      <c r="C1243" t="n">
        <v>32855</v>
      </c>
      <c r="D1243" t="inlineStr">
        <is>
          <t>Soll die Stadt Biel zusätzlich zu den kantonalen Bestimmungen über den Ausgleich der Gemeindefinanzen (Gemeindegesetz) eine kommunale Schuldenbremse einführen?</t>
        </is>
      </c>
      <c r="E1243" t="inlineStr">
        <is>
          <t>options4</t>
        </is>
      </c>
      <c r="F1243" t="n">
        <v>11599</v>
      </c>
      <c r="G1243" t="inlineStr">
        <is>
          <t>Finanzen &amp; Steuern</t>
        </is>
      </c>
      <c r="H1243" t="inlineStr">
        <is>
          <t>Q03189</t>
        </is>
      </c>
      <c r="I1243" t="inlineStr">
        <is>
          <t>de</t>
        </is>
      </c>
      <c r="J1243" t="b">
        <v>0</v>
      </c>
      <c r="K1243" t="inlineStr">
        <is>
          <t>3a04bcf39689a7f52efff3fdaf393150</t>
        </is>
      </c>
      <c r="L1243" t="n">
        <v/>
      </c>
      <c r="M1243" t="n">
        <v>-1</v>
      </c>
      <c r="N1243" t="n">
        <v>-1</v>
      </c>
    </row>
    <row r="1244">
      <c r="A1244" t="n">
        <v>1115</v>
      </c>
      <c r="B1244" s="2" t="n">
        <v>45557</v>
      </c>
      <c r="C1244" t="n">
        <v>32857</v>
      </c>
      <c r="D1244" t="inlineStr">
        <is>
          <t>Befürworten Sie in Biel die Einführung eines für alle Arbeitnehmenden gültigen Mindestlohnes (brutto 23.80 Franken pro Stunde)?</t>
        </is>
      </c>
      <c r="E1244" t="inlineStr">
        <is>
          <t>options4</t>
        </is>
      </c>
      <c r="F1244" t="n">
        <v>11600</v>
      </c>
      <c r="G1244" t="inlineStr">
        <is>
          <t>Wirtschaft &amp; Arbeit</t>
        </is>
      </c>
      <c r="H1244" t="inlineStr">
        <is>
          <t>Q03191</t>
        </is>
      </c>
      <c r="I1244" t="inlineStr">
        <is>
          <t>de</t>
        </is>
      </c>
      <c r="J1244" t="b">
        <v>0</v>
      </c>
      <c r="K1244" t="inlineStr">
        <is>
          <t>37a6474d4f119736818b4e5947ddd75e</t>
        </is>
      </c>
      <c r="L1244" t="n">
        <v/>
      </c>
      <c r="M1244" t="n">
        <v>-1</v>
      </c>
      <c r="N1244" t="n">
        <v>-1</v>
      </c>
    </row>
    <row r="1245">
      <c r="A1245" t="n">
        <v>1115</v>
      </c>
      <c r="B1245" s="2" t="n">
        <v>45557</v>
      </c>
      <c r="C1245" t="n">
        <v>32861</v>
      </c>
      <c r="D1245" t="inlineStr">
        <is>
          <t>Soll am Unteren Quai nicht nur saniert werden, sondern auch eine Begegnungszone entstehen?</t>
        </is>
      </c>
      <c r="E1245" t="inlineStr">
        <is>
          <t>options4</t>
        </is>
      </c>
      <c r="F1245" t="n">
        <v>11601</v>
      </c>
      <c r="G1245" t="inlineStr">
        <is>
          <t>Raumplanung</t>
        </is>
      </c>
      <c r="H1245" t="inlineStr">
        <is>
          <t>Q03195</t>
        </is>
      </c>
      <c r="I1245" t="inlineStr">
        <is>
          <t>de</t>
        </is>
      </c>
      <c r="J1245" t="b">
        <v>0</v>
      </c>
      <c r="K1245" t="inlineStr">
        <is>
          <t>de3c3928fe7019c29a7e9bfc8339134f</t>
        </is>
      </c>
      <c r="L1245" t="n">
        <v/>
      </c>
      <c r="M1245" t="n">
        <v>-1</v>
      </c>
      <c r="N1245" t="n">
        <v>-1</v>
      </c>
    </row>
    <row r="1246">
      <c r="A1246" t="n">
        <v>1115</v>
      </c>
      <c r="B1246" s="2" t="n">
        <v>45557</v>
      </c>
      <c r="C1246" t="n">
        <v>32862</v>
      </c>
      <c r="D1246" t="inlineStr">
        <is>
          <t>Soll die Bahnhofstrasse zwischen Bahnhof und  Guisanplatz verkehrsfrei werden (motorisierter Individualverkehr)?</t>
        </is>
      </c>
      <c r="E1246" t="inlineStr">
        <is>
          <t>options4</t>
        </is>
      </c>
      <c r="F1246" t="n">
        <v>11601</v>
      </c>
      <c r="G1246" t="inlineStr">
        <is>
          <t>Raumplanung</t>
        </is>
      </c>
      <c r="H1246" t="inlineStr">
        <is>
          <t>Q03196</t>
        </is>
      </c>
      <c r="I1246" t="inlineStr">
        <is>
          <t>de</t>
        </is>
      </c>
      <c r="J1246" t="b">
        <v>0</v>
      </c>
      <c r="K1246" t="inlineStr">
        <is>
          <t>39624c4b3df1a57b7726d87b7bce560c</t>
        </is>
      </c>
      <c r="L1246" t="n">
        <v/>
      </c>
      <c r="M1246" t="n">
        <v>-1</v>
      </c>
      <c r="N1246" t="n">
        <v>-1</v>
      </c>
    </row>
    <row r="1247">
      <c r="A1247" t="n">
        <v>1115</v>
      </c>
      <c r="B1247" s="2" t="n">
        <v>45557</v>
      </c>
      <c r="C1247" t="n">
        <v>32863</v>
      </c>
      <c r="D1247" t="inlineStr">
        <is>
          <t>Befürworten Sie eine Umnutzung des Gebietes rund um den Bahnhof und Richtung Nidau/See mit Fokus auf den Fussverkehr?</t>
        </is>
      </c>
      <c r="E1247" t="inlineStr">
        <is>
          <t>options4</t>
        </is>
      </c>
      <c r="F1247" t="n">
        <v>11601</v>
      </c>
      <c r="G1247" t="inlineStr">
        <is>
          <t>Raumplanung</t>
        </is>
      </c>
      <c r="H1247" t="inlineStr">
        <is>
          <t>Q03197</t>
        </is>
      </c>
      <c r="I1247" t="inlineStr">
        <is>
          <t>de</t>
        </is>
      </c>
      <c r="J1247" t="b">
        <v>0</v>
      </c>
      <c r="K1247" t="inlineStr">
        <is>
          <t>dce77c7bfac95419892f503b152690ed</t>
        </is>
      </c>
      <c r="L1247" t="n">
        <v/>
      </c>
      <c r="M1247" t="n">
        <v>-1</v>
      </c>
      <c r="N1247" t="n">
        <v>-1</v>
      </c>
    </row>
    <row r="1248">
      <c r="A1248" t="n">
        <v>1115</v>
      </c>
      <c r="B1248" s="2" t="n">
        <v>45557</v>
      </c>
      <c r="C1248" t="n">
        <v>32864</v>
      </c>
      <c r="D1248" t="inlineStr">
        <is>
          <t>Sollen bei einem Umzug des Spitals ins Brüggmoos die aktuellen Gebäude des Spitalzentrums umgenutzt und erhalten bleiben (z.B. Wohnraum, Zwischennutzungen)?</t>
        </is>
      </c>
      <c r="E1248" t="inlineStr">
        <is>
          <t>options4</t>
        </is>
      </c>
      <c r="F1248" t="n">
        <v>11601</v>
      </c>
      <c r="G1248" t="inlineStr">
        <is>
          <t>Raumplanung</t>
        </is>
      </c>
      <c r="H1248" t="inlineStr">
        <is>
          <t>Q03198</t>
        </is>
      </c>
      <c r="I1248" t="inlineStr">
        <is>
          <t>de</t>
        </is>
      </c>
      <c r="J1248" t="b">
        <v>0</v>
      </c>
      <c r="K1248" t="inlineStr">
        <is>
          <t>b9abe8389e255951941d4749ee9a80b3</t>
        </is>
      </c>
      <c r="L1248" t="n">
        <v/>
      </c>
      <c r="M1248" t="n">
        <v>-1</v>
      </c>
      <c r="N1248" t="n">
        <v>-1</v>
      </c>
    </row>
    <row r="1249">
      <c r="A1249" t="n">
        <v>1115</v>
      </c>
      <c r="B1249" s="2" t="n">
        <v>45557</v>
      </c>
      <c r="C1249" t="n">
        <v>32866</v>
      </c>
      <c r="D1249" t="inlineStr">
        <is>
          <t>Sollte die Stadt Biel die Energievorschriften bei Bauprojekten weiter verschärfen (z.B. strengere Vorschriften bzgl. Energieeffizienz von Neubauten oder Pflicht zur Installation von Solar-/Photovoltaikanlagen bei Neubauten)?</t>
        </is>
      </c>
      <c r="E1249" t="inlineStr">
        <is>
          <t>options4</t>
        </is>
      </c>
      <c r="F1249" t="n">
        <v>11602</v>
      </c>
      <c r="G1249" t="inlineStr">
        <is>
          <t>Umwelt &amp; Energie</t>
        </is>
      </c>
      <c r="H1249" t="inlineStr">
        <is>
          <t>Q03200</t>
        </is>
      </c>
      <c r="I1249" t="inlineStr">
        <is>
          <t>de</t>
        </is>
      </c>
      <c r="J1249" t="b">
        <v>0</v>
      </c>
      <c r="K1249" t="inlineStr">
        <is>
          <t>2e758a906c95c7b24a492ba81e824204</t>
        </is>
      </c>
      <c r="L1249" t="n">
        <v/>
      </c>
      <c r="M1249" t="n">
        <v>-1</v>
      </c>
      <c r="N1249" t="n">
        <v>-1</v>
      </c>
    </row>
    <row r="1250">
      <c r="A1250" t="n">
        <v>1115</v>
      </c>
      <c r="B1250" s="2" t="n">
        <v>45557</v>
      </c>
      <c r="C1250" t="n">
        <v>32868</v>
      </c>
      <c r="D1250" t="inlineStr">
        <is>
          <t xml:space="preserve">Eine Volksinitiative fordert, dass in Biel innert zehn Jahren die Strassenfläche jährlich um ein Prozent zu gunsten von ÖV, Velo, Fussverkehr und Grünflächen reduziert wird. Befürworten Sie dies?  </t>
        </is>
      </c>
      <c r="E1250" t="inlineStr">
        <is>
          <t>options4</t>
        </is>
      </c>
      <c r="F1250" t="n">
        <v>11603</v>
      </c>
      <c r="G1250" t="inlineStr">
        <is>
          <t>Verkehr</t>
        </is>
      </c>
      <c r="H1250" t="inlineStr">
        <is>
          <t>Q03202</t>
        </is>
      </c>
      <c r="I1250" t="inlineStr">
        <is>
          <t>de</t>
        </is>
      </c>
      <c r="J1250" t="b">
        <v>0</v>
      </c>
      <c r="K1250" t="inlineStr">
        <is>
          <t>1a8c958fee8319efb6c7c4cd5c0c1ea5</t>
        </is>
      </c>
      <c r="L1250" t="n">
        <v/>
      </c>
      <c r="M1250" t="n">
        <v>-1</v>
      </c>
      <c r="N1250" t="n">
        <v>-1</v>
      </c>
    </row>
    <row r="1251">
      <c r="A1251" t="n">
        <v>1115</v>
      </c>
      <c r="B1251" s="2" t="n">
        <v>45557</v>
      </c>
      <c r="C1251" t="n">
        <v>32869</v>
      </c>
      <c r="D1251" t="inlineStr">
        <is>
          <t>Soll die Stadt mit einer ÖV-Offensive einen Ausbau der Bus- und S-Bahnlinien vorantreiben (z.B. zusätzliche Bahnhaltestellen, Verdichtung des Fahrplans)?</t>
        </is>
      </c>
      <c r="E1251" t="inlineStr">
        <is>
          <t>options4</t>
        </is>
      </c>
      <c r="F1251" t="n">
        <v>11603</v>
      </c>
      <c r="G1251" t="inlineStr">
        <is>
          <t>Verkehr</t>
        </is>
      </c>
      <c r="H1251" t="inlineStr">
        <is>
          <t>Q03203</t>
        </is>
      </c>
      <c r="I1251" t="inlineStr">
        <is>
          <t>de</t>
        </is>
      </c>
      <c r="J1251" t="b">
        <v>0</v>
      </c>
      <c r="K1251" t="inlineStr">
        <is>
          <t>eb482ab56c96bc55fc8e61ed573d87d4</t>
        </is>
      </c>
      <c r="L1251" t="n">
        <v/>
      </c>
      <c r="M1251" t="n">
        <v>-1</v>
      </c>
      <c r="N1251" t="n">
        <v>-1</v>
      </c>
    </row>
    <row r="1252">
      <c r="A1252" t="n">
        <v>1115</v>
      </c>
      <c r="B1252" s="2" t="n">
        <v>45557</v>
      </c>
      <c r="C1252" t="n">
        <v>32870</v>
      </c>
      <c r="D1252" t="inlineStr">
        <is>
          <t>Sollen im Stadtzentrum und in den Aussenquartieren vermehrt Begegnungszonen (Tempo 20) und Tempo 30-Zonen eingerichtet werden?</t>
        </is>
      </c>
      <c r="E1252" t="inlineStr">
        <is>
          <t>options4</t>
        </is>
      </c>
      <c r="F1252" t="n">
        <v>11603</v>
      </c>
      <c r="G1252" t="inlineStr">
        <is>
          <t>Verkehr</t>
        </is>
      </c>
      <c r="H1252" t="inlineStr">
        <is>
          <t>Q03204</t>
        </is>
      </c>
      <c r="I1252" t="inlineStr">
        <is>
          <t>de</t>
        </is>
      </c>
      <c r="J1252" t="b">
        <v>0</v>
      </c>
      <c r="K1252" t="inlineStr">
        <is>
          <t>84e4cf332539427ae0084fa2f0ce401b</t>
        </is>
      </c>
      <c r="L1252" t="n">
        <v/>
      </c>
      <c r="M1252" t="n">
        <v>-1</v>
      </c>
      <c r="N1252" t="n">
        <v>-1</v>
      </c>
    </row>
    <row r="1253">
      <c r="A1253" t="n">
        <v>1115</v>
      </c>
      <c r="B1253" s="2" t="n">
        <v>45557</v>
      </c>
      <c r="C1253" t="n">
        <v>32871</v>
      </c>
      <c r="D1253" t="inlineStr">
        <is>
          <t>Die Stadt Biel will Parkfelder reduzieren um mehr Grünflächen zu schaffen, befürworten Sie dies?</t>
        </is>
      </c>
      <c r="E1253" t="inlineStr">
        <is>
          <t>options4</t>
        </is>
      </c>
      <c r="F1253" t="n">
        <v>11603</v>
      </c>
      <c r="G1253" t="inlineStr">
        <is>
          <t>Verkehr</t>
        </is>
      </c>
      <c r="H1253" t="inlineStr">
        <is>
          <t>Q03205</t>
        </is>
      </c>
      <c r="I1253" t="inlineStr">
        <is>
          <t>de</t>
        </is>
      </c>
      <c r="J1253" t="b">
        <v>0</v>
      </c>
      <c r="K1253" t="inlineStr">
        <is>
          <t>3b80cc1304a9db783e376b737c6a84ac</t>
        </is>
      </c>
      <c r="L1253" t="n">
        <v/>
      </c>
      <c r="M1253" t="n">
        <v>-1</v>
      </c>
      <c r="N1253" t="n">
        <v>-1</v>
      </c>
    </row>
    <row r="1254">
      <c r="A1254" t="n">
        <v>1115</v>
      </c>
      <c r="B1254" s="2" t="n">
        <v>45557</v>
      </c>
      <c r="C1254" t="n">
        <v>32872</v>
      </c>
      <c r="D1254" t="inlineStr">
        <is>
          <t>Soll in Bieler Parkhäusern das Parkieren während den ersten 30 Minuten kostenlos sein?</t>
        </is>
      </c>
      <c r="E1254" t="inlineStr">
        <is>
          <t>options4</t>
        </is>
      </c>
      <c r="F1254" t="n">
        <v>11603</v>
      </c>
      <c r="G1254" t="inlineStr">
        <is>
          <t>Verkehr</t>
        </is>
      </c>
      <c r="H1254" t="inlineStr">
        <is>
          <t>Q03206</t>
        </is>
      </c>
      <c r="I1254" t="inlineStr">
        <is>
          <t>de</t>
        </is>
      </c>
      <c r="J1254" t="b">
        <v>0</v>
      </c>
      <c r="K1254" t="inlineStr">
        <is>
          <t>d36c2e3460aa6610abbcc25e9d0c3f8a</t>
        </is>
      </c>
      <c r="L1254" t="n">
        <v/>
      </c>
      <c r="M1254" t="n">
        <v>-1</v>
      </c>
      <c r="N1254" t="n">
        <v>-1</v>
      </c>
    </row>
    <row r="1255">
      <c r="A1255" t="n">
        <v>1115</v>
      </c>
      <c r="B1255" s="2" t="n">
        <v>45557</v>
      </c>
      <c r="C1255" t="n">
        <v>32876</v>
      </c>
      <c r="D1255" t="inlineStr">
        <is>
          <t>Soll die Stadt Biel ein generelles Bettelverbot einführen?</t>
        </is>
      </c>
      <c r="E1255" t="inlineStr">
        <is>
          <t>options4</t>
        </is>
      </c>
      <c r="F1255" t="n">
        <v>11605</v>
      </c>
      <c r="G1255" t="inlineStr">
        <is>
          <t>Sicherheit &amp; Polizei</t>
        </is>
      </c>
      <c r="H1255" t="inlineStr">
        <is>
          <t>Q03210</t>
        </is>
      </c>
      <c r="I1255" t="inlineStr">
        <is>
          <t>de</t>
        </is>
      </c>
      <c r="J1255" t="b">
        <v>0</v>
      </c>
      <c r="K1255" t="inlineStr">
        <is>
          <t>960e43a5062c88369a434b9ae25b07fd</t>
        </is>
      </c>
      <c r="L1255" t="n">
        <v/>
      </c>
      <c r="M1255" t="n">
        <v>-1</v>
      </c>
      <c r="N1255" t="n">
        <v>-1</v>
      </c>
    </row>
    <row r="1256">
      <c r="A1256" t="n">
        <v>1115</v>
      </c>
      <c r="B1256" s="2" t="n">
        <v>45557</v>
      </c>
      <c r="C1256" t="n">
        <v>32878</v>
      </c>
      <c r="D1256" t="inlineStr">
        <is>
          <t>Würden Sie einen Ausbau der Videoüberwachung (z.B. an Haltestellen, Schulen, usw.) in der Stadt Biel begrüssen?</t>
        </is>
      </c>
      <c r="E1256" t="inlineStr">
        <is>
          <t>options4</t>
        </is>
      </c>
      <c r="F1256" t="n">
        <v>11605</v>
      </c>
      <c r="G1256" t="inlineStr">
        <is>
          <t>Sicherheit &amp; Polizei</t>
        </is>
      </c>
      <c r="H1256" t="inlineStr">
        <is>
          <t>Q03212</t>
        </is>
      </c>
      <c r="I1256" t="inlineStr">
        <is>
          <t>de</t>
        </is>
      </c>
      <c r="J1256" t="b">
        <v>0</v>
      </c>
      <c r="K1256" t="inlineStr">
        <is>
          <t>bd03b0df90f5fe091719b826ce4e84d0</t>
        </is>
      </c>
      <c r="L1256" t="n">
        <v/>
      </c>
      <c r="M1256" t="n">
        <v>-1</v>
      </c>
      <c r="N1256" t="n">
        <v>-1</v>
      </c>
    </row>
    <row r="1257">
      <c r="A1257" t="n">
        <v>1115</v>
      </c>
      <c r="B1257" s="2" t="n">
        <v>45557</v>
      </c>
      <c r="C1257" t="n">
        <v>32879</v>
      </c>
      <c r="D1257" t="inlineStr">
        <is>
          <t>Sollte in der Stadt Biel ein nächtliches Ausgehverbot für Jugendliche unter 14 Jahren eingeführt werden, so wie es andere Städte/Gemeinden (bspw. Studen BE) planen?</t>
        </is>
      </c>
      <c r="E1257" t="inlineStr">
        <is>
          <t>options4</t>
        </is>
      </c>
      <c r="F1257" t="n">
        <v>11605</v>
      </c>
      <c r="G1257" t="inlineStr">
        <is>
          <t>Sicherheit &amp; Polizei</t>
        </is>
      </c>
      <c r="H1257" t="inlineStr">
        <is>
          <t>Q03213</t>
        </is>
      </c>
      <c r="I1257" t="inlineStr">
        <is>
          <t>de</t>
        </is>
      </c>
      <c r="J1257" t="b">
        <v>0</v>
      </c>
      <c r="K1257" t="inlineStr">
        <is>
          <t>ecf455d7ac4e4e0dd1658a409e08d030</t>
        </is>
      </c>
      <c r="L1257" t="n">
        <v/>
      </c>
      <c r="M1257" t="n">
        <v>-1</v>
      </c>
      <c r="N1257" t="n">
        <v>-1</v>
      </c>
    </row>
    <row r="1258">
      <c r="A1258" t="n">
        <v>1118</v>
      </c>
      <c r="B1258" s="2" t="n">
        <v>45557</v>
      </c>
      <c r="C1258" t="n">
        <v>32691</v>
      </c>
      <c r="D1258" t="inlineStr">
        <is>
          <t>Sollen die Elternbeiträge der Kindertagesstätten stärker von der Stadt St. Gallen subventioniert werden?</t>
        </is>
      </c>
      <c r="E1258" t="inlineStr">
        <is>
          <t>options4</t>
        </is>
      </c>
      <c r="F1258" t="n">
        <v>11559</v>
      </c>
      <c r="G1258" t="inlineStr">
        <is>
          <t>Sozialstaat, Familie &amp; Gesundheit</t>
        </is>
      </c>
      <c r="H1258" t="inlineStr">
        <is>
          <t>Q03219</t>
        </is>
      </c>
      <c r="I1258" t="inlineStr">
        <is>
          <t>de</t>
        </is>
      </c>
      <c r="J1258" t="b">
        <v>0</v>
      </c>
      <c r="K1258" t="inlineStr">
        <is>
          <t>3ff8f8c190c2b31659d25ebac60ad8b6</t>
        </is>
      </c>
      <c r="L1258" t="n">
        <v/>
      </c>
      <c r="M1258" t="n">
        <v>-1</v>
      </c>
      <c r="N1258" t="n">
        <v>-1</v>
      </c>
    </row>
    <row r="1259">
      <c r="A1259" t="n">
        <v>1118</v>
      </c>
      <c r="B1259" s="2" t="n">
        <v>45557</v>
      </c>
      <c r="C1259" t="n">
        <v>32692</v>
      </c>
      <c r="D1259" t="inlineStr">
        <is>
          <t>Die städtischen Tarife für die Haushalthilfe (Spitex , Pro Senectute, Haushilfe- und Entlastungsdienst) werden u.a. wegen der Teuerung um 12% angehoben. Befürworten Sie diese Massnahme?</t>
        </is>
      </c>
      <c r="E1259" t="inlineStr">
        <is>
          <t>options4</t>
        </is>
      </c>
      <c r="F1259" t="n">
        <v>11559</v>
      </c>
      <c r="G1259" t="inlineStr">
        <is>
          <t>Sozialstaat, Familie &amp; Gesundheit</t>
        </is>
      </c>
      <c r="H1259" t="inlineStr">
        <is>
          <t>Q03220</t>
        </is>
      </c>
      <c r="I1259" t="inlineStr">
        <is>
          <t>de</t>
        </is>
      </c>
      <c r="J1259" t="b">
        <v>0</v>
      </c>
      <c r="K1259" t="inlineStr">
        <is>
          <t>dbd41b5731d20f929309faa7d0930b0b</t>
        </is>
      </c>
      <c r="L1259" t="n">
        <v/>
      </c>
      <c r="M1259" t="n">
        <v>-1</v>
      </c>
      <c r="N1259" t="n">
        <v>-1</v>
      </c>
    </row>
    <row r="1260">
      <c r="A1260" t="n">
        <v>1118</v>
      </c>
      <c r="B1260" s="2" t="n">
        <v>45557</v>
      </c>
      <c r="C1260" t="n">
        <v>32693</v>
      </c>
      <c r="D1260" t="inlineStr">
        <is>
          <t>Sollen Schulen in der Stadt vermehrt mit integrierten Betreungsangeboten wie Tagesschulen und Mittagstisch ausgestattet werden?</t>
        </is>
      </c>
      <c r="E1260" t="inlineStr">
        <is>
          <t>options4</t>
        </is>
      </c>
      <c r="F1260" t="n">
        <v>11559</v>
      </c>
      <c r="G1260" t="inlineStr">
        <is>
          <t>Sozialstaat, Familie &amp; Gesundheit</t>
        </is>
      </c>
      <c r="H1260" t="inlineStr">
        <is>
          <t>Q03221</t>
        </is>
      </c>
      <c r="I1260" t="inlineStr">
        <is>
          <t>de</t>
        </is>
      </c>
      <c r="J1260" t="b">
        <v>0</v>
      </c>
      <c r="K1260" t="inlineStr">
        <is>
          <t>d6e5b62463eacbeea75a027388aaabb6</t>
        </is>
      </c>
      <c r="L1260" t="n">
        <v/>
      </c>
      <c r="M1260" t="n">
        <v>-1</v>
      </c>
      <c r="N1260" t="n">
        <v>-1</v>
      </c>
    </row>
    <row r="1261">
      <c r="A1261" t="n">
        <v>1118</v>
      </c>
      <c r="B1261" s="2" t="n">
        <v>45557</v>
      </c>
      <c r="C1261" t="n">
        <v>32696</v>
      </c>
      <c r="D1261" t="inlineStr">
        <is>
          <t>Sollen fremdsprachige Kinder vermehrt in separaten Klassen unterrichtet werden?</t>
        </is>
      </c>
      <c r="E1261" t="inlineStr">
        <is>
          <t>options4</t>
        </is>
      </c>
      <c r="F1261" t="n">
        <v>11560</v>
      </c>
      <c r="G1261" t="inlineStr">
        <is>
          <t>Schule &amp; Bildung</t>
        </is>
      </c>
      <c r="H1261" t="inlineStr">
        <is>
          <t>Q03224</t>
        </is>
      </c>
      <c r="I1261" t="inlineStr">
        <is>
          <t>de</t>
        </is>
      </c>
      <c r="J1261" t="b">
        <v>0</v>
      </c>
      <c r="K1261" t="inlineStr">
        <is>
          <t>0651406c5f575e50adc0b5eecb001499</t>
        </is>
      </c>
      <c r="L1261" t="n">
        <v/>
      </c>
      <c r="M1261" t="n">
        <v>-1</v>
      </c>
      <c r="N1261" t="n">
        <v>-1</v>
      </c>
    </row>
    <row r="1262">
      <c r="A1262" t="n">
        <v>1118</v>
      </c>
      <c r="B1262" s="2" t="n">
        <v>45557</v>
      </c>
      <c r="C1262" t="n">
        <v>32698</v>
      </c>
      <c r="D1262" t="inlineStr">
        <is>
          <t>Die Stadt St.Gallen verzichtet seit kurzem auf Einbürgerungsgebühren für unter 25-jährige. Sollen die Einbürgerungsgebühren auch für über 25-jährige Personen reduziert werden?</t>
        </is>
      </c>
      <c r="E1262" t="inlineStr">
        <is>
          <t>options4</t>
        </is>
      </c>
      <c r="F1262" t="n">
        <v>11561</v>
      </c>
      <c r="G1262" t="inlineStr">
        <is>
          <t>Migration &amp; Integration</t>
        </is>
      </c>
      <c r="H1262" t="inlineStr">
        <is>
          <t>Q03226</t>
        </is>
      </c>
      <c r="I1262" t="inlineStr">
        <is>
          <t>de</t>
        </is>
      </c>
      <c r="J1262" t="b">
        <v>0</v>
      </c>
      <c r="K1262" t="inlineStr">
        <is>
          <t>a83dd7da83640f0d4323be405f01af3c</t>
        </is>
      </c>
      <c r="L1262" t="n">
        <v/>
      </c>
      <c r="M1262" t="n">
        <v>-1</v>
      </c>
      <c r="N1262" t="n">
        <v>-1</v>
      </c>
    </row>
    <row r="1263">
      <c r="A1263" t="n">
        <v>1118</v>
      </c>
      <c r="B1263" s="2" t="n">
        <v>45557</v>
      </c>
      <c r="C1263" t="n">
        <v>32700</v>
      </c>
      <c r="D1263" t="inlineStr">
        <is>
          <t>Sollen Ausländer/-innen, die seit mindestens zehn Jahren in der Schweiz leben, das Stimm- und Wahlrecht in den Gemeinden in St.Gallen erhalten?</t>
        </is>
      </c>
      <c r="E1263" t="inlineStr">
        <is>
          <t>options4</t>
        </is>
      </c>
      <c r="F1263" t="n">
        <v>11561</v>
      </c>
      <c r="G1263" t="inlineStr">
        <is>
          <t>Migration &amp; Integration</t>
        </is>
      </c>
      <c r="H1263" t="inlineStr">
        <is>
          <t>Q03228</t>
        </is>
      </c>
      <c r="I1263" t="inlineStr">
        <is>
          <t>de</t>
        </is>
      </c>
      <c r="J1263" t="b">
        <v>0</v>
      </c>
      <c r="K1263" t="inlineStr">
        <is>
          <t>5aede0d1887e9f51f62f493c5746b695</t>
        </is>
      </c>
      <c r="L1263" t="n">
        <v/>
      </c>
      <c r="M1263" t="n">
        <v>-1</v>
      </c>
      <c r="N1263" t="n">
        <v>-1</v>
      </c>
    </row>
    <row r="1264">
      <c r="A1264" t="n">
        <v>1118</v>
      </c>
      <c r="B1264" s="2" t="n">
        <v>45557</v>
      </c>
      <c r="C1264" t="n">
        <v>32702</v>
      </c>
      <c r="D1264" t="inlineStr">
        <is>
          <t>Befürworten Sie das Bibiliotheksprojekt "Neue Bibliothek St.Gallen" (Erstellung einer gemeinsamen Bibliothek am Standort Union/Blumenmarkt)?</t>
        </is>
      </c>
      <c r="E1264" t="inlineStr">
        <is>
          <t>options4</t>
        </is>
      </c>
      <c r="F1264" t="n">
        <v>11562</v>
      </c>
      <c r="G1264" t="inlineStr">
        <is>
          <t>Gesellschaft, Kultur &amp; Ethik</t>
        </is>
      </c>
      <c r="H1264" t="inlineStr">
        <is>
          <t>Q03230</t>
        </is>
      </c>
      <c r="I1264" t="inlineStr">
        <is>
          <t>de</t>
        </is>
      </c>
      <c r="J1264" t="b">
        <v>0</v>
      </c>
      <c r="K1264" t="inlineStr">
        <is>
          <t>8296549a04d0d62e4172aefefce33c57</t>
        </is>
      </c>
      <c r="L1264" t="n">
        <v/>
      </c>
      <c r="M1264" t="n">
        <v>-1</v>
      </c>
      <c r="N1264" t="n">
        <v>-1</v>
      </c>
    </row>
    <row r="1265">
      <c r="A1265" t="n">
        <v>1118</v>
      </c>
      <c r="B1265" s="2" t="n">
        <v>45557</v>
      </c>
      <c r="C1265" t="n">
        <v>32703</v>
      </c>
      <c r="D1265" t="inlineStr">
        <is>
          <t>Befürworten Sie eine Reduktion der Städtischen Kulturförderung (Sparprogramm "Fokus25")?</t>
        </is>
      </c>
      <c r="E1265" t="inlineStr">
        <is>
          <t>options4</t>
        </is>
      </c>
      <c r="F1265" t="n">
        <v>11562</v>
      </c>
      <c r="G1265" t="inlineStr">
        <is>
          <t>Gesellschaft, Kultur &amp; Ethik</t>
        </is>
      </c>
      <c r="H1265" t="inlineStr">
        <is>
          <t>Q03231</t>
        </is>
      </c>
      <c r="I1265" t="inlineStr">
        <is>
          <t>de</t>
        </is>
      </c>
      <c r="J1265" t="b">
        <v>0</v>
      </c>
      <c r="K1265" t="inlineStr">
        <is>
          <t>81370eec7c6b9710c03d41747b24be95</t>
        </is>
      </c>
      <c r="L1265" t="n">
        <v/>
      </c>
      <c r="M1265" t="n">
        <v>-1</v>
      </c>
      <c r="N1265" t="n">
        <v>-1</v>
      </c>
    </row>
    <row r="1266">
      <c r="A1266" t="n">
        <v>1118</v>
      </c>
      <c r="B1266" s="2" t="n">
        <v>45557</v>
      </c>
      <c r="C1266" t="n">
        <v>32704</v>
      </c>
      <c r="D1266" t="inlineStr">
        <is>
          <t>Soll auf die Verwendung geschlechtsneutraler Sprache in offiziellen Publikationen der Stadt St. Gallen verzichtet werden?</t>
        </is>
      </c>
      <c r="E1266" t="inlineStr">
        <is>
          <t>options4</t>
        </is>
      </c>
      <c r="F1266" t="n">
        <v>11562</v>
      </c>
      <c r="G1266" t="inlineStr">
        <is>
          <t>Gesellschaft, Kultur &amp; Ethik</t>
        </is>
      </c>
      <c r="H1266" t="inlineStr">
        <is>
          <t>Q03232</t>
        </is>
      </c>
      <c r="I1266" t="inlineStr">
        <is>
          <t>de</t>
        </is>
      </c>
      <c r="J1266" t="b">
        <v>0</v>
      </c>
      <c r="K1266" t="inlineStr">
        <is>
          <t>f13aedc89311d8a93a39e2d426040c9d</t>
        </is>
      </c>
      <c r="L1266" t="n">
        <v/>
      </c>
      <c r="M1266" t="n">
        <v>-1</v>
      </c>
      <c r="N1266" t="n">
        <v>-1</v>
      </c>
    </row>
    <row r="1267">
      <c r="A1267" t="n">
        <v>1118</v>
      </c>
      <c r="B1267" s="2" t="n">
        <v>45557</v>
      </c>
      <c r="C1267" t="n">
        <v>32705</v>
      </c>
      <c r="D1267" t="inlineStr">
        <is>
          <t>Seit Anfang Jahr müsste der ÖV rollstuhlgerecht nutzbar sein. Soll in der Stadt der Ausbau barrierefreier Bushaltestellen (zusätzlich) beschleunigt werden?</t>
        </is>
      </c>
      <c r="E1267" t="inlineStr">
        <is>
          <t>options4</t>
        </is>
      </c>
      <c r="F1267" t="n">
        <v>11562</v>
      </c>
      <c r="G1267" t="inlineStr">
        <is>
          <t>Gesellschaft, Kultur &amp; Ethik</t>
        </is>
      </c>
      <c r="H1267" t="inlineStr">
        <is>
          <t>Q03233</t>
        </is>
      </c>
      <c r="I1267" t="inlineStr">
        <is>
          <t>de</t>
        </is>
      </c>
      <c r="J1267" t="b">
        <v>0</v>
      </c>
      <c r="K1267" t="inlineStr">
        <is>
          <t>f1c0b3a38afeeeea15930fc89d47b25e</t>
        </is>
      </c>
      <c r="L1267" t="n">
        <v/>
      </c>
      <c r="M1267" t="n">
        <v>-1</v>
      </c>
      <c r="N1267" t="n">
        <v>-1</v>
      </c>
    </row>
    <row r="1268">
      <c r="A1268" t="n">
        <v>1118</v>
      </c>
      <c r="B1268" s="2" t="n">
        <v>45557</v>
      </c>
      <c r="C1268" t="n">
        <v>32706</v>
      </c>
      <c r="D1268" t="inlineStr">
        <is>
          <t>Soll sich die Stadt dafür einsetzen, dass sich umliegende Gemeinden finanziell stärker an den Zentrumslasten beteiligen?</t>
        </is>
      </c>
      <c r="E1268" t="inlineStr">
        <is>
          <t>options4</t>
        </is>
      </c>
      <c r="F1268" t="n">
        <v>11563</v>
      </c>
      <c r="G1268" t="inlineStr">
        <is>
          <t>Finanzen &amp; Steuern</t>
        </is>
      </c>
      <c r="H1268" t="inlineStr">
        <is>
          <t>Q03234</t>
        </is>
      </c>
      <c r="I1268" t="inlineStr">
        <is>
          <t>de</t>
        </is>
      </c>
      <c r="J1268" t="b">
        <v>0</v>
      </c>
      <c r="K1268" t="inlineStr">
        <is>
          <t>a5f959fe7b01125146e6a2a61ea1c430</t>
        </is>
      </c>
      <c r="L1268" t="n">
        <v/>
      </c>
      <c r="M1268" t="n">
        <v>-1</v>
      </c>
      <c r="N1268" t="n">
        <v>-1</v>
      </c>
    </row>
    <row r="1269">
      <c r="A1269" t="n">
        <v>1118</v>
      </c>
      <c r="B1269" s="2" t="n">
        <v>45557</v>
      </c>
      <c r="C1269" t="n">
        <v>32707</v>
      </c>
      <c r="D1269" t="inlineStr">
        <is>
          <t>Befürworten Sie weitere Steuersenkungen in der Stadt St.Gallen?</t>
        </is>
      </c>
      <c r="E1269" t="inlineStr">
        <is>
          <t>options4</t>
        </is>
      </c>
      <c r="F1269" t="n">
        <v>11563</v>
      </c>
      <c r="G1269" t="inlineStr">
        <is>
          <t>Finanzen &amp; Steuern</t>
        </is>
      </c>
      <c r="H1269" t="inlineStr">
        <is>
          <t>Q03235</t>
        </is>
      </c>
      <c r="I1269" t="inlineStr">
        <is>
          <t>de</t>
        </is>
      </c>
      <c r="J1269" t="b">
        <v>0</v>
      </c>
      <c r="K1269" t="inlineStr">
        <is>
          <t>c0fe0ca0d753277e769fc4acbd5456ab</t>
        </is>
      </c>
      <c r="L1269" t="n">
        <v/>
      </c>
      <c r="M1269" t="n">
        <v>-1</v>
      </c>
      <c r="N1269" t="n">
        <v>-1</v>
      </c>
    </row>
    <row r="1270">
      <c r="A1270" t="n">
        <v>1118</v>
      </c>
      <c r="B1270" s="2" t="n">
        <v>45557</v>
      </c>
      <c r="C1270" t="n">
        <v>32708</v>
      </c>
      <c r="D1270" t="inlineStr">
        <is>
          <t>Sollen die Sparanstrengungen in der Stadt St.Gallen erhöht werden (z.B. Verzicht auf nicht dringende Ausgaben)?</t>
        </is>
      </c>
      <c r="E1270" t="inlineStr">
        <is>
          <t>options4</t>
        </is>
      </c>
      <c r="F1270" t="n">
        <v>11563</v>
      </c>
      <c r="G1270" t="inlineStr">
        <is>
          <t>Finanzen &amp; Steuern</t>
        </is>
      </c>
      <c r="H1270" t="inlineStr">
        <is>
          <t>Q03236</t>
        </is>
      </c>
      <c r="I1270" t="inlineStr">
        <is>
          <t>de</t>
        </is>
      </c>
      <c r="J1270" t="b">
        <v>0</v>
      </c>
      <c r="K1270" t="inlineStr">
        <is>
          <t>1509389391631a5ffcacf335a4d56abf</t>
        </is>
      </c>
      <c r="L1270" t="n">
        <v/>
      </c>
      <c r="M1270" t="n">
        <v>-1</v>
      </c>
      <c r="N1270" t="n">
        <v>-1</v>
      </c>
    </row>
    <row r="1271">
      <c r="A1271" t="n">
        <v>1118</v>
      </c>
      <c r="B1271" s="2" t="n">
        <v>45557</v>
      </c>
      <c r="C1271" t="n">
        <v>32713</v>
      </c>
      <c r="D1271" t="inlineStr">
        <is>
          <t>Zürich und Winterthur haben einen städtischen Mindestlohn eingeführt. Soll auch in der Stadt St.Gallen ein städtischer Mindestlohn (CHF 4000 für eine Vollzeitstelle) gelten?</t>
        </is>
      </c>
      <c r="E1271" t="inlineStr">
        <is>
          <t>options4</t>
        </is>
      </c>
      <c r="F1271" t="n">
        <v>11564</v>
      </c>
      <c r="G1271" t="inlineStr">
        <is>
          <t>Wirtschaft &amp; Arbeit</t>
        </is>
      </c>
      <c r="H1271" t="inlineStr">
        <is>
          <t>Q03241</t>
        </is>
      </c>
      <c r="I1271" t="inlineStr">
        <is>
          <t>de</t>
        </is>
      </c>
      <c r="J1271" t="b">
        <v>0</v>
      </c>
      <c r="K1271" t="inlineStr">
        <is>
          <t>4d9230bc29240ec0bc074c95b2b15816</t>
        </is>
      </c>
      <c r="L1271" t="n">
        <v/>
      </c>
      <c r="M1271" t="n">
        <v>-1</v>
      </c>
      <c r="N1271" t="n">
        <v>-1</v>
      </c>
    </row>
    <row r="1272">
      <c r="A1272" t="n">
        <v>1118</v>
      </c>
      <c r="B1272" s="2" t="n">
        <v>45557</v>
      </c>
      <c r="C1272" t="n">
        <v>32716</v>
      </c>
      <c r="D1272" t="inlineStr">
        <is>
          <t>Befürworten Sie den Ausbau von Grünanlagen (Parks) in der Stadt?</t>
        </is>
      </c>
      <c r="E1272" t="inlineStr">
        <is>
          <t>options4</t>
        </is>
      </c>
      <c r="F1272" t="n">
        <v>11565</v>
      </c>
      <c r="G1272" t="inlineStr">
        <is>
          <t xml:space="preserve">Stadtentwicklung &amp; Raumplanung </t>
        </is>
      </c>
      <c r="H1272" t="inlineStr">
        <is>
          <t>Q03244</t>
        </is>
      </c>
      <c r="I1272" t="inlineStr">
        <is>
          <t>de</t>
        </is>
      </c>
      <c r="J1272" t="b">
        <v>0</v>
      </c>
      <c r="K1272" t="inlineStr">
        <is>
          <t>5b3a1396776b81b9db97d7ce323f7f40</t>
        </is>
      </c>
      <c r="L1272" t="n">
        <v/>
      </c>
      <c r="M1272" t="n">
        <v>-1</v>
      </c>
      <c r="N1272" t="n">
        <v>-1</v>
      </c>
    </row>
    <row r="1273">
      <c r="A1273" t="n">
        <v>1118</v>
      </c>
      <c r="B1273" s="2" t="n">
        <v>45557</v>
      </c>
      <c r="C1273" t="n">
        <v>32717</v>
      </c>
      <c r="D1273" t="inlineStr">
        <is>
          <t>Befürworten Sie die Sanierung und Modernisierung der Parkgarage Kreuzbleiche?</t>
        </is>
      </c>
      <c r="E1273" t="inlineStr">
        <is>
          <t>options4</t>
        </is>
      </c>
      <c r="F1273" t="n">
        <v>11565</v>
      </c>
      <c r="G1273" t="inlineStr">
        <is>
          <t xml:space="preserve">Stadtentwicklung &amp; Raumplanung </t>
        </is>
      </c>
      <c r="H1273" t="inlineStr">
        <is>
          <t>Q03245</t>
        </is>
      </c>
      <c r="I1273" t="inlineStr">
        <is>
          <t>de</t>
        </is>
      </c>
      <c r="J1273" t="b">
        <v>0</v>
      </c>
      <c r="K1273" t="inlineStr">
        <is>
          <t>20b44c4ecf6baeee95f65fee5b367fa3</t>
        </is>
      </c>
      <c r="L1273" t="n">
        <v/>
      </c>
      <c r="M1273" t="n">
        <v>-1</v>
      </c>
      <c r="N1273" t="n">
        <v>-1</v>
      </c>
    </row>
    <row r="1274">
      <c r="A1274" t="n">
        <v>1118</v>
      </c>
      <c r="B1274" s="2" t="n">
        <v>45557</v>
      </c>
      <c r="C1274" t="n">
        <v>32719</v>
      </c>
      <c r="D1274" t="inlineStr">
        <is>
          <t>Die Stadt St. Gallen hat kürzlich beschlossen die Förderbeiträge für Photovoltaikanlagen zu kürzen. Befürworten Sie dies?</t>
        </is>
      </c>
      <c r="E1274" t="inlineStr">
        <is>
          <t>options4</t>
        </is>
      </c>
      <c r="F1274" t="n">
        <v>11566</v>
      </c>
      <c r="G1274" t="inlineStr">
        <is>
          <t>Umwelt &amp; Energie</t>
        </is>
      </c>
      <c r="H1274" t="inlineStr">
        <is>
          <t>Q03247</t>
        </is>
      </c>
      <c r="I1274" t="inlineStr">
        <is>
          <t>de</t>
        </is>
      </c>
      <c r="J1274" t="b">
        <v>0</v>
      </c>
      <c r="K1274" t="inlineStr">
        <is>
          <t>b312bddc34eab0e21678fe76a61d2fd9</t>
        </is>
      </c>
      <c r="L1274" t="n">
        <v/>
      </c>
      <c r="M1274" t="n">
        <v>-1</v>
      </c>
      <c r="N1274" t="n">
        <v>-1</v>
      </c>
    </row>
    <row r="1275">
      <c r="A1275" t="n">
        <v>1118</v>
      </c>
      <c r="B1275" s="2" t="n">
        <v>45557</v>
      </c>
      <c r="C1275" t="n">
        <v>32721</v>
      </c>
      <c r="D1275" t="inlineStr">
        <is>
          <t>Befürworten Sie die Temporeduktionen auf Gemeindestrassen auf Tempo 30? (bspw. Davidstrasse)</t>
        </is>
      </c>
      <c r="E1275" t="inlineStr">
        <is>
          <t>options4</t>
        </is>
      </c>
      <c r="F1275" t="n">
        <v>11567</v>
      </c>
      <c r="G1275" t="inlineStr">
        <is>
          <t>Verkehr</t>
        </is>
      </c>
      <c r="H1275" t="inlineStr">
        <is>
          <t>Q03249</t>
        </is>
      </c>
      <c r="I1275" t="inlineStr">
        <is>
          <t>de</t>
        </is>
      </c>
      <c r="J1275" t="b">
        <v>0</v>
      </c>
      <c r="K1275" t="inlineStr">
        <is>
          <t>67c789cae78a56edf87a6ad386846017</t>
        </is>
      </c>
      <c r="L1275" t="n">
        <v/>
      </c>
      <c r="M1275" t="n">
        <v>-1</v>
      </c>
      <c r="N1275" t="n">
        <v>-1</v>
      </c>
    </row>
    <row r="1276">
      <c r="A1276" t="n">
        <v>1118</v>
      </c>
      <c r="B1276" s="2" t="n">
        <v>45557</v>
      </c>
      <c r="C1276" t="n">
        <v>32722</v>
      </c>
      <c r="D1276" t="inlineStr">
        <is>
          <t>Soll in der Stadt St. Gallen die Infrastruktur für den Langsamverkehr (z.B. Velowege) schneller ausgebaut werden?</t>
        </is>
      </c>
      <c r="E1276" t="inlineStr">
        <is>
          <t>options4</t>
        </is>
      </c>
      <c r="F1276" t="n">
        <v>11567</v>
      </c>
      <c r="G1276" t="inlineStr">
        <is>
          <t>Verkehr</t>
        </is>
      </c>
      <c r="H1276" t="inlineStr">
        <is>
          <t>Q03250</t>
        </is>
      </c>
      <c r="I1276" t="inlineStr">
        <is>
          <t>de</t>
        </is>
      </c>
      <c r="J1276" t="b">
        <v>0</v>
      </c>
      <c r="K1276" t="inlineStr">
        <is>
          <t>34dfb84789e6683f886de71395c81920</t>
        </is>
      </c>
      <c r="L1276" t="n">
        <v/>
      </c>
      <c r="M1276" t="n">
        <v>-1</v>
      </c>
      <c r="N1276" t="n">
        <v>-1</v>
      </c>
    </row>
    <row r="1277">
      <c r="A1277" t="n">
        <v>1118</v>
      </c>
      <c r="B1277" s="2" t="n">
        <v>45557</v>
      </c>
      <c r="C1277" t="n">
        <v>32723</v>
      </c>
      <c r="D1277" t="inlineStr">
        <is>
          <t>Soll die Stadt St. Gallen mehr Mittel für den Ausbau des öffentlichen Verkehrs bereitstellen?</t>
        </is>
      </c>
      <c r="E1277" t="inlineStr">
        <is>
          <t>options4</t>
        </is>
      </c>
      <c r="F1277" t="n">
        <v>11567</v>
      </c>
      <c r="G1277" t="inlineStr">
        <is>
          <t>Verkehr</t>
        </is>
      </c>
      <c r="H1277" t="inlineStr">
        <is>
          <t>Q03251</t>
        </is>
      </c>
      <c r="I1277" t="inlineStr">
        <is>
          <t>de</t>
        </is>
      </c>
      <c r="J1277" t="b">
        <v>0</v>
      </c>
      <c r="K1277" t="inlineStr">
        <is>
          <t>606e10d06ba958f161ec09aaf09d0f6c</t>
        </is>
      </c>
      <c r="L1277" t="n">
        <v/>
      </c>
      <c r="M1277" t="n">
        <v>-1</v>
      </c>
      <c r="N1277" t="n">
        <v>-1</v>
      </c>
    </row>
    <row r="1278">
      <c r="A1278" t="n">
        <v>1118</v>
      </c>
      <c r="B1278" s="2" t="n">
        <v>45557</v>
      </c>
      <c r="C1278" t="n">
        <v>32724</v>
      </c>
      <c r="D1278" t="inlineStr">
        <is>
          <t>Befürworten Sie die Bestrebungen zur (Wieder-)Einführung eines Trams in der Stadt St.Gallen?</t>
        </is>
      </c>
      <c r="E1278" t="inlineStr">
        <is>
          <t>options4</t>
        </is>
      </c>
      <c r="F1278" t="n">
        <v>11567</v>
      </c>
      <c r="G1278" t="inlineStr">
        <is>
          <t>Verkehr</t>
        </is>
      </c>
      <c r="H1278" t="inlineStr">
        <is>
          <t>Q03252</t>
        </is>
      </c>
      <c r="I1278" t="inlineStr">
        <is>
          <t>de</t>
        </is>
      </c>
      <c r="J1278" t="b">
        <v>0</v>
      </c>
      <c r="K1278" t="inlineStr">
        <is>
          <t>1353cec92e28db94e21a69c7d6f11b83</t>
        </is>
      </c>
      <c r="L1278" t="n">
        <v/>
      </c>
      <c r="M1278" t="n">
        <v>-1</v>
      </c>
      <c r="N1278" t="n">
        <v>-1</v>
      </c>
    </row>
    <row r="1279">
      <c r="A1279" t="n">
        <v>1118</v>
      </c>
      <c r="B1279" s="2" t="n">
        <v>45557</v>
      </c>
      <c r="C1279" t="n">
        <v>32725</v>
      </c>
      <c r="D1279" t="inlineStr">
        <is>
          <t>Befürworten Sie das Projekt "Zubringer Güterbahnhof" im Rahmen der Engpassbeseitigung?</t>
        </is>
      </c>
      <c r="E1279" t="inlineStr">
        <is>
          <t>options4</t>
        </is>
      </c>
      <c r="F1279" t="n">
        <v>11567</v>
      </c>
      <c r="G1279" t="inlineStr">
        <is>
          <t>Verkehr</t>
        </is>
      </c>
      <c r="H1279" t="inlineStr">
        <is>
          <t>Q03253</t>
        </is>
      </c>
      <c r="I1279" t="inlineStr">
        <is>
          <t>de</t>
        </is>
      </c>
      <c r="J1279" t="b">
        <v>0</v>
      </c>
      <c r="K1279" t="inlineStr">
        <is>
          <t>80db240ecc91b3583882574387dfac84</t>
        </is>
      </c>
      <c r="L1279" t="n">
        <v/>
      </c>
      <c r="M1279" t="n">
        <v>-1</v>
      </c>
      <c r="N1279" t="n">
        <v>-1</v>
      </c>
    </row>
    <row r="1280">
      <c r="A1280" t="n">
        <v>1118</v>
      </c>
      <c r="B1280" s="2" t="n">
        <v>45557</v>
      </c>
      <c r="C1280" t="n">
        <v>32729</v>
      </c>
      <c r="D1280" t="inlineStr">
        <is>
          <t>Soll das Bettelverbot an öffentlichen Plätzen vollständig aufgehoben werden?</t>
        </is>
      </c>
      <c r="E1280" t="inlineStr">
        <is>
          <t>options4</t>
        </is>
      </c>
      <c r="F1280" t="n">
        <v>11569</v>
      </c>
      <c r="G1280" t="inlineStr">
        <is>
          <t>Sicherheit &amp; Polizei</t>
        </is>
      </c>
      <c r="H1280" t="inlineStr">
        <is>
          <t>Q03257</t>
        </is>
      </c>
      <c r="I1280" t="inlineStr">
        <is>
          <t>de</t>
        </is>
      </c>
      <c r="J1280" t="b">
        <v>0</v>
      </c>
      <c r="K1280" t="inlineStr">
        <is>
          <t>0b5e8730387efc2217865840c3dda0ec</t>
        </is>
      </c>
      <c r="L1280" t="n">
        <v/>
      </c>
      <c r="M1280" t="n">
        <v>-1</v>
      </c>
      <c r="N1280" t="n">
        <v>-1</v>
      </c>
    </row>
    <row r="1281">
      <c r="A1281" t="n">
        <v>1118</v>
      </c>
      <c r="B1281" s="2" t="n">
        <v>45557</v>
      </c>
      <c r="C1281" t="n">
        <v>32730</v>
      </c>
      <c r="D1281" t="inlineStr">
        <is>
          <t>Soll die Polizeipräsenz in der Stadt St.Gallen erhöht werden?</t>
        </is>
      </c>
      <c r="E1281" t="inlineStr">
        <is>
          <t>options4</t>
        </is>
      </c>
      <c r="F1281" t="n">
        <v>11569</v>
      </c>
      <c r="G1281" t="inlineStr">
        <is>
          <t>Sicherheit &amp; Polizei</t>
        </is>
      </c>
      <c r="H1281" t="inlineStr">
        <is>
          <t>Q03258</t>
        </is>
      </c>
      <c r="I1281" t="inlineStr">
        <is>
          <t>de</t>
        </is>
      </c>
      <c r="J1281" t="b">
        <v>0</v>
      </c>
      <c r="K1281" t="inlineStr">
        <is>
          <t>59b8394f8b034f406ae5502e4db24822</t>
        </is>
      </c>
      <c r="L1281" t="n">
        <v/>
      </c>
      <c r="M1281" t="n">
        <v>-1</v>
      </c>
      <c r="N1281" t="n">
        <v>-1</v>
      </c>
    </row>
    <row r="1282">
      <c r="A1282" t="n">
        <v>1118</v>
      </c>
      <c r="B1282" s="2" t="n">
        <v>45557</v>
      </c>
      <c r="C1282" t="n">
        <v>32731</v>
      </c>
      <c r="D1282" t="inlineStr">
        <is>
          <t>Befürworten Sie den Ausbau der Videoüberwachung in der Stadt St.Gallen?</t>
        </is>
      </c>
      <c r="E1282" t="inlineStr">
        <is>
          <t>options4</t>
        </is>
      </c>
      <c r="F1282" t="n">
        <v>11569</v>
      </c>
      <c r="G1282" t="inlineStr">
        <is>
          <t>Sicherheit &amp; Polizei</t>
        </is>
      </c>
      <c r="H1282" t="inlineStr">
        <is>
          <t>Q03259</t>
        </is>
      </c>
      <c r="I1282" t="inlineStr">
        <is>
          <t>de</t>
        </is>
      </c>
      <c r="J1282" t="b">
        <v>0</v>
      </c>
      <c r="K1282" t="inlineStr">
        <is>
          <t>b4aea44183ccd5549aef66e91142728f</t>
        </is>
      </c>
      <c r="L1282" t="n">
        <v/>
      </c>
      <c r="M1282" t="n">
        <v>-1</v>
      </c>
      <c r="N1282" t="n">
        <v>-1</v>
      </c>
    </row>
    <row r="1283">
      <c r="A1283" t="n">
        <v>1121</v>
      </c>
      <c r="B1283" s="2" t="n">
        <v>45557</v>
      </c>
      <c r="C1283" t="n">
        <v>32643</v>
      </c>
      <c r="D1283" t="inlineStr">
        <is>
          <t>Befürworten Sie einen vollständigen Ausbau des Tagesstrukturangebots (Ausbau Kitas, Mittagstisch, Spielgruppenangebote, Ferienbetreuung etc.) in Worb?</t>
        </is>
      </c>
      <c r="E1283" t="inlineStr">
        <is>
          <t>options4</t>
        </is>
      </c>
      <c r="F1283" t="n">
        <v>11547</v>
      </c>
      <c r="G1283" t="inlineStr">
        <is>
          <t>Sozialstaat &amp; Familie</t>
        </is>
      </c>
      <c r="H1283" t="inlineStr">
        <is>
          <t>Q03265</t>
        </is>
      </c>
      <c r="I1283" t="inlineStr">
        <is>
          <t>de</t>
        </is>
      </c>
      <c r="J1283" t="b">
        <v>0</v>
      </c>
      <c r="K1283" t="inlineStr">
        <is>
          <t>7470368938b0ceb3ab41e6b81c45b1b7</t>
        </is>
      </c>
      <c r="L1283" t="n">
        <v/>
      </c>
      <c r="M1283" t="n">
        <v>-1</v>
      </c>
      <c r="N1283" t="n">
        <v>-1</v>
      </c>
    </row>
    <row r="1284">
      <c r="A1284" t="n">
        <v>1121</v>
      </c>
      <c r="B1284" s="2" t="n">
        <v>45557</v>
      </c>
      <c r="C1284" t="n">
        <v>32644</v>
      </c>
      <c r="D1284" t="inlineStr">
        <is>
          <t>Befürworten Sie die Einführung von Ganztagesschulen in der Gemeinde Worb?</t>
        </is>
      </c>
      <c r="E1284" t="inlineStr">
        <is>
          <t>options4</t>
        </is>
      </c>
      <c r="F1284" t="n">
        <v>11547</v>
      </c>
      <c r="G1284" t="inlineStr">
        <is>
          <t>Sozialstaat &amp; Familie</t>
        </is>
      </c>
      <c r="H1284" t="inlineStr">
        <is>
          <t>Q03266</t>
        </is>
      </c>
      <c r="I1284" t="inlineStr">
        <is>
          <t>de</t>
        </is>
      </c>
      <c r="J1284" t="b">
        <v>0</v>
      </c>
      <c r="K1284" t="inlineStr">
        <is>
          <t>068143ddee40593d51b6218250bc6dfb</t>
        </is>
      </c>
      <c r="L1284" t="n">
        <v/>
      </c>
      <c r="M1284" t="n">
        <v>-1</v>
      </c>
      <c r="N1284" t="n">
        <v>-1</v>
      </c>
    </row>
    <row r="1285">
      <c r="A1285" t="n">
        <v>1121</v>
      </c>
      <c r="B1285" s="2" t="n">
        <v>45557</v>
      </c>
      <c r="C1285" t="n">
        <v>32645</v>
      </c>
      <c r="D1285" t="inlineStr">
        <is>
          <t>Soll Worb den gemeinnützigen Wohnungsbau verstärkt fördern?</t>
        </is>
      </c>
      <c r="E1285" t="inlineStr">
        <is>
          <t>options4</t>
        </is>
      </c>
      <c r="F1285" t="n">
        <v>11547</v>
      </c>
      <c r="G1285" t="inlineStr">
        <is>
          <t>Sozialstaat &amp; Familie</t>
        </is>
      </c>
      <c r="H1285" t="inlineStr">
        <is>
          <t>Q03267</t>
        </is>
      </c>
      <c r="I1285" t="inlineStr">
        <is>
          <t>de</t>
        </is>
      </c>
      <c r="J1285" t="b">
        <v>0</v>
      </c>
      <c r="K1285" t="inlineStr">
        <is>
          <t>5a464f05adc242b1c47a3433e7f87b60</t>
        </is>
      </c>
      <c r="L1285" t="n">
        <v/>
      </c>
      <c r="M1285" t="n">
        <v>-1</v>
      </c>
      <c r="N1285" t="n">
        <v>-1</v>
      </c>
    </row>
    <row r="1286">
      <c r="A1286" t="n">
        <v>1121</v>
      </c>
      <c r="B1286" s="2" t="n">
        <v>45557</v>
      </c>
      <c r="C1286" t="n">
        <v>32647</v>
      </c>
      <c r="D1286" t="inlineStr">
        <is>
          <t>Soll sich Worb stärker für gleiche Bildungschancen einsetzen (z.B. mit Förderunterricht-Gutscheinen für Schüler/-innen aus Familien mit geringem Einkommen)?</t>
        </is>
      </c>
      <c r="E1286" t="inlineStr">
        <is>
          <t>options4</t>
        </is>
      </c>
      <c r="F1286" t="n">
        <v>11548</v>
      </c>
      <c r="G1286" t="inlineStr">
        <is>
          <t>Schule &amp; Bildung</t>
        </is>
      </c>
      <c r="H1286" t="inlineStr">
        <is>
          <t>Q03269</t>
        </is>
      </c>
      <c r="I1286" t="inlineStr">
        <is>
          <t>de</t>
        </is>
      </c>
      <c r="J1286" t="b">
        <v>0</v>
      </c>
      <c r="K1286" t="inlineStr">
        <is>
          <t>397ce22cb1dafd5c2026461af2190f06</t>
        </is>
      </c>
      <c r="L1286" t="n">
        <v/>
      </c>
      <c r="M1286" t="n">
        <v>-1</v>
      </c>
      <c r="N1286" t="n">
        <v>-1</v>
      </c>
    </row>
    <row r="1287">
      <c r="A1287" t="n">
        <v>1121</v>
      </c>
      <c r="B1287" s="2" t="n">
        <v>45557</v>
      </c>
      <c r="C1287" t="n">
        <v>32648</v>
      </c>
      <c r="D1287" t="inlineStr">
        <is>
          <t xml:space="preserve">Soll die Gemeinde eine ausgeglichenere Durchmischung von Schüler/-innen mit Migrationshintergrund an Worber Schulen anstreben? </t>
        </is>
      </c>
      <c r="E1287" t="inlineStr">
        <is>
          <t>options4</t>
        </is>
      </c>
      <c r="F1287" t="n">
        <v>11548</v>
      </c>
      <c r="G1287" t="inlineStr">
        <is>
          <t>Schule &amp; Bildung</t>
        </is>
      </c>
      <c r="H1287" t="inlineStr">
        <is>
          <t>Q03270</t>
        </is>
      </c>
      <c r="I1287" t="inlineStr">
        <is>
          <t>de</t>
        </is>
      </c>
      <c r="J1287" t="b">
        <v>0</v>
      </c>
      <c r="K1287" t="inlineStr">
        <is>
          <t>d5294c189959bed2c22301da9e7364bc</t>
        </is>
      </c>
      <c r="L1287" t="n">
        <v/>
      </c>
      <c r="M1287" t="n">
        <v>-1</v>
      </c>
      <c r="N1287" t="n">
        <v>-1</v>
      </c>
    </row>
    <row r="1288">
      <c r="A1288" t="n">
        <v>1121</v>
      </c>
      <c r="B1288" s="2" t="n">
        <v>45557</v>
      </c>
      <c r="C1288" t="n">
        <v>32649</v>
      </c>
      <c r="D1288" t="inlineStr">
        <is>
          <t>Soll an den Worber Primarschulen - im Rahmen der rechtlichen Möglichkeiten - ein stärkerer Fokus auf Grundlagenfächer (Mathematik/Deutsch) gelegt werden ?</t>
        </is>
      </c>
      <c r="E1288" t="inlineStr">
        <is>
          <t>options4</t>
        </is>
      </c>
      <c r="F1288" t="n">
        <v>11548</v>
      </c>
      <c r="G1288" t="inlineStr">
        <is>
          <t>Schule &amp; Bildung</t>
        </is>
      </c>
      <c r="H1288" t="inlineStr">
        <is>
          <t>Q03271</t>
        </is>
      </c>
      <c r="I1288" t="inlineStr">
        <is>
          <t>de</t>
        </is>
      </c>
      <c r="J1288" t="b">
        <v>0</v>
      </c>
      <c r="K1288" t="inlineStr">
        <is>
          <t>c8beb6ab85f34ed596260fa49a93c5ac</t>
        </is>
      </c>
      <c r="L1288" t="n">
        <v/>
      </c>
      <c r="M1288" t="n">
        <v>-1</v>
      </c>
      <c r="N1288" t="n">
        <v>-1</v>
      </c>
    </row>
    <row r="1289">
      <c r="A1289" t="n">
        <v>1121</v>
      </c>
      <c r="B1289" s="2" t="n">
        <v>45557</v>
      </c>
      <c r="C1289" t="n">
        <v>32654</v>
      </c>
      <c r="D1289" t="inlineStr">
        <is>
          <t>Soll sich Worb beim Kanton für ein Ausländerstimmrecht auf Gemeindeebene einsetzen?</t>
        </is>
      </c>
      <c r="E1289" t="inlineStr">
        <is>
          <t>options4</t>
        </is>
      </c>
      <c r="F1289" t="n">
        <v>11549</v>
      </c>
      <c r="G1289" t="inlineStr">
        <is>
          <t>Migration &amp; Integration</t>
        </is>
      </c>
      <c r="H1289" t="inlineStr">
        <is>
          <t>Q03276</t>
        </is>
      </c>
      <c r="I1289" t="inlineStr">
        <is>
          <t>de</t>
        </is>
      </c>
      <c r="J1289" t="b">
        <v>0</v>
      </c>
      <c r="K1289" t="inlineStr">
        <is>
          <t>faa68ae051734190b561a1ef8a03415b</t>
        </is>
      </c>
      <c r="L1289" t="n">
        <v/>
      </c>
      <c r="M1289" t="n">
        <v>-1</v>
      </c>
      <c r="N1289" t="n">
        <v>-1</v>
      </c>
    </row>
    <row r="1290">
      <c r="A1290" t="n">
        <v>1121</v>
      </c>
      <c r="B1290" s="2" t="n">
        <v>45557</v>
      </c>
      <c r="C1290" t="n">
        <v>32656</v>
      </c>
      <c r="D1290" t="inlineStr">
        <is>
          <t>Soll die Gemeinde ein eigenes Ressort für Kultur und Sport schaffen um diesen Bereich stärker zu fördern?</t>
        </is>
      </c>
      <c r="E1290" t="inlineStr">
        <is>
          <t>options4</t>
        </is>
      </c>
      <c r="F1290" t="n">
        <v>11550</v>
      </c>
      <c r="G1290" t="inlineStr">
        <is>
          <t>Gesellschaft, Kultur &amp; Ethik</t>
        </is>
      </c>
      <c r="H1290" t="inlineStr">
        <is>
          <t>Q03278</t>
        </is>
      </c>
      <c r="I1290" t="inlineStr">
        <is>
          <t>de</t>
        </is>
      </c>
      <c r="J1290" t="b">
        <v>0</v>
      </c>
      <c r="K1290" t="inlineStr">
        <is>
          <t>68640afead89744257d1ce7b4d4d5914</t>
        </is>
      </c>
      <c r="L1290" t="n">
        <v/>
      </c>
      <c r="M1290" t="n">
        <v>-1</v>
      </c>
      <c r="N1290" t="n">
        <v>-1</v>
      </c>
    </row>
    <row r="1291">
      <c r="A1291" t="n">
        <v>1121</v>
      </c>
      <c r="B1291" s="2" t="n">
        <v>45557</v>
      </c>
      <c r="C1291" t="n">
        <v>32657</v>
      </c>
      <c r="D1291" t="inlineStr">
        <is>
          <t>Befürworten Sie eine Erhöhung der Kulturbeiträge in der Gemeinde Worb?</t>
        </is>
      </c>
      <c r="E1291" t="inlineStr">
        <is>
          <t>options4</t>
        </is>
      </c>
      <c r="F1291" t="n">
        <v>11550</v>
      </c>
      <c r="G1291" t="inlineStr">
        <is>
          <t>Gesellschaft, Kultur &amp; Ethik</t>
        </is>
      </c>
      <c r="H1291" t="inlineStr">
        <is>
          <t>Q03279</t>
        </is>
      </c>
      <c r="I1291" t="inlineStr">
        <is>
          <t>de</t>
        </is>
      </c>
      <c r="J1291" t="b">
        <v>0</v>
      </c>
      <c r="K1291" t="inlineStr">
        <is>
          <t>e5b299a1fb5a43b93e6bb08f77a57206</t>
        </is>
      </c>
      <c r="L1291" t="n">
        <v/>
      </c>
      <c r="M1291" t="n">
        <v>-1</v>
      </c>
      <c r="N1291" t="n">
        <v>-1</v>
      </c>
    </row>
    <row r="1292">
      <c r="A1292" t="n">
        <v>1121</v>
      </c>
      <c r="B1292" s="2" t="n">
        <v>45557</v>
      </c>
      <c r="C1292" t="n">
        <v>32658</v>
      </c>
      <c r="D1292" t="inlineStr">
        <is>
          <t>Soll die finanzielle Unterstützung des Wisleparks (Eishalle und Freibad) durch die Gemeinde reduziert werden (derzeit rund 800'000 CHF pro Jahr)?</t>
        </is>
      </c>
      <c r="E1292" t="inlineStr">
        <is>
          <t>options4</t>
        </is>
      </c>
      <c r="F1292" t="n">
        <v>11550</v>
      </c>
      <c r="G1292" t="inlineStr">
        <is>
          <t>Gesellschaft, Kultur &amp; Ethik</t>
        </is>
      </c>
      <c r="H1292" t="inlineStr">
        <is>
          <t>Q03280</t>
        </is>
      </c>
      <c r="I1292" t="inlineStr">
        <is>
          <t>de</t>
        </is>
      </c>
      <c r="J1292" t="b">
        <v>0</v>
      </c>
      <c r="K1292" t="inlineStr">
        <is>
          <t>fe498aa90a78138d3189fd33ea7cb7ab</t>
        </is>
      </c>
      <c r="L1292" t="n">
        <v/>
      </c>
      <c r="M1292" t="n">
        <v>-1</v>
      </c>
      <c r="N1292" t="n">
        <v>-1</v>
      </c>
    </row>
    <row r="1293">
      <c r="A1293" t="n">
        <v>1121</v>
      </c>
      <c r="B1293" s="2" t="n">
        <v>45557</v>
      </c>
      <c r="C1293" t="n">
        <v>32659</v>
      </c>
      <c r="D1293" t="inlineStr">
        <is>
          <t>Soll auf die Verwendung geschlechtsneutraler Sprache in offiziellen Publikationen der Gemeinde verzichtet werden?</t>
        </is>
      </c>
      <c r="E1293" t="inlineStr">
        <is>
          <t>options4</t>
        </is>
      </c>
      <c r="F1293" t="n">
        <v>11550</v>
      </c>
      <c r="G1293" t="inlineStr">
        <is>
          <t>Gesellschaft, Kultur &amp; Ethik</t>
        </is>
      </c>
      <c r="H1293" t="inlineStr">
        <is>
          <t>Q03281</t>
        </is>
      </c>
      <c r="I1293" t="inlineStr">
        <is>
          <t>de</t>
        </is>
      </c>
      <c r="J1293" t="b">
        <v>0</v>
      </c>
      <c r="K1293" t="inlineStr">
        <is>
          <t>8b70b0a3c57faee7fac6677abb65d268</t>
        </is>
      </c>
      <c r="L1293" t="n">
        <v/>
      </c>
      <c r="M1293" t="n">
        <v>-1</v>
      </c>
      <c r="N1293" t="n">
        <v>-1</v>
      </c>
    </row>
    <row r="1294">
      <c r="A1294" t="n">
        <v>1121</v>
      </c>
      <c r="B1294" s="2" t="n">
        <v>45557</v>
      </c>
      <c r="C1294" t="n">
        <v>32662</v>
      </c>
      <c r="D1294" t="inlineStr">
        <is>
          <t>Sollen die Sparanstrengungen in Worb erhöht werden (z.B. Verzicht auf nicht dringende Ausgaben)?</t>
        </is>
      </c>
      <c r="E1294" t="inlineStr">
        <is>
          <t>options4</t>
        </is>
      </c>
      <c r="F1294" t="n">
        <v>11551</v>
      </c>
      <c r="G1294" t="inlineStr">
        <is>
          <t>Finanzen &amp; Steuern</t>
        </is>
      </c>
      <c r="H1294" t="inlineStr">
        <is>
          <t>Q03284</t>
        </is>
      </c>
      <c r="I1294" t="inlineStr">
        <is>
          <t>de</t>
        </is>
      </c>
      <c r="J1294" t="b">
        <v>0</v>
      </c>
      <c r="K1294" t="inlineStr">
        <is>
          <t>ae9e5264c2dc4ce7b740528203dbebf2</t>
        </is>
      </c>
      <c r="L1294" t="n">
        <v/>
      </c>
      <c r="M1294" t="n">
        <v>-1</v>
      </c>
      <c r="N1294" t="n">
        <v>-1</v>
      </c>
    </row>
    <row r="1295">
      <c r="A1295" t="n">
        <v>1121</v>
      </c>
      <c r="B1295" s="2" t="n">
        <v>45557</v>
      </c>
      <c r="C1295" t="n">
        <v>32667</v>
      </c>
      <c r="D1295" t="inlineStr">
        <is>
          <t>Sollte die Gemeinde Worb ihr Engagement - auch finanziell - im Bereich der Standort- und Wirtschaftsförderung erhöhen (z.B. Abgabe von preislich reduzierten Gutscheinen an Einwohner/-innen)?</t>
        </is>
      </c>
      <c r="E1295" t="inlineStr">
        <is>
          <t>options4</t>
        </is>
      </c>
      <c r="F1295" t="n">
        <v>11552</v>
      </c>
      <c r="G1295" t="inlineStr">
        <is>
          <t>Wirtschaft &amp; Arbeit</t>
        </is>
      </c>
      <c r="H1295" t="inlineStr">
        <is>
          <t>Q03289</t>
        </is>
      </c>
      <c r="I1295" t="inlineStr">
        <is>
          <t>de</t>
        </is>
      </c>
      <c r="J1295" t="b">
        <v>0</v>
      </c>
      <c r="K1295" t="inlineStr">
        <is>
          <t>0e4f4ea25ca9a410aba34e9cbaca3987</t>
        </is>
      </c>
      <c r="L1295" t="n">
        <v/>
      </c>
      <c r="M1295" t="n">
        <v>-1</v>
      </c>
      <c r="N1295" t="n">
        <v>-1</v>
      </c>
    </row>
    <row r="1296">
      <c r="A1296" t="n">
        <v>1121</v>
      </c>
      <c r="B1296" s="2" t="n">
        <v>45557</v>
      </c>
      <c r="C1296" t="n">
        <v>32669</v>
      </c>
      <c r="D1296" t="inlineStr">
        <is>
          <t>Braucht es in der Gemeinde zusätzliche Massnahmen zugunsten der Biodiversität (z.B. mehr Parks und entsiegelte Grünräume)?</t>
        </is>
      </c>
      <c r="E1296" t="inlineStr">
        <is>
          <t>options4</t>
        </is>
      </c>
      <c r="F1296" t="n">
        <v>11553</v>
      </c>
      <c r="G1296" t="inlineStr">
        <is>
          <t xml:space="preserve">Gemeindeentwicklung &amp; Raumplanung </t>
        </is>
      </c>
      <c r="H1296" t="inlineStr">
        <is>
          <t>Q03291</t>
        </is>
      </c>
      <c r="I1296" t="inlineStr">
        <is>
          <t>de</t>
        </is>
      </c>
      <c r="J1296" t="b">
        <v>0</v>
      </c>
      <c r="K1296" t="inlineStr">
        <is>
          <t>cbef223a270d8c0a84b16016c30c0132</t>
        </is>
      </c>
      <c r="L1296" t="n">
        <v/>
      </c>
      <c r="M1296" t="n">
        <v>-1</v>
      </c>
      <c r="N1296" t="n">
        <v>-1</v>
      </c>
    </row>
    <row r="1297">
      <c r="A1297" t="n">
        <v>1121</v>
      </c>
      <c r="B1297" s="2" t="n">
        <v>45557</v>
      </c>
      <c r="C1297" t="n">
        <v>32671</v>
      </c>
      <c r="D1297" t="inlineStr">
        <is>
          <t xml:space="preserve">Finden Sie es richtig, dass für den Ausbau von erneuerbaren Energien die Bauvorschriften gelockert werden (Umwelt-, Landschafts-, Ortsbild- und Denkmalschutzes)? </t>
        </is>
      </c>
      <c r="E1297" t="inlineStr">
        <is>
          <t>options4</t>
        </is>
      </c>
      <c r="F1297" t="n">
        <v>11554</v>
      </c>
      <c r="G1297" t="inlineStr">
        <is>
          <t>Umwelt &amp; Energie</t>
        </is>
      </c>
      <c r="H1297" t="inlineStr">
        <is>
          <t>Q03293</t>
        </is>
      </c>
      <c r="I1297" t="inlineStr">
        <is>
          <t>de</t>
        </is>
      </c>
      <c r="J1297" t="b">
        <v>0</v>
      </c>
      <c r="K1297" t="inlineStr">
        <is>
          <t>136a17e1b40116087d488cda1cb17b4f</t>
        </is>
      </c>
      <c r="L1297" t="n">
        <v/>
      </c>
      <c r="M1297" t="n">
        <v>-1</v>
      </c>
      <c r="N1297" t="n">
        <v>-1</v>
      </c>
    </row>
    <row r="1298">
      <c r="A1298" t="n">
        <v>1121</v>
      </c>
      <c r="B1298" s="2" t="n">
        <v>45557</v>
      </c>
      <c r="C1298" t="n">
        <v>32672</v>
      </c>
      <c r="D1298" t="inlineStr">
        <is>
          <t>Soll der Bau von Photovoltaik-Anlagen über öffentlichen Parkplätzen durch die Gemeinde finanziell unterstützt werden?</t>
        </is>
      </c>
      <c r="E1298" t="inlineStr">
        <is>
          <t>options4</t>
        </is>
      </c>
      <c r="F1298" t="n">
        <v>11554</v>
      </c>
      <c r="G1298" t="inlineStr">
        <is>
          <t>Umwelt &amp; Energie</t>
        </is>
      </c>
      <c r="H1298" t="inlineStr">
        <is>
          <t>Q03294</t>
        </is>
      </c>
      <c r="I1298" t="inlineStr">
        <is>
          <t>de</t>
        </is>
      </c>
      <c r="J1298" t="b">
        <v>0</v>
      </c>
      <c r="K1298" t="inlineStr">
        <is>
          <t>b2147e8c232a4fea0d69bde2102f8d68</t>
        </is>
      </c>
      <c r="L1298" t="n">
        <v/>
      </c>
      <c r="M1298" t="n">
        <v>-1</v>
      </c>
      <c r="N1298" t="n">
        <v>-1</v>
      </c>
    </row>
    <row r="1299">
      <c r="A1299" t="n">
        <v>1121</v>
      </c>
      <c r="B1299" s="2" t="n">
        <v>45557</v>
      </c>
      <c r="C1299" t="n">
        <v>32673</v>
      </c>
      <c r="D1299" t="inlineStr">
        <is>
          <t>Das Energieleitbild von Worb orientiert sich an der Vision einer 2000-Watt-Gesellschaft. Braucht es weitere verbindliche Massnahmen der Gemeinde, um dieses Ziel rascher zu erreichen?</t>
        </is>
      </c>
      <c r="E1299" t="inlineStr">
        <is>
          <t>options4</t>
        </is>
      </c>
      <c r="F1299" t="n">
        <v>11554</v>
      </c>
      <c r="G1299" t="inlineStr">
        <is>
          <t>Umwelt &amp; Energie</t>
        </is>
      </c>
      <c r="H1299" t="inlineStr">
        <is>
          <t>Q03295</t>
        </is>
      </c>
      <c r="I1299" t="inlineStr">
        <is>
          <t>de</t>
        </is>
      </c>
      <c r="J1299" t="b">
        <v>0</v>
      </c>
      <c r="K1299" t="inlineStr">
        <is>
          <t>f188ee7e088b5e4f3007b8e93f541763</t>
        </is>
      </c>
      <c r="L1299" t="n">
        <v/>
      </c>
      <c r="M1299" t="n">
        <v>-1</v>
      </c>
      <c r="N1299" t="n">
        <v>-1</v>
      </c>
    </row>
    <row r="1300">
      <c r="A1300" t="n">
        <v>1121</v>
      </c>
      <c r="B1300" s="2" t="n">
        <v>45557</v>
      </c>
      <c r="C1300" t="n">
        <v>32674</v>
      </c>
      <c r="D1300" t="inlineStr">
        <is>
          <t xml:space="preserve">Sollen nur noch Landwirt/-innen Direktzahlungen erhalten, die einen erweiterten ökologischen Leistungsnachweis erbringen (u.a. Verzicht auf Pestizide und Beschränkung des Antibiotika-Einsatzes)? </t>
        </is>
      </c>
      <c r="E1300" t="inlineStr">
        <is>
          <t>options4</t>
        </is>
      </c>
      <c r="F1300" t="n">
        <v>11554</v>
      </c>
      <c r="G1300" t="inlineStr">
        <is>
          <t>Umwelt &amp; Energie</t>
        </is>
      </c>
      <c r="H1300" t="inlineStr">
        <is>
          <t>Q03296</t>
        </is>
      </c>
      <c r="I1300" t="inlineStr">
        <is>
          <t>de</t>
        </is>
      </c>
      <c r="J1300" t="b">
        <v>0</v>
      </c>
      <c r="K1300" t="inlineStr">
        <is>
          <t>115107918ee5c39b877e569bef7b9c53</t>
        </is>
      </c>
      <c r="L1300" t="n">
        <v/>
      </c>
      <c r="M1300" t="n">
        <v>-1</v>
      </c>
      <c r="N1300" t="n">
        <v>-1</v>
      </c>
    </row>
    <row r="1301">
      <c r="A1301" t="n">
        <v>1121</v>
      </c>
      <c r="B1301" s="2" t="n">
        <v>45557</v>
      </c>
      <c r="C1301" t="n">
        <v>32675</v>
      </c>
      <c r="D1301" t="inlineStr">
        <is>
          <t>Soll die Verkehrsberuhigung auf den Strassen in Worb eine höhere Priorität erhalten (z.B. mehr Tempo-30-, Tempo-20-Zonen / Begegnungszonen)?</t>
        </is>
      </c>
      <c r="E1301" t="inlineStr">
        <is>
          <t>options4</t>
        </is>
      </c>
      <c r="F1301" t="n">
        <v>11555</v>
      </c>
      <c r="G1301" t="inlineStr">
        <is>
          <t>Verkehr</t>
        </is>
      </c>
      <c r="H1301" t="inlineStr">
        <is>
          <t>Q03297</t>
        </is>
      </c>
      <c r="I1301" t="inlineStr">
        <is>
          <t>de</t>
        </is>
      </c>
      <c r="J1301" t="b">
        <v>0</v>
      </c>
      <c r="K1301" t="inlineStr">
        <is>
          <t>12e3e7d0df2de503d457b57e6e4f5f51</t>
        </is>
      </c>
      <c r="L1301" t="n">
        <v/>
      </c>
      <c r="M1301" t="n">
        <v>-1</v>
      </c>
      <c r="N1301" t="n">
        <v>-1</v>
      </c>
    </row>
    <row r="1302">
      <c r="A1302" t="n">
        <v>1121</v>
      </c>
      <c r="B1302" s="2" t="n">
        <v>45557</v>
      </c>
      <c r="C1302" t="n">
        <v>32676</v>
      </c>
      <c r="D1302" t="inlineStr">
        <is>
          <t>Soll in der Gemeinde Worb die Infrastruktur für den Langsamverkehr (z.B. Velowege) schneller ausgebaut werden?</t>
        </is>
      </c>
      <c r="E1302" t="inlineStr">
        <is>
          <t>options4</t>
        </is>
      </c>
      <c r="F1302" t="n">
        <v>11555</v>
      </c>
      <c r="G1302" t="inlineStr">
        <is>
          <t>Verkehr</t>
        </is>
      </c>
      <c r="H1302" t="inlineStr">
        <is>
          <t>Q03298</t>
        </is>
      </c>
      <c r="I1302" t="inlineStr">
        <is>
          <t>de</t>
        </is>
      </c>
      <c r="J1302" t="b">
        <v>0</v>
      </c>
      <c r="K1302" t="inlineStr">
        <is>
          <t>ca741e44148d1c2092129903336bce8c</t>
        </is>
      </c>
      <c r="L1302" t="n">
        <v/>
      </c>
      <c r="M1302" t="n">
        <v>-1</v>
      </c>
      <c r="N1302" t="n">
        <v>-1</v>
      </c>
    </row>
    <row r="1303">
      <c r="A1303" t="n">
        <v>1121</v>
      </c>
      <c r="B1303" s="2" t="n">
        <v>45557</v>
      </c>
      <c r="C1303" t="n">
        <v>32678</v>
      </c>
      <c r="D1303" t="inlineStr">
        <is>
          <t>Braucht es in Worb mehr Massnahmen zugunsten des motorisierten Individualverkehrs (z.B. Kapazitätsausbau, Verbesserung Verkehrsfluss, Parkplatzerhalt)?</t>
        </is>
      </c>
      <c r="E1303" t="inlineStr">
        <is>
          <t>options4</t>
        </is>
      </c>
      <c r="F1303" t="n">
        <v>11555</v>
      </c>
      <c r="G1303" t="inlineStr">
        <is>
          <t>Verkehr</t>
        </is>
      </c>
      <c r="H1303" t="inlineStr">
        <is>
          <t>Q03300</t>
        </is>
      </c>
      <c r="I1303" t="inlineStr">
        <is>
          <t>de</t>
        </is>
      </c>
      <c r="J1303" t="b">
        <v>0</v>
      </c>
      <c r="K1303" t="inlineStr">
        <is>
          <t>d654d045f2a8078f720d46211eec04f2</t>
        </is>
      </c>
      <c r="L1303" t="n">
        <v/>
      </c>
      <c r="M1303" t="n">
        <v>-1</v>
      </c>
      <c r="N1303" t="n">
        <v>-1</v>
      </c>
    </row>
    <row r="1304">
      <c r="A1304" t="n">
        <v>1121</v>
      </c>
      <c r="B1304" s="2" t="n">
        <v>45557</v>
      </c>
      <c r="C1304" t="n">
        <v>32682</v>
      </c>
      <c r="D1304" t="inlineStr">
        <is>
          <t>Soll die Gemeinde Worb eigene Geschwindigkeitskontrollen durchführen?</t>
        </is>
      </c>
      <c r="E1304" t="inlineStr">
        <is>
          <t>options4</t>
        </is>
      </c>
      <c r="F1304" t="n">
        <v>11557</v>
      </c>
      <c r="G1304" t="inlineStr">
        <is>
          <t>Sicherheit &amp; Polizei</t>
        </is>
      </c>
      <c r="H1304" t="inlineStr">
        <is>
          <t>Q03304</t>
        </is>
      </c>
      <c r="I1304" t="inlineStr">
        <is>
          <t>de</t>
        </is>
      </c>
      <c r="J1304" t="b">
        <v>0</v>
      </c>
      <c r="K1304" t="inlineStr">
        <is>
          <t>fe722cc4ede055cdb66d6d4b8ae27eb2</t>
        </is>
      </c>
      <c r="L1304" t="n">
        <v/>
      </c>
      <c r="M1304" t="n">
        <v>-1</v>
      </c>
      <c r="N1304" t="n">
        <v>-1</v>
      </c>
    </row>
    <row r="1305">
      <c r="A1305" t="n">
        <v>1121</v>
      </c>
      <c r="B1305" s="2" t="n">
        <v>45557</v>
      </c>
      <c r="C1305" t="n">
        <v>32683</v>
      </c>
      <c r="D1305" t="inlineStr">
        <is>
          <t>Befürworten Sie eine Erhöhung der Polizeipräsenz in Worb?</t>
        </is>
      </c>
      <c r="E1305" t="inlineStr">
        <is>
          <t>options4</t>
        </is>
      </c>
      <c r="F1305" t="n">
        <v>11557</v>
      </c>
      <c r="G1305" t="inlineStr">
        <is>
          <t>Sicherheit &amp; Polizei</t>
        </is>
      </c>
      <c r="H1305" t="inlineStr">
        <is>
          <t>Q03305</t>
        </is>
      </c>
      <c r="I1305" t="inlineStr">
        <is>
          <t>de</t>
        </is>
      </c>
      <c r="J1305" t="b">
        <v>0</v>
      </c>
      <c r="K1305" t="inlineStr">
        <is>
          <t>450ef5de21d3e863c932d4a4625175e3</t>
        </is>
      </c>
      <c r="L1305" t="n">
        <v/>
      </c>
      <c r="M1305" t="n">
        <v>-1</v>
      </c>
      <c r="N1305" t="n">
        <v>-1</v>
      </c>
    </row>
    <row r="1306">
      <c r="A1306" t="n">
        <v>1122</v>
      </c>
      <c r="B1306" s="2" t="n">
        <v>45557</v>
      </c>
      <c r="C1306" t="n">
        <v>32738</v>
      </c>
      <c r="D1306" t="inlineStr">
        <is>
          <t>Soll der Kanton die finanzielle Unterstützung für Familien mit behinderten Kindern ausbauen (z.B. für den Besuch von Kinderbetreuungseinrichtungen)?</t>
        </is>
      </c>
      <c r="E1306" t="inlineStr">
        <is>
          <t>options4</t>
        </is>
      </c>
      <c r="F1306" t="n">
        <v>11571</v>
      </c>
      <c r="G1306" t="inlineStr">
        <is>
          <t>Sozialstaat, Familie &amp; Gesundheit</t>
        </is>
      </c>
      <c r="H1306" t="inlineStr">
        <is>
          <t>Q03313</t>
        </is>
      </c>
      <c r="I1306" t="inlineStr">
        <is>
          <t>de</t>
        </is>
      </c>
      <c r="J1306" t="b">
        <v>0</v>
      </c>
      <c r="K1306" t="inlineStr">
        <is>
          <t>a802be940bbf83ae8b71bc5789580394</t>
        </is>
      </c>
      <c r="L1306" t="n">
        <v/>
      </c>
      <c r="M1306" t="n">
        <v>-1</v>
      </c>
      <c r="N1306" t="n">
        <v>-1</v>
      </c>
    </row>
    <row r="1307">
      <c r="A1307" t="n">
        <v>1122</v>
      </c>
      <c r="B1307" s="2" t="n">
        <v>45557</v>
      </c>
      <c r="C1307" t="n">
        <v>32739</v>
      </c>
      <c r="D1307" t="inlineStr">
        <is>
          <t>Sollen die Elternbeiträge der Kindertagesstätten stärker vom Kanton finanziert werden?</t>
        </is>
      </c>
      <c r="E1307" t="inlineStr">
        <is>
          <t>options4</t>
        </is>
      </c>
      <c r="F1307" t="n">
        <v>11571</v>
      </c>
      <c r="G1307" t="inlineStr">
        <is>
          <t>Sozialstaat, Familie &amp; Gesundheit</t>
        </is>
      </c>
      <c r="H1307" t="inlineStr">
        <is>
          <t>Q03314</t>
        </is>
      </c>
      <c r="I1307" t="inlineStr">
        <is>
          <t>de</t>
        </is>
      </c>
      <c r="J1307" t="b">
        <v>0</v>
      </c>
      <c r="K1307" t="inlineStr">
        <is>
          <t>89eccd467c20e7b3744d1c650b683d5d</t>
        </is>
      </c>
      <c r="L1307" t="n">
        <v/>
      </c>
      <c r="M1307" t="n">
        <v>-1</v>
      </c>
      <c r="N1307" t="n">
        <v>-1</v>
      </c>
    </row>
    <row r="1308">
      <c r="A1308" t="n">
        <v>1122</v>
      </c>
      <c r="B1308" s="2" t="n">
        <v>45557</v>
      </c>
      <c r="C1308" t="n">
        <v>32741</v>
      </c>
      <c r="D1308" t="inlineStr">
        <is>
          <t>Befürworten Sie die geplante bauliche Erneurung des Kantonsspitals Schaffhausen für CHF 240 Millionen?</t>
        </is>
      </c>
      <c r="E1308" t="inlineStr">
        <is>
          <t>options4</t>
        </is>
      </c>
      <c r="F1308" t="n">
        <v>11571</v>
      </c>
      <c r="G1308" t="inlineStr">
        <is>
          <t>Sozialstaat, Familie &amp; Gesundheit</t>
        </is>
      </c>
      <c r="H1308" t="inlineStr">
        <is>
          <t>Q03316</t>
        </is>
      </c>
      <c r="I1308" t="inlineStr">
        <is>
          <t>de</t>
        </is>
      </c>
      <c r="J1308" t="b">
        <v>0</v>
      </c>
      <c r="K1308" t="inlineStr">
        <is>
          <t>38f68e018f3df3c28871761720613b9e</t>
        </is>
      </c>
      <c r="L1308" t="n">
        <v/>
      </c>
      <c r="M1308" t="n">
        <v>-1</v>
      </c>
      <c r="N1308" t="n">
        <v>-1</v>
      </c>
    </row>
    <row r="1309">
      <c r="A1309" t="n">
        <v>1122</v>
      </c>
      <c r="B1309" s="2" t="n">
        <v>45557</v>
      </c>
      <c r="C1309" t="n">
        <v>32742</v>
      </c>
      <c r="D1309" t="inlineStr">
        <is>
          <t>Soll der Kanton die Löhne der Lehrpersonen dauerhaft deutlich erhöhen?</t>
        </is>
      </c>
      <c r="E1309" t="inlineStr">
        <is>
          <t>options4</t>
        </is>
      </c>
      <c r="F1309" t="n">
        <v>11572</v>
      </c>
      <c r="G1309" t="inlineStr">
        <is>
          <t>Schule &amp; Bildung</t>
        </is>
      </c>
      <c r="H1309" t="inlineStr">
        <is>
          <t>Q03317</t>
        </is>
      </c>
      <c r="I1309" t="inlineStr">
        <is>
          <t>de</t>
        </is>
      </c>
      <c r="J1309" t="b">
        <v>0</v>
      </c>
      <c r="K1309" t="inlineStr">
        <is>
          <t>15ce9e83b9cfef64f43a70e03fefd00d</t>
        </is>
      </c>
      <c r="L1309" t="n">
        <v/>
      </c>
      <c r="M1309" t="n">
        <v>-1</v>
      </c>
      <c r="N1309" t="n">
        <v>-1</v>
      </c>
    </row>
    <row r="1310">
      <c r="A1310" t="n">
        <v>1122</v>
      </c>
      <c r="B1310" s="2" t="n">
        <v>45557</v>
      </c>
      <c r="C1310" t="n">
        <v>32745</v>
      </c>
      <c r="D1310" t="inlineStr">
        <is>
          <t>Sollen Schulen verstärkt mit integrierten Betreungsangeboten wie Tagesschulen und Mittagstisch ausgestattet werden?</t>
        </is>
      </c>
      <c r="E1310" t="inlineStr">
        <is>
          <t>options4</t>
        </is>
      </c>
      <c r="F1310" t="n">
        <v>11572</v>
      </c>
      <c r="G1310" t="inlineStr">
        <is>
          <t>Schule &amp; Bildung</t>
        </is>
      </c>
      <c r="H1310" t="inlineStr">
        <is>
          <t>Q03320</t>
        </is>
      </c>
      <c r="I1310" t="inlineStr">
        <is>
          <t>de</t>
        </is>
      </c>
      <c r="J1310" t="b">
        <v>0</v>
      </c>
      <c r="K1310" t="inlineStr">
        <is>
          <t>69396945500638347ee7228a5b8f1e9c</t>
        </is>
      </c>
      <c r="L1310" t="n">
        <v/>
      </c>
      <c r="M1310" t="n">
        <v>-1</v>
      </c>
      <c r="N1310" t="n">
        <v>-1</v>
      </c>
    </row>
    <row r="1311">
      <c r="A1311" t="n">
        <v>1122</v>
      </c>
      <c r="B1311" s="2" t="n">
        <v>45557</v>
      </c>
      <c r="C1311" t="n">
        <v>32746</v>
      </c>
      <c r="D1311" t="inlineStr">
        <is>
          <t>Soll an den Schulen im Kanton Schaffhausen ein Handyverbot eingeführt werden?</t>
        </is>
      </c>
      <c r="E1311" t="inlineStr">
        <is>
          <t>options4</t>
        </is>
      </c>
      <c r="F1311" t="n">
        <v>11572</v>
      </c>
      <c r="G1311" t="inlineStr">
        <is>
          <t>Schule &amp; Bildung</t>
        </is>
      </c>
      <c r="H1311" t="inlineStr">
        <is>
          <t>Q03321</t>
        </is>
      </c>
      <c r="I1311" t="inlineStr">
        <is>
          <t>de</t>
        </is>
      </c>
      <c r="J1311" t="b">
        <v>0</v>
      </c>
      <c r="K1311" t="inlineStr">
        <is>
          <t>c566d3b53ce0066051f195125ace72ba</t>
        </is>
      </c>
      <c r="L1311" t="n">
        <v/>
      </c>
      <c r="M1311" t="n">
        <v>-1</v>
      </c>
      <c r="N1311" t="n">
        <v>-1</v>
      </c>
    </row>
    <row r="1312">
      <c r="A1312" t="n">
        <v>1122</v>
      </c>
      <c r="B1312" s="2" t="n">
        <v>45557</v>
      </c>
      <c r="C1312" t="n">
        <v>32747</v>
      </c>
      <c r="D1312" t="inlineStr">
        <is>
          <t>Soll der Kanton Schaffhausen die Einbürgerungsgebühren für unter 25-jährige senken?</t>
        </is>
      </c>
      <c r="E1312" t="inlineStr">
        <is>
          <t>options4</t>
        </is>
      </c>
      <c r="F1312" t="n">
        <v>11573</v>
      </c>
      <c r="G1312" t="inlineStr">
        <is>
          <t>Migration &amp; Integration</t>
        </is>
      </c>
      <c r="H1312" t="inlineStr">
        <is>
          <t>Q03322</t>
        </is>
      </c>
      <c r="I1312" t="inlineStr">
        <is>
          <t>de</t>
        </is>
      </c>
      <c r="J1312" t="b">
        <v>0</v>
      </c>
      <c r="K1312" t="inlineStr">
        <is>
          <t>1f69f52f6a5e158beac480b865794e08</t>
        </is>
      </c>
      <c r="L1312" t="n">
        <v/>
      </c>
      <c r="M1312" t="n">
        <v>-1</v>
      </c>
      <c r="N1312" t="n">
        <v>-1</v>
      </c>
    </row>
    <row r="1313">
      <c r="A1313" t="n">
        <v>1122</v>
      </c>
      <c r="B1313" s="2" t="n">
        <v>45557</v>
      </c>
      <c r="C1313" t="n">
        <v>32748</v>
      </c>
      <c r="D1313" t="inlineStr">
        <is>
          <t>Sollen Ausländer/-innen, die seit mindestens zehn Jahren in der Schweiz leben, das Stimm- und Wahlrecht auf Gemeindeebene im Kanton Schaffhausen erhalten?</t>
        </is>
      </c>
      <c r="E1313" t="inlineStr">
        <is>
          <t>options4</t>
        </is>
      </c>
      <c r="F1313" t="n">
        <v>11573</v>
      </c>
      <c r="G1313" t="inlineStr">
        <is>
          <t>Migration &amp; Integration</t>
        </is>
      </c>
      <c r="H1313" t="inlineStr">
        <is>
          <t>Q03323</t>
        </is>
      </c>
      <c r="I1313" t="inlineStr">
        <is>
          <t>de</t>
        </is>
      </c>
      <c r="J1313" t="b">
        <v>0</v>
      </c>
      <c r="K1313" t="inlineStr">
        <is>
          <t>e7b42e8bb6bd243b9ef2fd479bf49b13</t>
        </is>
      </c>
      <c r="L1313" t="n">
        <v/>
      </c>
      <c r="M1313" t="n">
        <v>-1</v>
      </c>
      <c r="N1313" t="n">
        <v>-1</v>
      </c>
    </row>
    <row r="1314">
      <c r="A1314" t="n">
        <v>1122</v>
      </c>
      <c r="B1314" s="2" t="n">
        <v>45557</v>
      </c>
      <c r="C1314" t="n">
        <v>32749</v>
      </c>
      <c r="D1314" t="inlineStr">
        <is>
          <t>Soll der Kanton die finanzielle Unterstützung von Asylsuchenden auf ein Minimum reduzieren (z.B. Verzicht auf Kostenübernahme für Weiterbildungsprogramme)?</t>
        </is>
      </c>
      <c r="E1314" t="inlineStr">
        <is>
          <t>options4</t>
        </is>
      </c>
      <c r="F1314" t="n">
        <v>11573</v>
      </c>
      <c r="G1314" t="inlineStr">
        <is>
          <t>Migration &amp; Integration</t>
        </is>
      </c>
      <c r="H1314" t="inlineStr">
        <is>
          <t>Q03324</t>
        </is>
      </c>
      <c r="I1314" t="inlineStr">
        <is>
          <t>de</t>
        </is>
      </c>
      <c r="J1314" t="b">
        <v>0</v>
      </c>
      <c r="K1314" t="inlineStr">
        <is>
          <t>de7d90a75dd27117b921bbbf5a33e53d</t>
        </is>
      </c>
      <c r="L1314" t="n">
        <v/>
      </c>
      <c r="M1314" t="n">
        <v>-1</v>
      </c>
      <c r="N1314" t="n">
        <v>-1</v>
      </c>
    </row>
    <row r="1315">
      <c r="A1315" t="n">
        <v>1122</v>
      </c>
      <c r="B1315" s="2" t="n">
        <v>45557</v>
      </c>
      <c r="C1315" t="n">
        <v>32751</v>
      </c>
      <c r="D1315" t="inlineStr">
        <is>
          <t>Sollen Hundekurse im Kanton Schaffhausen wieder für alle Hundebesitzer obligatorisch werden?</t>
        </is>
      </c>
      <c r="E1315" t="inlineStr">
        <is>
          <t>options4</t>
        </is>
      </c>
      <c r="F1315" t="n">
        <v>11574</v>
      </c>
      <c r="G1315" t="inlineStr">
        <is>
          <t>Gesellschaft, Kultur &amp; Ethik</t>
        </is>
      </c>
      <c r="H1315" t="inlineStr">
        <is>
          <t>Q03326</t>
        </is>
      </c>
      <c r="I1315" t="inlineStr">
        <is>
          <t>de</t>
        </is>
      </c>
      <c r="J1315" t="b">
        <v>0</v>
      </c>
      <c r="K1315" t="inlineStr">
        <is>
          <t>2c8c6ff4d38252abb3c202ff153ed525</t>
        </is>
      </c>
      <c r="L1315" t="n">
        <v/>
      </c>
      <c r="M1315" t="n">
        <v>-1</v>
      </c>
      <c r="N1315" t="n">
        <v>-1</v>
      </c>
    </row>
    <row r="1316">
      <c r="A1316" t="n">
        <v>1122</v>
      </c>
      <c r="B1316" s="2" t="n">
        <v>45557</v>
      </c>
      <c r="C1316" t="n">
        <v>32753</v>
      </c>
      <c r="D1316" t="inlineStr">
        <is>
          <t>Soll auf die Verwendung geschlechtsneutraler Sprache in offiziellen Publikationen des Kantons verzichtet werden?</t>
        </is>
      </c>
      <c r="E1316" t="inlineStr">
        <is>
          <t>options4</t>
        </is>
      </c>
      <c r="F1316" t="n">
        <v>11574</v>
      </c>
      <c r="G1316" t="inlineStr">
        <is>
          <t>Gesellschaft, Kultur &amp; Ethik</t>
        </is>
      </c>
      <c r="H1316" t="inlineStr">
        <is>
          <t>Q03328</t>
        </is>
      </c>
      <c r="I1316" t="inlineStr">
        <is>
          <t>de</t>
        </is>
      </c>
      <c r="J1316" t="b">
        <v>0</v>
      </c>
      <c r="K1316" t="inlineStr">
        <is>
          <t>8cbe2604a2f463bee9fb7403c0f93e57</t>
        </is>
      </c>
      <c r="L1316" t="n">
        <v/>
      </c>
      <c r="M1316" t="n">
        <v>-1</v>
      </c>
      <c r="N1316" t="n">
        <v>-1</v>
      </c>
    </row>
    <row r="1317">
      <c r="A1317" t="n">
        <v>1122</v>
      </c>
      <c r="B1317" s="2" t="n">
        <v>45557</v>
      </c>
      <c r="C1317" t="n">
        <v>32754</v>
      </c>
      <c r="D1317" t="inlineStr">
        <is>
          <t>Soll die finanzielle Unterstützung im Bereich Sport ausgebaut werden (bspw. für den Bau neuer Sportanlagen oder stärkere Unterstützung von Vereinen) ?</t>
        </is>
      </c>
      <c r="E1317" t="inlineStr">
        <is>
          <t>options4</t>
        </is>
      </c>
      <c r="F1317" t="n">
        <v>11574</v>
      </c>
      <c r="G1317" t="inlineStr">
        <is>
          <t>Gesellschaft, Kultur &amp; Ethik</t>
        </is>
      </c>
      <c r="H1317" t="inlineStr">
        <is>
          <t>Q03329</t>
        </is>
      </c>
      <c r="I1317" t="inlineStr">
        <is>
          <t>de</t>
        </is>
      </c>
      <c r="J1317" t="b">
        <v>0</v>
      </c>
      <c r="K1317" t="inlineStr">
        <is>
          <t>1781c5c36c654c00ca49e7782c3391e2</t>
        </is>
      </c>
      <c r="L1317" t="n">
        <v/>
      </c>
      <c r="M1317" t="n">
        <v>-1</v>
      </c>
      <c r="N1317" t="n">
        <v>-1</v>
      </c>
    </row>
    <row r="1318">
      <c r="A1318" t="n">
        <v>1122</v>
      </c>
      <c r="B1318" s="2" t="n">
        <v>45557</v>
      </c>
      <c r="C1318" t="n">
        <v>32755</v>
      </c>
      <c r="D1318" t="inlineStr">
        <is>
          <t>Befürworten Sie eine Senkung der Einkommenssteuern im Kanton Schaffhausen?</t>
        </is>
      </c>
      <c r="E1318" t="inlineStr">
        <is>
          <t>options4</t>
        </is>
      </c>
      <c r="F1318" t="n">
        <v>11575</v>
      </c>
      <c r="G1318" t="inlineStr">
        <is>
          <t>Finanzen &amp; Steuern</t>
        </is>
      </c>
      <c r="H1318" t="inlineStr">
        <is>
          <t>Q03330</t>
        </is>
      </c>
      <c r="I1318" t="inlineStr">
        <is>
          <t>de</t>
        </is>
      </c>
      <c r="J1318" t="b">
        <v>0</v>
      </c>
      <c r="K1318" t="inlineStr">
        <is>
          <t>2d225f70c193a9c9bfbdbce1be35e59f</t>
        </is>
      </c>
      <c r="L1318" t="n">
        <v/>
      </c>
      <c r="M1318" t="n">
        <v>-1</v>
      </c>
      <c r="N1318" t="n">
        <v>-1</v>
      </c>
    </row>
    <row r="1319">
      <c r="A1319" t="n">
        <v>1122</v>
      </c>
      <c r="B1319" s="2" t="n">
        <v>45557</v>
      </c>
      <c r="C1319" t="n">
        <v>32756</v>
      </c>
      <c r="D1319" t="inlineStr">
        <is>
          <t>Sollen die Sparanstrengungen in Schaffhausen erhöht werden (z.B. Verzicht auf nicht dringende Ausgaben)?</t>
        </is>
      </c>
      <c r="E1319" t="inlineStr">
        <is>
          <t>options4</t>
        </is>
      </c>
      <c r="F1319" t="n">
        <v>11575</v>
      </c>
      <c r="G1319" t="inlineStr">
        <is>
          <t>Finanzen &amp; Steuern</t>
        </is>
      </c>
      <c r="H1319" t="inlineStr">
        <is>
          <t>Q03331</t>
        </is>
      </c>
      <c r="I1319" t="inlineStr">
        <is>
          <t>de</t>
        </is>
      </c>
      <c r="J1319" t="b">
        <v>0</v>
      </c>
      <c r="K1319" t="inlineStr">
        <is>
          <t>9063d4bbc6d90cc311ec99050e4df65e</t>
        </is>
      </c>
      <c r="L1319" t="n">
        <v/>
      </c>
      <c r="M1319" t="n">
        <v>-1</v>
      </c>
      <c r="N1319" t="n">
        <v>-1</v>
      </c>
    </row>
    <row r="1320">
      <c r="A1320" t="n">
        <v>1122</v>
      </c>
      <c r="B1320" s="2" t="n">
        <v>45557</v>
      </c>
      <c r="C1320" t="n">
        <v>32763</v>
      </c>
      <c r="D1320" t="inlineStr">
        <is>
          <t>Soll der Kanton das altersgerechte Wohnen (Alterswohnungen, Grunddienstleistungen
etc.) finanziell unterstützen?</t>
        </is>
      </c>
      <c r="E1320" t="inlineStr">
        <is>
          <t>options4</t>
        </is>
      </c>
      <c r="F1320" t="n">
        <v>11577</v>
      </c>
      <c r="G1320" t="inlineStr">
        <is>
          <t>Kantonsentwicklung &amp; Raumplanung</t>
        </is>
      </c>
      <c r="H1320" t="inlineStr">
        <is>
          <t>Q03338</t>
        </is>
      </c>
      <c r="I1320" t="inlineStr">
        <is>
          <t>de</t>
        </is>
      </c>
      <c r="J1320" t="b">
        <v>0</v>
      </c>
      <c r="K1320" t="inlineStr">
        <is>
          <t>76f36936f9ccfe032e0b7d7ae9d84fb1</t>
        </is>
      </c>
      <c r="L1320" t="n">
        <v/>
      </c>
      <c r="M1320" t="n">
        <v>-1</v>
      </c>
      <c r="N1320" t="n">
        <v>-1</v>
      </c>
    </row>
    <row r="1321">
      <c r="A1321" t="n">
        <v>1122</v>
      </c>
      <c r="B1321" s="2" t="n">
        <v>45557</v>
      </c>
      <c r="C1321" t="n">
        <v>32764</v>
      </c>
      <c r="D1321" t="inlineStr">
        <is>
          <t>Soll der Kanton vermehrt gemeinnützigen und preisgünstigen Wohnraum fördern?</t>
        </is>
      </c>
      <c r="E1321" t="inlineStr">
        <is>
          <t>options4</t>
        </is>
      </c>
      <c r="F1321" t="n">
        <v>11577</v>
      </c>
      <c r="G1321" t="inlineStr">
        <is>
          <t>Kantonsentwicklung &amp; Raumplanung</t>
        </is>
      </c>
      <c r="H1321" t="inlineStr">
        <is>
          <t>Q03339</t>
        </is>
      </c>
      <c r="I1321" t="inlineStr">
        <is>
          <t>de</t>
        </is>
      </c>
      <c r="J1321" t="b">
        <v>0</v>
      </c>
      <c r="K1321" t="inlineStr">
        <is>
          <t>3459394fe7b11e305e6ab63c60c03c33</t>
        </is>
      </c>
      <c r="L1321" t="n">
        <v/>
      </c>
      <c r="M1321" t="n">
        <v>-1</v>
      </c>
      <c r="N1321" t="n">
        <v>-1</v>
      </c>
    </row>
    <row r="1322">
      <c r="A1322" t="n">
        <v>1122</v>
      </c>
      <c r="B1322" s="2" t="n">
        <v>45557</v>
      </c>
      <c r="C1322" t="n">
        <v>32765</v>
      </c>
      <c r="D1322" t="inlineStr">
        <is>
          <t>Soll die Rheinuferpromenade aufgewertet werden? (Gegenvorschlag zur Volksinitiative "Schaffhausen an den Rhein")</t>
        </is>
      </c>
      <c r="E1322" t="inlineStr">
        <is>
          <t>options4</t>
        </is>
      </c>
      <c r="F1322" t="n">
        <v>11577</v>
      </c>
      <c r="G1322" t="inlineStr">
        <is>
          <t>Kantonsentwicklung &amp; Raumplanung</t>
        </is>
      </c>
      <c r="H1322" t="inlineStr">
        <is>
          <t>Q03340</t>
        </is>
      </c>
      <c r="I1322" t="inlineStr">
        <is>
          <t>de</t>
        </is>
      </c>
      <c r="J1322" t="b">
        <v>0</v>
      </c>
      <c r="K1322" t="inlineStr">
        <is>
          <t>573557b2d04e99f82f5fd7cf5da23dea</t>
        </is>
      </c>
      <c r="L1322" t="n">
        <v/>
      </c>
      <c r="M1322" t="n">
        <v>-1</v>
      </c>
      <c r="N1322" t="n">
        <v>-1</v>
      </c>
    </row>
    <row r="1323">
      <c r="A1323" t="n">
        <v>1122</v>
      </c>
      <c r="B1323" s="2" t="n">
        <v>45557</v>
      </c>
      <c r="C1323" t="n">
        <v>32767</v>
      </c>
      <c r="D1323" t="inlineStr">
        <is>
          <t>Soll der Kanton Schottergärten bzw. Steingärten verbieten?</t>
        </is>
      </c>
      <c r="E1323" t="inlineStr">
        <is>
          <t>options4</t>
        </is>
      </c>
      <c r="F1323" t="n">
        <v>11578</v>
      </c>
      <c r="G1323" t="inlineStr">
        <is>
          <t>Umwelt &amp; Energie</t>
        </is>
      </c>
      <c r="H1323" t="inlineStr">
        <is>
          <t>Q03342</t>
        </is>
      </c>
      <c r="I1323" t="inlineStr">
        <is>
          <t>de</t>
        </is>
      </c>
      <c r="J1323" t="b">
        <v>0</v>
      </c>
      <c r="K1323" t="inlineStr">
        <is>
          <t>b52f6a7a4b9502df3ca490542ae2dd31</t>
        </is>
      </c>
      <c r="L1323" t="n">
        <v/>
      </c>
      <c r="M1323" t="n">
        <v>-1</v>
      </c>
      <c r="N1323" t="n">
        <v>-1</v>
      </c>
    </row>
    <row r="1324">
      <c r="A1324" t="n">
        <v>1122</v>
      </c>
      <c r="B1324" s="2" t="n">
        <v>45557</v>
      </c>
      <c r="C1324" t="n">
        <v>32768</v>
      </c>
      <c r="D1324" t="inlineStr">
        <is>
          <t>Befürworten Sie die Biodiversitäts-Initiative, die Bund und Kantone dazu verpflichtet, die erforderlichen Flächen sowie mehr finanzielle Mittel bereitzustellen, um den Biodiversitätsverlust zu stoppen (Eidg. Abst. vom 22. Sept.)?</t>
        </is>
      </c>
      <c r="E1324" t="inlineStr">
        <is>
          <t>options4</t>
        </is>
      </c>
      <c r="F1324" t="n">
        <v>11578</v>
      </c>
      <c r="G1324" t="inlineStr">
        <is>
          <t>Umwelt &amp; Energie</t>
        </is>
      </c>
      <c r="H1324" t="inlineStr">
        <is>
          <t>Q03343</t>
        </is>
      </c>
      <c r="I1324" t="inlineStr">
        <is>
          <t>de</t>
        </is>
      </c>
      <c r="J1324" t="b">
        <v>0</v>
      </c>
      <c r="K1324" t="inlineStr">
        <is>
          <t>8106e3dbffcce414051fa31118c1693c</t>
        </is>
      </c>
      <c r="L1324" t="n">
        <v/>
      </c>
      <c r="M1324" t="n">
        <v>-1</v>
      </c>
      <c r="N1324" t="n">
        <v>-1</v>
      </c>
    </row>
    <row r="1325">
      <c r="A1325" t="n">
        <v>1122</v>
      </c>
      <c r="B1325" s="2" t="n">
        <v>45557</v>
      </c>
      <c r="C1325" t="n">
        <v>32769</v>
      </c>
      <c r="D1325" t="inlineStr">
        <is>
          <t xml:space="preserve">Sollen auf allen Neubauten im Kanton verpflichtend Solar- bzw. Photovoltaik-Anlagen installiert werden? </t>
        </is>
      </c>
      <c r="E1325" t="inlineStr">
        <is>
          <t>options4</t>
        </is>
      </c>
      <c r="F1325" t="n">
        <v>11578</v>
      </c>
      <c r="G1325" t="inlineStr">
        <is>
          <t>Umwelt &amp; Energie</t>
        </is>
      </c>
      <c r="H1325" t="inlineStr">
        <is>
          <t>Q03344</t>
        </is>
      </c>
      <c r="I1325" t="inlineStr">
        <is>
          <t>de</t>
        </is>
      </c>
      <c r="J1325" t="b">
        <v>0</v>
      </c>
      <c r="K1325" t="inlineStr">
        <is>
          <t>c6a609e91108eabdc5a2c968287d1bb6</t>
        </is>
      </c>
      <c r="L1325" t="n">
        <v/>
      </c>
      <c r="M1325" t="n">
        <v>-1</v>
      </c>
      <c r="N1325" t="n">
        <v>-1</v>
      </c>
    </row>
    <row r="1326">
      <c r="A1326" t="n">
        <v>1122</v>
      </c>
      <c r="B1326" s="2" t="n">
        <v>45557</v>
      </c>
      <c r="C1326" t="n">
        <v>32770</v>
      </c>
      <c r="D1326" t="inlineStr">
        <is>
          <t>Befürworten Sie den Bau einer zweiten Röhre beim Fäsenstaubtunnel?</t>
        </is>
      </c>
      <c r="E1326" t="inlineStr">
        <is>
          <t>options4</t>
        </is>
      </c>
      <c r="F1326" t="n">
        <v>11579</v>
      </c>
      <c r="G1326" t="inlineStr">
        <is>
          <t>Verkehr</t>
        </is>
      </c>
      <c r="H1326" t="inlineStr">
        <is>
          <t>Q03345</t>
        </is>
      </c>
      <c r="I1326" t="inlineStr">
        <is>
          <t>de</t>
        </is>
      </c>
      <c r="J1326" t="b">
        <v>0</v>
      </c>
      <c r="K1326" t="inlineStr">
        <is>
          <t>28374e346370d3990f230d2fda932e34</t>
        </is>
      </c>
      <c r="L1326" t="n">
        <v/>
      </c>
      <c r="M1326" t="n">
        <v>-1</v>
      </c>
      <c r="N1326" t="n">
        <v>-1</v>
      </c>
    </row>
    <row r="1327">
      <c r="A1327" t="n">
        <v>1122</v>
      </c>
      <c r="B1327" s="2" t="n">
        <v>45557</v>
      </c>
      <c r="C1327" t="n">
        <v>32771</v>
      </c>
      <c r="D1327" t="inlineStr">
        <is>
          <t>Soll Schaffhausen mehr Mittel für den Ausbau des öffentlichen Verkehrs bereitstellen?</t>
        </is>
      </c>
      <c r="E1327" t="inlineStr">
        <is>
          <t>options4</t>
        </is>
      </c>
      <c r="F1327" t="n">
        <v>11579</v>
      </c>
      <c r="G1327" t="inlineStr">
        <is>
          <t>Verkehr</t>
        </is>
      </c>
      <c r="H1327" t="inlineStr">
        <is>
          <t>Q03346</t>
        </is>
      </c>
      <c r="I1327" t="inlineStr">
        <is>
          <t>de</t>
        </is>
      </c>
      <c r="J1327" t="b">
        <v>0</v>
      </c>
      <c r="K1327" t="inlineStr">
        <is>
          <t>8a5ddfaeaa6f5f3e529007e167e64098</t>
        </is>
      </c>
      <c r="L1327" t="n">
        <v/>
      </c>
      <c r="M1327" t="n">
        <v>-1</v>
      </c>
      <c r="N1327" t="n">
        <v>-1</v>
      </c>
    </row>
    <row r="1328">
      <c r="A1328" t="n">
        <v>1122</v>
      </c>
      <c r="B1328" s="2" t="n">
        <v>45557</v>
      </c>
      <c r="C1328" t="n">
        <v>32772</v>
      </c>
      <c r="D1328" t="inlineStr">
        <is>
          <t>Soll im Kanton Schaffhausen die Infrastruktur für den Langsamverkehr (z.B. Velowege) schneller ausgebaut werden?</t>
        </is>
      </c>
      <c r="E1328" t="inlineStr">
        <is>
          <t>options4</t>
        </is>
      </c>
      <c r="F1328" t="n">
        <v>11579</v>
      </c>
      <c r="G1328" t="inlineStr">
        <is>
          <t>Verkehr</t>
        </is>
      </c>
      <c r="H1328" t="inlineStr">
        <is>
          <t>Q03347</t>
        </is>
      </c>
      <c r="I1328" t="inlineStr">
        <is>
          <t>de</t>
        </is>
      </c>
      <c r="J1328" t="b">
        <v>0</v>
      </c>
      <c r="K1328" t="inlineStr">
        <is>
          <t>f908b54eb38abe25ceb5722d80fa24bb</t>
        </is>
      </c>
      <c r="L1328" t="n">
        <v/>
      </c>
      <c r="M1328" t="n">
        <v>-1</v>
      </c>
      <c r="N1328" t="n">
        <v>-1</v>
      </c>
    </row>
    <row r="1329">
      <c r="A1329" t="n">
        <v>1122</v>
      </c>
      <c r="B1329" s="2" t="n">
        <v>45557</v>
      </c>
      <c r="C1329" t="n">
        <v>32774</v>
      </c>
      <c r="D1329" t="inlineStr">
        <is>
          <t>Soll Tempo 30 auf verkehrsorientierten Strassen verboten werden?</t>
        </is>
      </c>
      <c r="E1329" t="inlineStr">
        <is>
          <t>options4</t>
        </is>
      </c>
      <c r="F1329" t="n">
        <v>11579</v>
      </c>
      <c r="G1329" t="inlineStr">
        <is>
          <t>Verkehr</t>
        </is>
      </c>
      <c r="H1329" t="inlineStr">
        <is>
          <t>Q03349</t>
        </is>
      </c>
      <c r="I1329" t="inlineStr">
        <is>
          <t>de</t>
        </is>
      </c>
      <c r="J1329" t="b">
        <v>0</v>
      </c>
      <c r="K1329" t="inlineStr">
        <is>
          <t>babaf92de7abf60485f5269f3c4ae17d</t>
        </is>
      </c>
      <c r="L1329" t="n">
        <v/>
      </c>
      <c r="M1329" t="n">
        <v>-1</v>
      </c>
      <c r="N1329" t="n">
        <v>-1</v>
      </c>
    </row>
    <row r="1330">
      <c r="A1330" t="n">
        <v>1122</v>
      </c>
      <c r="B1330" s="2" t="n">
        <v>45557</v>
      </c>
      <c r="C1330" t="n">
        <v>32775</v>
      </c>
      <c r="D1330" t="inlineStr">
        <is>
          <t xml:space="preserve">Würden Sie eine Aufhebung der Stimm- und Wahlpflicht im Kanton Schaffhausen befürworten? </t>
        </is>
      </c>
      <c r="E1330" t="inlineStr">
        <is>
          <t>options4</t>
        </is>
      </c>
      <c r="F1330" t="n">
        <v>11580</v>
      </c>
      <c r="G1330" t="inlineStr">
        <is>
          <t>Politisches System &amp; Digitalisierung</t>
        </is>
      </c>
      <c r="H1330" t="inlineStr">
        <is>
          <t>Q03350</t>
        </is>
      </c>
      <c r="I1330" t="inlineStr">
        <is>
          <t>de</t>
        </is>
      </c>
      <c r="J1330" t="b">
        <v>0</v>
      </c>
      <c r="K1330" t="inlineStr">
        <is>
          <t>e58a9f71e779cbf49858f9420ac78818</t>
        </is>
      </c>
      <c r="L1330" t="n">
        <v/>
      </c>
      <c r="M1330" t="n">
        <v>-1</v>
      </c>
      <c r="N1330" t="n">
        <v>-1</v>
      </c>
    </row>
    <row r="1331">
      <c r="A1331" t="n">
        <v>1122</v>
      </c>
      <c r="B1331" s="2" t="n">
        <v>45557</v>
      </c>
      <c r="C1331" t="n">
        <v>32776</v>
      </c>
      <c r="D1331" t="inlineStr">
        <is>
          <t>Befürworten Sie eine strikte Umsetzung der kantonalen Volksinitiative zur Herstellung von Transparenz in der Politikfinanzierung (sog. "Umsetzungsinitiative")?</t>
        </is>
      </c>
      <c r="E1331" t="inlineStr">
        <is>
          <t>options4</t>
        </is>
      </c>
      <c r="F1331" t="n">
        <v>11580</v>
      </c>
      <c r="G1331" t="inlineStr">
        <is>
          <t>Politisches System &amp; Digitalisierung</t>
        </is>
      </c>
      <c r="H1331" t="inlineStr">
        <is>
          <t>Q03351</t>
        </is>
      </c>
      <c r="I1331" t="inlineStr">
        <is>
          <t>de</t>
        </is>
      </c>
      <c r="J1331" t="b">
        <v>0</v>
      </c>
      <c r="K1331" t="inlineStr">
        <is>
          <t>8a47b8c8526f1ea587a1e013b31a0f19</t>
        </is>
      </c>
      <c r="L1331" t="n">
        <v/>
      </c>
      <c r="M1331" t="n">
        <v>-1</v>
      </c>
      <c r="N1331" t="n">
        <v>-1</v>
      </c>
    </row>
    <row r="1332">
      <c r="A1332" t="n">
        <v>1122</v>
      </c>
      <c r="B1332" s="2" t="n">
        <v>45557</v>
      </c>
      <c r="C1332" t="n">
        <v>32779</v>
      </c>
      <c r="D1332" t="inlineStr">
        <is>
          <t>Befürworten Sie schärfere Massnahmen im Umgang mit radikalisierten Jugendlichen (z.B. mehr Sanktionsmöglichkeiten, Verschärfung Jugendstrafrecht)?</t>
        </is>
      </c>
      <c r="E1332" t="inlineStr">
        <is>
          <t>options4</t>
        </is>
      </c>
      <c r="F1332" t="n">
        <v>11581</v>
      </c>
      <c r="G1332" t="inlineStr">
        <is>
          <t>Sicherheit &amp; Polizei</t>
        </is>
      </c>
      <c r="H1332" t="inlineStr">
        <is>
          <t>Q03354</t>
        </is>
      </c>
      <c r="I1332" t="inlineStr">
        <is>
          <t>de</t>
        </is>
      </c>
      <c r="J1332" t="b">
        <v>0</v>
      </c>
      <c r="K1332" t="inlineStr">
        <is>
          <t>a498bd671ed10df16ff64464af7b8463</t>
        </is>
      </c>
      <c r="L1332" t="n">
        <v/>
      </c>
      <c r="M1332" t="n">
        <v>-1</v>
      </c>
      <c r="N1332" t="n">
        <v>-1</v>
      </c>
    </row>
    <row r="1333">
      <c r="A1333" t="n">
        <v>1122</v>
      </c>
      <c r="B1333" s="2" t="n">
        <v>45557</v>
      </c>
      <c r="C1333" t="n">
        <v>32780</v>
      </c>
      <c r="D1333" t="inlineStr">
        <is>
          <t>Soll Schaffhausen dem Beispiel anderer Kantone folgen und Ausländerinnen und Ausländer für den Polizeidienst zulassen?</t>
        </is>
      </c>
      <c r="E1333" t="inlineStr">
        <is>
          <t>options4</t>
        </is>
      </c>
      <c r="F1333" t="n">
        <v>11581</v>
      </c>
      <c r="G1333" t="inlineStr">
        <is>
          <t>Sicherheit &amp; Polizei</t>
        </is>
      </c>
      <c r="H1333" t="inlineStr">
        <is>
          <t>Q03355</t>
        </is>
      </c>
      <c r="I1333" t="inlineStr">
        <is>
          <t>de</t>
        </is>
      </c>
      <c r="J1333" t="b">
        <v>0</v>
      </c>
      <c r="K1333" t="inlineStr">
        <is>
          <t>edb7a8ca5806b0c9682bbb0f60f1d7d9</t>
        </is>
      </c>
      <c r="L1333" t="n">
        <v/>
      </c>
      <c r="M1333" t="n">
        <v>-1</v>
      </c>
      <c r="N1333" t="n">
        <v>-1</v>
      </c>
    </row>
    <row r="1334">
      <c r="A1334" t="n">
        <v>1122</v>
      </c>
      <c r="B1334" s="2" t="n">
        <v>45557</v>
      </c>
      <c r="C1334" t="n">
        <v>32782</v>
      </c>
      <c r="D1334" t="inlineStr">
        <is>
          <t>Soll die Polizeipräsenz im Kanton Schaffhausen, insbesondere am Bahnhof Schaffhausen erhöht werden ?</t>
        </is>
      </c>
      <c r="E1334" t="inlineStr">
        <is>
          <t>options4</t>
        </is>
      </c>
      <c r="F1334" t="n">
        <v>11581</v>
      </c>
      <c r="G1334" t="inlineStr">
        <is>
          <t>Sicherheit &amp; Polizei</t>
        </is>
      </c>
      <c r="H1334" t="inlineStr">
        <is>
          <t>Q03357</t>
        </is>
      </c>
      <c r="I1334" t="inlineStr">
        <is>
          <t>de</t>
        </is>
      </c>
      <c r="J1334" t="b">
        <v>0</v>
      </c>
      <c r="K1334" t="inlineStr">
        <is>
          <t>6bde142b221fbc8545fc9dd23b524dd8</t>
        </is>
      </c>
      <c r="L1334" t="n">
        <v/>
      </c>
      <c r="M1334" t="n">
        <v>-1</v>
      </c>
      <c r="N1334" t="n">
        <v>-1</v>
      </c>
    </row>
    <row r="1335">
      <c r="A1335" t="n">
        <v>1124</v>
      </c>
      <c r="B1335" s="2" t="n">
        <v>45585</v>
      </c>
      <c r="C1335" t="n">
        <v>32934</v>
      </c>
      <c r="D1335" t="inlineStr">
        <is>
          <t>Sollen die Familienzulagen (Kinder- und Ausbildungszulage) im Kanton Aargau erhöht werden?</t>
        </is>
      </c>
      <c r="E1335" t="inlineStr">
        <is>
          <t>options4</t>
        </is>
      </c>
      <c r="F1335" t="n">
        <v>11619</v>
      </c>
      <c r="G1335" t="inlineStr">
        <is>
          <t>Sozialstaat, Familie &amp; Gesundheit</t>
        </is>
      </c>
      <c r="H1335" t="inlineStr">
        <is>
          <t>Q03364</t>
        </is>
      </c>
      <c r="I1335" t="inlineStr">
        <is>
          <t>de</t>
        </is>
      </c>
      <c r="J1335" t="b">
        <v>0</v>
      </c>
      <c r="K1335" t="inlineStr">
        <is>
          <t>2a175ee7aabacff7bfb32c42126f3e81</t>
        </is>
      </c>
      <c r="L1335" t="n">
        <v/>
      </c>
      <c r="M1335" t="n">
        <v>-1</v>
      </c>
      <c r="N1335" t="n">
        <v>-1</v>
      </c>
    </row>
    <row r="1336">
      <c r="A1336" t="n">
        <v>1124</v>
      </c>
      <c r="B1336" s="2" t="n">
        <v>45585</v>
      </c>
      <c r="C1336" t="n">
        <v>32935</v>
      </c>
      <c r="D1336" t="inlineStr">
        <is>
          <t>Soll der Kanton die Bedingungen zum Bezug von Sozialhilfe verschärfen (z.B. stärkere finanzielle Anreize zu arbeiten)?</t>
        </is>
      </c>
      <c r="E1336" t="inlineStr">
        <is>
          <t>options4</t>
        </is>
      </c>
      <c r="F1336" t="n">
        <v>11619</v>
      </c>
      <c r="G1336" t="inlineStr">
        <is>
          <t>Sozialstaat, Familie &amp; Gesundheit</t>
        </is>
      </c>
      <c r="H1336" t="inlineStr">
        <is>
          <t>Q03365</t>
        </is>
      </c>
      <c r="I1336" t="inlineStr">
        <is>
          <t>de</t>
        </is>
      </c>
      <c r="J1336" t="b">
        <v>0</v>
      </c>
      <c r="K1336" t="inlineStr">
        <is>
          <t>5736410738317be62d50cc8238484104</t>
        </is>
      </c>
      <c r="L1336" t="n">
        <v/>
      </c>
      <c r="M1336" t="n">
        <v>-1</v>
      </c>
      <c r="N1336" t="n">
        <v>-1</v>
      </c>
    </row>
    <row r="1337">
      <c r="A1337" t="n">
        <v>1124</v>
      </c>
      <c r="B1337" s="2" t="n">
        <v>45585</v>
      </c>
      <c r="C1337" t="n">
        <v>32936</v>
      </c>
      <c r="D1337" t="inlineStr">
        <is>
          <t>Soll der Kanton bei der Spitalversorgung enger mit den Nachbarkantonen zusammenarbeiten, was auch zum Abbau von Spitalkapazitäten im Aargau führen kann?</t>
        </is>
      </c>
      <c r="E1337" t="inlineStr">
        <is>
          <t>options4</t>
        </is>
      </c>
      <c r="F1337" t="n">
        <v>11619</v>
      </c>
      <c r="G1337" t="inlineStr">
        <is>
          <t>Sozialstaat, Familie &amp; Gesundheit</t>
        </is>
      </c>
      <c r="H1337" t="inlineStr">
        <is>
          <t>Q03366</t>
        </is>
      </c>
      <c r="I1337" t="inlineStr">
        <is>
          <t>de</t>
        </is>
      </c>
      <c r="J1337" t="b">
        <v>0</v>
      </c>
      <c r="K1337" t="inlineStr">
        <is>
          <t>e9e1d50d786fec07105613203a27ae59</t>
        </is>
      </c>
      <c r="L1337" t="n">
        <v/>
      </c>
      <c r="M1337" t="n">
        <v>-1</v>
      </c>
      <c r="N1337" t="n">
        <v>-1</v>
      </c>
    </row>
    <row r="1338">
      <c r="A1338" t="n">
        <v>1124</v>
      </c>
      <c r="B1338" s="2" t="n">
        <v>45585</v>
      </c>
      <c r="C1338" t="n">
        <v>32937</v>
      </c>
      <c r="D1338" t="inlineStr">
        <is>
          <t xml:space="preserve">Sollen Vermieter zur Bekanntgabe des vorherigen Mietzinses bei Wohnungswechseln verpflichtet werden (sog. Formularpflicht)? </t>
        </is>
      </c>
      <c r="E1338" t="inlineStr">
        <is>
          <t>options4</t>
        </is>
      </c>
      <c r="F1338" t="n">
        <v>11619</v>
      </c>
      <c r="G1338" t="inlineStr">
        <is>
          <t>Sozialstaat, Familie &amp; Gesundheit</t>
        </is>
      </c>
      <c r="H1338" t="inlineStr">
        <is>
          <t>Q03367</t>
        </is>
      </c>
      <c r="I1338" t="inlineStr">
        <is>
          <t>de</t>
        </is>
      </c>
      <c r="J1338" t="b">
        <v>0</v>
      </c>
      <c r="K1338" t="inlineStr">
        <is>
          <t>75fb92ba3c377e78b196c9ee8647fc44</t>
        </is>
      </c>
      <c r="L1338" t="n">
        <v/>
      </c>
      <c r="M1338" t="n">
        <v>-1</v>
      </c>
      <c r="N1338" t="n">
        <v>-1</v>
      </c>
    </row>
    <row r="1339">
      <c r="A1339" t="n">
        <v>1124</v>
      </c>
      <c r="B1339" s="2" t="n">
        <v>45585</v>
      </c>
      <c r="C1339" t="n">
        <v>32941</v>
      </c>
      <c r="D1339" t="inlineStr">
        <is>
          <t>Soll in der Volksschule eine Notenpflicht für alle Prüfungen bei promotionswirksamen Fächern eingeführt werden?</t>
        </is>
      </c>
      <c r="E1339" t="inlineStr">
        <is>
          <t>options4</t>
        </is>
      </c>
      <c r="F1339" t="n">
        <v>11620</v>
      </c>
      <c r="G1339" t="inlineStr">
        <is>
          <t>Schule &amp; Bildung</t>
        </is>
      </c>
      <c r="H1339" t="inlineStr">
        <is>
          <t>Q03371</t>
        </is>
      </c>
      <c r="I1339" t="inlineStr">
        <is>
          <t>de</t>
        </is>
      </c>
      <c r="J1339" t="b">
        <v>0</v>
      </c>
      <c r="K1339" t="inlineStr">
        <is>
          <t>2f49d597b02b7ac93f80acdcbe0f42f6</t>
        </is>
      </c>
      <c r="L1339" t="n">
        <v/>
      </c>
      <c r="M1339" t="n">
        <v>-1</v>
      </c>
      <c r="N1339" t="n">
        <v>-1</v>
      </c>
    </row>
    <row r="1340">
      <c r="A1340" t="n">
        <v>1124</v>
      </c>
      <c r="B1340" s="2" t="n">
        <v>45585</v>
      </c>
      <c r="C1340" t="n">
        <v>32945</v>
      </c>
      <c r="D1340" t="inlineStr">
        <is>
          <t>Sollen Ausländer/-innen, die seit mindestens zehn Jahren in der Schweiz leben, das Stimm- und Wahlrecht auf Gemeindeebene im Kanton Aargau erhalten?</t>
        </is>
      </c>
      <c r="E1340" t="inlineStr">
        <is>
          <t>options4</t>
        </is>
      </c>
      <c r="F1340" t="n">
        <v>11621</v>
      </c>
      <c r="G1340" t="inlineStr">
        <is>
          <t>Migration &amp; Integration</t>
        </is>
      </c>
      <c r="H1340" t="inlineStr">
        <is>
          <t>Q03375</t>
        </is>
      </c>
      <c r="I1340" t="inlineStr">
        <is>
          <t>de</t>
        </is>
      </c>
      <c r="J1340" t="b">
        <v>0</v>
      </c>
      <c r="K1340" t="inlineStr">
        <is>
          <t>c9672bf0b9e7369218737a036bbc048f</t>
        </is>
      </c>
      <c r="L1340" t="n">
        <v/>
      </c>
      <c r="M1340" t="n">
        <v>-1</v>
      </c>
      <c r="N1340" t="n">
        <v>-1</v>
      </c>
    </row>
    <row r="1341">
      <c r="A1341" t="n">
        <v>1124</v>
      </c>
      <c r="B1341" s="2" t="n">
        <v>45585</v>
      </c>
      <c r="C1341" t="n">
        <v>32946</v>
      </c>
      <c r="D1341" t="inlineStr">
        <is>
          <t>Soll der Kanton Aargau die Einbürgerungsgebühren für unter 25-jährige senken (aktuell 750 CHF für alle Einzelpersonen)?</t>
        </is>
      </c>
      <c r="E1341" t="inlineStr">
        <is>
          <t>options4</t>
        </is>
      </c>
      <c r="F1341" t="n">
        <v>11621</v>
      </c>
      <c r="G1341" t="inlineStr">
        <is>
          <t>Migration &amp; Integration</t>
        </is>
      </c>
      <c r="H1341" t="inlineStr">
        <is>
          <t>Q03376</t>
        </is>
      </c>
      <c r="I1341" t="inlineStr">
        <is>
          <t>de</t>
        </is>
      </c>
      <c r="J1341" t="b">
        <v>0</v>
      </c>
      <c r="K1341" t="inlineStr">
        <is>
          <t>94a6f7d2456a7dd76fd632c848f46a15</t>
        </is>
      </c>
      <c r="L1341" t="n">
        <v/>
      </c>
      <c r="M1341" t="n">
        <v>-1</v>
      </c>
      <c r="N1341" t="n">
        <v>-1</v>
      </c>
    </row>
    <row r="1342">
      <c r="A1342" t="n">
        <v>1124</v>
      </c>
      <c r="B1342" s="2" t="n">
        <v>45585</v>
      </c>
      <c r="C1342" t="n">
        <v>32948</v>
      </c>
      <c r="D1342" t="inlineStr">
        <is>
          <t>Sollen Ausländer/-innen mit Status F (vorläufig Aufgenommene) im Kanton Aargau Zugang zu einer Lehre/Ausbildung erhalten?</t>
        </is>
      </c>
      <c r="E1342" t="inlineStr">
        <is>
          <t>options4</t>
        </is>
      </c>
      <c r="F1342" t="n">
        <v>11621</v>
      </c>
      <c r="G1342" t="inlineStr">
        <is>
          <t>Migration &amp; Integration</t>
        </is>
      </c>
      <c r="H1342" t="inlineStr">
        <is>
          <t>Q03378</t>
        </is>
      </c>
      <c r="I1342" t="inlineStr">
        <is>
          <t>de</t>
        </is>
      </c>
      <c r="J1342" t="b">
        <v>0</v>
      </c>
      <c r="K1342" t="inlineStr">
        <is>
          <t>f4fc0cbdc47bf1821556810d9cfa1624</t>
        </is>
      </c>
      <c r="L1342" t="n">
        <v/>
      </c>
      <c r="M1342" t="n">
        <v>-1</v>
      </c>
      <c r="N1342" t="n">
        <v>-1</v>
      </c>
    </row>
    <row r="1343">
      <c r="A1343" t="n">
        <v>1124</v>
      </c>
      <c r="B1343" s="2" t="n">
        <v>45585</v>
      </c>
      <c r="C1343" t="n">
        <v>32953</v>
      </c>
      <c r="D1343" t="inlineStr">
        <is>
          <t>Sollen Hundekurse im Kanton Aargau wieder für Besitzer aller Hunderassen obligatorisch werden?</t>
        </is>
      </c>
      <c r="E1343" t="inlineStr">
        <is>
          <t>options4</t>
        </is>
      </c>
      <c r="F1343" t="n">
        <v>11622</v>
      </c>
      <c r="G1343" t="inlineStr">
        <is>
          <t>Gesellschaft, Kultur &amp; Ethik</t>
        </is>
      </c>
      <c r="H1343" t="inlineStr">
        <is>
          <t>Q03383</t>
        </is>
      </c>
      <c r="I1343" t="inlineStr">
        <is>
          <t>de</t>
        </is>
      </c>
      <c r="J1343" t="b">
        <v>0</v>
      </c>
      <c r="K1343" t="inlineStr">
        <is>
          <t>ec0456b6238e44f4aa04330b547cb49e</t>
        </is>
      </c>
      <c r="L1343" t="n">
        <v/>
      </c>
      <c r="M1343" t="n">
        <v>-1</v>
      </c>
      <c r="N1343" t="n">
        <v>-1</v>
      </c>
    </row>
    <row r="1344">
      <c r="A1344" t="n">
        <v>1124</v>
      </c>
      <c r="B1344" s="2" t="n">
        <v>45585</v>
      </c>
      <c r="C1344" t="n">
        <v>32956</v>
      </c>
      <c r="D1344" t="inlineStr">
        <is>
          <t>Sollen die Sparanstrengungen im Kanton Aargau erhöht werden (z.B. Verzicht auf nicht dringende Ausgaben)?</t>
        </is>
      </c>
      <c r="E1344" t="inlineStr">
        <is>
          <t>options4</t>
        </is>
      </c>
      <c r="F1344" t="n">
        <v>11623</v>
      </c>
      <c r="G1344" t="inlineStr">
        <is>
          <t>Finanzen &amp; Steuern</t>
        </is>
      </c>
      <c r="H1344" t="inlineStr">
        <is>
          <t>Q03386</t>
        </is>
      </c>
      <c r="I1344" t="inlineStr">
        <is>
          <t>de</t>
        </is>
      </c>
      <c r="J1344" t="b">
        <v>0</v>
      </c>
      <c r="K1344" t="inlineStr">
        <is>
          <t>5dd6f90839f12cf4b6848dab6a97527a</t>
        </is>
      </c>
      <c r="L1344" t="n">
        <v/>
      </c>
      <c r="M1344" t="n">
        <v>-1</v>
      </c>
      <c r="N1344" t="n">
        <v>-1</v>
      </c>
    </row>
    <row r="1345">
      <c r="A1345" t="n">
        <v>1124</v>
      </c>
      <c r="B1345" s="2" t="n">
        <v>45585</v>
      </c>
      <c r="C1345" t="n">
        <v>32959</v>
      </c>
      <c r="D1345" t="inlineStr">
        <is>
          <t xml:space="preserve">Soll der Kanton Aargau einen zusätzlichen Sonntagsverkauf ermöglichen (derzeit sind zwei Sonntagsverkäufe pro Jahr möglich)? </t>
        </is>
      </c>
      <c r="E1345" t="inlineStr">
        <is>
          <t>options4</t>
        </is>
      </c>
      <c r="F1345" t="n">
        <v>11624</v>
      </c>
      <c r="G1345" t="inlineStr">
        <is>
          <t>Wirtschaft &amp; Arbeit</t>
        </is>
      </c>
      <c r="H1345" t="inlineStr">
        <is>
          <t>Q03389</t>
        </is>
      </c>
      <c r="I1345" t="inlineStr">
        <is>
          <t>de</t>
        </is>
      </c>
      <c r="J1345" t="b">
        <v>0</v>
      </c>
      <c r="K1345" t="inlineStr">
        <is>
          <t>287cbf1b71bcd9a2d3ad8d615057606c</t>
        </is>
      </c>
      <c r="L1345" t="n">
        <v/>
      </c>
      <c r="M1345" t="n">
        <v>-1</v>
      </c>
      <c r="N1345" t="n">
        <v>-1</v>
      </c>
    </row>
    <row r="1346">
      <c r="A1346" t="n">
        <v>1124</v>
      </c>
      <c r="B1346" s="2" t="n">
        <v>45585</v>
      </c>
      <c r="C1346" t="n">
        <v>32961</v>
      </c>
      <c r="D1346" t="inlineStr">
        <is>
          <t>Sollen Tankstellenshops und Shops in Bahnhöfen zwischen 22 und 6 Uhr keinen Alkohol mehr verkaufen dürfen (Nachtverkaufsverbot)?</t>
        </is>
      </c>
      <c r="E1346" t="inlineStr">
        <is>
          <t>options4</t>
        </is>
      </c>
      <c r="F1346" t="n">
        <v>11624</v>
      </c>
      <c r="G1346" t="inlineStr">
        <is>
          <t>Wirtschaft &amp; Arbeit</t>
        </is>
      </c>
      <c r="H1346" t="inlineStr">
        <is>
          <t>Q03391</t>
        </is>
      </c>
      <c r="I1346" t="inlineStr">
        <is>
          <t>de</t>
        </is>
      </c>
      <c r="J1346" t="b">
        <v>0</v>
      </c>
      <c r="K1346" t="inlineStr">
        <is>
          <t>cdb2a376ff89cc60bc2c50db22c66642</t>
        </is>
      </c>
      <c r="L1346" t="n">
        <v/>
      </c>
      <c r="M1346" t="n">
        <v>-1</v>
      </c>
      <c r="N1346" t="n">
        <v>-1</v>
      </c>
    </row>
    <row r="1347">
      <c r="A1347" t="n">
        <v>1124</v>
      </c>
      <c r="B1347" s="2" t="n">
        <v>45585</v>
      </c>
      <c r="C1347" t="n">
        <v>32962</v>
      </c>
      <c r="D1347" t="inlineStr">
        <is>
          <t xml:space="preserve">Sollen beim Ersatz oder Neubau von Heizungen im Kanton fossile Heizungen (Öl und Gas) verboten werden? </t>
        </is>
      </c>
      <c r="E1347" t="inlineStr">
        <is>
          <t>options4</t>
        </is>
      </c>
      <c r="F1347" t="n">
        <v>11625</v>
      </c>
      <c r="G1347" t="inlineStr">
        <is>
          <t>Umwelt &amp; Energie</t>
        </is>
      </c>
      <c r="H1347" t="inlineStr">
        <is>
          <t>Q03392</t>
        </is>
      </c>
      <c r="I1347" t="inlineStr">
        <is>
          <t>de</t>
        </is>
      </c>
      <c r="J1347" t="b">
        <v>0</v>
      </c>
      <c r="K1347" t="inlineStr">
        <is>
          <t>2f969ef298b7003d6b680fe1009b0538</t>
        </is>
      </c>
      <c r="L1347" t="n">
        <v/>
      </c>
      <c r="M1347" t="n">
        <v>-1</v>
      </c>
      <c r="N1347" t="n">
        <v>-1</v>
      </c>
    </row>
    <row r="1348">
      <c r="A1348" t="n">
        <v>1124</v>
      </c>
      <c r="B1348" s="2" t="n">
        <v>45585</v>
      </c>
      <c r="C1348" t="n">
        <v>32966</v>
      </c>
      <c r="D1348" t="inlineStr">
        <is>
          <t>Sollen Schottergärten im Kanton Aargau verboten werden?</t>
        </is>
      </c>
      <c r="E1348" t="inlineStr">
        <is>
          <t>options4</t>
        </is>
      </c>
      <c r="F1348" t="n">
        <v>11625</v>
      </c>
      <c r="G1348" t="inlineStr">
        <is>
          <t>Umwelt &amp; Energie</t>
        </is>
      </c>
      <c r="H1348" t="inlineStr">
        <is>
          <t>Q03396</t>
        </is>
      </c>
      <c r="I1348" t="inlineStr">
        <is>
          <t>de</t>
        </is>
      </c>
      <c r="J1348" t="b">
        <v>0</v>
      </c>
      <c r="K1348" t="inlineStr">
        <is>
          <t>dd0ed0c268c101c8d43819efff151d62</t>
        </is>
      </c>
      <c r="L1348" t="n">
        <v/>
      </c>
      <c r="M1348" t="n">
        <v>-1</v>
      </c>
      <c r="N1348" t="n">
        <v>-1</v>
      </c>
    </row>
    <row r="1349">
      <c r="A1349" t="n">
        <v>1124</v>
      </c>
      <c r="B1349" s="2" t="n">
        <v>45585</v>
      </c>
      <c r="C1349" t="n">
        <v>32968</v>
      </c>
      <c r="D1349" t="inlineStr">
        <is>
          <t>Eine kantonale Volksinitiative fordert, dass der Einsatz von stationären Geschwindigkeits- und Rotlichtüberwachungsanlagen einer Bewilligung durch den Regierungsrat bedarf. Befürworten Sie dies?</t>
        </is>
      </c>
      <c r="E1349" t="inlineStr">
        <is>
          <t>options4</t>
        </is>
      </c>
      <c r="F1349" t="n">
        <v>11626</v>
      </c>
      <c r="G1349" t="inlineStr">
        <is>
          <t>Verkehr</t>
        </is>
      </c>
      <c r="H1349" t="inlineStr">
        <is>
          <t>Q03398</t>
        </is>
      </c>
      <c r="I1349" t="inlineStr">
        <is>
          <t>de</t>
        </is>
      </c>
      <c r="J1349" t="b">
        <v>0</v>
      </c>
      <c r="K1349" t="inlineStr">
        <is>
          <t>d407ca032487400239f29261561860da</t>
        </is>
      </c>
      <c r="L1349" t="n">
        <v/>
      </c>
      <c r="M1349" t="n">
        <v>-1</v>
      </c>
      <c r="N1349" t="n">
        <v>-1</v>
      </c>
    </row>
    <row r="1350">
      <c r="A1350" t="n">
        <v>1124</v>
      </c>
      <c r="B1350" s="2" t="n">
        <v>45585</v>
      </c>
      <c r="C1350" t="n">
        <v>32969</v>
      </c>
      <c r="D1350" t="inlineStr">
        <is>
          <t>Befürworten Sie einen Ausbau der Autobahn A1 auf sechs Spuren?</t>
        </is>
      </c>
      <c r="E1350" t="inlineStr">
        <is>
          <t>options4</t>
        </is>
      </c>
      <c r="F1350" t="n">
        <v>11626</v>
      </c>
      <c r="G1350" t="inlineStr">
        <is>
          <t>Verkehr</t>
        </is>
      </c>
      <c r="H1350" t="inlineStr">
        <is>
          <t>Q03399</t>
        </is>
      </c>
      <c r="I1350" t="inlineStr">
        <is>
          <t>de</t>
        </is>
      </c>
      <c r="J1350" t="b">
        <v>0</v>
      </c>
      <c r="K1350" t="inlineStr">
        <is>
          <t>cdc96204e914912930a54c072fe863b6</t>
        </is>
      </c>
      <c r="L1350" t="n">
        <v/>
      </c>
      <c r="M1350" t="n">
        <v>-1</v>
      </c>
      <c r="N1350" t="n">
        <v>-1</v>
      </c>
    </row>
    <row r="1351">
      <c r="A1351" t="n">
        <v>1124</v>
      </c>
      <c r="B1351" s="2" t="n">
        <v>45585</v>
      </c>
      <c r="C1351" t="n">
        <v>32970</v>
      </c>
      <c r="D1351" t="inlineStr">
        <is>
          <t>Soll im Kanton Aargau die Infrastruktur für den Langsamverkehr (z.B. Velowege) schneller ausgebaut werden?</t>
        </is>
      </c>
      <c r="E1351" t="inlineStr">
        <is>
          <t>options4</t>
        </is>
      </c>
      <c r="F1351" t="n">
        <v>11626</v>
      </c>
      <c r="G1351" t="inlineStr">
        <is>
          <t>Verkehr</t>
        </is>
      </c>
      <c r="H1351" t="inlineStr">
        <is>
          <t>Q03400</t>
        </is>
      </c>
      <c r="I1351" t="inlineStr">
        <is>
          <t>de</t>
        </is>
      </c>
      <c r="J1351" t="b">
        <v>0</v>
      </c>
      <c r="K1351" t="inlineStr">
        <is>
          <t>17a1e08db80f99243adb54f9bdd8d43d</t>
        </is>
      </c>
      <c r="L1351" t="n">
        <v/>
      </c>
      <c r="M1351" t="n">
        <v>-1</v>
      </c>
      <c r="N1351" t="n">
        <v>-1</v>
      </c>
    </row>
    <row r="1352">
      <c r="A1352" t="n">
        <v>1124</v>
      </c>
      <c r="B1352" s="2" t="n">
        <v>45585</v>
      </c>
      <c r="C1352" t="n">
        <v>32972</v>
      </c>
      <c r="D1352" t="inlineStr">
        <is>
          <t>Befürworten Sie eine Senkung des Stimmrechtsalters auf 16 Jahre (kantonale Volksinitiative)?</t>
        </is>
      </c>
      <c r="E1352" t="inlineStr">
        <is>
          <t>options4</t>
        </is>
      </c>
      <c r="F1352" t="n">
        <v>11627</v>
      </c>
      <c r="G1352" t="inlineStr">
        <is>
          <t>Politisches System &amp; Digitalisierung</t>
        </is>
      </c>
      <c r="H1352" t="inlineStr">
        <is>
          <t>Q03402</t>
        </is>
      </c>
      <c r="I1352" t="inlineStr">
        <is>
          <t>de</t>
        </is>
      </c>
      <c r="J1352" t="b">
        <v>0</v>
      </c>
      <c r="K1352" t="inlineStr">
        <is>
          <t>b391f4bbdab9514da8817e644c2eb557</t>
        </is>
      </c>
      <c r="L1352" t="n">
        <v/>
      </c>
      <c r="M1352" t="n">
        <v>-1</v>
      </c>
      <c r="N1352" t="n">
        <v>-1</v>
      </c>
    </row>
    <row r="1353">
      <c r="A1353" t="n">
        <v>1125</v>
      </c>
      <c r="B1353" s="2" t="n">
        <v>45585</v>
      </c>
      <c r="C1353" t="n">
        <v>32885</v>
      </c>
      <c r="D1353" t="inlineStr">
        <is>
          <t>Befürworten Sie die Einführung (kantonalen) Elternzeit von mindestens 20 Wochen?</t>
        </is>
      </c>
      <c r="E1353" t="inlineStr">
        <is>
          <t>options4</t>
        </is>
      </c>
      <c r="F1353" t="n">
        <v>11607</v>
      </c>
      <c r="G1353" t="inlineStr">
        <is>
          <t>Sozialstaat, Familie &amp; Gesundheit</t>
        </is>
      </c>
      <c r="H1353" t="inlineStr">
        <is>
          <t>Q03415</t>
        </is>
      </c>
      <c r="I1353" t="inlineStr">
        <is>
          <t>de</t>
        </is>
      </c>
      <c r="J1353" t="b">
        <v>0</v>
      </c>
      <c r="K1353" t="inlineStr">
        <is>
          <t>3d9dc5ee6d7c412e77a24b79a781de2f</t>
        </is>
      </c>
      <c r="L1353" t="n">
        <v/>
      </c>
      <c r="M1353" t="n">
        <v>-1</v>
      </c>
      <c r="N1353" t="n">
        <v>-1</v>
      </c>
    </row>
    <row r="1354">
      <c r="A1354" t="n">
        <v>1125</v>
      </c>
      <c r="B1354" s="2" t="n">
        <v>45585</v>
      </c>
      <c r="C1354" t="n">
        <v>32886</v>
      </c>
      <c r="D1354" t="inlineStr">
        <is>
          <t>Soll der Kanton Massnahmen ergreifen, um den Zugang zur Sozialhilfe für anspruchberechtigte Personen zu vereinfachen (z.B. Vereinfachung der Anmeldeverfahren und/oder Informationskampagnen)?</t>
        </is>
      </c>
      <c r="E1354" t="inlineStr">
        <is>
          <t>options4</t>
        </is>
      </c>
      <c r="F1354" t="n">
        <v>11607</v>
      </c>
      <c r="G1354" t="inlineStr">
        <is>
          <t>Sozialstaat, Familie &amp; Gesundheit</t>
        </is>
      </c>
      <c r="H1354" t="inlineStr">
        <is>
          <t>Q03416</t>
        </is>
      </c>
      <c r="I1354" t="inlineStr">
        <is>
          <t>de</t>
        </is>
      </c>
      <c r="J1354" t="b">
        <v>0</v>
      </c>
      <c r="K1354" t="inlineStr">
        <is>
          <t>4a6e8e7161a83f9c55ffb5f215c1a2e4</t>
        </is>
      </c>
      <c r="L1354" t="n">
        <v/>
      </c>
      <c r="M1354" t="n">
        <v>-1</v>
      </c>
      <c r="N1354" t="n">
        <v>-1</v>
      </c>
    </row>
    <row r="1355">
      <c r="A1355" t="n">
        <v>1125</v>
      </c>
      <c r="B1355" s="2" t="n">
        <v>45585</v>
      </c>
      <c r="C1355" t="n">
        <v>32888</v>
      </c>
      <c r="D1355" t="inlineStr">
        <is>
          <t>Sollen sich die Versicherten stärker an den Gesundheitskosten beteiligen (z.B. Einführung Notfallgebühr)?</t>
        </is>
      </c>
      <c r="E1355" t="inlineStr">
        <is>
          <t>options4</t>
        </is>
      </c>
      <c r="F1355" t="n">
        <v>11607</v>
      </c>
      <c r="G1355" t="inlineStr">
        <is>
          <t>Sozialstaat, Familie &amp; Gesundheit</t>
        </is>
      </c>
      <c r="H1355" t="inlineStr">
        <is>
          <t>Q03418</t>
        </is>
      </c>
      <c r="I1355" t="inlineStr">
        <is>
          <t>de</t>
        </is>
      </c>
      <c r="J1355" t="b">
        <v>0</v>
      </c>
      <c r="K1355" t="inlineStr">
        <is>
          <t>000af52ece2c430e7cee3e4490ac3d69</t>
        </is>
      </c>
      <c r="L1355" t="n">
        <v/>
      </c>
      <c r="M1355" t="n">
        <v>-1</v>
      </c>
      <c r="N1355" t="n">
        <v>-1</v>
      </c>
    </row>
    <row r="1356">
      <c r="A1356" t="n">
        <v>1125</v>
      </c>
      <c r="B1356" s="2" t="n">
        <v>45585</v>
      </c>
      <c r="C1356" t="n">
        <v>32889</v>
      </c>
      <c r="D1356" t="inlineStr">
        <is>
          <t>Befürworten Sie die Wiedereinführung von separaten Kleinklassen («Förderklassen») im Kanton Basel-Stadt für verhaltensauffällige Schüler/-innen (kantonale Volksinitiative)?</t>
        </is>
      </c>
      <c r="E1356" t="inlineStr">
        <is>
          <t>options4</t>
        </is>
      </c>
      <c r="F1356" t="n">
        <v>11608</v>
      </c>
      <c r="G1356" t="inlineStr">
        <is>
          <t>Schule &amp; Bildung</t>
        </is>
      </c>
      <c r="H1356" t="inlineStr">
        <is>
          <t>Q03419</t>
        </is>
      </c>
      <c r="I1356" t="inlineStr">
        <is>
          <t>de</t>
        </is>
      </c>
      <c r="J1356" t="b">
        <v>0</v>
      </c>
      <c r="K1356" t="inlineStr">
        <is>
          <t>fb64ad29e06af9814113cec32e37b60a</t>
        </is>
      </c>
      <c r="L1356" t="n">
        <v/>
      </c>
      <c r="M1356" t="n">
        <v>-1</v>
      </c>
      <c r="N1356" t="n">
        <v>-1</v>
      </c>
    </row>
    <row r="1357">
      <c r="A1357" t="n">
        <v>1125</v>
      </c>
      <c r="B1357" s="2" t="n">
        <v>45585</v>
      </c>
      <c r="C1357" t="n">
        <v>32892</v>
      </c>
      <c r="D1357" t="inlineStr">
        <is>
          <t>Soll in der Primarschule zugunsten von Deutsch und Mathematik auf den Unterricht von Fremdsprachen verzichtet werden?</t>
        </is>
      </c>
      <c r="E1357" t="inlineStr">
        <is>
          <t>options4</t>
        </is>
      </c>
      <c r="F1357" t="n">
        <v>11608</v>
      </c>
      <c r="G1357" t="inlineStr">
        <is>
          <t>Schule &amp; Bildung</t>
        </is>
      </c>
      <c r="H1357" t="inlineStr">
        <is>
          <t>Q03422</t>
        </is>
      </c>
      <c r="I1357" t="inlineStr">
        <is>
          <t>de</t>
        </is>
      </c>
      <c r="J1357" t="b">
        <v>0</v>
      </c>
      <c r="K1357" t="inlineStr">
        <is>
          <t>2213add71db6bab30ddd8cd22b47a48d</t>
        </is>
      </c>
      <c r="L1357" t="n">
        <v/>
      </c>
      <c r="M1357" t="n">
        <v>-1</v>
      </c>
      <c r="N1357" t="n">
        <v>-1</v>
      </c>
    </row>
    <row r="1358">
      <c r="A1358" t="n">
        <v>1125</v>
      </c>
      <c r="B1358" s="2" t="n">
        <v>45585</v>
      </c>
      <c r="C1358" t="n">
        <v>32894</v>
      </c>
      <c r="D1358" t="inlineStr">
        <is>
          <t>Sollen die Anforderungen für Einbürgerungen im Kanton Basel-Stadt erhöht werden (z.B. Sprachanforderungen)?</t>
        </is>
      </c>
      <c r="E1358" t="inlineStr">
        <is>
          <t>options4</t>
        </is>
      </c>
      <c r="F1358" t="n">
        <v>11609</v>
      </c>
      <c r="G1358" t="inlineStr">
        <is>
          <t>Migration &amp; Integration</t>
        </is>
      </c>
      <c r="H1358" t="inlineStr">
        <is>
          <t>Q03424</t>
        </is>
      </c>
      <c r="I1358" t="inlineStr">
        <is>
          <t>de</t>
        </is>
      </c>
      <c r="J1358" t="b">
        <v>0</v>
      </c>
      <c r="K1358" t="inlineStr">
        <is>
          <t>fdba83f0f8d2f9054ae6cfc68b8d0feb</t>
        </is>
      </c>
      <c r="L1358" t="n">
        <v/>
      </c>
      <c r="M1358" t="n">
        <v>-1</v>
      </c>
      <c r="N1358" t="n">
        <v>-1</v>
      </c>
    </row>
    <row r="1359">
      <c r="A1359" t="n">
        <v>1125</v>
      </c>
      <c r="B1359" s="2" t="n">
        <v>45585</v>
      </c>
      <c r="C1359" t="n">
        <v>32896</v>
      </c>
      <c r="D1359" t="inlineStr">
        <is>
          <t>Sollen Ausländer/-innen, die seit mindestens fünf Jahren in der Schweiz leben, das Stimm- und Wahlrecht auf Kantonsebene erhalten?</t>
        </is>
      </c>
      <c r="E1359" t="inlineStr">
        <is>
          <t>options4</t>
        </is>
      </c>
      <c r="F1359" t="n">
        <v>11609</v>
      </c>
      <c r="G1359" t="inlineStr">
        <is>
          <t>Migration &amp; Integration</t>
        </is>
      </c>
      <c r="H1359" t="inlineStr">
        <is>
          <t>Q03426</t>
        </is>
      </c>
      <c r="I1359" t="inlineStr">
        <is>
          <t>de</t>
        </is>
      </c>
      <c r="J1359" t="b">
        <v>0</v>
      </c>
      <c r="K1359" t="inlineStr">
        <is>
          <t>0391451dc4ff5780df33d1616f9c9b94</t>
        </is>
      </c>
      <c r="L1359" t="n">
        <v/>
      </c>
      <c r="M1359" t="n">
        <v>-1</v>
      </c>
      <c r="N1359" t="n">
        <v>-1</v>
      </c>
    </row>
    <row r="1360">
      <c r="A1360" t="n">
        <v>1125</v>
      </c>
      <c r="B1360" s="2" t="n">
        <v>45585</v>
      </c>
      <c r="C1360" t="n">
        <v>32899</v>
      </c>
      <c r="D1360" t="inlineStr">
        <is>
          <t>Eine kantonale Volksinitiative fordert, dass freie Musikschaffende deutlich mehr Fördergelder erhalten. Befürworten Sie dies?</t>
        </is>
      </c>
      <c r="E1360" t="inlineStr">
        <is>
          <t>options4</t>
        </is>
      </c>
      <c r="F1360" t="n">
        <v>11610</v>
      </c>
      <c r="G1360" t="inlineStr">
        <is>
          <t>Gesellschaft, Kultur &amp; Ethik</t>
        </is>
      </c>
      <c r="H1360" t="inlineStr">
        <is>
          <t>Q03429</t>
        </is>
      </c>
      <c r="I1360" t="inlineStr">
        <is>
          <t>de</t>
        </is>
      </c>
      <c r="J1360" t="b">
        <v>0</v>
      </c>
      <c r="K1360" t="inlineStr">
        <is>
          <t>79a0d0122c7fc6027adf96aacfdba335</t>
        </is>
      </c>
      <c r="L1360" t="n">
        <v/>
      </c>
      <c r="M1360" t="n">
        <v>-1</v>
      </c>
      <c r="N1360" t="n">
        <v>-1</v>
      </c>
    </row>
    <row r="1361">
      <c r="A1361" t="n">
        <v>1125</v>
      </c>
      <c r="B1361" s="2" t="n">
        <v>45585</v>
      </c>
      <c r="C1361" t="n">
        <v>32900</v>
      </c>
      <c r="D1361" t="inlineStr">
        <is>
          <t>Begrüssen Sie das neue Basler Gleichstellungsgesetz, welches neu mehr als die beiden amtlichen Geschlechter berücksichtigt?</t>
        </is>
      </c>
      <c r="E1361" t="inlineStr">
        <is>
          <t>options4</t>
        </is>
      </c>
      <c r="F1361" t="n">
        <v>11610</v>
      </c>
      <c r="G1361" t="inlineStr">
        <is>
          <t>Gesellschaft, Kultur &amp; Ethik</t>
        </is>
      </c>
      <c r="H1361" t="inlineStr">
        <is>
          <t>Q03430</t>
        </is>
      </c>
      <c r="I1361" t="inlineStr">
        <is>
          <t>de</t>
        </is>
      </c>
      <c r="J1361" t="b">
        <v>0</v>
      </c>
      <c r="K1361" t="inlineStr">
        <is>
          <t>615d4df0dc6c77a84fefd68423e5f4cb</t>
        </is>
      </c>
      <c r="L1361" t="n">
        <v/>
      </c>
      <c r="M1361" t="n">
        <v>-1</v>
      </c>
      <c r="N1361" t="n">
        <v>-1</v>
      </c>
    </row>
    <row r="1362">
      <c r="A1362" t="n">
        <v>1125</v>
      </c>
      <c r="B1362" s="2" t="n">
        <v>45585</v>
      </c>
      <c r="C1362" t="n">
        <v>32901</v>
      </c>
      <c r="D1362" t="inlineStr">
        <is>
          <t>Soll sich der Kanton an der Modernisierung des St. Jakob-Parks (Stadion Plus) finanziell beteiligen?</t>
        </is>
      </c>
      <c r="E1362" t="inlineStr">
        <is>
          <t>options4</t>
        </is>
      </c>
      <c r="F1362" t="n">
        <v>11610</v>
      </c>
      <c r="G1362" t="inlineStr">
        <is>
          <t>Gesellschaft, Kultur &amp; Ethik</t>
        </is>
      </c>
      <c r="H1362" t="inlineStr">
        <is>
          <t>Q03431</t>
        </is>
      </c>
      <c r="I1362" t="inlineStr">
        <is>
          <t>de</t>
        </is>
      </c>
      <c r="J1362" t="b">
        <v>0</v>
      </c>
      <c r="K1362" t="inlineStr">
        <is>
          <t>fdd300d617b446c84bf4a76b1f909d1d</t>
        </is>
      </c>
      <c r="L1362" t="n">
        <v/>
      </c>
      <c r="M1362" t="n">
        <v>-1</v>
      </c>
      <c r="N1362" t="n">
        <v>-1</v>
      </c>
    </row>
    <row r="1363">
      <c r="A1363" t="n">
        <v>1125</v>
      </c>
      <c r="B1363" s="2" t="n">
        <v>45585</v>
      </c>
      <c r="C1363" t="n">
        <v>32902</v>
      </c>
      <c r="D1363" t="inlineStr">
        <is>
          <t>Soll der Kanton Basel-Stadt die Ausgaben für die internationale Entwicklungszusammenarbeit auf 1% der Steuereinnahmen erhöhen (kantonale Volksinitiative)?</t>
        </is>
      </c>
      <c r="E1363" t="inlineStr">
        <is>
          <t>options4</t>
        </is>
      </c>
      <c r="F1363" t="n">
        <v>11611</v>
      </c>
      <c r="G1363" t="inlineStr">
        <is>
          <t>Finanzen &amp; Steuern</t>
        </is>
      </c>
      <c r="H1363" t="inlineStr">
        <is>
          <t>Q03432</t>
        </is>
      </c>
      <c r="I1363" t="inlineStr">
        <is>
          <t>de</t>
        </is>
      </c>
      <c r="J1363" t="b">
        <v>0</v>
      </c>
      <c r="K1363" t="inlineStr">
        <is>
          <t>6c70e0642293ca46f447447413be3756</t>
        </is>
      </c>
      <c r="L1363" t="n">
        <v/>
      </c>
      <c r="M1363" t="n">
        <v>-1</v>
      </c>
      <c r="N1363" t="n">
        <v>-1</v>
      </c>
    </row>
    <row r="1364">
      <c r="A1364" t="n">
        <v>1125</v>
      </c>
      <c r="B1364" s="2" t="n">
        <v>45585</v>
      </c>
      <c r="C1364" t="n">
        <v>32903</v>
      </c>
      <c r="D1364" t="inlineStr">
        <is>
          <t>Befürworten Sie Steuersenkungen für natürliche Personen auf kantonaler Ebene in den nächsten vier Jahren?</t>
        </is>
      </c>
      <c r="E1364" t="inlineStr">
        <is>
          <t>options4</t>
        </is>
      </c>
      <c r="F1364" t="n">
        <v>11611</v>
      </c>
      <c r="G1364" t="inlineStr">
        <is>
          <t>Finanzen &amp; Steuern</t>
        </is>
      </c>
      <c r="H1364" t="inlineStr">
        <is>
          <t>Q03433</t>
        </is>
      </c>
      <c r="I1364" t="inlineStr">
        <is>
          <t>de</t>
        </is>
      </c>
      <c r="J1364" t="b">
        <v>0</v>
      </c>
      <c r="K1364" t="inlineStr">
        <is>
          <t>c3ee7ed8c22963cd865b4f4eb0c64066</t>
        </is>
      </c>
      <c r="L1364" t="n">
        <v/>
      </c>
      <c r="M1364" t="n">
        <v>-1</v>
      </c>
      <c r="N1364" t="n">
        <v>-1</v>
      </c>
    </row>
    <row r="1365">
      <c r="A1365" t="n">
        <v>1125</v>
      </c>
      <c r="B1365" s="2" t="n">
        <v>45585</v>
      </c>
      <c r="C1365" t="n">
        <v>32905</v>
      </c>
      <c r="D1365" t="inlineStr">
        <is>
          <t>Sollen die jährlichen Mehreinnahmen durch die OECD-Mindeststeuer mit einem Fonds (zur Förderung von Innovation, Gesellschaft &amp; Umwelt) an die Unternehmen rückverteilt werden?</t>
        </is>
      </c>
      <c r="E1365" t="inlineStr">
        <is>
          <t>options4</t>
        </is>
      </c>
      <c r="F1365" t="n">
        <v>11611</v>
      </c>
      <c r="G1365" t="inlineStr">
        <is>
          <t>Finanzen &amp; Steuern</t>
        </is>
      </c>
      <c r="H1365" t="inlineStr">
        <is>
          <t>Q03435</t>
        </is>
      </c>
      <c r="I1365" t="inlineStr">
        <is>
          <t>de</t>
        </is>
      </c>
      <c r="J1365" t="b">
        <v>0</v>
      </c>
      <c r="K1365" t="inlineStr">
        <is>
          <t>093fa77b2eabbb1046b1b898083943e8</t>
        </is>
      </c>
      <c r="L1365" t="n">
        <v/>
      </c>
      <c r="M1365" t="n">
        <v>-1</v>
      </c>
      <c r="N1365" t="n">
        <v>-1</v>
      </c>
    </row>
    <row r="1366">
      <c r="A1366" t="n">
        <v>1125</v>
      </c>
      <c r="B1366" s="2" t="n">
        <v>45585</v>
      </c>
      <c r="C1366" t="n">
        <v>32906</v>
      </c>
      <c r="D1366" t="inlineStr">
        <is>
          <t>Eine kantonale Volksinitiative fordert, dass die Steuern neu in der Regel direkt vom Lohn abgezogen werden sollen (analog «Quellenbesteuerung»). Befürworten Sie dies?</t>
        </is>
      </c>
      <c r="E1366" t="inlineStr">
        <is>
          <t>options4</t>
        </is>
      </c>
      <c r="F1366" t="n">
        <v>11611</v>
      </c>
      <c r="G1366" t="inlineStr">
        <is>
          <t>Finanzen &amp; Steuern</t>
        </is>
      </c>
      <c r="H1366" t="inlineStr">
        <is>
          <t>Q03436</t>
        </is>
      </c>
      <c r="I1366" t="inlineStr">
        <is>
          <t>de</t>
        </is>
      </c>
      <c r="J1366" t="b">
        <v>0</v>
      </c>
      <c r="K1366" t="inlineStr">
        <is>
          <t>3021f4f12b698e41fb0a4e92fe28fe35</t>
        </is>
      </c>
      <c r="L1366" t="n">
        <v/>
      </c>
      <c r="M1366" t="n">
        <v>-1</v>
      </c>
      <c r="N1366" t="n">
        <v>-1</v>
      </c>
    </row>
    <row r="1367">
      <c r="A1367" t="n">
        <v>1125</v>
      </c>
      <c r="B1367" s="2" t="n">
        <v>45585</v>
      </c>
      <c r="C1367" t="n">
        <v>32907</v>
      </c>
      <c r="D1367" t="inlineStr">
        <is>
          <t>Soll der Kanton auf die Erbringung eigener Dienstleistungen verzichten, falls dadurch private Angebote konkurrenziert werden (z.B. Kehrichtabfuhr, Stadtgärtnerei, Gleissanierungen)?</t>
        </is>
      </c>
      <c r="E1367" t="inlineStr">
        <is>
          <t>options4</t>
        </is>
      </c>
      <c r="F1367" t="n">
        <v>11612</v>
      </c>
      <c r="G1367" t="inlineStr">
        <is>
          <t>Wirtschaft &amp; Arbeit</t>
        </is>
      </c>
      <c r="H1367" t="inlineStr">
        <is>
          <t>Q03437</t>
        </is>
      </c>
      <c r="I1367" t="inlineStr">
        <is>
          <t>de</t>
        </is>
      </c>
      <c r="J1367" t="b">
        <v>0</v>
      </c>
      <c r="K1367" t="inlineStr">
        <is>
          <t>1fdc3098436ce46cf3c500d8716482d3</t>
        </is>
      </c>
      <c r="L1367" t="n">
        <v/>
      </c>
      <c r="M1367" t="n">
        <v>-1</v>
      </c>
      <c r="N1367" t="n">
        <v>-1</v>
      </c>
    </row>
    <row r="1368">
      <c r="A1368" t="n">
        <v>1125</v>
      </c>
      <c r="B1368" s="2" t="n">
        <v>45585</v>
      </c>
      <c r="C1368" t="n">
        <v>32909</v>
      </c>
      <c r="D1368" t="inlineStr">
        <is>
          <t>Befürworten Sie die Schaffung einer Tourismuszone in der Innenstadt, in welcher Ladengeschäfte auch sonntags geöffnet sein dürfen?</t>
        </is>
      </c>
      <c r="E1368" t="inlineStr">
        <is>
          <t>options4</t>
        </is>
      </c>
      <c r="F1368" t="n">
        <v>11612</v>
      </c>
      <c r="G1368" t="inlineStr">
        <is>
          <t>Wirtschaft &amp; Arbeit</t>
        </is>
      </c>
      <c r="H1368" t="inlineStr">
        <is>
          <t>Q03439</t>
        </is>
      </c>
      <c r="I1368" t="inlineStr">
        <is>
          <t>de</t>
        </is>
      </c>
      <c r="J1368" t="b">
        <v>0</v>
      </c>
      <c r="K1368" t="inlineStr">
        <is>
          <t>f284fa405d3e18ad2597373866a1f6f4</t>
        </is>
      </c>
      <c r="L1368" t="n">
        <v/>
      </c>
      <c r="M1368" t="n">
        <v>-1</v>
      </c>
      <c r="N1368" t="n">
        <v>-1</v>
      </c>
    </row>
    <row r="1369">
      <c r="A1369" t="n">
        <v>1125</v>
      </c>
      <c r="B1369" s="2" t="n">
        <v>45585</v>
      </c>
      <c r="C1369" t="n">
        <v>32911</v>
      </c>
      <c r="D1369" t="inlineStr">
        <is>
          <t>Soll die Bewilligungspflicht bei Sanierungen von Wohnungen gelockert werden (Lockerung Wohnschutzgesetzgebung)?</t>
        </is>
      </c>
      <c r="E1369" t="inlineStr">
        <is>
          <t>options4</t>
        </is>
      </c>
      <c r="F1369" t="n">
        <v>11613</v>
      </c>
      <c r="G1369" t="inlineStr">
        <is>
          <t>Wohnpolitik &amp; Stadtentwicklung</t>
        </is>
      </c>
      <c r="H1369" t="inlineStr">
        <is>
          <t>Q03441</t>
        </is>
      </c>
      <c r="I1369" t="inlineStr">
        <is>
          <t>de</t>
        </is>
      </c>
      <c r="J1369" t="b">
        <v>0</v>
      </c>
      <c r="K1369" t="inlineStr">
        <is>
          <t>90a26def01d2c65a9e9dad8626e79619</t>
        </is>
      </c>
      <c r="L1369" t="n">
        <v/>
      </c>
      <c r="M1369" t="n">
        <v>-1</v>
      </c>
      <c r="N1369" t="n">
        <v>-1</v>
      </c>
    </row>
    <row r="1370">
      <c r="A1370" t="n">
        <v>1125</v>
      </c>
      <c r="B1370" s="2" t="n">
        <v>45585</v>
      </c>
      <c r="C1370" t="n">
        <v>32913</v>
      </c>
      <c r="D1370" t="inlineStr">
        <is>
          <t>Befürworten Sie den Bau eines Hallenbads am Standort des heutigen Musical Theater?</t>
        </is>
      </c>
      <c r="E1370" t="inlineStr">
        <is>
          <t>options4</t>
        </is>
      </c>
      <c r="F1370" t="n">
        <v>11613</v>
      </c>
      <c r="G1370" t="inlineStr">
        <is>
          <t>Wohnpolitik &amp; Stadtentwicklung</t>
        </is>
      </c>
      <c r="H1370" t="inlineStr">
        <is>
          <t>Q03443</t>
        </is>
      </c>
      <c r="I1370" t="inlineStr">
        <is>
          <t>de</t>
        </is>
      </c>
      <c r="J1370" t="b">
        <v>0</v>
      </c>
      <c r="K1370" t="inlineStr">
        <is>
          <t>1ff56684df94480ece2516b3a8fb0576</t>
        </is>
      </c>
      <c r="L1370" t="n">
        <v/>
      </c>
      <c r="M1370" t="n">
        <v>-1</v>
      </c>
      <c r="N1370" t="n">
        <v>-1</v>
      </c>
    </row>
    <row r="1371">
      <c r="A1371" t="n">
        <v>1125</v>
      </c>
      <c r="B1371" s="2" t="n">
        <v>45585</v>
      </c>
      <c r="C1371" t="n">
        <v>32915</v>
      </c>
      <c r="D1371" t="inlineStr">
        <is>
          <t>Sollen Hauseigentümer/-innen in Basel verpflichtet werden können, bei Neubauten oder grösseren Renovationen Solar-Anlagen (Photovoltaik) zu installieren?</t>
        </is>
      </c>
      <c r="E1371" t="inlineStr">
        <is>
          <t>options4</t>
        </is>
      </c>
      <c r="F1371" t="n">
        <v>11614</v>
      </c>
      <c r="G1371" t="inlineStr">
        <is>
          <t>Umwelt &amp; Energie</t>
        </is>
      </c>
      <c r="H1371" t="inlineStr">
        <is>
          <t>Q03445</t>
        </is>
      </c>
      <c r="I1371" t="inlineStr">
        <is>
          <t>de</t>
        </is>
      </c>
      <c r="J1371" t="b">
        <v>0</v>
      </c>
      <c r="K1371" t="inlineStr">
        <is>
          <t>8f7e6f2a853db12a49e06410a71c88cf</t>
        </is>
      </c>
      <c r="L1371" t="n">
        <v/>
      </c>
      <c r="M1371" t="n">
        <v>-1</v>
      </c>
      <c r="N1371" t="n">
        <v>-1</v>
      </c>
    </row>
    <row r="1372">
      <c r="A1372" t="n">
        <v>1125</v>
      </c>
      <c r="B1372" s="2" t="n">
        <v>45585</v>
      </c>
      <c r="C1372" t="n">
        <v>32916</v>
      </c>
      <c r="D1372" t="inlineStr">
        <is>
          <t>Soll der Kanton im städtischen Raum deutlich mehr versiegelte Flächen begrünen (z.B. mit Baumpflanzungen und Ökoflächen)?</t>
        </is>
      </c>
      <c r="E1372" t="inlineStr">
        <is>
          <t>options4</t>
        </is>
      </c>
      <c r="F1372" t="n">
        <v>11614</v>
      </c>
      <c r="G1372" t="inlineStr">
        <is>
          <t>Umwelt &amp; Energie</t>
        </is>
      </c>
      <c r="H1372" t="inlineStr">
        <is>
          <t>Q03446</t>
        </is>
      </c>
      <c r="I1372" t="inlineStr">
        <is>
          <t>de</t>
        </is>
      </c>
      <c r="J1372" t="b">
        <v>0</v>
      </c>
      <c r="K1372" t="inlineStr">
        <is>
          <t>7ce857454e1826db7c6e6b4b745e8610</t>
        </is>
      </c>
      <c r="L1372" t="n">
        <v/>
      </c>
      <c r="M1372" t="n">
        <v>-1</v>
      </c>
      <c r="N1372" t="n">
        <v>-1</v>
      </c>
    </row>
    <row r="1373">
      <c r="A1373" t="n">
        <v>1125</v>
      </c>
      <c r="B1373" s="2" t="n">
        <v>45585</v>
      </c>
      <c r="C1373" t="n">
        <v>32917</v>
      </c>
      <c r="D1373" t="inlineStr">
        <is>
          <t>Befürworten Sie die geplante Tramlinie 30 durch den Petersgraben?</t>
        </is>
      </c>
      <c r="E1373" t="inlineStr">
        <is>
          <t>options4</t>
        </is>
      </c>
      <c r="F1373" t="n">
        <v>11615</v>
      </c>
      <c r="G1373" t="inlineStr">
        <is>
          <t>Verkehr</t>
        </is>
      </c>
      <c r="H1373" t="inlineStr">
        <is>
          <t>Q03447</t>
        </is>
      </c>
      <c r="I1373" t="inlineStr">
        <is>
          <t>de</t>
        </is>
      </c>
      <c r="J1373" t="b">
        <v>0</v>
      </c>
      <c r="K1373" t="inlineStr">
        <is>
          <t>e3d19b0a053d3fcb8d4e91561c07dafb</t>
        </is>
      </c>
      <c r="L1373" t="n">
        <v/>
      </c>
      <c r="M1373" t="n">
        <v>-1</v>
      </c>
      <c r="N1373" t="n">
        <v>-1</v>
      </c>
    </row>
    <row r="1374">
      <c r="A1374" t="n">
        <v>1125</v>
      </c>
      <c r="B1374" s="2" t="n">
        <v>45585</v>
      </c>
      <c r="C1374" t="n">
        <v>32918</v>
      </c>
      <c r="D1374" t="inlineStr">
        <is>
          <t>Befürworten Sie den Bau des Rheintunnels (A2)?</t>
        </is>
      </c>
      <c r="E1374" t="inlineStr">
        <is>
          <t>options4</t>
        </is>
      </c>
      <c r="F1374" t="n">
        <v>11615</v>
      </c>
      <c r="G1374" t="inlineStr">
        <is>
          <t>Verkehr</t>
        </is>
      </c>
      <c r="H1374" t="inlineStr">
        <is>
          <t>Q03448</t>
        </is>
      </c>
      <c r="I1374" t="inlineStr">
        <is>
          <t>de</t>
        </is>
      </c>
      <c r="J1374" t="b">
        <v>0</v>
      </c>
      <c r="K1374" t="inlineStr">
        <is>
          <t>97916e6a4f9fcff3a72368b8e5ddbaaf</t>
        </is>
      </c>
      <c r="L1374" t="n">
        <v/>
      </c>
      <c r="M1374" t="n">
        <v>-1</v>
      </c>
      <c r="N1374" t="n">
        <v>-1</v>
      </c>
    </row>
    <row r="1375">
      <c r="A1375" t="n">
        <v>1125</v>
      </c>
      <c r="B1375" s="2" t="n">
        <v>45585</v>
      </c>
      <c r="C1375" t="n">
        <v>32919</v>
      </c>
      <c r="D1375" t="inlineStr">
        <is>
          <t>Braucht es im Kanton Basel-Stadt zusätzliche Massnahmen zugunsten des motorisierten Individualverkehrs (z.B. Verzicht Gebührenerhöhung für Parkkarten, Anzahl erlaubte Parkplätze auf privatem Grund)?</t>
        </is>
      </c>
      <c r="E1375" t="inlineStr">
        <is>
          <t>options4</t>
        </is>
      </c>
      <c r="F1375" t="n">
        <v>11615</v>
      </c>
      <c r="G1375" t="inlineStr">
        <is>
          <t>Verkehr</t>
        </is>
      </c>
      <c r="H1375" t="inlineStr">
        <is>
          <t>Q03449</t>
        </is>
      </c>
      <c r="I1375" t="inlineStr">
        <is>
          <t>de</t>
        </is>
      </c>
      <c r="J1375" t="b">
        <v>0</v>
      </c>
      <c r="K1375" t="inlineStr">
        <is>
          <t>0226cb4dcfecf1e9450a253c01edc702</t>
        </is>
      </c>
      <c r="L1375" t="n">
        <v/>
      </c>
      <c r="M1375" t="n">
        <v>-1</v>
      </c>
      <c r="N1375" t="n">
        <v>-1</v>
      </c>
    </row>
    <row r="1376">
      <c r="A1376" t="n">
        <v>1125</v>
      </c>
      <c r="B1376" s="2" t="n">
        <v>45585</v>
      </c>
      <c r="C1376" t="n">
        <v>32920</v>
      </c>
      <c r="D1376" t="inlineStr">
        <is>
          <t>Eine kantonale Volksinitiative fordert einen deutlichen Ausbau der Veloinfrastruktur (u.a. Velo-Vorzugsrouten in alle Quartiere, Mindestbreiten für Velorouten, bauliche Massnahmen zur Erhöhung der Sicherheit). Befürworten Sie dies?</t>
        </is>
      </c>
      <c r="E1376" t="inlineStr">
        <is>
          <t>options4</t>
        </is>
      </c>
      <c r="F1376" t="n">
        <v>11615</v>
      </c>
      <c r="G1376" t="inlineStr">
        <is>
          <t>Verkehr</t>
        </is>
      </c>
      <c r="H1376" t="inlineStr">
        <is>
          <t>Q03450</t>
        </is>
      </c>
      <c r="I1376" t="inlineStr">
        <is>
          <t>de</t>
        </is>
      </c>
      <c r="J1376" t="b">
        <v>0</v>
      </c>
      <c r="K1376" t="inlineStr">
        <is>
          <t>c3a8e74e693d5a2cbaf986dc8d2e60b2</t>
        </is>
      </c>
      <c r="L1376" t="n">
        <v/>
      </c>
      <c r="M1376" t="n">
        <v>-1</v>
      </c>
      <c r="N1376" t="n">
        <v>-1</v>
      </c>
    </row>
    <row r="1377">
      <c r="A1377" t="n">
        <v>1125</v>
      </c>
      <c r="B1377" s="2" t="n">
        <v>45585</v>
      </c>
      <c r="C1377" t="n">
        <v>32924</v>
      </c>
      <c r="D1377" t="inlineStr">
        <is>
          <t>Soll die (institutionelle) Zusammenarbeit mit dem Kanton Basel-Landschaft ausgebaut und vertieft werden?</t>
        </is>
      </c>
      <c r="E1377" t="inlineStr">
        <is>
          <t>options4</t>
        </is>
      </c>
      <c r="F1377" t="n">
        <v>11616</v>
      </c>
      <c r="G1377" t="inlineStr">
        <is>
          <t>Politisches System &amp; Digitalisierung</t>
        </is>
      </c>
      <c r="H1377" t="inlineStr">
        <is>
          <t>Q03454</t>
        </is>
      </c>
      <c r="I1377" t="inlineStr">
        <is>
          <t>de</t>
        </is>
      </c>
      <c r="J1377" t="b">
        <v>0</v>
      </c>
      <c r="K1377" t="inlineStr">
        <is>
          <t>3d041abe24e49cd61952113a792dd21e</t>
        </is>
      </c>
      <c r="L1377" t="n">
        <v/>
      </c>
      <c r="M1377" t="n">
        <v>-1</v>
      </c>
      <c r="N1377" t="n">
        <v>-1</v>
      </c>
    </row>
    <row r="1378">
      <c r="A1378" t="n">
        <v>1125</v>
      </c>
      <c r="B1378" s="2" t="n">
        <v>45585</v>
      </c>
      <c r="C1378" t="n">
        <v>32925</v>
      </c>
      <c r="D1378" t="inlineStr">
        <is>
          <t>Sollen die Arbeitsbedingungen bei der Polizei weiter verbessert werden (z.B. Reduktion Wochenarbeitszeit, Lohnerhöhungen)?</t>
        </is>
      </c>
      <c r="E1378" t="inlineStr">
        <is>
          <t>options4</t>
        </is>
      </c>
      <c r="F1378" t="n">
        <v>11617</v>
      </c>
      <c r="G1378" t="inlineStr">
        <is>
          <t>Sicherheit &amp; Polizei</t>
        </is>
      </c>
      <c r="H1378" t="inlineStr">
        <is>
          <t>Q03455</t>
        </is>
      </c>
      <c r="I1378" t="inlineStr">
        <is>
          <t>de</t>
        </is>
      </c>
      <c r="J1378" t="b">
        <v>0</v>
      </c>
      <c r="K1378" t="inlineStr">
        <is>
          <t>f572e222c0d973e16e5d805dafa95cc8</t>
        </is>
      </c>
      <c r="L1378" t="n">
        <v/>
      </c>
      <c r="M1378" t="n">
        <v>-1</v>
      </c>
      <c r="N1378" t="n">
        <v>-1</v>
      </c>
    </row>
    <row r="1379">
      <c r="A1379" t="n">
        <v>1125</v>
      </c>
      <c r="B1379" s="2" t="n">
        <v>45585</v>
      </c>
      <c r="C1379" t="n">
        <v>32926</v>
      </c>
      <c r="D1379" t="inlineStr">
        <is>
          <t>Soll die Basler Polizei mit Bodycams ausgestattet werden?</t>
        </is>
      </c>
      <c r="E1379" t="inlineStr">
        <is>
          <t>options4</t>
        </is>
      </c>
      <c r="F1379" t="n">
        <v>11617</v>
      </c>
      <c r="G1379" t="inlineStr">
        <is>
          <t>Sicherheit &amp; Polizei</t>
        </is>
      </c>
      <c r="H1379" t="inlineStr">
        <is>
          <t>Q03456</t>
        </is>
      </c>
      <c r="I1379" t="inlineStr">
        <is>
          <t>de</t>
        </is>
      </c>
      <c r="J1379" t="b">
        <v>0</v>
      </c>
      <c r="K1379" t="inlineStr">
        <is>
          <t>2a225690c57bd5b922cf8b52916b14e0</t>
        </is>
      </c>
      <c r="L1379" t="n">
        <v/>
      </c>
      <c r="M1379" t="n">
        <v>-1</v>
      </c>
      <c r="N1379" t="n">
        <v>-1</v>
      </c>
    </row>
    <row r="1380">
      <c r="A1380" t="n">
        <v>1125</v>
      </c>
      <c r="B1380" s="2" t="n">
        <v>45585</v>
      </c>
      <c r="C1380" t="n">
        <v>32927</v>
      </c>
      <c r="D1380" t="inlineStr">
        <is>
          <t>Soll der Umgang mit Demonstrationen verschärft werden (z.B. härteres Durchgreifen der Polizei bei unbewilligten Demonstrationen)?</t>
        </is>
      </c>
      <c r="E1380" t="inlineStr">
        <is>
          <t>options4</t>
        </is>
      </c>
      <c r="F1380" t="n">
        <v>11617</v>
      </c>
      <c r="G1380" t="inlineStr">
        <is>
          <t>Sicherheit &amp; Polizei</t>
        </is>
      </c>
      <c r="H1380" t="inlineStr">
        <is>
          <t>Q03457</t>
        </is>
      </c>
      <c r="I1380" t="inlineStr">
        <is>
          <t>de</t>
        </is>
      </c>
      <c r="J1380" t="b">
        <v>0</v>
      </c>
      <c r="K1380" t="inlineStr">
        <is>
          <t>ca68b829f851ba2b32b3a72648b814c6</t>
        </is>
      </c>
      <c r="L1380" t="n">
        <v/>
      </c>
      <c r="M1380" t="n">
        <v>-1</v>
      </c>
      <c r="N1380" t="n">
        <v>-1</v>
      </c>
    </row>
    <row r="1381">
      <c r="A1381" t="n">
        <v>1129</v>
      </c>
      <c r="B1381" s="2" t="n">
        <v>45620</v>
      </c>
      <c r="C1381" t="n">
        <v>33034</v>
      </c>
      <c r="D1381" t="inlineStr">
        <is>
          <t>Soll die Stadt Burgdorf bei Verdacht auf Sozialhilfemissbrauch vermehrt Sozialdetektiv/-innen einsetzen?</t>
        </is>
      </c>
      <c r="E1381" t="inlineStr">
        <is>
          <t>options4</t>
        </is>
      </c>
      <c r="F1381" t="n">
        <v>11642</v>
      </c>
      <c r="G1381" t="inlineStr">
        <is>
          <t>Sozialstaat, Familie &amp; Gesundheit</t>
        </is>
      </c>
      <c r="H1381" t="inlineStr">
        <is>
          <t>Q03464</t>
        </is>
      </c>
      <c r="I1381" t="inlineStr">
        <is>
          <t>de</t>
        </is>
      </c>
      <c r="J1381" t="b">
        <v>0</v>
      </c>
      <c r="K1381" t="inlineStr">
        <is>
          <t>ca4ad2b6161c43fd5750889c9bb6e144</t>
        </is>
      </c>
      <c r="L1381" t="n">
        <v/>
      </c>
      <c r="M1381" t="n">
        <v>-1</v>
      </c>
      <c r="N1381" t="n">
        <v>-1</v>
      </c>
    </row>
    <row r="1382">
      <c r="A1382" t="n">
        <v>1129</v>
      </c>
      <c r="B1382" s="2" t="n">
        <v>45620</v>
      </c>
      <c r="C1382" t="n">
        <v>33035</v>
      </c>
      <c r="D1382" t="inlineStr">
        <is>
          <t>Befürworten Sie einen Ausbau des Tagesstrukturangebots (Ausbau Kitas, Mittagstisch, Spielgruppenangebote, Ferienbetreuung etc.) in Burgdorf?</t>
        </is>
      </c>
      <c r="E1382" t="inlineStr">
        <is>
          <t>options4</t>
        </is>
      </c>
      <c r="F1382" t="n">
        <v>11642</v>
      </c>
      <c r="G1382" t="inlineStr">
        <is>
          <t>Sozialstaat, Familie &amp; Gesundheit</t>
        </is>
      </c>
      <c r="H1382" t="inlineStr">
        <is>
          <t>Q03465</t>
        </is>
      </c>
      <c r="I1382" t="inlineStr">
        <is>
          <t>de</t>
        </is>
      </c>
      <c r="J1382" t="b">
        <v>0</v>
      </c>
      <c r="K1382" t="inlineStr">
        <is>
          <t>4da38a7181de3e7cb550b736e8cdffd0</t>
        </is>
      </c>
      <c r="L1382" t="n">
        <v/>
      </c>
      <c r="M1382" t="n">
        <v>-1</v>
      </c>
      <c r="N1382" t="n">
        <v>-1</v>
      </c>
    </row>
    <row r="1383">
      <c r="A1383" t="n">
        <v>1129</v>
      </c>
      <c r="B1383" s="2" t="n">
        <v>45620</v>
      </c>
      <c r="C1383" t="n">
        <v>33036</v>
      </c>
      <c r="D1383" t="inlineStr">
        <is>
          <t>Soll Burgdorf den gemeinnützigen Wohnungsbau verstärkt fördern?</t>
        </is>
      </c>
      <c r="E1383" t="inlineStr">
        <is>
          <t>options4</t>
        </is>
      </c>
      <c r="F1383" t="n">
        <v>11642</v>
      </c>
      <c r="G1383" t="inlineStr">
        <is>
          <t>Sozialstaat, Familie &amp; Gesundheit</t>
        </is>
      </c>
      <c r="H1383" t="inlineStr">
        <is>
          <t>Q03466</t>
        </is>
      </c>
      <c r="I1383" t="inlineStr">
        <is>
          <t>de</t>
        </is>
      </c>
      <c r="J1383" t="b">
        <v>0</v>
      </c>
      <c r="K1383" t="inlineStr">
        <is>
          <t>f767316e111565b63cbb7c5452e6326f</t>
        </is>
      </c>
      <c r="L1383" t="n">
        <v/>
      </c>
      <c r="M1383" t="n">
        <v>-1</v>
      </c>
      <c r="N1383" t="n">
        <v>-1</v>
      </c>
    </row>
    <row r="1384">
      <c r="A1384" t="n">
        <v>1129</v>
      </c>
      <c r="B1384" s="2" t="n">
        <v>45620</v>
      </c>
      <c r="C1384" t="n">
        <v>33037</v>
      </c>
      <c r="D1384" t="inlineStr">
        <is>
          <t>Sollte die Stadt Burgdorf die Ansiedlung von Hausarztpraxen finanziell unterstützen?</t>
        </is>
      </c>
      <c r="E1384" t="inlineStr">
        <is>
          <t>options4</t>
        </is>
      </c>
      <c r="F1384" t="n">
        <v>11642</v>
      </c>
      <c r="G1384" t="inlineStr">
        <is>
          <t>Sozialstaat, Familie &amp; Gesundheit</t>
        </is>
      </c>
      <c r="H1384" t="inlineStr">
        <is>
          <t>Q03467</t>
        </is>
      </c>
      <c r="I1384" t="inlineStr">
        <is>
          <t>de</t>
        </is>
      </c>
      <c r="J1384" t="b">
        <v>0</v>
      </c>
      <c r="K1384" t="inlineStr">
        <is>
          <t>433f0660bd1a789b232cb905dd49dc26</t>
        </is>
      </c>
      <c r="L1384" t="n">
        <v/>
      </c>
      <c r="M1384" t="n">
        <v>-1</v>
      </c>
      <c r="N1384" t="n">
        <v>-1</v>
      </c>
    </row>
    <row r="1385">
      <c r="A1385" t="n">
        <v>1129</v>
      </c>
      <c r="B1385" s="2" t="n">
        <v>45620</v>
      </c>
      <c r="C1385" t="n">
        <v>33038</v>
      </c>
      <c r="D1385" t="inlineStr">
        <is>
          <t>Sollen Pensionierte in prekären finanziellen Verhältnissen von der Stadt stärker unterstützt werden?</t>
        </is>
      </c>
      <c r="E1385" t="inlineStr">
        <is>
          <t>options4</t>
        </is>
      </c>
      <c r="F1385" t="n">
        <v>11642</v>
      </c>
      <c r="G1385" t="inlineStr">
        <is>
          <t>Sozialstaat, Familie &amp; Gesundheit</t>
        </is>
      </c>
      <c r="H1385" t="inlineStr">
        <is>
          <t>Q03468</t>
        </is>
      </c>
      <c r="I1385" t="inlineStr">
        <is>
          <t>de</t>
        </is>
      </c>
      <c r="J1385" t="b">
        <v>0</v>
      </c>
      <c r="K1385" t="inlineStr">
        <is>
          <t>0d72a6b8b5ebc0551b94a80d9982d512</t>
        </is>
      </c>
      <c r="L1385" t="n">
        <v/>
      </c>
      <c r="M1385" t="n">
        <v>-1</v>
      </c>
      <c r="N1385" t="n">
        <v>-1</v>
      </c>
    </row>
    <row r="1386">
      <c r="A1386" t="n">
        <v>1129</v>
      </c>
      <c r="B1386" s="2" t="n">
        <v>45620</v>
      </c>
      <c r="C1386" t="n">
        <v>33040</v>
      </c>
      <c r="D1386" t="inlineStr">
        <is>
          <t>Befürworten Sie ein Handyverbot an Burgdorfer Schulen?</t>
        </is>
      </c>
      <c r="E1386" t="inlineStr">
        <is>
          <t>options4</t>
        </is>
      </c>
      <c r="F1386" t="n">
        <v>11643</v>
      </c>
      <c r="G1386" t="inlineStr">
        <is>
          <t>Schule &amp; Bildung</t>
        </is>
      </c>
      <c r="H1386" t="inlineStr">
        <is>
          <t>Q03470</t>
        </is>
      </c>
      <c r="I1386" t="inlineStr">
        <is>
          <t>de</t>
        </is>
      </c>
      <c r="J1386" t="b">
        <v>0</v>
      </c>
      <c r="K1386" t="inlineStr">
        <is>
          <t>28ab36665f27efb652148a5a235d1845</t>
        </is>
      </c>
      <c r="L1386" t="n">
        <v/>
      </c>
      <c r="M1386" t="n">
        <v>-1</v>
      </c>
      <c r="N1386" t="n">
        <v>-1</v>
      </c>
    </row>
    <row r="1387">
      <c r="A1387" t="n">
        <v>1129</v>
      </c>
      <c r="B1387" s="2" t="n">
        <v>45620</v>
      </c>
      <c r="C1387" t="n">
        <v>33041</v>
      </c>
      <c r="D1387" t="inlineStr">
        <is>
          <t>Soll in Burgdorf die (freiwillige) Ganztagesschule eingeführt werden?</t>
        </is>
      </c>
      <c r="E1387" t="inlineStr">
        <is>
          <t>options4</t>
        </is>
      </c>
      <c r="F1387" t="n">
        <v>11643</v>
      </c>
      <c r="G1387" t="inlineStr">
        <is>
          <t>Schule &amp; Bildung</t>
        </is>
      </c>
      <c r="H1387" t="inlineStr">
        <is>
          <t>Q03471</t>
        </is>
      </c>
      <c r="I1387" t="inlineStr">
        <is>
          <t>de</t>
        </is>
      </c>
      <c r="J1387" t="b">
        <v>0</v>
      </c>
      <c r="K1387" t="inlineStr">
        <is>
          <t>c6533129d34b2f01e18ea7d67b73a49b</t>
        </is>
      </c>
      <c r="L1387" t="n">
        <v/>
      </c>
      <c r="M1387" t="n">
        <v>-1</v>
      </c>
      <c r="N1387" t="n">
        <v>-1</v>
      </c>
    </row>
    <row r="1388">
      <c r="A1388" t="n">
        <v>1129</v>
      </c>
      <c r="B1388" s="2" t="n">
        <v>45620</v>
      </c>
      <c r="C1388" t="n">
        <v>33042</v>
      </c>
      <c r="D1388" t="inlineStr">
        <is>
          <t xml:space="preserve">Soll die Benotung an Primarschulen beibehalten werden?   </t>
        </is>
      </c>
      <c r="E1388" t="inlineStr">
        <is>
          <t>options4</t>
        </is>
      </c>
      <c r="F1388" t="n">
        <v>11643</v>
      </c>
      <c r="G1388" t="inlineStr">
        <is>
          <t>Schule &amp; Bildung</t>
        </is>
      </c>
      <c r="H1388" t="inlineStr">
        <is>
          <t>Q03472</t>
        </is>
      </c>
      <c r="I1388" t="inlineStr">
        <is>
          <t>de</t>
        </is>
      </c>
      <c r="J1388" t="b">
        <v>0</v>
      </c>
      <c r="K1388" t="inlineStr">
        <is>
          <t>a07780e87bd4761d1e0c36889919d378</t>
        </is>
      </c>
      <c r="L1388" t="n">
        <v/>
      </c>
      <c r="M1388" t="n">
        <v>-1</v>
      </c>
      <c r="N1388" t="n">
        <v>-1</v>
      </c>
    </row>
    <row r="1389">
      <c r="A1389" t="n">
        <v>1129</v>
      </c>
      <c r="B1389" s="2" t="n">
        <v>45620</v>
      </c>
      <c r="C1389" t="n">
        <v>33048</v>
      </c>
      <c r="D1389" t="inlineStr">
        <is>
          <t>Soll die strikte Unterscheidung zwischen Rollen von Jungen und Mädchen an der Burgdorfer Solennität ("Solätte") aufgehoben werden (z.B. beim Tragen von Kleidung oder Beteiligung an Tanz/Spiel)?</t>
        </is>
      </c>
      <c r="E1389" t="inlineStr">
        <is>
          <t>options4</t>
        </is>
      </c>
      <c r="F1389" t="n">
        <v>11645</v>
      </c>
      <c r="G1389" t="inlineStr">
        <is>
          <t>Gesellschaft, Kultur &amp; Ethik</t>
        </is>
      </c>
      <c r="H1389" t="inlineStr">
        <is>
          <t>Q03478</t>
        </is>
      </c>
      <c r="I1389" t="inlineStr">
        <is>
          <t>de</t>
        </is>
      </c>
      <c r="J1389" t="b">
        <v>0</v>
      </c>
      <c r="K1389" t="inlineStr">
        <is>
          <t>2461911504f2afda5d148942079e57e9</t>
        </is>
      </c>
      <c r="L1389" t="n">
        <v/>
      </c>
      <c r="M1389" t="n">
        <v>-1</v>
      </c>
      <c r="N1389" t="n">
        <v>-1</v>
      </c>
    </row>
    <row r="1390">
      <c r="A1390" t="n">
        <v>1129</v>
      </c>
      <c r="B1390" s="2" t="n">
        <v>45620</v>
      </c>
      <c r="C1390" t="n">
        <v>33049</v>
      </c>
      <c r="D1390" t="inlineStr">
        <is>
          <t>Soll die Stadt Burgdorf zusätzliche Mittel zugunsten von Angeboten für Kinder und Jugendliche einsetzen (z. B. Ausbau der Spielplatzinfrastruktur, Einbeziehung von Kindern/Jugendlichen in die Planung)?</t>
        </is>
      </c>
      <c r="E1390" t="inlineStr">
        <is>
          <t>options4</t>
        </is>
      </c>
      <c r="F1390" t="n">
        <v>11645</v>
      </c>
      <c r="G1390" t="inlineStr">
        <is>
          <t>Gesellschaft, Kultur &amp; Ethik</t>
        </is>
      </c>
      <c r="H1390" t="inlineStr">
        <is>
          <t>Q03479</t>
        </is>
      </c>
      <c r="I1390" t="inlineStr">
        <is>
          <t>de</t>
        </is>
      </c>
      <c r="J1390" t="b">
        <v>0</v>
      </c>
      <c r="K1390" t="inlineStr">
        <is>
          <t>95d74759b4cea509e9b11848cde2963f</t>
        </is>
      </c>
      <c r="L1390" t="n">
        <v/>
      </c>
      <c r="M1390" t="n">
        <v>-1</v>
      </c>
      <c r="N1390" t="n">
        <v>-1</v>
      </c>
    </row>
    <row r="1391">
      <c r="A1391" t="n">
        <v>1129</v>
      </c>
      <c r="B1391" s="2" t="n">
        <v>45620</v>
      </c>
      <c r="C1391" t="n">
        <v>33050</v>
      </c>
      <c r="D1391" t="inlineStr">
        <is>
          <t>Sollte die Stadt den Sport finanziell stärker unterstützen (z. B. durch Investitionen in zusätzliche Sportinfrastruktur)?</t>
        </is>
      </c>
      <c r="E1391" t="inlineStr">
        <is>
          <t>options4</t>
        </is>
      </c>
      <c r="F1391" t="n">
        <v>11645</v>
      </c>
      <c r="G1391" t="inlineStr">
        <is>
          <t>Gesellschaft, Kultur &amp; Ethik</t>
        </is>
      </c>
      <c r="H1391" t="inlineStr">
        <is>
          <t>Q03480</t>
        </is>
      </c>
      <c r="I1391" t="inlineStr">
        <is>
          <t>de</t>
        </is>
      </c>
      <c r="J1391" t="b">
        <v>0</v>
      </c>
      <c r="K1391" t="inlineStr">
        <is>
          <t>4244c4e870d0d0fbed5275222bab99e5</t>
        </is>
      </c>
      <c r="L1391" t="n">
        <v/>
      </c>
      <c r="M1391" t="n">
        <v>-1</v>
      </c>
      <c r="N1391" t="n">
        <v>-1</v>
      </c>
    </row>
    <row r="1392">
      <c r="A1392" t="n">
        <v>1129</v>
      </c>
      <c r="B1392" s="2" t="n">
        <v>45620</v>
      </c>
      <c r="C1392" t="n">
        <v>33051</v>
      </c>
      <c r="D1392" t="inlineStr">
        <is>
          <t>Befürworten Sie eine Erhöhung der Kulturbeiträge in der Gemeinde Burgdorf?</t>
        </is>
      </c>
      <c r="E1392" t="inlineStr">
        <is>
          <t>options4</t>
        </is>
      </c>
      <c r="F1392" t="n">
        <v>11645</v>
      </c>
      <c r="G1392" t="inlineStr">
        <is>
          <t>Gesellschaft, Kultur &amp; Ethik</t>
        </is>
      </c>
      <c r="H1392" t="inlineStr">
        <is>
          <t>Q03481</t>
        </is>
      </c>
      <c r="I1392" t="inlineStr">
        <is>
          <t>de</t>
        </is>
      </c>
      <c r="J1392" t="b">
        <v>0</v>
      </c>
      <c r="K1392" t="inlineStr">
        <is>
          <t>ca2e853533f94c4cffc1028e08a3a948</t>
        </is>
      </c>
      <c r="L1392" t="n">
        <v/>
      </c>
      <c r="M1392" t="n">
        <v>-1</v>
      </c>
      <c r="N1392" t="n">
        <v>-1</v>
      </c>
    </row>
    <row r="1393">
      <c r="A1393" t="n">
        <v>1129</v>
      </c>
      <c r="B1393" s="2" t="n">
        <v>45620</v>
      </c>
      <c r="C1393" t="n">
        <v>33054</v>
      </c>
      <c r="D1393" t="inlineStr">
        <is>
          <t>Sollen die Sparanstrengungen in Burgdorf erhöht werden (z.B. Verzicht auf bestimmte Investitionen oder nicht dringliche Ausgaben)?</t>
        </is>
      </c>
      <c r="E1393" t="inlineStr">
        <is>
          <t>options4</t>
        </is>
      </c>
      <c r="F1393" t="n">
        <v>11646</v>
      </c>
      <c r="G1393" t="inlineStr">
        <is>
          <t>Finanzen &amp; Steuern</t>
        </is>
      </c>
      <c r="H1393" t="inlineStr">
        <is>
          <t>Q03484</t>
        </is>
      </c>
      <c r="I1393" t="inlineStr">
        <is>
          <t>de</t>
        </is>
      </c>
      <c r="J1393" t="b">
        <v>0</v>
      </c>
      <c r="K1393" t="inlineStr">
        <is>
          <t>4fe525e40521aab6133221681df3011d</t>
        </is>
      </c>
      <c r="L1393" t="n">
        <v/>
      </c>
      <c r="M1393" t="n">
        <v>-1</v>
      </c>
      <c r="N1393" t="n">
        <v>-1</v>
      </c>
    </row>
    <row r="1394">
      <c r="A1394" t="n">
        <v>1129</v>
      </c>
      <c r="B1394" s="2" t="n">
        <v>45620</v>
      </c>
      <c r="C1394" t="n">
        <v>33056</v>
      </c>
      <c r="D1394" t="inlineStr">
        <is>
          <t>Befürworten Sie in Burgdorf die Einführung eines für alle Arbeitnehmenden gültigen Mindestlohnes von rund 4'500 CHF (pro Vollzeitstelle)?</t>
        </is>
      </c>
      <c r="E1394" t="inlineStr">
        <is>
          <t>options4</t>
        </is>
      </c>
      <c r="F1394" t="n">
        <v>11647</v>
      </c>
      <c r="G1394" t="inlineStr">
        <is>
          <t>Wirtschaft &amp; Arbeit</t>
        </is>
      </c>
      <c r="H1394" t="inlineStr">
        <is>
          <t>Q03486</t>
        </is>
      </c>
      <c r="I1394" t="inlineStr">
        <is>
          <t>de</t>
        </is>
      </c>
      <c r="J1394" t="b">
        <v>0</v>
      </c>
      <c r="K1394" t="inlineStr">
        <is>
          <t>873f744c58748632a703c8518b382b2e</t>
        </is>
      </c>
      <c r="L1394" t="n">
        <v/>
      </c>
      <c r="M1394" t="n">
        <v>-1</v>
      </c>
      <c r="N1394" t="n">
        <v>-1</v>
      </c>
    </row>
    <row r="1395">
      <c r="A1395" t="n">
        <v>1129</v>
      </c>
      <c r="B1395" s="2" t="n">
        <v>45620</v>
      </c>
      <c r="C1395" t="n">
        <v>33059</v>
      </c>
      <c r="D1395" t="inlineStr">
        <is>
          <t>Sollen städtische Angestellte mit schmerzhafter Regelblutung bis zu drei Tage pro Menstruationszyklus freinehmen dürfen?</t>
        </is>
      </c>
      <c r="E1395" t="inlineStr">
        <is>
          <t>options4</t>
        </is>
      </c>
      <c r="F1395" t="n">
        <v>11647</v>
      </c>
      <c r="G1395" t="inlineStr">
        <is>
          <t>Wirtschaft &amp; Arbeit</t>
        </is>
      </c>
      <c r="H1395" t="inlineStr">
        <is>
          <t>Q03489</t>
        </is>
      </c>
      <c r="I1395" t="inlineStr">
        <is>
          <t>de</t>
        </is>
      </c>
      <c r="J1395" t="b">
        <v>0</v>
      </c>
      <c r="K1395" t="inlineStr">
        <is>
          <t>6a408198eb5873f0d396cb483106eef0</t>
        </is>
      </c>
      <c r="L1395" t="n">
        <v/>
      </c>
      <c r="M1395" t="n">
        <v>-1</v>
      </c>
      <c r="N1395" t="n">
        <v>-1</v>
      </c>
    </row>
    <row r="1396">
      <c r="A1396" t="n">
        <v>1129</v>
      </c>
      <c r="B1396" s="2" t="n">
        <v>45620</v>
      </c>
      <c r="C1396" t="n">
        <v>33061</v>
      </c>
      <c r="D1396" t="inlineStr">
        <is>
          <t>Soll die Stadt Burgdorf in den Quartieren vermehrt Begegnungsräume zur Verfügung stellen?</t>
        </is>
      </c>
      <c r="E1396" t="inlineStr">
        <is>
          <t>options4</t>
        </is>
      </c>
      <c r="F1396" t="n">
        <v>11648</v>
      </c>
      <c r="G1396" t="inlineStr">
        <is>
          <t>Gemeindeentwicklung &amp; Raumplanung</t>
        </is>
      </c>
      <c r="H1396" t="inlineStr">
        <is>
          <t>Q03491</t>
        </is>
      </c>
      <c r="I1396" t="inlineStr">
        <is>
          <t>de</t>
        </is>
      </c>
      <c r="J1396" t="b">
        <v>0</v>
      </c>
      <c r="K1396" t="inlineStr">
        <is>
          <t>613a0007f916aff8e130282e86fb0c70</t>
        </is>
      </c>
      <c r="L1396" t="n">
        <v/>
      </c>
      <c r="M1396" t="n">
        <v>-1</v>
      </c>
      <c r="N1396" t="n">
        <v>-1</v>
      </c>
    </row>
    <row r="1397">
      <c r="A1397" t="n">
        <v>1129</v>
      </c>
      <c r="B1397" s="2" t="n">
        <v>45620</v>
      </c>
      <c r="C1397" t="n">
        <v>33062</v>
      </c>
      <c r="D1397" t="inlineStr">
        <is>
          <t>Soll die Stadt den Bau von Schulraum höher priorisieren?</t>
        </is>
      </c>
      <c r="E1397" t="inlineStr">
        <is>
          <t>options4</t>
        </is>
      </c>
      <c r="F1397" t="n">
        <v>11648</v>
      </c>
      <c r="G1397" t="inlineStr">
        <is>
          <t>Gemeindeentwicklung &amp; Raumplanung</t>
        </is>
      </c>
      <c r="H1397" t="inlineStr">
        <is>
          <t>Q03492</t>
        </is>
      </c>
      <c r="I1397" t="inlineStr">
        <is>
          <t>de</t>
        </is>
      </c>
      <c r="J1397" t="b">
        <v>0</v>
      </c>
      <c r="K1397" t="inlineStr">
        <is>
          <t>9c8653719f951d992822a0f3ac1f5379</t>
        </is>
      </c>
      <c r="L1397" t="n">
        <v/>
      </c>
      <c r="M1397" t="n">
        <v>-1</v>
      </c>
      <c r="N1397" t="n">
        <v>-1</v>
      </c>
    </row>
    <row r="1398">
      <c r="A1398" t="n">
        <v>1129</v>
      </c>
      <c r="B1398" s="2" t="n">
        <v>45620</v>
      </c>
      <c r="C1398" t="n">
        <v>33064</v>
      </c>
      <c r="D1398" t="inlineStr">
        <is>
          <t>Soll der Bau von Windrädern zur Stromerzeugung auf dem Gebiet der Stadt Burgdorf verboten werden?</t>
        </is>
      </c>
      <c r="E1398" t="inlineStr">
        <is>
          <t>options4</t>
        </is>
      </c>
      <c r="F1398" t="n">
        <v>11649</v>
      </c>
      <c r="G1398" t="inlineStr">
        <is>
          <t>Umwelt &amp; Energie</t>
        </is>
      </c>
      <c r="H1398" t="inlineStr">
        <is>
          <t>Q03494</t>
        </is>
      </c>
      <c r="I1398" t="inlineStr">
        <is>
          <t>de</t>
        </is>
      </c>
      <c r="J1398" t="b">
        <v>0</v>
      </c>
      <c r="K1398" t="inlineStr">
        <is>
          <t>6a1fdc024f6ba6776ea11683fe3f3b4b</t>
        </is>
      </c>
      <c r="L1398" t="n">
        <v/>
      </c>
      <c r="M1398" t="n">
        <v>-1</v>
      </c>
      <c r="N1398" t="n">
        <v>-1</v>
      </c>
    </row>
    <row r="1399">
      <c r="A1399" t="n">
        <v>1129</v>
      </c>
      <c r="B1399" s="2" t="n">
        <v>45620</v>
      </c>
      <c r="C1399" t="n">
        <v>33065</v>
      </c>
      <c r="D1399" t="inlineStr">
        <is>
          <t>Soll in Burgdorf jährlich mindestens 0.5 Prozent des Strassenraums entsiegelt und begrünt werden (primär durch Reduktion der Parkplätze)?</t>
        </is>
      </c>
      <c r="E1399" t="inlineStr">
        <is>
          <t>options4</t>
        </is>
      </c>
      <c r="F1399" t="n">
        <v>11649</v>
      </c>
      <c r="G1399" t="inlineStr">
        <is>
          <t>Umwelt &amp; Energie</t>
        </is>
      </c>
      <c r="H1399" t="inlineStr">
        <is>
          <t>Q03495</t>
        </is>
      </c>
      <c r="I1399" t="inlineStr">
        <is>
          <t>de</t>
        </is>
      </c>
      <c r="J1399" t="b">
        <v>0</v>
      </c>
      <c r="K1399" t="inlineStr">
        <is>
          <t>cb6709131a6a6fe09043ff1f6e23ed8c</t>
        </is>
      </c>
      <c r="L1399" t="n">
        <v/>
      </c>
      <c r="M1399" t="n">
        <v>-1</v>
      </c>
      <c r="N1399" t="n">
        <v>-1</v>
      </c>
    </row>
    <row r="1400">
      <c r="A1400" t="n">
        <v>1129</v>
      </c>
      <c r="B1400" s="2" t="n">
        <v>45620</v>
      </c>
      <c r="C1400" t="n">
        <v>33067</v>
      </c>
      <c r="D1400" t="inlineStr">
        <is>
          <t>Soll in der Stadt Burgdorf die Infrastruktur für den Langsamverkehr (z.B. Velowege, Veloparkplätze) ausgebaut werden?</t>
        </is>
      </c>
      <c r="E1400" t="inlineStr">
        <is>
          <t>options4</t>
        </is>
      </c>
      <c r="F1400" t="n">
        <v>11650</v>
      </c>
      <c r="G1400" t="inlineStr">
        <is>
          <t>Verkehr</t>
        </is>
      </c>
      <c r="H1400" t="inlineStr">
        <is>
          <t>Q03497</t>
        </is>
      </c>
      <c r="I1400" t="inlineStr">
        <is>
          <t>de</t>
        </is>
      </c>
      <c r="J1400" t="b">
        <v>0</v>
      </c>
      <c r="K1400" t="inlineStr">
        <is>
          <t>2eabff716209ace72528bb8ba0999647</t>
        </is>
      </c>
      <c r="L1400" t="n">
        <v/>
      </c>
      <c r="M1400" t="n">
        <v>-1</v>
      </c>
      <c r="N1400" t="n">
        <v>-1</v>
      </c>
    </row>
    <row r="1401">
      <c r="A1401" t="n">
        <v>1129</v>
      </c>
      <c r="B1401" s="2" t="n">
        <v>45620</v>
      </c>
      <c r="C1401" t="n">
        <v>33068</v>
      </c>
      <c r="D1401" t="inlineStr">
        <is>
          <t>Braucht es in Burgdorf mehr Massnahmen zugunsten des motorisierten Individualverkehrs (z.B. Kapazitätsausbau, Verbesserung Verkehrsfluss, Parkplatzerhalt)?</t>
        </is>
      </c>
      <c r="E1401" t="inlineStr">
        <is>
          <t>options4</t>
        </is>
      </c>
      <c r="F1401" t="n">
        <v>11650</v>
      </c>
      <c r="G1401" t="inlineStr">
        <is>
          <t>Verkehr</t>
        </is>
      </c>
      <c r="H1401" t="inlineStr">
        <is>
          <t>Q03498</t>
        </is>
      </c>
      <c r="I1401" t="inlineStr">
        <is>
          <t>de</t>
        </is>
      </c>
      <c r="J1401" t="b">
        <v>0</v>
      </c>
      <c r="K1401" t="inlineStr">
        <is>
          <t>b65292f1e812ce2bf57f4026ea50a18a</t>
        </is>
      </c>
      <c r="L1401" t="n">
        <v/>
      </c>
      <c r="M1401" t="n">
        <v>-1</v>
      </c>
      <c r="N1401" t="n">
        <v>-1</v>
      </c>
    </row>
    <row r="1402">
      <c r="A1402" t="n">
        <v>1129</v>
      </c>
      <c r="B1402" s="2" t="n">
        <v>45620</v>
      </c>
      <c r="C1402" t="n">
        <v>33071</v>
      </c>
      <c r="D1402" t="inlineStr">
        <is>
          <t>Sollte die Anzahl der Gemeinderäte von 7 auf 5 verringert und das Amt dadurch professionalisiert werden?</t>
        </is>
      </c>
      <c r="E1402" t="inlineStr">
        <is>
          <t>options4</t>
        </is>
      </c>
      <c r="F1402" t="n">
        <v>11651</v>
      </c>
      <c r="G1402" t="inlineStr">
        <is>
          <t>Politisches System &amp; Digitalisierung</t>
        </is>
      </c>
      <c r="H1402" t="inlineStr">
        <is>
          <t>Q03501</t>
        </is>
      </c>
      <c r="I1402" t="inlineStr">
        <is>
          <t>de</t>
        </is>
      </c>
      <c r="J1402" t="b">
        <v>0</v>
      </c>
      <c r="K1402" t="inlineStr">
        <is>
          <t>cee05b267d9524b559cf36f3e6fbd11f</t>
        </is>
      </c>
      <c r="L1402" t="n">
        <v/>
      </c>
      <c r="M1402" t="n">
        <v>-1</v>
      </c>
      <c r="N1402" t="n">
        <v>-1</v>
      </c>
    </row>
    <row r="1403">
      <c r="A1403" t="n">
        <v>1129</v>
      </c>
      <c r="B1403" s="2" t="n">
        <v>45620</v>
      </c>
      <c r="C1403" t="n">
        <v>33072</v>
      </c>
      <c r="D1403" t="inlineStr">
        <is>
          <t>Würden Sie es befürworten, wenn Randständige konsequent aus dem Burgdorfer Zentrum weggewiesen würden?</t>
        </is>
      </c>
      <c r="E1403" t="inlineStr">
        <is>
          <t>options4</t>
        </is>
      </c>
      <c r="F1403" t="n">
        <v>11652</v>
      </c>
      <c r="G1403" t="inlineStr">
        <is>
          <t>Sicherheit &amp; Polizei</t>
        </is>
      </c>
      <c r="H1403" t="inlineStr">
        <is>
          <t>Q03502</t>
        </is>
      </c>
      <c r="I1403" t="inlineStr">
        <is>
          <t>de</t>
        </is>
      </c>
      <c r="J1403" t="b">
        <v>0</v>
      </c>
      <c r="K1403" t="inlineStr">
        <is>
          <t>4e15a1a86b2fc2622098f9118693e5c2</t>
        </is>
      </c>
      <c r="L1403" t="n">
        <v/>
      </c>
      <c r="M1403" t="n">
        <v>-1</v>
      </c>
      <c r="N1403" t="n">
        <v>-1</v>
      </c>
    </row>
    <row r="1404">
      <c r="A1404" t="n">
        <v>1129</v>
      </c>
      <c r="B1404" s="2" t="n">
        <v>45620</v>
      </c>
      <c r="C1404" t="n">
        <v>33073</v>
      </c>
      <c r="D1404" t="inlineStr">
        <is>
          <t>Sollen in Burgdorf Parkplätze vermehrt kontrolliert und Falschparkierende gebüsst werden?</t>
        </is>
      </c>
      <c r="E1404" t="inlineStr">
        <is>
          <t>options4</t>
        </is>
      </c>
      <c r="F1404" t="n">
        <v>11652</v>
      </c>
      <c r="G1404" t="inlineStr">
        <is>
          <t>Sicherheit &amp; Polizei</t>
        </is>
      </c>
      <c r="H1404" t="inlineStr">
        <is>
          <t>Q03503</t>
        </is>
      </c>
      <c r="I1404" t="inlineStr">
        <is>
          <t>de</t>
        </is>
      </c>
      <c r="J1404" t="b">
        <v>0</v>
      </c>
      <c r="K1404" t="inlineStr">
        <is>
          <t>3d0c689596db7717b5dd47f3b981cad8</t>
        </is>
      </c>
      <c r="L1404" t="n">
        <v/>
      </c>
      <c r="M1404" t="n">
        <v>-1</v>
      </c>
      <c r="N1404" t="n">
        <v>-1</v>
      </c>
    </row>
    <row r="1405">
      <c r="A1405" t="n">
        <v>1129</v>
      </c>
      <c r="B1405" s="2" t="n">
        <v>45620</v>
      </c>
      <c r="C1405" t="n">
        <v>33074</v>
      </c>
      <c r="D1405" t="inlineStr">
        <is>
          <t>Befürworten Sie eine Erhöhung der Polizeipräsenz in Burgdorf?</t>
        </is>
      </c>
      <c r="E1405" t="inlineStr">
        <is>
          <t>options4</t>
        </is>
      </c>
      <c r="F1405" t="n">
        <v>11652</v>
      </c>
      <c r="G1405" t="inlineStr">
        <is>
          <t>Sicherheit &amp; Polizei</t>
        </is>
      </c>
      <c r="H1405" t="inlineStr">
        <is>
          <t>Q03504</t>
        </is>
      </c>
      <c r="I1405" t="inlineStr">
        <is>
          <t>de</t>
        </is>
      </c>
      <c r="J1405" t="b">
        <v>0</v>
      </c>
      <c r="K1405" t="inlineStr">
        <is>
          <t>b6637ebc78c2109b59607bb191b6c352</t>
        </is>
      </c>
      <c r="L1405" t="n">
        <v/>
      </c>
      <c r="M1405" t="n">
        <v>-1</v>
      </c>
      <c r="N1405" t="n">
        <v>-1</v>
      </c>
    </row>
    <row r="1406">
      <c r="A1406" t="n">
        <v>1131</v>
      </c>
      <c r="B1406" s="2" t="n">
        <v>45620</v>
      </c>
      <c r="C1406" t="n">
        <v>33082</v>
      </c>
      <c r="D1406" t="inlineStr">
        <is>
          <t>Befürworten Sie einen weiteren Ausbau des Tagesstrukturangebots (Ausbau Kitas, Mittagstisch, Spielgruppenangebote, Ferienbetreuung etc.) in der Gemeinde?</t>
        </is>
      </c>
      <c r="E1406" t="inlineStr">
        <is>
          <t>options4</t>
        </is>
      </c>
      <c r="F1406" t="n">
        <v>11654</v>
      </c>
      <c r="G1406" t="inlineStr">
        <is>
          <t>Sozialstaat, Familie &amp; Gesundheit</t>
        </is>
      </c>
      <c r="H1406" t="inlineStr">
        <is>
          <t>Q03512</t>
        </is>
      </c>
      <c r="I1406" t="inlineStr">
        <is>
          <t>de</t>
        </is>
      </c>
      <c r="J1406" t="b">
        <v>0</v>
      </c>
      <c r="K1406" t="inlineStr">
        <is>
          <t>4194ef345d06091ff1cbae5cd20204d3</t>
        </is>
      </c>
      <c r="L1406" t="n">
        <v/>
      </c>
      <c r="M1406" t="n">
        <v>-1</v>
      </c>
      <c r="N1406" t="n">
        <v>-1</v>
      </c>
    </row>
    <row r="1407">
      <c r="A1407" t="n">
        <v>1131</v>
      </c>
      <c r="B1407" s="2" t="n">
        <v>45620</v>
      </c>
      <c r="C1407" t="n">
        <v>33083</v>
      </c>
      <c r="D1407" t="inlineStr">
        <is>
          <t>Soll die Gemeinde den gemeinnützigen Wohnungsbau verstärkt fördern?</t>
        </is>
      </c>
      <c r="E1407" t="inlineStr">
        <is>
          <t>options4</t>
        </is>
      </c>
      <c r="F1407" t="n">
        <v>11654</v>
      </c>
      <c r="G1407" t="inlineStr">
        <is>
          <t>Sozialstaat, Familie &amp; Gesundheit</t>
        </is>
      </c>
      <c r="H1407" t="inlineStr">
        <is>
          <t>Q03513</t>
        </is>
      </c>
      <c r="I1407" t="inlineStr">
        <is>
          <t>de</t>
        </is>
      </c>
      <c r="J1407" t="b">
        <v>0</v>
      </c>
      <c r="K1407" t="inlineStr">
        <is>
          <t>a34695d7032ab6a457091b335824dafe</t>
        </is>
      </c>
      <c r="L1407" t="n">
        <v/>
      </c>
      <c r="M1407" t="n">
        <v>-1</v>
      </c>
      <c r="N1407" t="n">
        <v>-1</v>
      </c>
    </row>
    <row r="1408">
      <c r="A1408" t="n">
        <v>1131</v>
      </c>
      <c r="B1408" s="2" t="n">
        <v>45620</v>
      </c>
      <c r="C1408" t="n">
        <v>33085</v>
      </c>
      <c r="D1408" t="inlineStr">
        <is>
          <t>Soll die Gemeinde Muri bei Verdacht auf Sozialhilfemissbrauch vermehrt Sozialdetektiv/-innen einsetzen?</t>
        </is>
      </c>
      <c r="E1408" t="inlineStr">
        <is>
          <t>options4</t>
        </is>
      </c>
      <c r="F1408" t="n">
        <v>11654</v>
      </c>
      <c r="G1408" t="inlineStr">
        <is>
          <t>Sozialstaat, Familie &amp; Gesundheit</t>
        </is>
      </c>
      <c r="H1408" t="inlineStr">
        <is>
          <t>Q03515</t>
        </is>
      </c>
      <c r="I1408" t="inlineStr">
        <is>
          <t>de</t>
        </is>
      </c>
      <c r="J1408" t="b">
        <v>0</v>
      </c>
      <c r="K1408" t="inlineStr">
        <is>
          <t>238b77e4cd6aacb2c860f319e4d64441</t>
        </is>
      </c>
      <c r="L1408" t="n">
        <v/>
      </c>
      <c r="M1408" t="n">
        <v>-1</v>
      </c>
      <c r="N1408" t="n">
        <v>-1</v>
      </c>
    </row>
    <row r="1409">
      <c r="A1409" t="n">
        <v>1131</v>
      </c>
      <c r="B1409" s="2" t="n">
        <v>45620</v>
      </c>
      <c r="C1409" t="n">
        <v>33086</v>
      </c>
      <c r="D1409" t="inlineStr">
        <is>
          <t>Soll sich Muri stärker für gleiche Bildungschancen einsetzen (z.B. mit Förderunterricht-Gutscheinen für Schüler/-innen aus Familien mit geringem Einkommen)?</t>
        </is>
      </c>
      <c r="E1409" t="inlineStr">
        <is>
          <t>options4</t>
        </is>
      </c>
      <c r="F1409" t="n">
        <v>11655</v>
      </c>
      <c r="G1409" t="inlineStr">
        <is>
          <t>Schule &amp; Bildung</t>
        </is>
      </c>
      <c r="H1409" t="inlineStr">
        <is>
          <t>Q03516</t>
        </is>
      </c>
      <c r="I1409" t="inlineStr">
        <is>
          <t>de</t>
        </is>
      </c>
      <c r="J1409" t="b">
        <v>0</v>
      </c>
      <c r="K1409" t="inlineStr">
        <is>
          <t>f24f5e1e45c8e73a3e23546c934cd192</t>
        </is>
      </c>
      <c r="L1409" t="n">
        <v/>
      </c>
      <c r="M1409" t="n">
        <v>-1</v>
      </c>
      <c r="N1409" t="n">
        <v>-1</v>
      </c>
    </row>
    <row r="1410">
      <c r="A1410" t="n">
        <v>1131</v>
      </c>
      <c r="B1410" s="2" t="n">
        <v>45620</v>
      </c>
      <c r="C1410" t="n">
        <v>33088</v>
      </c>
      <c r="D1410" t="inlineStr">
        <is>
          <t>Befürworten Sie die Wiedereinführung von separaten Kleinklassen/Sonderklassen in für verhaltensauffällige Schüler/-innen?</t>
        </is>
      </c>
      <c r="E1410" t="inlineStr">
        <is>
          <t>options4</t>
        </is>
      </c>
      <c r="F1410" t="n">
        <v>11655</v>
      </c>
      <c r="G1410" t="inlineStr">
        <is>
          <t>Schule &amp; Bildung</t>
        </is>
      </c>
      <c r="H1410" t="inlineStr">
        <is>
          <t>Q03518</t>
        </is>
      </c>
      <c r="I1410" t="inlineStr">
        <is>
          <t>de</t>
        </is>
      </c>
      <c r="J1410" t="b">
        <v>0</v>
      </c>
      <c r="K1410" t="inlineStr">
        <is>
          <t>15e42baaa562e012da57de8c6f82bd01</t>
        </is>
      </c>
      <c r="L1410" t="n">
        <v/>
      </c>
      <c r="M1410" t="n">
        <v>-1</v>
      </c>
      <c r="N1410" t="n">
        <v>-1</v>
      </c>
    </row>
    <row r="1411">
      <c r="A1411" t="n">
        <v>1131</v>
      </c>
      <c r="B1411" s="2" t="n">
        <v>45620</v>
      </c>
      <c r="C1411" t="n">
        <v>33089</v>
      </c>
      <c r="D1411" t="inlineStr">
        <is>
          <t>Soll in Muri die (freiwillige) Ganztagesschule eingeführt werden?</t>
        </is>
      </c>
      <c r="E1411" t="inlineStr">
        <is>
          <t>options4</t>
        </is>
      </c>
      <c r="F1411" t="n">
        <v>11655</v>
      </c>
      <c r="G1411" t="inlineStr">
        <is>
          <t>Schule &amp; Bildung</t>
        </is>
      </c>
      <c r="H1411" t="inlineStr">
        <is>
          <t>Q03519</t>
        </is>
      </c>
      <c r="I1411" t="inlineStr">
        <is>
          <t>de</t>
        </is>
      </c>
      <c r="J1411" t="b">
        <v>0</v>
      </c>
      <c r="K1411" t="inlineStr">
        <is>
          <t>59cdcdf7244f6e2647095ea255d8bad7</t>
        </is>
      </c>
      <c r="L1411" t="n">
        <v/>
      </c>
      <c r="M1411" t="n">
        <v>-1</v>
      </c>
      <c r="N1411" t="n">
        <v>-1</v>
      </c>
    </row>
    <row r="1412">
      <c r="A1412" t="n">
        <v>1131</v>
      </c>
      <c r="B1412" s="2" t="n">
        <v>45620</v>
      </c>
      <c r="C1412" t="n">
        <v>33095</v>
      </c>
      <c r="D1412" t="inlineStr">
        <is>
          <t>Befürworten Sie ein Handyverbot an Schulen in Muri?</t>
        </is>
      </c>
      <c r="E1412" t="inlineStr">
        <is>
          <t>options4</t>
        </is>
      </c>
      <c r="F1412" t="n">
        <v>11657</v>
      </c>
      <c r="G1412" t="inlineStr">
        <is>
          <t>Gesellschaft, Kultur &amp; Ethik</t>
        </is>
      </c>
      <c r="H1412" t="inlineStr">
        <is>
          <t>Q03525</t>
        </is>
      </c>
      <c r="I1412" t="inlineStr">
        <is>
          <t>de</t>
        </is>
      </c>
      <c r="J1412" t="b">
        <v>0</v>
      </c>
      <c r="K1412" t="inlineStr">
        <is>
          <t>ebc6dacb35f27acc89844aeff07a7d6a</t>
        </is>
      </c>
      <c r="L1412" t="n">
        <v/>
      </c>
      <c r="M1412" t="n">
        <v>-1</v>
      </c>
      <c r="N1412" t="n">
        <v>-1</v>
      </c>
    </row>
    <row r="1413">
      <c r="A1413" t="n">
        <v>1131</v>
      </c>
      <c r="B1413" s="2" t="n">
        <v>45620</v>
      </c>
      <c r="C1413" t="n">
        <v>33096</v>
      </c>
      <c r="D1413" t="inlineStr">
        <is>
          <t>Befürworten Sie eine Erhöhung der Kulturbeiträge in der Gemeinde?</t>
        </is>
      </c>
      <c r="E1413" t="inlineStr">
        <is>
          <t>options4</t>
        </is>
      </c>
      <c r="F1413" t="n">
        <v>11657</v>
      </c>
      <c r="G1413" t="inlineStr">
        <is>
          <t>Gesellschaft, Kultur &amp; Ethik</t>
        </is>
      </c>
      <c r="H1413" t="inlineStr">
        <is>
          <t>Q03526</t>
        </is>
      </c>
      <c r="I1413" t="inlineStr">
        <is>
          <t>de</t>
        </is>
      </c>
      <c r="J1413" t="b">
        <v>0</v>
      </c>
      <c r="K1413" t="inlineStr">
        <is>
          <t>7faec763ab2dddaec6edaffac34cd2a8</t>
        </is>
      </c>
      <c r="L1413" t="n">
        <v/>
      </c>
      <c r="M1413" t="n">
        <v>-1</v>
      </c>
      <c r="N1413" t="n">
        <v>-1</v>
      </c>
    </row>
    <row r="1414">
      <c r="A1414" t="n">
        <v>1131</v>
      </c>
      <c r="B1414" s="2" t="n">
        <v>45620</v>
      </c>
      <c r="C1414" t="n">
        <v>33097</v>
      </c>
      <c r="D1414" t="inlineStr">
        <is>
          <t>Sollte die Gemeinde den Sport finanziell stärker unterstützen (z. B. durch finanzielle Unterstützung von Vereinen)?</t>
        </is>
      </c>
      <c r="E1414" t="inlineStr">
        <is>
          <t>options4</t>
        </is>
      </c>
      <c r="F1414" t="n">
        <v>11657</v>
      </c>
      <c r="G1414" t="inlineStr">
        <is>
          <t>Gesellschaft, Kultur &amp; Ethik</t>
        </is>
      </c>
      <c r="H1414" t="inlineStr">
        <is>
          <t>Q03527</t>
        </is>
      </c>
      <c r="I1414" t="inlineStr">
        <is>
          <t>de</t>
        </is>
      </c>
      <c r="J1414" t="b">
        <v>0</v>
      </c>
      <c r="K1414" t="inlineStr">
        <is>
          <t>cd8f9a8b209fc0975bd97d821c7bc396</t>
        </is>
      </c>
      <c r="L1414" t="n">
        <v/>
      </c>
      <c r="M1414" t="n">
        <v>-1</v>
      </c>
      <c r="N1414" t="n">
        <v>-1</v>
      </c>
    </row>
    <row r="1415">
      <c r="A1415" t="n">
        <v>1131</v>
      </c>
      <c r="B1415" s="2" t="n">
        <v>45620</v>
      </c>
      <c r="C1415" t="n">
        <v>33098</v>
      </c>
      <c r="D1415" t="inlineStr">
        <is>
          <t>Soll die Gemeinde eine bessere Durchmischung nach Geschlecht, Herkunft, Alter etc. bei den Gemeindeangestellten anstreben (z.B. mittels Diversity-Strategie)?</t>
        </is>
      </c>
      <c r="E1415" t="inlineStr">
        <is>
          <t>options4</t>
        </is>
      </c>
      <c r="F1415" t="n">
        <v>11657</v>
      </c>
      <c r="G1415" t="inlineStr">
        <is>
          <t>Gesellschaft, Kultur &amp; Ethik</t>
        </is>
      </c>
      <c r="H1415" t="inlineStr">
        <is>
          <t>Q03528</t>
        </is>
      </c>
      <c r="I1415" t="inlineStr">
        <is>
          <t>de</t>
        </is>
      </c>
      <c r="J1415" t="b">
        <v>0</v>
      </c>
      <c r="K1415" t="inlineStr">
        <is>
          <t>28d9a629c329727693281603a8e0a65b</t>
        </is>
      </c>
      <c r="L1415" t="n">
        <v/>
      </c>
      <c r="M1415" t="n">
        <v>-1</v>
      </c>
      <c r="N1415" t="n">
        <v>-1</v>
      </c>
    </row>
    <row r="1416">
      <c r="A1416" t="n">
        <v>1131</v>
      </c>
      <c r="B1416" s="2" t="n">
        <v>45620</v>
      </c>
      <c r="C1416" t="n">
        <v>33101</v>
      </c>
      <c r="D1416" t="inlineStr">
        <is>
          <t>Sollen die Sparanstrengungen in Muri erhöht werden (z.B. Verzicht auf nicht dringende Ausgaben)?</t>
        </is>
      </c>
      <c r="E1416" t="inlineStr">
        <is>
          <t>options4</t>
        </is>
      </c>
      <c r="F1416" t="n">
        <v>11658</v>
      </c>
      <c r="G1416" t="inlineStr">
        <is>
          <t>Finanzen &amp; Steuern</t>
        </is>
      </c>
      <c r="H1416" t="inlineStr">
        <is>
          <t>Q03531</t>
        </is>
      </c>
      <c r="I1416" t="inlineStr">
        <is>
          <t>de</t>
        </is>
      </c>
      <c r="J1416" t="b">
        <v>0</v>
      </c>
      <c r="K1416" t="inlineStr">
        <is>
          <t>68d0693ab01c796eff343507087fc03a</t>
        </is>
      </c>
      <c r="L1416" t="n">
        <v/>
      </c>
      <c r="M1416" t="n">
        <v>-1</v>
      </c>
      <c r="N1416" t="n">
        <v>-1</v>
      </c>
    </row>
    <row r="1417">
      <c r="A1417" t="n">
        <v>1131</v>
      </c>
      <c r="B1417" s="2" t="n">
        <v>45620</v>
      </c>
      <c r="C1417" t="n">
        <v>33102</v>
      </c>
      <c r="D1417" t="inlineStr">
        <is>
          <t>Soll die Gemeinde die Investitionen für die Infrastruktur (z.B. Schulhäuser) erhöhen?</t>
        </is>
      </c>
      <c r="E1417" t="inlineStr">
        <is>
          <t>options4</t>
        </is>
      </c>
      <c r="F1417" t="n">
        <v>11658</v>
      </c>
      <c r="G1417" t="inlineStr">
        <is>
          <t>Finanzen &amp; Steuern</t>
        </is>
      </c>
      <c r="H1417" t="inlineStr">
        <is>
          <t>Q03532</t>
        </is>
      </c>
      <c r="I1417" t="inlineStr">
        <is>
          <t>de</t>
        </is>
      </c>
      <c r="J1417" t="b">
        <v>0</v>
      </c>
      <c r="K1417" t="inlineStr">
        <is>
          <t>5224b2428f270cfff61090760ffdab3c</t>
        </is>
      </c>
      <c r="L1417" t="n">
        <v/>
      </c>
      <c r="M1417" t="n">
        <v>-1</v>
      </c>
      <c r="N1417" t="n">
        <v>-1</v>
      </c>
    </row>
    <row r="1418">
      <c r="A1418" t="n">
        <v>1131</v>
      </c>
      <c r="B1418" s="2" t="n">
        <v>45620</v>
      </c>
      <c r="C1418" t="n">
        <v>33106</v>
      </c>
      <c r="D1418" t="inlineStr">
        <is>
          <t>Sollen Angestellte der Gemeinde mit schmerzhafter Regelblutung bis zu drei Tage pro Menstruationszyklus freinehmen dürfen?</t>
        </is>
      </c>
      <c r="E1418" t="inlineStr">
        <is>
          <t>options4</t>
        </is>
      </c>
      <c r="F1418" t="n">
        <v>11659</v>
      </c>
      <c r="G1418" t="inlineStr">
        <is>
          <t>Wirtschaft &amp; Arbeit</t>
        </is>
      </c>
      <c r="H1418" t="inlineStr">
        <is>
          <t>Q03536</t>
        </is>
      </c>
      <c r="I1418" t="inlineStr">
        <is>
          <t>de</t>
        </is>
      </c>
      <c r="J1418" t="b">
        <v>0</v>
      </c>
      <c r="K1418" t="inlineStr">
        <is>
          <t>0d8610e00254b67dd3f8adacb23386e9</t>
        </is>
      </c>
      <c r="L1418" t="n">
        <v/>
      </c>
      <c r="M1418" t="n">
        <v>-1</v>
      </c>
      <c r="N1418" t="n">
        <v>-1</v>
      </c>
    </row>
    <row r="1419">
      <c r="A1419" t="n">
        <v>1131</v>
      </c>
      <c r="B1419" s="2" t="n">
        <v>45620</v>
      </c>
      <c r="C1419" t="n">
        <v>33108</v>
      </c>
      <c r="D1419" t="inlineStr">
        <is>
          <t>Braucht es in Muri zusätzliche Massnahmen zugunsten der Biodiversität (z.B. mehr Parks und entsiegelte Grünräume)?</t>
        </is>
      </c>
      <c r="E1419" t="inlineStr">
        <is>
          <t>options4</t>
        </is>
      </c>
      <c r="F1419" t="n">
        <v>11660</v>
      </c>
      <c r="G1419" t="inlineStr">
        <is>
          <t>Gemeindeentwicklung &amp; Raumplanung</t>
        </is>
      </c>
      <c r="H1419" t="inlineStr">
        <is>
          <t>Q03538</t>
        </is>
      </c>
      <c r="I1419" t="inlineStr">
        <is>
          <t>de</t>
        </is>
      </c>
      <c r="J1419" t="b">
        <v>0</v>
      </c>
      <c r="K1419" t="inlineStr">
        <is>
          <t>d7c8f9c68b38111a09c2bc1ca8ed4bd0</t>
        </is>
      </c>
      <c r="L1419" t="n">
        <v/>
      </c>
      <c r="M1419" t="n">
        <v>-1</v>
      </c>
      <c r="N1419" t="n">
        <v>-1</v>
      </c>
    </row>
    <row r="1420">
      <c r="A1420" t="n">
        <v>1131</v>
      </c>
      <c r="B1420" s="2" t="n">
        <v>45620</v>
      </c>
      <c r="C1420" t="n">
        <v>33110</v>
      </c>
      <c r="D1420" t="inlineStr">
        <is>
          <t xml:space="preserve">Befürworten Sie eine zurückhaltende Raumplanung der Gemeinde (Konzentration auf Bewahrung des aktuellen Charakters der Gemeinde)? </t>
        </is>
      </c>
      <c r="E1420" t="inlineStr">
        <is>
          <t>options4</t>
        </is>
      </c>
      <c r="F1420" t="n">
        <v>11660</v>
      </c>
      <c r="G1420" t="inlineStr">
        <is>
          <t>Gemeindeentwicklung &amp; Raumplanung</t>
        </is>
      </c>
      <c r="H1420" t="inlineStr">
        <is>
          <t>Q03540</t>
        </is>
      </c>
      <c r="I1420" t="inlineStr">
        <is>
          <t>de</t>
        </is>
      </c>
      <c r="J1420" t="b">
        <v>0</v>
      </c>
      <c r="K1420" t="inlineStr">
        <is>
          <t>093e755dd6c49dbe1273ffe864f96b33</t>
        </is>
      </c>
      <c r="L1420" t="n">
        <v/>
      </c>
      <c r="M1420" t="n">
        <v>-1</v>
      </c>
      <c r="N1420" t="n">
        <v>-1</v>
      </c>
    </row>
    <row r="1421">
      <c r="A1421" t="n">
        <v>1131</v>
      </c>
      <c r="B1421" s="2" t="n">
        <v>45620</v>
      </c>
      <c r="C1421" t="n">
        <v>33113</v>
      </c>
      <c r="D1421" t="inlineStr">
        <is>
          <t>Soll die Gemeinde mehr Geld für Gewässerschutz ausgeben, damit künftig weniger Fäkalien in die Aare abgeleitet werden?</t>
        </is>
      </c>
      <c r="E1421" t="inlineStr">
        <is>
          <t>options4</t>
        </is>
      </c>
      <c r="F1421" t="n">
        <v>11661</v>
      </c>
      <c r="G1421" t="inlineStr">
        <is>
          <t>Umwelt &amp; Energie</t>
        </is>
      </c>
      <c r="H1421" t="inlineStr">
        <is>
          <t>Q03543</t>
        </is>
      </c>
      <c r="I1421" t="inlineStr">
        <is>
          <t>de</t>
        </is>
      </c>
      <c r="J1421" t="b">
        <v>0</v>
      </c>
      <c r="K1421" t="inlineStr">
        <is>
          <t>50c76037fb9aecb83bf2b0ac61a97eca</t>
        </is>
      </c>
      <c r="L1421" t="n">
        <v/>
      </c>
      <c r="M1421" t="n">
        <v>-1</v>
      </c>
      <c r="N1421" t="n">
        <v>-1</v>
      </c>
    </row>
    <row r="1422">
      <c r="A1422" t="n">
        <v>1131</v>
      </c>
      <c r="B1422" s="2" t="n">
        <v>45620</v>
      </c>
      <c r="C1422" t="n">
        <v>33114</v>
      </c>
      <c r="D1422" t="inlineStr">
        <is>
          <t>Soll die Verkehrsberuhigung auf den Strassen in Muri eine höhere Priorität erhalten (z.B. mehr Tempo-30-, Tempo-20-Zonen / Begegnungszonen)?</t>
        </is>
      </c>
      <c r="E1422" t="inlineStr">
        <is>
          <t>options4</t>
        </is>
      </c>
      <c r="F1422" t="n">
        <v>11662</v>
      </c>
      <c r="G1422" t="inlineStr">
        <is>
          <t>Verkehr</t>
        </is>
      </c>
      <c r="H1422" t="inlineStr">
        <is>
          <t>Q03544</t>
        </is>
      </c>
      <c r="I1422" t="inlineStr">
        <is>
          <t>de</t>
        </is>
      </c>
      <c r="J1422" t="b">
        <v>0</v>
      </c>
      <c r="K1422" t="inlineStr">
        <is>
          <t>608ff260f1603aabfa21fda1d18c221f</t>
        </is>
      </c>
      <c r="L1422" t="n">
        <v/>
      </c>
      <c r="M1422" t="n">
        <v>-1</v>
      </c>
      <c r="N1422" t="n">
        <v>-1</v>
      </c>
    </row>
    <row r="1423">
      <c r="A1423" t="n">
        <v>1131</v>
      </c>
      <c r="B1423" s="2" t="n">
        <v>45620</v>
      </c>
      <c r="C1423" t="n">
        <v>33115</v>
      </c>
      <c r="D1423" t="inlineStr">
        <is>
          <t>Soll in der Gemeinde Muri die Infrastruktur für den Langsamverkehr (z.B. Velowege) ausgebaut werden?</t>
        </is>
      </c>
      <c r="E1423" t="inlineStr">
        <is>
          <t>options4</t>
        </is>
      </c>
      <c r="F1423" t="n">
        <v>11662</v>
      </c>
      <c r="G1423" t="inlineStr">
        <is>
          <t>Verkehr</t>
        </is>
      </c>
      <c r="H1423" t="inlineStr">
        <is>
          <t>Q03545</t>
        </is>
      </c>
      <c r="I1423" t="inlineStr">
        <is>
          <t>de</t>
        </is>
      </c>
      <c r="J1423" t="b">
        <v>0</v>
      </c>
      <c r="K1423" t="inlineStr">
        <is>
          <t>5951d7295a830bf3f792e50debf0f1e9</t>
        </is>
      </c>
      <c r="L1423" t="n">
        <v/>
      </c>
      <c r="M1423" t="n">
        <v>-1</v>
      </c>
      <c r="N1423" t="n">
        <v>-1</v>
      </c>
    </row>
    <row r="1424">
      <c r="A1424" t="n">
        <v>1131</v>
      </c>
      <c r="B1424" s="2" t="n">
        <v>45620</v>
      </c>
      <c r="C1424" t="n">
        <v>33117</v>
      </c>
      <c r="D1424" t="inlineStr">
        <is>
          <t>Braucht es in der Gemeinde zusätzliche Massnahmen zugunsten des motorisierten Individualverkehrs (z.B. Verbesserung Verkehrsfluss, Parkplatzangebot)?</t>
        </is>
      </c>
      <c r="E1424" t="inlineStr">
        <is>
          <t>options4</t>
        </is>
      </c>
      <c r="F1424" t="n">
        <v>11662</v>
      </c>
      <c r="G1424" t="inlineStr">
        <is>
          <t>Verkehr</t>
        </is>
      </c>
      <c r="H1424" t="inlineStr">
        <is>
          <t>Q03547</t>
        </is>
      </c>
      <c r="I1424" t="inlineStr">
        <is>
          <t>de</t>
        </is>
      </c>
      <c r="J1424" t="b">
        <v>0</v>
      </c>
      <c r="K1424" t="inlineStr">
        <is>
          <t>86c28fe00bb55f4221aaac38bd5d366b</t>
        </is>
      </c>
      <c r="L1424" t="n">
        <v/>
      </c>
      <c r="M1424" t="n">
        <v>-1</v>
      </c>
      <c r="N1424" t="n">
        <v>-1</v>
      </c>
    </row>
    <row r="1425">
      <c r="A1425" t="n">
        <v>1131</v>
      </c>
      <c r="B1425" s="2" t="n">
        <v>45620</v>
      </c>
      <c r="C1425" t="n">
        <v>33119</v>
      </c>
      <c r="D1425" t="inlineStr">
        <is>
          <t>Am 22. September wurde die Änderung des Gemeindenamens "Muri-Gümlingen" verworfen. Hätten Sie die Namensänderung begrüsst?</t>
        </is>
      </c>
      <c r="E1425" t="inlineStr">
        <is>
          <t>options4</t>
        </is>
      </c>
      <c r="F1425" t="n">
        <v>11663</v>
      </c>
      <c r="G1425" t="inlineStr">
        <is>
          <t>Politisches System &amp; Digitalisierung</t>
        </is>
      </c>
      <c r="H1425" t="inlineStr">
        <is>
          <t>Q03549</t>
        </is>
      </c>
      <c r="I1425" t="inlineStr">
        <is>
          <t>de</t>
        </is>
      </c>
      <c r="J1425" t="b">
        <v>0</v>
      </c>
      <c r="K1425" t="inlineStr">
        <is>
          <t>f626f95e30e5d40d59bae1fbf37bfac8</t>
        </is>
      </c>
      <c r="L1425" t="n">
        <v/>
      </c>
      <c r="M1425" t="n">
        <v>-1</v>
      </c>
      <c r="N1425" t="n">
        <v>-1</v>
      </c>
    </row>
    <row r="1426">
      <c r="A1426" t="n">
        <v>1131</v>
      </c>
      <c r="B1426" s="2" t="n">
        <v>45620</v>
      </c>
      <c r="C1426" t="n">
        <v>33122</v>
      </c>
      <c r="D1426" t="inlineStr">
        <is>
          <t>Sollen in Muri Parkplätze vermehrt kontrolliert und Falschparkierende gebüsst werden?</t>
        </is>
      </c>
      <c r="E1426" t="inlineStr">
        <is>
          <t>options4</t>
        </is>
      </c>
      <c r="F1426" t="n">
        <v>11664</v>
      </c>
      <c r="G1426" t="inlineStr">
        <is>
          <t>Sicherheit &amp; Polizei</t>
        </is>
      </c>
      <c r="H1426" t="inlineStr">
        <is>
          <t>Q03552</t>
        </is>
      </c>
      <c r="I1426" t="inlineStr">
        <is>
          <t>de</t>
        </is>
      </c>
      <c r="J1426" t="b">
        <v>0</v>
      </c>
      <c r="K1426" t="inlineStr">
        <is>
          <t>d4f5f3b250d8dfbe7ce78ec06eb5e9ac</t>
        </is>
      </c>
      <c r="L1426" t="n">
        <v/>
      </c>
      <c r="M1426" t="n">
        <v>-1</v>
      </c>
      <c r="N1426" t="n">
        <v>-1</v>
      </c>
    </row>
    <row r="1427">
      <c r="A1427" t="n">
        <v>1131</v>
      </c>
      <c r="B1427" s="2" t="n">
        <v>45620</v>
      </c>
      <c r="C1427" t="n">
        <v>33123</v>
      </c>
      <c r="D1427" t="inlineStr">
        <is>
          <t>Befürworten Sie eine Erhöhung der Polizeipräsenz in Muri?</t>
        </is>
      </c>
      <c r="E1427" t="inlineStr">
        <is>
          <t>options4</t>
        </is>
      </c>
      <c r="F1427" t="n">
        <v>11664</v>
      </c>
      <c r="G1427" t="inlineStr">
        <is>
          <t>Sicherheit &amp; Polizei</t>
        </is>
      </c>
      <c r="H1427" t="inlineStr">
        <is>
          <t>Q03553</t>
        </is>
      </c>
      <c r="I1427" t="inlineStr">
        <is>
          <t>de</t>
        </is>
      </c>
      <c r="J1427" t="b">
        <v>0</v>
      </c>
      <c r="K1427" t="inlineStr">
        <is>
          <t>b2d4d1755548d8d75ac2335ea7d28c84</t>
        </is>
      </c>
      <c r="L1427" t="n">
        <v/>
      </c>
      <c r="M1427" t="n">
        <v>-1</v>
      </c>
      <c r="N1427" t="n">
        <v>-1</v>
      </c>
    </row>
    <row r="1428">
      <c r="A1428" t="n">
        <v>1132</v>
      </c>
      <c r="B1428" s="2" t="n">
        <v>45620</v>
      </c>
      <c r="C1428" t="n">
        <v>32984</v>
      </c>
      <c r="D1428" t="inlineStr">
        <is>
          <t>Städtische Angestellte können in Bern heute mit 63 Jahren in Rente gehen. Soll das ordentliche Rentenalter auf die üblichen 65 Jahre erhöht werden?</t>
        </is>
      </c>
      <c r="E1428" t="inlineStr">
        <is>
          <t>options4</t>
        </is>
      </c>
      <c r="F1428" t="n">
        <v>11630</v>
      </c>
      <c r="G1428" t="inlineStr">
        <is>
          <t>Sozialstaat, Familie &amp; Gesundheit</t>
        </is>
      </c>
      <c r="H1428" t="inlineStr">
        <is>
          <t>Q03559</t>
        </is>
      </c>
      <c r="I1428" t="inlineStr">
        <is>
          <t>de</t>
        </is>
      </c>
      <c r="J1428" t="b">
        <v>0</v>
      </c>
      <c r="K1428" t="inlineStr">
        <is>
          <t>9881d0eabff78779feb1e05ac7eb0fe3</t>
        </is>
      </c>
      <c r="L1428" t="n">
        <v/>
      </c>
      <c r="M1428" t="n">
        <v>-1</v>
      </c>
      <c r="N1428" t="n">
        <v>-1</v>
      </c>
    </row>
    <row r="1429">
      <c r="A1429" t="n">
        <v>1132</v>
      </c>
      <c r="B1429" s="2" t="n">
        <v>45620</v>
      </c>
      <c r="C1429" t="n">
        <v>32985</v>
      </c>
      <c r="D1429" t="inlineStr">
        <is>
          <t>Soll die Stadt Massnahmen ergreifen, um den Zugang zur Sozialhilfe für anspruchberechtigte Personen zu vereinfachen (z.B. Vereinfachung der Anmeldeverfahren und/oder Informationskampagnen)?</t>
        </is>
      </c>
      <c r="E1429" t="inlineStr">
        <is>
          <t>options4</t>
        </is>
      </c>
      <c r="F1429" t="n">
        <v>11630</v>
      </c>
      <c r="G1429" t="inlineStr">
        <is>
          <t>Sozialstaat, Familie &amp; Gesundheit</t>
        </is>
      </c>
      <c r="H1429" t="inlineStr">
        <is>
          <t>Q03560</t>
        </is>
      </c>
      <c r="I1429" t="inlineStr">
        <is>
          <t>de</t>
        </is>
      </c>
      <c r="J1429" t="b">
        <v>0</v>
      </c>
      <c r="K1429" t="inlineStr">
        <is>
          <t>8955ff6106c3ec053a8a08c9d0f171ca</t>
        </is>
      </c>
      <c r="L1429" t="n">
        <v/>
      </c>
      <c r="M1429" t="n">
        <v>-1</v>
      </c>
      <c r="N1429" t="n">
        <v>-1</v>
      </c>
    </row>
    <row r="1430">
      <c r="A1430" t="n">
        <v>1132</v>
      </c>
      <c r="B1430" s="2" t="n">
        <v>45620</v>
      </c>
      <c r="C1430" t="n">
        <v>32986</v>
      </c>
      <c r="D1430" t="inlineStr">
        <is>
          <t>Befürworten Sie eine Verschärfung des Sozialhilfegesetzes (z.B. Begrenzung der Zulagen, tieferer Ansatz des Existenzminimums, strengere Sanktionen)?</t>
        </is>
      </c>
      <c r="E1430" t="inlineStr">
        <is>
          <t>options4</t>
        </is>
      </c>
      <c r="F1430" t="n">
        <v>11630</v>
      </c>
      <c r="G1430" t="inlineStr">
        <is>
          <t>Sozialstaat, Familie &amp; Gesundheit</t>
        </is>
      </c>
      <c r="H1430" t="inlineStr">
        <is>
          <t>Q03561</t>
        </is>
      </c>
      <c r="I1430" t="inlineStr">
        <is>
          <t>de</t>
        </is>
      </c>
      <c r="J1430" t="b">
        <v>0</v>
      </c>
      <c r="K1430" t="inlineStr">
        <is>
          <t>addb359a3c2d93e6b1247aadba468859</t>
        </is>
      </c>
      <c r="L1430" t="n">
        <v/>
      </c>
      <c r="M1430" t="n">
        <v>-1</v>
      </c>
      <c r="N1430" t="n">
        <v>-1</v>
      </c>
    </row>
    <row r="1431">
      <c r="A1431" t="n">
        <v>1132</v>
      </c>
      <c r="B1431" s="2" t="n">
        <v>45620</v>
      </c>
      <c r="C1431" t="n">
        <v>32987</v>
      </c>
      <c r="D1431" t="inlineStr">
        <is>
          <t>Soll Bern die städtischen Kitas stärker finanziell unterstützen?</t>
        </is>
      </c>
      <c r="E1431" t="inlineStr">
        <is>
          <t>options4</t>
        </is>
      </c>
      <c r="F1431" t="n">
        <v>11630</v>
      </c>
      <c r="G1431" t="inlineStr">
        <is>
          <t>Sozialstaat, Familie &amp; Gesundheit</t>
        </is>
      </c>
      <c r="H1431" t="inlineStr">
        <is>
          <t>Q03562</t>
        </is>
      </c>
      <c r="I1431" t="inlineStr">
        <is>
          <t>de</t>
        </is>
      </c>
      <c r="J1431" t="b">
        <v>0</v>
      </c>
      <c r="K1431" t="inlineStr">
        <is>
          <t>8971aceef23be14c1aa77118ff1b02a6</t>
        </is>
      </c>
      <c r="L1431" t="n">
        <v/>
      </c>
      <c r="M1431" t="n">
        <v>-1</v>
      </c>
      <c r="N1431" t="n">
        <v>-1</v>
      </c>
    </row>
    <row r="1432">
      <c r="A1432" t="n">
        <v>1132</v>
      </c>
      <c r="B1432" s="2" t="n">
        <v>45620</v>
      </c>
      <c r="C1432" t="n">
        <v>32988</v>
      </c>
      <c r="D1432" t="inlineStr">
        <is>
          <t>Befürworten Sie die Wiedereinführung von separaten Kleinklassen/Sonderklassen in der Stadt Bern für verhaltensauffällige Schüler/-innen?</t>
        </is>
      </c>
      <c r="E1432" t="inlineStr">
        <is>
          <t>options4</t>
        </is>
      </c>
      <c r="F1432" t="n">
        <v>11631</v>
      </c>
      <c r="G1432" t="inlineStr">
        <is>
          <t>Schule &amp; Bildung</t>
        </is>
      </c>
      <c r="H1432" t="inlineStr">
        <is>
          <t>Q03563</t>
        </is>
      </c>
      <c r="I1432" t="inlineStr">
        <is>
          <t>de</t>
        </is>
      </c>
      <c r="J1432" t="b">
        <v>0</v>
      </c>
      <c r="K1432" t="inlineStr">
        <is>
          <t>66d991f66b464162b03f09f6fe7ccd71</t>
        </is>
      </c>
      <c r="L1432" t="n">
        <v/>
      </c>
      <c r="M1432" t="n">
        <v>-1</v>
      </c>
      <c r="N1432" t="n">
        <v>-1</v>
      </c>
    </row>
    <row r="1433">
      <c r="A1433" t="n">
        <v>1132</v>
      </c>
      <c r="B1433" s="2" t="n">
        <v>45620</v>
      </c>
      <c r="C1433" t="n">
        <v>32990</v>
      </c>
      <c r="D1433" t="inlineStr">
        <is>
          <t>Soll die Stadt Bern ein Handyverbot an allen Berner Schulen erlassen?</t>
        </is>
      </c>
      <c r="E1433" t="inlineStr">
        <is>
          <t>options4</t>
        </is>
      </c>
      <c r="F1433" t="n">
        <v>11631</v>
      </c>
      <c r="G1433" t="inlineStr">
        <is>
          <t>Schule &amp; Bildung</t>
        </is>
      </c>
      <c r="H1433" t="inlineStr">
        <is>
          <t>Q03565</t>
        </is>
      </c>
      <c r="I1433" t="inlineStr">
        <is>
          <t>de</t>
        </is>
      </c>
      <c r="J1433" t="b">
        <v>0</v>
      </c>
      <c r="K1433" t="inlineStr">
        <is>
          <t>1b2e5f6157a0670f1c798bb457d7de4a</t>
        </is>
      </c>
      <c r="L1433" t="n">
        <v/>
      </c>
      <c r="M1433" t="n">
        <v>-1</v>
      </c>
      <c r="N1433" t="n">
        <v>-1</v>
      </c>
    </row>
    <row r="1434">
      <c r="A1434" t="n">
        <v>1132</v>
      </c>
      <c r="B1434" s="2" t="n">
        <v>45620</v>
      </c>
      <c r="C1434" t="n">
        <v>32991</v>
      </c>
      <c r="D1434" t="inlineStr">
        <is>
          <t>Befürworten Sie die Einführung von Ganztagesschulen an allen Schulen in der Stadt Bern?</t>
        </is>
      </c>
      <c r="E1434" t="inlineStr">
        <is>
          <t>options4</t>
        </is>
      </c>
      <c r="F1434" t="n">
        <v>11631</v>
      </c>
      <c r="G1434" t="inlineStr">
        <is>
          <t>Schule &amp; Bildung</t>
        </is>
      </c>
      <c r="H1434" t="inlineStr">
        <is>
          <t>Q03566</t>
        </is>
      </c>
      <c r="I1434" t="inlineStr">
        <is>
          <t>de</t>
        </is>
      </c>
      <c r="J1434" t="b">
        <v>0</v>
      </c>
      <c r="K1434" t="inlineStr">
        <is>
          <t>2f4ad4314d53052475ab0c1f75feafe8</t>
        </is>
      </c>
      <c r="L1434" t="n">
        <v/>
      </c>
      <c r="M1434" t="n">
        <v>-1</v>
      </c>
      <c r="N1434" t="n">
        <v>-1</v>
      </c>
    </row>
    <row r="1435">
      <c r="A1435" t="n">
        <v>1132</v>
      </c>
      <c r="B1435" s="2" t="n">
        <v>45620</v>
      </c>
      <c r="C1435" t="n">
        <v>32992</v>
      </c>
      <c r="D1435" t="inlineStr">
        <is>
          <t>Sollen die Anforderungen für Einbürgerungen in der Stadt Bern erhöht werden (z.B. Sprachanforderungen)?</t>
        </is>
      </c>
      <c r="E1435" t="inlineStr">
        <is>
          <t>options4</t>
        </is>
      </c>
      <c r="F1435" t="n">
        <v>11632</v>
      </c>
      <c r="G1435" t="inlineStr">
        <is>
          <t>Migration &amp; Integration</t>
        </is>
      </c>
      <c r="H1435" t="inlineStr">
        <is>
          <t>Q03567</t>
        </is>
      </c>
      <c r="I1435" t="inlineStr">
        <is>
          <t>de</t>
        </is>
      </c>
      <c r="J1435" t="b">
        <v>0</v>
      </c>
      <c r="K1435" t="inlineStr">
        <is>
          <t>6ec341dc331f249e67d7564448e8ea68</t>
        </is>
      </c>
      <c r="L1435" t="n">
        <v/>
      </c>
      <c r="M1435" t="n">
        <v>-1</v>
      </c>
      <c r="N1435" t="n">
        <v>-1</v>
      </c>
    </row>
    <row r="1436">
      <c r="A1436" t="n">
        <v>1132</v>
      </c>
      <c r="B1436" s="2" t="n">
        <v>45620</v>
      </c>
      <c r="C1436" t="n">
        <v>32995</v>
      </c>
      <c r="D1436" t="inlineStr">
        <is>
          <t>Soll die Stadt Bern mehr Mittel für die Integration zugewanderter Personen bereitstellen (z.B. zusätzliche Sozialarbeiter/-innen)?</t>
        </is>
      </c>
      <c r="E1436" t="inlineStr">
        <is>
          <t>options4</t>
        </is>
      </c>
      <c r="F1436" t="n">
        <v>11632</v>
      </c>
      <c r="G1436" t="inlineStr">
        <is>
          <t>Migration &amp; Integration</t>
        </is>
      </c>
      <c r="H1436" t="inlineStr">
        <is>
          <t>Q03570</t>
        </is>
      </c>
      <c r="I1436" t="inlineStr">
        <is>
          <t>de</t>
        </is>
      </c>
      <c r="J1436" t="b">
        <v>0</v>
      </c>
      <c r="K1436" t="inlineStr">
        <is>
          <t>c969e767a9126ee76458d800e971c832</t>
        </is>
      </c>
      <c r="L1436" t="n">
        <v/>
      </c>
      <c r="M1436" t="n">
        <v>-1</v>
      </c>
      <c r="N1436" t="n">
        <v>-1</v>
      </c>
    </row>
    <row r="1437">
      <c r="A1437" t="n">
        <v>1132</v>
      </c>
      <c r="B1437" s="2" t="n">
        <v>45620</v>
      </c>
      <c r="C1437" t="n">
        <v>32996</v>
      </c>
      <c r="D1437" t="inlineStr">
        <is>
          <t>Die Stadt finanziert in einem Pilotprojekt alle 14 Tage eine kostenlose Kontrollstelle für Drogen auf der Schützenmatte. Befürworten Sie dies?</t>
        </is>
      </c>
      <c r="E1437" t="inlineStr">
        <is>
          <t>options4</t>
        </is>
      </c>
      <c r="F1437" t="n">
        <v>11633</v>
      </c>
      <c r="G1437" t="inlineStr">
        <is>
          <t>Gesellschaft, Kultur &amp; Ethik</t>
        </is>
      </c>
      <c r="H1437" t="inlineStr">
        <is>
          <t>Q03571</t>
        </is>
      </c>
      <c r="I1437" t="inlineStr">
        <is>
          <t>de</t>
        </is>
      </c>
      <c r="J1437" t="b">
        <v>0</v>
      </c>
      <c r="K1437" t="inlineStr">
        <is>
          <t>c07fbc1f0f68cac55df915458f0546e8</t>
        </is>
      </c>
      <c r="L1437" t="n">
        <v/>
      </c>
      <c r="M1437" t="n">
        <v>-1</v>
      </c>
      <c r="N1437" t="n">
        <v>-1</v>
      </c>
    </row>
    <row r="1438">
      <c r="A1438" t="n">
        <v>1132</v>
      </c>
      <c r="B1438" s="2" t="n">
        <v>45620</v>
      </c>
      <c r="C1438" t="n">
        <v>32997</v>
      </c>
      <c r="D1438" t="inlineStr">
        <is>
          <t>Soll die Lohngleichheit von Frauen und Männern bei Unternehmen, welche Aufträge von der Stadt erhalten, strenger kontrolliert werden?</t>
        </is>
      </c>
      <c r="E1438" t="inlineStr">
        <is>
          <t>options4</t>
        </is>
      </c>
      <c r="F1438" t="n">
        <v>11633</v>
      </c>
      <c r="G1438" t="inlineStr">
        <is>
          <t>Gesellschaft, Kultur &amp; Ethik</t>
        </is>
      </c>
      <c r="H1438" t="inlineStr">
        <is>
          <t>Q03572</t>
        </is>
      </c>
      <c r="I1438" t="inlineStr">
        <is>
          <t>de</t>
        </is>
      </c>
      <c r="J1438" t="b">
        <v>0</v>
      </c>
      <c r="K1438" t="inlineStr">
        <is>
          <t>3bcdf334cea9bf047fbb59a07a55bd8c</t>
        </is>
      </c>
      <c r="L1438" t="n">
        <v/>
      </c>
      <c r="M1438" t="n">
        <v>-1</v>
      </c>
      <c r="N1438" t="n">
        <v>-1</v>
      </c>
    </row>
    <row r="1439">
      <c r="A1439" t="n">
        <v>1132</v>
      </c>
      <c r="B1439" s="2" t="n">
        <v>45620</v>
      </c>
      <c r="C1439" t="n">
        <v>32999</v>
      </c>
      <c r="D1439" t="inlineStr">
        <is>
          <t>Sollen Kunst- und Kulturschaffende für die Laufzeit ihrer durch die Stadt geförderten Projekte ein Grundeinkommen beanspruchen können?</t>
        </is>
      </c>
      <c r="E1439" t="inlineStr">
        <is>
          <t>options4</t>
        </is>
      </c>
      <c r="F1439" t="n">
        <v>11633</v>
      </c>
      <c r="G1439" t="inlineStr">
        <is>
          <t>Gesellschaft, Kultur &amp; Ethik</t>
        </is>
      </c>
      <c r="H1439" t="inlineStr">
        <is>
          <t>Q03574</t>
        </is>
      </c>
      <c r="I1439" t="inlineStr">
        <is>
          <t>de</t>
        </is>
      </c>
      <c r="J1439" t="b">
        <v>0</v>
      </c>
      <c r="K1439" t="inlineStr">
        <is>
          <t>41bcc77114041645d840c99a69d13745</t>
        </is>
      </c>
      <c r="L1439" t="n">
        <v/>
      </c>
      <c r="M1439" t="n">
        <v>-1</v>
      </c>
      <c r="N1439" t="n">
        <v>-1</v>
      </c>
    </row>
    <row r="1440">
      <c r="A1440" t="n">
        <v>1132</v>
      </c>
      <c r="B1440" s="2" t="n">
        <v>45620</v>
      </c>
      <c r="C1440" t="n">
        <v>33000</v>
      </c>
      <c r="D1440" t="inlineStr">
        <is>
          <t>Eine städtische Volksinitiative fordert, dass der Streichelzoo im Dählhölzli erhalten bleiben muss. Unterstützen Sie dies?</t>
        </is>
      </c>
      <c r="E1440" t="inlineStr">
        <is>
          <t>options4</t>
        </is>
      </c>
      <c r="F1440" t="n">
        <v>11633</v>
      </c>
      <c r="G1440" t="inlineStr">
        <is>
          <t>Gesellschaft, Kultur &amp; Ethik</t>
        </is>
      </c>
      <c r="H1440" t="inlineStr">
        <is>
          <t>Q03575</t>
        </is>
      </c>
      <c r="I1440" t="inlineStr">
        <is>
          <t>de</t>
        </is>
      </c>
      <c r="J1440" t="b">
        <v>0</v>
      </c>
      <c r="K1440" t="inlineStr">
        <is>
          <t>aa30ad857eb3b6450159e3fcc8f467f1</t>
        </is>
      </c>
      <c r="L1440" t="n">
        <v/>
      </c>
      <c r="M1440" t="n">
        <v>-1</v>
      </c>
      <c r="N1440" t="n">
        <v>-1</v>
      </c>
    </row>
    <row r="1441">
      <c r="A1441" t="n">
        <v>1132</v>
      </c>
      <c r="B1441" s="2" t="n">
        <v>45620</v>
      </c>
      <c r="C1441" t="n">
        <v>33003</v>
      </c>
      <c r="D1441" t="inlineStr">
        <is>
          <t>Befürworten Sie einen Einstellungsstopp für die Stadt Bern (Einfrieren des Stellenbestands)?</t>
        </is>
      </c>
      <c r="E1441" t="inlineStr">
        <is>
          <t>options4</t>
        </is>
      </c>
      <c r="F1441" t="n">
        <v>11634</v>
      </c>
      <c r="G1441" t="inlineStr">
        <is>
          <t>Finanzen &amp; Steuern</t>
        </is>
      </c>
      <c r="H1441" t="inlineStr">
        <is>
          <t>Q03578</t>
        </is>
      </c>
      <c r="I1441" t="inlineStr">
        <is>
          <t>de</t>
        </is>
      </c>
      <c r="J1441" t="b">
        <v>0</v>
      </c>
      <c r="K1441" t="inlineStr">
        <is>
          <t>a4a2d073499fdac85f7123ba3672a726</t>
        </is>
      </c>
      <c r="L1441" t="n">
        <v/>
      </c>
      <c r="M1441" t="n">
        <v>-1</v>
      </c>
      <c r="N1441" t="n">
        <v>-1</v>
      </c>
    </row>
    <row r="1442">
      <c r="A1442" t="n">
        <v>1132</v>
      </c>
      <c r="B1442" s="2" t="n">
        <v>45620</v>
      </c>
      <c r="C1442" t="n">
        <v>33004</v>
      </c>
      <c r="D1442" t="inlineStr">
        <is>
          <t>Sollte die Stadt Bern mehr Sparanstrengungen unternehmen, um ein ausgeglichenes Budget auszuweisen (z.B. Verzicht auf einzelne, nicht vom Kanton/Bund vorgeschriebene Aufgaben)?</t>
        </is>
      </c>
      <c r="E1442" t="inlineStr">
        <is>
          <t>options4</t>
        </is>
      </c>
      <c r="F1442" t="n">
        <v>11634</v>
      </c>
      <c r="G1442" t="inlineStr">
        <is>
          <t>Finanzen &amp; Steuern</t>
        </is>
      </c>
      <c r="H1442" t="inlineStr">
        <is>
          <t>Q03579</t>
        </is>
      </c>
      <c r="I1442" t="inlineStr">
        <is>
          <t>de</t>
        </is>
      </c>
      <c r="J1442" t="b">
        <v>0</v>
      </c>
      <c r="K1442" t="inlineStr">
        <is>
          <t>0a35b81cdff8c8d616e57266053c1f92</t>
        </is>
      </c>
      <c r="L1442" t="n">
        <v/>
      </c>
      <c r="M1442" t="n">
        <v>-1</v>
      </c>
      <c r="N1442" t="n">
        <v>-1</v>
      </c>
    </row>
    <row r="1443">
      <c r="A1443" t="n">
        <v>1132</v>
      </c>
      <c r="B1443" s="2" t="n">
        <v>45620</v>
      </c>
      <c r="C1443" t="n">
        <v>33005</v>
      </c>
      <c r="D1443" t="inlineStr">
        <is>
          <t>Soll die Stadt zusätzlich zu den kantonalen Bestimmungen über den Ausgleich der Gemeindefinanzen (Gemeindegesetz) eine kommunale Schuldenbremse einführen?</t>
        </is>
      </c>
      <c r="E1443" t="inlineStr">
        <is>
          <t>options4</t>
        </is>
      </c>
      <c r="F1443" t="n">
        <v>11634</v>
      </c>
      <c r="G1443" t="inlineStr">
        <is>
          <t>Finanzen &amp; Steuern</t>
        </is>
      </c>
      <c r="H1443" t="inlineStr">
        <is>
          <t>Q03580</t>
        </is>
      </c>
      <c r="I1443" t="inlineStr">
        <is>
          <t>de</t>
        </is>
      </c>
      <c r="J1443" t="b">
        <v>0</v>
      </c>
      <c r="K1443" t="inlineStr">
        <is>
          <t>54c5a1827b986cffc1cedaef172f26a7</t>
        </is>
      </c>
      <c r="L1443" t="n">
        <v/>
      </c>
      <c r="M1443" t="n">
        <v>-1</v>
      </c>
      <c r="N1443" t="n">
        <v>-1</v>
      </c>
    </row>
    <row r="1444">
      <c r="A1444" t="n">
        <v>1132</v>
      </c>
      <c r="B1444" s="2" t="n">
        <v>45620</v>
      </c>
      <c r="C1444" t="n">
        <v>33006</v>
      </c>
      <c r="D1444" t="inlineStr">
        <is>
          <t>Soll sich die Stadt Bern dafür einsetzen, dass Läden in der Altstadt am Sonntag geöffnet haben dürfen (z.B. durch Schaffung einer sog. Tourismuszone in der Innenstadt)?</t>
        </is>
      </c>
      <c r="E1444" t="inlineStr">
        <is>
          <t>options4</t>
        </is>
      </c>
      <c r="F1444" t="n">
        <v>11635</v>
      </c>
      <c r="G1444" t="inlineStr">
        <is>
          <t>Wirtschaft &amp; Arbeit</t>
        </is>
      </c>
      <c r="H1444" t="inlineStr">
        <is>
          <t>Q03581</t>
        </is>
      </c>
      <c r="I1444" t="inlineStr">
        <is>
          <t>de</t>
        </is>
      </c>
      <c r="J1444" t="b">
        <v>0</v>
      </c>
      <c r="K1444" t="inlineStr">
        <is>
          <t>f2d41aa4929a8ece5043cb5b0a406c81</t>
        </is>
      </c>
      <c r="L1444" t="n">
        <v/>
      </c>
      <c r="M1444" t="n">
        <v>-1</v>
      </c>
      <c r="N1444" t="n">
        <v>-1</v>
      </c>
    </row>
    <row r="1445">
      <c r="A1445" t="n">
        <v>1132</v>
      </c>
      <c r="B1445" s="2" t="n">
        <v>45620</v>
      </c>
      <c r="C1445" t="n">
        <v>33008</v>
      </c>
      <c r="D1445" t="inlineStr">
        <is>
          <t>Eine städtische Initiative verlangt die Einführung eines für alle Arbeitnehmenden gültigen Mindestlohnes von CHF 23.80 brutto pro Stunde. Befürworten Sie dies?</t>
        </is>
      </c>
      <c r="E1445" t="inlineStr">
        <is>
          <t>options4</t>
        </is>
      </c>
      <c r="F1445" t="n">
        <v>11635</v>
      </c>
      <c r="G1445" t="inlineStr">
        <is>
          <t>Wirtschaft &amp; Arbeit</t>
        </is>
      </c>
      <c r="H1445" t="inlineStr">
        <is>
          <t>Q03583</t>
        </is>
      </c>
      <c r="I1445" t="inlineStr">
        <is>
          <t>de</t>
        </is>
      </c>
      <c r="J1445" t="b">
        <v>0</v>
      </c>
      <c r="K1445" t="inlineStr">
        <is>
          <t>f6f7c79477cfcd16ff311accce02f9cb</t>
        </is>
      </c>
      <c r="L1445" t="n">
        <v/>
      </c>
      <c r="M1445" t="n">
        <v>-1</v>
      </c>
      <c r="N1445" t="n">
        <v>-1</v>
      </c>
    </row>
    <row r="1446">
      <c r="A1446" t="n">
        <v>1132</v>
      </c>
      <c r="B1446" s="2" t="n">
        <v>45620</v>
      </c>
      <c r="C1446" t="n">
        <v>33009</v>
      </c>
      <c r="D1446" t="inlineStr">
        <is>
          <t>Sollen die Lärmschutzregeln für Gastrobetriebe im öffentlichen Raum (z.B. Pop-Up-Bars, Aussenbestuhlungen von Restaurants) gelockert werden?</t>
        </is>
      </c>
      <c r="E1446" t="inlineStr">
        <is>
          <t>options4</t>
        </is>
      </c>
      <c r="F1446" t="n">
        <v>11635</v>
      </c>
      <c r="G1446" t="inlineStr">
        <is>
          <t>Wirtschaft &amp; Arbeit</t>
        </is>
      </c>
      <c r="H1446" t="inlineStr">
        <is>
          <t>Q03584</t>
        </is>
      </c>
      <c r="I1446" t="inlineStr">
        <is>
          <t>de</t>
        </is>
      </c>
      <c r="J1446" t="b">
        <v>0</v>
      </c>
      <c r="K1446" t="inlineStr">
        <is>
          <t>274a4a5287f6a7ebbef38669fdceb24f</t>
        </is>
      </c>
      <c r="L1446" t="n">
        <v/>
      </c>
      <c r="M1446" t="n">
        <v>-1</v>
      </c>
      <c r="N1446" t="n">
        <v>-1</v>
      </c>
    </row>
    <row r="1447">
      <c r="A1447" t="n">
        <v>1132</v>
      </c>
      <c r="B1447" s="2" t="n">
        <v>45620</v>
      </c>
      <c r="C1447" t="n">
        <v>33010</v>
      </c>
      <c r="D1447" t="inlineStr">
        <is>
          <t>Soll in der Stadt Bern ein vollständiges Verbot für kommerzielle Werbung im öffentlichen Raum eingeführt werden?</t>
        </is>
      </c>
      <c r="E1447" t="inlineStr">
        <is>
          <t>options4</t>
        </is>
      </c>
      <c r="F1447" t="n">
        <v>11635</v>
      </c>
      <c r="G1447" t="inlineStr">
        <is>
          <t>Wirtschaft &amp; Arbeit</t>
        </is>
      </c>
      <c r="H1447" t="inlineStr">
        <is>
          <t>Q03585</t>
        </is>
      </c>
      <c r="I1447" t="inlineStr">
        <is>
          <t>de</t>
        </is>
      </c>
      <c r="J1447" t="b">
        <v>0</v>
      </c>
      <c r="K1447" t="inlineStr">
        <is>
          <t>fcfa3ccef5fa69cac43457cc5fe82003</t>
        </is>
      </c>
      <c r="L1447" t="n">
        <v/>
      </c>
      <c r="M1447" t="n">
        <v>-1</v>
      </c>
      <c r="N1447" t="n">
        <v>-1</v>
      </c>
    </row>
    <row r="1448">
      <c r="A1448" t="n">
        <v>1132</v>
      </c>
      <c r="B1448" s="2" t="n">
        <v>45620</v>
      </c>
      <c r="C1448" t="n">
        <v>33013</v>
      </c>
      <c r="D1448" t="inlineStr">
        <is>
          <t>Eine städtische Volksinitiative fordert, dass in Bern künftig höher gebaut werden darf (ausserhalb der Altstadt). Befürworten Sie dies?</t>
        </is>
      </c>
      <c r="E1448" t="inlineStr">
        <is>
          <t>options4</t>
        </is>
      </c>
      <c r="F1448" t="n">
        <v>11636</v>
      </c>
      <c r="G1448" t="inlineStr">
        <is>
          <t>Wohnpolitik &amp; Stadtentwicklung</t>
        </is>
      </c>
      <c r="H1448" t="inlineStr">
        <is>
          <t>Q03588</t>
        </is>
      </c>
      <c r="I1448" t="inlineStr">
        <is>
          <t>de</t>
        </is>
      </c>
      <c r="J1448" t="b">
        <v>0</v>
      </c>
      <c r="K1448" t="inlineStr">
        <is>
          <t>3846c7e037661dbb7c9c66ee6ab5b20c</t>
        </is>
      </c>
      <c r="L1448" t="n">
        <v/>
      </c>
      <c r="M1448" t="n">
        <v>-1</v>
      </c>
      <c r="N1448" t="n">
        <v>-1</v>
      </c>
    </row>
    <row r="1449">
      <c r="A1449" t="n">
        <v>1132</v>
      </c>
      <c r="B1449" s="2" t="n">
        <v>45620</v>
      </c>
      <c r="C1449" t="n">
        <v>33015</v>
      </c>
      <c r="D1449" t="inlineStr">
        <is>
          <t>Eine städtische Initiative fordert zur Finanzierung von Klimamassnahmen unter anderem eine Erhöhung von Unternehmenssteuern und Gebühren. Befürworten Sie dies?</t>
        </is>
      </c>
      <c r="E1449" t="inlineStr">
        <is>
          <t>options4</t>
        </is>
      </c>
      <c r="F1449" t="n">
        <v>11637</v>
      </c>
      <c r="G1449" t="inlineStr">
        <is>
          <t>Umwelt &amp; Energie</t>
        </is>
      </c>
      <c r="H1449" t="inlineStr">
        <is>
          <t>Q03590</t>
        </is>
      </c>
      <c r="I1449" t="inlineStr">
        <is>
          <t>de</t>
        </is>
      </c>
      <c r="J1449" t="b">
        <v>0</v>
      </c>
      <c r="K1449" t="inlineStr">
        <is>
          <t>fcc6f65d37f79525412adcb00162b365</t>
        </is>
      </c>
      <c r="L1449" t="n">
        <v/>
      </c>
      <c r="M1449" t="n">
        <v>-1</v>
      </c>
      <c r="N1449" t="n">
        <v>-1</v>
      </c>
    </row>
    <row r="1450">
      <c r="A1450" t="n">
        <v>1132</v>
      </c>
      <c r="B1450" s="2" t="n">
        <v>45620</v>
      </c>
      <c r="C1450" t="n">
        <v>33017</v>
      </c>
      <c r="D1450" t="inlineStr">
        <is>
          <t>Die Stadt Bern möchte bis 2045 aus dem Erdgas aussteigen. Würden Sie einen deutlich früheren Termin befürworten?</t>
        </is>
      </c>
      <c r="E1450" t="inlineStr">
        <is>
          <t>options4</t>
        </is>
      </c>
      <c r="F1450" t="n">
        <v>11637</v>
      </c>
      <c r="G1450" t="inlineStr">
        <is>
          <t>Umwelt &amp; Energie</t>
        </is>
      </c>
      <c r="H1450" t="inlineStr">
        <is>
          <t>Q03592</t>
        </is>
      </c>
      <c r="I1450" t="inlineStr">
        <is>
          <t>de</t>
        </is>
      </c>
      <c r="J1450" t="b">
        <v>0</v>
      </c>
      <c r="K1450" t="inlineStr">
        <is>
          <t>a26fea44de4cdaeb08be717e45a1e32f</t>
        </is>
      </c>
      <c r="L1450" t="n">
        <v/>
      </c>
      <c r="M1450" t="n">
        <v>-1</v>
      </c>
      <c r="N1450" t="n">
        <v>-1</v>
      </c>
    </row>
    <row r="1451">
      <c r="A1451" t="n">
        <v>1132</v>
      </c>
      <c r="B1451" s="2" t="n">
        <v>45620</v>
      </c>
      <c r="C1451" t="n">
        <v>33019</v>
      </c>
      <c r="D1451" t="inlineStr">
        <is>
          <t>Soll die Stadt für grosse, emissionsintensive Fahrzeuge (bspw. SUVs) höhere Parkgebühren erheben?</t>
        </is>
      </c>
      <c r="E1451" t="inlineStr">
        <is>
          <t>options4</t>
        </is>
      </c>
      <c r="F1451" t="n">
        <v>11638</v>
      </c>
      <c r="G1451" t="inlineStr">
        <is>
          <t>Verkehr</t>
        </is>
      </c>
      <c r="H1451" t="inlineStr">
        <is>
          <t>Q03594</t>
        </is>
      </c>
      <c r="I1451" t="inlineStr">
        <is>
          <t>de</t>
        </is>
      </c>
      <c r="J1451" t="b">
        <v>0</v>
      </c>
      <c r="K1451" t="inlineStr">
        <is>
          <t>3ff363227f067d91e29c703a4d158e25</t>
        </is>
      </c>
      <c r="L1451" t="n">
        <v/>
      </c>
      <c r="M1451" t="n">
        <v>-1</v>
      </c>
      <c r="N1451" t="n">
        <v>-1</v>
      </c>
    </row>
    <row r="1452">
      <c r="A1452" t="n">
        <v>1132</v>
      </c>
      <c r="B1452" s="2" t="n">
        <v>45620</v>
      </c>
      <c r="C1452" t="n">
        <v>33020</v>
      </c>
      <c r="D1452" t="inlineStr">
        <is>
          <t>Braucht es in der Stadt Bern zusätzliche Massnahmen zugunsten des motorisierten Individualverkehrs (z.B. Verbesserung Verkehrsfluss, Parkplatzangebot)?</t>
        </is>
      </c>
      <c r="E1452" t="inlineStr">
        <is>
          <t>options4</t>
        </is>
      </c>
      <c r="F1452" t="n">
        <v>11638</v>
      </c>
      <c r="G1452" t="inlineStr">
        <is>
          <t>Verkehr</t>
        </is>
      </c>
      <c r="H1452" t="inlineStr">
        <is>
          <t>Q03595</t>
        </is>
      </c>
      <c r="I1452" t="inlineStr">
        <is>
          <t>de</t>
        </is>
      </c>
      <c r="J1452" t="b">
        <v>0</v>
      </c>
      <c r="K1452" t="inlineStr">
        <is>
          <t>2741c24f3b1051468716b9d0cba2cc59</t>
        </is>
      </c>
      <c r="L1452" t="n">
        <v/>
      </c>
      <c r="M1452" t="n">
        <v>-1</v>
      </c>
      <c r="N1452" t="n">
        <v>-1</v>
      </c>
    </row>
    <row r="1453">
      <c r="A1453" t="n">
        <v>1132</v>
      </c>
      <c r="B1453" s="2" t="n">
        <v>45620</v>
      </c>
      <c r="C1453" t="n">
        <v>33021</v>
      </c>
      <c r="D1453" t="inlineStr">
        <is>
          <t>Die Stadt Bern will den Bahnhofplatz für den motorisierten Individualverkehr sperren. Befürworten Sie dieses Vorhaben?</t>
        </is>
      </c>
      <c r="E1453" t="inlineStr">
        <is>
          <t>options4</t>
        </is>
      </c>
      <c r="F1453" t="n">
        <v>11638</v>
      </c>
      <c r="G1453" t="inlineStr">
        <is>
          <t>Verkehr</t>
        </is>
      </c>
      <c r="H1453" t="inlineStr">
        <is>
          <t>Q03596</t>
        </is>
      </c>
      <c r="I1453" t="inlineStr">
        <is>
          <t>de</t>
        </is>
      </c>
      <c r="J1453" t="b">
        <v>0</v>
      </c>
      <c r="K1453" t="inlineStr">
        <is>
          <t>7fc3f313e714205cdeaf3c455771f3be</t>
        </is>
      </c>
      <c r="L1453" t="n">
        <v/>
      </c>
      <c r="M1453" t="n">
        <v>-1</v>
      </c>
      <c r="N1453" t="n">
        <v>-1</v>
      </c>
    </row>
    <row r="1454">
      <c r="A1454" t="n">
        <v>1132</v>
      </c>
      <c r="B1454" s="2" t="n">
        <v>45620</v>
      </c>
      <c r="C1454" t="n">
        <v>33022</v>
      </c>
      <c r="D1454" t="inlineStr">
        <is>
          <t>Soll die Berner Stadtregierung von fünf auf sieben Mitglieder erweitert werden?</t>
        </is>
      </c>
      <c r="E1454" t="inlineStr">
        <is>
          <t>options4</t>
        </is>
      </c>
      <c r="F1454" t="n">
        <v>11639</v>
      </c>
      <c r="G1454" t="inlineStr">
        <is>
          <t>Politisches System &amp; Digitalisierung</t>
        </is>
      </c>
      <c r="H1454" t="inlineStr">
        <is>
          <t>Q03597</t>
        </is>
      </c>
      <c r="I1454" t="inlineStr">
        <is>
          <t>de</t>
        </is>
      </c>
      <c r="J1454" t="b">
        <v>0</v>
      </c>
      <c r="K1454" t="inlineStr">
        <is>
          <t>3826153bd678907ac0fe854bde00bf11</t>
        </is>
      </c>
      <c r="L1454" t="n">
        <v/>
      </c>
      <c r="M1454" t="n">
        <v>-1</v>
      </c>
      <c r="N1454" t="n">
        <v>-1</v>
      </c>
    </row>
    <row r="1455">
      <c r="A1455" t="n">
        <v>1132</v>
      </c>
      <c r="B1455" s="2" t="n">
        <v>45620</v>
      </c>
      <c r="C1455" t="n">
        <v>33026</v>
      </c>
      <c r="D1455" t="inlineStr">
        <is>
          <t>Soll der Umgang mit Demonstrationen verschärft werden (Verschärfung Bewilligungspflicht, härteres Durchgreifen der Polizei bei unbewilligten Demonstrationen)?</t>
        </is>
      </c>
      <c r="E1455" t="inlineStr">
        <is>
          <t>options4</t>
        </is>
      </c>
      <c r="F1455" t="n">
        <v>11640</v>
      </c>
      <c r="G1455" t="inlineStr">
        <is>
          <t>Sicherheit &amp; Polizei</t>
        </is>
      </c>
      <c r="H1455" t="inlineStr">
        <is>
          <t>Q03601</t>
        </is>
      </c>
      <c r="I1455" t="inlineStr">
        <is>
          <t>de</t>
        </is>
      </c>
      <c r="J1455" t="b">
        <v>0</v>
      </c>
      <c r="K1455" t="inlineStr">
        <is>
          <t>c11d47119b1bbe641b000379ac817e58</t>
        </is>
      </c>
      <c r="L1455" t="n">
        <v/>
      </c>
      <c r="M1455" t="n">
        <v>-1</v>
      </c>
      <c r="N1455" t="n">
        <v>-1</v>
      </c>
    </row>
    <row r="1456">
      <c r="A1456" t="n">
        <v>1132</v>
      </c>
      <c r="B1456" s="2" t="n">
        <v>45620</v>
      </c>
      <c r="C1456" t="n">
        <v>33029</v>
      </c>
      <c r="D1456" t="inlineStr">
        <is>
          <t>Befürworten Sie einen Ausbau der Videoüberwachung (z.B. im Strassenverkehr und auf öffentlichen Plätzen)?</t>
        </is>
      </c>
      <c r="E1456" t="inlineStr">
        <is>
          <t>options4</t>
        </is>
      </c>
      <c r="F1456" t="n">
        <v>11640</v>
      </c>
      <c r="G1456" t="inlineStr">
        <is>
          <t>Sicherheit &amp; Polizei</t>
        </is>
      </c>
      <c r="H1456" t="inlineStr">
        <is>
          <t>Q03604</t>
        </is>
      </c>
      <c r="I1456" t="inlineStr">
        <is>
          <t>de</t>
        </is>
      </c>
      <c r="J1456" t="b">
        <v>0</v>
      </c>
      <c r="K1456" t="inlineStr">
        <is>
          <t>93a44ad5d4e7c0317207ed654f1544e1</t>
        </is>
      </c>
      <c r="L1456" t="n">
        <v/>
      </c>
      <c r="M1456" t="n">
        <v>-1</v>
      </c>
      <c r="N1456" t="n">
        <v>-1</v>
      </c>
    </row>
    <row r="1457">
      <c r="A1457" t="n">
        <v>1137</v>
      </c>
      <c r="B1457" s="2" t="n">
        <v>45725</v>
      </c>
      <c r="C1457" t="n">
        <v>33180</v>
      </c>
      <c r="D1457" t="inlineStr">
        <is>
          <t>Der Kantonsrat hat kürzlich einer Erhöhung der Familienzulagen im Kanton Solothurn zugestimmt (+ 30 Fr. pro Monat). Befürworten Sie diese Erhöhung?</t>
        </is>
      </c>
      <c r="E1457" t="inlineStr">
        <is>
          <t>options4</t>
        </is>
      </c>
      <c r="F1457" t="n">
        <v>11676</v>
      </c>
      <c r="G1457" t="inlineStr">
        <is>
          <t>Sozialstaat, Familie &amp; Gesundheit</t>
        </is>
      </c>
      <c r="H1457" t="inlineStr">
        <is>
          <t>Q03609</t>
        </is>
      </c>
      <c r="I1457" t="inlineStr">
        <is>
          <t>de</t>
        </is>
      </c>
      <c r="J1457" t="b">
        <v>0</v>
      </c>
      <c r="K1457" t="inlineStr">
        <is>
          <t>778fbbbf57b147544e6b2fe2b3d72a27</t>
        </is>
      </c>
      <c r="L1457" t="n">
        <v/>
      </c>
      <c r="M1457" t="n">
        <v>-1</v>
      </c>
      <c r="N1457" t="n">
        <v>-1</v>
      </c>
    </row>
    <row r="1458">
      <c r="A1458" t="n">
        <v>1137</v>
      </c>
      <c r="B1458" s="2" t="n">
        <v>45725</v>
      </c>
      <c r="C1458" t="n">
        <v>33181</v>
      </c>
      <c r="D1458" t="inlineStr">
        <is>
          <t>Sollen die Gemeinden im Kanton Solothurn verpflichtet werden, einen Teil der Kosten für externe Kinderbetreuung zu übernehmen (Unterstützung via Betreuungsgutscheine durch Kanton und Gemeinden)?</t>
        </is>
      </c>
      <c r="E1458" t="inlineStr">
        <is>
          <t>options4</t>
        </is>
      </c>
      <c r="F1458" t="n">
        <v>11676</v>
      </c>
      <c r="G1458" t="inlineStr">
        <is>
          <t>Sozialstaat, Familie &amp; Gesundheit</t>
        </is>
      </c>
      <c r="H1458" t="inlineStr">
        <is>
          <t>Q03610</t>
        </is>
      </c>
      <c r="I1458" t="inlineStr">
        <is>
          <t>de</t>
        </is>
      </c>
      <c r="J1458" t="b">
        <v>0</v>
      </c>
      <c r="K1458" t="inlineStr">
        <is>
          <t>be584b3b36ed78432904105a480e3089</t>
        </is>
      </c>
      <c r="L1458" t="n">
        <v/>
      </c>
      <c r="M1458" t="n">
        <v>-1</v>
      </c>
      <c r="N1458" t="n">
        <v>-1</v>
      </c>
    </row>
    <row r="1459">
      <c r="A1459" t="n">
        <v>1137</v>
      </c>
      <c r="B1459" s="2" t="n">
        <v>45725</v>
      </c>
      <c r="C1459" t="n">
        <v>33183</v>
      </c>
      <c r="D1459" t="inlineStr">
        <is>
          <t xml:space="preserve">Sollen sich die Versicherten stärker an den Gesundheitskosten beteiligen (z.B. Einführung Notfallgebühr)? </t>
        </is>
      </c>
      <c r="E1459" t="inlineStr">
        <is>
          <t>options4</t>
        </is>
      </c>
      <c r="F1459" t="n">
        <v>11676</v>
      </c>
      <c r="G1459" t="inlineStr">
        <is>
          <t>Sozialstaat, Familie &amp; Gesundheit</t>
        </is>
      </c>
      <c r="H1459" t="inlineStr">
        <is>
          <t>Q03612</t>
        </is>
      </c>
      <c r="I1459" t="inlineStr">
        <is>
          <t>de</t>
        </is>
      </c>
      <c r="J1459" t="b">
        <v>0</v>
      </c>
      <c r="K1459" t="inlineStr">
        <is>
          <t>000af52ece2c430e7cee3e4490ac3d69</t>
        </is>
      </c>
      <c r="L1459" t="n">
        <v/>
      </c>
      <c r="M1459" t="n">
        <v>-1</v>
      </c>
      <c r="N1459" t="n">
        <v>-1</v>
      </c>
    </row>
    <row r="1460">
      <c r="A1460" t="n">
        <v>1137</v>
      </c>
      <c r="B1460" s="2" t="n">
        <v>45725</v>
      </c>
      <c r="C1460" t="n">
        <v>33185</v>
      </c>
      <c r="D1460" t="inlineStr">
        <is>
          <t>Soll das Thema Religionen in die dafür vorgesehenen Fächer des Regelunterrichts integriert werden (Abschaffung des konfessionellen Religionsunterrichts an der Volksschule)?</t>
        </is>
      </c>
      <c r="E1460" t="inlineStr">
        <is>
          <t>options4</t>
        </is>
      </c>
      <c r="F1460" t="n">
        <v>11677</v>
      </c>
      <c r="G1460" t="inlineStr">
        <is>
          <t>Schule &amp; Bildung</t>
        </is>
      </c>
      <c r="H1460" t="inlineStr">
        <is>
          <t>Q03614</t>
        </is>
      </c>
      <c r="I1460" t="inlineStr">
        <is>
          <t>de</t>
        </is>
      </c>
      <c r="J1460" t="b">
        <v>0</v>
      </c>
      <c r="K1460" t="inlineStr">
        <is>
          <t>43fa651926f83c2d0db2b44b5e648ece</t>
        </is>
      </c>
      <c r="L1460" t="n">
        <v/>
      </c>
      <c r="M1460" t="n">
        <v>-1</v>
      </c>
      <c r="N1460" t="n">
        <v>-1</v>
      </c>
    </row>
    <row r="1461">
      <c r="A1461" t="n">
        <v>1137</v>
      </c>
      <c r="B1461" s="2" t="n">
        <v>45725</v>
      </c>
      <c r="C1461" t="n">
        <v>33186</v>
      </c>
      <c r="D1461" t="inlineStr">
        <is>
          <t>Soll Frühenglisch zugunsten der Grundkompetenzen Lesen, Rechnen und Schreiben abgeschafft werden?</t>
        </is>
      </c>
      <c r="E1461" t="inlineStr">
        <is>
          <t>options4</t>
        </is>
      </c>
      <c r="F1461" t="n">
        <v>11677</v>
      </c>
      <c r="G1461" t="inlineStr">
        <is>
          <t>Schule &amp; Bildung</t>
        </is>
      </c>
      <c r="H1461" t="inlineStr">
        <is>
          <t>Q03615</t>
        </is>
      </c>
      <c r="I1461" t="inlineStr">
        <is>
          <t>de</t>
        </is>
      </c>
      <c r="J1461" t="b">
        <v>0</v>
      </c>
      <c r="K1461" t="inlineStr">
        <is>
          <t>b69c5251dfc17ea80b9fbadc1314138b</t>
        </is>
      </c>
      <c r="L1461" t="n">
        <v/>
      </c>
      <c r="M1461" t="n">
        <v>-1</v>
      </c>
      <c r="N1461" t="n">
        <v>-1</v>
      </c>
    </row>
    <row r="1462">
      <c r="A1462" t="n">
        <v>1137</v>
      </c>
      <c r="B1462" s="2" t="n">
        <v>45725</v>
      </c>
      <c r="C1462" t="n">
        <v>33187</v>
      </c>
      <c r="D1462" t="inlineStr">
        <is>
          <t>Soll die Sekundarschule P im ganzen Kanton von zwei auf drei Jahre verlängert werden (Dauer wie Sek B und Sek E)?</t>
        </is>
      </c>
      <c r="E1462" t="inlineStr">
        <is>
          <t>options4</t>
        </is>
      </c>
      <c r="F1462" t="n">
        <v>11677</v>
      </c>
      <c r="G1462" t="inlineStr">
        <is>
          <t>Schule &amp; Bildung</t>
        </is>
      </c>
      <c r="H1462" t="inlineStr">
        <is>
          <t>Q03616</t>
        </is>
      </c>
      <c r="I1462" t="inlineStr">
        <is>
          <t>de</t>
        </is>
      </c>
      <c r="J1462" t="b">
        <v>0</v>
      </c>
      <c r="K1462" t="inlineStr">
        <is>
          <t>64d351ac320ae358fa5de9adc6aff7e3</t>
        </is>
      </c>
      <c r="L1462" t="n">
        <v/>
      </c>
      <c r="M1462" t="n">
        <v>-1</v>
      </c>
      <c r="N1462" t="n">
        <v>-1</v>
      </c>
    </row>
    <row r="1463">
      <c r="A1463" t="n">
        <v>1137</v>
      </c>
      <c r="B1463" s="2" t="n">
        <v>45725</v>
      </c>
      <c r="C1463" t="n">
        <v>33188</v>
      </c>
      <c r="D1463" t="inlineStr">
        <is>
          <t>Befürworten Sie die Einführung eines strikten Handyverbots an Volksschulen im Kanton Solothurn?</t>
        </is>
      </c>
      <c r="E1463" t="inlineStr">
        <is>
          <t>options4</t>
        </is>
      </c>
      <c r="F1463" t="n">
        <v>11677</v>
      </c>
      <c r="G1463" t="inlineStr">
        <is>
          <t>Schule &amp; Bildung</t>
        </is>
      </c>
      <c r="H1463" t="inlineStr">
        <is>
          <t>Q03617</t>
        </is>
      </c>
      <c r="I1463" t="inlineStr">
        <is>
          <t>de</t>
        </is>
      </c>
      <c r="J1463" t="b">
        <v>0</v>
      </c>
      <c r="K1463" t="inlineStr">
        <is>
          <t>68b2709092a7fbb35fc658b7efe73965</t>
        </is>
      </c>
      <c r="L1463" t="n">
        <v/>
      </c>
      <c r="M1463" t="n">
        <v>-1</v>
      </c>
      <c r="N1463" t="n">
        <v>-1</v>
      </c>
    </row>
    <row r="1464">
      <c r="A1464" t="n">
        <v>1137</v>
      </c>
      <c r="B1464" s="2" t="n">
        <v>45725</v>
      </c>
      <c r="C1464" t="n">
        <v>33190</v>
      </c>
      <c r="D1464" t="inlineStr">
        <is>
          <t>Sollen Eltern den Sprachunterricht ihrer Kinder künftig selber bezahlen müssen, sofern diese vor der Einschulung (Kindergarten) nicht genügend gut Deutsch sprechen?</t>
        </is>
      </c>
      <c r="E1464" t="inlineStr">
        <is>
          <t>options4</t>
        </is>
      </c>
      <c r="F1464" t="n">
        <v>11678</v>
      </c>
      <c r="G1464" t="inlineStr">
        <is>
          <t>Migration &amp; Integration</t>
        </is>
      </c>
      <c r="H1464" t="inlineStr">
        <is>
          <t>Q03619</t>
        </is>
      </c>
      <c r="I1464" t="inlineStr">
        <is>
          <t>de</t>
        </is>
      </c>
      <c r="J1464" t="b">
        <v>0</v>
      </c>
      <c r="K1464" t="inlineStr">
        <is>
          <t>e1aca54ce6bcf6a40c16a87133566bfd</t>
        </is>
      </c>
      <c r="L1464" t="n">
        <v/>
      </c>
      <c r="M1464" t="n">
        <v>-1</v>
      </c>
      <c r="N1464" t="n">
        <v>-1</v>
      </c>
    </row>
    <row r="1465">
      <c r="A1465" t="n">
        <v>1137</v>
      </c>
      <c r="B1465" s="2" t="n">
        <v>45725</v>
      </c>
      <c r="C1465" t="n">
        <v>33240</v>
      </c>
      <c r="D1465" t="inlineStr">
        <is>
          <t>Sollen Ausländer/-innen, die seit mindestens zehn Jahren in der Schweiz leben, das Stimm- und Wahlrecht auf Gemeindeebene im Kanton Solothurn erhalten?</t>
        </is>
      </c>
      <c r="E1465" t="inlineStr">
        <is>
          <t>options4</t>
        </is>
      </c>
      <c r="F1465" t="n">
        <v>11678</v>
      </c>
      <c r="G1465" t="inlineStr">
        <is>
          <t>Migration &amp; Integration</t>
        </is>
      </c>
      <c r="H1465" t="inlineStr">
        <is>
          <t>Q03621</t>
        </is>
      </c>
      <c r="I1465" t="inlineStr">
        <is>
          <t>de</t>
        </is>
      </c>
      <c r="J1465" t="b">
        <v>0</v>
      </c>
      <c r="K1465" t="inlineStr">
        <is>
          <t>590d3778b48d822ce74751e252f01797</t>
        </is>
      </c>
      <c r="L1465" t="n">
        <v/>
      </c>
      <c r="M1465" t="n">
        <v>-1</v>
      </c>
      <c r="N1465" t="n">
        <v>-1</v>
      </c>
    </row>
    <row r="1466">
      <c r="A1466" t="n">
        <v>1137</v>
      </c>
      <c r="B1466" s="2" t="n">
        <v>45725</v>
      </c>
      <c r="C1466" t="n">
        <v>33241</v>
      </c>
      <c r="D1466" t="inlineStr">
        <is>
          <t>Soll der Kanton Solothurn die Einbürgerungsgebühren für unter 25-jährige senken (aktuell zwischen 1000 und 2500 CHF für alle Einzelpersonen)?</t>
        </is>
      </c>
      <c r="E1466" t="inlineStr">
        <is>
          <t>options4</t>
        </is>
      </c>
      <c r="F1466" t="n">
        <v>11678</v>
      </c>
      <c r="G1466" t="inlineStr">
        <is>
          <t>Migration &amp; Integration</t>
        </is>
      </c>
      <c r="H1466" t="inlineStr">
        <is>
          <t>Q03622</t>
        </is>
      </c>
      <c r="I1466" t="inlineStr">
        <is>
          <t>de</t>
        </is>
      </c>
      <c r="J1466" t="b">
        <v>0</v>
      </c>
      <c r="K1466" t="inlineStr">
        <is>
          <t>076a09cdabc2bc2c65064fb5bbbff339</t>
        </is>
      </c>
      <c r="L1466" t="n">
        <v/>
      </c>
      <c r="M1466" t="n">
        <v>-1</v>
      </c>
      <c r="N1466" t="n">
        <v>-1</v>
      </c>
    </row>
    <row r="1467">
      <c r="A1467" t="n">
        <v>1137</v>
      </c>
      <c r="B1467" s="2" t="n">
        <v>45725</v>
      </c>
      <c r="C1467" t="n">
        <v>33242</v>
      </c>
      <c r="D1467" t="inlineStr">
        <is>
          <t>Die mündlichen sprachlichen Anforderungen für die Einbürgerung in Solothurn wurden jüngst erhöht (von B1 auf B2). Befürworten Sie dies?</t>
        </is>
      </c>
      <c r="E1467" t="inlineStr">
        <is>
          <t>options4</t>
        </is>
      </c>
      <c r="F1467" t="n">
        <v>11678</v>
      </c>
      <c r="G1467" t="inlineStr">
        <is>
          <t>Migration &amp; Integration</t>
        </is>
      </c>
      <c r="H1467" t="inlineStr">
        <is>
          <t>Q03623</t>
        </is>
      </c>
      <c r="I1467" t="inlineStr">
        <is>
          <t>de</t>
        </is>
      </c>
      <c r="J1467" t="b">
        <v>0</v>
      </c>
      <c r="K1467" t="inlineStr">
        <is>
          <t>4bd6ccebfa75d4ef83f54eb0d575174b</t>
        </is>
      </c>
      <c r="L1467" t="n">
        <v/>
      </c>
      <c r="M1467" t="n">
        <v>-1</v>
      </c>
      <c r="N1467" t="n">
        <v>-1</v>
      </c>
    </row>
    <row r="1468">
      <c r="A1468" t="n">
        <v>1137</v>
      </c>
      <c r="B1468" s="2" t="n">
        <v>45725</v>
      </c>
      <c r="C1468" t="n">
        <v>33243</v>
      </c>
      <c r="D1468" t="inlineStr">
        <is>
          <t>Das Solothurner Kantonsparlament hat entschieden, dass alle Heime künftig Sterbehilfe zulassen müssen. Befürworten Sie diesen Entscheid?</t>
        </is>
      </c>
      <c r="E1468" t="inlineStr">
        <is>
          <t>options4</t>
        </is>
      </c>
      <c r="F1468" t="n">
        <v>11690</v>
      </c>
      <c r="G1468" t="inlineStr">
        <is>
          <t>Gesellschaft, Kultur &amp; Ethik</t>
        </is>
      </c>
      <c r="H1468" t="inlineStr">
        <is>
          <t>Q03624</t>
        </is>
      </c>
      <c r="I1468" t="inlineStr">
        <is>
          <t>de</t>
        </is>
      </c>
      <c r="J1468" t="b">
        <v>0</v>
      </c>
      <c r="K1468" t="inlineStr">
        <is>
          <t>bb9056671ce012ad98b57d5489114e09</t>
        </is>
      </c>
      <c r="L1468" t="n">
        <v/>
      </c>
      <c r="M1468" t="n">
        <v>-1</v>
      </c>
      <c r="N1468" t="n">
        <v>-1</v>
      </c>
    </row>
    <row r="1469">
      <c r="A1469" t="n">
        <v>1137</v>
      </c>
      <c r="B1469" s="2" t="n">
        <v>45725</v>
      </c>
      <c r="C1469" t="n">
        <v>33244</v>
      </c>
      <c r="D1469" t="inlineStr">
        <is>
          <t>Soll die Schule für Mode und Gestaltung in Olten als Sparmassnahme geschlossen werden?</t>
        </is>
      </c>
      <c r="E1469" t="inlineStr">
        <is>
          <t>options4</t>
        </is>
      </c>
      <c r="F1469" t="n">
        <v>11690</v>
      </c>
      <c r="G1469" t="inlineStr">
        <is>
          <t>Gesellschaft, Kultur &amp; Ethik</t>
        </is>
      </c>
      <c r="H1469" t="inlineStr">
        <is>
          <t>Q03625</t>
        </is>
      </c>
      <c r="I1469" t="inlineStr">
        <is>
          <t>de</t>
        </is>
      </c>
      <c r="J1469" t="b">
        <v>0</v>
      </c>
      <c r="K1469" t="inlineStr">
        <is>
          <t>6d8fa4b6ef8d6738f9d6c6696b2d5c69</t>
        </is>
      </c>
      <c r="L1469" t="n">
        <v/>
      </c>
      <c r="M1469" t="n">
        <v>-1</v>
      </c>
      <c r="N1469" t="n">
        <v>-1</v>
      </c>
    </row>
    <row r="1470">
      <c r="A1470" t="n">
        <v>1137</v>
      </c>
      <c r="B1470" s="2" t="n">
        <v>45725</v>
      </c>
      <c r="C1470" t="n">
        <v>33245</v>
      </c>
      <c r="D1470" t="inlineStr">
        <is>
          <t>Befürworten Sie ein Verkaufsverbot von Einweg-E-Zigaretten im Kanton?</t>
        </is>
      </c>
      <c r="E1470" t="inlineStr">
        <is>
          <t>options4</t>
        </is>
      </c>
      <c r="F1470" t="n">
        <v>11690</v>
      </c>
      <c r="G1470" t="inlineStr">
        <is>
          <t>Gesellschaft, Kultur &amp; Ethik</t>
        </is>
      </c>
      <c r="H1470" t="inlineStr">
        <is>
          <t>Q03626</t>
        </is>
      </c>
      <c r="I1470" t="inlineStr">
        <is>
          <t>de</t>
        </is>
      </c>
      <c r="J1470" t="b">
        <v>0</v>
      </c>
      <c r="K1470" t="inlineStr">
        <is>
          <t>537a800d15618253d522e49ace7f1edb</t>
        </is>
      </c>
      <c r="L1470" t="n">
        <v/>
      </c>
      <c r="M1470" t="n">
        <v>-1</v>
      </c>
      <c r="N1470" t="n">
        <v>-1</v>
      </c>
    </row>
    <row r="1471">
      <c r="A1471" t="n">
        <v>1137</v>
      </c>
      <c r="B1471" s="2" t="n">
        <v>45725</v>
      </c>
      <c r="C1471" t="n">
        <v>33247</v>
      </c>
      <c r="D1471" t="inlineStr">
        <is>
          <t>Würden Sie zur Stabilisierung der Kantonsfinanzen auch Steuererhöhungen befürworten?</t>
        </is>
      </c>
      <c r="E1471" t="inlineStr">
        <is>
          <t>options4</t>
        </is>
      </c>
      <c r="F1471" t="n">
        <v>11691</v>
      </c>
      <c r="G1471" t="inlineStr">
        <is>
          <t>Finanzen &amp; Steuern</t>
        </is>
      </c>
      <c r="H1471" t="inlineStr">
        <is>
          <t>Q03628</t>
        </is>
      </c>
      <c r="I1471" t="inlineStr">
        <is>
          <t>de</t>
        </is>
      </c>
      <c r="J1471" t="b">
        <v>0</v>
      </c>
      <c r="K1471" t="inlineStr">
        <is>
          <t>9d309ea7425b65017c0272c0c754b5d6</t>
        </is>
      </c>
      <c r="L1471" t="n">
        <v/>
      </c>
      <c r="M1471" t="n">
        <v>-1</v>
      </c>
      <c r="N1471" t="n">
        <v>-1</v>
      </c>
    </row>
    <row r="1472">
      <c r="A1472" t="n">
        <v>1137</v>
      </c>
      <c r="B1472" s="2" t="n">
        <v>45725</v>
      </c>
      <c r="C1472" t="n">
        <v>33249</v>
      </c>
      <c r="D1472" t="inlineStr">
        <is>
          <t>Befürworten Sie die Einführung einer kantonalen Hundesteuer von 35 Fr. pro Jahr (ersetzt die Kontrollzeichengebühr)?</t>
        </is>
      </c>
      <c r="E1472" t="inlineStr">
        <is>
          <t>options4</t>
        </is>
      </c>
      <c r="F1472" t="n">
        <v>11691</v>
      </c>
      <c r="G1472" t="inlineStr">
        <is>
          <t>Finanzen &amp; Steuern</t>
        </is>
      </c>
      <c r="H1472" t="inlineStr">
        <is>
          <t>Q03630</t>
        </is>
      </c>
      <c r="I1472" t="inlineStr">
        <is>
          <t>de</t>
        </is>
      </c>
      <c r="J1472" t="b">
        <v>0</v>
      </c>
      <c r="K1472" t="inlineStr">
        <is>
          <t>d95a6d5529bdf70a9a9fbd3094d7dc03</t>
        </is>
      </c>
      <c r="L1472" t="n">
        <v/>
      </c>
      <c r="M1472" t="n">
        <v>-1</v>
      </c>
      <c r="N1472" t="n">
        <v>-1</v>
      </c>
    </row>
    <row r="1473">
      <c r="A1473" t="n">
        <v>1137</v>
      </c>
      <c r="B1473" s="2" t="n">
        <v>45725</v>
      </c>
      <c r="C1473" t="n">
        <v>33250</v>
      </c>
      <c r="D1473" t="inlineStr">
        <is>
          <t>Durch den Wegfall des Teuerungsausgleichs 2025 für Mitarbeitende des Kantons können rund 13 Mio. Franken eingespart werden. Befürworten Sie diesen Entscheid?</t>
        </is>
      </c>
      <c r="E1473" t="inlineStr">
        <is>
          <t>options4</t>
        </is>
      </c>
      <c r="F1473" t="n">
        <v>11691</v>
      </c>
      <c r="G1473" t="inlineStr">
        <is>
          <t>Finanzen &amp; Steuern</t>
        </is>
      </c>
      <c r="H1473" t="inlineStr">
        <is>
          <t>Q03631</t>
        </is>
      </c>
      <c r="I1473" t="inlineStr">
        <is>
          <t>de</t>
        </is>
      </c>
      <c r="J1473" t="b">
        <v>0</v>
      </c>
      <c r="K1473" t="inlineStr">
        <is>
          <t>734d7f80b2db0b888790db028aacd989</t>
        </is>
      </c>
      <c r="L1473" t="n">
        <v/>
      </c>
      <c r="M1473" t="n">
        <v>-1</v>
      </c>
      <c r="N1473" t="n">
        <v>-1</v>
      </c>
    </row>
    <row r="1474">
      <c r="A1474" t="n">
        <v>1137</v>
      </c>
      <c r="B1474" s="2" t="n">
        <v>45725</v>
      </c>
      <c r="C1474" t="n">
        <v>33251</v>
      </c>
      <c r="D1474" t="inlineStr">
        <is>
          <t xml:space="preserve">Befürworten Sie einen Einstellungsstopp beim Kantonspersonal (Einfrieren Stellenbestand/Pensum mit Ausnahme der Lehrpersonen und Justiz)? </t>
        </is>
      </c>
      <c r="E1474" t="inlineStr">
        <is>
          <t>options4</t>
        </is>
      </c>
      <c r="F1474" t="n">
        <v>11691</v>
      </c>
      <c r="G1474" t="inlineStr">
        <is>
          <t>Finanzen &amp; Steuern</t>
        </is>
      </c>
      <c r="H1474" t="inlineStr">
        <is>
          <t>Q03632</t>
        </is>
      </c>
      <c r="I1474" t="inlineStr">
        <is>
          <t>de</t>
        </is>
      </c>
      <c r="J1474" t="b">
        <v>0</v>
      </c>
      <c r="K1474" t="inlineStr">
        <is>
          <t>4e99fa3a17abcbf1477a427632afe3ee</t>
        </is>
      </c>
      <c r="L1474" t="n">
        <v/>
      </c>
      <c r="M1474" t="n">
        <v>-1</v>
      </c>
      <c r="N1474" t="n">
        <v>-1</v>
      </c>
    </row>
    <row r="1475">
      <c r="A1475" t="n">
        <v>1137</v>
      </c>
      <c r="B1475" s="2" t="n">
        <v>45725</v>
      </c>
      <c r="C1475" t="n">
        <v>33253</v>
      </c>
      <c r="D1475" t="inlineStr">
        <is>
          <t>Soll der Kanton Solothurn das Stahlwerk Gerlafingen bei Bedarf finanziell unterstützen?</t>
        </is>
      </c>
      <c r="E1475" t="inlineStr">
        <is>
          <t>options4</t>
        </is>
      </c>
      <c r="F1475" t="n">
        <v>11692</v>
      </c>
      <c r="G1475" t="inlineStr">
        <is>
          <t>Wirtschaft &amp; Arbeit</t>
        </is>
      </c>
      <c r="H1475" t="inlineStr">
        <is>
          <t>Q03634</t>
        </is>
      </c>
      <c r="I1475" t="inlineStr">
        <is>
          <t>de</t>
        </is>
      </c>
      <c r="J1475" t="b">
        <v>0</v>
      </c>
      <c r="K1475" t="inlineStr">
        <is>
          <t>cbc686911c8d8d709914e5a711385d6a</t>
        </is>
      </c>
      <c r="L1475" t="n">
        <v/>
      </c>
      <c r="M1475" t="n">
        <v>-1</v>
      </c>
      <c r="N1475" t="n">
        <v>-1</v>
      </c>
    </row>
    <row r="1476">
      <c r="A1476" t="n">
        <v>1137</v>
      </c>
      <c r="B1476" s="2" t="n">
        <v>45725</v>
      </c>
      <c r="C1476" t="n">
        <v>33257</v>
      </c>
      <c r="D1476" t="inlineStr">
        <is>
          <t>Befürworten Sie die Totalrevision des kantonalen Energiegesetzes (Volksabstimmung 9. Februar 2025)?</t>
        </is>
      </c>
      <c r="E1476" t="inlineStr">
        <is>
          <t>options4</t>
        </is>
      </c>
      <c r="F1476" t="n">
        <v>11693</v>
      </c>
      <c r="G1476" t="inlineStr">
        <is>
          <t>Umwelt &amp; Energie</t>
        </is>
      </c>
      <c r="H1476" t="inlineStr">
        <is>
          <t>Q03638</t>
        </is>
      </c>
      <c r="I1476" t="inlineStr">
        <is>
          <t>de</t>
        </is>
      </c>
      <c r="J1476" t="b">
        <v>0</v>
      </c>
      <c r="K1476" t="inlineStr">
        <is>
          <t>f922cffef0ed1b3f393c2ee8d99be76e</t>
        </is>
      </c>
      <c r="L1476" t="n">
        <v/>
      </c>
      <c r="M1476" t="n">
        <v>-1</v>
      </c>
      <c r="N1476" t="n">
        <v>-1</v>
      </c>
    </row>
    <row r="1477">
      <c r="A1477" t="n">
        <v>1137</v>
      </c>
      <c r="B1477" s="2" t="n">
        <v>45725</v>
      </c>
      <c r="C1477" t="n">
        <v>33262</v>
      </c>
      <c r="D1477" t="inlineStr">
        <is>
          <t>Befürworten Sie zusätzliche Massnahmen zugunsten des motorisierten Individualverkehrs (z.B. Beseitigung von Engpässen, Umfahrungsstrassen, Kapazitätsausbau, Parkplätze)?</t>
        </is>
      </c>
      <c r="E1477" t="inlineStr">
        <is>
          <t>options4</t>
        </is>
      </c>
      <c r="F1477" t="n">
        <v>11694</v>
      </c>
      <c r="G1477" t="inlineStr">
        <is>
          <t>Verkehr</t>
        </is>
      </c>
      <c r="H1477" t="inlineStr">
        <is>
          <t>Q03643</t>
        </is>
      </c>
      <c r="I1477" t="inlineStr">
        <is>
          <t>de</t>
        </is>
      </c>
      <c r="J1477" t="b">
        <v>0</v>
      </c>
      <c r="K1477" t="inlineStr">
        <is>
          <t>bc3894eca59db215921bf384bd297656</t>
        </is>
      </c>
      <c r="L1477" t="n">
        <v/>
      </c>
      <c r="M1477" t="n">
        <v>-1</v>
      </c>
      <c r="N1477" t="n">
        <v>-1</v>
      </c>
    </row>
    <row r="1478">
      <c r="A1478" t="n">
        <v>1137</v>
      </c>
      <c r="B1478" s="2" t="n">
        <v>45725</v>
      </c>
      <c r="C1478" t="n">
        <v>33263</v>
      </c>
      <c r="D1478" t="inlineStr">
        <is>
          <t>Soll im Kanton Solothurn die Infrastruktur für den Langsamverkehr (z.B. Velowege) schneller ausgebaut werden?</t>
        </is>
      </c>
      <c r="E1478" t="inlineStr">
        <is>
          <t>options4</t>
        </is>
      </c>
      <c r="F1478" t="n">
        <v>11694</v>
      </c>
      <c r="G1478" t="inlineStr">
        <is>
          <t>Verkehr</t>
        </is>
      </c>
      <c r="H1478" t="inlineStr">
        <is>
          <t>Q03644</t>
        </is>
      </c>
      <c r="I1478" t="inlineStr">
        <is>
          <t>de</t>
        </is>
      </c>
      <c r="J1478" t="b">
        <v>0</v>
      </c>
      <c r="K1478" t="inlineStr">
        <is>
          <t>d7ac391279db7a302be6f08383760895</t>
        </is>
      </c>
      <c r="L1478" t="n">
        <v/>
      </c>
      <c r="M1478" t="n">
        <v>-1</v>
      </c>
      <c r="N1478" t="n">
        <v>-1</v>
      </c>
    </row>
    <row r="1479">
      <c r="A1479" t="n">
        <v>1137</v>
      </c>
      <c r="B1479" s="2" t="n">
        <v>45725</v>
      </c>
      <c r="C1479" t="n">
        <v>33264</v>
      </c>
      <c r="D1479" t="inlineStr">
        <is>
          <t>Soll Tempo 30 auf verkehrsorientierten Strassen innerorts verboten werden (z.B. Hauptstrassen)?</t>
        </is>
      </c>
      <c r="E1479" t="inlineStr">
        <is>
          <t>options4</t>
        </is>
      </c>
      <c r="F1479" t="n">
        <v>11694</v>
      </c>
      <c r="G1479" t="inlineStr">
        <is>
          <t>Verkehr</t>
        </is>
      </c>
      <c r="H1479" t="inlineStr">
        <is>
          <t>Q03645</t>
        </is>
      </c>
      <c r="I1479" t="inlineStr">
        <is>
          <t>de</t>
        </is>
      </c>
      <c r="J1479" t="b">
        <v>0</v>
      </c>
      <c r="K1479" t="inlineStr">
        <is>
          <t>061f0cd985ae2088f755e3007ff8f584</t>
        </is>
      </c>
      <c r="L1479" t="n">
        <v/>
      </c>
      <c r="M1479" t="n">
        <v>-1</v>
      </c>
      <c r="N1479" t="n">
        <v>-1</v>
      </c>
    </row>
    <row r="1480">
      <c r="A1480" t="n">
        <v>1137</v>
      </c>
      <c r="B1480" s="2" t="n">
        <v>45725</v>
      </c>
      <c r="C1480" t="n">
        <v>33268</v>
      </c>
      <c r="D1480" t="inlineStr">
        <is>
          <t>Befürworten Sie einen Ausbau der Videoüberwachung (z.B. im Strassenverkehr, auf öffentlichen Plätzen etc.)?</t>
        </is>
      </c>
      <c r="E1480" t="inlineStr">
        <is>
          <t>options4</t>
        </is>
      </c>
      <c r="F1480" t="n">
        <v>11696</v>
      </c>
      <c r="G1480" t="inlineStr">
        <is>
          <t>Sicherheit &amp; Polizei</t>
        </is>
      </c>
      <c r="H1480" t="inlineStr">
        <is>
          <t>Q03649</t>
        </is>
      </c>
      <c r="I1480" t="inlineStr">
        <is>
          <t>de</t>
        </is>
      </c>
      <c r="J1480" t="b">
        <v>0</v>
      </c>
      <c r="K1480" t="inlineStr">
        <is>
          <t>0d653ce3e9c2eadbe88f379a10683525</t>
        </is>
      </c>
      <c r="L1480" t="n">
        <v/>
      </c>
      <c r="M1480" t="n">
        <v>-1</v>
      </c>
      <c r="N1480" t="n">
        <v>-1</v>
      </c>
    </row>
    <row r="1481">
      <c r="A1481" t="n">
        <v>1137</v>
      </c>
      <c r="B1481" s="2" t="n">
        <v>45725</v>
      </c>
      <c r="C1481" t="n">
        <v>33269</v>
      </c>
      <c r="D1481" t="inlineStr">
        <is>
          <t>Im Kanton Solothurn ist für den Polizeidienst die Schweizer Staatsangehörigkeit erforderlich. Sollen in Zukunft auch Ausländer/-innen mit C-Niederlassungsbewilligung zugelassen werden?</t>
        </is>
      </c>
      <c r="E1481" t="inlineStr">
        <is>
          <t>options4</t>
        </is>
      </c>
      <c r="F1481" t="n">
        <v>11696</v>
      </c>
      <c r="G1481" t="inlineStr">
        <is>
          <t>Sicherheit &amp; Polizei</t>
        </is>
      </c>
      <c r="H1481" t="inlineStr">
        <is>
          <t>Q03650</t>
        </is>
      </c>
      <c r="I1481" t="inlineStr">
        <is>
          <t>de</t>
        </is>
      </c>
      <c r="J1481" t="b">
        <v>0</v>
      </c>
      <c r="K1481" t="inlineStr">
        <is>
          <t>30e9b4178ef66caa0f83acfb7a35c985</t>
        </is>
      </c>
      <c r="L1481" t="n">
        <v/>
      </c>
      <c r="M1481" t="n">
        <v>-1</v>
      </c>
      <c r="N1481" t="n">
        <v>-1</v>
      </c>
    </row>
    <row r="1482">
      <c r="A1482" t="n">
        <v>1140</v>
      </c>
      <c r="B1482" s="2" t="n">
        <v>45697</v>
      </c>
      <c r="C1482" t="n">
        <v>33129</v>
      </c>
      <c r="D1482" t="inlineStr">
        <is>
          <t>Sind Sie dafür, das ordentliche Renteneintrittsalter an die durchschnittliche Lebenserwartung anzupassen?</t>
        </is>
      </c>
      <c r="E1482" t="inlineStr">
        <is>
          <t>options4</t>
        </is>
      </c>
      <c r="F1482" t="n">
        <v>11666</v>
      </c>
      <c r="G1482" t="inlineStr">
        <is>
          <t>Sozialstaat, Familie &amp; Gesundheitswesen</t>
        </is>
      </c>
      <c r="H1482" t="inlineStr">
        <is>
          <t>Q03656</t>
        </is>
      </c>
      <c r="I1482" t="inlineStr">
        <is>
          <t>de</t>
        </is>
      </c>
      <c r="J1482" t="b">
        <v>0</v>
      </c>
      <c r="K1482" t="inlineStr">
        <is>
          <t>450c5ba638d0ea1545a486dd41ae5a6b</t>
        </is>
      </c>
      <c r="L1482" t="n">
        <v/>
      </c>
      <c r="M1482" t="n">
        <v>-1</v>
      </c>
      <c r="N1482" t="n">
        <v>-1</v>
      </c>
    </row>
    <row r="1483">
      <c r="A1483" t="n">
        <v>1140</v>
      </c>
      <c r="B1483" s="2" t="n">
        <v>45697</v>
      </c>
      <c r="C1483" t="n">
        <v>33130</v>
      </c>
      <c r="D1483" t="inlineStr">
        <is>
          <t>Soll der Staat den gemeinnützigen Wohnbau mehr fördern als bisher?</t>
        </is>
      </c>
      <c r="E1483" t="inlineStr">
        <is>
          <t>options4</t>
        </is>
      </c>
      <c r="F1483" t="n">
        <v>11666</v>
      </c>
      <c r="G1483" t="inlineStr">
        <is>
          <t>Sozialstaat, Familie &amp; Gesundheitswesen</t>
        </is>
      </c>
      <c r="H1483" t="inlineStr">
        <is>
          <t>Q03657</t>
        </is>
      </c>
      <c r="I1483" t="inlineStr">
        <is>
          <t>de</t>
        </is>
      </c>
      <c r="J1483" t="b">
        <v>0</v>
      </c>
      <c r="K1483" t="inlineStr">
        <is>
          <t>41ebcb7e95253c135070a0055d07fa69</t>
        </is>
      </c>
      <c r="L1483" t="n">
        <v/>
      </c>
      <c r="M1483" t="n">
        <v>-1</v>
      </c>
      <c r="N1483" t="n">
        <v>-1</v>
      </c>
    </row>
    <row r="1484">
      <c r="A1484" t="n">
        <v>1140</v>
      </c>
      <c r="B1484" s="2" t="n">
        <v>45697</v>
      </c>
      <c r="C1484" t="n">
        <v>33131</v>
      </c>
      <c r="D1484" t="inlineStr">
        <is>
          <t>Würden Sie es begrüssen, wenn die Kosten für die ausserhäusliche Kinderbetreuung – ähnlich wie Fahrt- oder Essenskosten – von den Steuern abgezogen werden könnten?</t>
        </is>
      </c>
      <c r="E1484" t="inlineStr">
        <is>
          <t>options4</t>
        </is>
      </c>
      <c r="F1484" t="n">
        <v>11666</v>
      </c>
      <c r="G1484" t="inlineStr">
        <is>
          <t>Sozialstaat, Familie &amp; Gesundheitswesen</t>
        </is>
      </c>
      <c r="H1484" t="inlineStr">
        <is>
          <t>Q03658</t>
        </is>
      </c>
      <c r="I1484" t="inlineStr">
        <is>
          <t>de</t>
        </is>
      </c>
      <c r="J1484" t="b">
        <v>0</v>
      </c>
      <c r="K1484" t="inlineStr">
        <is>
          <t>96a93d44fa9f92d55c08f86fe5e2d753</t>
        </is>
      </c>
      <c r="L1484" t="n">
        <v/>
      </c>
      <c r="M1484" t="n">
        <v>-1</v>
      </c>
      <c r="N1484" t="n">
        <v>-1</v>
      </c>
    </row>
    <row r="1485">
      <c r="A1485" t="n">
        <v>1140</v>
      </c>
      <c r="B1485" s="2" t="n">
        <v>45697</v>
      </c>
      <c r="C1485" t="n">
        <v>33132</v>
      </c>
      <c r="D1485" t="inlineStr">
        <is>
          <t xml:space="preserve">Sind Sie für eine erwerbsabhängige Krankenkassenprämie? </t>
        </is>
      </c>
      <c r="E1485" t="inlineStr">
        <is>
          <t>options4</t>
        </is>
      </c>
      <c r="F1485" t="n">
        <v>11666</v>
      </c>
      <c r="G1485" t="inlineStr">
        <is>
          <t>Sozialstaat, Familie &amp; Gesundheitswesen</t>
        </is>
      </c>
      <c r="H1485" t="inlineStr">
        <is>
          <t>Q03659</t>
        </is>
      </c>
      <c r="I1485" t="inlineStr">
        <is>
          <t>de</t>
        </is>
      </c>
      <c r="J1485" t="b">
        <v>0</v>
      </c>
      <c r="K1485" t="inlineStr">
        <is>
          <t>7f8b3f6a86101477a196f1cc3f55917c</t>
        </is>
      </c>
      <c r="L1485" t="n">
        <v/>
      </c>
      <c r="M1485" t="n">
        <v>-1</v>
      </c>
      <c r="N1485" t="n">
        <v>-1</v>
      </c>
    </row>
    <row r="1486">
      <c r="A1486" t="n">
        <v>1140</v>
      </c>
      <c r="B1486" s="2" t="n">
        <v>45697</v>
      </c>
      <c r="C1486" t="n">
        <v>33133</v>
      </c>
      <c r="D1486" t="inlineStr">
        <is>
          <t>Soll der Staatsbeitrag an die obligatorische Krankenpflegeversicherung erhöht werden (aktuell beträgt er CHF 38 Mio.)?</t>
        </is>
      </c>
      <c r="E1486" t="inlineStr">
        <is>
          <t>options4</t>
        </is>
      </c>
      <c r="F1486" t="n">
        <v>11666</v>
      </c>
      <c r="G1486" t="inlineStr">
        <is>
          <t>Sozialstaat, Familie &amp; Gesundheitswesen</t>
        </is>
      </c>
      <c r="H1486" t="inlineStr">
        <is>
          <t>Q03660</t>
        </is>
      </c>
      <c r="I1486" t="inlineStr">
        <is>
          <t>de</t>
        </is>
      </c>
      <c r="J1486" t="b">
        <v>0</v>
      </c>
      <c r="K1486" t="inlineStr">
        <is>
          <t>2710ef15e66229edcb0bd160d82c407d</t>
        </is>
      </c>
      <c r="L1486" t="n">
        <v/>
      </c>
      <c r="M1486" t="n">
        <v>-1</v>
      </c>
      <c r="N1486" t="n">
        <v>-1</v>
      </c>
    </row>
    <row r="1487">
      <c r="A1487" t="n">
        <v>1140</v>
      </c>
      <c r="B1487" s="2" t="n">
        <v>45697</v>
      </c>
      <c r="C1487" t="n">
        <v>33134</v>
      </c>
      <c r="D1487" t="inlineStr">
        <is>
          <t>Das Konzept der integrativen Schule besagt, dass alle Kinder – unabhängig von ihren Fähigkeiten – gemeinsam in regulären Schulklassen unterrichtet werden. Befürworten Sie das?</t>
        </is>
      </c>
      <c r="E1487" t="inlineStr">
        <is>
          <t>options4</t>
        </is>
      </c>
      <c r="F1487" t="n">
        <v>11667</v>
      </c>
      <c r="G1487" t="inlineStr">
        <is>
          <t>Bildung</t>
        </is>
      </c>
      <c r="H1487" t="inlineStr">
        <is>
          <t>Q03661</t>
        </is>
      </c>
      <c r="I1487" t="inlineStr">
        <is>
          <t>de</t>
        </is>
      </c>
      <c r="J1487" t="b">
        <v>0</v>
      </c>
      <c r="K1487" t="inlineStr">
        <is>
          <t>cdbf3e08b3747e509a79966b3d34aff6</t>
        </is>
      </c>
      <c r="L1487" t="n">
        <v/>
      </c>
      <c r="M1487" t="n">
        <v>-1</v>
      </c>
      <c r="N1487" t="n">
        <v>-1</v>
      </c>
    </row>
    <row r="1488">
      <c r="A1488" t="n">
        <v>1140</v>
      </c>
      <c r="B1488" s="2" t="n">
        <v>45697</v>
      </c>
      <c r="C1488" t="n">
        <v>33135</v>
      </c>
      <c r="D1488" t="inlineStr">
        <is>
          <t>In Liechtenstein wechseln Schulkinder nach fünf Jahren Primarschule die Schule. Sie gehen dann auf die Oberschule, Realschule oder das Gymnasium. Würden Sie eine spätere Zuteilung begrüssen?</t>
        </is>
      </c>
      <c r="E1488" t="inlineStr">
        <is>
          <t>options4</t>
        </is>
      </c>
      <c r="F1488" t="n">
        <v>11667</v>
      </c>
      <c r="G1488" t="inlineStr">
        <is>
          <t>Bildung</t>
        </is>
      </c>
      <c r="H1488" t="inlineStr">
        <is>
          <t>Q03662</t>
        </is>
      </c>
      <c r="I1488" t="inlineStr">
        <is>
          <t>de</t>
        </is>
      </c>
      <c r="J1488" t="b">
        <v>0</v>
      </c>
      <c r="K1488" t="inlineStr">
        <is>
          <t>c0e4b93b12641e3090c2813d5193d2cd</t>
        </is>
      </c>
      <c r="L1488" t="n">
        <v/>
      </c>
      <c r="M1488" t="n">
        <v>-1</v>
      </c>
      <c r="N1488" t="n">
        <v>-1</v>
      </c>
    </row>
    <row r="1489">
      <c r="A1489" t="n">
        <v>1140</v>
      </c>
      <c r="B1489" s="2" t="n">
        <v>45697</v>
      </c>
      <c r="C1489" t="n">
        <v>33136</v>
      </c>
      <c r="D1489" t="inlineStr">
        <is>
          <t>Finden Sie es richtig, wenn Schulen Dispensationen aus religiösen Gründen für einzelne Fächer oder Veranstaltungen bewilligen, zum Beispiel für den Turn-/Schwimmunterricht, das Schullager oder den Sexualkundeunterricht?</t>
        </is>
      </c>
      <c r="E1489" t="inlineStr">
        <is>
          <t>options4</t>
        </is>
      </c>
      <c r="F1489" t="n">
        <v>11667</v>
      </c>
      <c r="G1489" t="inlineStr">
        <is>
          <t>Bildung</t>
        </is>
      </c>
      <c r="H1489" t="inlineStr">
        <is>
          <t>Q03663</t>
        </is>
      </c>
      <c r="I1489" t="inlineStr">
        <is>
          <t>de</t>
        </is>
      </c>
      <c r="J1489" t="b">
        <v>0</v>
      </c>
      <c r="K1489" t="inlineStr">
        <is>
          <t>9f7e7c1824ffcddccd05d6a24ac425aa</t>
        </is>
      </c>
      <c r="L1489" t="n">
        <v/>
      </c>
      <c r="M1489" t="n">
        <v>-1</v>
      </c>
      <c r="N1489" t="n">
        <v>-1</v>
      </c>
    </row>
    <row r="1490">
      <c r="A1490" t="n">
        <v>1140</v>
      </c>
      <c r="B1490" s="2" t="n">
        <v>45697</v>
      </c>
      <c r="C1490" t="n">
        <v>33137</v>
      </c>
      <c r="D1490" t="inlineStr">
        <is>
          <t>Soll Liechtenstein Bildungsgutscheine für das gesamte Bildungswesen einführen?</t>
        </is>
      </c>
      <c r="E1490" t="inlineStr">
        <is>
          <t>options4</t>
        </is>
      </c>
      <c r="F1490" t="n">
        <v>11667</v>
      </c>
      <c r="G1490" t="inlineStr">
        <is>
          <t>Bildung</t>
        </is>
      </c>
      <c r="H1490" t="inlineStr">
        <is>
          <t>Q03664</t>
        </is>
      </c>
      <c r="I1490" t="inlineStr">
        <is>
          <t>de</t>
        </is>
      </c>
      <c r="J1490" t="b">
        <v>0</v>
      </c>
      <c r="K1490" t="inlineStr">
        <is>
          <t>92501dff91e78e3c83029a969db582f5</t>
        </is>
      </c>
      <c r="L1490" t="n">
        <v/>
      </c>
      <c r="M1490" t="n">
        <v>-1</v>
      </c>
      <c r="N1490" t="n">
        <v>-1</v>
      </c>
    </row>
    <row r="1491">
      <c r="A1491" t="n">
        <v>1140</v>
      </c>
      <c r="B1491" s="2" t="n">
        <v>45697</v>
      </c>
      <c r="C1491" t="n">
        <v>33138</v>
      </c>
      <c r="D1491" t="inlineStr">
        <is>
          <t>Sollen Menschen ohne liechtensteinische Staatsbürgerschaft, die seit vielen Jahren im Land leben, auf Gemeindeebene abstimmen und wählen dürfen?</t>
        </is>
      </c>
      <c r="E1491" t="inlineStr">
        <is>
          <t>options4</t>
        </is>
      </c>
      <c r="F1491" t="n">
        <v>11668</v>
      </c>
      <c r="G1491" t="inlineStr">
        <is>
          <t>Migration &amp; Integration</t>
        </is>
      </c>
      <c r="H1491" t="inlineStr">
        <is>
          <t>Q03665</t>
        </is>
      </c>
      <c r="I1491" t="inlineStr">
        <is>
          <t>de</t>
        </is>
      </c>
      <c r="J1491" t="b">
        <v>0</v>
      </c>
      <c r="K1491" t="inlineStr">
        <is>
          <t>e334dfad67522aef311e5acad82722af</t>
        </is>
      </c>
      <c r="L1491" t="n">
        <v/>
      </c>
      <c r="M1491" t="n">
        <v>-1</v>
      </c>
      <c r="N1491" t="n">
        <v>-1</v>
      </c>
    </row>
    <row r="1492">
      <c r="A1492" t="n">
        <v>1140</v>
      </c>
      <c r="B1492" s="2" t="n">
        <v>45697</v>
      </c>
      <c r="C1492" t="n">
        <v>33139</v>
      </c>
      <c r="D1492" t="inlineStr">
        <is>
          <t>Soll die vorübergehende Schutzgewährung für Ukraine-Flüchtlinge aufgehoben werden?</t>
        </is>
      </c>
      <c r="E1492" t="inlineStr">
        <is>
          <t>options4</t>
        </is>
      </c>
      <c r="F1492" t="n">
        <v>11668</v>
      </c>
      <c r="G1492" t="inlineStr">
        <is>
          <t>Migration &amp; Integration</t>
        </is>
      </c>
      <c r="H1492" t="inlineStr">
        <is>
          <t>Q03666</t>
        </is>
      </c>
      <c r="I1492" t="inlineStr">
        <is>
          <t>de</t>
        </is>
      </c>
      <c r="J1492" t="b">
        <v>0</v>
      </c>
      <c r="K1492" t="inlineStr">
        <is>
          <t>631925d22e99aa25ccec16154d8ecbe4</t>
        </is>
      </c>
      <c r="L1492" t="n">
        <v/>
      </c>
      <c r="M1492" t="n">
        <v>-1</v>
      </c>
      <c r="N1492" t="n">
        <v>-1</v>
      </c>
    </row>
    <row r="1493">
      <c r="A1493" t="n">
        <v>1140</v>
      </c>
      <c r="B1493" s="2" t="n">
        <v>45697</v>
      </c>
      <c r="C1493" t="n">
        <v>33140</v>
      </c>
      <c r="D1493" t="inlineStr">
        <is>
          <t xml:space="preserve">Soll die Flüchtlingspolitik Liechtensteins verschärft werden? </t>
        </is>
      </c>
      <c r="E1493" t="inlineStr">
        <is>
          <t>options4</t>
        </is>
      </c>
      <c r="F1493" t="n">
        <v>11668</v>
      </c>
      <c r="G1493" t="inlineStr">
        <is>
          <t>Migration &amp; Integration</t>
        </is>
      </c>
      <c r="H1493" t="inlineStr">
        <is>
          <t>Q03667</t>
        </is>
      </c>
      <c r="I1493" t="inlineStr">
        <is>
          <t>de</t>
        </is>
      </c>
      <c r="J1493" t="b">
        <v>0</v>
      </c>
      <c r="K1493" t="inlineStr">
        <is>
          <t>e2910c47527ed99d779c341a593325ac</t>
        </is>
      </c>
      <c r="L1493" t="n">
        <v/>
      </c>
      <c r="M1493" t="n">
        <v>-1</v>
      </c>
      <c r="N1493" t="n">
        <v>-1</v>
      </c>
    </row>
    <row r="1494">
      <c r="A1494" t="n">
        <v>1140</v>
      </c>
      <c r="B1494" s="2" t="n">
        <v>45697</v>
      </c>
      <c r="C1494" t="n">
        <v>33141</v>
      </c>
      <c r="D1494" t="inlineStr">
        <is>
          <t>Sollen bessere Sprach- und Staatskenntnisse bei Einbürgerungen gefordert werden?</t>
        </is>
      </c>
      <c r="E1494" t="inlineStr">
        <is>
          <t>options4</t>
        </is>
      </c>
      <c r="F1494" t="n">
        <v>11668</v>
      </c>
      <c r="G1494" t="inlineStr">
        <is>
          <t>Migration &amp; Integration</t>
        </is>
      </c>
      <c r="H1494" t="inlineStr">
        <is>
          <t>Q03668</t>
        </is>
      </c>
      <c r="I1494" t="inlineStr">
        <is>
          <t>de</t>
        </is>
      </c>
      <c r="J1494" t="b">
        <v>0</v>
      </c>
      <c r="K1494" t="inlineStr">
        <is>
          <t>e0f9d828c0a9ce34d2c1a225088e8610</t>
        </is>
      </c>
      <c r="L1494" t="n">
        <v/>
      </c>
      <c r="M1494" t="n">
        <v>-1</v>
      </c>
      <c r="N1494" t="n">
        <v>-1</v>
      </c>
    </row>
    <row r="1495">
      <c r="A1495" t="n">
        <v>1140</v>
      </c>
      <c r="B1495" s="2" t="n">
        <v>45697</v>
      </c>
      <c r="C1495" t="n">
        <v>33142</v>
      </c>
      <c r="D1495" t="inlineStr">
        <is>
          <t>Soll Liechtenstein die Beschränkungen für die Zuwanderung von EWR- und Schweizer Staats-angehörigen lockern?</t>
        </is>
      </c>
      <c r="E1495" t="inlineStr">
        <is>
          <t>options4</t>
        </is>
      </c>
      <c r="F1495" t="n">
        <v>11668</v>
      </c>
      <c r="G1495" t="inlineStr">
        <is>
          <t>Migration &amp; Integration</t>
        </is>
      </c>
      <c r="H1495" t="inlineStr">
        <is>
          <t>Q03669</t>
        </is>
      </c>
      <c r="I1495" t="inlineStr">
        <is>
          <t>de</t>
        </is>
      </c>
      <c r="J1495" t="b">
        <v>0</v>
      </c>
      <c r="K1495" t="inlineStr">
        <is>
          <t>53ae101164141ead3a6226ae2c1d3b98</t>
        </is>
      </c>
      <c r="L1495" t="n">
        <v/>
      </c>
      <c r="M1495" t="n">
        <v>-1</v>
      </c>
      <c r="N1495" t="n">
        <v>-1</v>
      </c>
    </row>
    <row r="1496">
      <c r="A1496" t="n">
        <v>1140</v>
      </c>
      <c r="B1496" s="2" t="n">
        <v>45697</v>
      </c>
      <c r="C1496" t="n">
        <v>33144</v>
      </c>
      <c r="D1496" t="inlineStr">
        <is>
          <t>Sollen die evangelischen und orthodoxen Kirchen sowie die muslimischen Gemeinschaften gleichbehandelt werden wie die römisch-katholische Kirche (z. B. finanziell und beim Erteilen des Religionsunterrichts)?</t>
        </is>
      </c>
      <c r="E1496" t="inlineStr">
        <is>
          <t>options4</t>
        </is>
      </c>
      <c r="F1496" t="n">
        <v>11669</v>
      </c>
      <c r="G1496" t="inlineStr">
        <is>
          <t>Gesellschaft, Kultur &amp; Ethik</t>
        </is>
      </c>
      <c r="H1496" t="inlineStr">
        <is>
          <t>Q03671</t>
        </is>
      </c>
      <c r="I1496" t="inlineStr">
        <is>
          <t>de</t>
        </is>
      </c>
      <c r="J1496" t="b">
        <v>0</v>
      </c>
      <c r="K1496" t="inlineStr">
        <is>
          <t>0a4856f7070e2336559ea7150a049fbc</t>
        </is>
      </c>
      <c r="L1496" t="n">
        <v/>
      </c>
      <c r="M1496" t="n">
        <v>-1</v>
      </c>
      <c r="N1496" t="n">
        <v>-1</v>
      </c>
    </row>
    <row r="1497">
      <c r="A1497" t="n">
        <v>1140</v>
      </c>
      <c r="B1497" s="2" t="n">
        <v>45697</v>
      </c>
      <c r="C1497" t="n">
        <v>33145</v>
      </c>
      <c r="D1497" t="inlineStr">
        <is>
          <t>Würden Sie es begrüssen, wenn in Liechtenstein die direkte aktive Sterbehilfe durch die Ärztin oder den Arzt erlaubt wäre?</t>
        </is>
      </c>
      <c r="E1497" t="inlineStr">
        <is>
          <t>options4</t>
        </is>
      </c>
      <c r="F1497" t="n">
        <v>11669</v>
      </c>
      <c r="G1497" t="inlineStr">
        <is>
          <t>Gesellschaft, Kultur &amp; Ethik</t>
        </is>
      </c>
      <c r="H1497" t="inlineStr">
        <is>
          <t>Q03672</t>
        </is>
      </c>
      <c r="I1497" t="inlineStr">
        <is>
          <t>de</t>
        </is>
      </c>
      <c r="J1497" t="b">
        <v>0</v>
      </c>
      <c r="K1497" t="inlineStr">
        <is>
          <t>f857889133a8f8d91c2d58d78cee24ed</t>
        </is>
      </c>
      <c r="L1497" t="n">
        <v/>
      </c>
      <c r="M1497" t="n">
        <v>-1</v>
      </c>
      <c r="N1497" t="n">
        <v>-1</v>
      </c>
    </row>
    <row r="1498">
      <c r="A1498" t="n">
        <v>1140</v>
      </c>
      <c r="B1498" s="2" t="n">
        <v>45697</v>
      </c>
      <c r="C1498" t="n">
        <v>33146</v>
      </c>
      <c r="D1498" t="inlineStr">
        <is>
          <t>Soll die Regierung bei Pandemien und Krisen den Landtag anhören, bevor sie Einschränkungen des Privatlebens anordnet?</t>
        </is>
      </c>
      <c r="E1498" t="inlineStr">
        <is>
          <t>options4</t>
        </is>
      </c>
      <c r="F1498" t="n">
        <v>11669</v>
      </c>
      <c r="G1498" t="inlineStr">
        <is>
          <t>Gesellschaft, Kultur &amp; Ethik</t>
        </is>
      </c>
      <c r="H1498" t="inlineStr">
        <is>
          <t>Q03673</t>
        </is>
      </c>
      <c r="I1498" t="inlineStr">
        <is>
          <t>de</t>
        </is>
      </c>
      <c r="J1498" t="b">
        <v>0</v>
      </c>
      <c r="K1498" t="inlineStr">
        <is>
          <t>9c6a03389e668c0b9a110d77e4244ab6</t>
        </is>
      </c>
      <c r="L1498" t="n">
        <v/>
      </c>
      <c r="M1498" t="n">
        <v>-1</v>
      </c>
      <c r="N1498" t="n">
        <v>-1</v>
      </c>
    </row>
    <row r="1499">
      <c r="A1499" t="n">
        <v>1140</v>
      </c>
      <c r="B1499" s="2" t="n">
        <v>45697</v>
      </c>
      <c r="C1499" t="n">
        <v>33147</v>
      </c>
      <c r="D1499" t="inlineStr">
        <is>
          <t>Sind Sie für ein Genderverbot mit Sonderzeichen an Schulen, Universitäten und in Behörden in Liechtenstein?</t>
        </is>
      </c>
      <c r="E1499" t="inlineStr">
        <is>
          <t>options4</t>
        </is>
      </c>
      <c r="F1499" t="n">
        <v>11669</v>
      </c>
      <c r="G1499" t="inlineStr">
        <is>
          <t>Gesellschaft, Kultur &amp; Ethik</t>
        </is>
      </c>
      <c r="H1499" t="inlineStr">
        <is>
          <t>Q03674</t>
        </is>
      </c>
      <c r="I1499" t="inlineStr">
        <is>
          <t>de</t>
        </is>
      </c>
      <c r="J1499" t="b">
        <v>0</v>
      </c>
      <c r="K1499" t="inlineStr">
        <is>
          <t>1623adc09e678bcc06ffab5900a3f6ec</t>
        </is>
      </c>
      <c r="L1499" t="n">
        <v/>
      </c>
      <c r="M1499" t="n">
        <v>-1</v>
      </c>
      <c r="N1499" t="n">
        <v>-1</v>
      </c>
    </row>
    <row r="1500">
      <c r="A1500" t="n">
        <v>1140</v>
      </c>
      <c r="B1500" s="2" t="n">
        <v>45697</v>
      </c>
      <c r="C1500" t="n">
        <v>33148</v>
      </c>
      <c r="D1500" t="inlineStr">
        <is>
          <t>Soll man in Liechtenstein Sachbeschädigungen im öffentlichen Raum strenger verfolgen und härter bestrafen?</t>
        </is>
      </c>
      <c r="E1500" t="inlineStr">
        <is>
          <t>options4</t>
        </is>
      </c>
      <c r="F1500" t="n">
        <v>11669</v>
      </c>
      <c r="G1500" t="inlineStr">
        <is>
          <t>Gesellschaft, Kultur &amp; Ethik</t>
        </is>
      </c>
      <c r="H1500" t="inlineStr">
        <is>
          <t>Q03675</t>
        </is>
      </c>
      <c r="I1500" t="inlineStr">
        <is>
          <t>de</t>
        </is>
      </c>
      <c r="J1500" t="b">
        <v>0</v>
      </c>
      <c r="K1500" t="inlineStr">
        <is>
          <t>23e2867202bb7a42acd5f7fbb4d2421f</t>
        </is>
      </c>
      <c r="L1500" t="n">
        <v/>
      </c>
      <c r="M1500" t="n">
        <v>-1</v>
      </c>
      <c r="N1500" t="n">
        <v>-1</v>
      </c>
    </row>
    <row r="1501">
      <c r="A1501" t="n">
        <v>1140</v>
      </c>
      <c r="B1501" s="2" t="n">
        <v>45697</v>
      </c>
      <c r="C1501" t="n">
        <v>33149</v>
      </c>
      <c r="D1501" t="inlineStr">
        <is>
          <t>Würden Sie es begrüssen, wenn auch bei Tauschgeschäften eine Grundstückgewinnsteuer anfallen würde?</t>
        </is>
      </c>
      <c r="E1501" t="inlineStr">
        <is>
          <t>options4</t>
        </is>
      </c>
      <c r="F1501" t="n">
        <v>11670</v>
      </c>
      <c r="G1501" t="inlineStr">
        <is>
          <t>Finanzen &amp; Steuern</t>
        </is>
      </c>
      <c r="H1501" t="inlineStr">
        <is>
          <t>Q03676</t>
        </is>
      </c>
      <c r="I1501" t="inlineStr">
        <is>
          <t>de</t>
        </is>
      </c>
      <c r="J1501" t="b">
        <v>0</v>
      </c>
      <c r="K1501" t="inlineStr">
        <is>
          <t>971b8cae0af4ea3f0e078f1119d0ffd6</t>
        </is>
      </c>
      <c r="L1501" t="n">
        <v/>
      </c>
      <c r="M1501" t="n">
        <v>-1</v>
      </c>
      <c r="N1501" t="n">
        <v>-1</v>
      </c>
    </row>
    <row r="1502">
      <c r="A1502" t="n">
        <v>1140</v>
      </c>
      <c r="B1502" s="2" t="n">
        <v>45697</v>
      </c>
      <c r="C1502" t="n">
        <v>33150</v>
      </c>
      <c r="D1502" t="inlineStr">
        <is>
          <t xml:space="preserve">Sind Sie für eine Erhöhung der Steuern für Personen mit hohem Einkommen? </t>
        </is>
      </c>
      <c r="E1502" t="inlineStr">
        <is>
          <t>options4</t>
        </is>
      </c>
      <c r="F1502" t="n">
        <v>11670</v>
      </c>
      <c r="G1502" t="inlineStr">
        <is>
          <t>Finanzen &amp; Steuern</t>
        </is>
      </c>
      <c r="H1502" t="inlineStr">
        <is>
          <t>Q03677</t>
        </is>
      </c>
      <c r="I1502" t="inlineStr">
        <is>
          <t>de</t>
        </is>
      </c>
      <c r="J1502" t="b">
        <v>0</v>
      </c>
      <c r="K1502" t="inlineStr">
        <is>
          <t>b1bf3355ebea3c70400c5062eee4a9c5</t>
        </is>
      </c>
      <c r="L1502" t="n">
        <v/>
      </c>
      <c r="M1502" t="n">
        <v>-1</v>
      </c>
      <c r="N1502" t="n">
        <v>-1</v>
      </c>
    </row>
    <row r="1503">
      <c r="A1503" t="n">
        <v>1140</v>
      </c>
      <c r="B1503" s="2" t="n">
        <v>45697</v>
      </c>
      <c r="C1503" t="n">
        <v>33151</v>
      </c>
      <c r="D1503" t="inlineStr">
        <is>
          <t>Soll eine allfällige Mehrwertsteuer-Erhöhung nur der AHV zugutekommen?</t>
        </is>
      </c>
      <c r="E1503" t="inlineStr">
        <is>
          <t>options4</t>
        </is>
      </c>
      <c r="F1503" t="n">
        <v>11670</v>
      </c>
      <c r="G1503" t="inlineStr">
        <is>
          <t>Finanzen &amp; Steuern</t>
        </is>
      </c>
      <c r="H1503" t="inlineStr">
        <is>
          <t>Q03678</t>
        </is>
      </c>
      <c r="I1503" t="inlineStr">
        <is>
          <t>de</t>
        </is>
      </c>
      <c r="J1503" t="b">
        <v>0</v>
      </c>
      <c r="K1503" t="inlineStr">
        <is>
          <t>0def78394990f3667f27e2460c09cec7</t>
        </is>
      </c>
      <c r="L1503" t="n">
        <v/>
      </c>
      <c r="M1503" t="n">
        <v>-1</v>
      </c>
      <c r="N1503" t="n">
        <v>-1</v>
      </c>
    </row>
    <row r="1504">
      <c r="A1504" t="n">
        <v>1140</v>
      </c>
      <c r="B1504" s="2" t="n">
        <v>45697</v>
      </c>
      <c r="C1504" t="n">
        <v>33152</v>
      </c>
      <c r="D1504" t="inlineStr">
        <is>
          <t xml:space="preserve">Sind Sie für die Einführung eines Mindestlohnes? </t>
        </is>
      </c>
      <c r="E1504" t="inlineStr">
        <is>
          <t>options4</t>
        </is>
      </c>
      <c r="F1504" t="n">
        <v>11671</v>
      </c>
      <c r="G1504" t="inlineStr">
        <is>
          <t>Wirtschaft &amp; Arbeit</t>
        </is>
      </c>
      <c r="H1504" t="inlineStr">
        <is>
          <t>Q03679</t>
        </is>
      </c>
      <c r="I1504" t="inlineStr">
        <is>
          <t>de</t>
        </is>
      </c>
      <c r="J1504" t="b">
        <v>0</v>
      </c>
      <c r="K1504" t="inlineStr">
        <is>
          <t>d30a35b2a4f3015f959efe088562a462</t>
        </is>
      </c>
      <c r="L1504" t="n">
        <v/>
      </c>
      <c r="M1504" t="n">
        <v>-1</v>
      </c>
      <c r="N1504" t="n">
        <v>-1</v>
      </c>
    </row>
    <row r="1505">
      <c r="A1505" t="n">
        <v>1140</v>
      </c>
      <c r="B1505" s="2" t="n">
        <v>45697</v>
      </c>
      <c r="C1505" t="n">
        <v>33153</v>
      </c>
      <c r="D1505" t="inlineStr">
        <is>
          <t>Sind Sie für eine strengere Kontrolle der Lohngleichheit von Frauen und Männern?</t>
        </is>
      </c>
      <c r="E1505" t="inlineStr">
        <is>
          <t>options4</t>
        </is>
      </c>
      <c r="F1505" t="n">
        <v>11671</v>
      </c>
      <c r="G1505" t="inlineStr">
        <is>
          <t>Wirtschaft &amp; Arbeit</t>
        </is>
      </c>
      <c r="H1505" t="inlineStr">
        <is>
          <t>Q03680</t>
        </is>
      </c>
      <c r="I1505" t="inlineStr">
        <is>
          <t>de</t>
        </is>
      </c>
      <c r="J1505" t="b">
        <v>0</v>
      </c>
      <c r="K1505" t="inlineStr">
        <is>
          <t>c7f1d0061447135b51629780a9e26efc</t>
        </is>
      </c>
      <c r="L1505" t="n">
        <v/>
      </c>
      <c r="M1505" t="n">
        <v>-1</v>
      </c>
      <c r="N1505" t="n">
        <v>-1</v>
      </c>
    </row>
    <row r="1506">
      <c r="A1506" t="n">
        <v>1140</v>
      </c>
      <c r="B1506" s="2" t="n">
        <v>45697</v>
      </c>
      <c r="C1506" t="n">
        <v>33155</v>
      </c>
      <c r="D1506" t="inlineStr">
        <is>
          <t>Soll der Staat erneuerbare Energien und einen ressourcenschonenden Umgang mit Energie mehr fördern als bisher?</t>
        </is>
      </c>
      <c r="E1506" t="inlineStr">
        <is>
          <t>options4</t>
        </is>
      </c>
      <c r="F1506" t="n">
        <v>11672</v>
      </c>
      <c r="G1506" t="inlineStr">
        <is>
          <t>Umwelt, Verkehr &amp; Energie</t>
        </is>
      </c>
      <c r="H1506" t="inlineStr">
        <is>
          <t>Q03682</t>
        </is>
      </c>
      <c r="I1506" t="inlineStr">
        <is>
          <t>de</t>
        </is>
      </c>
      <c r="J1506" t="b">
        <v>0</v>
      </c>
      <c r="K1506" t="inlineStr">
        <is>
          <t>d864b662248d9683f323ebc4c4e924f8</t>
        </is>
      </c>
      <c r="L1506" t="n">
        <v/>
      </c>
      <c r="M1506" t="n">
        <v>-1</v>
      </c>
      <c r="N1506" t="n">
        <v>-1</v>
      </c>
    </row>
    <row r="1507">
      <c r="A1507" t="n">
        <v>1140</v>
      </c>
      <c r="B1507" s="2" t="n">
        <v>45697</v>
      </c>
      <c r="C1507" t="n">
        <v>33156</v>
      </c>
      <c r="D1507" t="inlineStr">
        <is>
          <t xml:space="preserve">Soll der Staat zur Erreichung der Klimaziele hauptsächlich auf Anreize und Zielvereinbarungen, anstatt auf Verbote und Einschränkungen setzen? </t>
        </is>
      </c>
      <c r="E1507" t="inlineStr">
        <is>
          <t>options4</t>
        </is>
      </c>
      <c r="F1507" t="n">
        <v>11672</v>
      </c>
      <c r="G1507" t="inlineStr">
        <is>
          <t>Umwelt, Verkehr &amp; Energie</t>
        </is>
      </c>
      <c r="H1507" t="inlineStr">
        <is>
          <t>Q03683</t>
        </is>
      </c>
      <c r="I1507" t="inlineStr">
        <is>
          <t>de</t>
        </is>
      </c>
      <c r="J1507" t="b">
        <v>0</v>
      </c>
      <c r="K1507" t="inlineStr">
        <is>
          <t>82c951e5d800b12de30b5332e6c5eb2a</t>
        </is>
      </c>
      <c r="L1507" t="n">
        <v/>
      </c>
      <c r="M1507" t="n">
        <v>-1</v>
      </c>
      <c r="N1507" t="n">
        <v>-1</v>
      </c>
    </row>
    <row r="1508">
      <c r="A1508" t="n">
        <v>1140</v>
      </c>
      <c r="B1508" s="2" t="n">
        <v>45697</v>
      </c>
      <c r="C1508" t="n">
        <v>33157</v>
      </c>
      <c r="D1508" t="inlineStr">
        <is>
          <t>Sind Sie dafür, dass die Regierung Massnahmen ergreift, um eine ausgewogenere Nutzung von motorisiertem Individualverkehr und umweltfreundlichen Verkehrsmitteln zu fördern?</t>
        </is>
      </c>
      <c r="E1508" t="inlineStr">
        <is>
          <t>options4</t>
        </is>
      </c>
      <c r="F1508" t="n">
        <v>11672</v>
      </c>
      <c r="G1508" t="inlineStr">
        <is>
          <t>Umwelt, Verkehr &amp; Energie</t>
        </is>
      </c>
      <c r="H1508" t="inlineStr">
        <is>
          <t>Q03684</t>
        </is>
      </c>
      <c r="I1508" t="inlineStr">
        <is>
          <t>de</t>
        </is>
      </c>
      <c r="J1508" t="b">
        <v>0</v>
      </c>
      <c r="K1508" t="inlineStr">
        <is>
          <t>2c2adf0433cfe7e1298afaffe48b61f9</t>
        </is>
      </c>
      <c r="L1508" t="n">
        <v/>
      </c>
      <c r="M1508" t="n">
        <v>-1</v>
      </c>
      <c r="N1508" t="n">
        <v>-1</v>
      </c>
    </row>
    <row r="1509">
      <c r="A1509" t="n">
        <v>1140</v>
      </c>
      <c r="B1509" s="2" t="n">
        <v>45697</v>
      </c>
      <c r="C1509" t="n">
        <v>33158</v>
      </c>
      <c r="D1509" t="inlineStr">
        <is>
          <t>Würden Sie es begrüssen, wenn die Regierung leichter Land-Enteignungen beschliessen könnte, um Infrastrukturprojekte umzusetzen (z. B. im Strassenbau)?</t>
        </is>
      </c>
      <c r="E1509" t="inlineStr">
        <is>
          <t>options4</t>
        </is>
      </c>
      <c r="F1509" t="n">
        <v>11672</v>
      </c>
      <c r="G1509" t="inlineStr">
        <is>
          <t>Umwelt, Verkehr &amp; Energie</t>
        </is>
      </c>
      <c r="H1509" t="inlineStr">
        <is>
          <t>Q03685</t>
        </is>
      </c>
      <c r="I1509" t="inlineStr">
        <is>
          <t>de</t>
        </is>
      </c>
      <c r="J1509" t="b">
        <v>0</v>
      </c>
      <c r="K1509" t="inlineStr">
        <is>
          <t>0edb857a2e73c968b65d1ca1aaa77483</t>
        </is>
      </c>
      <c r="L1509" t="n">
        <v/>
      </c>
      <c r="M1509" t="n">
        <v>-1</v>
      </c>
      <c r="N1509" t="n">
        <v>-1</v>
      </c>
    </row>
    <row r="1510">
      <c r="A1510" t="n">
        <v>1140</v>
      </c>
      <c r="B1510" s="2" t="n">
        <v>45697</v>
      </c>
      <c r="C1510" t="n">
        <v>33159</v>
      </c>
      <c r="D1510" t="inlineStr">
        <is>
          <t>Würden Sie es begrüssen, wenn die 17 Nachhaltigkeitsziele (SDGs) der UNO von Regierung und Landtag stärker unterstützt würden?</t>
        </is>
      </c>
      <c r="E1510" t="inlineStr">
        <is>
          <t>options4</t>
        </is>
      </c>
      <c r="F1510" t="n">
        <v>11672</v>
      </c>
      <c r="G1510" t="inlineStr">
        <is>
          <t>Umwelt, Verkehr &amp; Energie</t>
        </is>
      </c>
      <c r="H1510" t="inlineStr">
        <is>
          <t>Q03686</t>
        </is>
      </c>
      <c r="I1510" t="inlineStr">
        <is>
          <t>de</t>
        </is>
      </c>
      <c r="J1510" t="b">
        <v>0</v>
      </c>
      <c r="K1510" t="inlineStr">
        <is>
          <t>a7886c38448818c9fedcdb7e16361bff</t>
        </is>
      </c>
      <c r="L1510" t="n">
        <v/>
      </c>
      <c r="M1510" t="n">
        <v>-1</v>
      </c>
      <c r="N1510" t="n">
        <v>-1</v>
      </c>
    </row>
    <row r="1511">
      <c r="A1511" t="n">
        <v>1140</v>
      </c>
      <c r="B1511" s="2" t="n">
        <v>45697</v>
      </c>
      <c r="C1511" t="n">
        <v>33160</v>
      </c>
      <c r="D1511" t="inlineStr">
        <is>
          <t>Soll Liechtenstein weitgehend darauf verzichten, völkerrechtlich nicht verpflichtende wirtschaftliche Sanktionen gegenüber anderen Ländern mitzutragen?</t>
        </is>
      </c>
      <c r="E1511" t="inlineStr">
        <is>
          <t>options4</t>
        </is>
      </c>
      <c r="F1511" t="n">
        <v>11673</v>
      </c>
      <c r="G1511" t="inlineStr">
        <is>
          <t>Politisches System &amp; Aussenbeziehungen</t>
        </is>
      </c>
      <c r="H1511" t="inlineStr">
        <is>
          <t>Q03687</t>
        </is>
      </c>
      <c r="I1511" t="inlineStr">
        <is>
          <t>de</t>
        </is>
      </c>
      <c r="J1511" t="b">
        <v>0</v>
      </c>
      <c r="K1511" t="inlineStr">
        <is>
          <t>cd0ec530656e8619b879c31210be6885</t>
        </is>
      </c>
      <c r="L1511" t="n">
        <v/>
      </c>
      <c r="M1511" t="n">
        <v>-1</v>
      </c>
      <c r="N1511" t="n">
        <v>-1</v>
      </c>
    </row>
    <row r="1512">
      <c r="A1512" t="n">
        <v>1140</v>
      </c>
      <c r="B1512" s="2" t="n">
        <v>45697</v>
      </c>
      <c r="C1512" t="n">
        <v>33161</v>
      </c>
      <c r="D1512" t="inlineStr">
        <is>
          <t xml:space="preserve">Soll Liechtenstein mehr für die Armutsbekämpfung in Entwicklungs- und Transitionsländern tun als bisher? </t>
        </is>
      </c>
      <c r="E1512" t="inlineStr">
        <is>
          <t>options4</t>
        </is>
      </c>
      <c r="F1512" t="n">
        <v>11673</v>
      </c>
      <c r="G1512" t="inlineStr">
        <is>
          <t>Politisches System &amp; Aussenbeziehungen</t>
        </is>
      </c>
      <c r="H1512" t="inlineStr">
        <is>
          <t>Q03688</t>
        </is>
      </c>
      <c r="I1512" t="inlineStr">
        <is>
          <t>de</t>
        </is>
      </c>
      <c r="J1512" t="b">
        <v>0</v>
      </c>
      <c r="K1512" t="inlineStr">
        <is>
          <t>0b7b853491f7d56711f7816206738905</t>
        </is>
      </c>
      <c r="L1512" t="n">
        <v/>
      </c>
      <c r="M1512" t="n">
        <v>-1</v>
      </c>
      <c r="N1512" t="n">
        <v>-1</v>
      </c>
    </row>
    <row r="1513">
      <c r="A1513" t="n">
        <v>1140</v>
      </c>
      <c r="B1513" s="2" t="n">
        <v>45697</v>
      </c>
      <c r="C1513" t="n">
        <v>33162</v>
      </c>
      <c r="D1513" t="inlineStr">
        <is>
          <t>Soll die Anzahl erforderlicher Unterschriften für Volksinitiativen und Referenden erhöht werden?</t>
        </is>
      </c>
      <c r="E1513" t="inlineStr">
        <is>
          <t>options4</t>
        </is>
      </c>
      <c r="F1513" t="n">
        <v>11673</v>
      </c>
      <c r="G1513" t="inlineStr">
        <is>
          <t>Politisches System &amp; Aussenbeziehungen</t>
        </is>
      </c>
      <c r="H1513" t="inlineStr">
        <is>
          <t>Q03689</t>
        </is>
      </c>
      <c r="I1513" t="inlineStr">
        <is>
          <t>de</t>
        </is>
      </c>
      <c r="J1513" t="b">
        <v>0</v>
      </c>
      <c r="K1513" t="inlineStr">
        <is>
          <t>2ebd8c9979251f3c92b43c6c07756158</t>
        </is>
      </c>
      <c r="L1513" t="n">
        <v/>
      </c>
      <c r="M1513" t="n">
        <v>-1</v>
      </c>
      <c r="N1513" t="n">
        <v>-1</v>
      </c>
    </row>
    <row r="1514">
      <c r="A1514" t="n">
        <v>1140</v>
      </c>
      <c r="B1514" s="2" t="n">
        <v>45697</v>
      </c>
      <c r="C1514" t="n">
        <v>33163</v>
      </c>
      <c r="D1514" t="inlineStr">
        <is>
          <t>Sind Sie für die Senkung des Wahlalters auf 16 Jahre?</t>
        </is>
      </c>
      <c r="E1514" t="inlineStr">
        <is>
          <t>options4</t>
        </is>
      </c>
      <c r="F1514" t="n">
        <v>11673</v>
      </c>
      <c r="G1514" t="inlineStr">
        <is>
          <t>Politisches System &amp; Aussenbeziehungen</t>
        </is>
      </c>
      <c r="H1514" t="inlineStr">
        <is>
          <t>Q03690</t>
        </is>
      </c>
      <c r="I1514" t="inlineStr">
        <is>
          <t>de</t>
        </is>
      </c>
      <c r="J1514" t="b">
        <v>0</v>
      </c>
      <c r="K1514" t="inlineStr">
        <is>
          <t>ebecafa004d7cebad9a0e812159fc5a4</t>
        </is>
      </c>
      <c r="L1514" t="n">
        <v/>
      </c>
      <c r="M1514" t="n">
        <v>-1</v>
      </c>
      <c r="N1514" t="n">
        <v>-1</v>
      </c>
    </row>
    <row r="1515">
      <c r="A1515" t="n">
        <v>1140</v>
      </c>
      <c r="B1515" s="2" t="n">
        <v>45697</v>
      </c>
      <c r="C1515" t="n">
        <v>33164</v>
      </c>
      <c r="D1515" t="inlineStr">
        <is>
          <t>Soll der Staat kleine private Medienunternehmen mit Medienförderung mehr unterstützen?</t>
        </is>
      </c>
      <c r="E1515" t="inlineStr">
        <is>
          <t>options4</t>
        </is>
      </c>
      <c r="F1515" t="n">
        <v>11673</v>
      </c>
      <c r="G1515" t="inlineStr">
        <is>
          <t>Politisches System &amp; Aussenbeziehungen</t>
        </is>
      </c>
      <c r="H1515" t="inlineStr">
        <is>
          <t>Q03691</t>
        </is>
      </c>
      <c r="I1515" t="inlineStr">
        <is>
          <t>de</t>
        </is>
      </c>
      <c r="J1515" t="b">
        <v>0</v>
      </c>
      <c r="K1515" t="inlineStr">
        <is>
          <t>652a195fc72422fe7e3acd05515ecf2d</t>
        </is>
      </c>
      <c r="L1515" t="n">
        <v/>
      </c>
      <c r="M1515" t="n">
        <v>-1</v>
      </c>
      <c r="N1515" t="n">
        <v>-1</v>
      </c>
    </row>
    <row r="1516">
      <c r="A1516" t="n">
        <v>1140</v>
      </c>
      <c r="B1516" s="2" t="n">
        <v>45697</v>
      </c>
      <c r="C1516" t="n">
        <v>33165</v>
      </c>
      <c r="D1516" t="inlineStr">
        <is>
          <t>Würden Sie es begrüssen, wenn für jedes neue Gesetz ein bestehendes Gesetz aufgehoben würde (sogenannte «One-in-one-out-Regel»)?</t>
        </is>
      </c>
      <c r="E1516" t="inlineStr">
        <is>
          <t>options4</t>
        </is>
      </c>
      <c r="F1516" t="n">
        <v>11673</v>
      </c>
      <c r="G1516" t="inlineStr">
        <is>
          <t>Politisches System &amp; Aussenbeziehungen</t>
        </is>
      </c>
      <c r="H1516" t="inlineStr">
        <is>
          <t>Q03692</t>
        </is>
      </c>
      <c r="I1516" t="inlineStr">
        <is>
          <t>de</t>
        </is>
      </c>
      <c r="J1516" t="b">
        <v>0</v>
      </c>
      <c r="K1516" t="inlineStr">
        <is>
          <t>bd8127179b192070a9fb8615e8f1d762</t>
        </is>
      </c>
      <c r="L1516" t="n">
        <v/>
      </c>
      <c r="M1516" t="n">
        <v>-1</v>
      </c>
      <c r="N1516" t="n">
        <v>-1</v>
      </c>
    </row>
    <row r="1517">
      <c r="A1517" t="n">
        <v>1140</v>
      </c>
      <c r="B1517" s="2" t="n">
        <v>45697</v>
      </c>
      <c r="C1517" t="n">
        <v>33166</v>
      </c>
      <c r="D1517" t="inlineStr">
        <is>
          <t xml:space="preserve">Soll das Land im Bereich "Öffentliche Sicherheit" mehr oder weniger ausgeben?
</t>
        </is>
      </c>
      <c r="E1517" t="inlineStr">
        <is>
          <t>options5</t>
        </is>
      </c>
      <c r="F1517" t="n">
        <v>11674</v>
      </c>
      <c r="G1517" t="inlineStr">
        <is>
          <t>Staatshaushalt (ausgewählte Bereiche Erfolgsrechnung 2023)</t>
        </is>
      </c>
      <c r="H1517" t="inlineStr">
        <is>
          <t>Q03693</t>
        </is>
      </c>
      <c r="I1517" t="inlineStr">
        <is>
          <t>de</t>
        </is>
      </c>
      <c r="J1517" t="b">
        <v>0</v>
      </c>
      <c r="K1517" t="inlineStr">
        <is>
          <t>0fe76755eca67ee7b73cd4d43bf1f94d</t>
        </is>
      </c>
      <c r="L1517" t="n">
        <v/>
      </c>
      <c r="M1517" t="n">
        <v>-1</v>
      </c>
      <c r="N1517" t="n">
        <v>-1</v>
      </c>
    </row>
    <row r="1518">
      <c r="A1518" t="n">
        <v>1140</v>
      </c>
      <c r="B1518" s="2" t="n">
        <v>45697</v>
      </c>
      <c r="C1518" t="n">
        <v>33167</v>
      </c>
      <c r="D1518" t="inlineStr">
        <is>
          <t>Soll das Land im Bereich "Bildung und Forschung" mehr oder weniger ausgeben?</t>
        </is>
      </c>
      <c r="E1518" t="inlineStr">
        <is>
          <t>options5</t>
        </is>
      </c>
      <c r="F1518" t="n">
        <v>11674</v>
      </c>
      <c r="G1518" t="inlineStr">
        <is>
          <t>Staatshaushalt (ausgewählte Bereiche Erfolgsrechnung 2023)</t>
        </is>
      </c>
      <c r="H1518" t="inlineStr">
        <is>
          <t>Q03694</t>
        </is>
      </c>
      <c r="I1518" t="inlineStr">
        <is>
          <t>de</t>
        </is>
      </c>
      <c r="J1518" t="b">
        <v>0</v>
      </c>
      <c r="K1518" t="inlineStr">
        <is>
          <t>7ecfcb9bd10beee2cb5b3a85b3164797</t>
        </is>
      </c>
      <c r="L1518" t="n">
        <v/>
      </c>
      <c r="M1518" t="n">
        <v>-1</v>
      </c>
      <c r="N1518" t="n">
        <v>-1</v>
      </c>
    </row>
    <row r="1519">
      <c r="A1519" t="n">
        <v>1140</v>
      </c>
      <c r="B1519" s="2" t="n">
        <v>45697</v>
      </c>
      <c r="C1519" t="n">
        <v>33168</v>
      </c>
      <c r="D1519" t="inlineStr">
        <is>
          <t>Soll das Land im Bereich "Kultur und Freizeit" mehr oder weniger ausgeben?</t>
        </is>
      </c>
      <c r="E1519" t="inlineStr">
        <is>
          <t>options5</t>
        </is>
      </c>
      <c r="F1519" t="n">
        <v>11674</v>
      </c>
      <c r="G1519" t="inlineStr">
        <is>
          <t>Staatshaushalt (ausgewählte Bereiche Erfolgsrechnung 2023)</t>
        </is>
      </c>
      <c r="H1519" t="inlineStr">
        <is>
          <t>Q03695</t>
        </is>
      </c>
      <c r="I1519" t="inlineStr">
        <is>
          <t>de</t>
        </is>
      </c>
      <c r="J1519" t="b">
        <v>0</v>
      </c>
      <c r="K1519" t="inlineStr">
        <is>
          <t>15d6c00a5b7047b8b859ee945a7a00f3</t>
        </is>
      </c>
      <c r="L1519" t="n">
        <v/>
      </c>
      <c r="M1519" t="n">
        <v>-1</v>
      </c>
      <c r="N1519" t="n">
        <v>-1</v>
      </c>
    </row>
    <row r="1520">
      <c r="A1520" t="n">
        <v>1140</v>
      </c>
      <c r="B1520" s="2" t="n">
        <v>45697</v>
      </c>
      <c r="C1520" t="n">
        <v>33169</v>
      </c>
      <c r="D1520" t="inlineStr">
        <is>
          <t>Soll das Land im Bereich "Soziale Wohlfahrt" mehr oder weniger ausgeben?</t>
        </is>
      </c>
      <c r="E1520" t="inlineStr">
        <is>
          <t>options5</t>
        </is>
      </c>
      <c r="F1520" t="n">
        <v>11674</v>
      </c>
      <c r="G1520" t="inlineStr">
        <is>
          <t>Staatshaushalt (ausgewählte Bereiche Erfolgsrechnung 2023)</t>
        </is>
      </c>
      <c r="H1520" t="inlineStr">
        <is>
          <t>Q03696</t>
        </is>
      </c>
      <c r="I1520" t="inlineStr">
        <is>
          <t>de</t>
        </is>
      </c>
      <c r="J1520" t="b">
        <v>0</v>
      </c>
      <c r="K1520" t="inlineStr">
        <is>
          <t>bdf582da94e47cb180860c6734ebe1a9</t>
        </is>
      </c>
      <c r="L1520" t="n">
        <v/>
      </c>
      <c r="M1520" t="n">
        <v>-1</v>
      </c>
      <c r="N1520" t="n">
        <v>-1</v>
      </c>
    </row>
    <row r="1521">
      <c r="A1521" t="n">
        <v>1140</v>
      </c>
      <c r="B1521" s="2" t="n">
        <v>45697</v>
      </c>
      <c r="C1521" t="n">
        <v>33170</v>
      </c>
      <c r="D1521" t="inlineStr">
        <is>
          <t>Soll das Land im Bereich "Öffentlicher Verkehr" mehr oder weniger ausgeben?</t>
        </is>
      </c>
      <c r="E1521" t="inlineStr">
        <is>
          <t>options5</t>
        </is>
      </c>
      <c r="F1521" t="n">
        <v>11674</v>
      </c>
      <c r="G1521" t="inlineStr">
        <is>
          <t>Staatshaushalt (ausgewählte Bereiche Erfolgsrechnung 2023)</t>
        </is>
      </c>
      <c r="H1521" t="inlineStr">
        <is>
          <t>Q03697</t>
        </is>
      </c>
      <c r="I1521" t="inlineStr">
        <is>
          <t>de</t>
        </is>
      </c>
      <c r="J1521" t="b">
        <v>0</v>
      </c>
      <c r="K1521" t="inlineStr">
        <is>
          <t>d0f220ba04df328ddd2b81c4c65cbc93</t>
        </is>
      </c>
      <c r="L1521" t="n">
        <v/>
      </c>
      <c r="M1521" t="n">
        <v>-1</v>
      </c>
      <c r="N1521" t="n">
        <v>-1</v>
      </c>
    </row>
    <row r="1522">
      <c r="A1522" t="n">
        <v>1140</v>
      </c>
      <c r="B1522" s="2" t="n">
        <v>45697</v>
      </c>
      <c r="C1522" t="n">
        <v>33171</v>
      </c>
      <c r="D1522" t="inlineStr">
        <is>
          <t xml:space="preserve">Soll das Land im Bereich "Umwelt- und Raumordnung" mehr oder weniger ausgeben?
</t>
        </is>
      </c>
      <c r="E1522" t="inlineStr">
        <is>
          <t>options5</t>
        </is>
      </c>
      <c r="F1522" t="n">
        <v>11674</v>
      </c>
      <c r="G1522" t="inlineStr">
        <is>
          <t>Staatshaushalt (ausgewählte Bereiche Erfolgsrechnung 2023)</t>
        </is>
      </c>
      <c r="H1522" t="inlineStr">
        <is>
          <t>Q03698</t>
        </is>
      </c>
      <c r="I1522" t="inlineStr">
        <is>
          <t>de</t>
        </is>
      </c>
      <c r="J1522" t="b">
        <v>0</v>
      </c>
      <c r="K1522" t="inlineStr">
        <is>
          <t>0e8d4ea10a9081770953cbde8d63afc7</t>
        </is>
      </c>
      <c r="L1522" t="n">
        <v/>
      </c>
      <c r="M1522" t="n">
        <v>-1</v>
      </c>
      <c r="N1522" t="n">
        <v>-1</v>
      </c>
    </row>
    <row r="1523">
      <c r="A1523" t="n">
        <v>1140</v>
      </c>
      <c r="B1523" s="2" t="n">
        <v>45697</v>
      </c>
      <c r="C1523" t="n">
        <v>33173</v>
      </c>
      <c r="D1523" t="inlineStr">
        <is>
          <t>Wie beurteilen Sie folgende Aussage: "Vermögende sollen sich stärker als heute an der Finanzierung des Staates beteiligen."</t>
        </is>
      </c>
      <c r="E1523" t="inlineStr">
        <is>
          <t>options7</t>
        </is>
      </c>
      <c r="F1523" t="n">
        <v>11675</v>
      </c>
      <c r="G1523" t="inlineStr">
        <is>
          <t>Werthaltungen</t>
        </is>
      </c>
      <c r="H1523" t="inlineStr">
        <is>
          <t>Q03700</t>
        </is>
      </c>
      <c r="I1523" t="inlineStr">
        <is>
          <t>de</t>
        </is>
      </c>
      <c r="J1523" t="b">
        <v>0</v>
      </c>
      <c r="K1523" t="inlineStr">
        <is>
          <t>8f33034a6aff2c5c1f4254e3c86d23b8</t>
        </is>
      </c>
      <c r="L1523" t="n">
        <v/>
      </c>
      <c r="M1523" t="n">
        <v>-1</v>
      </c>
      <c r="N1523" t="n">
        <v>-1</v>
      </c>
    </row>
    <row r="1524">
      <c r="A1524" t="n">
        <v>1140</v>
      </c>
      <c r="B1524" s="2" t="n">
        <v>45697</v>
      </c>
      <c r="C1524" t="n">
        <v>33178</v>
      </c>
      <c r="D1524" t="inlineStr">
        <is>
          <t>Wie beurteilen Sie die folgende Aussage: "Wer sich nichts zuschulden kommen lässt und im Rahmen der Gesetze handelt, muss keine Angst vor staatlichen Sicherheitsmassnahmen haben."</t>
        </is>
      </c>
      <c r="E1524" t="inlineStr">
        <is>
          <t>options7</t>
        </is>
      </c>
      <c r="F1524" t="n">
        <v>11675</v>
      </c>
      <c r="G1524" t="inlineStr">
        <is>
          <t>Werthaltungen</t>
        </is>
      </c>
      <c r="H1524" t="inlineStr">
        <is>
          <t>Q03705</t>
        </is>
      </c>
      <c r="I1524" t="inlineStr">
        <is>
          <t>de</t>
        </is>
      </c>
      <c r="J1524" t="b">
        <v>0</v>
      </c>
      <c r="K1524" t="inlineStr">
        <is>
          <t>b123cdf962212662d8a73f19060c2d9c</t>
        </is>
      </c>
      <c r="L1524" t="n">
        <v/>
      </c>
      <c r="M1524" t="n">
        <v>-1</v>
      </c>
      <c r="N1524" t="n">
        <v>-1</v>
      </c>
    </row>
    <row r="1525">
      <c r="A1525" t="n">
        <v>1155</v>
      </c>
      <c r="B1525" s="2" t="n">
        <v>45718</v>
      </c>
      <c r="C1525" t="n">
        <v>33192</v>
      </c>
      <c r="D1525" t="inlineStr">
        <is>
          <t>Soll der Kanton Wallis familienergänzende Betreuungsstrukturen stärker fördern (Erhöhung der Anzahl Krippenplätze, Verlängerung der Öffnungszeiten von Tagesschulen usw.)?</t>
        </is>
      </c>
      <c r="E1525" t="inlineStr">
        <is>
          <t>options4</t>
        </is>
      </c>
      <c r="F1525" t="n">
        <v>11679</v>
      </c>
      <c r="G1525" t="inlineStr">
        <is>
          <t>Sozialstaat, Familie &amp; Gesundheit</t>
        </is>
      </c>
      <c r="H1525" t="inlineStr">
        <is>
          <t>Q03706</t>
        </is>
      </c>
      <c r="I1525" t="inlineStr">
        <is>
          <t>de</t>
        </is>
      </c>
      <c r="J1525" t="b">
        <v>0</v>
      </c>
      <c r="K1525" t="inlineStr">
        <is>
          <t>5c4e051b3cc5d87804312e6c98ac9540</t>
        </is>
      </c>
      <c r="L1525" t="n">
        <v/>
      </c>
      <c r="M1525" t="n">
        <v>-1</v>
      </c>
      <c r="N1525" t="n">
        <v>-1</v>
      </c>
    </row>
    <row r="1526">
      <c r="A1526" t="n">
        <v>1155</v>
      </c>
      <c r="B1526" s="2" t="n">
        <v>45718</v>
      </c>
      <c r="C1526" t="n">
        <v>33194</v>
      </c>
      <c r="D1526" t="inlineStr">
        <is>
          <t>Soll der Kanton die Kontrollen im Bereich des Sozialhilfebezugs ausbauen (mehr Inspektor/-innen, schärfere Kontrollen)?</t>
        </is>
      </c>
      <c r="E1526" t="inlineStr">
        <is>
          <t>options4</t>
        </is>
      </c>
      <c r="F1526" t="n">
        <v>11679</v>
      </c>
      <c r="G1526" t="inlineStr">
        <is>
          <t>Sozialstaat, Familie &amp; Gesundheit</t>
        </is>
      </c>
      <c r="H1526" t="inlineStr">
        <is>
          <t>Q03708</t>
        </is>
      </c>
      <c r="I1526" t="inlineStr">
        <is>
          <t>de</t>
        </is>
      </c>
      <c r="J1526" t="b">
        <v>0</v>
      </c>
      <c r="K1526" t="inlineStr">
        <is>
          <t>9eae1849d2fcce478568cb460f32625c</t>
        </is>
      </c>
      <c r="L1526" t="n">
        <v/>
      </c>
      <c r="M1526" t="n">
        <v>-1</v>
      </c>
      <c r="N1526" t="n">
        <v>-1</v>
      </c>
    </row>
    <row r="1527">
      <c r="A1527" t="n">
        <v>1155</v>
      </c>
      <c r="B1527" s="2" t="n">
        <v>45718</v>
      </c>
      <c r="C1527" t="n">
        <v>33195</v>
      </c>
      <c r="D1527" t="inlineStr">
        <is>
          <t>Soll die Prämienverbilligung erhöht werden, so dass niemand mehr als 10% seines verfügbaren Einkommens für die Krankenversicherung bezahlen muss (kantonale Volksinitiative)?</t>
        </is>
      </c>
      <c r="E1527" t="inlineStr">
        <is>
          <t>options4</t>
        </is>
      </c>
      <c r="F1527" t="n">
        <v>11679</v>
      </c>
      <c r="G1527" t="inlineStr">
        <is>
          <t>Sozialstaat, Familie &amp; Gesundheit</t>
        </is>
      </c>
      <c r="H1527" t="inlineStr">
        <is>
          <t>Q03709</t>
        </is>
      </c>
      <c r="I1527" t="inlineStr">
        <is>
          <t>de</t>
        </is>
      </c>
      <c r="J1527" t="b">
        <v>0</v>
      </c>
      <c r="K1527" t="inlineStr">
        <is>
          <t>2da641c70c096b05635ba50415998d45</t>
        </is>
      </c>
      <c r="L1527" t="n">
        <v/>
      </c>
      <c r="M1527" t="n">
        <v>-1</v>
      </c>
      <c r="N1527" t="n">
        <v>-1</v>
      </c>
    </row>
    <row r="1528">
      <c r="A1528" t="n">
        <v>1155</v>
      </c>
      <c r="B1528" s="2" t="n">
        <v>45718</v>
      </c>
      <c r="C1528" t="n">
        <v>33196</v>
      </c>
      <c r="D1528" t="inlineStr">
        <is>
          <t>Begrüssen Sie eine Zentralisierung der Unterwalliser Spitallandschaft (z.B. in Sion)?</t>
        </is>
      </c>
      <c r="E1528" t="inlineStr">
        <is>
          <t>options4</t>
        </is>
      </c>
      <c r="F1528" t="n">
        <v>11679</v>
      </c>
      <c r="G1528" t="inlineStr">
        <is>
          <t>Sozialstaat, Familie &amp; Gesundheit</t>
        </is>
      </c>
      <c r="H1528" t="inlineStr">
        <is>
          <t>Q03710</t>
        </is>
      </c>
      <c r="I1528" t="inlineStr">
        <is>
          <t>de</t>
        </is>
      </c>
      <c r="J1528" t="b">
        <v>0</v>
      </c>
      <c r="K1528" t="inlineStr">
        <is>
          <t>0131e602daf9c5928d7f88966ef36785</t>
        </is>
      </c>
      <c r="L1528" t="n">
        <v/>
      </c>
      <c r="M1528" t="n">
        <v>-1</v>
      </c>
      <c r="N1528" t="n">
        <v>-1</v>
      </c>
    </row>
    <row r="1529">
      <c r="A1529" t="n">
        <v>1155</v>
      </c>
      <c r="B1529" s="2" t="n">
        <v>45718</v>
      </c>
      <c r="C1529" t="n">
        <v>33197</v>
      </c>
      <c r="D1529" t="inlineStr">
        <is>
          <t>Soll der Kanton die Schulsozialarbeit stärker fördern?</t>
        </is>
      </c>
      <c r="E1529" t="inlineStr">
        <is>
          <t>options4</t>
        </is>
      </c>
      <c r="F1529" t="n">
        <v>11680</v>
      </c>
      <c r="G1529" t="inlineStr">
        <is>
          <t>Schule &amp; Bildung</t>
        </is>
      </c>
      <c r="H1529" t="inlineStr">
        <is>
          <t>Q03711</t>
        </is>
      </c>
      <c r="I1529" t="inlineStr">
        <is>
          <t>de</t>
        </is>
      </c>
      <c r="J1529" t="b">
        <v>0</v>
      </c>
      <c r="K1529" t="inlineStr">
        <is>
          <t>69cc0d8fd6b551d46c9b4fc648c2613d</t>
        </is>
      </c>
      <c r="L1529" t="n">
        <v/>
      </c>
      <c r="M1529" t="n">
        <v>-1</v>
      </c>
      <c r="N1529" t="n">
        <v>-1</v>
      </c>
    </row>
    <row r="1530">
      <c r="A1530" t="n">
        <v>1155</v>
      </c>
      <c r="B1530" s="2" t="n">
        <v>45718</v>
      </c>
      <c r="C1530" t="n">
        <v>33199</v>
      </c>
      <c r="D1530" t="inlineStr">
        <is>
          <t>Soll der Kanton die Arbeitsbedingungen von Lehrpersonen weiter verbessern (z.B. Lohnerhöhungen, Reduktion der Lektionen)?</t>
        </is>
      </c>
      <c r="E1530" t="inlineStr">
        <is>
          <t>options4</t>
        </is>
      </c>
      <c r="F1530" t="n">
        <v>11680</v>
      </c>
      <c r="G1530" t="inlineStr">
        <is>
          <t>Schule &amp; Bildung</t>
        </is>
      </c>
      <c r="H1530" t="inlineStr">
        <is>
          <t>Q03713</t>
        </is>
      </c>
      <c r="I1530" t="inlineStr">
        <is>
          <t>de</t>
        </is>
      </c>
      <c r="J1530" t="b">
        <v>0</v>
      </c>
      <c r="K1530" t="inlineStr">
        <is>
          <t>a27fbcbd94a9464ed1f7826941b6b28e</t>
        </is>
      </c>
      <c r="L1530" t="n">
        <v/>
      </c>
      <c r="M1530" t="n">
        <v>-1</v>
      </c>
      <c r="N1530" t="n">
        <v>-1</v>
      </c>
    </row>
    <row r="1531">
      <c r="A1531" t="n">
        <v>1155</v>
      </c>
      <c r="B1531" s="2" t="n">
        <v>45718</v>
      </c>
      <c r="C1531" t="n">
        <v>33201</v>
      </c>
      <c r="D1531" t="inlineStr">
        <is>
          <t>Sollen die Anforderungen für die Einbürgerungen, insbesondere für Sprachkenntnisse und soziale Integration, erhöht werden?</t>
        </is>
      </c>
      <c r="E1531" t="inlineStr">
        <is>
          <t>options4</t>
        </is>
      </c>
      <c r="F1531" t="n">
        <v>11681</v>
      </c>
      <c r="G1531" t="inlineStr">
        <is>
          <t>Migration &amp; Integration</t>
        </is>
      </c>
      <c r="H1531" t="inlineStr">
        <is>
          <t>Q03715</t>
        </is>
      </c>
      <c r="I1531" t="inlineStr">
        <is>
          <t>de</t>
        </is>
      </c>
      <c r="J1531" t="b">
        <v>0</v>
      </c>
      <c r="K1531" t="inlineStr">
        <is>
          <t>b4ceb175cc52311b0942cb23eadf50ce</t>
        </is>
      </c>
      <c r="L1531" t="n">
        <v/>
      </c>
      <c r="M1531" t="n">
        <v>-1</v>
      </c>
      <c r="N1531" t="n">
        <v>-1</v>
      </c>
    </row>
    <row r="1532">
      <c r="A1532" t="n">
        <v>1155</v>
      </c>
      <c r="B1532" s="2" t="n">
        <v>45718</v>
      </c>
      <c r="C1532" t="n">
        <v>33206</v>
      </c>
      <c r="D1532" t="inlineStr">
        <is>
          <t>Soll der Kanton das Abobo (Kulturabo für den Kanton Wallis) finanziell unterstützen und somit vergünstigen?</t>
        </is>
      </c>
      <c r="E1532" t="inlineStr">
        <is>
          <t>options4</t>
        </is>
      </c>
      <c r="F1532" t="n">
        <v>11682</v>
      </c>
      <c r="G1532" t="inlineStr">
        <is>
          <t>Gesellschaft, Kultur &amp; Ethik</t>
        </is>
      </c>
      <c r="H1532" t="inlineStr">
        <is>
          <t>Q03720</t>
        </is>
      </c>
      <c r="I1532" t="inlineStr">
        <is>
          <t>de</t>
        </is>
      </c>
      <c r="J1532" t="b">
        <v>0</v>
      </c>
      <c r="K1532" t="inlineStr">
        <is>
          <t>38fee1200e7b8b4e9a8c1ea27eb0d1c7</t>
        </is>
      </c>
      <c r="L1532" t="n">
        <v/>
      </c>
      <c r="M1532" t="n">
        <v>-1</v>
      </c>
      <c r="N1532" t="n">
        <v>-1</v>
      </c>
    </row>
    <row r="1533">
      <c r="A1533" t="n">
        <v>1155</v>
      </c>
      <c r="B1533" s="2" t="n">
        <v>45718</v>
      </c>
      <c r="C1533" t="n">
        <v>33209</v>
      </c>
      <c r="D1533" t="inlineStr">
        <is>
          <t>Sollte der Kanton für diejenigen Unternehmen, die Lehrlinge ausbilden, Steuererleichterungen einführen?</t>
        </is>
      </c>
      <c r="E1533" t="inlineStr">
        <is>
          <t>options4</t>
        </is>
      </c>
      <c r="F1533" t="n">
        <v>11683</v>
      </c>
      <c r="G1533" t="inlineStr">
        <is>
          <t>Finanzen &amp; Steuern</t>
        </is>
      </c>
      <c r="H1533" t="inlineStr">
        <is>
          <t>Q03723</t>
        </is>
      </c>
      <c r="I1533" t="inlineStr">
        <is>
          <t>de</t>
        </is>
      </c>
      <c r="J1533" t="b">
        <v>0</v>
      </c>
      <c r="K1533" t="inlineStr">
        <is>
          <t>8cdf4af3ad20a37b9baef4aec2678bcd</t>
        </is>
      </c>
      <c r="L1533" t="n">
        <v/>
      </c>
      <c r="M1533" t="n">
        <v>-1</v>
      </c>
      <c r="N1533" t="n">
        <v>-1</v>
      </c>
    </row>
    <row r="1534">
      <c r="A1534" t="n">
        <v>1155</v>
      </c>
      <c r="B1534" s="2" t="n">
        <v>45718</v>
      </c>
      <c r="C1534" t="n">
        <v>33211</v>
      </c>
      <c r="D1534" t="inlineStr">
        <is>
          <t>Sollen Familien, die Ihre Kinder selbst betreuen, künftig bei den Steuern einen deutlich höheren Abzug machen dürfen (Erhöhung von CHF 3'000 auf CHF 10'000 analog dem Fremdbetreungsabzug)?</t>
        </is>
      </c>
      <c r="E1534" t="inlineStr">
        <is>
          <t>options4</t>
        </is>
      </c>
      <c r="F1534" t="n">
        <v>11683</v>
      </c>
      <c r="G1534" t="inlineStr">
        <is>
          <t>Finanzen &amp; Steuern</t>
        </is>
      </c>
      <c r="H1534" t="inlineStr">
        <is>
          <t>Q03724</t>
        </is>
      </c>
      <c r="I1534" t="inlineStr">
        <is>
          <t>de</t>
        </is>
      </c>
      <c r="J1534" t="b">
        <v>0</v>
      </c>
      <c r="K1534" t="inlineStr">
        <is>
          <t>b2caa5c39b4664b0bdc6bb0dbdcee2a1</t>
        </is>
      </c>
      <c r="L1534" t="n">
        <v/>
      </c>
      <c r="M1534" t="n">
        <v>-1</v>
      </c>
      <c r="N1534" t="n">
        <v>-1</v>
      </c>
    </row>
    <row r="1535">
      <c r="A1535" t="n">
        <v>1155</v>
      </c>
      <c r="B1535" s="2" t="n">
        <v>45718</v>
      </c>
      <c r="C1535" t="n">
        <v>33213</v>
      </c>
      <c r="D1535" t="inlineStr">
        <is>
          <t>Soll der Kanton das Service-Public-Angebot (z.B. öffentlicher Verkehr, Verwaltungsdienstleistungen) in ländlichen Gebieten stärker unterstützen?</t>
        </is>
      </c>
      <c r="E1535" t="inlineStr">
        <is>
          <t>options4</t>
        </is>
      </c>
      <c r="F1535" t="n">
        <v>11684</v>
      </c>
      <c r="G1535" t="inlineStr">
        <is>
          <t>Wirtschaft &amp; Arbeit</t>
        </is>
      </c>
      <c r="H1535" t="inlineStr">
        <is>
          <t>Q03726</t>
        </is>
      </c>
      <c r="I1535" t="inlineStr">
        <is>
          <t>de</t>
        </is>
      </c>
      <c r="J1535" t="b">
        <v>0</v>
      </c>
      <c r="K1535" t="inlineStr">
        <is>
          <t>0000a3046073c456bcb31b34fa2b1b05</t>
        </is>
      </c>
      <c r="L1535" t="n">
        <v/>
      </c>
      <c r="M1535" t="n">
        <v>-1</v>
      </c>
      <c r="N1535" t="n">
        <v>-1</v>
      </c>
    </row>
    <row r="1536">
      <c r="A1536" t="n">
        <v>1155</v>
      </c>
      <c r="B1536" s="2" t="n">
        <v>45718</v>
      </c>
      <c r="C1536" t="n">
        <v>33214</v>
      </c>
      <c r="D1536" t="inlineStr">
        <is>
          <t>Sollen die Arbeitsbedingungen von Angestellten in Kindertagesstätten (Kita) verbessert werden (z.B. mittels GAV)?</t>
        </is>
      </c>
      <c r="E1536" t="inlineStr">
        <is>
          <t>options4</t>
        </is>
      </c>
      <c r="F1536" t="n">
        <v>11684</v>
      </c>
      <c r="G1536" t="inlineStr">
        <is>
          <t>Wirtschaft &amp; Arbeit</t>
        </is>
      </c>
      <c r="H1536" t="inlineStr">
        <is>
          <t>Q03727</t>
        </is>
      </c>
      <c r="I1536" t="inlineStr">
        <is>
          <t>de</t>
        </is>
      </c>
      <c r="J1536" t="b">
        <v>0</v>
      </c>
      <c r="K1536" t="inlineStr">
        <is>
          <t>6f2b92163f2dc922ad82e810ce9511ea</t>
        </is>
      </c>
      <c r="L1536" t="n">
        <v/>
      </c>
      <c r="M1536" t="n">
        <v>-1</v>
      </c>
      <c r="N1536" t="n">
        <v>-1</v>
      </c>
    </row>
    <row r="1537">
      <c r="A1537" t="n">
        <v>1155</v>
      </c>
      <c r="B1537" s="2" t="n">
        <v>45718</v>
      </c>
      <c r="C1537" t="n">
        <v>33216</v>
      </c>
      <c r="D1537" t="inlineStr">
        <is>
          <t>Befürworten Sie die Einführung eines kantonalen Mindestlohnes für alle Arbeitnehmenden in der Höhe von CHF 4'000 pro Monat (kantonale Volksinitiative)?</t>
        </is>
      </c>
      <c r="E1537" t="inlineStr">
        <is>
          <t>options4</t>
        </is>
      </c>
      <c r="F1537" t="n">
        <v>11684</v>
      </c>
      <c r="G1537" t="inlineStr">
        <is>
          <t>Wirtschaft &amp; Arbeit</t>
        </is>
      </c>
      <c r="H1537" t="inlineStr">
        <is>
          <t>Q03729</t>
        </is>
      </c>
      <c r="I1537" t="inlineStr">
        <is>
          <t>de</t>
        </is>
      </c>
      <c r="J1537" t="b">
        <v>0</v>
      </c>
      <c r="K1537" t="inlineStr">
        <is>
          <t>f981fbe20c1e117f76a2c6de0c1c9685</t>
        </is>
      </c>
      <c r="L1537" t="n">
        <v/>
      </c>
      <c r="M1537" t="n">
        <v>-1</v>
      </c>
      <c r="N1537" t="n">
        <v>-1</v>
      </c>
    </row>
    <row r="1538">
      <c r="A1538" t="n">
        <v>1155</v>
      </c>
      <c r="B1538" s="2" t="n">
        <v>45718</v>
      </c>
      <c r="C1538" t="n">
        <v>33217</v>
      </c>
      <c r="D1538" t="inlineStr">
        <is>
          <t xml:space="preserve">Soll die Lohngleichheit von Frauen und Männern bei Unternehmen, welche Aufträge vom Kanton erhalten, strenger kontrolliert werden? </t>
        </is>
      </c>
      <c r="E1538" t="inlineStr">
        <is>
          <t>options4</t>
        </is>
      </c>
      <c r="F1538" t="n">
        <v>11684</v>
      </c>
      <c r="G1538" t="inlineStr">
        <is>
          <t>Wirtschaft &amp; Arbeit</t>
        </is>
      </c>
      <c r="H1538" t="inlineStr">
        <is>
          <t>Q03730</t>
        </is>
      </c>
      <c r="I1538" t="inlineStr">
        <is>
          <t>de</t>
        </is>
      </c>
      <c r="J1538" t="b">
        <v>0</v>
      </c>
      <c r="K1538" t="inlineStr">
        <is>
          <t>16e0234d704ce1163e251fc19660614e</t>
        </is>
      </c>
      <c r="L1538" t="n">
        <v/>
      </c>
      <c r="M1538" t="n">
        <v>-1</v>
      </c>
      <c r="N1538" t="n">
        <v>-1</v>
      </c>
    </row>
    <row r="1539">
      <c r="A1539" t="n">
        <v>1155</v>
      </c>
      <c r="B1539" s="2" t="n">
        <v>45718</v>
      </c>
      <c r="C1539" t="n">
        <v>33218</v>
      </c>
      <c r="D1539" t="inlineStr">
        <is>
          <t>Soll der Kanton Unternehmen in Krisensituationen finanzielle Unterstützung zukommen lassen (z.B. zinsloses Darlehen für Novelis AG in Sierre)?</t>
        </is>
      </c>
      <c r="E1539" t="inlineStr">
        <is>
          <t>options4</t>
        </is>
      </c>
      <c r="F1539" t="n">
        <v>11684</v>
      </c>
      <c r="G1539" t="inlineStr">
        <is>
          <t>Wirtschaft &amp; Arbeit</t>
        </is>
      </c>
      <c r="H1539" t="inlineStr">
        <is>
          <t>Q03731</t>
        </is>
      </c>
      <c r="I1539" t="inlineStr">
        <is>
          <t>de</t>
        </is>
      </c>
      <c r="J1539" t="b">
        <v>0</v>
      </c>
      <c r="K1539" t="inlineStr">
        <is>
          <t>006b925916602a31217f198bf589c032</t>
        </is>
      </c>
      <c r="L1539" t="n">
        <v/>
      </c>
      <c r="M1539" t="n">
        <v>-1</v>
      </c>
      <c r="N1539" t="n">
        <v>-1</v>
      </c>
    </row>
    <row r="1540">
      <c r="A1540" t="n">
        <v>1155</v>
      </c>
      <c r="B1540" s="2" t="n">
        <v>45718</v>
      </c>
      <c r="C1540" t="n">
        <v>33219</v>
      </c>
      <c r="D1540" t="inlineStr">
        <is>
          <t>Braucht es im Kanton Ihrer Meinung nach zusätzliche Massnahmen zugunsten des motorisierten Individualverkehrs (z.B. besser Unterhalt, Kapazitätsausbau)?</t>
        </is>
      </c>
      <c r="E1540" t="inlineStr">
        <is>
          <t>options4</t>
        </is>
      </c>
      <c r="F1540" t="n">
        <v>11685</v>
      </c>
      <c r="G1540" t="inlineStr">
        <is>
          <t>Verkehr &amp; Raumplanung</t>
        </is>
      </c>
      <c r="H1540" t="inlineStr">
        <is>
          <t>Q03732</t>
        </is>
      </c>
      <c r="I1540" t="inlineStr">
        <is>
          <t>de</t>
        </is>
      </c>
      <c r="J1540" t="b">
        <v>0</v>
      </c>
      <c r="K1540" t="inlineStr">
        <is>
          <t>5c5cbf6a94ec6dc67fb45ca523520547</t>
        </is>
      </c>
      <c r="L1540" t="n">
        <v/>
      </c>
      <c r="M1540" t="n">
        <v>-1</v>
      </c>
      <c r="N1540" t="n">
        <v>-1</v>
      </c>
    </row>
    <row r="1541">
      <c r="A1541" t="n">
        <v>1155</v>
      </c>
      <c r="B1541" s="2" t="n">
        <v>45718</v>
      </c>
      <c r="C1541" t="n">
        <v>33220</v>
      </c>
      <c r="D1541" t="inlineStr">
        <is>
          <t>Sollte der Kanton die Benutzung des öffentlichen Verkehrs stärker fördern (Subventionen für Abonemments, Verdichtung des Netzes)?</t>
        </is>
      </c>
      <c r="E1541" t="inlineStr">
        <is>
          <t>options4</t>
        </is>
      </c>
      <c r="F1541" t="n">
        <v>11685</v>
      </c>
      <c r="G1541" t="inlineStr">
        <is>
          <t>Verkehr &amp; Raumplanung</t>
        </is>
      </c>
      <c r="H1541" t="inlineStr">
        <is>
          <t>Q03733</t>
        </is>
      </c>
      <c r="I1541" t="inlineStr">
        <is>
          <t>de</t>
        </is>
      </c>
      <c r="J1541" t="b">
        <v>0</v>
      </c>
      <c r="K1541" t="inlineStr">
        <is>
          <t>49ac236944a46c7844f9c0bd1778c19f</t>
        </is>
      </c>
      <c r="L1541" t="n">
        <v/>
      </c>
      <c r="M1541" t="n">
        <v>-1</v>
      </c>
      <c r="N1541" t="n">
        <v>-1</v>
      </c>
    </row>
    <row r="1542">
      <c r="A1542" t="n">
        <v>1155</v>
      </c>
      <c r="B1542" s="2" t="n">
        <v>45718</v>
      </c>
      <c r="C1542" t="n">
        <v>33221</v>
      </c>
      <c r="D1542" t="inlineStr">
        <is>
          <t xml:space="preserve">Soll im Kanton die Infrastruktur für den Langsamverkehr (z.B. Velowege, Veloabstellplätze) schneller ausgebaut werden? </t>
        </is>
      </c>
      <c r="E1542" t="inlineStr">
        <is>
          <t>options4</t>
        </is>
      </c>
      <c r="F1542" t="n">
        <v>11685</v>
      </c>
      <c r="G1542" t="inlineStr">
        <is>
          <t>Verkehr &amp; Raumplanung</t>
        </is>
      </c>
      <c r="H1542" t="inlineStr">
        <is>
          <t>Q03734</t>
        </is>
      </c>
      <c r="I1542" t="inlineStr">
        <is>
          <t>de</t>
        </is>
      </c>
      <c r="J1542" t="b">
        <v>0</v>
      </c>
      <c r="K1542" t="inlineStr">
        <is>
          <t>7a0e43c5e044844244b06fb0871ad537</t>
        </is>
      </c>
      <c r="L1542" t="n">
        <v/>
      </c>
      <c r="M1542" t="n">
        <v>-1</v>
      </c>
      <c r="N1542" t="n">
        <v>-1</v>
      </c>
    </row>
    <row r="1543">
      <c r="A1543" t="n">
        <v>1155</v>
      </c>
      <c r="B1543" s="2" t="n">
        <v>45718</v>
      </c>
      <c r="C1543" t="n">
        <v>33223</v>
      </c>
      <c r="D1543" t="inlineStr">
        <is>
          <t>Sollen im Kanton neue Stauseen gebaut werden (u.a. Projekt Oberaletsch, Gornerli, Burgsee Fieschergletscher, Arolla, Dix+ und der Gletsch-Grimselsee)?</t>
        </is>
      </c>
      <c r="E1543" t="inlineStr">
        <is>
          <t>options4</t>
        </is>
      </c>
      <c r="F1543" t="n">
        <v>11686</v>
      </c>
      <c r="G1543" t="inlineStr">
        <is>
          <t>Umwelt &amp; Energie</t>
        </is>
      </c>
      <c r="H1543" t="inlineStr">
        <is>
          <t>Q03736</t>
        </is>
      </c>
      <c r="I1543" t="inlineStr">
        <is>
          <t>de</t>
        </is>
      </c>
      <c r="J1543" t="b">
        <v>0</v>
      </c>
      <c r="K1543" t="inlineStr">
        <is>
          <t>18773873ed583d872898c6d0462c72ab</t>
        </is>
      </c>
      <c r="L1543" t="n">
        <v/>
      </c>
      <c r="M1543" t="n">
        <v>-1</v>
      </c>
      <c r="N1543" t="n">
        <v>-1</v>
      </c>
    </row>
    <row r="1544">
      <c r="A1544" t="n">
        <v>1155</v>
      </c>
      <c r="B1544" s="2" t="n">
        <v>45718</v>
      </c>
      <c r="C1544" t="n">
        <v>33224</v>
      </c>
      <c r="D1544" t="inlineStr">
        <is>
          <t>Soll der Kanton beim Umwelt- und Klimaschutz auf Anpassungsmassnahmen verzichten?</t>
        </is>
      </c>
      <c r="E1544" t="inlineStr">
        <is>
          <t>options4</t>
        </is>
      </c>
      <c r="F1544" t="n">
        <v>11686</v>
      </c>
      <c r="G1544" t="inlineStr">
        <is>
          <t>Umwelt &amp; Energie</t>
        </is>
      </c>
      <c r="H1544" t="inlineStr">
        <is>
          <t>Q03737</t>
        </is>
      </c>
      <c r="I1544" t="inlineStr">
        <is>
          <t>de</t>
        </is>
      </c>
      <c r="J1544" t="b">
        <v>0</v>
      </c>
      <c r="K1544" t="inlineStr">
        <is>
          <t>4e5f3433400d9d2c25cb93d3be8a61c9</t>
        </is>
      </c>
      <c r="L1544" t="n">
        <v/>
      </c>
      <c r="M1544" t="n">
        <v>-1</v>
      </c>
      <c r="N1544" t="n">
        <v>-1</v>
      </c>
    </row>
    <row r="1545">
      <c r="A1545" t="n">
        <v>1155</v>
      </c>
      <c r="B1545" s="2" t="n">
        <v>45718</v>
      </c>
      <c r="C1545" t="n">
        <v>33225</v>
      </c>
      <c r="D1545" t="inlineStr">
        <is>
          <t>Soll der Kanton Bergbauern bezüglich Schutzmassnahmen gegen Wölfe stärker unterstützen (z.B. finanzielle Unterstützung)?</t>
        </is>
      </c>
      <c r="E1545" t="inlineStr">
        <is>
          <t>options4</t>
        </is>
      </c>
      <c r="F1545" t="n">
        <v>11686</v>
      </c>
      <c r="G1545" t="inlineStr">
        <is>
          <t>Umwelt &amp; Energie</t>
        </is>
      </c>
      <c r="H1545" t="inlineStr">
        <is>
          <t>Q03738</t>
        </is>
      </c>
      <c r="I1545" t="inlineStr">
        <is>
          <t>de</t>
        </is>
      </c>
      <c r="J1545" t="b">
        <v>0</v>
      </c>
      <c r="K1545" t="inlineStr">
        <is>
          <t>b055bc785f275a40a0008ef3bf062e01</t>
        </is>
      </c>
      <c r="L1545" t="n">
        <v/>
      </c>
      <c r="M1545" t="n">
        <v>-1</v>
      </c>
      <c r="N1545" t="n">
        <v>-1</v>
      </c>
    </row>
    <row r="1546">
      <c r="A1546" t="n">
        <v>1155</v>
      </c>
      <c r="B1546" s="2" t="n">
        <v>45718</v>
      </c>
      <c r="C1546" t="n">
        <v>33226</v>
      </c>
      <c r="D1546" t="inlineStr">
        <is>
          <t>Soll die 3. Rhonekorrektion wie ursprünglich geplant (ohne Senkung der Schutzstandards) umgesetzt werden?</t>
        </is>
      </c>
      <c r="E1546" t="inlineStr">
        <is>
          <t>options4</t>
        </is>
      </c>
      <c r="F1546" t="n">
        <v>11686</v>
      </c>
      <c r="G1546" t="inlineStr">
        <is>
          <t>Umwelt &amp; Energie</t>
        </is>
      </c>
      <c r="H1546" t="inlineStr">
        <is>
          <t>Q03739</t>
        </is>
      </c>
      <c r="I1546" t="inlineStr">
        <is>
          <t>de</t>
        </is>
      </c>
      <c r="J1546" t="b">
        <v>0</v>
      </c>
      <c r="K1546" t="inlineStr">
        <is>
          <t>f2f43b3d13c2679edde48fe8de4d628c</t>
        </is>
      </c>
      <c r="L1546" t="n">
        <v/>
      </c>
      <c r="M1546" t="n">
        <v>-1</v>
      </c>
      <c r="N1546" t="n">
        <v>-1</v>
      </c>
    </row>
    <row r="1547">
      <c r="A1547" t="n">
        <v>1155</v>
      </c>
      <c r="B1547" s="2" t="n">
        <v>45718</v>
      </c>
      <c r="C1547" t="n">
        <v>33227</v>
      </c>
      <c r="D1547" t="inlineStr">
        <is>
          <t>Befürworten Sie den Bau grosser alpiner Solaranlagen (z. B. Gondosolar)?</t>
        </is>
      </c>
      <c r="E1547" t="inlineStr">
        <is>
          <t>options4</t>
        </is>
      </c>
      <c r="F1547" t="n">
        <v>11686</v>
      </c>
      <c r="G1547" t="inlineStr">
        <is>
          <t>Umwelt &amp; Energie</t>
        </is>
      </c>
      <c r="H1547" t="inlineStr">
        <is>
          <t>Q03740</t>
        </is>
      </c>
      <c r="I1547" t="inlineStr">
        <is>
          <t>de</t>
        </is>
      </c>
      <c r="J1547" t="b">
        <v>0</v>
      </c>
      <c r="K1547" t="inlineStr">
        <is>
          <t>dce0a347f524e416411996e814d0f074</t>
        </is>
      </c>
      <c r="L1547" t="n">
        <v/>
      </c>
      <c r="M1547" t="n">
        <v>-1</v>
      </c>
      <c r="N1547" t="n">
        <v>-1</v>
      </c>
    </row>
    <row r="1548">
      <c r="A1548" t="n">
        <v>1155</v>
      </c>
      <c r="B1548" s="2" t="n">
        <v>45718</v>
      </c>
      <c r="C1548" t="n">
        <v>33228</v>
      </c>
      <c r="D1548" t="inlineStr">
        <is>
          <t>Soll der Kanton Staat und Kirche vollständig trennen?</t>
        </is>
      </c>
      <c r="E1548" t="inlineStr">
        <is>
          <t>options4</t>
        </is>
      </c>
      <c r="F1548" t="n">
        <v>11687</v>
      </c>
      <c r="G1548" t="inlineStr">
        <is>
          <t>Politisches System &amp; Digitalisierung</t>
        </is>
      </c>
      <c r="H1548" t="inlineStr">
        <is>
          <t>Q03741</t>
        </is>
      </c>
      <c r="I1548" t="inlineStr">
        <is>
          <t>de</t>
        </is>
      </c>
      <c r="J1548" t="b">
        <v>0</v>
      </c>
      <c r="K1548" t="inlineStr">
        <is>
          <t>50fbd73acc37af02b7b4713a49405a8d</t>
        </is>
      </c>
      <c r="L1548" t="n">
        <v/>
      </c>
      <c r="M1548" t="n">
        <v>-1</v>
      </c>
      <c r="N1548" t="n">
        <v>-1</v>
      </c>
    </row>
    <row r="1549">
      <c r="A1549" t="n">
        <v>1155</v>
      </c>
      <c r="B1549" s="2" t="n">
        <v>45718</v>
      </c>
      <c r="C1549" t="n">
        <v>33234</v>
      </c>
      <c r="D1549" t="inlineStr">
        <is>
          <t>Soll im öffentlichen Raum mehr Videoüberwachung eingesetzt werden?</t>
        </is>
      </c>
      <c r="E1549" t="inlineStr">
        <is>
          <t>options4</t>
        </is>
      </c>
      <c r="F1549" t="n">
        <v>11688</v>
      </c>
      <c r="G1549" t="inlineStr">
        <is>
          <t>Sicherheit &amp; Polizei</t>
        </is>
      </c>
      <c r="H1549" t="inlineStr">
        <is>
          <t>Q03747</t>
        </is>
      </c>
      <c r="I1549" t="inlineStr">
        <is>
          <t>de</t>
        </is>
      </c>
      <c r="J1549" t="b">
        <v>0</v>
      </c>
      <c r="K1549" t="inlineStr">
        <is>
          <t>6bad7aef86c1f9a796c9677219c5ab65</t>
        </is>
      </c>
      <c r="L1549" t="n">
        <v/>
      </c>
      <c r="M1549" t="n">
        <v>-1</v>
      </c>
      <c r="N1549" t="n">
        <v>-1</v>
      </c>
    </row>
    <row r="1550">
      <c r="A1550" t="n">
        <v>1155</v>
      </c>
      <c r="B1550" s="2" t="n">
        <v>45718</v>
      </c>
      <c r="C1550" t="n">
        <v>33235</v>
      </c>
      <c r="D1550" t="inlineStr">
        <is>
          <t>Wie beurteilen Sie diese Aussage: "Von einer freien Marktwirtschaft profitieren langfristig alle."</t>
        </is>
      </c>
      <c r="E1550" t="inlineStr">
        <is>
          <t>options7</t>
        </is>
      </c>
      <c r="F1550" t="n">
        <v>11689</v>
      </c>
      <c r="G1550" t="inlineStr">
        <is>
          <t>Werthaltungen</t>
        </is>
      </c>
      <c r="H1550" t="inlineStr">
        <is>
          <t>Q03748</t>
        </is>
      </c>
      <c r="I1550" t="inlineStr">
        <is>
          <t>de</t>
        </is>
      </c>
      <c r="J1550" t="b">
        <v>0</v>
      </c>
      <c r="K1550" t="inlineStr">
        <is>
          <t>3766a6e2c193b0d468a3065e537b2a14</t>
        </is>
      </c>
      <c r="L1550" t="n">
        <v/>
      </c>
      <c r="M1550" t="n">
        <v>-1</v>
      </c>
      <c r="N1550" t="n">
        <v>-1</v>
      </c>
    </row>
    <row r="1551">
      <c r="A1551" t="n">
        <v>1155</v>
      </c>
      <c r="B1551" s="2" t="n">
        <v>45718</v>
      </c>
      <c r="C1551" t="n">
        <v>33239</v>
      </c>
      <c r="D1551" t="inlineStr">
        <is>
          <t>Wie beurteilen Sie diese Aussage: "Ein stärkerer Umweltschutz ist notwendig, auch wenn er zu Lasten des Wirtschaftswachstums durchgesetzt werden muss."</t>
        </is>
      </c>
      <c r="E1551" t="inlineStr">
        <is>
          <t>options7</t>
        </is>
      </c>
      <c r="F1551" t="n">
        <v>11689</v>
      </c>
      <c r="G1551" t="inlineStr">
        <is>
          <t>Werthaltungen</t>
        </is>
      </c>
      <c r="H1551" t="inlineStr">
        <is>
          <t>Q03752</t>
        </is>
      </c>
      <c r="I1551" t="inlineStr">
        <is>
          <t>de</t>
        </is>
      </c>
      <c r="J1551" t="b">
        <v>0</v>
      </c>
      <c r="K1551" t="inlineStr">
        <is>
          <t>e00bfb2cbaf6e5d406f82b2a0438c63d</t>
        </is>
      </c>
      <c r="L1551" t="n">
        <v/>
      </c>
      <c r="M1551" t="n">
        <v>-1</v>
      </c>
      <c r="N1551" t="n">
        <v>-1</v>
      </c>
    </row>
    <row r="1552">
      <c r="A1552" t="n">
        <v>1156</v>
      </c>
      <c r="B1552" s="2" t="n">
        <v>45760</v>
      </c>
      <c r="C1552" t="n">
        <v>33376</v>
      </c>
      <c r="D1552" t="inlineStr">
        <is>
          <t>Soll die Stadt Olten bei Verdacht auf Sozialhilfemissbrauch Sozialdetektiv/-innen einsetzen?</t>
        </is>
      </c>
      <c r="E1552" t="inlineStr">
        <is>
          <t>options4</t>
        </is>
      </c>
      <c r="F1552" t="n">
        <v>11723</v>
      </c>
      <c r="G1552" t="inlineStr">
        <is>
          <t>Sozialstaat, Familie &amp; Gesundheit</t>
        </is>
      </c>
      <c r="H1552" t="inlineStr">
        <is>
          <t>Q03753</t>
        </is>
      </c>
      <c r="I1552" t="inlineStr">
        <is>
          <t>de</t>
        </is>
      </c>
      <c r="J1552" t="b">
        <v>0</v>
      </c>
      <c r="K1552" t="inlineStr">
        <is>
          <t>ab947d4f82bb765d9f362cb930722bfb</t>
        </is>
      </c>
      <c r="L1552" t="n">
        <v/>
      </c>
      <c r="M1552" t="n">
        <v>-1</v>
      </c>
      <c r="N1552" t="n">
        <v>-1</v>
      </c>
    </row>
    <row r="1553">
      <c r="A1553" t="n">
        <v>1156</v>
      </c>
      <c r="B1553" s="2" t="n">
        <v>45760</v>
      </c>
      <c r="C1553" t="n">
        <v>33378</v>
      </c>
      <c r="D1553" t="inlineStr">
        <is>
          <t>Soll sich die Stadt finanziell an der Notschlafstelle Schlafguet beteiligen?</t>
        </is>
      </c>
      <c r="E1553" t="inlineStr">
        <is>
          <t>options4</t>
        </is>
      </c>
      <c r="F1553" t="n">
        <v>11723</v>
      </c>
      <c r="G1553" t="inlineStr">
        <is>
          <t>Sozialstaat, Familie &amp; Gesundheit</t>
        </is>
      </c>
      <c r="H1553" t="inlineStr">
        <is>
          <t>Q03755</t>
        </is>
      </c>
      <c r="I1553" t="inlineStr">
        <is>
          <t>de</t>
        </is>
      </c>
      <c r="J1553" t="b">
        <v>0</v>
      </c>
      <c r="K1553" t="inlineStr">
        <is>
          <t>2fd607d8ac14b60fd33260d47d39c0b5</t>
        </is>
      </c>
      <c r="L1553" t="n">
        <v/>
      </c>
      <c r="M1553" t="n">
        <v>-1</v>
      </c>
      <c r="N1553" t="n">
        <v>-1</v>
      </c>
    </row>
    <row r="1554">
      <c r="A1554" t="n">
        <v>1156</v>
      </c>
      <c r="B1554" s="2" t="n">
        <v>45760</v>
      </c>
      <c r="C1554" t="n">
        <v>33385</v>
      </c>
      <c r="D1554" t="inlineStr">
        <is>
          <t>Sollen die Bedingungen für den Bezug von Sozialhilfe verschärft werden?</t>
        </is>
      </c>
      <c r="E1554" t="inlineStr">
        <is>
          <t>options4</t>
        </is>
      </c>
      <c r="F1554" t="n">
        <v>11723</v>
      </c>
      <c r="G1554" t="inlineStr">
        <is>
          <t>Sozialstaat, Familie &amp; Gesundheit</t>
        </is>
      </c>
      <c r="H1554" t="inlineStr">
        <is>
          <t>Q03756</t>
        </is>
      </c>
      <c r="I1554" t="inlineStr">
        <is>
          <t>de</t>
        </is>
      </c>
      <c r="J1554" t="b">
        <v>0</v>
      </c>
      <c r="K1554" t="inlineStr">
        <is>
          <t>727e266fb9beb450df9030d249a0cb92</t>
        </is>
      </c>
      <c r="L1554" t="n">
        <v/>
      </c>
      <c r="M1554" t="n">
        <v>-1</v>
      </c>
      <c r="N1554" t="n">
        <v>-1</v>
      </c>
    </row>
    <row r="1555">
      <c r="A1555" t="n">
        <v>1156</v>
      </c>
      <c r="B1555" s="2" t="n">
        <v>45760</v>
      </c>
      <c r="C1555" t="n">
        <v>33387</v>
      </c>
      <c r="D1555" t="inlineStr">
        <is>
          <t>Befürworten Sie einen Ausbau des Tagesstrukturangebots (Ausbau Kitas, Mittagstisch, Spielgruppenangebote, Ferienbetreuung etc.) in Olten?</t>
        </is>
      </c>
      <c r="E1555" t="inlineStr">
        <is>
          <t>options4</t>
        </is>
      </c>
      <c r="F1555" t="n">
        <v>11723</v>
      </c>
      <c r="G1555" t="inlineStr">
        <is>
          <t>Sozialstaat, Familie &amp; Gesundheit</t>
        </is>
      </c>
      <c r="H1555" t="inlineStr">
        <is>
          <t>Q03757</t>
        </is>
      </c>
      <c r="I1555" t="inlineStr">
        <is>
          <t>de</t>
        </is>
      </c>
      <c r="J1555" t="b">
        <v>0</v>
      </c>
      <c r="K1555" t="inlineStr">
        <is>
          <t>3db3c4b167575ef68335bb7040bfef7f</t>
        </is>
      </c>
      <c r="L1555" t="n">
        <v/>
      </c>
      <c r="M1555" t="n">
        <v>-1</v>
      </c>
      <c r="N1555" t="n">
        <v>-1</v>
      </c>
    </row>
    <row r="1556">
      <c r="A1556" t="n">
        <v>1156</v>
      </c>
      <c r="B1556" s="2" t="n">
        <v>45760</v>
      </c>
      <c r="C1556" t="n">
        <v>33388</v>
      </c>
      <c r="D1556" t="inlineStr">
        <is>
          <t>Soll sich die Stadt stärker an Betreuungsgutscheinen für familienergänzende Kinderbetreuung beteiligen?</t>
        </is>
      </c>
      <c r="E1556" t="inlineStr">
        <is>
          <t>options4</t>
        </is>
      </c>
      <c r="F1556" t="n">
        <v>11723</v>
      </c>
      <c r="G1556" t="inlineStr">
        <is>
          <t>Sozialstaat, Familie &amp; Gesundheit</t>
        </is>
      </c>
      <c r="H1556" t="inlineStr">
        <is>
          <t>Q03758</t>
        </is>
      </c>
      <c r="I1556" t="inlineStr">
        <is>
          <t>de</t>
        </is>
      </c>
      <c r="J1556" t="b">
        <v>0</v>
      </c>
      <c r="K1556" t="inlineStr">
        <is>
          <t>92704975e21ff462b6df0c36c03e490f</t>
        </is>
      </c>
      <c r="L1556" t="n">
        <v/>
      </c>
      <c r="M1556" t="n">
        <v>-1</v>
      </c>
      <c r="N1556" t="n">
        <v>-1</v>
      </c>
    </row>
    <row r="1557">
      <c r="A1557" t="n">
        <v>1156</v>
      </c>
      <c r="B1557" s="2" t="n">
        <v>45760</v>
      </c>
      <c r="C1557" t="n">
        <v>33394</v>
      </c>
      <c r="D1557" t="inlineStr">
        <is>
          <t>Befürworten Sie die Einführung eines strikten Handyverbots an Volksschulen in der Stadt Olten?</t>
        </is>
      </c>
      <c r="E1557" t="inlineStr">
        <is>
          <t>options4</t>
        </is>
      </c>
      <c r="F1557" t="n">
        <v>11724</v>
      </c>
      <c r="G1557" t="inlineStr">
        <is>
          <t>Schule &amp; Bildung</t>
        </is>
      </c>
      <c r="H1557" t="inlineStr">
        <is>
          <t>Q03762</t>
        </is>
      </c>
      <c r="I1557" t="inlineStr">
        <is>
          <t>de</t>
        </is>
      </c>
      <c r="J1557" t="b">
        <v>0</v>
      </c>
      <c r="K1557" t="inlineStr">
        <is>
          <t>a694a2de64375fc079a7dfef723de1b1</t>
        </is>
      </c>
      <c r="L1557" t="n">
        <v/>
      </c>
      <c r="M1557" t="n">
        <v>-1</v>
      </c>
      <c r="N1557" t="n">
        <v>-1</v>
      </c>
    </row>
    <row r="1558">
      <c r="A1558" t="n">
        <v>1156</v>
      </c>
      <c r="B1558" s="2" t="n">
        <v>45760</v>
      </c>
      <c r="C1558" t="n">
        <v>33395</v>
      </c>
      <c r="D1558" t="inlineStr">
        <is>
          <t>Soll in Olten die soziale Durchmischung in Kindergärten und Primarschulen stärker gefördert werden?</t>
        </is>
      </c>
      <c r="E1558" t="inlineStr">
        <is>
          <t>options4</t>
        </is>
      </c>
      <c r="F1558" t="n">
        <v>11724</v>
      </c>
      <c r="G1558" t="inlineStr">
        <is>
          <t>Schule &amp; Bildung</t>
        </is>
      </c>
      <c r="H1558" t="inlineStr">
        <is>
          <t>Q03763</t>
        </is>
      </c>
      <c r="I1558" t="inlineStr">
        <is>
          <t>de</t>
        </is>
      </c>
      <c r="J1558" t="b">
        <v>0</v>
      </c>
      <c r="K1558" t="inlineStr">
        <is>
          <t>a603d0a47ff328c84807b0a53d0e7654</t>
        </is>
      </c>
      <c r="L1558" t="n">
        <v/>
      </c>
      <c r="M1558" t="n">
        <v>-1</v>
      </c>
      <c r="N1558" t="n">
        <v>-1</v>
      </c>
    </row>
    <row r="1559">
      <c r="A1559" t="n">
        <v>1156</v>
      </c>
      <c r="B1559" s="2" t="n">
        <v>45760</v>
      </c>
      <c r="C1559" t="n">
        <v>33400</v>
      </c>
      <c r="D1559" t="inlineStr">
        <is>
          <t>Soll die Stadt den Sport finanziell stärker unterstützen (z. B. durch Investitionen in zusätzliche Sportinfrastruktur)?</t>
        </is>
      </c>
      <c r="E1559" t="inlineStr">
        <is>
          <t>options4</t>
        </is>
      </c>
      <c r="F1559" t="n">
        <v>11729</v>
      </c>
      <c r="G1559" t="inlineStr">
        <is>
          <t>Gesellschaft, Kultur &amp; Ethik</t>
        </is>
      </c>
      <c r="H1559" t="inlineStr">
        <is>
          <t>Q03768</t>
        </is>
      </c>
      <c r="I1559" t="inlineStr">
        <is>
          <t>de</t>
        </is>
      </c>
      <c r="J1559" t="b">
        <v>0</v>
      </c>
      <c r="K1559" t="inlineStr">
        <is>
          <t>66e4b8d265d0b4a08c3ef2feca32b50f</t>
        </is>
      </c>
      <c r="L1559" t="n">
        <v/>
      </c>
      <c r="M1559" t="n">
        <v>-1</v>
      </c>
      <c r="N1559" t="n">
        <v>-1</v>
      </c>
    </row>
    <row r="1560">
      <c r="A1560" t="n">
        <v>1156</v>
      </c>
      <c r="B1560" s="2" t="n">
        <v>45760</v>
      </c>
      <c r="C1560" t="n">
        <v>33401</v>
      </c>
      <c r="D1560" t="inlineStr">
        <is>
          <t>Soll die Stadt Olten zusätzliche Mittel zugunsten von Angeboten für Kinder und Jugendliche einsetzen (z. B. Ausbau der Spielplatzinfrastruktur, Einbeziehung von Kindern/Jugendlichen in die Planung)?</t>
        </is>
      </c>
      <c r="E1560" t="inlineStr">
        <is>
          <t>options4</t>
        </is>
      </c>
      <c r="F1560" t="n">
        <v>11729</v>
      </c>
      <c r="G1560" t="inlineStr">
        <is>
          <t>Gesellschaft, Kultur &amp; Ethik</t>
        </is>
      </c>
      <c r="H1560" t="inlineStr">
        <is>
          <t>Q03769</t>
        </is>
      </c>
      <c r="I1560" t="inlineStr">
        <is>
          <t>de</t>
        </is>
      </c>
      <c r="J1560" t="b">
        <v>0</v>
      </c>
      <c r="K1560" t="inlineStr">
        <is>
          <t>038357e1ce2963513ed88a5ae4f528f5</t>
        </is>
      </c>
      <c r="L1560" t="n">
        <v/>
      </c>
      <c r="M1560" t="n">
        <v>-1</v>
      </c>
      <c r="N1560" t="n">
        <v>-1</v>
      </c>
    </row>
    <row r="1561">
      <c r="A1561" t="n">
        <v>1156</v>
      </c>
      <c r="B1561" s="2" t="n">
        <v>45760</v>
      </c>
      <c r="C1561" t="n">
        <v>33402</v>
      </c>
      <c r="D1561" t="inlineStr">
        <is>
          <t>Soll die Stadt Olten mehr Geld für die Kulturförderung zur Verfügung stellen?</t>
        </is>
      </c>
      <c r="E1561" t="inlineStr">
        <is>
          <t>options4</t>
        </is>
      </c>
      <c r="F1561" t="n">
        <v>11729</v>
      </c>
      <c r="G1561" t="inlineStr">
        <is>
          <t>Gesellschaft, Kultur &amp; Ethik</t>
        </is>
      </c>
      <c r="H1561" t="inlineStr">
        <is>
          <t>Q03770</t>
        </is>
      </c>
      <c r="I1561" t="inlineStr">
        <is>
          <t>de</t>
        </is>
      </c>
      <c r="J1561" t="b">
        <v>0</v>
      </c>
      <c r="K1561" t="inlineStr">
        <is>
          <t>e500b2cf013d649fdcfe7a10ba3bec45</t>
        </is>
      </c>
      <c r="L1561" t="n">
        <v/>
      </c>
      <c r="M1561" t="n">
        <v>-1</v>
      </c>
      <c r="N1561" t="n">
        <v>-1</v>
      </c>
    </row>
    <row r="1562">
      <c r="A1562" t="n">
        <v>1156</v>
      </c>
      <c r="B1562" s="2" t="n">
        <v>45760</v>
      </c>
      <c r="C1562" t="n">
        <v>33404</v>
      </c>
      <c r="D1562" t="inlineStr">
        <is>
          <t>Befürworten Sie einen ganzjährigen Zugang zum Aareufer auch im Bereich der Badi?</t>
        </is>
      </c>
      <c r="E1562" t="inlineStr">
        <is>
          <t>options4</t>
        </is>
      </c>
      <c r="F1562" t="n">
        <v>11729</v>
      </c>
      <c r="G1562" t="inlineStr">
        <is>
          <t>Gesellschaft, Kultur &amp; Ethik</t>
        </is>
      </c>
      <c r="H1562" t="inlineStr">
        <is>
          <t>Q03771</t>
        </is>
      </c>
      <c r="I1562" t="inlineStr">
        <is>
          <t>de</t>
        </is>
      </c>
      <c r="J1562" t="b">
        <v>0</v>
      </c>
      <c r="K1562" t="inlineStr">
        <is>
          <t>8e05e50e68aaab0356954e3bcd3008a2</t>
        </is>
      </c>
      <c r="L1562" t="n">
        <v/>
      </c>
      <c r="M1562" t="n">
        <v>-1</v>
      </c>
      <c r="N1562" t="n">
        <v>-1</v>
      </c>
    </row>
    <row r="1563">
      <c r="A1563" t="n">
        <v>1156</v>
      </c>
      <c r="B1563" s="2" t="n">
        <v>45760</v>
      </c>
      <c r="C1563" t="n">
        <v>33406</v>
      </c>
      <c r="D1563" t="inlineStr">
        <is>
          <t>Soll städtischen Stellen (Verwaltung, Schulen) die Verwendung von geschlechtsneutraler Sprache mittels Genderstern oder ähnlichen Zeichen erlaubt werden?</t>
        </is>
      </c>
      <c r="E1563" t="inlineStr">
        <is>
          <t>options4</t>
        </is>
      </c>
      <c r="F1563" t="n">
        <v>11729</v>
      </c>
      <c r="G1563" t="inlineStr">
        <is>
          <t>Gesellschaft, Kultur &amp; Ethik</t>
        </is>
      </c>
      <c r="H1563" t="inlineStr">
        <is>
          <t>Q03772</t>
        </is>
      </c>
      <c r="I1563" t="inlineStr">
        <is>
          <t>de</t>
        </is>
      </c>
      <c r="J1563" t="b">
        <v>0</v>
      </c>
      <c r="K1563" t="inlineStr">
        <is>
          <t>8d066a40855cd7dae99a1c59f6e07e04</t>
        </is>
      </c>
      <c r="L1563" t="n">
        <v/>
      </c>
      <c r="M1563" t="n">
        <v>-1</v>
      </c>
      <c r="N1563" t="n">
        <v>-1</v>
      </c>
    </row>
    <row r="1564">
      <c r="A1564" t="n">
        <v>1156</v>
      </c>
      <c r="B1564" s="2" t="n">
        <v>45760</v>
      </c>
      <c r="C1564" t="n">
        <v>33409</v>
      </c>
      <c r="D1564" t="inlineStr">
        <is>
          <t>Befürworten Sie Steuersenkungen auf kommunaler Ebene in den nächsten vier Jahren?</t>
        </is>
      </c>
      <c r="E1564" t="inlineStr">
        <is>
          <t>options4</t>
        </is>
      </c>
      <c r="F1564" t="n">
        <v>11731</v>
      </c>
      <c r="G1564" t="inlineStr">
        <is>
          <t>Finanzen &amp; Steuern</t>
        </is>
      </c>
      <c r="H1564" t="inlineStr">
        <is>
          <t>Q03773</t>
        </is>
      </c>
      <c r="I1564" t="inlineStr">
        <is>
          <t>de</t>
        </is>
      </c>
      <c r="J1564" t="b">
        <v>0</v>
      </c>
      <c r="K1564" t="inlineStr">
        <is>
          <t>f74ecadc4bf4383295dbd276be0d4f56</t>
        </is>
      </c>
      <c r="L1564" t="n">
        <v/>
      </c>
      <c r="M1564" t="n">
        <v>-1</v>
      </c>
      <c r="N1564" t="n">
        <v>-1</v>
      </c>
    </row>
    <row r="1565">
      <c r="A1565" t="n">
        <v>1156</v>
      </c>
      <c r="B1565" s="2" t="n">
        <v>45760</v>
      </c>
      <c r="C1565" t="n">
        <v>33412</v>
      </c>
      <c r="D1565" t="inlineStr">
        <is>
          <t xml:space="preserve">Sollen Ehepaare getrennt als Einzelpersonen besteuert werden (Individualbesteuerung)?
</t>
        </is>
      </c>
      <c r="E1565" t="inlineStr">
        <is>
          <t>options4</t>
        </is>
      </c>
      <c r="F1565" t="n">
        <v>11731</v>
      </c>
      <c r="G1565" t="inlineStr">
        <is>
          <t>Finanzen &amp; Steuern</t>
        </is>
      </c>
      <c r="H1565" t="inlineStr">
        <is>
          <t>Q03774</t>
        </is>
      </c>
      <c r="I1565" t="inlineStr">
        <is>
          <t>de</t>
        </is>
      </c>
      <c r="J1565" t="b">
        <v>0</v>
      </c>
      <c r="K1565" t="inlineStr">
        <is>
          <t>3bf2e25099558cb2c8caa49885b979c7</t>
        </is>
      </c>
      <c r="L1565" t="n">
        <v/>
      </c>
      <c r="M1565" t="n">
        <v>-1</v>
      </c>
      <c r="N1565" t="n">
        <v>-1</v>
      </c>
    </row>
    <row r="1566">
      <c r="A1566" t="n">
        <v>1156</v>
      </c>
      <c r="B1566" s="2" t="n">
        <v>45760</v>
      </c>
      <c r="C1566" t="n">
        <v>33414</v>
      </c>
      <c r="D1566" t="inlineStr">
        <is>
          <t>Sollen die Sparanstrengungen in der Stadt Olten erhöht werden (z.B. durch Einfrieren des Stellenbestandes)?</t>
        </is>
      </c>
      <c r="E1566" t="inlineStr">
        <is>
          <t>options4</t>
        </is>
      </c>
      <c r="F1566" t="n">
        <v>11731</v>
      </c>
      <c r="G1566" t="inlineStr">
        <is>
          <t>Finanzen &amp; Steuern</t>
        </is>
      </c>
      <c r="H1566" t="inlineStr">
        <is>
          <t>Q03775</t>
        </is>
      </c>
      <c r="I1566" t="inlineStr">
        <is>
          <t>de</t>
        </is>
      </c>
      <c r="J1566" t="b">
        <v>0</v>
      </c>
      <c r="K1566" t="inlineStr">
        <is>
          <t>d83dc82f2cd1595f6849b817b59acd84</t>
        </is>
      </c>
      <c r="L1566" t="n">
        <v/>
      </c>
      <c r="M1566" t="n">
        <v>-1</v>
      </c>
      <c r="N1566" t="n">
        <v>-1</v>
      </c>
    </row>
    <row r="1567">
      <c r="A1567" t="n">
        <v>1156</v>
      </c>
      <c r="B1567" s="2" t="n">
        <v>45760</v>
      </c>
      <c r="C1567" t="n">
        <v>33417</v>
      </c>
      <c r="D1567" t="inlineStr">
        <is>
          <t>Die Stadt Olten verzichtete fürs 2025 auf einen Teuerungsausgleich bei den städtischen Angestellten. Befürworten Sie diese Massnahme?</t>
        </is>
      </c>
      <c r="E1567" t="inlineStr">
        <is>
          <t>options4</t>
        </is>
      </c>
      <c r="F1567" t="n">
        <v>11731</v>
      </c>
      <c r="G1567" t="inlineStr">
        <is>
          <t>Finanzen &amp; Steuern</t>
        </is>
      </c>
      <c r="H1567" t="inlineStr">
        <is>
          <t>Q03776</t>
        </is>
      </c>
      <c r="I1567" t="inlineStr">
        <is>
          <t>de</t>
        </is>
      </c>
      <c r="J1567" t="b">
        <v>0</v>
      </c>
      <c r="K1567" t="inlineStr">
        <is>
          <t>68297a0253cbe40956b788846201c3a1</t>
        </is>
      </c>
      <c r="L1567" t="n">
        <v/>
      </c>
      <c r="M1567" t="n">
        <v>-1</v>
      </c>
      <c r="N1567" t="n">
        <v>-1</v>
      </c>
    </row>
    <row r="1568">
      <c r="A1568" t="n">
        <v>1156</v>
      </c>
      <c r="B1568" s="2" t="n">
        <v>45760</v>
      </c>
      <c r="C1568" t="n">
        <v>33418</v>
      </c>
      <c r="D1568" t="inlineStr">
        <is>
          <t>Sollen Schweizer Unternehmen, und von ihnen kontrollierte Unternehmen (Tochterkonzerne), zur Einhaltung von Sozial- und Umweltstandards verpflichtet werden (Konzernverantwortung)?</t>
        </is>
      </c>
      <c r="E1568" t="inlineStr">
        <is>
          <t>options4</t>
        </is>
      </c>
      <c r="F1568" t="n">
        <v>11733</v>
      </c>
      <c r="G1568" t="inlineStr">
        <is>
          <t>Wirtschaft &amp; Arbeit</t>
        </is>
      </c>
      <c r="H1568" t="inlineStr">
        <is>
          <t>Q03777</t>
        </is>
      </c>
      <c r="I1568" t="inlineStr">
        <is>
          <t>de</t>
        </is>
      </c>
      <c r="J1568" t="b">
        <v>0</v>
      </c>
      <c r="K1568" t="inlineStr">
        <is>
          <t>e47780d8dcc29ca39445f43c6608b206</t>
        </is>
      </c>
      <c r="L1568" t="n">
        <v/>
      </c>
      <c r="M1568" t="n">
        <v>-1</v>
      </c>
      <c r="N1568" t="n">
        <v>-1</v>
      </c>
    </row>
    <row r="1569">
      <c r="A1569" t="n">
        <v>1156</v>
      </c>
      <c r="B1569" s="2" t="n">
        <v>45760</v>
      </c>
      <c r="C1569" t="n">
        <v>33423</v>
      </c>
      <c r="D1569" t="inlineStr">
        <is>
          <t>Sollen die Regelungen für temporäre Bauten (z.B. Buvetten) vereinfacht werden?</t>
        </is>
      </c>
      <c r="E1569" t="inlineStr">
        <is>
          <t>options4</t>
        </is>
      </c>
      <c r="F1569" t="n">
        <v>11733</v>
      </c>
      <c r="G1569" t="inlineStr">
        <is>
          <t>Wirtschaft &amp; Arbeit</t>
        </is>
      </c>
      <c r="H1569" t="inlineStr">
        <is>
          <t>Q03779</t>
        </is>
      </c>
      <c r="I1569" t="inlineStr">
        <is>
          <t>de</t>
        </is>
      </c>
      <c r="J1569" t="b">
        <v>0</v>
      </c>
      <c r="K1569" t="inlineStr">
        <is>
          <t>1edc308742fad4fe08324c534ebd320e</t>
        </is>
      </c>
      <c r="L1569" t="n">
        <v/>
      </c>
      <c r="M1569" t="n">
        <v>-1</v>
      </c>
      <c r="N1569" t="n">
        <v>-1</v>
      </c>
    </row>
    <row r="1570">
      <c r="A1570" t="n">
        <v>1156</v>
      </c>
      <c r="B1570" s="2" t="n">
        <v>45760</v>
      </c>
      <c r="C1570" t="n">
        <v>33430</v>
      </c>
      <c r="D1570" t="inlineStr">
        <is>
          <t>Soll in der Oltner Innenstadt ein zusätzliches unterirdisches Parkhaus errichtet werden?</t>
        </is>
      </c>
      <c r="E1570" t="inlineStr">
        <is>
          <t>options4</t>
        </is>
      </c>
      <c r="F1570" t="n">
        <v>11735</v>
      </c>
      <c r="G1570" t="inlineStr">
        <is>
          <t>Verkehr &amp; Raumplanung</t>
        </is>
      </c>
      <c r="H1570" t="inlineStr">
        <is>
          <t>Q03782</t>
        </is>
      </c>
      <c r="I1570" t="inlineStr">
        <is>
          <t>de</t>
        </is>
      </c>
      <c r="J1570" t="b">
        <v>0</v>
      </c>
      <c r="K1570" t="inlineStr">
        <is>
          <t>e5e0b102f641dd7d2b88cdc1684f2806</t>
        </is>
      </c>
      <c r="L1570" t="n">
        <v/>
      </c>
      <c r="M1570" t="n">
        <v>-1</v>
      </c>
      <c r="N1570" t="n">
        <v>-1</v>
      </c>
    </row>
    <row r="1571">
      <c r="A1571" t="n">
        <v>1156</v>
      </c>
      <c r="B1571" s="2" t="n">
        <v>45760</v>
      </c>
      <c r="C1571" t="n">
        <v>33434</v>
      </c>
      <c r="D1571" t="inlineStr">
        <is>
          <t>Braucht es in Olten zusätzliche Massnahmen zugunsten des motorisierten Individualverkehrs (z.B. Kapazitätsausbau, Verbesserung Verkehrsfluss, Parkplatzerhalt)?</t>
        </is>
      </c>
      <c r="E1571" t="inlineStr">
        <is>
          <t>options4</t>
        </is>
      </c>
      <c r="F1571" t="n">
        <v>11735</v>
      </c>
      <c r="G1571" t="inlineStr">
        <is>
          <t>Verkehr &amp; Raumplanung</t>
        </is>
      </c>
      <c r="H1571" t="inlineStr">
        <is>
          <t>Q03783</t>
        </is>
      </c>
      <c r="I1571" t="inlineStr">
        <is>
          <t>de</t>
        </is>
      </c>
      <c r="J1571" t="b">
        <v>0</v>
      </c>
      <c r="K1571" t="inlineStr">
        <is>
          <t>792a2d8c5d1488fc46f715581c0dc409</t>
        </is>
      </c>
      <c r="L1571" t="n">
        <v/>
      </c>
      <c r="M1571" t="n">
        <v>-1</v>
      </c>
      <c r="N1571" t="n">
        <v>-1</v>
      </c>
    </row>
    <row r="1572">
      <c r="A1572" t="n">
        <v>1156</v>
      </c>
      <c r="B1572" s="2" t="n">
        <v>45760</v>
      </c>
      <c r="C1572" t="n">
        <v>33436</v>
      </c>
      <c r="D1572" t="inlineStr">
        <is>
          <t>Soll in Olten auf allen Hauptstrassen Tempo 30 eingeführt werden?</t>
        </is>
      </c>
      <c r="E1572" t="inlineStr">
        <is>
          <t>options4</t>
        </is>
      </c>
      <c r="F1572" t="n">
        <v>11735</v>
      </c>
      <c r="G1572" t="inlineStr">
        <is>
          <t>Verkehr &amp; Raumplanung</t>
        </is>
      </c>
      <c r="H1572" t="inlineStr">
        <is>
          <t>Q03784</t>
        </is>
      </c>
      <c r="I1572" t="inlineStr">
        <is>
          <t>de</t>
        </is>
      </c>
      <c r="J1572" t="b">
        <v>0</v>
      </c>
      <c r="K1572" t="inlineStr">
        <is>
          <t>2ea838851f3307e87ddbc351aaa37f3c</t>
        </is>
      </c>
      <c r="L1572" t="n">
        <v/>
      </c>
      <c r="M1572" t="n">
        <v>-1</v>
      </c>
      <c r="N1572" t="n">
        <v>-1</v>
      </c>
    </row>
    <row r="1573">
      <c r="A1573" t="n">
        <v>1156</v>
      </c>
      <c r="B1573" s="2" t="n">
        <v>45760</v>
      </c>
      <c r="C1573" t="n">
        <v>33439</v>
      </c>
      <c r="D1573" t="inlineStr">
        <is>
          <t>Soll in der Stadt Olten die Infrastruktur für den Langsamverkehr (z.B. Velowege) schneller ausgebaut werden?</t>
        </is>
      </c>
      <c r="E1573" t="inlineStr">
        <is>
          <t>options4</t>
        </is>
      </c>
      <c r="F1573" t="n">
        <v>11735</v>
      </c>
      <c r="G1573" t="inlineStr">
        <is>
          <t>Verkehr &amp; Raumplanung</t>
        </is>
      </c>
      <c r="H1573" t="inlineStr">
        <is>
          <t>Q03785</t>
        </is>
      </c>
      <c r="I1573" t="inlineStr">
        <is>
          <t>de</t>
        </is>
      </c>
      <c r="J1573" t="b">
        <v>0</v>
      </c>
      <c r="K1573" t="inlineStr">
        <is>
          <t>60b38b1cdd907bce25dbe45fc3304567</t>
        </is>
      </c>
      <c r="L1573" t="n">
        <v/>
      </c>
      <c r="M1573" t="n">
        <v>-1</v>
      </c>
      <c r="N1573" t="n">
        <v>-1</v>
      </c>
    </row>
    <row r="1574">
      <c r="A1574" t="n">
        <v>1156</v>
      </c>
      <c r="B1574" s="2" t="n">
        <v>45760</v>
      </c>
      <c r="C1574" t="n">
        <v>33441</v>
      </c>
      <c r="D1574" t="inlineStr">
        <is>
          <t xml:space="preserve">Finden Sie es richtig, dass für den Ausbau von erneuerbaren Energien die Bauvorschriften gelockert werden (Ortsbild- und Denkmalschutzes)? </t>
        </is>
      </c>
      <c r="E1574" t="inlineStr">
        <is>
          <t>options4</t>
        </is>
      </c>
      <c r="F1574" t="n">
        <v>11737</v>
      </c>
      <c r="G1574" t="inlineStr">
        <is>
          <t>Umwelt &amp; Energie</t>
        </is>
      </c>
      <c r="H1574" t="inlineStr">
        <is>
          <t>Q03786</t>
        </is>
      </c>
      <c r="I1574" t="inlineStr">
        <is>
          <t>de</t>
        </is>
      </c>
      <c r="J1574" t="b">
        <v>0</v>
      </c>
      <c r="K1574" t="inlineStr">
        <is>
          <t>85ca26b3e4f9695adc81e719be657b66</t>
        </is>
      </c>
      <c r="L1574" t="n">
        <v/>
      </c>
      <c r="M1574" t="n">
        <v>-1</v>
      </c>
      <c r="N1574" t="n">
        <v>-1</v>
      </c>
    </row>
    <row r="1575">
      <c r="A1575" t="n">
        <v>1156</v>
      </c>
      <c r="B1575" s="2" t="n">
        <v>45760</v>
      </c>
      <c r="C1575" t="n">
        <v>33443</v>
      </c>
      <c r="D1575" t="inlineStr">
        <is>
          <t>Soll in Olten jährlich mindestens 0.5 Prozent des Strassenraums entsiegelt und begrünt werden (primär durch Reduktion der Parkplätze)?</t>
        </is>
      </c>
      <c r="E1575" t="inlineStr">
        <is>
          <t>options4</t>
        </is>
      </c>
      <c r="F1575" t="n">
        <v>11737</v>
      </c>
      <c r="G1575" t="inlineStr">
        <is>
          <t>Umwelt &amp; Energie</t>
        </is>
      </c>
      <c r="H1575" t="inlineStr">
        <is>
          <t>Q03787</t>
        </is>
      </c>
      <c r="I1575" t="inlineStr">
        <is>
          <t>de</t>
        </is>
      </c>
      <c r="J1575" t="b">
        <v>0</v>
      </c>
      <c r="K1575" t="inlineStr">
        <is>
          <t>61a963614bfe825147682e2394ad68d9</t>
        </is>
      </c>
      <c r="L1575" t="n">
        <v/>
      </c>
      <c r="M1575" t="n">
        <v>-1</v>
      </c>
      <c r="N1575" t="n">
        <v>-1</v>
      </c>
    </row>
    <row r="1576">
      <c r="A1576" t="n">
        <v>1156</v>
      </c>
      <c r="B1576" s="2" t="n">
        <v>45760</v>
      </c>
      <c r="C1576" t="n">
        <v>33445</v>
      </c>
      <c r="D1576" t="inlineStr">
        <is>
          <t>Soll Olten die Energiestadt-Gold-Zertifizierung anstreben und entsprechende Massnahmen ergreifen?</t>
        </is>
      </c>
      <c r="E1576" t="inlineStr">
        <is>
          <t>options4</t>
        </is>
      </c>
      <c r="F1576" t="n">
        <v>11737</v>
      </c>
      <c r="G1576" t="inlineStr">
        <is>
          <t>Umwelt &amp; Energie</t>
        </is>
      </c>
      <c r="H1576" t="inlineStr">
        <is>
          <t>Q03788</t>
        </is>
      </c>
      <c r="I1576" t="inlineStr">
        <is>
          <t>de</t>
        </is>
      </c>
      <c r="J1576" t="b">
        <v>0</v>
      </c>
      <c r="K1576" t="inlineStr">
        <is>
          <t>6c1e704eb6030472bfb4aaf6f07927e6</t>
        </is>
      </c>
      <c r="L1576" t="n">
        <v/>
      </c>
      <c r="M1576" t="n">
        <v>-1</v>
      </c>
      <c r="N1576" t="n">
        <v>-1</v>
      </c>
    </row>
    <row r="1577">
      <c r="A1577" t="n">
        <v>1156</v>
      </c>
      <c r="B1577" s="2" t="n">
        <v>45760</v>
      </c>
      <c r="C1577" t="n">
        <v>33450</v>
      </c>
      <c r="D1577" t="inlineStr">
        <is>
          <t>Soll die Stadt Olten Gemeindefusionen mit benachbarten Gemeinden anstreben?</t>
        </is>
      </c>
      <c r="E1577" t="inlineStr">
        <is>
          <t>options4</t>
        </is>
      </c>
      <c r="F1577" t="n">
        <v>11740</v>
      </c>
      <c r="G1577" t="inlineStr">
        <is>
          <t>Politisches System &amp; Digitalisierung</t>
        </is>
      </c>
      <c r="H1577" t="inlineStr">
        <is>
          <t>Q03790</t>
        </is>
      </c>
      <c r="I1577" t="inlineStr">
        <is>
          <t>de</t>
        </is>
      </c>
      <c r="J1577" t="b">
        <v>0</v>
      </c>
      <c r="K1577" t="inlineStr">
        <is>
          <t>562f881a7682cf0d53206a0825548d24</t>
        </is>
      </c>
      <c r="L1577" t="n">
        <v/>
      </c>
      <c r="M1577" t="n">
        <v>-1</v>
      </c>
      <c r="N1577" t="n">
        <v>-1</v>
      </c>
    </row>
    <row r="1578">
      <c r="A1578" t="n">
        <v>1156</v>
      </c>
      <c r="B1578" s="2" t="n">
        <v>45760</v>
      </c>
      <c r="C1578" t="n">
        <v>33457</v>
      </c>
      <c r="D1578" t="inlineStr">
        <is>
          <t>Die Stadt Olten budgetiert fürs 2025 CHF 120'000 für die Gassenarbeit. Sollte dieser Betrag erhöht werden?</t>
        </is>
      </c>
      <c r="E1578" t="inlineStr">
        <is>
          <t>options4</t>
        </is>
      </c>
      <c r="F1578" t="n">
        <v>11742</v>
      </c>
      <c r="G1578" t="inlineStr">
        <is>
          <t>Sicherheit &amp; Polizei</t>
        </is>
      </c>
      <c r="H1578" t="inlineStr">
        <is>
          <t>Q03794</t>
        </is>
      </c>
      <c r="I1578" t="inlineStr">
        <is>
          <t>de</t>
        </is>
      </c>
      <c r="J1578" t="b">
        <v>0</v>
      </c>
      <c r="K1578" t="inlineStr">
        <is>
          <t>ec81d114f5cc9cd10d9e6e54abc31580</t>
        </is>
      </c>
      <c r="L1578" t="n">
        <v/>
      </c>
      <c r="M1578" t="n">
        <v>-1</v>
      </c>
      <c r="N1578" t="n">
        <v>-1</v>
      </c>
    </row>
    <row r="1579">
      <c r="A1579" t="n">
        <v>26</v>
      </c>
      <c r="B1579" t="n">
        <v>2012</v>
      </c>
      <c r="C1579" t="n">
        <v>346</v>
      </c>
      <c r="D1579" t="inlineStr">
        <is>
          <t xml:space="preserve">Braucht es eine stärkere Umverteilung von den finanzstarken zu den -schwachen Gemeinden im Rahmen des Aargauer Finanzausgleichs?
</t>
        </is>
      </c>
      <c r="E1579" t="inlineStr">
        <is>
          <t>Standard-4</t>
        </is>
      </c>
      <c r="F1579" t="n">
        <v>4</v>
      </c>
      <c r="G1579" t="inlineStr">
        <is>
          <t>Finanzen &amp; Steuern</t>
        </is>
      </c>
      <c r="H1579" t="inlineStr">
        <is>
          <t>Q06214</t>
        </is>
      </c>
      <c r="I1579" t="inlineStr">
        <is>
          <t>de</t>
        </is>
      </c>
      <c r="J1579" t="b">
        <v>0</v>
      </c>
      <c r="K1579" t="inlineStr">
        <is>
          <t>f7839e1e134b7d831e51b44c573e40a6</t>
        </is>
      </c>
      <c r="L1579" t="n">
        <v/>
      </c>
      <c r="M1579" t="n">
        <v>-1</v>
      </c>
      <c r="N1579" t="n">
        <v>-1</v>
      </c>
    </row>
    <row r="1580">
      <c r="A1580" t="n">
        <v>26</v>
      </c>
      <c r="B1580" t="n">
        <v>2012</v>
      </c>
      <c r="C1580" t="n">
        <v>348</v>
      </c>
      <c r="D1580" t="inlineStr">
        <is>
          <t>Eine Volksinitiative will die Pauschalbesteuerung von vermögenden ausländischen Bürgerinnen und Bürgern im Kanton Aargau abschaffen. Unterstützen Sie dieses Anliegen?</t>
        </is>
      </c>
      <c r="E1580" t="inlineStr">
        <is>
          <t>Standard-4</t>
        </is>
      </c>
      <c r="F1580" t="n">
        <v>4</v>
      </c>
      <c r="G1580" t="inlineStr">
        <is>
          <t>Finanzen &amp; Steuern</t>
        </is>
      </c>
      <c r="H1580" t="inlineStr">
        <is>
          <t>Q06216</t>
        </is>
      </c>
      <c r="I1580" t="inlineStr">
        <is>
          <t>de</t>
        </is>
      </c>
      <c r="J1580" t="b">
        <v>0</v>
      </c>
      <c r="K1580" t="inlineStr">
        <is>
          <t>07491e7411c66a0c87d071410ad2e70a</t>
        </is>
      </c>
      <c r="L1580" t="n">
        <v/>
      </c>
      <c r="M1580" t="n">
        <v>-1</v>
      </c>
      <c r="N1580" t="n">
        <v>-1</v>
      </c>
    </row>
    <row r="1581">
      <c r="A1581" t="n">
        <v>26</v>
      </c>
      <c r="B1581" t="n">
        <v>2012</v>
      </c>
      <c r="C1581" t="n">
        <v>353</v>
      </c>
      <c r="D1581" t="inlineStr">
        <is>
          <t xml:space="preserve">Haben Sie der Revision des Steuergesetzes zugestimmt (Abstimmung vom 23. September 2012)?
</t>
        </is>
      </c>
      <c r="E1581" t="inlineStr">
        <is>
          <t>Standard-2</t>
        </is>
      </c>
      <c r="F1581" t="n">
        <v>4</v>
      </c>
      <c r="G1581" t="inlineStr">
        <is>
          <t>Finanzen &amp; Steuern</t>
        </is>
      </c>
      <c r="H1581" t="inlineStr">
        <is>
          <t>Q06217</t>
        </is>
      </c>
      <c r="I1581" t="inlineStr">
        <is>
          <t>de</t>
        </is>
      </c>
      <c r="J1581" t="b">
        <v>0</v>
      </c>
      <c r="K1581" t="inlineStr">
        <is>
          <t>f007f2d58b8f88857150cba00024b994</t>
        </is>
      </c>
      <c r="L1581" t="n">
        <v/>
      </c>
      <c r="M1581" t="n">
        <v>-1</v>
      </c>
      <c r="N1581" t="n">
        <v>-1</v>
      </c>
    </row>
    <row r="1582">
      <c r="A1582" t="n">
        <v>26</v>
      </c>
      <c r="B1582" t="n">
        <v>2012</v>
      </c>
      <c r="C1582" t="n">
        <v>350</v>
      </c>
      <c r="D1582" t="inlineStr">
        <is>
          <t xml:space="preserve">Soll der Kanton Aargau ein Steuersystem mit einem einzigen, einheitlichen Steuersatz für alle Einkommensklassen (Flat-Rate-Tax) einführen?
</t>
        </is>
      </c>
      <c r="E1582" t="inlineStr">
        <is>
          <t>Standard-4</t>
        </is>
      </c>
      <c r="F1582" t="n">
        <v>4</v>
      </c>
      <c r="G1582" t="inlineStr">
        <is>
          <t>Finanzen &amp;Steuern</t>
        </is>
      </c>
      <c r="H1582" t="inlineStr">
        <is>
          <t>Q06218</t>
        </is>
      </c>
      <c r="I1582" t="inlineStr">
        <is>
          <t>de</t>
        </is>
      </c>
      <c r="J1582" t="b">
        <v>0</v>
      </c>
      <c r="K1582" t="inlineStr">
        <is>
          <t>9b78f0aa089134b0b4069d01ef4d540a</t>
        </is>
      </c>
      <c r="L1582" t="n">
        <v/>
      </c>
      <c r="M1582" t="n">
        <v>-1</v>
      </c>
      <c r="N1582" t="n">
        <v>-1</v>
      </c>
    </row>
    <row r="1583">
      <c r="A1583" t="n">
        <v>26</v>
      </c>
      <c r="B1583" t="n">
        <v>2012</v>
      </c>
      <c r="C1583" t="n">
        <v>335</v>
      </c>
      <c r="D1583" t="inlineStr">
        <is>
          <t xml:space="preserve">Soll der Kanton Aargau mehr Geld für die Verbilligung der Krankenkassenprämien bereitstellen?
</t>
        </is>
      </c>
      <c r="E1583" t="inlineStr">
        <is>
          <t>Standard-4</t>
        </is>
      </c>
      <c r="F1583" t="n">
        <v>6</v>
      </c>
      <c r="G1583" t="inlineStr">
        <is>
          <t>Gesundheit</t>
        </is>
      </c>
      <c r="H1583" t="inlineStr">
        <is>
          <t>Q06225</t>
        </is>
      </c>
      <c r="I1583" t="inlineStr">
        <is>
          <t>de</t>
        </is>
      </c>
      <c r="J1583" t="b">
        <v>0</v>
      </c>
      <c r="K1583" t="inlineStr">
        <is>
          <t>9651009d017e9e4e9a612e96c943b81d</t>
        </is>
      </c>
      <c r="L1583" t="n">
        <v/>
      </c>
      <c r="M1583" t="n">
        <v>-1</v>
      </c>
      <c r="N1583" t="n">
        <v>-1</v>
      </c>
    </row>
    <row r="1584">
      <c r="A1584" t="n">
        <v>26</v>
      </c>
      <c r="B1584" t="n">
        <v>2012</v>
      </c>
      <c r="C1584" t="n">
        <v>336</v>
      </c>
      <c r="D1584" t="inlineStr">
        <is>
          <t xml:space="preserve">Sollen die Kantonsspitäler Aarau und Baden organisatorisch unter Beibehaltung der bisherigen Standorte zusammengelegt werden?
</t>
        </is>
      </c>
      <c r="E1584" t="inlineStr">
        <is>
          <t>Standard-4</t>
        </is>
      </c>
      <c r="F1584" t="n">
        <v>6</v>
      </c>
      <c r="G1584" t="inlineStr">
        <is>
          <t>Gesundheit</t>
        </is>
      </c>
      <c r="H1584" t="inlineStr">
        <is>
          <t>Q06227</t>
        </is>
      </c>
      <c r="I1584" t="inlineStr">
        <is>
          <t>de</t>
        </is>
      </c>
      <c r="J1584" t="b">
        <v>0</v>
      </c>
      <c r="K1584" t="inlineStr">
        <is>
          <t>a488558f49a359af1910cb09b338e64c</t>
        </is>
      </c>
      <c r="L1584" t="n">
        <v/>
      </c>
      <c r="M1584" t="n">
        <v>-1</v>
      </c>
      <c r="N1584" t="n">
        <v>-1</v>
      </c>
    </row>
    <row r="1585">
      <c r="A1585" t="n">
        <v>26</v>
      </c>
      <c r="B1585" t="n">
        <v>2012</v>
      </c>
      <c r="C1585" t="n">
        <v>370</v>
      </c>
      <c r="D1585" t="inlineStr">
        <is>
          <t xml:space="preserve">Sollen im Kanton Aargau auch Ausländer/innen als Polizist/innen angestellt werden können?
</t>
        </is>
      </c>
      <c r="E1585" t="inlineStr">
        <is>
          <t>Standard-4</t>
        </is>
      </c>
      <c r="F1585" t="n">
        <v>7</v>
      </c>
      <c r="G1585" t="inlineStr">
        <is>
          <t>Justiz, Armee &amp; Polizei</t>
        </is>
      </c>
      <c r="H1585" t="inlineStr">
        <is>
          <t>Q06228</t>
        </is>
      </c>
      <c r="I1585" t="inlineStr">
        <is>
          <t>de</t>
        </is>
      </c>
      <c r="J1585" t="b">
        <v>0</v>
      </c>
      <c r="K1585" t="inlineStr">
        <is>
          <t>89fe503dfb9bd35eae5ca6300fcb67e6</t>
        </is>
      </c>
      <c r="L1585" t="n">
        <v/>
      </c>
      <c r="M1585" t="n">
        <v>-1</v>
      </c>
      <c r="N1585" t="n">
        <v>-1</v>
      </c>
    </row>
    <row r="1586">
      <c r="A1586" t="n">
        <v>26</v>
      </c>
      <c r="B1586" t="n">
        <v>2012</v>
      </c>
      <c r="C1586" t="n">
        <v>368</v>
      </c>
      <c r="D1586" t="inlineStr">
        <is>
          <t>Soll der Kanton Aargau der Verschärfung des Hooligan-Konkordats zustimmen, welche unter anderem vorsieht, dass Fussball- und Eishockeyspiele der höchsten Liga neu bewilligungspflichtig werden?</t>
        </is>
      </c>
      <c r="E1586" t="inlineStr">
        <is>
          <t>Standard-4</t>
        </is>
      </c>
      <c r="F1586" t="n">
        <v>8</v>
      </c>
      <c r="G1586" t="inlineStr">
        <is>
          <t>Kultur, Sport &amp; Medien</t>
        </is>
      </c>
      <c r="H1586" t="inlineStr">
        <is>
          <t>Q06234</t>
        </is>
      </c>
      <c r="I1586" t="inlineStr">
        <is>
          <t>de</t>
        </is>
      </c>
      <c r="J1586" t="b">
        <v>0</v>
      </c>
      <c r="K1586" t="inlineStr">
        <is>
          <t>c03d4ed5a13bf6ff3e404595d84580df</t>
        </is>
      </c>
      <c r="L1586" t="n">
        <v/>
      </c>
      <c r="M1586" t="n">
        <v>-1</v>
      </c>
      <c r="N1586" t="n">
        <v>-1</v>
      </c>
    </row>
    <row r="1587">
      <c r="A1587" t="n">
        <v>26</v>
      </c>
      <c r="B1587" t="n">
        <v>2012</v>
      </c>
      <c r="C1587" t="n">
        <v>344</v>
      </c>
      <c r="D1587" t="inlineStr">
        <is>
          <t>Befürworten Sie die geplante kantonale Theaterbühne  "Oxer" in der alten Reithalle Aarau?</t>
        </is>
      </c>
      <c r="E1587" t="inlineStr">
        <is>
          <t>Standard-4</t>
        </is>
      </c>
      <c r="F1587" t="n">
        <v>8</v>
      </c>
      <c r="G1587" t="inlineStr">
        <is>
          <t>Kultur, Sport &amp; Medien</t>
        </is>
      </c>
      <c r="H1587" t="inlineStr">
        <is>
          <t>Q06235</t>
        </is>
      </c>
      <c r="I1587" t="inlineStr">
        <is>
          <t>de</t>
        </is>
      </c>
      <c r="J1587" t="b">
        <v>0</v>
      </c>
      <c r="K1587" t="inlineStr">
        <is>
          <t>836cb2eedfbaff0ae66c8920fb8c9455</t>
        </is>
      </c>
      <c r="L1587" t="n">
        <v/>
      </c>
      <c r="M1587" t="n">
        <v>-1</v>
      </c>
      <c r="N1587" t="n">
        <v>-1</v>
      </c>
    </row>
    <row r="1588">
      <c r="A1588" t="n">
        <v>26</v>
      </c>
      <c r="B1588" t="n">
        <v>2012</v>
      </c>
      <c r="C1588" t="n">
        <v>349</v>
      </c>
      <c r="D1588" t="inlineStr">
        <is>
          <t>Finden Sie es richtig, dass sich der Kanton Aargau an den Kosten von Zürcher und Luzerner Kultureinrichtungen (z.B. Opernhaus, KKL etc.) beteiligt?</t>
        </is>
      </c>
      <c r="E1588" t="inlineStr">
        <is>
          <t>Standard-4</t>
        </is>
      </c>
      <c r="F1588" t="n">
        <v>8</v>
      </c>
      <c r="G1588" t="inlineStr">
        <is>
          <t>Kultur, Sport &amp; Medien</t>
        </is>
      </c>
      <c r="H1588" t="inlineStr">
        <is>
          <t>Q06236</t>
        </is>
      </c>
      <c r="I1588" t="inlineStr">
        <is>
          <t>de</t>
        </is>
      </c>
      <c r="J1588" t="b">
        <v>0</v>
      </c>
      <c r="K1588" t="inlineStr">
        <is>
          <t>1cbb29062f24a7c66c0ccb64f7a91861</t>
        </is>
      </c>
      <c r="L1588" t="n">
        <v/>
      </c>
      <c r="M1588" t="n">
        <v>-1</v>
      </c>
      <c r="N1588" t="n">
        <v>-1</v>
      </c>
    </row>
    <row r="1589">
      <c r="A1589" t="n">
        <v>26</v>
      </c>
      <c r="B1589" t="n">
        <v>2012</v>
      </c>
      <c r="C1589" t="n">
        <v>341</v>
      </c>
      <c r="D1589" t="inlineStr">
        <is>
          <t>Soll sich der Kanton Aargau stärker – auch finanziell – für die Integration der Ausländerinnen und Ausländer einsetzen?</t>
        </is>
      </c>
      <c r="E1589" t="inlineStr">
        <is>
          <t>Standard-4</t>
        </is>
      </c>
      <c r="F1589" t="n">
        <v>9</v>
      </c>
      <c r="G1589" t="inlineStr">
        <is>
          <t>Migration &amp; Integration</t>
        </is>
      </c>
      <c r="H1589" t="inlineStr">
        <is>
          <t>Q06237</t>
        </is>
      </c>
      <c r="I1589" t="inlineStr">
        <is>
          <t>de</t>
        </is>
      </c>
      <c r="J1589" t="b">
        <v>0</v>
      </c>
      <c r="K1589" t="inlineStr">
        <is>
          <t>017016cff1390ef76db5990eb4de7ed9</t>
        </is>
      </c>
      <c r="L1589" t="n">
        <v/>
      </c>
      <c r="M1589" t="n">
        <v>-1</v>
      </c>
      <c r="N1589" t="n">
        <v>-1</v>
      </c>
    </row>
    <row r="1590">
      <c r="A1590" t="n">
        <v>26</v>
      </c>
      <c r="B1590" t="n">
        <v>2012</v>
      </c>
      <c r="C1590" t="n">
        <v>413</v>
      </c>
      <c r="D1590" t="inlineStr">
        <is>
          <t xml:space="preserve">Würden Sie es befürworten, wenn Ausländer/innen, die seit mindestens 10 Jahren in der Schweiz leben, das kommunale Stimm- und Wahlrecht erhalten würden? </t>
        </is>
      </c>
      <c r="E1590" t="inlineStr">
        <is>
          <t>Standard-4</t>
        </is>
      </c>
      <c r="F1590" t="n">
        <v>9</v>
      </c>
      <c r="G1590" t="inlineStr">
        <is>
          <t>Migration &amp; Integration</t>
        </is>
      </c>
      <c r="H1590" t="inlineStr">
        <is>
          <t>Q06238</t>
        </is>
      </c>
      <c r="I1590" t="inlineStr">
        <is>
          <t>de</t>
        </is>
      </c>
      <c r="J1590" t="b">
        <v>0</v>
      </c>
      <c r="K1590" t="inlineStr">
        <is>
          <t>8a503f6294e9a8ff9ae33491e34faa0c</t>
        </is>
      </c>
      <c r="L1590" t="n">
        <v/>
      </c>
      <c r="M1590" t="n">
        <v>-1</v>
      </c>
      <c r="N1590" t="n">
        <v>-1</v>
      </c>
    </row>
    <row r="1591">
      <c r="A1591" t="n">
        <v>26</v>
      </c>
      <c r="B1591" t="n">
        <v>2012</v>
      </c>
      <c r="C1591" t="n">
        <v>363</v>
      </c>
      <c r="D1591" t="inlineStr">
        <is>
          <t>Eine Volksinitiative verlangt, dass Parteien und politische Gruppierungen, die sich an Wahlen oder Abstimmungen beteiligen, ihre Finanzierung offenlegen müssen. Unterstützen Sie ein solches Vorhaben?</t>
        </is>
      </c>
      <c r="E1591" t="inlineStr">
        <is>
          <t>Standard-4</t>
        </is>
      </c>
      <c r="F1591" t="n">
        <v>10</v>
      </c>
      <c r="G1591" t="inlineStr">
        <is>
          <t>Politisches System</t>
        </is>
      </c>
      <c r="H1591" t="inlineStr">
        <is>
          <t>Q06242</t>
        </is>
      </c>
      <c r="I1591" t="inlineStr">
        <is>
          <t>de</t>
        </is>
      </c>
      <c r="J1591" t="b">
        <v>0</v>
      </c>
      <c r="K1591" t="inlineStr">
        <is>
          <t>d1e141770844cec5b00c0f7b0ee42b3e</t>
        </is>
      </c>
      <c r="L1591" t="n">
        <v/>
      </c>
      <c r="M1591" t="n">
        <v>-1</v>
      </c>
      <c r="N1591" t="n">
        <v>-1</v>
      </c>
    </row>
    <row r="1592">
      <c r="A1592" t="n">
        <v>26</v>
      </c>
      <c r="B1592" t="n">
        <v>2012</v>
      </c>
      <c r="C1592" t="n">
        <v>376</v>
      </c>
      <c r="D1592" t="inlineStr">
        <is>
          <t xml:space="preserve">Soziale Wohlfahrt
</t>
        </is>
      </c>
      <c r="E1592" t="inlineStr">
        <is>
          <t>Budget-5</t>
        </is>
      </c>
      <c r="F1592" t="n">
        <v>12</v>
      </c>
      <c r="G1592" t="inlineStr">
        <is>
          <t>Sozialstaat &amp; Familie</t>
        </is>
      </c>
      <c r="H1592" t="inlineStr">
        <is>
          <t>Q06243</t>
        </is>
      </c>
      <c r="I1592" t="inlineStr">
        <is>
          <t>de</t>
        </is>
      </c>
      <c r="J1592" t="b">
        <v>0</v>
      </c>
      <c r="K1592" t="inlineStr">
        <is>
          <t>e8067eec2ba091061559499ee02b1c37</t>
        </is>
      </c>
      <c r="L1592" t="n">
        <v/>
      </c>
      <c r="M1592" t="n">
        <v>-1</v>
      </c>
      <c r="N1592" t="n">
        <v>-1</v>
      </c>
    </row>
    <row r="1593">
      <c r="A1593" t="n">
        <v>26</v>
      </c>
      <c r="B1593" t="n">
        <v>2012</v>
      </c>
      <c r="C1593" t="n">
        <v>334</v>
      </c>
      <c r="D1593" t="inlineStr">
        <is>
          <t xml:space="preserve">Eine kantonale Volksinitiative fordert, dass Kanton und Gemeinden flächendeckend familienergänzende Betreuungsstrukturen (Tagesstätten, Tagesschulen, Mittagstische) bereitstellen. Unterstützen Sie diese Forderung?
</t>
        </is>
      </c>
      <c r="E1593" t="inlineStr">
        <is>
          <t>Standard-4</t>
        </is>
      </c>
      <c r="F1593" t="n">
        <v>12</v>
      </c>
      <c r="G1593" t="inlineStr">
        <is>
          <t>Sozialstaat &amp; Familie</t>
        </is>
      </c>
      <c r="H1593" t="inlineStr">
        <is>
          <t>Q06245</t>
        </is>
      </c>
      <c r="I1593" t="inlineStr">
        <is>
          <t>de</t>
        </is>
      </c>
      <c r="J1593" t="b">
        <v>0</v>
      </c>
      <c r="K1593" t="inlineStr">
        <is>
          <t>96c5b9e2ff836ab22f9a865d3fe74f0c</t>
        </is>
      </c>
      <c r="L1593" t="n">
        <v/>
      </c>
      <c r="M1593" t="n">
        <v>-1</v>
      </c>
      <c r="N1593" t="n">
        <v>-1</v>
      </c>
    </row>
    <row r="1594">
      <c r="A1594" t="n">
        <v>26</v>
      </c>
      <c r="B1594" t="n">
        <v>2012</v>
      </c>
      <c r="C1594" t="n">
        <v>359</v>
      </c>
      <c r="D1594" t="inlineStr">
        <is>
          <t>Soll die Gesamtfläche der Bauzonen im Kanton Aargau für die nächsten 20 Jahre auf den heutigen Stand begrenzt werden?</t>
        </is>
      </c>
      <c r="E1594" t="inlineStr">
        <is>
          <t>Standard-4</t>
        </is>
      </c>
      <c r="F1594" t="n">
        <v>13</v>
      </c>
      <c r="G1594" t="inlineStr">
        <is>
          <t>Umweltschutz &amp; Landwirtschaft</t>
        </is>
      </c>
      <c r="H1594" t="inlineStr">
        <is>
          <t>Q06251</t>
        </is>
      </c>
      <c r="I1594" t="inlineStr">
        <is>
          <t>de</t>
        </is>
      </c>
      <c r="J1594" t="b">
        <v>0</v>
      </c>
      <c r="K1594" t="inlineStr">
        <is>
          <t>3f36697bbb95085b76feeb9a603a933c</t>
        </is>
      </c>
      <c r="L1594" t="n">
        <v/>
      </c>
      <c r="M1594" t="n">
        <v>-1</v>
      </c>
      <c r="N1594" t="n">
        <v>-1</v>
      </c>
    </row>
    <row r="1595">
      <c r="A1595" t="n">
        <v>26</v>
      </c>
      <c r="B1595" t="n">
        <v>2012</v>
      </c>
      <c r="C1595" t="n">
        <v>373</v>
      </c>
      <c r="D1595" t="inlineStr">
        <is>
          <t>Umwelt</t>
        </is>
      </c>
      <c r="E1595" t="inlineStr">
        <is>
          <t>Budget-5</t>
        </is>
      </c>
      <c r="F1595" t="n">
        <v>13</v>
      </c>
      <c r="G1595" t="inlineStr">
        <is>
          <t>Umweltschutz &amp; Landwirtschaft</t>
        </is>
      </c>
      <c r="H1595" t="inlineStr">
        <is>
          <t>Q06252</t>
        </is>
      </c>
      <c r="I1595" t="inlineStr">
        <is>
          <t>de</t>
        </is>
      </c>
      <c r="J1595" t="b">
        <v>0</v>
      </c>
      <c r="K1595" t="inlineStr">
        <is>
          <t>e83fd8bba625c48d051313c4f0d1081a</t>
        </is>
      </c>
      <c r="L1595" t="n">
        <v/>
      </c>
      <c r="M1595" t="n">
        <v>-1</v>
      </c>
      <c r="N1595" t="n">
        <v>-1</v>
      </c>
    </row>
    <row r="1596">
      <c r="A1596" t="n">
        <v>26</v>
      </c>
      <c r="B1596" t="n">
        <v>2012</v>
      </c>
      <c r="C1596" t="n">
        <v>357</v>
      </c>
      <c r="D1596" t="inlineStr">
        <is>
          <t>Soll der Schutz der Ufer des Hallwilersees gelockert werden, sodass der Bau von neuen Häusern ermöglicht würde?</t>
        </is>
      </c>
      <c r="E1596" t="inlineStr">
        <is>
          <t>Standard-4</t>
        </is>
      </c>
      <c r="F1596" t="n">
        <v>13</v>
      </c>
      <c r="G1596" t="inlineStr">
        <is>
          <t>Umweltschutz &amp; Landwirtschaft</t>
        </is>
      </c>
      <c r="H1596" t="inlineStr">
        <is>
          <t>Q06255</t>
        </is>
      </c>
      <c r="I1596" t="inlineStr">
        <is>
          <t>de</t>
        </is>
      </c>
      <c r="J1596" t="b">
        <v>0</v>
      </c>
      <c r="K1596" t="inlineStr">
        <is>
          <t>d3491f173b70e5f3271bb7907dac9f7b</t>
        </is>
      </c>
      <c r="L1596" t="n">
        <v/>
      </c>
      <c r="M1596" t="n">
        <v>-1</v>
      </c>
      <c r="N1596" t="n">
        <v>-1</v>
      </c>
    </row>
    <row r="1597">
      <c r="A1597" t="n">
        <v>26</v>
      </c>
      <c r="B1597" t="n">
        <v>2012</v>
      </c>
      <c r="C1597" t="n">
        <v>361</v>
      </c>
      <c r="D1597" t="inlineStr">
        <is>
          <t xml:space="preserve">Würden Sie ein Endlager für atomare Abfälle im Kanton Aargau akzeptieren?
</t>
        </is>
      </c>
      <c r="E1597" t="inlineStr">
        <is>
          <t>Standard-4</t>
        </is>
      </c>
      <c r="F1597" t="n">
        <v>13</v>
      </c>
      <c r="G1597" t="inlineStr">
        <is>
          <t>Umweltschutz &amp; Landwirtschaft</t>
        </is>
      </c>
      <c r="H1597" t="inlineStr">
        <is>
          <t>Q06256</t>
        </is>
      </c>
      <c r="I1597" t="inlineStr">
        <is>
          <t>de</t>
        </is>
      </c>
      <c r="J1597" t="b">
        <v>0</v>
      </c>
      <c r="K1597" t="inlineStr">
        <is>
          <t>caf3389626733ba24f8317e8e3b0955a</t>
        </is>
      </c>
      <c r="L1597" t="n">
        <v/>
      </c>
      <c r="M1597" t="n">
        <v>-1</v>
      </c>
      <c r="N1597" t="n">
        <v>-1</v>
      </c>
    </row>
    <row r="1598">
      <c r="A1598" t="n">
        <v>26</v>
      </c>
      <c r="B1598" t="n">
        <v>2012</v>
      </c>
      <c r="C1598" t="n">
        <v>371</v>
      </c>
      <c r="D1598" t="inlineStr">
        <is>
          <t xml:space="preserve">Sollen deutsche Gemeinden im Umkreis von 30 km um einen möglichen Standort für ein nukleares Endlager in die Entscheidungs- und Planungsprozesse einbezogen werden?
</t>
        </is>
      </c>
      <c r="E1598" t="inlineStr">
        <is>
          <t>Standard-4</t>
        </is>
      </c>
      <c r="F1598" t="n">
        <v>13</v>
      </c>
      <c r="G1598" t="inlineStr">
        <is>
          <t>Umweltschutz &amp; Landwirtschaft</t>
        </is>
      </c>
      <c r="H1598" t="inlineStr">
        <is>
          <t>Q06257</t>
        </is>
      </c>
      <c r="I1598" t="inlineStr">
        <is>
          <t>de</t>
        </is>
      </c>
      <c r="J1598" t="b">
        <v>0</v>
      </c>
      <c r="K1598" t="inlineStr">
        <is>
          <t>cdd44ebacb3a93a2c13c57790d2fdc03</t>
        </is>
      </c>
      <c r="L1598" t="n">
        <v/>
      </c>
      <c r="M1598" t="n">
        <v>-1</v>
      </c>
      <c r="N1598" t="n">
        <v>-1</v>
      </c>
    </row>
    <row r="1599">
      <c r="A1599" t="n">
        <v>26</v>
      </c>
      <c r="B1599" t="n">
        <v>2012</v>
      </c>
      <c r="C1599" t="n">
        <v>358</v>
      </c>
      <c r="D1599" t="inlineStr">
        <is>
          <t>Befürworten Sie einen Ausbau der Autobahn A1 (Bern–Zürich) auf durchgehend sechs Spuren?</t>
        </is>
      </c>
      <c r="E1599" t="inlineStr">
        <is>
          <t>Standard-4</t>
        </is>
      </c>
      <c r="F1599" t="n">
        <v>14</v>
      </c>
      <c r="G1599" t="inlineStr">
        <is>
          <t>Verkehr</t>
        </is>
      </c>
      <c r="H1599" t="inlineStr">
        <is>
          <t>Q06258</t>
        </is>
      </c>
      <c r="I1599" t="inlineStr">
        <is>
          <t>de</t>
        </is>
      </c>
      <c r="J1599" t="b">
        <v>0</v>
      </c>
      <c r="K1599" t="inlineStr">
        <is>
          <t>03e0b1411dd0acafa754f598fc1b2fdf</t>
        </is>
      </c>
      <c r="L1599" t="n">
        <v/>
      </c>
      <c r="M1599" t="n">
        <v>-1</v>
      </c>
      <c r="N1599" t="n">
        <v>-1</v>
      </c>
    </row>
    <row r="1600">
      <c r="A1600" t="n">
        <v>26</v>
      </c>
      <c r="B1600" t="n">
        <v>2012</v>
      </c>
      <c r="C1600" t="n">
        <v>362</v>
      </c>
      <c r="D1600" t="inlineStr">
        <is>
          <t xml:space="preserve">Würden Sie einem gekröpften Nordanflug auf den Flughafen Zürich-Kloten zustimmen, auch wenn dies mehr Fluglärm für Aargauer Gemeinden bedeuten würde?
</t>
        </is>
      </c>
      <c r="E1600" t="inlineStr">
        <is>
          <t>Standard-4</t>
        </is>
      </c>
      <c r="F1600" t="n">
        <v>14</v>
      </c>
      <c r="G1600" t="inlineStr">
        <is>
          <t>Verkehr</t>
        </is>
      </c>
      <c r="H1600" t="inlineStr">
        <is>
          <t>Q06261</t>
        </is>
      </c>
      <c r="I1600" t="inlineStr">
        <is>
          <t>de</t>
        </is>
      </c>
      <c r="J1600" t="b">
        <v>0</v>
      </c>
      <c r="K1600" t="inlineStr">
        <is>
          <t>557643c59cccb6860dd0df1a00b2ce87</t>
        </is>
      </c>
      <c r="L1600" t="n">
        <v/>
      </c>
      <c r="M1600" t="n">
        <v>-1</v>
      </c>
      <c r="N1600" t="n">
        <v>-1</v>
      </c>
    </row>
    <row r="1601">
      <c r="A1601" t="n">
        <v>26</v>
      </c>
      <c r="B1601" t="n">
        <v>2012</v>
      </c>
      <c r="C1601" t="n">
        <v>367</v>
      </c>
      <c r="D1601" t="inlineStr">
        <is>
          <t xml:space="preserve">Eine Eidgenössische Volksinitiative verlangt deutlich schärfere Strafen bei Rasern. Unterstützen Sie diese Initiative?
</t>
        </is>
      </c>
      <c r="E1601" t="inlineStr">
        <is>
          <t>Standard-4</t>
        </is>
      </c>
      <c r="F1601" t="n">
        <v>14</v>
      </c>
      <c r="G1601" t="inlineStr">
        <is>
          <t>Verkehr</t>
        </is>
      </c>
      <c r="H1601" t="inlineStr">
        <is>
          <t>Q06262</t>
        </is>
      </c>
      <c r="I1601" t="inlineStr">
        <is>
          <t>de</t>
        </is>
      </c>
      <c r="J1601" t="b">
        <v>0</v>
      </c>
      <c r="K1601" t="inlineStr">
        <is>
          <t>f8e741e7b6e100fbb595c5bf74c20066</t>
        </is>
      </c>
      <c r="L1601" t="n">
        <v/>
      </c>
      <c r="M1601" t="n">
        <v>-1</v>
      </c>
      <c r="N1601" t="n">
        <v>-1</v>
      </c>
    </row>
    <row r="1602">
      <c r="A1602" t="n">
        <v>26</v>
      </c>
      <c r="B1602" t="n">
        <v>2012</v>
      </c>
      <c r="C1602" t="n">
        <v>338</v>
      </c>
      <c r="D1602" t="inlineStr">
        <is>
          <t>Finden Sie es richtig, dass der Kanton Aargau rund 40 Millionen Franken zur Förderung von Hightech-Unternehmen bereitstellen will?</t>
        </is>
      </c>
      <c r="E1602" t="inlineStr">
        <is>
          <t>Standard-4</t>
        </is>
      </c>
      <c r="F1602" t="n">
        <v>15</v>
      </c>
      <c r="G1602" t="inlineStr">
        <is>
          <t>Wirtschaft &amp; Arbeit</t>
        </is>
      </c>
      <c r="H1602" t="inlineStr">
        <is>
          <t>Q06263</t>
        </is>
      </c>
      <c r="I1602" t="inlineStr">
        <is>
          <t>de</t>
        </is>
      </c>
      <c r="J1602" t="b">
        <v>0</v>
      </c>
      <c r="K1602" t="inlineStr">
        <is>
          <t>e14521394fa65a18b07bbea37a3cf522</t>
        </is>
      </c>
      <c r="L1602" t="n">
        <v/>
      </c>
      <c r="M1602" t="n">
        <v>-1</v>
      </c>
      <c r="N1602" t="n">
        <v>-1</v>
      </c>
    </row>
    <row r="1603">
      <c r="A1603" t="n">
        <v>26</v>
      </c>
      <c r="B1603" t="n">
        <v>2012</v>
      </c>
      <c r="C1603" t="n">
        <v>380</v>
      </c>
      <c r="D1603" t="inlineStr">
        <is>
          <t>Würden Sie es begrüssen, wenn die Öffnungszeiten der Gastronomiebetriebe gelockert (liberalisiert) würden?</t>
        </is>
      </c>
      <c r="E1603" t="inlineStr">
        <is>
          <t>Standard-4</t>
        </is>
      </c>
      <c r="F1603" t="n">
        <v>15</v>
      </c>
      <c r="G1603" t="inlineStr">
        <is>
          <t>Wirtschaft &amp; Arbeit</t>
        </is>
      </c>
      <c r="H1603" t="inlineStr">
        <is>
          <t>Q06264</t>
        </is>
      </c>
      <c r="I1603" t="inlineStr">
        <is>
          <t>de</t>
        </is>
      </c>
      <c r="J1603" t="b">
        <v>0</v>
      </c>
      <c r="K1603" t="inlineStr">
        <is>
          <t>864f6e0b3d7e31fffef8ff90033796ee</t>
        </is>
      </c>
      <c r="L1603" t="n">
        <v/>
      </c>
      <c r="M1603" t="n">
        <v>-1</v>
      </c>
      <c r="N1603" t="n">
        <v>-1</v>
      </c>
    </row>
    <row r="1604">
      <c r="A1604" t="n">
        <v>26</v>
      </c>
      <c r="B1604" t="n">
        <v>2012</v>
      </c>
      <c r="C1604" t="n">
        <v>355</v>
      </c>
      <c r="D1604" t="inlineStr">
        <is>
          <t xml:space="preserve">Würden Sie es befürworten, wenn die Aargauer Kantonalbank in eine Aktiengesellschaft umgewandelt und teilprivatisiert (max. 49%) würde?
</t>
        </is>
      </c>
      <c r="E1604" t="inlineStr">
        <is>
          <t>Standard-4</t>
        </is>
      </c>
      <c r="F1604" t="n">
        <v>15</v>
      </c>
      <c r="G1604" t="inlineStr">
        <is>
          <t>Wirtschaft &amp; Arbeit</t>
        </is>
      </c>
      <c r="H1604" t="inlineStr">
        <is>
          <t>Q06266</t>
        </is>
      </c>
      <c r="I1604" t="inlineStr">
        <is>
          <t>de</t>
        </is>
      </c>
      <c r="J1604" t="b">
        <v>0</v>
      </c>
      <c r="K1604" t="inlineStr">
        <is>
          <t>59a7ada53a762c5b4e3f182c14241cab</t>
        </is>
      </c>
      <c r="L1604" t="n">
        <v/>
      </c>
      <c r="M1604" t="n">
        <v>-1</v>
      </c>
      <c r="N1604" t="n">
        <v>-1</v>
      </c>
    </row>
    <row r="1605">
      <c r="A1605" t="n">
        <v>26</v>
      </c>
      <c r="B1605" t="n">
        <v>2012</v>
      </c>
      <c r="C1605" t="n">
        <v>333</v>
      </c>
      <c r="D1605" t="inlineStr">
        <is>
          <t xml:space="preserve">Die Gewerkschaften fordern mit einer Volksinitiative, dass der Kanton Aargau Arbeitslose mit mehr Geld unterstützt. Befürworten Sie dieses Anliegen? </t>
        </is>
      </c>
      <c r="E1605" t="inlineStr">
        <is>
          <t>Standard-4</t>
        </is>
      </c>
      <c r="F1605" t="n">
        <v>15</v>
      </c>
      <c r="G1605" t="inlineStr">
        <is>
          <t>Wirtschaft &amp; Arbeit</t>
        </is>
      </c>
      <c r="H1605" t="inlineStr">
        <is>
          <t>Q06268</t>
        </is>
      </c>
      <c r="I1605" t="inlineStr">
        <is>
          <t>de</t>
        </is>
      </c>
      <c r="J1605" t="b">
        <v>0</v>
      </c>
      <c r="K1605" t="inlineStr">
        <is>
          <t>e93cfdb31d68b97c72cd6ab17ab3aa0a</t>
        </is>
      </c>
      <c r="L1605" t="n">
        <v/>
      </c>
      <c r="M1605" t="n">
        <v>-1</v>
      </c>
      <c r="N1605" t="n">
        <v>-1</v>
      </c>
    </row>
    <row r="1606">
      <c r="A1606" t="n">
        <v>56</v>
      </c>
      <c r="B1606" t="n">
        <v>2014</v>
      </c>
      <c r="C1606" t="n">
        <v>840</v>
      </c>
      <c r="D1606" t="inlineStr">
        <is>
          <t>Im Rahmen des Sparpaketes sollen im Kanton Bern die Klassengrössen erhöht und Schulklassen geschlossen werden. Befürworten Sie dies?</t>
        </is>
      </c>
      <c r="E1606" t="inlineStr">
        <is>
          <t>Standard-4</t>
        </is>
      </c>
      <c r="F1606" t="n">
        <v>2</v>
      </c>
      <c r="G1606" t="inlineStr">
        <is>
          <t>Bildung</t>
        </is>
      </c>
      <c r="H1606" t="inlineStr">
        <is>
          <t>Q06389</t>
        </is>
      </c>
      <c r="I1606" t="inlineStr">
        <is>
          <t>de</t>
        </is>
      </c>
      <c r="J1606" t="b">
        <v>0</v>
      </c>
      <c r="K1606" t="inlineStr">
        <is>
          <t>e27b901ea0dd3b0ffd0ec13ab54de710</t>
        </is>
      </c>
      <c r="L1606" t="n">
        <v/>
      </c>
      <c r="M1606" t="n">
        <v>-1</v>
      </c>
      <c r="N1606" t="n">
        <v>-1</v>
      </c>
    </row>
    <row r="1607">
      <c r="A1607" t="n">
        <v>56</v>
      </c>
      <c r="B1607" t="n">
        <v>2014</v>
      </c>
      <c r="C1607" t="n">
        <v>839</v>
      </c>
      <c r="D1607" t="inlineStr">
        <is>
          <t>Soll die Basisstufe, welche einen gemeinsamen Unterricht von Kindergarten und den ersten beiden Primarschuljahren vorsieht, an allen Berner Schulen eingeführt werden?</t>
        </is>
      </c>
      <c r="E1607" t="inlineStr">
        <is>
          <t>Standard-4</t>
        </is>
      </c>
      <c r="F1607" t="n">
        <v>2</v>
      </c>
      <c r="G1607" t="inlineStr">
        <is>
          <t>Bildung</t>
        </is>
      </c>
      <c r="H1607" t="inlineStr">
        <is>
          <t>Q06390</t>
        </is>
      </c>
      <c r="I1607" t="inlineStr">
        <is>
          <t>de</t>
        </is>
      </c>
      <c r="J1607" t="b">
        <v>0</v>
      </c>
      <c r="K1607" t="inlineStr">
        <is>
          <t>2a864efc872c774b3c6821a7dc985abd</t>
        </is>
      </c>
      <c r="L1607" t="n">
        <v/>
      </c>
      <c r="M1607" t="n">
        <v>-1</v>
      </c>
      <c r="N1607" t="n">
        <v>-1</v>
      </c>
    </row>
    <row r="1608">
      <c r="A1608" t="n">
        <v>56</v>
      </c>
      <c r="B1608" t="n">
        <v>2014</v>
      </c>
      <c r="C1608" t="n">
        <v>865</v>
      </c>
      <c r="D1608" t="inlineStr">
        <is>
          <t>Berufsbildung / Weiterbildung (Budget 2014: CHF 393 Mio.)</t>
        </is>
      </c>
      <c r="E1608" t="inlineStr">
        <is>
          <t>Budget-5</t>
        </is>
      </c>
      <c r="F1608" t="n">
        <v>2</v>
      </c>
      <c r="G1608" t="inlineStr">
        <is>
          <t>Bildung</t>
        </is>
      </c>
      <c r="H1608" t="inlineStr">
        <is>
          <t>Q06391</t>
        </is>
      </c>
      <c r="I1608" t="inlineStr">
        <is>
          <t>de</t>
        </is>
      </c>
      <c r="J1608" t="b">
        <v>0</v>
      </c>
      <c r="K1608" t="inlineStr">
        <is>
          <t>d3da6d5efef372d6ae7cb72c8d410e4b</t>
        </is>
      </c>
      <c r="L1608" t="n">
        <v/>
      </c>
      <c r="M1608" t="n">
        <v>-1</v>
      </c>
      <c r="N1608" t="n">
        <v>-1</v>
      </c>
    </row>
    <row r="1609">
      <c r="A1609" t="n">
        <v>56</v>
      </c>
      <c r="B1609" t="n">
        <v>2014</v>
      </c>
      <c r="C1609" t="n">
        <v>871</v>
      </c>
      <c r="D1609" t="inlineStr">
        <is>
          <t>Soll der Anteil fremdsprachiger Kinder in den Schulklassen begrenzt werden?</t>
        </is>
      </c>
      <c r="E1609" t="inlineStr">
        <is>
          <t>Standard-4</t>
        </is>
      </c>
      <c r="F1609" t="n">
        <v>2</v>
      </c>
      <c r="G1609" t="inlineStr">
        <is>
          <t>Bildung</t>
        </is>
      </c>
      <c r="H1609" t="inlineStr">
        <is>
          <t>Q06392</t>
        </is>
      </c>
      <c r="I1609" t="inlineStr">
        <is>
          <t>de</t>
        </is>
      </c>
      <c r="J1609" t="b">
        <v>0</v>
      </c>
      <c r="K1609" t="inlineStr">
        <is>
          <t>eaa31fec24cfa83b1cfc2f6574e07a52</t>
        </is>
      </c>
      <c r="L1609" t="n">
        <v/>
      </c>
      <c r="M1609" t="n">
        <v>-1</v>
      </c>
      <c r="N1609" t="n">
        <v>-1</v>
      </c>
    </row>
    <row r="1610">
      <c r="A1610" t="n">
        <v>56</v>
      </c>
      <c r="B1610" t="n">
        <v>2014</v>
      </c>
      <c r="C1610" t="n">
        <v>846</v>
      </c>
      <c r="D1610" t="inlineStr">
        <is>
          <t>Würden Sie es befürworten, wenn der kantonale Finanzausgleich die wirtschaftlichen Unterschiede zwischen den Berner Gemeinden weniger stark ausgleichen würde als heute?</t>
        </is>
      </c>
      <c r="E1610" t="inlineStr">
        <is>
          <t>Standard-4</t>
        </is>
      </c>
      <c r="F1610" t="n">
        <v>4</v>
      </c>
      <c r="G1610" t="inlineStr">
        <is>
          <t>Finanzen &amp; Steuern</t>
        </is>
      </c>
      <c r="H1610" t="inlineStr">
        <is>
          <t>Q06394</t>
        </is>
      </c>
      <c r="I1610" t="inlineStr">
        <is>
          <t>de</t>
        </is>
      </c>
      <c r="J1610" t="b">
        <v>0</v>
      </c>
      <c r="K1610" t="inlineStr">
        <is>
          <t>3de63916af0640c073ee2b3ed78ef1ea</t>
        </is>
      </c>
      <c r="L1610" t="n">
        <v/>
      </c>
      <c r="M1610" t="n">
        <v>-1</v>
      </c>
      <c r="N1610" t="n">
        <v>-1</v>
      </c>
    </row>
    <row r="1611">
      <c r="A1611" t="n">
        <v>56</v>
      </c>
      <c r="B1611" t="n">
        <v>2014</v>
      </c>
      <c r="C1611" t="n">
        <v>847</v>
      </c>
      <c r="D1611" t="inlineStr">
        <is>
          <t>Befürworten Sie eine Senkung der kantonalen Unternehmenssteuern?</t>
        </is>
      </c>
      <c r="E1611" t="inlineStr">
        <is>
          <t>Standard-4</t>
        </is>
      </c>
      <c r="F1611" t="n">
        <v>4</v>
      </c>
      <c r="G1611" t="inlineStr">
        <is>
          <t>Finanzen &amp; Steuern</t>
        </is>
      </c>
      <c r="H1611" t="inlineStr">
        <is>
          <t>Q06395</t>
        </is>
      </c>
      <c r="I1611" t="inlineStr">
        <is>
          <t>de</t>
        </is>
      </c>
      <c r="J1611" t="b">
        <v>0</v>
      </c>
      <c r="K1611" t="inlineStr">
        <is>
          <t>77ebf4f6a46da63c17983f42bdba94cc</t>
        </is>
      </c>
      <c r="L1611" t="n">
        <v/>
      </c>
      <c r="M1611" t="n">
        <v>-1</v>
      </c>
      <c r="N1611" t="n">
        <v>-1</v>
      </c>
    </row>
    <row r="1612">
      <c r="A1612" t="n">
        <v>56</v>
      </c>
      <c r="B1612" t="n">
        <v>2014</v>
      </c>
      <c r="C1612" t="n">
        <v>844</v>
      </c>
      <c r="D1612" t="inlineStr">
        <is>
          <t>Befürworten Sie eine Lockerung der im Kanton Bern geltenden Schuldenbremse?</t>
        </is>
      </c>
      <c r="E1612" t="inlineStr">
        <is>
          <t>Standard-4</t>
        </is>
      </c>
      <c r="F1612" t="n">
        <v>4</v>
      </c>
      <c r="G1612" t="inlineStr">
        <is>
          <t>Finanzen &amp; Steuern</t>
        </is>
      </c>
      <c r="H1612" t="inlineStr">
        <is>
          <t>Q06396</t>
        </is>
      </c>
      <c r="I1612" t="inlineStr">
        <is>
          <t>de</t>
        </is>
      </c>
      <c r="J1612" t="b">
        <v>0</v>
      </c>
      <c r="K1612" t="inlineStr">
        <is>
          <t>a0cbad2da42dac522cd74576ef026652</t>
        </is>
      </c>
      <c r="L1612" t="n">
        <v/>
      </c>
      <c r="M1612" t="n">
        <v>-1</v>
      </c>
      <c r="N1612" t="n">
        <v>-1</v>
      </c>
    </row>
    <row r="1613">
      <c r="A1613" t="n">
        <v>56</v>
      </c>
      <c r="B1613" t="n">
        <v>2014</v>
      </c>
      <c r="C1613" t="n">
        <v>845</v>
      </c>
      <c r="D1613" t="inlineStr">
        <is>
          <t>Braucht es befristete Steuererhöhungen als Beitrag zur Sanierung des Berner Staatshaushalts?</t>
        </is>
      </c>
      <c r="E1613" t="inlineStr">
        <is>
          <t>Standard-4</t>
        </is>
      </c>
      <c r="F1613" t="n">
        <v>4</v>
      </c>
      <c r="G1613" t="inlineStr">
        <is>
          <t>Finanzen &amp; Steuern</t>
        </is>
      </c>
      <c r="H1613" t="inlineStr">
        <is>
          <t>Q06397</t>
        </is>
      </c>
      <c r="I1613" t="inlineStr">
        <is>
          <t>de</t>
        </is>
      </c>
      <c r="J1613" t="b">
        <v>0</v>
      </c>
      <c r="K1613" t="inlineStr">
        <is>
          <t>fd7afad9b8a87d48800708d54d2e67e7</t>
        </is>
      </c>
      <c r="L1613" t="n">
        <v/>
      </c>
      <c r="M1613" t="n">
        <v>-1</v>
      </c>
      <c r="N1613" t="n">
        <v>-1</v>
      </c>
    </row>
    <row r="1614">
      <c r="A1614" t="n">
        <v>56</v>
      </c>
      <c r="B1614" t="n">
        <v>2014</v>
      </c>
      <c r="C1614" t="n">
        <v>849</v>
      </c>
      <c r="D1614" t="inlineStr">
        <is>
          <t>Sollen die Behörden bei der Vergabe öffentlicher Aufträge massgebend berücksichtigen müssen, ob eine Firma Lehrlinge ausbildet?</t>
        </is>
      </c>
      <c r="E1614" t="inlineStr">
        <is>
          <t>Standard-4</t>
        </is>
      </c>
      <c r="F1614" t="n">
        <v>4</v>
      </c>
      <c r="G1614" t="inlineStr">
        <is>
          <t>Finanzen &amp; Steuern</t>
        </is>
      </c>
      <c r="H1614" t="inlineStr">
        <is>
          <t>Q06398</t>
        </is>
      </c>
      <c r="I1614" t="inlineStr">
        <is>
          <t>de</t>
        </is>
      </c>
      <c r="J1614" t="b">
        <v>0</v>
      </c>
      <c r="K1614" t="inlineStr">
        <is>
          <t>cba48a6336154ad9eb5e3ae6ba2280b8</t>
        </is>
      </c>
      <c r="L1614" t="n">
        <v/>
      </c>
      <c r="M1614" t="n">
        <v>-1</v>
      </c>
      <c r="N1614" t="n">
        <v>-1</v>
      </c>
    </row>
    <row r="1615">
      <c r="A1615" t="n">
        <v>56</v>
      </c>
      <c r="B1615" t="n">
        <v>2014</v>
      </c>
      <c r="C1615" t="n">
        <v>861</v>
      </c>
      <c r="D1615" t="inlineStr">
        <is>
          <t>Kantonspersonal (Budget 2014: CHF 3'043 Mio.)</t>
        </is>
      </c>
      <c r="E1615" t="inlineStr">
        <is>
          <t>Budget-5</t>
        </is>
      </c>
      <c r="F1615" t="n">
        <v>4</v>
      </c>
      <c r="G1615" t="inlineStr">
        <is>
          <t>Finanzen &amp; Steuern</t>
        </is>
      </c>
      <c r="H1615" t="inlineStr">
        <is>
          <t>Q06399</t>
        </is>
      </c>
      <c r="I1615" t="inlineStr">
        <is>
          <t>de</t>
        </is>
      </c>
      <c r="J1615" t="b">
        <v>0</v>
      </c>
      <c r="K1615" t="inlineStr">
        <is>
          <t>0e4130269763113f535f13ba0aee7367</t>
        </is>
      </c>
      <c r="L1615" t="n">
        <v/>
      </c>
      <c r="M1615" t="n">
        <v>-1</v>
      </c>
      <c r="N1615" t="n">
        <v>-1</v>
      </c>
    </row>
    <row r="1616">
      <c r="A1616" t="n">
        <v>56</v>
      </c>
      <c r="B1616" t="n">
        <v>2014</v>
      </c>
      <c r="C1616" t="n">
        <v>842</v>
      </c>
      <c r="D1616" t="inlineStr">
        <is>
          <t>Würden Sie es befürworten, wenn in der Berner Kantonsverwaltung bei Kaderstellen eine Geschlechterquote von mindestens 35% eingeführt würde?</t>
        </is>
      </c>
      <c r="E1616" t="inlineStr">
        <is>
          <t>Standard-4</t>
        </is>
      </c>
      <c r="F1616" t="n">
        <v>5</v>
      </c>
      <c r="G1616" t="inlineStr">
        <is>
          <t>Gesellschaft &amp; Ethik</t>
        </is>
      </c>
      <c r="H1616" t="inlineStr">
        <is>
          <t>Q06401</t>
        </is>
      </c>
      <c r="I1616" t="inlineStr">
        <is>
          <t>de</t>
        </is>
      </c>
      <c r="J1616" t="b">
        <v>0</v>
      </c>
      <c r="K1616" t="inlineStr">
        <is>
          <t>48edd80977667c30849485a76a59b550</t>
        </is>
      </c>
      <c r="L1616" t="n">
        <v/>
      </c>
      <c r="M1616" t="n">
        <v>-1</v>
      </c>
      <c r="N1616" t="n">
        <v>-1</v>
      </c>
    </row>
    <row r="1617">
      <c r="A1617" t="n">
        <v>56</v>
      </c>
      <c r="B1617" t="n">
        <v>2014</v>
      </c>
      <c r="C1617" t="n">
        <v>862</v>
      </c>
      <c r="D1617" t="inlineStr">
        <is>
          <t>Bereich Spitex und stationäre Pflege (Budget 2014: CHF 303 Mio.)</t>
        </is>
      </c>
      <c r="E1617" t="inlineStr">
        <is>
          <t>Budget-5</t>
        </is>
      </c>
      <c r="F1617" t="n">
        <v>6</v>
      </c>
      <c r="G1617" t="inlineStr">
        <is>
          <t>Gesundheit</t>
        </is>
      </c>
      <c r="H1617" t="inlineStr">
        <is>
          <t>Q06404</t>
        </is>
      </c>
      <c r="I1617" t="inlineStr">
        <is>
          <t>de</t>
        </is>
      </c>
      <c r="J1617" t="b">
        <v>0</v>
      </c>
      <c r="K1617" t="inlineStr">
        <is>
          <t>cd95f560f9f8dae34d1eb2888225788f</t>
        </is>
      </c>
      <c r="L1617" t="n">
        <v/>
      </c>
      <c r="M1617" t="n">
        <v>-1</v>
      </c>
      <c r="N1617" t="n">
        <v>-1</v>
      </c>
    </row>
    <row r="1618">
      <c r="A1618" t="n">
        <v>56</v>
      </c>
      <c r="B1618" t="n">
        <v>2014</v>
      </c>
      <c r="C1618" t="n">
        <v>863</v>
      </c>
      <c r="D1618" t="inlineStr">
        <is>
          <t>Krankenkassenprämien-Verbilligung / Beiträge an Sozialversicherungen (Budget 2014:  CHF 520 Mio.)</t>
        </is>
      </c>
      <c r="E1618" t="inlineStr">
        <is>
          <t>Budget-5</t>
        </is>
      </c>
      <c r="F1618" t="n">
        <v>6</v>
      </c>
      <c r="G1618" t="inlineStr">
        <is>
          <t>Gesundheit</t>
        </is>
      </c>
      <c r="H1618" t="inlineStr">
        <is>
          <t>Q06405</t>
        </is>
      </c>
      <c r="I1618" t="inlineStr">
        <is>
          <t>de</t>
        </is>
      </c>
      <c r="J1618" t="b">
        <v>0</v>
      </c>
      <c r="K1618" t="inlineStr">
        <is>
          <t>05b806e1918a4e23a73fc2898ea52be3</t>
        </is>
      </c>
      <c r="L1618" t="n">
        <v/>
      </c>
      <c r="M1618" t="n">
        <v>-1</v>
      </c>
      <c r="N1618" t="n">
        <v>-1</v>
      </c>
    </row>
    <row r="1619">
      <c r="A1619" t="n">
        <v>56</v>
      </c>
      <c r="B1619" t="n">
        <v>2014</v>
      </c>
      <c r="C1619" t="n">
        <v>864</v>
      </c>
      <c r="D1619" t="inlineStr">
        <is>
          <t>Bereich Psychiatrie (Budget 2014: CHF 185 Mio.)</t>
        </is>
      </c>
      <c r="E1619" t="inlineStr">
        <is>
          <t>Budget-5</t>
        </is>
      </c>
      <c r="F1619" t="n">
        <v>6</v>
      </c>
      <c r="G1619" t="inlineStr">
        <is>
          <t>Gesundheit</t>
        </is>
      </c>
      <c r="H1619" t="inlineStr">
        <is>
          <t>Q06406</t>
        </is>
      </c>
      <c r="I1619" t="inlineStr">
        <is>
          <t>de</t>
        </is>
      </c>
      <c r="J1619" t="b">
        <v>0</v>
      </c>
      <c r="K1619" t="inlineStr">
        <is>
          <t>85dfda4d2598f69c1105c88068173df9</t>
        </is>
      </c>
      <c r="L1619" t="n">
        <v/>
      </c>
      <c r="M1619" t="n">
        <v>-1</v>
      </c>
      <c r="N1619" t="n">
        <v>-1</v>
      </c>
    </row>
    <row r="1620">
      <c r="A1620" t="n">
        <v>56</v>
      </c>
      <c r="B1620" t="n">
        <v>2014</v>
      </c>
      <c r="C1620" t="n">
        <v>858</v>
      </c>
      <c r="D1620" t="inlineStr">
        <is>
          <t>Soll der Kanton Bern den Alkoholkonsum auf öffentlichem Grund zwischen 0.30 Uhr und 7 Uhr verbieten?</t>
        </is>
      </c>
      <c r="E1620" t="inlineStr">
        <is>
          <t>Standard-4</t>
        </is>
      </c>
      <c r="F1620" t="n">
        <v>6</v>
      </c>
      <c r="G1620" t="inlineStr">
        <is>
          <t>Gesundheit</t>
        </is>
      </c>
      <c r="H1620" t="inlineStr">
        <is>
          <t>Q06408</t>
        </is>
      </c>
      <c r="I1620" t="inlineStr">
        <is>
          <t>de</t>
        </is>
      </c>
      <c r="J1620" t="b">
        <v>0</v>
      </c>
      <c r="K1620" t="inlineStr">
        <is>
          <t>53d962ff76ff6f8d77af7e1fbbae15c4</t>
        </is>
      </c>
      <c r="L1620" t="n">
        <v/>
      </c>
      <c r="M1620" t="n">
        <v>-1</v>
      </c>
      <c r="N1620" t="n">
        <v>-1</v>
      </c>
    </row>
    <row r="1621">
      <c r="A1621" t="n">
        <v>56</v>
      </c>
      <c r="B1621" t="n">
        <v>2014</v>
      </c>
      <c r="C1621" t="n">
        <v>837</v>
      </c>
      <c r="D1621" t="inlineStr">
        <is>
          <t>Eine Initiative verlangt, dass die Regionalspitäler im Kanton Bern eine gesetzliche Bestandesgarantie erhalten und eine umfassende Spital-Grundversorgung anbieten müssen. Befürworten Sie dies?</t>
        </is>
      </c>
      <c r="E1621" t="inlineStr">
        <is>
          <t>Standard-4</t>
        </is>
      </c>
      <c r="F1621" t="n">
        <v>6</v>
      </c>
      <c r="G1621" t="inlineStr">
        <is>
          <t>Gesundheit</t>
        </is>
      </c>
      <c r="H1621" t="inlineStr">
        <is>
          <t>Q06409</t>
        </is>
      </c>
      <c r="I1621" t="inlineStr">
        <is>
          <t>de</t>
        </is>
      </c>
      <c r="J1621" t="b">
        <v>0</v>
      </c>
      <c r="K1621" t="inlineStr">
        <is>
          <t>685bbb95e9783c31aa9823113baba128</t>
        </is>
      </c>
      <c r="L1621" t="n">
        <v/>
      </c>
      <c r="M1621" t="n">
        <v>-1</v>
      </c>
      <c r="N1621" t="n">
        <v>-1</v>
      </c>
    </row>
    <row r="1622">
      <c r="A1622" t="n">
        <v>56</v>
      </c>
      <c r="B1622" t="n">
        <v>2014</v>
      </c>
      <c r="C1622" t="n">
        <v>857</v>
      </c>
      <c r="D1622" t="inlineStr">
        <is>
          <t>Sollen im Kanton Bern auch Ausländer/innen als Polizist/innen angestellt werden können?</t>
        </is>
      </c>
      <c r="E1622" t="inlineStr">
        <is>
          <t>Standard-4</t>
        </is>
      </c>
      <c r="F1622" t="n">
        <v>7</v>
      </c>
      <c r="G1622" t="inlineStr">
        <is>
          <t>Justiz, Armee &amp; Polizei</t>
        </is>
      </c>
      <c r="H1622" t="inlineStr">
        <is>
          <t>Q06410</t>
        </is>
      </c>
      <c r="I1622" t="inlineStr">
        <is>
          <t>de</t>
        </is>
      </c>
      <c r="J1622" t="b">
        <v>0</v>
      </c>
      <c r="K1622" t="inlineStr">
        <is>
          <t>f64dfcaeb0527ad30b205b46f647c01a</t>
        </is>
      </c>
      <c r="L1622" t="n">
        <v/>
      </c>
      <c r="M1622" t="n">
        <v>-1</v>
      </c>
      <c r="N1622" t="n">
        <v>-1</v>
      </c>
    </row>
    <row r="1623">
      <c r="A1623" t="n">
        <v>56</v>
      </c>
      <c r="B1623" t="n">
        <v>2014</v>
      </c>
      <c r="C1623" t="n">
        <v>867</v>
      </c>
      <c r="D1623" t="inlineStr">
        <is>
          <t>Polizei  (Budget 2014: CHF 334 Mio. (ohne Erlöse/Bussen))</t>
        </is>
      </c>
      <c r="E1623" t="inlineStr">
        <is>
          <t>Budget-5</t>
        </is>
      </c>
      <c r="F1623" t="n">
        <v>7</v>
      </c>
      <c r="G1623" t="inlineStr">
        <is>
          <t>Justiz, Armee &amp; Polizei</t>
        </is>
      </c>
      <c r="H1623" t="inlineStr">
        <is>
          <t>Q06411</t>
        </is>
      </c>
      <c r="I1623" t="inlineStr">
        <is>
          <t>de</t>
        </is>
      </c>
      <c r="J1623" t="b">
        <v>0</v>
      </c>
      <c r="K1623" t="inlineStr">
        <is>
          <t>dcb2145c1762a52f4207842c8790f2b3</t>
        </is>
      </c>
      <c r="L1623" t="n">
        <v/>
      </c>
      <c r="M1623" t="n">
        <v>-1</v>
      </c>
      <c r="N1623" t="n">
        <v>-1</v>
      </c>
    </row>
    <row r="1624">
      <c r="A1624" t="n">
        <v>56</v>
      </c>
      <c r="B1624" t="n">
        <v>2014</v>
      </c>
      <c r="C1624" t="n">
        <v>869</v>
      </c>
      <c r="D1624" t="inlineStr">
        <is>
          <t>Kulturförderung / Kulturpflege (Budget 2014: CHF 51 Mio. (nur Staatsbeiträge))</t>
        </is>
      </c>
      <c r="E1624" t="inlineStr">
        <is>
          <t>Budget-5</t>
        </is>
      </c>
      <c r="F1624" t="n">
        <v>8</v>
      </c>
      <c r="G1624" t="inlineStr">
        <is>
          <t>Kultur, Sport &amp; Medien</t>
        </is>
      </c>
      <c r="H1624" t="inlineStr">
        <is>
          <t>Q06416</t>
        </is>
      </c>
      <c r="I1624" t="inlineStr">
        <is>
          <t>de</t>
        </is>
      </c>
      <c r="J1624" t="b">
        <v>0</v>
      </c>
      <c r="K1624" t="inlineStr">
        <is>
          <t>68db0c0a22eeeaf1e4b1abac0602356b</t>
        </is>
      </c>
      <c r="L1624" t="n">
        <v/>
      </c>
      <c r="M1624" t="n">
        <v>-1</v>
      </c>
      <c r="N1624" t="n">
        <v>-1</v>
      </c>
    </row>
    <row r="1625">
      <c r="A1625" t="n">
        <v>56</v>
      </c>
      <c r="B1625" t="n">
        <v>2014</v>
      </c>
      <c r="C1625" t="n">
        <v>859</v>
      </c>
      <c r="D1625" t="inlineStr">
        <is>
          <t>Befürworten Sie die Verschärfung des Hooligan-Konkordats, die unter anderem vorsieht, dass Fussball- und Eishockeyspiele der höchsten Liga neu bewilligungspflichtig werden?</t>
        </is>
      </c>
      <c r="E1625" t="inlineStr">
        <is>
          <t>Standard-4</t>
        </is>
      </c>
      <c r="F1625" t="n">
        <v>8</v>
      </c>
      <c r="G1625" t="inlineStr">
        <is>
          <t>Kultur, Sport &amp; Medien</t>
        </is>
      </c>
      <c r="H1625" t="inlineStr">
        <is>
          <t>Q06417</t>
        </is>
      </c>
      <c r="I1625" t="inlineStr">
        <is>
          <t>de</t>
        </is>
      </c>
      <c r="J1625" t="b">
        <v>0</v>
      </c>
      <c r="K1625" t="inlineStr">
        <is>
          <t>5f6a0061b978681ad20f863db737e1ce</t>
        </is>
      </c>
      <c r="L1625" t="n">
        <v/>
      </c>
      <c r="M1625" t="n">
        <v>-1</v>
      </c>
      <c r="N1625" t="n">
        <v>-1</v>
      </c>
    </row>
    <row r="1626">
      <c r="A1626" t="n">
        <v>56</v>
      </c>
      <c r="B1626" t="n">
        <v>2014</v>
      </c>
      <c r="C1626" t="n">
        <v>870</v>
      </c>
      <c r="D1626" t="inlineStr">
        <is>
          <t>Die Anforderungen bei Einbürgerungen wurden in den letzten Jahren auf Bundes- und Kantonsebene erhöht. Begrüssen Sie diese Entwicklung?</t>
        </is>
      </c>
      <c r="E1626" t="inlineStr">
        <is>
          <t>Standard-4</t>
        </is>
      </c>
      <c r="F1626" t="n">
        <v>9</v>
      </c>
      <c r="G1626" t="inlineStr">
        <is>
          <t>Migration &amp; Integration</t>
        </is>
      </c>
      <c r="H1626" t="inlineStr">
        <is>
          <t>Q06420</t>
        </is>
      </c>
      <c r="I1626" t="inlineStr">
        <is>
          <t>de</t>
        </is>
      </c>
      <c r="J1626" t="b">
        <v>0</v>
      </c>
      <c r="K1626" t="inlineStr">
        <is>
          <t>a75ceca631763ba22fea76faafd589e1</t>
        </is>
      </c>
      <c r="L1626" t="n">
        <v/>
      </c>
      <c r="M1626" t="n">
        <v>-1</v>
      </c>
      <c r="N1626" t="n">
        <v>-1</v>
      </c>
    </row>
    <row r="1627">
      <c r="A1627" t="n">
        <v>56</v>
      </c>
      <c r="B1627" t="n">
        <v>2014</v>
      </c>
      <c r="C1627" t="n">
        <v>856</v>
      </c>
      <c r="D1627" t="inlineStr">
        <is>
          <t>Würden Sie es befürworten, wenn der Kanton Bern mittels Anreizen und Zwangsfusionen die Zahl der Gemeinden von heute 362 auf 50 bis 100 senken würde?</t>
        </is>
      </c>
      <c r="E1627" t="inlineStr">
        <is>
          <t>Standard-4</t>
        </is>
      </c>
      <c r="F1627" t="n">
        <v>10</v>
      </c>
      <c r="G1627" t="inlineStr">
        <is>
          <t>Politisches System</t>
        </is>
      </c>
      <c r="H1627" t="inlineStr">
        <is>
          <t>Q06422</t>
        </is>
      </c>
      <c r="I1627" t="inlineStr">
        <is>
          <t>de</t>
        </is>
      </c>
      <c r="J1627" t="b">
        <v>0</v>
      </c>
      <c r="K1627" t="inlineStr">
        <is>
          <t>1bd13f1079ba377fbeed1e7dc16f63e3</t>
        </is>
      </c>
      <c r="L1627" t="n">
        <v/>
      </c>
      <c r="M1627" t="n">
        <v>-1</v>
      </c>
      <c r="N1627" t="n">
        <v>-1</v>
      </c>
    </row>
    <row r="1628">
      <c r="A1628" t="n">
        <v>56</v>
      </c>
      <c r="B1628" t="n">
        <v>2014</v>
      </c>
      <c r="C1628" t="n">
        <v>833</v>
      </c>
      <c r="D1628" t="inlineStr">
        <is>
          <t>Der Kanton unterstützt seit 2011 mit finanziellen Anreizen den gemeinnützigen Wohnungsbau. Begrüssen Sie dies?</t>
        </is>
      </c>
      <c r="E1628" t="inlineStr">
        <is>
          <t>Standard-4</t>
        </is>
      </c>
      <c r="F1628" t="n">
        <v>12</v>
      </c>
      <c r="G1628" t="inlineStr">
        <is>
          <t>Sozialstaat &amp; Familie</t>
        </is>
      </c>
      <c r="H1628" t="inlineStr">
        <is>
          <t>Q06424</t>
        </is>
      </c>
      <c r="I1628" t="inlineStr">
        <is>
          <t>de</t>
        </is>
      </c>
      <c r="J1628" t="b">
        <v>0</v>
      </c>
      <c r="K1628" t="inlineStr">
        <is>
          <t>ab364e47ddb7ef86b8fd688963a0ada9</t>
        </is>
      </c>
      <c r="L1628" t="n">
        <v/>
      </c>
      <c r="M1628" t="n">
        <v>-1</v>
      </c>
      <c r="N1628" t="n">
        <v>-1</v>
      </c>
    </row>
    <row r="1629">
      <c r="A1629" t="n">
        <v>56</v>
      </c>
      <c r="B1629" t="n">
        <v>2014</v>
      </c>
      <c r="C1629" t="n">
        <v>838</v>
      </c>
      <c r="D1629" t="inlineStr">
        <is>
          <t>Würden Sie es begrüssen, wenn der Kanton Bern flächendeckend Tagesschulen einführen würde?</t>
        </is>
      </c>
      <c r="E1629" t="inlineStr">
        <is>
          <t>Standard-4</t>
        </is>
      </c>
      <c r="F1629" t="n">
        <v>12</v>
      </c>
      <c r="G1629" t="inlineStr">
        <is>
          <t>Sozialstaat &amp; Familie</t>
        </is>
      </c>
      <c r="H1629" t="inlineStr">
        <is>
          <t>Q06426</t>
        </is>
      </c>
      <c r="I1629" t="inlineStr">
        <is>
          <t>de</t>
        </is>
      </c>
      <c r="J1629" t="b">
        <v>0</v>
      </c>
      <c r="K1629" t="inlineStr">
        <is>
          <t>9479be367893aa89f08ef904dbf4fcd8</t>
        </is>
      </c>
      <c r="L1629" t="n">
        <v/>
      </c>
      <c r="M1629" t="n">
        <v>-1</v>
      </c>
      <c r="N1629" t="n">
        <v>-1</v>
      </c>
    </row>
    <row r="1630">
      <c r="A1630" t="n">
        <v>56</v>
      </c>
      <c r="B1630" t="n">
        <v>2014</v>
      </c>
      <c r="C1630" t="n">
        <v>836</v>
      </c>
      <c r="D1630" t="inlineStr">
        <is>
          <t>Würden Sie die Einführung von Ergänzungsleistungen für Familien mit tiefen Einkommen im Kanton Bern befürworten?</t>
        </is>
      </c>
      <c r="E1630" t="inlineStr">
        <is>
          <t>Standard-4</t>
        </is>
      </c>
      <c r="F1630" t="n">
        <v>12</v>
      </c>
      <c r="G1630" t="inlineStr">
        <is>
          <t>Sozialstaat &amp; Familie</t>
        </is>
      </c>
      <c r="H1630" t="inlineStr">
        <is>
          <t>Q06428</t>
        </is>
      </c>
      <c r="I1630" t="inlineStr">
        <is>
          <t>de</t>
        </is>
      </c>
      <c r="J1630" t="b">
        <v>0</v>
      </c>
      <c r="K1630" t="inlineStr">
        <is>
          <t>e3bbf88f6fe101fae47a8a8c26ced547</t>
        </is>
      </c>
      <c r="L1630" t="n">
        <v/>
      </c>
      <c r="M1630" t="n">
        <v>-1</v>
      </c>
      <c r="N1630" t="n">
        <v>-1</v>
      </c>
    </row>
    <row r="1631">
      <c r="A1631" t="n">
        <v>56</v>
      </c>
      <c r="B1631" t="n">
        <v>2014</v>
      </c>
      <c r="C1631" t="n">
        <v>834</v>
      </c>
      <c r="D1631" t="inlineStr">
        <is>
          <t>Der Grosse Rat hat eine Kürzung der Sozialhilfe (Grundbedarf) um 10 Prozent gegenüber den Richtlinien der Schweizerischen Konferenz für Sozialhilfe (Skos) beschlossen. Begrüssen Sie diesen Entscheid?</t>
        </is>
      </c>
      <c r="E1631" t="inlineStr">
        <is>
          <t>Standard-4</t>
        </is>
      </c>
      <c r="F1631" t="n">
        <v>12</v>
      </c>
      <c r="G1631" t="inlineStr">
        <is>
          <t>Sozialstaat &amp; Familie</t>
        </is>
      </c>
      <c r="H1631" t="inlineStr">
        <is>
          <t>Q06429</t>
        </is>
      </c>
      <c r="I1631" t="inlineStr">
        <is>
          <t>de</t>
        </is>
      </c>
      <c r="J1631" t="b">
        <v>0</v>
      </c>
      <c r="K1631" t="inlineStr">
        <is>
          <t>ab5a5aefbbcf6a4549076c1906c843e7</t>
        </is>
      </c>
      <c r="L1631" t="n">
        <v/>
      </c>
      <c r="M1631" t="n">
        <v>-1</v>
      </c>
      <c r="N1631" t="n">
        <v>-1</v>
      </c>
    </row>
    <row r="1632">
      <c r="A1632" t="n">
        <v>56</v>
      </c>
      <c r="B1632" t="n">
        <v>2014</v>
      </c>
      <c r="C1632" t="n">
        <v>852</v>
      </c>
      <c r="D1632" t="inlineStr">
        <is>
          <t>Sollen im Kanton Bern Bauzonen geschaffen werden, in denen Liegenschaftsbesitzer zwingend erneuerbare Energien nutzen müssen (Solarenergie, Erdwärme etc.)?</t>
        </is>
      </c>
      <c r="E1632" t="inlineStr">
        <is>
          <t>Standard-4</t>
        </is>
      </c>
      <c r="F1632" t="n">
        <v>13</v>
      </c>
      <c r="G1632" t="inlineStr">
        <is>
          <t>Umweltschutz &amp; Landwirtschaft</t>
        </is>
      </c>
      <c r="H1632" t="inlineStr">
        <is>
          <t>Q06431</t>
        </is>
      </c>
      <c r="I1632" t="inlineStr">
        <is>
          <t>de</t>
        </is>
      </c>
      <c r="J1632" t="b">
        <v>0</v>
      </c>
      <c r="K1632" t="inlineStr">
        <is>
          <t>c00cbe60928da2f1dbea829df23bbc66</t>
        </is>
      </c>
      <c r="L1632" t="n">
        <v/>
      </c>
      <c r="M1632" t="n">
        <v>-1</v>
      </c>
      <c r="N1632" t="n">
        <v>-1</v>
      </c>
    </row>
    <row r="1633">
      <c r="A1633" t="n">
        <v>56</v>
      </c>
      <c r="B1633" t="n">
        <v>2014</v>
      </c>
      <c r="C1633" t="n">
        <v>851</v>
      </c>
      <c r="D1633" t="inlineStr">
        <is>
          <t>Die kantonale "Kulturland-Initiative" will die Ausdehnung von Siedlungsflächen verlangsamen und die landwirtschaftlichen Nutzflächen besser schützen. Unterstützen Sie dieses Anliegen?</t>
        </is>
      </c>
      <c r="E1633" t="inlineStr">
        <is>
          <t>Standard-4</t>
        </is>
      </c>
      <c r="F1633" t="n">
        <v>13</v>
      </c>
      <c r="G1633" t="inlineStr">
        <is>
          <t>Umweltschutz &amp; Landwirtschaft</t>
        </is>
      </c>
      <c r="H1633" t="inlineStr">
        <is>
          <t>Q06433</t>
        </is>
      </c>
      <c r="I1633" t="inlineStr">
        <is>
          <t>de</t>
        </is>
      </c>
      <c r="J1633" t="b">
        <v>0</v>
      </c>
      <c r="K1633" t="inlineStr">
        <is>
          <t>049da10ab5951ff13bc30fb981eeb560</t>
        </is>
      </c>
      <c r="L1633" t="n">
        <v/>
      </c>
      <c r="M1633" t="n">
        <v>-1</v>
      </c>
      <c r="N1633" t="n">
        <v>-1</v>
      </c>
    </row>
    <row r="1634">
      <c r="A1634" t="n">
        <v>56</v>
      </c>
      <c r="B1634" t="n">
        <v>2014</v>
      </c>
      <c r="C1634" t="n">
        <v>854</v>
      </c>
      <c r="D1634" t="inlineStr">
        <is>
          <t>Befürworten Sie einen Ausbau des Autobahnnetzes im Kanton Bern (z.B. Bau der Autobahnzubringer Emmental/Oberaargau)?</t>
        </is>
      </c>
      <c r="E1634" t="inlineStr">
        <is>
          <t>Standard-4</t>
        </is>
      </c>
      <c r="F1634" t="n">
        <v>14</v>
      </c>
      <c r="G1634" t="inlineStr">
        <is>
          <t>Verkehr</t>
        </is>
      </c>
      <c r="H1634" t="inlineStr">
        <is>
          <t>Q06435</t>
        </is>
      </c>
      <c r="I1634" t="inlineStr">
        <is>
          <t>de</t>
        </is>
      </c>
      <c r="J1634" t="b">
        <v>0</v>
      </c>
      <c r="K1634" t="inlineStr">
        <is>
          <t>d007e0b4edcfbfad850377f9771ff9e6</t>
        </is>
      </c>
      <c r="L1634" t="n">
        <v/>
      </c>
      <c r="M1634" t="n">
        <v>-1</v>
      </c>
      <c r="N1634" t="n">
        <v>-1</v>
      </c>
    </row>
    <row r="1635">
      <c r="A1635" t="n">
        <v>56</v>
      </c>
      <c r="B1635" t="n">
        <v>2014</v>
      </c>
      <c r="C1635" t="n">
        <v>868</v>
      </c>
      <c r="D1635" t="inlineStr">
        <is>
          <t>Öffentlicher Verkehr (Budget 2014: CHF 375 Mio. (Staatsbeiträge ohne Erlöse))</t>
        </is>
      </c>
      <c r="E1635" t="inlineStr">
        <is>
          <t>Budget-5</t>
        </is>
      </c>
      <c r="F1635" t="n">
        <v>14</v>
      </c>
      <c r="G1635" t="inlineStr">
        <is>
          <t>Verkehr</t>
        </is>
      </c>
      <c r="H1635" t="inlineStr">
        <is>
          <t>Q06436</t>
        </is>
      </c>
      <c r="I1635" t="inlineStr">
        <is>
          <t>de</t>
        </is>
      </c>
      <c r="J1635" t="b">
        <v>0</v>
      </c>
      <c r="K1635" t="inlineStr">
        <is>
          <t>6ef5c5e24ce64b9c282a7fea40f4d569</t>
        </is>
      </c>
      <c r="L1635" t="n">
        <v/>
      </c>
      <c r="M1635" t="n">
        <v>-1</v>
      </c>
      <c r="N1635" t="n">
        <v>-1</v>
      </c>
    </row>
    <row r="1636">
      <c r="A1636" t="n">
        <v>56</v>
      </c>
      <c r="B1636" t="n">
        <v>2014</v>
      </c>
      <c r="C1636" t="n">
        <v>866</v>
      </c>
      <c r="D1636" t="inlineStr">
        <is>
          <t>Strassenbau und -unterhalt (Budget 2014: CHF 184 Mio. (ohne Erlöse))</t>
        </is>
      </c>
      <c r="E1636" t="inlineStr">
        <is>
          <t>Budget-5</t>
        </is>
      </c>
      <c r="F1636" t="n">
        <v>14</v>
      </c>
      <c r="G1636" t="inlineStr">
        <is>
          <t>Verkehr</t>
        </is>
      </c>
      <c r="H1636" t="inlineStr">
        <is>
          <t>Q06437</t>
        </is>
      </c>
      <c r="I1636" t="inlineStr">
        <is>
          <t>de</t>
        </is>
      </c>
      <c r="J1636" t="b">
        <v>0</v>
      </c>
      <c r="K1636" t="inlineStr">
        <is>
          <t>2a415c1b64fc14f5bbe7b222da94d68d</t>
        </is>
      </c>
      <c r="L1636" t="n">
        <v/>
      </c>
      <c r="M1636" t="n">
        <v>-1</v>
      </c>
      <c r="N1636" t="n">
        <v>-1</v>
      </c>
    </row>
    <row r="1637">
      <c r="A1637" t="n">
        <v>56</v>
      </c>
      <c r="B1637" t="n">
        <v>2014</v>
      </c>
      <c r="C1637" t="n">
        <v>853</v>
      </c>
      <c r="D1637" t="inlineStr">
        <is>
          <t>Soll sich der Kanton stärker für den Veloverkehr einsetzen (z.B. mehr Velowege, velofreundlichere Kreuzungen und Abzweigungen, mehr Abstellplätze)?</t>
        </is>
      </c>
      <c r="E1637" t="inlineStr">
        <is>
          <t>Standard-4</t>
        </is>
      </c>
      <c r="F1637" t="n">
        <v>14</v>
      </c>
      <c r="G1637" t="inlineStr">
        <is>
          <t>Verkehr</t>
        </is>
      </c>
      <c r="H1637" t="inlineStr">
        <is>
          <t>Q06438</t>
        </is>
      </c>
      <c r="I1637" t="inlineStr">
        <is>
          <t>de</t>
        </is>
      </c>
      <c r="J1637" t="b">
        <v>0</v>
      </c>
      <c r="K1637" t="inlineStr">
        <is>
          <t>3919b6faa45d71a871a04cf766c948a2</t>
        </is>
      </c>
      <c r="L1637" t="n">
        <v/>
      </c>
      <c r="M1637" t="n">
        <v>-1</v>
      </c>
      <c r="N1637" t="n">
        <v>-1</v>
      </c>
    </row>
    <row r="1638">
      <c r="A1638" t="n">
        <v>56</v>
      </c>
      <c r="B1638" t="n">
        <v>2014</v>
      </c>
      <c r="C1638" t="n">
        <v>848</v>
      </c>
      <c r="D1638" t="inlineStr">
        <is>
          <t>Sollte sich die kantonale Wirtschaftsförderung auf die Achse Thun-Bern-Biel konzentrieren?</t>
        </is>
      </c>
      <c r="E1638" t="inlineStr">
        <is>
          <t>Standard-4</t>
        </is>
      </c>
      <c r="F1638" t="n">
        <v>15</v>
      </c>
      <c r="G1638" t="inlineStr">
        <is>
          <t>Wirtschaft &amp; Arbeit</t>
        </is>
      </c>
      <c r="H1638" t="inlineStr">
        <is>
          <t>Q06439</t>
        </is>
      </c>
      <c r="I1638" t="inlineStr">
        <is>
          <t>de</t>
        </is>
      </c>
      <c r="J1638" t="b">
        <v>0</v>
      </c>
      <c r="K1638" t="inlineStr">
        <is>
          <t>5130a508d05339dda78109c28da759c6</t>
        </is>
      </c>
      <c r="L1638" t="n">
        <v/>
      </c>
      <c r="M1638" t="n">
        <v>-1</v>
      </c>
      <c r="N1638" t="n">
        <v>-1</v>
      </c>
    </row>
    <row r="1639">
      <c r="A1639" t="n">
        <v>56</v>
      </c>
      <c r="B1639" t="n">
        <v>2014</v>
      </c>
      <c r="C1639" t="n">
        <v>769</v>
      </c>
      <c r="D1639" t="inlineStr">
        <is>
          <t>Befürworten Sie die Einführung eines für alle Arbeitnehmenden gültigen Mindestlohnes von 4'000 CHF für eine 100%-Stelle / 40h-Woche (Mindestlohn-Initiative)?</t>
        </is>
      </c>
      <c r="E1639" t="inlineStr">
        <is>
          <t>Standard-4</t>
        </is>
      </c>
      <c r="F1639" t="n">
        <v>15</v>
      </c>
      <c r="G1639" t="inlineStr">
        <is>
          <t>Wirtschaft &amp; Arbeit</t>
        </is>
      </c>
      <c r="H1639" t="inlineStr">
        <is>
          <t>Q06441</t>
        </is>
      </c>
      <c r="I1639" t="inlineStr">
        <is>
          <t>de</t>
        </is>
      </c>
      <c r="J1639" t="b">
        <v>0</v>
      </c>
      <c r="K1639" t="inlineStr">
        <is>
          <t>c1b6c3c65a3d48b7ca9eaa3ba403cefa</t>
        </is>
      </c>
      <c r="L1639" t="n">
        <v/>
      </c>
      <c r="M1639" t="n">
        <v>-1</v>
      </c>
      <c r="N1639" t="n">
        <v>-1</v>
      </c>
    </row>
    <row r="1640">
      <c r="A1640" t="n">
        <v>56</v>
      </c>
      <c r="B1640" t="n">
        <v>2014</v>
      </c>
      <c r="C1640" t="n">
        <v>850</v>
      </c>
      <c r="D1640" t="inlineStr">
        <is>
          <t>Soll der Kanton Bern seine Aktienmehrheit an der Berner Kantonalbank (BEKB) abgeben?</t>
        </is>
      </c>
      <c r="E1640" t="inlineStr">
        <is>
          <t>Standard-4</t>
        </is>
      </c>
      <c r="F1640" t="n">
        <v>15</v>
      </c>
      <c r="G1640" t="inlineStr">
        <is>
          <t>Wirtschaft &amp; Arbeit</t>
        </is>
      </c>
      <c r="H1640" t="inlineStr">
        <is>
          <t>Q06442</t>
        </is>
      </c>
      <c r="I1640" t="inlineStr">
        <is>
          <t>de</t>
        </is>
      </c>
      <c r="J1640" t="b">
        <v>0</v>
      </c>
      <c r="K1640" t="inlineStr">
        <is>
          <t>1fc6d7ba67a3e7d6a2c46ca939639acf</t>
        </is>
      </c>
      <c r="L1640" t="n">
        <v/>
      </c>
      <c r="M1640" t="n">
        <v>-1</v>
      </c>
      <c r="N1640" t="n">
        <v>-1</v>
      </c>
    </row>
    <row r="1641">
      <c r="A1641" t="n">
        <v>36</v>
      </c>
      <c r="B1641" t="n">
        <v>2012</v>
      </c>
      <c r="C1641" t="n">
        <v>517</v>
      </c>
      <c r="D1641" t="inlineStr">
        <is>
          <t xml:space="preserve">Soll die Schweiz die Zollfreigrenze senken, um so die Einkäufe im Ausland einzudämmen?
</t>
        </is>
      </c>
      <c r="E1641" t="inlineStr">
        <is>
          <t>Standard-4</t>
        </is>
      </c>
      <c r="F1641" t="n">
        <v>1</v>
      </c>
      <c r="G1641" t="inlineStr">
        <is>
          <t>Aussenpolitik</t>
        </is>
      </c>
      <c r="H1641" t="inlineStr">
        <is>
          <t>Q06607</t>
        </is>
      </c>
      <c r="I1641" t="inlineStr">
        <is>
          <t>de</t>
        </is>
      </c>
      <c r="J1641" t="b">
        <v>0</v>
      </c>
      <c r="K1641" t="inlineStr">
        <is>
          <t>1707243e31bded067c850e78ce7b38c7</t>
        </is>
      </c>
      <c r="L1641" t="n">
        <v/>
      </c>
      <c r="M1641" t="n">
        <v>-1</v>
      </c>
      <c r="N1641" t="n">
        <v>-1</v>
      </c>
    </row>
    <row r="1642">
      <c r="A1642" t="n">
        <v>36</v>
      </c>
      <c r="B1642" t="n">
        <v>2012</v>
      </c>
      <c r="C1642" t="n">
        <v>509</v>
      </c>
      <c r="D1642" t="inlineStr">
        <is>
          <t>Befürworten Sie Stiftungsprofessuren an der Universität Basel, welche von privaten Unternehmen finanziert werden?</t>
        </is>
      </c>
      <c r="E1642" t="inlineStr">
        <is>
          <t>Standard-4</t>
        </is>
      </c>
      <c r="F1642" t="n">
        <v>2</v>
      </c>
      <c r="G1642" t="inlineStr">
        <is>
          <t>Bildung</t>
        </is>
      </c>
      <c r="H1642" t="inlineStr">
        <is>
          <t>Q06614</t>
        </is>
      </c>
      <c r="I1642" t="inlineStr">
        <is>
          <t>de</t>
        </is>
      </c>
      <c r="J1642" t="b">
        <v>0</v>
      </c>
      <c r="K1642" t="inlineStr">
        <is>
          <t>35aff229ee5371d26b54abc411ff9e1e</t>
        </is>
      </c>
      <c r="L1642" t="n">
        <v/>
      </c>
      <c r="M1642" t="n">
        <v>-1</v>
      </c>
      <c r="N1642" t="n">
        <v>-1</v>
      </c>
    </row>
    <row r="1643">
      <c r="A1643" t="n">
        <v>36</v>
      </c>
      <c r="B1643" t="n">
        <v>2012</v>
      </c>
      <c r="C1643" t="n">
        <v>508</v>
      </c>
      <c r="D1643" t="inlineStr">
        <is>
          <t xml:space="preserve">In Zukunft sollen in der Sekundarstufe die Naturwissenschaften und Mathematik ein höheres Gewicht erhalten. Befürworten Sie dies?
</t>
        </is>
      </c>
      <c r="E1643" t="inlineStr">
        <is>
          <t>Standard-4</t>
        </is>
      </c>
      <c r="F1643" t="n">
        <v>2</v>
      </c>
      <c r="G1643" t="inlineStr">
        <is>
          <t>Bildung</t>
        </is>
      </c>
      <c r="H1643" t="inlineStr">
        <is>
          <t>Q06615</t>
        </is>
      </c>
      <c r="I1643" t="inlineStr">
        <is>
          <t>de</t>
        </is>
      </c>
      <c r="J1643" t="b">
        <v>0</v>
      </c>
      <c r="K1643" t="inlineStr">
        <is>
          <t>f77da7c4979a79f0722efa26790c974c</t>
        </is>
      </c>
      <c r="L1643" t="n">
        <v/>
      </c>
      <c r="M1643" t="n">
        <v>-1</v>
      </c>
      <c r="N1643" t="n">
        <v>-1</v>
      </c>
    </row>
    <row r="1644">
      <c r="A1644" t="n">
        <v>36</v>
      </c>
      <c r="B1644" t="n">
        <v>2012</v>
      </c>
      <c r="C1644" t="n">
        <v>519</v>
      </c>
      <c r="D1644" t="inlineStr">
        <is>
          <t xml:space="preserve">Soll die Stadt Basel in der Innenstadt einen flächendeckenden, kostenlosen und frei zugänglichen Internetzugang (WLAN) anbieten?
</t>
        </is>
      </c>
      <c r="E1644" t="inlineStr">
        <is>
          <t>Standard-4</t>
        </is>
      </c>
      <c r="F1644" t="n">
        <v>3</v>
      </c>
      <c r="G1644" t="inlineStr">
        <is>
          <t>Digitalisierung</t>
        </is>
      </c>
      <c r="H1644" t="inlineStr">
        <is>
          <t>Q06616</t>
        </is>
      </c>
      <c r="I1644" t="inlineStr">
        <is>
          <t>de</t>
        </is>
      </c>
      <c r="J1644" t="b">
        <v>0</v>
      </c>
      <c r="K1644" t="inlineStr">
        <is>
          <t>e6ef83db5e17715bdc5a58f7ace7edca</t>
        </is>
      </c>
      <c r="L1644" t="n">
        <v/>
      </c>
      <c r="M1644" t="n">
        <v>-1</v>
      </c>
      <c r="N1644" t="n">
        <v>-1</v>
      </c>
    </row>
    <row r="1645">
      <c r="A1645" t="n">
        <v>36</v>
      </c>
      <c r="B1645" t="n">
        <v>2012</v>
      </c>
      <c r="C1645" t="n">
        <v>515</v>
      </c>
      <c r="D1645" t="inlineStr">
        <is>
          <t xml:space="preserve">Sollten die Unternehmenssteuern im Kanton Basel-Stadt gesenkt werden?
</t>
        </is>
      </c>
      <c r="E1645" t="inlineStr">
        <is>
          <t>Standard-4</t>
        </is>
      </c>
      <c r="F1645" t="n">
        <v>4</v>
      </c>
      <c r="G1645" t="inlineStr">
        <is>
          <t>Finanzen &amp; Steuern</t>
        </is>
      </c>
      <c r="H1645" t="inlineStr">
        <is>
          <t>Q06617</t>
        </is>
      </c>
      <c r="I1645" t="inlineStr">
        <is>
          <t>de</t>
        </is>
      </c>
      <c r="J1645" t="b">
        <v>0</v>
      </c>
      <c r="K1645" t="inlineStr">
        <is>
          <t>24836d1a3e3f6168f1817d270bf1fd06</t>
        </is>
      </c>
      <c r="L1645" t="n">
        <v/>
      </c>
      <c r="M1645" t="n">
        <v>-1</v>
      </c>
      <c r="N1645" t="n">
        <v>-1</v>
      </c>
    </row>
    <row r="1646">
      <c r="A1646" t="n">
        <v>36</v>
      </c>
      <c r="B1646" t="n">
        <v>2012</v>
      </c>
      <c r="C1646" t="n">
        <v>514</v>
      </c>
      <c r="D1646" t="inlineStr">
        <is>
          <t>Befürworten Sie die Abschaffung der Pauschalbesteuerung ausländischer Bürgerinnen und Bürger im Kanton Basel-Stadt?</t>
        </is>
      </c>
      <c r="E1646" t="inlineStr">
        <is>
          <t>Standard-4</t>
        </is>
      </c>
      <c r="F1646" t="n">
        <v>4</v>
      </c>
      <c r="G1646" t="inlineStr">
        <is>
          <t>Finanzen &amp; Steuern</t>
        </is>
      </c>
      <c r="H1646" t="inlineStr">
        <is>
          <t>Q06619</t>
        </is>
      </c>
      <c r="I1646" t="inlineStr">
        <is>
          <t>de</t>
        </is>
      </c>
      <c r="J1646" t="b">
        <v>0</v>
      </c>
      <c r="K1646" t="inlineStr">
        <is>
          <t>65447cfbc9bb45b6a794a7e8effe8754</t>
        </is>
      </c>
      <c r="L1646" t="n">
        <v/>
      </c>
      <c r="M1646" t="n">
        <v>-1</v>
      </c>
      <c r="N1646" t="n">
        <v>-1</v>
      </c>
    </row>
    <row r="1647">
      <c r="A1647" t="n">
        <v>36</v>
      </c>
      <c r="B1647" t="n">
        <v>2012</v>
      </c>
      <c r="C1647" t="n">
        <v>502</v>
      </c>
      <c r="D1647" t="inlineStr">
        <is>
          <t xml:space="preserve">Um die Pensionskasse Basel-Stadt finanziell zu sanieren, wird diskutiert, die Leistungen zu senken. Befürworten Sie diese Idee?
</t>
        </is>
      </c>
      <c r="E1647" t="inlineStr">
        <is>
          <t>Standard-4</t>
        </is>
      </c>
      <c r="F1647" t="n">
        <v>4</v>
      </c>
      <c r="G1647" t="inlineStr">
        <is>
          <t>Finanzen &amp; Steuern</t>
        </is>
      </c>
      <c r="H1647" t="inlineStr">
        <is>
          <t>Q06621</t>
        </is>
      </c>
      <c r="I1647" t="inlineStr">
        <is>
          <t>de</t>
        </is>
      </c>
      <c r="J1647" t="b">
        <v>0</v>
      </c>
      <c r="K1647" t="inlineStr">
        <is>
          <t>620770a954c5b9554501e0bb1bccd5ff</t>
        </is>
      </c>
      <c r="L1647" t="n">
        <v/>
      </c>
      <c r="M1647" t="n">
        <v>-1</v>
      </c>
      <c r="N1647" t="n">
        <v>-1</v>
      </c>
    </row>
    <row r="1648">
      <c r="A1648" t="n">
        <v>36</v>
      </c>
      <c r="B1648" t="n">
        <v>2012</v>
      </c>
      <c r="C1648" t="n">
        <v>506</v>
      </c>
      <c r="D1648" t="inlineStr">
        <is>
          <t xml:space="preserve">Soll der Kanton Basel-Stadt mehr Geld für die Verbilligung der Krankenkassenprämien bereitstellen?
</t>
        </is>
      </c>
      <c r="E1648" t="inlineStr">
        <is>
          <t>Standard-4</t>
        </is>
      </c>
      <c r="F1648" t="n">
        <v>6</v>
      </c>
      <c r="G1648" t="inlineStr">
        <is>
          <t>Gesundheit</t>
        </is>
      </c>
      <c r="H1648" t="inlineStr">
        <is>
          <t>Q06627</t>
        </is>
      </c>
      <c r="I1648" t="inlineStr">
        <is>
          <t>de</t>
        </is>
      </c>
      <c r="J1648" t="b">
        <v>0</v>
      </c>
      <c r="K1648" t="inlineStr">
        <is>
          <t>5e222ca45959a7441cd1b02440fab78b</t>
        </is>
      </c>
      <c r="L1648" t="n">
        <v/>
      </c>
      <c r="M1648" t="n">
        <v>-1</v>
      </c>
      <c r="N1648" t="n">
        <v>-1</v>
      </c>
    </row>
    <row r="1649">
      <c r="A1649" t="n">
        <v>36</v>
      </c>
      <c r="B1649" t="n">
        <v>2012</v>
      </c>
      <c r="C1649" t="n">
        <v>505</v>
      </c>
      <c r="D1649" t="inlineStr">
        <is>
          <t xml:space="preserve">Befürworten Sie den geplanten Neubau des Felix Platter-Spitals?
</t>
        </is>
      </c>
      <c r="E1649" t="inlineStr">
        <is>
          <t>Standard-4</t>
        </is>
      </c>
      <c r="F1649" t="n">
        <v>6</v>
      </c>
      <c r="G1649" t="inlineStr">
        <is>
          <t>Gesundheit</t>
        </is>
      </c>
      <c r="H1649" t="inlineStr">
        <is>
          <t>Q06629</t>
        </is>
      </c>
      <c r="I1649" t="inlineStr">
        <is>
          <t>de</t>
        </is>
      </c>
      <c r="J1649" t="b">
        <v>0</v>
      </c>
      <c r="K1649" t="inlineStr">
        <is>
          <t>29b4454936328ea5f4701be6f3f6899e</t>
        </is>
      </c>
      <c r="L1649" t="n">
        <v/>
      </c>
      <c r="M1649" t="n">
        <v>-1</v>
      </c>
      <c r="N1649" t="n">
        <v>-1</v>
      </c>
    </row>
    <row r="1650">
      <c r="A1650" t="n">
        <v>36</v>
      </c>
      <c r="B1650" t="n">
        <v>2012</v>
      </c>
      <c r="C1650" t="n">
        <v>538</v>
      </c>
      <c r="D1650" t="inlineStr">
        <is>
          <t xml:space="preserve">Die eidgenössische Volksinitiative 'Schutz vor Passivrauchen' forderte ein Rauchverbot in Innenräumen, die als Arbeitsplatz dienen oder die öffentlich zugänglich sind. Befürworteten Sie diese Initiative (Abstimmung vom 23.09.2012)?
</t>
        </is>
      </c>
      <c r="E1650" t="inlineStr">
        <is>
          <t>Standard-4</t>
        </is>
      </c>
      <c r="F1650" t="n">
        <v>6</v>
      </c>
      <c r="G1650" t="inlineStr">
        <is>
          <t>Gesundheit</t>
        </is>
      </c>
      <c r="H1650" t="inlineStr">
        <is>
          <t>Q06630</t>
        </is>
      </c>
      <c r="I1650" t="inlineStr">
        <is>
          <t>de</t>
        </is>
      </c>
      <c r="J1650" t="b">
        <v>0</v>
      </c>
      <c r="K1650" t="inlineStr">
        <is>
          <t>7c4f75b0f5854fb943fc9c5e74c633ab</t>
        </is>
      </c>
      <c r="L1650" t="n">
        <v/>
      </c>
      <c r="M1650" t="n">
        <v>-1</v>
      </c>
      <c r="N1650" t="n">
        <v>-1</v>
      </c>
    </row>
    <row r="1651">
      <c r="A1651" t="n">
        <v>36</v>
      </c>
      <c r="B1651" t="n">
        <v>2012</v>
      </c>
      <c r="C1651" t="n">
        <v>527</v>
      </c>
      <c r="D1651" t="inlineStr">
        <is>
          <t>Befürworten Sie die Videoüberwachung von öffentlichen Plätzen in der Stadt Basel?</t>
        </is>
      </c>
      <c r="E1651" t="inlineStr">
        <is>
          <t>Standard-4</t>
        </is>
      </c>
      <c r="F1651" t="n">
        <v>7</v>
      </c>
      <c r="G1651" t="inlineStr">
        <is>
          <t>Justiz, Armee &amp; Polizei</t>
        </is>
      </c>
      <c r="H1651" t="inlineStr">
        <is>
          <t>Q06636</t>
        </is>
      </c>
      <c r="I1651" t="inlineStr">
        <is>
          <t>de</t>
        </is>
      </c>
      <c r="J1651" t="b">
        <v>0</v>
      </c>
      <c r="K1651" t="inlineStr">
        <is>
          <t>26f73a88dae4d5bebdc70544c840590e</t>
        </is>
      </c>
      <c r="L1651" t="n">
        <v/>
      </c>
      <c r="M1651" t="n">
        <v>-1</v>
      </c>
      <c r="N1651" t="n">
        <v>-1</v>
      </c>
    </row>
    <row r="1652">
      <c r="A1652" t="n">
        <v>36</v>
      </c>
      <c r="B1652" t="n">
        <v>2012</v>
      </c>
      <c r="C1652" t="n">
        <v>528</v>
      </c>
      <c r="D1652" t="inlineStr">
        <is>
          <t>Soll der Kanton Basel-Stadt der Verschärfung des Hooligan-Konkordats zustimmen, welche unter anderem vorsieht, dass Fussball- und Eishockeyspiele der höchsten Liga neu bewilligungspflichtig werden?</t>
        </is>
      </c>
      <c r="E1652" t="inlineStr">
        <is>
          <t>Standard-4</t>
        </is>
      </c>
      <c r="F1652" t="n">
        <v>8</v>
      </c>
      <c r="G1652" t="inlineStr">
        <is>
          <t>Kultur, Sport &amp; Medien</t>
        </is>
      </c>
      <c r="H1652" t="inlineStr">
        <is>
          <t>Q06638</t>
        </is>
      </c>
      <c r="I1652" t="inlineStr">
        <is>
          <t>de</t>
        </is>
      </c>
      <c r="J1652" t="b">
        <v>0</v>
      </c>
      <c r="K1652" t="inlineStr">
        <is>
          <t>c958c46047504198edfc0f990f06f439</t>
        </is>
      </c>
      <c r="L1652" t="n">
        <v/>
      </c>
      <c r="M1652" t="n">
        <v>-1</v>
      </c>
      <c r="N1652" t="n">
        <v>-1</v>
      </c>
    </row>
    <row r="1653">
      <c r="A1653" t="n">
        <v>36</v>
      </c>
      <c r="B1653" t="n">
        <v>2012</v>
      </c>
      <c r="C1653" t="n">
        <v>510</v>
      </c>
      <c r="D1653" t="inlineStr">
        <is>
          <t>Befürworten Sie die kantonale Volksinitiative, welche fordert, dass Migrant/innen eine verbindliche Integrationsvereinbarung unterzeichnen müssen ("Integrationsinitiative")?</t>
        </is>
      </c>
      <c r="E1653" t="inlineStr">
        <is>
          <t>Standard-4</t>
        </is>
      </c>
      <c r="F1653" t="n">
        <v>9</v>
      </c>
      <c r="G1653" t="inlineStr">
        <is>
          <t>Migration &amp; Integration</t>
        </is>
      </c>
      <c r="H1653" t="inlineStr">
        <is>
          <t>Q06639</t>
        </is>
      </c>
      <c r="I1653" t="inlineStr">
        <is>
          <t>de</t>
        </is>
      </c>
      <c r="J1653" t="b">
        <v>0</v>
      </c>
      <c r="K1653" t="inlineStr">
        <is>
          <t>c6e9f44885237301853ec336622b1991</t>
        </is>
      </c>
      <c r="L1653" t="n">
        <v/>
      </c>
      <c r="M1653" t="n">
        <v>-1</v>
      </c>
      <c r="N1653" t="n">
        <v>-1</v>
      </c>
    </row>
    <row r="1654">
      <c r="A1654" t="n">
        <v>36</v>
      </c>
      <c r="B1654" t="n">
        <v>2012</v>
      </c>
      <c r="C1654" t="n">
        <v>511</v>
      </c>
      <c r="D1654" t="inlineStr">
        <is>
          <t xml:space="preserve">Die Sozialhilfe Basel-Stadt will Asylsuchende auf einem Schiff am St. Johannsrheinweg unterbringen. Befürworten Sie diesen Vorschlag?
</t>
        </is>
      </c>
      <c r="E1654" t="inlineStr">
        <is>
          <t>Standard-4</t>
        </is>
      </c>
      <c r="F1654" t="n">
        <v>9</v>
      </c>
      <c r="G1654" t="inlineStr">
        <is>
          <t>Migration &amp; Integration</t>
        </is>
      </c>
      <c r="H1654" t="inlineStr">
        <is>
          <t>Q06641</t>
        </is>
      </c>
      <c r="I1654" t="inlineStr">
        <is>
          <t>de</t>
        </is>
      </c>
      <c r="J1654" t="b">
        <v>0</v>
      </c>
      <c r="K1654" t="inlineStr">
        <is>
          <t>8e0566d2986ffb77fc7adec24262feb9</t>
        </is>
      </c>
      <c r="L1654" t="n">
        <v/>
      </c>
      <c r="M1654" t="n">
        <v>-1</v>
      </c>
      <c r="N1654" t="n">
        <v>-1</v>
      </c>
    </row>
    <row r="1655">
      <c r="A1655" t="n">
        <v>36</v>
      </c>
      <c r="B1655" t="n">
        <v>2012</v>
      </c>
      <c r="C1655" t="n">
        <v>525</v>
      </c>
      <c r="D1655" t="inlineStr">
        <is>
          <t>Würden Sie grundsätzlich eine Fusion der Kantone Basel-Stadt und Basel-Land befürworten?</t>
        </is>
      </c>
      <c r="E1655" t="inlineStr">
        <is>
          <t>Standard-4</t>
        </is>
      </c>
      <c r="F1655" t="n">
        <v>10</v>
      </c>
      <c r="G1655" t="inlineStr">
        <is>
          <t>Politisches System</t>
        </is>
      </c>
      <c r="H1655" t="inlineStr">
        <is>
          <t>Q06643</t>
        </is>
      </c>
      <c r="I1655" t="inlineStr">
        <is>
          <t>de</t>
        </is>
      </c>
      <c r="J1655" t="b">
        <v>0</v>
      </c>
      <c r="K1655" t="inlineStr">
        <is>
          <t>c65c59fe53fe263b9f6035c7f0ae47ee</t>
        </is>
      </c>
      <c r="L1655" t="n">
        <v/>
      </c>
      <c r="M1655" t="n">
        <v>-1</v>
      </c>
      <c r="N1655" t="n">
        <v>-1</v>
      </c>
    </row>
    <row r="1656">
      <c r="A1656" t="n">
        <v>36</v>
      </c>
      <c r="B1656" t="n">
        <v>2012</v>
      </c>
      <c r="C1656" t="n">
        <v>504</v>
      </c>
      <c r="D1656" t="inlineStr">
        <is>
          <t xml:space="preserve">Unterstützen Sie die kantonale Volksinitiative "Bezahlbares und sicheres Wohnen für alle!", welche fordert, dass der Staat aktiv mehr bezahlbaren Wohnraum schafft?
</t>
        </is>
      </c>
      <c r="E1656" t="inlineStr">
        <is>
          <t>Standard-4</t>
        </is>
      </c>
      <c r="F1656" t="n">
        <v>12</v>
      </c>
      <c r="G1656" t="inlineStr">
        <is>
          <t>Sozialstaat &amp; Familie</t>
        </is>
      </c>
      <c r="H1656" t="inlineStr">
        <is>
          <t>Q06645</t>
        </is>
      </c>
      <c r="I1656" t="inlineStr">
        <is>
          <t>de</t>
        </is>
      </c>
      <c r="J1656" t="b">
        <v>0</v>
      </c>
      <c r="K1656" t="inlineStr">
        <is>
          <t>f5cf297f07d66bc801d9aadb8fcc633b</t>
        </is>
      </c>
      <c r="L1656" t="n">
        <v/>
      </c>
      <c r="M1656" t="n">
        <v>-1</v>
      </c>
      <c r="N1656" t="n">
        <v>-1</v>
      </c>
    </row>
    <row r="1657">
      <c r="A1657" t="n">
        <v>36</v>
      </c>
      <c r="B1657" t="n">
        <v>2012</v>
      </c>
      <c r="C1657" t="n">
        <v>513</v>
      </c>
      <c r="D1657" t="inlineStr">
        <is>
          <t xml:space="preserve">In Zürich können Jugendliche neu ihre Veranstaltungen und Parties vereinfacht bewilligen lassen. Befürworten Sie die Einführung einer erleichterten Jugendbewilligung auch in Basel?
</t>
        </is>
      </c>
      <c r="E1657" t="inlineStr">
        <is>
          <t>Standard-4</t>
        </is>
      </c>
      <c r="F1657" t="n">
        <v>12</v>
      </c>
      <c r="G1657" t="inlineStr">
        <is>
          <t>Sozialstaat &amp; Familie</t>
        </is>
      </c>
      <c r="H1657" t="inlineStr">
        <is>
          <t>Q06647</t>
        </is>
      </c>
      <c r="I1657" t="inlineStr">
        <is>
          <t>de</t>
        </is>
      </c>
      <c r="J1657" t="b">
        <v>0</v>
      </c>
      <c r="K1657" t="inlineStr">
        <is>
          <t>661badf5c57e5a77640d7e9a300e4639</t>
        </is>
      </c>
      <c r="L1657" t="n">
        <v/>
      </c>
      <c r="M1657" t="n">
        <v>-1</v>
      </c>
      <c r="N1657" t="n">
        <v>-1</v>
      </c>
    </row>
    <row r="1658">
      <c r="A1658" t="n">
        <v>36</v>
      </c>
      <c r="B1658" t="n">
        <v>2012</v>
      </c>
      <c r="C1658" t="n">
        <v>503</v>
      </c>
      <c r="D1658" t="inlineStr">
        <is>
          <t xml:space="preserve">Soll der Kanton mehr finanzielle Mittel für familienergänzende Betreuungsstrukturen (Tagesstätten, Tagesschulen, Mittagstische) zur Verfügung stellen?
</t>
        </is>
      </c>
      <c r="E1658" t="inlineStr">
        <is>
          <t>Standard-4</t>
        </is>
      </c>
      <c r="F1658" t="n">
        <v>12</v>
      </c>
      <c r="G1658" t="inlineStr">
        <is>
          <t>Sozialstaat &amp; Familie</t>
        </is>
      </c>
      <c r="H1658" t="inlineStr">
        <is>
          <t>Q06648</t>
        </is>
      </c>
      <c r="I1658" t="inlineStr">
        <is>
          <t>de</t>
        </is>
      </c>
      <c r="J1658" t="b">
        <v>0</v>
      </c>
      <c r="K1658" t="inlineStr">
        <is>
          <t>4f9803f45eaa9bcf29e841ffcde6b263</t>
        </is>
      </c>
      <c r="L1658" t="n">
        <v/>
      </c>
      <c r="M1658" t="n">
        <v>-1</v>
      </c>
      <c r="N1658" t="n">
        <v>-1</v>
      </c>
    </row>
    <row r="1659">
      <c r="A1659" t="n">
        <v>36</v>
      </c>
      <c r="B1659" t="n">
        <v>2012</v>
      </c>
      <c r="C1659" t="n">
        <v>520</v>
      </c>
      <c r="D1659" t="inlineStr">
        <is>
          <t xml:space="preserve">Soll eine weitere Tramverbindung über die Johanniterbrücke gebaut werden, um so die Innenstadt zu entlasten?
</t>
        </is>
      </c>
      <c r="E1659" t="inlineStr">
        <is>
          <t>Standard-4</t>
        </is>
      </c>
      <c r="F1659" t="n">
        <v>14</v>
      </c>
      <c r="G1659" t="inlineStr">
        <is>
          <t>Verkehr</t>
        </is>
      </c>
      <c r="H1659" t="inlineStr">
        <is>
          <t>Q06656</t>
        </is>
      </c>
      <c r="I1659" t="inlineStr">
        <is>
          <t>de</t>
        </is>
      </c>
      <c r="J1659" t="b">
        <v>0</v>
      </c>
      <c r="K1659" t="inlineStr">
        <is>
          <t>aed57d476cfc28723c4bd62c4ef2650c</t>
        </is>
      </c>
      <c r="L1659" t="n">
        <v/>
      </c>
      <c r="M1659" t="n">
        <v>-1</v>
      </c>
      <c r="N1659" t="n">
        <v>-1</v>
      </c>
    </row>
    <row r="1660">
      <c r="A1660" t="n">
        <v>36</v>
      </c>
      <c r="B1660" t="n">
        <v>2012</v>
      </c>
      <c r="C1660" t="n">
        <v>523</v>
      </c>
      <c r="D1660" t="inlineStr">
        <is>
          <t xml:space="preserve">Befürworten Sie den geplanten Bahnanschluss des EuroAirport Basel-Mülhausen?
</t>
        </is>
      </c>
      <c r="E1660" t="inlineStr">
        <is>
          <t>Standard-4</t>
        </is>
      </c>
      <c r="F1660" t="n">
        <v>14</v>
      </c>
      <c r="G1660" t="inlineStr">
        <is>
          <t>Verkehr</t>
        </is>
      </c>
      <c r="H1660" t="inlineStr">
        <is>
          <t>Q06657</t>
        </is>
      </c>
      <c r="I1660" t="inlineStr">
        <is>
          <t>de</t>
        </is>
      </c>
      <c r="J1660" t="b">
        <v>0</v>
      </c>
      <c r="K1660" t="inlineStr">
        <is>
          <t>0d552a977e3b323b3a7a2eee7f5089ce</t>
        </is>
      </c>
      <c r="L1660" t="n">
        <v/>
      </c>
      <c r="M1660" t="n">
        <v>-1</v>
      </c>
      <c r="N1660" t="n">
        <v>-1</v>
      </c>
    </row>
    <row r="1661">
      <c r="A1661" t="n">
        <v>36</v>
      </c>
      <c r="B1661" t="n">
        <v>2012</v>
      </c>
      <c r="C1661" t="n">
        <v>522</v>
      </c>
      <c r="D1661" t="inlineStr">
        <is>
          <t>Der Bund plant den Ausbau der Osttangente (Abschnitt der A2 zwischen Gellertdreieck und Schwarzwaldtunnel). Soll dabei die Tunnel-Variante bevorzugt werden, auch wenn dies für den Kanton zusätzliche Ausgaben zur Folge hat?</t>
        </is>
      </c>
      <c r="E1661" t="inlineStr">
        <is>
          <t>Standard-4</t>
        </is>
      </c>
      <c r="F1661" t="n">
        <v>14</v>
      </c>
      <c r="G1661" t="inlineStr">
        <is>
          <t>Verkehr</t>
        </is>
      </c>
      <c r="H1661" t="inlineStr">
        <is>
          <t>Q06658</t>
        </is>
      </c>
      <c r="I1661" t="inlineStr">
        <is>
          <t>de</t>
        </is>
      </c>
      <c r="J1661" t="b">
        <v>0</v>
      </c>
      <c r="K1661" t="inlineStr">
        <is>
          <t>68369a32e20cac92292f15b603b66f61</t>
        </is>
      </c>
      <c r="L1661" t="n">
        <v/>
      </c>
      <c r="M1661" t="n">
        <v>-1</v>
      </c>
      <c r="N1661" t="n">
        <v>-1</v>
      </c>
    </row>
    <row r="1662">
      <c r="A1662" t="n">
        <v>36</v>
      </c>
      <c r="B1662" t="n">
        <v>2012</v>
      </c>
      <c r="C1662" t="n">
        <v>451</v>
      </c>
      <c r="D1662" t="inlineStr">
        <is>
          <t>Soll die Einhaltung der Strassenverkehrsvorschriften strenger kontrolliert werden?</t>
        </is>
      </c>
      <c r="E1662" t="inlineStr">
        <is>
          <t>Standard-4</t>
        </is>
      </c>
      <c r="F1662" t="n">
        <v>14</v>
      </c>
      <c r="G1662" t="inlineStr">
        <is>
          <t>Verkehr</t>
        </is>
      </c>
      <c r="H1662" t="inlineStr">
        <is>
          <t>Q06661</t>
        </is>
      </c>
      <c r="I1662" t="inlineStr">
        <is>
          <t>de</t>
        </is>
      </c>
      <c r="J1662" t="b">
        <v>0</v>
      </c>
      <c r="K1662" t="inlineStr">
        <is>
          <t>7508addb00e975cbf09920ca237452dd</t>
        </is>
      </c>
      <c r="L1662" t="n">
        <v/>
      </c>
      <c r="M1662" t="n">
        <v>-1</v>
      </c>
      <c r="N1662" t="n">
        <v>-1</v>
      </c>
    </row>
    <row r="1663">
      <c r="A1663" t="n">
        <v>36</v>
      </c>
      <c r="B1663" t="n">
        <v>2012</v>
      </c>
      <c r="C1663" t="n">
        <v>518</v>
      </c>
      <c r="D1663" t="inlineStr">
        <is>
          <t xml:space="preserve">Soll der Kanton Basel-Stadt die Einhaltung der  Arbeits- und Lohnbedingungen auf Baustellen stärker kontrollieren und Verstösse dagegen härter Bestrafen?
</t>
        </is>
      </c>
      <c r="E1663" t="inlineStr">
        <is>
          <t>Standard-4</t>
        </is>
      </c>
      <c r="F1663" t="n">
        <v>15</v>
      </c>
      <c r="G1663" t="inlineStr">
        <is>
          <t>Wirtschaft &amp; Arbeit</t>
        </is>
      </c>
      <c r="H1663" t="inlineStr">
        <is>
          <t>Q06662</t>
        </is>
      </c>
      <c r="I1663" t="inlineStr">
        <is>
          <t>de</t>
        </is>
      </c>
      <c r="J1663" t="b">
        <v>0</v>
      </c>
      <c r="K1663" t="inlineStr">
        <is>
          <t>68d2adae2551c3861ae52ff7b07ab2dd</t>
        </is>
      </c>
      <c r="L1663" t="n">
        <v/>
      </c>
      <c r="M1663" t="n">
        <v>-1</v>
      </c>
      <c r="N1663" t="n">
        <v>-1</v>
      </c>
    </row>
    <row r="1664">
      <c r="A1664" t="n">
        <v>36</v>
      </c>
      <c r="B1664" t="n">
        <v>2012</v>
      </c>
      <c r="C1664" t="n">
        <v>516</v>
      </c>
      <c r="D1664" t="inlineStr">
        <is>
          <t xml:space="preserve">Befürworten Sie die Ausdehnung der Ladenöffnungszeiten am Samstag von 18 auf 20 Uhr?
</t>
        </is>
      </c>
      <c r="E1664" t="inlineStr">
        <is>
          <t>Standard-4</t>
        </is>
      </c>
      <c r="F1664" t="n">
        <v>15</v>
      </c>
      <c r="G1664" t="inlineStr">
        <is>
          <t>Wirtschaft &amp; Arbeit</t>
        </is>
      </c>
      <c r="H1664" t="inlineStr">
        <is>
          <t>Q06663</t>
        </is>
      </c>
      <c r="I1664" t="inlineStr">
        <is>
          <t>de</t>
        </is>
      </c>
      <c r="J1664" t="b">
        <v>0</v>
      </c>
      <c r="K1664" t="inlineStr">
        <is>
          <t>5f083fd65b0550fdf16148502a312805</t>
        </is>
      </c>
      <c r="L1664" t="n">
        <v/>
      </c>
      <c r="M1664" t="n">
        <v>-1</v>
      </c>
      <c r="N1664" t="n">
        <v>-1</v>
      </c>
    </row>
    <row r="1665">
      <c r="A1665" t="n">
        <v>36</v>
      </c>
      <c r="B1665" t="n">
        <v>2012</v>
      </c>
      <c r="C1665" t="n">
        <v>521</v>
      </c>
      <c r="D1665" t="inlineStr">
        <is>
          <t xml:space="preserve">Soll das Gleisareal zwischen Passarelle und Margarethenbrücke überdacht und begrünt werden, wie es die Initiative "CentralParkBasel" fordert?
</t>
        </is>
      </c>
      <c r="E1665" t="inlineStr">
        <is>
          <t>Standard-4</t>
        </is>
      </c>
      <c r="F1665" t="n">
        <v/>
      </c>
      <c r="G1665" t="n">
        <v/>
      </c>
      <c r="H1665" t="inlineStr">
        <is>
          <t>Q06667</t>
        </is>
      </c>
      <c r="I1665" t="inlineStr">
        <is>
          <t>de</t>
        </is>
      </c>
      <c r="J1665" t="b">
        <v>0</v>
      </c>
      <c r="K1665" t="inlineStr">
        <is>
          <t>84050a49d7d421cd8862aee686f4a2e4</t>
        </is>
      </c>
      <c r="L1665" t="n">
        <v/>
      </c>
      <c r="M1665" t="n">
        <v>-1</v>
      </c>
      <c r="N1665" t="n">
        <v>-1</v>
      </c>
    </row>
    <row r="1666">
      <c r="A1666" t="n">
        <v>36</v>
      </c>
      <c r="B1666" t="n">
        <v>2012</v>
      </c>
      <c r="C1666" t="n">
        <v>539</v>
      </c>
      <c r="D1666" t="inlineStr">
        <is>
          <t xml:space="preserve">Befürworten Sie die Idee einer gemeinsamen Entwicklung des Rheinhafenareals ("3Land") mit Frankreich und Deutschland, welche Raum für je rund 10'000 Einwohner und Arbeitsplätze bieten würde?
</t>
        </is>
      </c>
      <c r="E1666" t="inlineStr">
        <is>
          <t>Standard-4</t>
        </is>
      </c>
      <c r="F1666" t="n">
        <v/>
      </c>
      <c r="G1666" t="n">
        <v/>
      </c>
      <c r="H1666" t="inlineStr">
        <is>
          <t>Q06668</t>
        </is>
      </c>
      <c r="I1666" t="inlineStr">
        <is>
          <t>de</t>
        </is>
      </c>
      <c r="J1666" t="b">
        <v>0</v>
      </c>
      <c r="K1666" t="inlineStr">
        <is>
          <t>0c2a56e29ec766d03c9326528051a95a</t>
        </is>
      </c>
      <c r="L1666" t="n">
        <v/>
      </c>
      <c r="M1666" t="n">
        <v>-1</v>
      </c>
      <c r="N1666" t="n">
        <v>-1</v>
      </c>
    </row>
    <row r="1667">
      <c r="A1667" t="n">
        <v>4</v>
      </c>
      <c r="B1667" t="n">
        <v>2011</v>
      </c>
      <c r="C1667" t="n">
        <v>82</v>
      </c>
      <c r="D1667" t="inlineStr">
        <is>
          <t>Ab dem Schuljahr 2013/14 wird Englisch bereits ab der 5. Klasse der Primarschule unterrichtet. Finden Sie das richtig?</t>
        </is>
      </c>
      <c r="E1667" t="inlineStr">
        <is>
          <t>Standard-4</t>
        </is>
      </c>
      <c r="F1667" t="n">
        <v>2</v>
      </c>
      <c r="G1667" t="inlineStr">
        <is>
          <t>Bildung</t>
        </is>
      </c>
      <c r="H1667" t="inlineStr">
        <is>
          <t>Q06790</t>
        </is>
      </c>
      <c r="I1667" t="inlineStr">
        <is>
          <t>de</t>
        </is>
      </c>
      <c r="J1667" t="b">
        <v>0</v>
      </c>
      <c r="K1667" t="inlineStr">
        <is>
          <t>21d7bf1593d676791b01edb1f210e4ff</t>
        </is>
      </c>
      <c r="L1667" t="n">
        <v/>
      </c>
      <c r="M1667" t="n">
        <v>-1</v>
      </c>
      <c r="N1667" t="n">
        <v>-1</v>
      </c>
    </row>
    <row r="1668">
      <c r="A1668" t="n">
        <v>4</v>
      </c>
      <c r="B1668" t="n">
        <v>2011</v>
      </c>
      <c r="C1668" t="n">
        <v>80</v>
      </c>
      <c r="D1668" t="inlineStr">
        <is>
          <t xml:space="preserve">Sollen an der Universität Freiburg höhere Studiengebühren verlangt werden? 
</t>
        </is>
      </c>
      <c r="E1668" t="inlineStr">
        <is>
          <t>Standard-4</t>
        </is>
      </c>
      <c r="F1668" t="n">
        <v>2</v>
      </c>
      <c r="G1668" t="inlineStr">
        <is>
          <t>Bildung</t>
        </is>
      </c>
      <c r="H1668" t="inlineStr">
        <is>
          <t>Q06791</t>
        </is>
      </c>
      <c r="I1668" t="inlineStr">
        <is>
          <t>de</t>
        </is>
      </c>
      <c r="J1668" t="b">
        <v>0</v>
      </c>
      <c r="K1668" t="inlineStr">
        <is>
          <t>119e70c4b9a264c14882cb2fc403650e</t>
        </is>
      </c>
      <c r="L1668" t="n">
        <v/>
      </c>
      <c r="M1668" t="n">
        <v>-1</v>
      </c>
      <c r="N1668" t="n">
        <v>-1</v>
      </c>
    </row>
    <row r="1669">
      <c r="A1669" t="n">
        <v>4</v>
      </c>
      <c r="B1669" t="n">
        <v>2011</v>
      </c>
      <c r="C1669" t="n">
        <v>81</v>
      </c>
      <c r="D1669" t="inlineStr">
        <is>
          <t xml:space="preserve">Soll das Modell der Basisstufe (Vereinigung des Kindergartens mit den ersten beiden Primarklassen) auf den ganzen Kanton ausgeweitet werden? </t>
        </is>
      </c>
      <c r="E1669" t="inlineStr">
        <is>
          <t>Standard-4</t>
        </is>
      </c>
      <c r="F1669" t="n">
        <v>2</v>
      </c>
      <c r="G1669" t="inlineStr">
        <is>
          <t>Bildung</t>
        </is>
      </c>
      <c r="H1669" t="inlineStr">
        <is>
          <t>Q06792</t>
        </is>
      </c>
      <c r="I1669" t="inlineStr">
        <is>
          <t>de</t>
        </is>
      </c>
      <c r="J1669" t="b">
        <v>0</v>
      </c>
      <c r="K1669" t="inlineStr">
        <is>
          <t>3a392165ca5b892b46073c612c095b65</t>
        </is>
      </c>
      <c r="L1669" t="n">
        <v/>
      </c>
      <c r="M1669" t="n">
        <v>-1</v>
      </c>
      <c r="N1669" t="n">
        <v>-1</v>
      </c>
    </row>
    <row r="1670">
      <c r="A1670" t="n">
        <v>4</v>
      </c>
      <c r="B1670" t="n">
        <v>2011</v>
      </c>
      <c r="C1670" t="n">
        <v>83</v>
      </c>
      <c r="D1670" t="inlineStr">
        <is>
          <t xml:space="preserve">Im Zuge der Schulgesetzesrevision des Kantons Freiburg sollen die Entscheidungskompetenz und die Autonomie der Schulleitung erhöht werden. Befürworten Sie dies? </t>
        </is>
      </c>
      <c r="E1670" t="inlineStr">
        <is>
          <t>Standard-4</t>
        </is>
      </c>
      <c r="F1670" t="n">
        <v>2</v>
      </c>
      <c r="G1670" t="inlineStr">
        <is>
          <t>Bildung</t>
        </is>
      </c>
      <c r="H1670" t="inlineStr">
        <is>
          <t>Q06793</t>
        </is>
      </c>
      <c r="I1670" t="inlineStr">
        <is>
          <t>de</t>
        </is>
      </c>
      <c r="J1670" t="b">
        <v>0</v>
      </c>
      <c r="K1670" t="inlineStr">
        <is>
          <t>6acf71795f270680e6c1f38cd6984f63</t>
        </is>
      </c>
      <c r="L1670" t="n">
        <v/>
      </c>
      <c r="M1670" t="n">
        <v>-1</v>
      </c>
      <c r="N1670" t="n">
        <v>-1</v>
      </c>
    </row>
    <row r="1671">
      <c r="A1671" t="n">
        <v>4</v>
      </c>
      <c r="B1671" t="n">
        <v>2011</v>
      </c>
      <c r="C1671" t="n">
        <v>90</v>
      </c>
      <c r="D1671" t="inlineStr">
        <is>
          <t>Unterstützen Sie den neuen, in diesem Jahr in Kraft getretenen interkommunalen Finanzausgleich?</t>
        </is>
      </c>
      <c r="E1671" t="inlineStr">
        <is>
          <t>Standard-4</t>
        </is>
      </c>
      <c r="F1671" t="n">
        <v>4</v>
      </c>
      <c r="G1671" t="inlineStr">
        <is>
          <t>Finanzen &amp; Steuern</t>
        </is>
      </c>
      <c r="H1671" t="inlineStr">
        <is>
          <t>Q06794</t>
        </is>
      </c>
      <c r="I1671" t="inlineStr">
        <is>
          <t>de</t>
        </is>
      </c>
      <c r="J1671" t="b">
        <v>0</v>
      </c>
      <c r="K1671" t="inlineStr">
        <is>
          <t>e23ec620cf8cb842e2f17e6edb045aaf</t>
        </is>
      </c>
      <c r="L1671" t="n">
        <v/>
      </c>
      <c r="M1671" t="n">
        <v>-1</v>
      </c>
      <c r="N1671" t="n">
        <v>-1</v>
      </c>
    </row>
    <row r="1672">
      <c r="A1672" t="n">
        <v>4</v>
      </c>
      <c r="B1672" t="n">
        <v>2011</v>
      </c>
      <c r="C1672" t="n">
        <v>92</v>
      </c>
      <c r="D1672" t="inlineStr">
        <is>
          <t>Sollen Ehepartner die Möglichkeit haben, getrennte Steuererklärungen abzugeben?</t>
        </is>
      </c>
      <c r="E1672" t="inlineStr">
        <is>
          <t>Standard-4</t>
        </is>
      </c>
      <c r="F1672" t="n">
        <v>4</v>
      </c>
      <c r="G1672" t="inlineStr">
        <is>
          <t>Finanzen &amp; Steuern</t>
        </is>
      </c>
      <c r="H1672" t="inlineStr">
        <is>
          <t>Q06795</t>
        </is>
      </c>
      <c r="I1672" t="inlineStr">
        <is>
          <t>de</t>
        </is>
      </c>
      <c r="J1672" t="b">
        <v>0</v>
      </c>
      <c r="K1672" t="inlineStr">
        <is>
          <t>5e82173b49301dcd59d943f3f852467b</t>
        </is>
      </c>
      <c r="L1672" t="n">
        <v/>
      </c>
      <c r="M1672" t="n">
        <v>-1</v>
      </c>
      <c r="N1672" t="n">
        <v>-1</v>
      </c>
    </row>
    <row r="1673">
      <c r="A1673" t="n">
        <v>4</v>
      </c>
      <c r="B1673" t="n">
        <v>2011</v>
      </c>
      <c r="C1673" t="n">
        <v>93</v>
      </c>
      <c r="D1673" t="inlineStr">
        <is>
          <t>Soll die Möglichkeit der Pauschalbesteuerung von ausländischen Bürger/innen im Kanton Freiburg abgeschafft werden?</t>
        </is>
      </c>
      <c r="E1673" t="inlineStr">
        <is>
          <t>Standard-4</t>
        </is>
      </c>
      <c r="F1673" t="n">
        <v>4</v>
      </c>
      <c r="G1673" t="inlineStr">
        <is>
          <t>Finanzen &amp; Steuern</t>
        </is>
      </c>
      <c r="H1673" t="inlineStr">
        <is>
          <t>Q06796</t>
        </is>
      </c>
      <c r="I1673" t="inlineStr">
        <is>
          <t>de</t>
        </is>
      </c>
      <c r="J1673" t="b">
        <v>0</v>
      </c>
      <c r="K1673" t="inlineStr">
        <is>
          <t>79f2a649c158edbd472a91779e1ecc95</t>
        </is>
      </c>
      <c r="L1673" t="n">
        <v/>
      </c>
      <c r="M1673" t="n">
        <v>-1</v>
      </c>
      <c r="N1673" t="n">
        <v>-1</v>
      </c>
    </row>
    <row r="1674">
      <c r="A1674" t="n">
        <v>4</v>
      </c>
      <c r="B1674" t="n">
        <v>2011</v>
      </c>
      <c r="C1674" t="n">
        <v>94</v>
      </c>
      <c r="D1674" t="inlineStr">
        <is>
          <t>Befürworten Sie eine Steueramnestie auf kantonaler Ebene, welche nebst der Straffreiheit auch eine reduzierte Nachsteuer für bisher nicht deklarierte Vermögen beinhalten würde?</t>
        </is>
      </c>
      <c r="E1674" t="inlineStr">
        <is>
          <t>Standard-4</t>
        </is>
      </c>
      <c r="F1674" t="n">
        <v>4</v>
      </c>
      <c r="G1674" t="inlineStr">
        <is>
          <t>Finanzen &amp; Steuern</t>
        </is>
      </c>
      <c r="H1674" t="inlineStr">
        <is>
          <t>Q06797</t>
        </is>
      </c>
      <c r="I1674" t="inlineStr">
        <is>
          <t>de</t>
        </is>
      </c>
      <c r="J1674" t="b">
        <v>0</v>
      </c>
      <c r="K1674" t="inlineStr">
        <is>
          <t>7672a35699c2d3cde6d0311c02b80647</t>
        </is>
      </c>
      <c r="L1674" t="n">
        <v/>
      </c>
      <c r="M1674" t="n">
        <v>-1</v>
      </c>
      <c r="N1674" t="n">
        <v>-1</v>
      </c>
    </row>
    <row r="1675">
      <c r="A1675" t="n">
        <v>4</v>
      </c>
      <c r="B1675" t="n">
        <v>2011</v>
      </c>
      <c r="C1675" t="n">
        <v>91</v>
      </c>
      <c r="D1675" t="inlineStr">
        <is>
          <t>Sollen Krankheitskosten verstärkt von der Steuer abgezogen werden können?</t>
        </is>
      </c>
      <c r="E1675" t="inlineStr">
        <is>
          <t>Standard-4</t>
        </is>
      </c>
      <c r="F1675" t="n">
        <v>4</v>
      </c>
      <c r="G1675" t="inlineStr">
        <is>
          <t>Finanzen &amp; Steuern</t>
        </is>
      </c>
      <c r="H1675" t="inlineStr">
        <is>
          <t>Q06798</t>
        </is>
      </c>
      <c r="I1675" t="inlineStr">
        <is>
          <t>de</t>
        </is>
      </c>
      <c r="J1675" t="b">
        <v>0</v>
      </c>
      <c r="K1675" t="inlineStr">
        <is>
          <t>ea25e4520b553c3cd3fea5d92ba91dc5</t>
        </is>
      </c>
      <c r="L1675" t="n">
        <v/>
      </c>
      <c r="M1675" t="n">
        <v>-1</v>
      </c>
      <c r="N1675" t="n">
        <v>-1</v>
      </c>
    </row>
    <row r="1676">
      <c r="A1676" t="n">
        <v>4</v>
      </c>
      <c r="B1676" t="n">
        <v>2011</v>
      </c>
      <c r="C1676" t="n">
        <v>95</v>
      </c>
      <c r="D1676" t="inlineStr">
        <is>
          <t xml:space="preserve">Sollen Entschädigungen für freiwillige Arbeit (bis 10‘000 Fr.) von der Steuer befreit werden? 
</t>
        </is>
      </c>
      <c r="E1676" t="inlineStr">
        <is>
          <t>Standard-4</t>
        </is>
      </c>
      <c r="F1676" t="n">
        <v>4</v>
      </c>
      <c r="G1676" t="inlineStr">
        <is>
          <t>Finanzen &amp; Steuern</t>
        </is>
      </c>
      <c r="H1676" t="inlineStr">
        <is>
          <t>Q06799</t>
        </is>
      </c>
      <c r="I1676" t="inlineStr">
        <is>
          <t>de</t>
        </is>
      </c>
      <c r="J1676" t="b">
        <v>0</v>
      </c>
      <c r="K1676" t="inlineStr">
        <is>
          <t>c9aaec7f8b353fbe526c81e3a7d36613</t>
        </is>
      </c>
      <c r="L1676" t="n">
        <v/>
      </c>
      <c r="M1676" t="n">
        <v>-1</v>
      </c>
      <c r="N1676" t="n">
        <v>-1</v>
      </c>
    </row>
    <row r="1677">
      <c r="A1677" t="n">
        <v>4</v>
      </c>
      <c r="B1677" t="n">
        <v>2011</v>
      </c>
      <c r="C1677" t="n">
        <v>77</v>
      </c>
      <c r="D1677" t="inlineStr">
        <is>
          <t>Seit dem 1. Juli 2011 erhalten alle Mütter im Kanton Freiburg nach der Geburt oder Adoption einen kantonalen Mutterschaftsbeitrag. Befürworten Sie dies?</t>
        </is>
      </c>
      <c r="E1677" t="inlineStr">
        <is>
          <t>Standard-4</t>
        </is>
      </c>
      <c r="F1677" t="n">
        <v>6</v>
      </c>
      <c r="G1677" t="inlineStr">
        <is>
          <t>Gesundheit</t>
        </is>
      </c>
      <c r="H1677" t="inlineStr">
        <is>
          <t>Q06806</t>
        </is>
      </c>
      <c r="I1677" t="inlineStr">
        <is>
          <t>de</t>
        </is>
      </c>
      <c r="J1677" t="b">
        <v>0</v>
      </c>
      <c r="K1677" t="inlineStr">
        <is>
          <t>a1f74fba15bf209ea3edb2b34ce34f77</t>
        </is>
      </c>
      <c r="L1677" t="n">
        <v/>
      </c>
      <c r="M1677" t="n">
        <v>-1</v>
      </c>
      <c r="N1677" t="n">
        <v>-1</v>
      </c>
    </row>
    <row r="1678">
      <c r="A1678" t="n">
        <v>4</v>
      </c>
      <c r="B1678" t="n">
        <v>2011</v>
      </c>
      <c r="C1678" t="n">
        <v>98</v>
      </c>
      <c r="D1678" t="inlineStr">
        <is>
          <t>Durch Praktika in Freiburger Unternehmen könnte die berufliche Wiedereingliederung von Personen, welche sich aufgrund von Krankheiten oder Unfällen umschulen müssen, unterstützt werden. Soll die IV-Stelle des Kantons solche Praktika finanzieren?</t>
        </is>
      </c>
      <c r="E1678" t="inlineStr">
        <is>
          <t>Standard-4</t>
        </is>
      </c>
      <c r="F1678" t="n">
        <v>6</v>
      </c>
      <c r="G1678" t="inlineStr">
        <is>
          <t>Gesundheit</t>
        </is>
      </c>
      <c r="H1678" t="inlineStr">
        <is>
          <t>Q06807</t>
        </is>
      </c>
      <c r="I1678" t="inlineStr">
        <is>
          <t>de</t>
        </is>
      </c>
      <c r="J1678" t="b">
        <v>0</v>
      </c>
      <c r="K1678" t="inlineStr">
        <is>
          <t>57dc8e1660621ac69f946405c79c8e39</t>
        </is>
      </c>
      <c r="L1678" t="n">
        <v/>
      </c>
      <c r="M1678" t="n">
        <v>-1</v>
      </c>
      <c r="N1678" t="n">
        <v>-1</v>
      </c>
    </row>
    <row r="1679">
      <c r="A1679" t="n">
        <v>4</v>
      </c>
      <c r="B1679" t="n">
        <v>2011</v>
      </c>
      <c r="C1679" t="n">
        <v>110</v>
      </c>
      <c r="D1679" t="inlineStr">
        <is>
          <t>Sollen die Sicherheitskosten bei öffentlichen Veranstaltungen (beispielsweise Fribourg-Gottéron-Matches) vermehrt durch die Veranstalter selbst getragen werden müssen?</t>
        </is>
      </c>
      <c r="E1679" t="inlineStr">
        <is>
          <t>Standard-4</t>
        </is>
      </c>
      <c r="F1679" t="n">
        <v>7</v>
      </c>
      <c r="G1679" t="inlineStr">
        <is>
          <t>Justiz, Armee &amp; Polizei</t>
        </is>
      </c>
      <c r="H1679" t="inlineStr">
        <is>
          <t>Q06812</t>
        </is>
      </c>
      <c r="I1679" t="inlineStr">
        <is>
          <t>de</t>
        </is>
      </c>
      <c r="J1679" t="b">
        <v>0</v>
      </c>
      <c r="K1679" t="inlineStr">
        <is>
          <t>4136d64b1f546e7f1b739da62620bce3</t>
        </is>
      </c>
      <c r="L1679" t="n">
        <v/>
      </c>
      <c r="M1679" t="n">
        <v>-1</v>
      </c>
      <c r="N1679" t="n">
        <v>-1</v>
      </c>
    </row>
    <row r="1680">
      <c r="A1680" t="n">
        <v>4</v>
      </c>
      <c r="B1680" t="n">
        <v>2011</v>
      </c>
      <c r="C1680" t="n">
        <v>108</v>
      </c>
      <c r="D1680" t="inlineStr">
        <is>
          <t>Befürworten Sie die Videoüberwachung von neuralgischen Punkten im Kanton Freiburg?</t>
        </is>
      </c>
      <c r="E1680" t="inlineStr">
        <is>
          <t>Standard-4</t>
        </is>
      </c>
      <c r="F1680" t="n">
        <v>7</v>
      </c>
      <c r="G1680" t="inlineStr">
        <is>
          <t>Justiz, Armee &amp; Polizei</t>
        </is>
      </c>
      <c r="H1680" t="inlineStr">
        <is>
          <t>Q06813</t>
        </is>
      </c>
      <c r="I1680" t="inlineStr">
        <is>
          <t>de</t>
        </is>
      </c>
      <c r="J1680" t="b">
        <v>0</v>
      </c>
      <c r="K1680" t="inlineStr">
        <is>
          <t>7a8c43afd22c415896d11f8e160cbae3</t>
        </is>
      </c>
      <c r="L1680" t="n">
        <v/>
      </c>
      <c r="M1680" t="n">
        <v>-1</v>
      </c>
      <c r="N1680" t="n">
        <v>-1</v>
      </c>
    </row>
    <row r="1681">
      <c r="A1681" t="n">
        <v>4</v>
      </c>
      <c r="B1681" t="n">
        <v>2011</v>
      </c>
      <c r="C1681" t="n">
        <v>85</v>
      </c>
      <c r="D1681" t="inlineStr">
        <is>
          <t xml:space="preserve">Soll sich der Kanton finanziell stärker für die Integration von Ausländer/innen engagieren? </t>
        </is>
      </c>
      <c r="E1681" t="inlineStr">
        <is>
          <t>Standard-4</t>
        </is>
      </c>
      <c r="F1681" t="n">
        <v>9</v>
      </c>
      <c r="G1681" t="inlineStr">
        <is>
          <t>Migration &amp; Integration</t>
        </is>
      </c>
      <c r="H1681" t="inlineStr">
        <is>
          <t>Q06816</t>
        </is>
      </c>
      <c r="I1681" t="inlineStr">
        <is>
          <t>de</t>
        </is>
      </c>
      <c r="J1681" t="b">
        <v>0</v>
      </c>
      <c r="K1681" t="inlineStr">
        <is>
          <t>1dc5aff58ec4a520f2802c6be480287e</t>
        </is>
      </c>
      <c r="L1681" t="n">
        <v/>
      </c>
      <c r="M1681" t="n">
        <v>-1</v>
      </c>
      <c r="N1681" t="n">
        <v>-1</v>
      </c>
    </row>
    <row r="1682">
      <c r="A1682" t="n">
        <v>4</v>
      </c>
      <c r="B1682" t="n">
        <v>2011</v>
      </c>
      <c r="C1682" t="n">
        <v>86</v>
      </c>
      <c r="D1682" t="inlineStr">
        <is>
          <t xml:space="preserve">Soll das Ausländerstimmrecht im Kanton Freiburg von der kommunalen auf die kantonale Ebene erweitert werden? </t>
        </is>
      </c>
      <c r="E1682" t="inlineStr">
        <is>
          <t>Standard-4</t>
        </is>
      </c>
      <c r="F1682" t="n">
        <v>9</v>
      </c>
      <c r="G1682" t="inlineStr">
        <is>
          <t>Migration &amp; Integration</t>
        </is>
      </c>
      <c r="H1682" t="inlineStr">
        <is>
          <t>Q06817</t>
        </is>
      </c>
      <c r="I1682" t="inlineStr">
        <is>
          <t>de</t>
        </is>
      </c>
      <c r="J1682" t="b">
        <v>0</v>
      </c>
      <c r="K1682" t="inlineStr">
        <is>
          <t>b67307e9a6a49ae7edd89f20d73aee52</t>
        </is>
      </c>
      <c r="L1682" t="n">
        <v/>
      </c>
      <c r="M1682" t="n">
        <v>-1</v>
      </c>
      <c r="N1682" t="n">
        <v>-1</v>
      </c>
    </row>
    <row r="1683">
      <c r="A1683" t="n">
        <v>4</v>
      </c>
      <c r="B1683" t="n">
        <v>2011</v>
      </c>
      <c r="C1683" t="n">
        <v>88</v>
      </c>
      <c r="D1683" t="inlineStr">
        <is>
          <t>Die ständige Wohnbevölkerung des Kantons nimmt im schweizweiten Vergleich überdurchschnittlich stark zu. Begrüssen Sie diese Entwicklung?</t>
        </is>
      </c>
      <c r="E1683" t="inlineStr">
        <is>
          <t>Standard-4</t>
        </is>
      </c>
      <c r="F1683" t="n">
        <v>9</v>
      </c>
      <c r="G1683" t="inlineStr">
        <is>
          <t>Migration &amp; Integration</t>
        </is>
      </c>
      <c r="H1683" t="inlineStr">
        <is>
          <t>Q06819</t>
        </is>
      </c>
      <c r="I1683" t="inlineStr">
        <is>
          <t>de</t>
        </is>
      </c>
      <c r="J1683" t="b">
        <v>0</v>
      </c>
      <c r="K1683" t="inlineStr">
        <is>
          <t>f27e34f7f66883c12aec5f5c36782362</t>
        </is>
      </c>
      <c r="L1683" t="n">
        <v/>
      </c>
      <c r="M1683" t="n">
        <v>-1</v>
      </c>
      <c r="N1683" t="n">
        <v>-1</v>
      </c>
    </row>
    <row r="1684">
      <c r="A1684" t="n">
        <v>4</v>
      </c>
      <c r="B1684" t="n">
        <v>2011</v>
      </c>
      <c r="C1684" t="n">
        <v>118</v>
      </c>
      <c r="D1684" t="inlineStr">
        <is>
          <t>Sollten die Parteien auf kantonaler und kommunaler Ebene ihre Finanzen vollständig offenlegen müssen?</t>
        </is>
      </c>
      <c r="E1684" t="inlineStr">
        <is>
          <t>Standard-4</t>
        </is>
      </c>
      <c r="F1684" t="n">
        <v>10</v>
      </c>
      <c r="G1684" t="inlineStr">
        <is>
          <t>Politisches System</t>
        </is>
      </c>
      <c r="H1684" t="inlineStr">
        <is>
          <t>Q06820</t>
        </is>
      </c>
      <c r="I1684" t="inlineStr">
        <is>
          <t>de</t>
        </is>
      </c>
      <c r="J1684" t="b">
        <v>0</v>
      </c>
      <c r="K1684" t="inlineStr">
        <is>
          <t>7f6c20c637f02d839f80c4b30c00ec4b</t>
        </is>
      </c>
      <c r="L1684" t="n">
        <v/>
      </c>
      <c r="M1684" t="n">
        <v>-1</v>
      </c>
      <c r="N1684" t="n">
        <v>-1</v>
      </c>
    </row>
    <row r="1685">
      <c r="A1685" t="n">
        <v>4</v>
      </c>
      <c r="B1685" t="n">
        <v>2011</v>
      </c>
      <c r="C1685" t="n">
        <v>106</v>
      </c>
      <c r="D1685" t="inlineStr">
        <is>
          <t xml:space="preserve">Der Kanton Freiburg fördert und unterstützt sehr aktiv Gemeindefusionen. Befürworten Sie diese Vorgehensweise?
</t>
        </is>
      </c>
      <c r="E1685" t="inlineStr">
        <is>
          <t>Standard-4</t>
        </is>
      </c>
      <c r="F1685" t="n">
        <v>10</v>
      </c>
      <c r="G1685" t="inlineStr">
        <is>
          <t>Politisches System</t>
        </is>
      </c>
      <c r="H1685" t="inlineStr">
        <is>
          <t>Q06821</t>
        </is>
      </c>
      <c r="I1685" t="inlineStr">
        <is>
          <t>de</t>
        </is>
      </c>
      <c r="J1685" t="b">
        <v>0</v>
      </c>
      <c r="K1685" t="inlineStr">
        <is>
          <t>5149f22e810946bac6c102e19bc6b71a</t>
        </is>
      </c>
      <c r="L1685" t="n">
        <v/>
      </c>
      <c r="M1685" t="n">
        <v>-1</v>
      </c>
      <c r="N1685" t="n">
        <v>-1</v>
      </c>
    </row>
    <row r="1686">
      <c r="A1686" t="n">
        <v>4</v>
      </c>
      <c r="B1686" t="n">
        <v>2011</v>
      </c>
      <c r="C1686" t="n">
        <v>105</v>
      </c>
      <c r="D1686" t="inlineStr">
        <is>
          <t>Haben Sie die Einrichtung des Agglomerationsrates für eine verbindliche interkommunale Zusammenarbeit  in der Agglomeration Freiburg begrüsst?</t>
        </is>
      </c>
      <c r="E1686" t="inlineStr">
        <is>
          <t>Standard-4</t>
        </is>
      </c>
      <c r="F1686" t="n">
        <v>10</v>
      </c>
      <c r="G1686" t="inlineStr">
        <is>
          <t>Politisches System</t>
        </is>
      </c>
      <c r="H1686" t="inlineStr">
        <is>
          <t>Q06823</t>
        </is>
      </c>
      <c r="I1686" t="inlineStr">
        <is>
          <t>de</t>
        </is>
      </c>
      <c r="J1686" t="b">
        <v>0</v>
      </c>
      <c r="K1686" t="inlineStr">
        <is>
          <t>57e242e6b8879f300995cee3c5d0af7c</t>
        </is>
      </c>
      <c r="L1686" t="n">
        <v/>
      </c>
      <c r="M1686" t="n">
        <v>-1</v>
      </c>
      <c r="N1686" t="n">
        <v>-1</v>
      </c>
    </row>
    <row r="1687">
      <c r="A1687" t="n">
        <v>4</v>
      </c>
      <c r="B1687" t="n">
        <v>2011</v>
      </c>
      <c r="C1687" t="n">
        <v>79</v>
      </c>
      <c r="D1687" t="inlineStr">
        <is>
          <t>Soll der Kanton Freiburg verstärkt den gemeinnützigen Wohnungsbau fördern?</t>
        </is>
      </c>
      <c r="E1687" t="inlineStr">
        <is>
          <t>Standard-4</t>
        </is>
      </c>
      <c r="F1687" t="n">
        <v>12</v>
      </c>
      <c r="G1687" t="inlineStr">
        <is>
          <t>Sozialstaat &amp; Familie</t>
        </is>
      </c>
      <c r="H1687" t="inlineStr">
        <is>
          <t>Q06825</t>
        </is>
      </c>
      <c r="I1687" t="inlineStr">
        <is>
          <t>de</t>
        </is>
      </c>
      <c r="J1687" t="b">
        <v>0</v>
      </c>
      <c r="K1687" t="inlineStr">
        <is>
          <t>57de9af1e3c29cc49c7ed66b8150682e</t>
        </is>
      </c>
      <c r="L1687" t="n">
        <v/>
      </c>
      <c r="M1687" t="n">
        <v>-1</v>
      </c>
      <c r="N1687" t="n">
        <v>-1</v>
      </c>
    </row>
    <row r="1688">
      <c r="A1688" t="n">
        <v>4</v>
      </c>
      <c r="B1688" t="n">
        <v>2011</v>
      </c>
      <c r="C1688" t="n">
        <v>76</v>
      </c>
      <c r="D1688" t="inlineStr">
        <is>
          <t>Im Kanton Freiburg sollen die Gemeinden dazu verpflichtet werden, genügend familienexterne Betreuungsmöglichkeiten für Kinder im Vorschul- und Schulalter zur Verfügung zu stellen. Finden Sie dies richtig?</t>
        </is>
      </c>
      <c r="E1688" t="inlineStr">
        <is>
          <t>Standard-4</t>
        </is>
      </c>
      <c r="F1688" t="n">
        <v>12</v>
      </c>
      <c r="G1688" t="inlineStr">
        <is>
          <t>Sozialstaat &amp; Familie</t>
        </is>
      </c>
      <c r="H1688" t="inlineStr">
        <is>
          <t>Q06826</t>
        </is>
      </c>
      <c r="I1688" t="inlineStr">
        <is>
          <t>de</t>
        </is>
      </c>
      <c r="J1688" t="b">
        <v>0</v>
      </c>
      <c r="K1688" t="inlineStr">
        <is>
          <t>f11545915cad421dfd2c4e62e58d3a04</t>
        </is>
      </c>
      <c r="L1688" t="n">
        <v/>
      </c>
      <c r="M1688" t="n">
        <v>-1</v>
      </c>
      <c r="N1688" t="n">
        <v>-1</v>
      </c>
    </row>
    <row r="1689">
      <c r="A1689" t="n">
        <v>4</v>
      </c>
      <c r="B1689" t="n">
        <v>2011</v>
      </c>
      <c r="C1689" t="n">
        <v>78</v>
      </c>
      <c r="D1689" t="inlineStr">
        <is>
          <t xml:space="preserve">Befürworten Sie die Einführung von Ergänzungsleistungen für minderbemittelte Familien? </t>
        </is>
      </c>
      <c r="E1689" t="inlineStr">
        <is>
          <t>Standard-4</t>
        </is>
      </c>
      <c r="F1689" t="n">
        <v>12</v>
      </c>
      <c r="G1689" t="inlineStr">
        <is>
          <t>Sozialstaat &amp; Familie</t>
        </is>
      </c>
      <c r="H1689" t="inlineStr">
        <is>
          <t>Q06828</t>
        </is>
      </c>
      <c r="I1689" t="inlineStr">
        <is>
          <t>de</t>
        </is>
      </c>
      <c r="J1689" t="b">
        <v>0</v>
      </c>
      <c r="K1689" t="inlineStr">
        <is>
          <t>28c2207714057826fbb16f17112716dd</t>
        </is>
      </c>
      <c r="L1689" t="n">
        <v/>
      </c>
      <c r="M1689" t="n">
        <v>-1</v>
      </c>
      <c r="N1689" t="n">
        <v>-1</v>
      </c>
    </row>
    <row r="1690">
      <c r="A1690" t="n">
        <v>4</v>
      </c>
      <c r="B1690" t="n">
        <v>2011</v>
      </c>
      <c r="C1690" t="n">
        <v>104</v>
      </c>
      <c r="D1690" t="inlineStr">
        <is>
          <t>Sollen öffentliche Neubauten im Kanton Freiburg nur noch nach dem Minergie-Standard gebaut werden?</t>
        </is>
      </c>
      <c r="E1690" t="inlineStr">
        <is>
          <t>Standard-4</t>
        </is>
      </c>
      <c r="F1690" t="n">
        <v>13</v>
      </c>
      <c r="G1690" t="inlineStr">
        <is>
          <t>Umweltschutz &amp; Landwirtschaft</t>
        </is>
      </c>
      <c r="H1690" t="inlineStr">
        <is>
          <t>Q06832</t>
        </is>
      </c>
      <c r="I1690" t="inlineStr">
        <is>
          <t>de</t>
        </is>
      </c>
      <c r="J1690" t="b">
        <v>0</v>
      </c>
      <c r="K1690" t="inlineStr">
        <is>
          <t>b662391ece42209f9896301afec85c1b</t>
        </is>
      </c>
      <c r="L1690" t="n">
        <v/>
      </c>
      <c r="M1690" t="n">
        <v>-1</v>
      </c>
      <c r="N1690" t="n">
        <v>-1</v>
      </c>
    </row>
    <row r="1691">
      <c r="A1691" t="n">
        <v>4</v>
      </c>
      <c r="B1691" t="n">
        <v>2011</v>
      </c>
      <c r="C1691" t="n">
        <v>103</v>
      </c>
      <c r="D1691" t="inlineStr">
        <is>
          <t xml:space="preserve">Würden Sie den Bau eines Windparks auf dem Schwyberg befürworten?
</t>
        </is>
      </c>
      <c r="E1691" t="inlineStr">
        <is>
          <t>Standard-4</t>
        </is>
      </c>
      <c r="F1691" t="n">
        <v>13</v>
      </c>
      <c r="G1691" t="inlineStr">
        <is>
          <t>Umweltschutz &amp; Landwirtschaft</t>
        </is>
      </c>
      <c r="H1691" t="inlineStr">
        <is>
          <t>Q06834</t>
        </is>
      </c>
      <c r="I1691" t="inlineStr">
        <is>
          <t>de</t>
        </is>
      </c>
      <c r="J1691" t="b">
        <v>0</v>
      </c>
      <c r="K1691" t="inlineStr">
        <is>
          <t>fdd74f9ea82453c77e5eb70c949ae552</t>
        </is>
      </c>
      <c r="L1691" t="n">
        <v/>
      </c>
      <c r="M1691" t="n">
        <v>-1</v>
      </c>
      <c r="N1691" t="n">
        <v>-1</v>
      </c>
    </row>
    <row r="1692">
      <c r="A1692" t="n">
        <v>4</v>
      </c>
      <c r="B1692" t="n">
        <v>2011</v>
      </c>
      <c r="C1692" t="n">
        <v>101</v>
      </c>
      <c r="D1692" t="inlineStr">
        <is>
          <t>Im Rahmen der Teilrevision des Verkehrs- und des Richtplans wird verlangt, dass neue Bauzonen einen angemessenen Anschluss an den öffentlichen Verkehr umfassen müssen. Finden Sie das richtig?</t>
        </is>
      </c>
      <c r="E1692" t="inlineStr">
        <is>
          <t>Standard-4</t>
        </is>
      </c>
      <c r="F1692" t="n">
        <v>14</v>
      </c>
      <c r="G1692" t="inlineStr">
        <is>
          <t>Verkehr</t>
        </is>
      </c>
      <c r="H1692" t="inlineStr">
        <is>
          <t>Q06835</t>
        </is>
      </c>
      <c r="I1692" t="inlineStr">
        <is>
          <t>de</t>
        </is>
      </c>
      <c r="J1692" t="b">
        <v>0</v>
      </c>
      <c r="K1692" t="inlineStr">
        <is>
          <t>fcb9b7ac5ab6d9979c5b90e4b9971371</t>
        </is>
      </c>
      <c r="L1692" t="n">
        <v/>
      </c>
      <c r="M1692" t="n">
        <v>-1</v>
      </c>
      <c r="N1692" t="n">
        <v>-1</v>
      </c>
    </row>
    <row r="1693">
      <c r="A1693" t="n">
        <v>4</v>
      </c>
      <c r="B1693" t="n">
        <v>2011</v>
      </c>
      <c r="C1693" t="n">
        <v>102</v>
      </c>
      <c r="D1693" t="inlineStr">
        <is>
          <t>Der Kanton Freiburg leistet im schweizweiten Vergleich überdurchschnittlich hohe Beiträge an den öffentlichen Verkehr. Sollen diese Beiträge gesenkt werden?</t>
        </is>
      </c>
      <c r="E1693" t="inlineStr">
        <is>
          <t>Standard-4</t>
        </is>
      </c>
      <c r="F1693" t="n">
        <v>14</v>
      </c>
      <c r="G1693" t="inlineStr">
        <is>
          <t>Verkehr</t>
        </is>
      </c>
      <c r="H1693" t="inlineStr">
        <is>
          <t>Q06837</t>
        </is>
      </c>
      <c r="I1693" t="inlineStr">
        <is>
          <t>de</t>
        </is>
      </c>
      <c r="J1693" t="b">
        <v>0</v>
      </c>
      <c r="K1693" t="inlineStr">
        <is>
          <t>e4a2e9fdfd66c880610a85bfc5f0c085</t>
        </is>
      </c>
      <c r="L1693" t="n">
        <v/>
      </c>
      <c r="M1693" t="n">
        <v>-1</v>
      </c>
      <c r="N1693" t="n">
        <v>-1</v>
      </c>
    </row>
    <row r="1694">
      <c r="A1694" t="n">
        <v>4</v>
      </c>
      <c r="B1694" t="n">
        <v>2011</v>
      </c>
      <c r="C1694" t="n">
        <v>96</v>
      </c>
      <c r="D1694" t="inlineStr">
        <is>
          <t xml:space="preserve">Unterstützen Sie das Massnahmenpaket des Bundesrates zur Stützung der Schweizer Wirtschaft?
</t>
        </is>
      </c>
      <c r="E1694" t="inlineStr">
        <is>
          <t>Standard-4</t>
        </is>
      </c>
      <c r="F1694" t="n">
        <v>15</v>
      </c>
      <c r="G1694" t="inlineStr">
        <is>
          <t>Wirtschaft &amp; Arbeit</t>
        </is>
      </c>
      <c r="H1694" t="inlineStr">
        <is>
          <t>Q06838</t>
        </is>
      </c>
      <c r="I1694" t="inlineStr">
        <is>
          <t>de</t>
        </is>
      </c>
      <c r="J1694" t="b">
        <v>0</v>
      </c>
      <c r="K1694" t="inlineStr">
        <is>
          <t>df6bb1ddbeaf86ebbbc28fe5aea6adb0</t>
        </is>
      </c>
      <c r="L1694" t="n">
        <v/>
      </c>
      <c r="M1694" t="n">
        <v>-1</v>
      </c>
      <c r="N1694" t="n">
        <v>-1</v>
      </c>
    </row>
    <row r="1695">
      <c r="A1695" t="n">
        <v>4</v>
      </c>
      <c r="B1695" t="n">
        <v>2011</v>
      </c>
      <c r="C1695" t="n">
        <v>99</v>
      </c>
      <c r="D1695" t="inlineStr">
        <is>
          <t xml:space="preserve">Unterstützen Sie den Bau eines Technologie- und Innovationsparks auf dem ehemaligen Cardinal-Areal?  </t>
        </is>
      </c>
      <c r="E1695" t="inlineStr">
        <is>
          <t>Standard-4</t>
        </is>
      </c>
      <c r="F1695" t="n">
        <v>15</v>
      </c>
      <c r="G1695" t="inlineStr">
        <is>
          <t>Wirtschaft &amp; Arbeit</t>
        </is>
      </c>
      <c r="H1695" t="inlineStr">
        <is>
          <t>Q06839</t>
        </is>
      </c>
      <c r="I1695" t="inlineStr">
        <is>
          <t>de</t>
        </is>
      </c>
      <c r="J1695" t="b">
        <v>0</v>
      </c>
      <c r="K1695" t="inlineStr">
        <is>
          <t>77bc4467d9be7724dbca33274964734e</t>
        </is>
      </c>
      <c r="L1695" t="n">
        <v/>
      </c>
      <c r="M1695" t="n">
        <v>-1</v>
      </c>
      <c r="N1695" t="n">
        <v>-1</v>
      </c>
    </row>
    <row r="1696">
      <c r="A1696" t="n">
        <v>4</v>
      </c>
      <c r="B1696" t="n">
        <v>2011</v>
      </c>
      <c r="C1696" t="n">
        <v>100</v>
      </c>
      <c r="D1696" t="inlineStr">
        <is>
          <t>Der Kanton Freiburg unterstützt „Cleantech Freiburg“, ein Projekt zur Zusammenarbeit von öffentlichen Forschungseinrichtungen und privaten Unternehmen im Cleantechbereich. Begrüssen Sie dies?</t>
        </is>
      </c>
      <c r="E1696" t="inlineStr">
        <is>
          <t>Standard-4</t>
        </is>
      </c>
      <c r="F1696" t="n">
        <v>15</v>
      </c>
      <c r="G1696" t="inlineStr">
        <is>
          <t>Wirtschaft &amp; Arbeit</t>
        </is>
      </c>
      <c r="H1696" t="inlineStr">
        <is>
          <t>Q06840</t>
        </is>
      </c>
      <c r="I1696" t="inlineStr">
        <is>
          <t>de</t>
        </is>
      </c>
      <c r="J1696" t="b">
        <v>0</v>
      </c>
      <c r="K1696" t="inlineStr">
        <is>
          <t>d24063ac2e1e36ee5fb9b3908a96a885</t>
        </is>
      </c>
      <c r="L1696" t="n">
        <v/>
      </c>
      <c r="M1696" t="n">
        <v>-1</v>
      </c>
      <c r="N1696" t="n">
        <v>-1</v>
      </c>
    </row>
    <row r="1697">
      <c r="A1697" t="n">
        <v>189</v>
      </c>
      <c r="B1697" t="n">
        <v>2018</v>
      </c>
      <c r="C1697" t="n">
        <v>2336</v>
      </c>
      <c r="D1697" t="inlineStr">
        <is>
          <t xml:space="preserve">Transports publics </t>
        </is>
      </c>
      <c r="E1697" t="inlineStr">
        <is>
          <t>Budget-5</t>
        </is>
      </c>
      <c r="F1697" t="n">
        <v>14</v>
      </c>
      <c r="G1697" t="inlineStr">
        <is>
          <t>Verkehr</t>
        </is>
      </c>
      <c r="H1697" t="inlineStr">
        <is>
          <t>Q06951</t>
        </is>
      </c>
      <c r="I1697" t="inlineStr">
        <is>
          <t>de</t>
        </is>
      </c>
      <c r="J1697" t="b">
        <v>0</v>
      </c>
      <c r="K1697" t="inlineStr">
        <is>
          <t>b99d2d1598c9f012fa7506ac7f4bd79d</t>
        </is>
      </c>
      <c r="L1697" t="n">
        <v/>
      </c>
      <c r="M1697" t="n">
        <v>-1</v>
      </c>
      <c r="N1697" t="n">
        <v>-1</v>
      </c>
    </row>
    <row r="1698">
      <c r="A1698" t="n">
        <v>63</v>
      </c>
      <c r="B1698" t="n">
        <v>2014</v>
      </c>
      <c r="C1698" t="n">
        <v>997</v>
      </c>
      <c r="D1698" t="inlineStr">
        <is>
          <t>Soll in der Primarschule nur noch eine obligatorische Fremdsprache unterrichtet werden anstelle von zwei (heute Englisch und Französisch)?</t>
        </is>
      </c>
      <c r="E1698" t="inlineStr">
        <is>
          <t>Standard-4</t>
        </is>
      </c>
      <c r="F1698" t="n">
        <v>2</v>
      </c>
      <c r="G1698" t="inlineStr">
        <is>
          <t>Bildung</t>
        </is>
      </c>
      <c r="H1698" t="inlineStr">
        <is>
          <t>Q06965</t>
        </is>
      </c>
      <c r="I1698" t="inlineStr">
        <is>
          <t>de</t>
        </is>
      </c>
      <c r="J1698" t="b">
        <v>0</v>
      </c>
      <c r="K1698" t="inlineStr">
        <is>
          <t>a422d478470b83deace229623a98fe53</t>
        </is>
      </c>
      <c r="L1698" t="n">
        <v/>
      </c>
      <c r="M1698" t="n">
        <v>-1</v>
      </c>
      <c r="N1698" t="n">
        <v>-1</v>
      </c>
    </row>
    <row r="1699">
      <c r="A1699" t="n">
        <v>63</v>
      </c>
      <c r="B1699" t="n">
        <v>2014</v>
      </c>
      <c r="C1699" t="n">
        <v>998</v>
      </c>
      <c r="D1699" t="inlineStr">
        <is>
          <t>Befürworten Sie die Zusammenlegung von Schulstandorten im Kanton Glarus?</t>
        </is>
      </c>
      <c r="E1699" t="inlineStr">
        <is>
          <t>Standard-4</t>
        </is>
      </c>
      <c r="F1699" t="n">
        <v>2</v>
      </c>
      <c r="G1699" t="inlineStr">
        <is>
          <t>Bildung</t>
        </is>
      </c>
      <c r="H1699" t="inlineStr">
        <is>
          <t>Q06966</t>
        </is>
      </c>
      <c r="I1699" t="inlineStr">
        <is>
          <t>de</t>
        </is>
      </c>
      <c r="J1699" t="b">
        <v>0</v>
      </c>
      <c r="K1699" t="inlineStr">
        <is>
          <t>51e9f2d3b964f0348a2807f5fa7874cb</t>
        </is>
      </c>
      <c r="L1699" t="n">
        <v/>
      </c>
      <c r="M1699" t="n">
        <v>-1</v>
      </c>
      <c r="N1699" t="n">
        <v>-1</v>
      </c>
    </row>
    <row r="1700">
      <c r="A1700" t="n">
        <v>63</v>
      </c>
      <c r="B1700" t="n">
        <v>2014</v>
      </c>
      <c r="C1700" t="n">
        <v>1018</v>
      </c>
      <c r="D1700" t="inlineStr">
        <is>
          <t>Würden Sie die Einführung der elektronischen Abstimmung an der Landsgemeinde befürworten?</t>
        </is>
      </c>
      <c r="E1700" t="inlineStr">
        <is>
          <t>Standard-4</t>
        </is>
      </c>
      <c r="F1700" t="n">
        <v>3</v>
      </c>
      <c r="G1700" t="inlineStr">
        <is>
          <t>Digitalisierung</t>
        </is>
      </c>
      <c r="H1700" t="inlineStr">
        <is>
          <t>Q06967</t>
        </is>
      </c>
      <c r="I1700" t="inlineStr">
        <is>
          <t>de</t>
        </is>
      </c>
      <c r="J1700" t="b">
        <v>0</v>
      </c>
      <c r="K1700" t="inlineStr">
        <is>
          <t>9074a7e3cda4fe6c9ca59dca9bff4ba2</t>
        </is>
      </c>
      <c r="L1700" t="n">
        <v/>
      </c>
      <c r="M1700" t="n">
        <v>-1</v>
      </c>
      <c r="N1700" t="n">
        <v>-1</v>
      </c>
    </row>
    <row r="1701">
      <c r="A1701" t="n">
        <v>63</v>
      </c>
      <c r="B1701" t="n">
        <v>2014</v>
      </c>
      <c r="C1701" t="n">
        <v>1001</v>
      </c>
      <c r="D1701" t="inlineStr">
        <is>
          <t xml:space="preserve">Soll die Pauschalbesteuerung von vermögenden ausländischen Steuerzahlern im Kanton Glarus abgeschafft werden?
</t>
        </is>
      </c>
      <c r="E1701" t="inlineStr">
        <is>
          <t>Standard-4</t>
        </is>
      </c>
      <c r="F1701" t="n">
        <v>4</v>
      </c>
      <c r="G1701" t="inlineStr">
        <is>
          <t>Finanzen &amp; Steuern</t>
        </is>
      </c>
      <c r="H1701" t="inlineStr">
        <is>
          <t>Q06969</t>
        </is>
      </c>
      <c r="I1701" t="inlineStr">
        <is>
          <t>de</t>
        </is>
      </c>
      <c r="J1701" t="b">
        <v>0</v>
      </c>
      <c r="K1701" t="inlineStr">
        <is>
          <t>4c1f256a4d1168302bf856547fa598ec</t>
        </is>
      </c>
      <c r="L1701" t="n">
        <v/>
      </c>
      <c r="M1701" t="n">
        <v>-1</v>
      </c>
      <c r="N1701" t="n">
        <v>-1</v>
      </c>
    </row>
    <row r="1702">
      <c r="A1702" t="n">
        <v>63</v>
      </c>
      <c r="B1702" t="n">
        <v>2014</v>
      </c>
      <c r="C1702" t="n">
        <v>1000</v>
      </c>
      <c r="D1702" t="inlineStr">
        <is>
          <t>Befürworten Sie eine Lockerung der im Kanton Glarus geltenden Schuldenbremse?</t>
        </is>
      </c>
      <c r="E1702" t="inlineStr">
        <is>
          <t>Standard-4</t>
        </is>
      </c>
      <c r="F1702" t="n">
        <v>4</v>
      </c>
      <c r="G1702" t="inlineStr">
        <is>
          <t>Finanzen &amp; Steuern</t>
        </is>
      </c>
      <c r="H1702" t="inlineStr">
        <is>
          <t>Q06970</t>
        </is>
      </c>
      <c r="I1702" t="inlineStr">
        <is>
          <t>de</t>
        </is>
      </c>
      <c r="J1702" t="b">
        <v>0</v>
      </c>
      <c r="K1702" t="inlineStr">
        <is>
          <t>d1d643c96d4312e76a5be50a7a8155d0</t>
        </is>
      </c>
      <c r="L1702" t="n">
        <v/>
      </c>
      <c r="M1702" t="n">
        <v>-1</v>
      </c>
      <c r="N1702" t="n">
        <v>-1</v>
      </c>
    </row>
    <row r="1703">
      <c r="A1703" t="n">
        <v>63</v>
      </c>
      <c r="B1703" t="n">
        <v>2014</v>
      </c>
      <c r="C1703" t="n">
        <v>1002</v>
      </c>
      <c r="D1703" t="inlineStr">
        <is>
          <t xml:space="preserve">Sollen im Rahmen der Wirtschafts- und Standortförderung im Kanton Glarus mehr Steuererleichterungen für Unternehmen gewährt werden? </t>
        </is>
      </c>
      <c r="E1703" t="inlineStr">
        <is>
          <t>Standard-4</t>
        </is>
      </c>
      <c r="F1703" t="n">
        <v>4</v>
      </c>
      <c r="G1703" t="inlineStr">
        <is>
          <t>Finanzen &amp; Steuern</t>
        </is>
      </c>
      <c r="H1703" t="inlineStr">
        <is>
          <t>Q06971</t>
        </is>
      </c>
      <c r="I1703" t="inlineStr">
        <is>
          <t>de</t>
        </is>
      </c>
      <c r="J1703" t="b">
        <v>0</v>
      </c>
      <c r="K1703" t="inlineStr">
        <is>
          <t>71644c1b2f8d3fd5b343d5c6ecebcf3f</t>
        </is>
      </c>
      <c r="L1703" t="n">
        <v/>
      </c>
      <c r="M1703" t="n">
        <v>-1</v>
      </c>
      <c r="N1703" t="n">
        <v>-1</v>
      </c>
    </row>
    <row r="1704">
      <c r="A1704" t="n">
        <v>63</v>
      </c>
      <c r="B1704" t="n">
        <v>2014</v>
      </c>
      <c r="C1704" t="n">
        <v>911</v>
      </c>
      <c r="D1704" t="inlineStr">
        <is>
          <t>Eine eidgenössische Volksinitiative verlangt die Einführung einer Erbschaftssteuer, deren Erträge grösstenteils der AHV zukommen sollen. Befürworten Sie diese Idee?</t>
        </is>
      </c>
      <c r="E1704" t="inlineStr">
        <is>
          <t>Standard-4</t>
        </is>
      </c>
      <c r="F1704" t="n">
        <v>4</v>
      </c>
      <c r="G1704" t="inlineStr">
        <is>
          <t>Finanzen &amp;Steuern</t>
        </is>
      </c>
      <c r="H1704" t="inlineStr">
        <is>
          <t>Q06972</t>
        </is>
      </c>
      <c r="I1704" t="inlineStr">
        <is>
          <t>de</t>
        </is>
      </c>
      <c r="J1704" t="b">
        <v>0</v>
      </c>
      <c r="K1704" t="inlineStr">
        <is>
          <t>141b04fa1b36d8754c4f35dfde1fef56</t>
        </is>
      </c>
      <c r="L1704" t="n">
        <v/>
      </c>
      <c r="M1704" t="n">
        <v>-1</v>
      </c>
      <c r="N1704" t="n">
        <v>-1</v>
      </c>
    </row>
    <row r="1705">
      <c r="A1705" t="n">
        <v>63</v>
      </c>
      <c r="B1705" t="n">
        <v>2014</v>
      </c>
      <c r="C1705" t="n">
        <v>1013</v>
      </c>
      <c r="D1705" t="inlineStr">
        <is>
          <t>Würden Sie es befürworten, wenn in der Glarner Kantonsverwaltung bei Kaderstellen eine Geschlechterquote von mindestens 35% eingeführt würde?</t>
        </is>
      </c>
      <c r="E1705" t="inlineStr">
        <is>
          <t>Standard-4</t>
        </is>
      </c>
      <c r="F1705" t="n">
        <v>5</v>
      </c>
      <c r="G1705" t="inlineStr">
        <is>
          <t>Gesellschaft &amp; Ethik</t>
        </is>
      </c>
      <c r="H1705" t="inlineStr">
        <is>
          <t>Q06974</t>
        </is>
      </c>
      <c r="I1705" t="inlineStr">
        <is>
          <t>de</t>
        </is>
      </c>
      <c r="J1705" t="b">
        <v>0</v>
      </c>
      <c r="K1705" t="inlineStr">
        <is>
          <t>5a9fc178022076493b394ba2be047c33</t>
        </is>
      </c>
      <c r="L1705" t="n">
        <v/>
      </c>
      <c r="M1705" t="n">
        <v>-1</v>
      </c>
      <c r="N1705" t="n">
        <v>-1</v>
      </c>
    </row>
    <row r="1706">
      <c r="A1706" t="n">
        <v>63</v>
      </c>
      <c r="B1706" t="n">
        <v>2014</v>
      </c>
      <c r="C1706" t="n">
        <v>996</v>
      </c>
      <c r="D1706" t="inlineStr">
        <is>
          <t xml:space="preserve">Soll der Kanton Glarus praktizierende Hausärzte in Randregionen finanziell unterstützen?
</t>
        </is>
      </c>
      <c r="E1706" t="inlineStr">
        <is>
          <t>Standard-4</t>
        </is>
      </c>
      <c r="F1706" t="n">
        <v>6</v>
      </c>
      <c r="G1706" t="inlineStr">
        <is>
          <t>Gesundheit</t>
        </is>
      </c>
      <c r="H1706" t="inlineStr">
        <is>
          <t>Q06977</t>
        </is>
      </c>
      <c r="I1706" t="inlineStr">
        <is>
          <t>de</t>
        </is>
      </c>
      <c r="J1706" t="b">
        <v>0</v>
      </c>
      <c r="K1706" t="inlineStr">
        <is>
          <t>0e75687d4718e1b9738ff2b4913aa35d</t>
        </is>
      </c>
      <c r="L1706" t="n">
        <v/>
      </c>
      <c r="M1706" t="n">
        <v>-1</v>
      </c>
      <c r="N1706" t="n">
        <v>-1</v>
      </c>
    </row>
    <row r="1707">
      <c r="A1707" t="n">
        <v>63</v>
      </c>
      <c r="B1707" t="n">
        <v>2014</v>
      </c>
      <c r="C1707" t="n">
        <v>995</v>
      </c>
      <c r="D1707" t="inlineStr">
        <is>
          <t>Befürworten Sie das Engagement des Kantons, der Leistungen der Spitzenmedizin am Glarner Kantonsspital anbieten will?</t>
        </is>
      </c>
      <c r="E1707" t="inlineStr">
        <is>
          <t>Standard-4</t>
        </is>
      </c>
      <c r="F1707" t="n">
        <v>6</v>
      </c>
      <c r="G1707" t="inlineStr">
        <is>
          <t>Gesundheit</t>
        </is>
      </c>
      <c r="H1707" t="inlineStr">
        <is>
          <t>Q06980</t>
        </is>
      </c>
      <c r="I1707" t="inlineStr">
        <is>
          <t>de</t>
        </is>
      </c>
      <c r="J1707" t="b">
        <v>0</v>
      </c>
      <c r="K1707" t="inlineStr">
        <is>
          <t>c300d29e4e03fd40c46d7d865b93a330</t>
        </is>
      </c>
      <c r="L1707" t="n">
        <v/>
      </c>
      <c r="M1707" t="n">
        <v>-1</v>
      </c>
      <c r="N1707" t="n">
        <v>-1</v>
      </c>
    </row>
    <row r="1708">
      <c r="A1708" t="n">
        <v>63</v>
      </c>
      <c r="B1708" t="n">
        <v>2014</v>
      </c>
      <c r="C1708" t="n">
        <v>1011</v>
      </c>
      <c r="D1708" t="inlineStr">
        <is>
          <t>Befürworten Sie eine personelle Aufstockung der Glarner Kantonspolizei?</t>
        </is>
      </c>
      <c r="E1708" t="inlineStr">
        <is>
          <t>Standard-4</t>
        </is>
      </c>
      <c r="F1708" t="n">
        <v>7</v>
      </c>
      <c r="G1708" t="inlineStr">
        <is>
          <t>Justiz, Armee &amp; Polizei</t>
        </is>
      </c>
      <c r="H1708" t="inlineStr">
        <is>
          <t>Q06982</t>
        </is>
      </c>
      <c r="I1708" t="inlineStr">
        <is>
          <t>de</t>
        </is>
      </c>
      <c r="J1708" t="b">
        <v>0</v>
      </c>
      <c r="K1708" t="inlineStr">
        <is>
          <t>3031cad79f2d3dc9c6a0d2937a34f9af</t>
        </is>
      </c>
      <c r="L1708" t="n">
        <v/>
      </c>
      <c r="M1708" t="n">
        <v>-1</v>
      </c>
      <c r="N1708" t="n">
        <v>-1</v>
      </c>
    </row>
    <row r="1709">
      <c r="A1709" t="n">
        <v>63</v>
      </c>
      <c r="B1709" t="n">
        <v>2014</v>
      </c>
      <c r="C1709" t="n">
        <v>999</v>
      </c>
      <c r="D1709" t="inlineStr">
        <is>
          <t>Soll der Kanton Glarus mehr finanzielle Mittel für den Breitensport aufwenden (z.B. Sportvereine, Ausbau von Anlagen und Öffnungszeiten)?</t>
        </is>
      </c>
      <c r="E1709" t="inlineStr">
        <is>
          <t>Standard-4</t>
        </is>
      </c>
      <c r="F1709" t="n">
        <v>8</v>
      </c>
      <c r="G1709" t="inlineStr">
        <is>
          <t>Kultur, Sport &amp; Medien</t>
        </is>
      </c>
      <c r="H1709" t="inlineStr">
        <is>
          <t>Q06985</t>
        </is>
      </c>
      <c r="I1709" t="inlineStr">
        <is>
          <t>de</t>
        </is>
      </c>
      <c r="J1709" t="b">
        <v>0</v>
      </c>
      <c r="K1709" t="inlineStr">
        <is>
          <t>d63376b69275a219a225fbe2277dcb39</t>
        </is>
      </c>
      <c r="L1709" t="n">
        <v/>
      </c>
      <c r="M1709" t="n">
        <v>-1</v>
      </c>
      <c r="N1709" t="n">
        <v>-1</v>
      </c>
    </row>
    <row r="1710">
      <c r="A1710" t="n">
        <v>63</v>
      </c>
      <c r="B1710" t="n">
        <v>2014</v>
      </c>
      <c r="C1710" t="n">
        <v>1016</v>
      </c>
      <c r="D1710" t="inlineStr">
        <is>
          <t xml:space="preserve">Soll sich der Kanton Glarus stärker – auch finanziell – für die Integration der Ausländerinnen und Ausländer einsetzen?
</t>
        </is>
      </c>
      <c r="E1710" t="inlineStr">
        <is>
          <t>Standard-4</t>
        </is>
      </c>
      <c r="F1710" t="n">
        <v>9</v>
      </c>
      <c r="G1710" t="inlineStr">
        <is>
          <t>Migration &amp; Integration</t>
        </is>
      </c>
      <c r="H1710" t="inlineStr">
        <is>
          <t>Q06987</t>
        </is>
      </c>
      <c r="I1710" t="inlineStr">
        <is>
          <t>de</t>
        </is>
      </c>
      <c r="J1710" t="b">
        <v>0</v>
      </c>
      <c r="K1710" t="inlineStr">
        <is>
          <t>ec0d26cc30caafc1b545ac34dcc1e699</t>
        </is>
      </c>
      <c r="L1710" t="n">
        <v/>
      </c>
      <c r="M1710" t="n">
        <v>-1</v>
      </c>
      <c r="N1710" t="n">
        <v>-1</v>
      </c>
    </row>
    <row r="1711">
      <c r="A1711" t="n">
        <v>63</v>
      </c>
      <c r="B1711" t="n">
        <v>2014</v>
      </c>
      <c r="C1711" t="n">
        <v>1017</v>
      </c>
      <c r="D1711" t="inlineStr">
        <is>
          <t>Befürworten Sie die Einrichtung von weiteren Asylzentren im Kanton Glarus (wie z.B. in Riedern)?</t>
        </is>
      </c>
      <c r="E1711" t="inlineStr">
        <is>
          <t>Standard-4</t>
        </is>
      </c>
      <c r="F1711" t="n">
        <v>9</v>
      </c>
      <c r="G1711" t="inlineStr">
        <is>
          <t>Migration &amp; Integration</t>
        </is>
      </c>
      <c r="H1711" t="inlineStr">
        <is>
          <t>Q06991</t>
        </is>
      </c>
      <c r="I1711" t="inlineStr">
        <is>
          <t>de</t>
        </is>
      </c>
      <c r="J1711" t="b">
        <v>0</v>
      </c>
      <c r="K1711" t="inlineStr">
        <is>
          <t>1d64f9daf834279d8b8c66e4b6123856</t>
        </is>
      </c>
      <c r="L1711" t="n">
        <v/>
      </c>
      <c r="M1711" t="n">
        <v>-1</v>
      </c>
      <c r="N1711" t="n">
        <v>-1</v>
      </c>
    </row>
    <row r="1712">
      <c r="A1712" t="n">
        <v>63</v>
      </c>
      <c r="B1712" t="n">
        <v>2014</v>
      </c>
      <c r="C1712" t="n">
        <v>991</v>
      </c>
      <c r="D1712" t="inlineStr">
        <is>
          <t>Sollen bei der Sozialhilfe im Kanton Glarus tiefere Ansätze angewendet werden als von der Schweizerischen Konferenz für Sozialhilfe (Skos) empfohlen?</t>
        </is>
      </c>
      <c r="E1712" t="inlineStr">
        <is>
          <t>Standard-4</t>
        </is>
      </c>
      <c r="F1712" t="n">
        <v>12</v>
      </c>
      <c r="G1712" t="inlineStr">
        <is>
          <t>Sozialstaat &amp; Familie</t>
        </is>
      </c>
      <c r="H1712" t="inlineStr">
        <is>
          <t>Q06999</t>
        </is>
      </c>
      <c r="I1712" t="inlineStr">
        <is>
          <t>de</t>
        </is>
      </c>
      <c r="J1712" t="b">
        <v>0</v>
      </c>
      <c r="K1712" t="inlineStr">
        <is>
          <t>a53d41de08b15ffc62abd3d5b9c1389f</t>
        </is>
      </c>
      <c r="L1712" t="n">
        <v/>
      </c>
      <c r="M1712" t="n">
        <v>-1</v>
      </c>
      <c r="N1712" t="n">
        <v>-1</v>
      </c>
    </row>
    <row r="1713">
      <c r="A1713" t="n">
        <v>63</v>
      </c>
      <c r="B1713" t="n">
        <v>2014</v>
      </c>
      <c r="C1713" t="n">
        <v>1005</v>
      </c>
      <c r="D1713" t="inlineStr">
        <is>
          <t>Sollen die Wasserkraft-Rechte im Kanton Glarus neu nur noch der Öffentlichkeit (bzw. dem Kanton) zustehen?</t>
        </is>
      </c>
      <c r="E1713" t="inlineStr">
        <is>
          <t>Standard-4</t>
        </is>
      </c>
      <c r="F1713" t="n">
        <v>13</v>
      </c>
      <c r="G1713" t="inlineStr">
        <is>
          <t>Umweltschutz &amp; Landwirtschaft</t>
        </is>
      </c>
      <c r="H1713" t="inlineStr">
        <is>
          <t>Q07001</t>
        </is>
      </c>
      <c r="I1713" t="inlineStr">
        <is>
          <t>de</t>
        </is>
      </c>
      <c r="J1713" t="b">
        <v>0</v>
      </c>
      <c r="K1713" t="inlineStr">
        <is>
          <t>9a7f2c6f5ceaa1d52220a4c90ac1b17f</t>
        </is>
      </c>
      <c r="L1713" t="n">
        <v/>
      </c>
      <c r="M1713" t="n">
        <v>-1</v>
      </c>
      <c r="N1713" t="n">
        <v>-1</v>
      </c>
    </row>
    <row r="1714">
      <c r="A1714" t="n">
        <v>63</v>
      </c>
      <c r="B1714" t="n">
        <v>2014</v>
      </c>
      <c r="C1714" t="n">
        <v>1010</v>
      </c>
      <c r="D1714" t="inlineStr">
        <is>
          <t>Soll der neue kantonale Richtplan das Bauen in die Höhe (innere Verdichtung) stärker fördern?</t>
        </is>
      </c>
      <c r="E1714" t="inlineStr">
        <is>
          <t>Standard-4</t>
        </is>
      </c>
      <c r="F1714" t="n">
        <v>13</v>
      </c>
      <c r="G1714" t="inlineStr">
        <is>
          <t>Umweltschutz &amp; Landwirtschaft</t>
        </is>
      </c>
      <c r="H1714" t="inlineStr">
        <is>
          <t>Q07003</t>
        </is>
      </c>
      <c r="I1714" t="inlineStr">
        <is>
          <t>de</t>
        </is>
      </c>
      <c r="J1714" t="b">
        <v>0</v>
      </c>
      <c r="K1714" t="inlineStr">
        <is>
          <t>8a6c7f767a1106ea2a1d22c89240c72f</t>
        </is>
      </c>
      <c r="L1714" t="n">
        <v/>
      </c>
      <c r="M1714" t="n">
        <v>-1</v>
      </c>
      <c r="N1714" t="n">
        <v>-1</v>
      </c>
    </row>
    <row r="1715">
      <c r="A1715" t="n">
        <v>63</v>
      </c>
      <c r="B1715" t="n">
        <v>2014</v>
      </c>
      <c r="C1715" t="n">
        <v>1006</v>
      </c>
      <c r="D1715" t="inlineStr">
        <is>
          <t>Soll der Kanton Glarus sein Förderprogramm für die energetische Sanierung von Gebäuden weiter ausbauen und finanziell stärker unterstützen?</t>
        </is>
      </c>
      <c r="E1715" t="inlineStr">
        <is>
          <t>Standard-4</t>
        </is>
      </c>
      <c r="F1715" t="n">
        <v>13</v>
      </c>
      <c r="G1715" t="inlineStr">
        <is>
          <t>Umweltschutz &amp; Landwirtschaft</t>
        </is>
      </c>
      <c r="H1715" t="inlineStr">
        <is>
          <t>Q07005</t>
        </is>
      </c>
      <c r="I1715" t="inlineStr">
        <is>
          <t>de</t>
        </is>
      </c>
      <c r="J1715" t="b">
        <v>0</v>
      </c>
      <c r="K1715" t="inlineStr">
        <is>
          <t>4ff46926e2e6d6037cd873ac56606229</t>
        </is>
      </c>
      <c r="L1715" t="n">
        <v/>
      </c>
      <c r="M1715" t="n">
        <v>-1</v>
      </c>
      <c r="N1715" t="n">
        <v>-1</v>
      </c>
    </row>
    <row r="1716">
      <c r="A1716" t="n">
        <v>63</v>
      </c>
      <c r="B1716" t="n">
        <v>2014</v>
      </c>
      <c r="C1716" t="n">
        <v>1009</v>
      </c>
      <c r="D1716" t="inlineStr">
        <is>
          <t>Soll der öffentliche Verkehr im Kanton Glarus weiter ausgebaut werden (wie z.B. Linienausbau, Fahrplanverdichtung etc.)?</t>
        </is>
      </c>
      <c r="E1716" t="inlineStr">
        <is>
          <t>Standard-4</t>
        </is>
      </c>
      <c r="F1716" t="n">
        <v>14</v>
      </c>
      <c r="G1716" t="inlineStr">
        <is>
          <t>Verkehr</t>
        </is>
      </c>
      <c r="H1716" t="inlineStr">
        <is>
          <t>Q07006</t>
        </is>
      </c>
      <c r="I1716" t="inlineStr">
        <is>
          <t>de</t>
        </is>
      </c>
      <c r="J1716" t="b">
        <v>0</v>
      </c>
      <c r="K1716" t="inlineStr">
        <is>
          <t>cb8e4866519afc7f14cd4476cf181d81</t>
        </is>
      </c>
      <c r="L1716" t="n">
        <v/>
      </c>
      <c r="M1716" t="n">
        <v>-1</v>
      </c>
      <c r="N1716" t="n">
        <v>-1</v>
      </c>
    </row>
    <row r="1717">
      <c r="A1717" t="n">
        <v>63</v>
      </c>
      <c r="B1717" t="n">
        <v>2014</v>
      </c>
      <c r="C1717" t="n">
        <v>1007</v>
      </c>
      <c r="D1717" t="inlineStr">
        <is>
          <t>Befürworten Sie den Bau einer Umfahrungsstrasse für Näfels, Netstal und Glarus?</t>
        </is>
      </c>
      <c r="E1717" t="inlineStr">
        <is>
          <t>Standard-4</t>
        </is>
      </c>
      <c r="F1717" t="n">
        <v>14</v>
      </c>
      <c r="G1717" t="inlineStr">
        <is>
          <t>Verkehr</t>
        </is>
      </c>
      <c r="H1717" t="inlineStr">
        <is>
          <t>Q07007</t>
        </is>
      </c>
      <c r="I1717" t="inlineStr">
        <is>
          <t>de</t>
        </is>
      </c>
      <c r="J1717" t="b">
        <v>0</v>
      </c>
      <c r="K1717" t="inlineStr">
        <is>
          <t>444e3f22c651416129badafb8dbb43bd</t>
        </is>
      </c>
      <c r="L1717" t="n">
        <v/>
      </c>
      <c r="M1717" t="n">
        <v>-1</v>
      </c>
      <c r="N1717" t="n">
        <v>-1</v>
      </c>
    </row>
    <row r="1718">
      <c r="A1718" t="n">
        <v>63</v>
      </c>
      <c r="B1718" t="n">
        <v>2014</v>
      </c>
      <c r="C1718" t="n">
        <v>1008</v>
      </c>
      <c r="D1718" t="inlineStr">
        <is>
          <t>Würden Sie die generelle Einführung von Tempo-30-Zonen in Wohnquartieren und Ortszentren des Kantons begrüssen?</t>
        </is>
      </c>
      <c r="E1718" t="inlineStr">
        <is>
          <t>Standard-4</t>
        </is>
      </c>
      <c r="F1718" t="n">
        <v>14</v>
      </c>
      <c r="G1718" t="inlineStr">
        <is>
          <t>Verkehr</t>
        </is>
      </c>
      <c r="H1718" t="inlineStr">
        <is>
          <t>Q07008</t>
        </is>
      </c>
      <c r="I1718" t="inlineStr">
        <is>
          <t>de</t>
        </is>
      </c>
      <c r="J1718" t="b">
        <v>0</v>
      </c>
      <c r="K1718" t="inlineStr">
        <is>
          <t>11528f45ffa323c925aa86232685b87a</t>
        </is>
      </c>
      <c r="L1718" t="n">
        <v/>
      </c>
      <c r="M1718" t="n">
        <v>-1</v>
      </c>
      <c r="N1718" t="n">
        <v>-1</v>
      </c>
    </row>
    <row r="1719">
      <c r="A1719" t="n">
        <v>63</v>
      </c>
      <c r="B1719" t="n">
        <v>2014</v>
      </c>
      <c r="C1719" t="n">
        <v>1004</v>
      </c>
      <c r="D1719" t="inlineStr">
        <is>
          <t>Würden Sie die Umwandlung der Glarner Kantonalbank in eine börsenkotierte Aktiengesellschaft begrüssen?</t>
        </is>
      </c>
      <c r="E1719" t="inlineStr">
        <is>
          <t>Standard-4</t>
        </is>
      </c>
      <c r="F1719" t="n">
        <v>15</v>
      </c>
      <c r="G1719" t="inlineStr">
        <is>
          <t>Wirtschaft &amp; Arbeit</t>
        </is>
      </c>
      <c r="H1719" t="inlineStr">
        <is>
          <t>Q07011</t>
        </is>
      </c>
      <c r="I1719" t="inlineStr">
        <is>
          <t>de</t>
        </is>
      </c>
      <c r="J1719" t="b">
        <v>0</v>
      </c>
      <c r="K1719" t="inlineStr">
        <is>
          <t>d431b95a6f7e667c5ca4052d5ce18cfa</t>
        </is>
      </c>
      <c r="L1719" t="n">
        <v/>
      </c>
      <c r="M1719" t="n">
        <v>-1</v>
      </c>
      <c r="N1719" t="n">
        <v>-1</v>
      </c>
    </row>
    <row r="1720">
      <c r="A1720" t="n">
        <v>63</v>
      </c>
      <c r="B1720" t="n">
        <v>2014</v>
      </c>
      <c r="C1720" t="n">
        <v>1003</v>
      </c>
      <c r="D1720" t="inlineStr">
        <is>
          <t>Soll der Kanton Glarus seine Subventionen an die Tourismusförderung weiter ausbauen?</t>
        </is>
      </c>
      <c r="E1720" t="inlineStr">
        <is>
          <t>Standard-4</t>
        </is>
      </c>
      <c r="F1720" t="n">
        <v>15</v>
      </c>
      <c r="G1720" t="inlineStr">
        <is>
          <t>Wirtschaft &amp; Arbeit</t>
        </is>
      </c>
      <c r="H1720" t="inlineStr">
        <is>
          <t>Q07012</t>
        </is>
      </c>
      <c r="I1720" t="inlineStr">
        <is>
          <t>de</t>
        </is>
      </c>
      <c r="J1720" t="b">
        <v>0</v>
      </c>
      <c r="K1720" t="inlineStr">
        <is>
          <t>7104a5267d0c08dc4dc9423676d02d1a</t>
        </is>
      </c>
      <c r="L1720" t="n">
        <v/>
      </c>
      <c r="M1720" t="n">
        <v>-1</v>
      </c>
      <c r="N1720" t="n">
        <v>-1</v>
      </c>
    </row>
    <row r="1721">
      <c r="A1721" t="n">
        <v>61</v>
      </c>
      <c r="B1721" t="n">
        <v>2014</v>
      </c>
      <c r="C1721" t="n">
        <v>940</v>
      </c>
      <c r="D1721" t="inlineStr">
        <is>
          <t>Im Kanton Graubünden werden zweisprachige Volksschulklassen (deutsch/romanisch und deutsch/italienisch) auch in offiziell einsprachigen Gemeinden angeboten. Befürworten Sie diese Praxis?</t>
        </is>
      </c>
      <c r="E1721" t="inlineStr">
        <is>
          <t>Standard-4</t>
        </is>
      </c>
      <c r="F1721" t="n">
        <v>2</v>
      </c>
      <c r="G1721" t="inlineStr">
        <is>
          <t>Bildung</t>
        </is>
      </c>
      <c r="H1721" t="inlineStr">
        <is>
          <t>Q07075</t>
        </is>
      </c>
      <c r="I1721" t="inlineStr">
        <is>
          <t>de</t>
        </is>
      </c>
      <c r="J1721" t="b">
        <v>0</v>
      </c>
      <c r="K1721" t="inlineStr">
        <is>
          <t>faeaa5fb5886929d33812c29ba492696</t>
        </is>
      </c>
      <c r="L1721" t="n">
        <v/>
      </c>
      <c r="M1721" t="n">
        <v>-1</v>
      </c>
      <c r="N1721" t="n">
        <v>-1</v>
      </c>
    </row>
    <row r="1722">
      <c r="A1722" t="n">
        <v>61</v>
      </c>
      <c r="B1722" t="n">
        <v>2014</v>
      </c>
      <c r="C1722" t="n">
        <v>941</v>
      </c>
      <c r="D1722" t="inlineStr">
        <is>
          <t>Befürworten Sie die sogenannte Fremdsprachen-Initiative, die nur eine obligatorische Fremdsprache in der Primarschule einführen will (je nach Sprachregion Deutsch oder Englisch)?</t>
        </is>
      </c>
      <c r="E1722" t="inlineStr">
        <is>
          <t>Standard-4</t>
        </is>
      </c>
      <c r="F1722" t="n">
        <v>2</v>
      </c>
      <c r="G1722" t="inlineStr">
        <is>
          <t>Bildung</t>
        </is>
      </c>
      <c r="H1722" t="inlineStr">
        <is>
          <t>Q07076</t>
        </is>
      </c>
      <c r="I1722" t="inlineStr">
        <is>
          <t>de</t>
        </is>
      </c>
      <c r="J1722" t="b">
        <v>0</v>
      </c>
      <c r="K1722" t="inlineStr">
        <is>
          <t>a5c4f3c9f7dc6ecc332f8531bf9e2fd2</t>
        </is>
      </c>
      <c r="L1722" t="n">
        <v/>
      </c>
      <c r="M1722" t="n">
        <v>-1</v>
      </c>
      <c r="N1722" t="n">
        <v>-1</v>
      </c>
    </row>
    <row r="1723">
      <c r="A1723" t="n">
        <v>61</v>
      </c>
      <c r="B1723" t="n">
        <v>2014</v>
      </c>
      <c r="C1723" t="n">
        <v>947</v>
      </c>
      <c r="D1723" t="inlineStr">
        <is>
          <t>Befürworten Sie die Reform des kantonalen Finanzausgleichs, die der Grosse Rat im Dezember 2013 beschlossen hat?</t>
        </is>
      </c>
      <c r="E1723" t="inlineStr">
        <is>
          <t>Standard-4</t>
        </is>
      </c>
      <c r="F1723" t="n">
        <v>4</v>
      </c>
      <c r="G1723" t="inlineStr">
        <is>
          <t>Finanzen &amp; Steuern</t>
        </is>
      </c>
      <c r="H1723" t="inlineStr">
        <is>
          <t>Q07078</t>
        </is>
      </c>
      <c r="I1723" t="inlineStr">
        <is>
          <t>de</t>
        </is>
      </c>
      <c r="J1723" t="b">
        <v>0</v>
      </c>
      <c r="K1723" t="inlineStr">
        <is>
          <t>3e602621513c4026992e32a9f7741e84</t>
        </is>
      </c>
      <c r="L1723" t="n">
        <v/>
      </c>
      <c r="M1723" t="n">
        <v>-1</v>
      </c>
      <c r="N1723" t="n">
        <v>-1</v>
      </c>
    </row>
    <row r="1724">
      <c r="A1724" t="n">
        <v>61</v>
      </c>
      <c r="B1724" t="n">
        <v>2014</v>
      </c>
      <c r="C1724" t="n">
        <v>946</v>
      </c>
      <c r="D1724" t="inlineStr">
        <is>
          <t xml:space="preserve">Soll die Pauschalbesteuerung von vermögenden ausländischen Steuerzahlern im Kanton Graubünden abgeschafft werden?
</t>
        </is>
      </c>
      <c r="E1724" t="inlineStr">
        <is>
          <t>Standard-4</t>
        </is>
      </c>
      <c r="F1724" t="n">
        <v>4</v>
      </c>
      <c r="G1724" t="inlineStr">
        <is>
          <t>Finanzen &amp; Steuern</t>
        </is>
      </c>
      <c r="H1724" t="inlineStr">
        <is>
          <t>Q07079</t>
        </is>
      </c>
      <c r="I1724" t="inlineStr">
        <is>
          <t>de</t>
        </is>
      </c>
      <c r="J1724" t="b">
        <v>0</v>
      </c>
      <c r="K1724" t="inlineStr">
        <is>
          <t>699388fd71b7518573be3316d31307cb</t>
        </is>
      </c>
      <c r="L1724" t="n">
        <v/>
      </c>
      <c r="M1724" t="n">
        <v>-1</v>
      </c>
      <c r="N1724" t="n">
        <v>-1</v>
      </c>
    </row>
    <row r="1725">
      <c r="A1725" t="n">
        <v>61</v>
      </c>
      <c r="B1725" t="n">
        <v>2014</v>
      </c>
      <c r="C1725" t="n">
        <v>945</v>
      </c>
      <c r="D1725" t="inlineStr">
        <is>
          <t>Haben Steuersenkungen in den nächsten vier Jahren für Sie Priorität?</t>
        </is>
      </c>
      <c r="E1725" t="inlineStr">
        <is>
          <t>Standard-4</t>
        </is>
      </c>
      <c r="F1725" t="n">
        <v>4</v>
      </c>
      <c r="G1725" t="inlineStr">
        <is>
          <t>Finanzen &amp; Steuern</t>
        </is>
      </c>
      <c r="H1725" t="inlineStr">
        <is>
          <t>Q07080</t>
        </is>
      </c>
      <c r="I1725" t="inlineStr">
        <is>
          <t>de</t>
        </is>
      </c>
      <c r="J1725" t="b">
        <v>0</v>
      </c>
      <c r="K1725" t="inlineStr">
        <is>
          <t>99d66cd18175f3ad7c3456768479c0a7</t>
        </is>
      </c>
      <c r="L1725" t="n">
        <v/>
      </c>
      <c r="M1725" t="n">
        <v>-1</v>
      </c>
      <c r="N1725" t="n">
        <v>-1</v>
      </c>
    </row>
    <row r="1726">
      <c r="A1726" t="n">
        <v>61</v>
      </c>
      <c r="B1726" t="n">
        <v>2014</v>
      </c>
      <c r="C1726" t="n">
        <v>948</v>
      </c>
      <c r="D1726" t="inlineStr">
        <is>
          <t xml:space="preserve">Sollen im Rahmen der Wirtschafts- und Standortförderung im Kanton Graubünden mehr Steuererleichterungen für Unternehmen gewährt werden? </t>
        </is>
      </c>
      <c r="E1726" t="inlineStr">
        <is>
          <t>Standard-4</t>
        </is>
      </c>
      <c r="F1726" t="n">
        <v>4</v>
      </c>
      <c r="G1726" t="inlineStr">
        <is>
          <t>Finanzen &amp; Steuern</t>
        </is>
      </c>
      <c r="H1726" t="inlineStr">
        <is>
          <t>Q07081</t>
        </is>
      </c>
      <c r="I1726" t="inlineStr">
        <is>
          <t>de</t>
        </is>
      </c>
      <c r="J1726" t="b">
        <v>0</v>
      </c>
      <c r="K1726" t="inlineStr">
        <is>
          <t>ad0c56284a19b298516e545d05efcfcb</t>
        </is>
      </c>
      <c r="L1726" t="n">
        <v/>
      </c>
      <c r="M1726" t="n">
        <v>-1</v>
      </c>
      <c r="N1726" t="n">
        <v>-1</v>
      </c>
    </row>
    <row r="1727">
      <c r="A1727" t="n">
        <v>61</v>
      </c>
      <c r="B1727" t="n">
        <v>2014</v>
      </c>
      <c r="C1727" t="n">
        <v>952</v>
      </c>
      <c r="D1727" t="inlineStr">
        <is>
          <t xml:space="preserve">Soll der Kanton Graubünden seine Mehrheitsbeteiligung an der Repower AG abgeben?
</t>
        </is>
      </c>
      <c r="E1727" t="inlineStr">
        <is>
          <t>Standard-4</t>
        </is>
      </c>
      <c r="F1727" t="n">
        <v>4</v>
      </c>
      <c r="G1727" t="inlineStr">
        <is>
          <t>Finanzen &amp; Steuern</t>
        </is>
      </c>
      <c r="H1727" t="inlineStr">
        <is>
          <t>Q07082</t>
        </is>
      </c>
      <c r="I1727" t="inlineStr">
        <is>
          <t>de</t>
        </is>
      </c>
      <c r="J1727" t="b">
        <v>0</v>
      </c>
      <c r="K1727" t="inlineStr">
        <is>
          <t>e483c7528df4d513ebd9e40e186ef057</t>
        </is>
      </c>
      <c r="L1727" t="n">
        <v/>
      </c>
      <c r="M1727" t="n">
        <v>-1</v>
      </c>
      <c r="N1727" t="n">
        <v>-1</v>
      </c>
    </row>
    <row r="1728">
      <c r="A1728" t="n">
        <v>61</v>
      </c>
      <c r="B1728" t="n">
        <v>2014</v>
      </c>
      <c r="C1728" t="n">
        <v>939</v>
      </c>
      <c r="D1728" t="inlineStr">
        <is>
          <t xml:space="preserve">Soll der Kanton Graubünden Ärztezentren, Gemeinschaftspraxen sowie Hausärzte in den Tälern finanziell unterstützen?
</t>
        </is>
      </c>
      <c r="E1728" t="inlineStr">
        <is>
          <t>Standard-4</t>
        </is>
      </c>
      <c r="F1728" t="n">
        <v>6</v>
      </c>
      <c r="G1728" t="inlineStr">
        <is>
          <t>Gesundheit</t>
        </is>
      </c>
      <c r="H1728" t="inlineStr">
        <is>
          <t>Q07087</t>
        </is>
      </c>
      <c r="I1728" t="inlineStr">
        <is>
          <t>de</t>
        </is>
      </c>
      <c r="J1728" t="b">
        <v>0</v>
      </c>
      <c r="K1728" t="inlineStr">
        <is>
          <t>8cffce5d5c8759caab73e0e8e9e5663b</t>
        </is>
      </c>
      <c r="L1728" t="n">
        <v/>
      </c>
      <c r="M1728" t="n">
        <v>-1</v>
      </c>
      <c r="N1728" t="n">
        <v>-1</v>
      </c>
    </row>
    <row r="1729">
      <c r="A1729" t="n">
        <v>61</v>
      </c>
      <c r="B1729" t="n">
        <v>2014</v>
      </c>
      <c r="C1729" t="n">
        <v>938</v>
      </c>
      <c r="D1729" t="inlineStr">
        <is>
          <t>Soll der Kanton Graubünden mehr Geld für die Verbilligung von Krankenkassenprämien bereitstellen?</t>
        </is>
      </c>
      <c r="E1729" t="inlineStr">
        <is>
          <t>Standard-4</t>
        </is>
      </c>
      <c r="F1729" t="n">
        <v>6</v>
      </c>
      <c r="G1729" t="inlineStr">
        <is>
          <t>Gesundheit</t>
        </is>
      </c>
      <c r="H1729" t="inlineStr">
        <is>
          <t>Q07088</t>
        </is>
      </c>
      <c r="I1729" t="inlineStr">
        <is>
          <t>de</t>
        </is>
      </c>
      <c r="J1729" t="b">
        <v>0</v>
      </c>
      <c r="K1729" t="inlineStr">
        <is>
          <t>72dd0d5914ae36d4566094bb421158ea</t>
        </is>
      </c>
      <c r="L1729" t="n">
        <v/>
      </c>
      <c r="M1729" t="n">
        <v>-1</v>
      </c>
      <c r="N1729" t="n">
        <v>-1</v>
      </c>
    </row>
    <row r="1730">
      <c r="A1730" t="n">
        <v>61</v>
      </c>
      <c r="B1730" t="n">
        <v>2014</v>
      </c>
      <c r="C1730" t="n">
        <v>937</v>
      </c>
      <c r="D1730" t="inlineStr">
        <is>
          <t>Soll sich der Kanton stärker dafür einsetzen, dass in Bündner Spitälern Leistungen der Spitzenmedizin angeboten werden?</t>
        </is>
      </c>
      <c r="E1730" t="inlineStr">
        <is>
          <t>Standard-4</t>
        </is>
      </c>
      <c r="F1730" t="n">
        <v>6</v>
      </c>
      <c r="G1730" t="inlineStr">
        <is>
          <t>Gesundheit</t>
        </is>
      </c>
      <c r="H1730" t="inlineStr">
        <is>
          <t>Q07090</t>
        </is>
      </c>
      <c r="I1730" t="inlineStr">
        <is>
          <t>de</t>
        </is>
      </c>
      <c r="J1730" t="b">
        <v>0</v>
      </c>
      <c r="K1730" t="inlineStr">
        <is>
          <t>118e00f187ebda31c6a0b1793b568f26</t>
        </is>
      </c>
      <c r="L1730" t="n">
        <v/>
      </c>
      <c r="M1730" t="n">
        <v>-1</v>
      </c>
      <c r="N1730" t="n">
        <v>-1</v>
      </c>
    </row>
    <row r="1731">
      <c r="A1731" t="n">
        <v>61</v>
      </c>
      <c r="B1731" t="n">
        <v>2014</v>
      </c>
      <c r="C1731" t="n">
        <v>964</v>
      </c>
      <c r="D1731" t="inlineStr">
        <is>
          <t xml:space="preserve">Würden Sie eine personelle Aufstockung des Bündner Polizeikorps befürworten?
</t>
        </is>
      </c>
      <c r="E1731" t="inlineStr">
        <is>
          <t>Standard-4</t>
        </is>
      </c>
      <c r="F1731" t="n">
        <v>7</v>
      </c>
      <c r="G1731" t="inlineStr">
        <is>
          <t>Justiz, Armee &amp; Polizei</t>
        </is>
      </c>
      <c r="H1731" t="inlineStr">
        <is>
          <t>Q07093</t>
        </is>
      </c>
      <c r="I1731" t="inlineStr">
        <is>
          <t>de</t>
        </is>
      </c>
      <c r="J1731" t="b">
        <v>0</v>
      </c>
      <c r="K1731" t="inlineStr">
        <is>
          <t>84273195db2cea797807a9afdfd4e419</t>
        </is>
      </c>
      <c r="L1731" t="n">
        <v/>
      </c>
      <c r="M1731" t="n">
        <v>-1</v>
      </c>
      <c r="N1731" t="n">
        <v>-1</v>
      </c>
    </row>
    <row r="1732">
      <c r="A1732" t="n">
        <v>61</v>
      </c>
      <c r="B1732" t="n">
        <v>2014</v>
      </c>
      <c r="C1732" t="n">
        <v>944</v>
      </c>
      <c r="D1732" t="inlineStr">
        <is>
          <t>Würden Sie die Realisierung eines nationalen Schneesportzentrums im Kanton Graubünden befürworten?</t>
        </is>
      </c>
      <c r="E1732" t="inlineStr">
        <is>
          <t>Standard-4</t>
        </is>
      </c>
      <c r="F1732" t="n">
        <v>8</v>
      </c>
      <c r="G1732" t="inlineStr">
        <is>
          <t>Kultur, Sport &amp; Medien</t>
        </is>
      </c>
      <c r="H1732" t="inlineStr">
        <is>
          <t>Q07098</t>
        </is>
      </c>
      <c r="I1732" t="inlineStr">
        <is>
          <t>de</t>
        </is>
      </c>
      <c r="J1732" t="b">
        <v>0</v>
      </c>
      <c r="K1732" t="inlineStr">
        <is>
          <t>2439c5433a513c6b900e0ba15119aff6</t>
        </is>
      </c>
      <c r="L1732" t="n">
        <v/>
      </c>
      <c r="M1732" t="n">
        <v>-1</v>
      </c>
      <c r="N1732" t="n">
        <v>-1</v>
      </c>
    </row>
    <row r="1733">
      <c r="A1733" t="n">
        <v>61</v>
      </c>
      <c r="B1733" t="n">
        <v>2014</v>
      </c>
      <c r="C1733" t="n">
        <v>959</v>
      </c>
      <c r="D1733" t="inlineStr">
        <is>
          <t xml:space="preserve">Soll die weitere Erschliessung von Berggebieten für den Ski- und Wintersport im Kanton Graubünden verboten werden (z.B. keine Bewilligungen für zusätzliche Bergbahnen und Skilifte)?
</t>
        </is>
      </c>
      <c r="E1733" t="inlineStr">
        <is>
          <t>Standard-4</t>
        </is>
      </c>
      <c r="F1733" t="n">
        <v>8</v>
      </c>
      <c r="G1733" t="inlineStr">
        <is>
          <t>Kultur, Sport &amp; Medien</t>
        </is>
      </c>
      <c r="H1733" t="inlineStr">
        <is>
          <t>Q07099</t>
        </is>
      </c>
      <c r="I1733" t="inlineStr">
        <is>
          <t>de</t>
        </is>
      </c>
      <c r="J1733" t="b">
        <v>0</v>
      </c>
      <c r="K1733" t="inlineStr">
        <is>
          <t>a0040e502413337f49bc0e2ffaf77961</t>
        </is>
      </c>
      <c r="L1733" t="n">
        <v/>
      </c>
      <c r="M1733" t="n">
        <v>-1</v>
      </c>
      <c r="N1733" t="n">
        <v>-1</v>
      </c>
    </row>
    <row r="1734">
      <c r="A1734" t="n">
        <v>61</v>
      </c>
      <c r="B1734" t="n">
        <v>2014</v>
      </c>
      <c r="C1734" t="n">
        <v>969</v>
      </c>
      <c r="D1734" t="inlineStr">
        <is>
          <t>Soll sich die Kulturförderung in Zukunft mehr auf die Unterstützung kleinerer und alternativer Kulturprojekte konzentrieren als auf bereits etablierte Kulturinstitutionen (z.B. Stadttheater Chur)?</t>
        </is>
      </c>
      <c r="E1734" t="inlineStr">
        <is>
          <t>Standard-4</t>
        </is>
      </c>
      <c r="F1734" t="n">
        <v>8</v>
      </c>
      <c r="G1734" t="inlineStr">
        <is>
          <t>Kultur, Sport &amp; Medien</t>
        </is>
      </c>
      <c r="H1734" t="inlineStr">
        <is>
          <t>Q07100</t>
        </is>
      </c>
      <c r="I1734" t="inlineStr">
        <is>
          <t>de</t>
        </is>
      </c>
      <c r="J1734" t="b">
        <v>0</v>
      </c>
      <c r="K1734" t="inlineStr">
        <is>
          <t>19419c092f288ff664dc5dddb8552dfc</t>
        </is>
      </c>
      <c r="L1734" t="n">
        <v/>
      </c>
      <c r="M1734" t="n">
        <v>-1</v>
      </c>
      <c r="N1734" t="n">
        <v>-1</v>
      </c>
    </row>
    <row r="1735">
      <c r="A1735" t="n">
        <v>61</v>
      </c>
      <c r="B1735" t="n">
        <v>2014</v>
      </c>
      <c r="C1735" t="n">
        <v>974</v>
      </c>
      <c r="D1735" t="inlineStr">
        <is>
          <t xml:space="preserve">Soll sich der Kanton Graubünden stärker – auch finanziell – für die Integration der Ausländerinnen und Ausländer einsetzen?
</t>
        </is>
      </c>
      <c r="E1735" t="inlineStr">
        <is>
          <t>Standard-4</t>
        </is>
      </c>
      <c r="F1735" t="n">
        <v>9</v>
      </c>
      <c r="G1735" t="inlineStr">
        <is>
          <t>Migration &amp; Integration</t>
        </is>
      </c>
      <c r="H1735" t="inlineStr">
        <is>
          <t>Q07101</t>
        </is>
      </c>
      <c r="I1735" t="inlineStr">
        <is>
          <t>de</t>
        </is>
      </c>
      <c r="J1735" t="b">
        <v>0</v>
      </c>
      <c r="K1735" t="inlineStr">
        <is>
          <t>121328a86ffe797640e76d9e4b20cbdc</t>
        </is>
      </c>
      <c r="L1735" t="n">
        <v/>
      </c>
      <c r="M1735" t="n">
        <v>-1</v>
      </c>
      <c r="N1735" t="n">
        <v>-1</v>
      </c>
    </row>
    <row r="1736">
      <c r="A1736" t="n">
        <v>61</v>
      </c>
      <c r="B1736" t="n">
        <v>2014</v>
      </c>
      <c r="C1736" t="n">
        <v>973</v>
      </c>
      <c r="D1736" t="inlineStr">
        <is>
          <t>Das provisorische Bundesasylzentrum im Kanton Graubünden befand sich auf dem Lukmanierpass. Würden Sie die Einrichtung eines Asylzentrums an einem zentraleren Ort (z.B. im Churer Rheintal) befürworten?</t>
        </is>
      </c>
      <c r="E1736" t="inlineStr">
        <is>
          <t>Standard-4</t>
        </is>
      </c>
      <c r="F1736" t="n">
        <v>9</v>
      </c>
      <c r="G1736" t="inlineStr">
        <is>
          <t>Migration &amp; Integration</t>
        </is>
      </c>
      <c r="H1736" t="inlineStr">
        <is>
          <t>Q07105</t>
        </is>
      </c>
      <c r="I1736" t="inlineStr">
        <is>
          <t>de</t>
        </is>
      </c>
      <c r="J1736" t="b">
        <v>0</v>
      </c>
      <c r="K1736" t="inlineStr">
        <is>
          <t>b0cc2ec1bbbf0f02907412837863eff8</t>
        </is>
      </c>
      <c r="L1736" t="n">
        <v/>
      </c>
      <c r="M1736" t="n">
        <v>-1</v>
      </c>
      <c r="N1736" t="n">
        <v>-1</v>
      </c>
    </row>
    <row r="1737">
      <c r="A1737" t="n">
        <v>61</v>
      </c>
      <c r="B1737" t="n">
        <v>2014</v>
      </c>
      <c r="C1737" t="n">
        <v>976</v>
      </c>
      <c r="D1737" t="inlineStr">
        <is>
          <t xml:space="preserve">Würden Sie es befürworten, wenn der Kanton Graubünden mittels Zwang die Zahl der Gemeinden massiv senken würde? </t>
        </is>
      </c>
      <c r="E1737" t="inlineStr">
        <is>
          <t>Standard-4</t>
        </is>
      </c>
      <c r="F1737" t="n">
        <v>10</v>
      </c>
      <c r="G1737" t="inlineStr">
        <is>
          <t>Politisches System</t>
        </is>
      </c>
      <c r="H1737" t="inlineStr">
        <is>
          <t>Q07106</t>
        </is>
      </c>
      <c r="I1737" t="inlineStr">
        <is>
          <t>de</t>
        </is>
      </c>
      <c r="J1737" t="b">
        <v>0</v>
      </c>
      <c r="K1737" t="inlineStr">
        <is>
          <t>6af81538732f98c50b5d94745cad5b39</t>
        </is>
      </c>
      <c r="L1737" t="n">
        <v/>
      </c>
      <c r="M1737" t="n">
        <v>-1</v>
      </c>
      <c r="N1737" t="n">
        <v>-1</v>
      </c>
    </row>
    <row r="1738">
      <c r="A1738" t="n">
        <v>61</v>
      </c>
      <c r="B1738" t="n">
        <v>2014</v>
      </c>
      <c r="C1738" t="n">
        <v>978</v>
      </c>
      <c r="D1738" t="inlineStr">
        <is>
          <t>Soll der Kanton Graubünden das Öffentlichkeitsprinzip einführen, welches jeder Person das Recht einräumt, amtliche Dokumente einzusehen und von den Behörden Auskünfte über den Inhalt von Dokumenten zu erhalten?</t>
        </is>
      </c>
      <c r="E1738" t="inlineStr">
        <is>
          <t>Standard-4</t>
        </is>
      </c>
      <c r="F1738" t="n">
        <v>10</v>
      </c>
      <c r="G1738" t="inlineStr">
        <is>
          <t>Politisches System</t>
        </is>
      </c>
      <c r="H1738" t="inlineStr">
        <is>
          <t>Q07108</t>
        </is>
      </c>
      <c r="I1738" t="inlineStr">
        <is>
          <t>de</t>
        </is>
      </c>
      <c r="J1738" t="b">
        <v>0</v>
      </c>
      <c r="K1738" t="inlineStr">
        <is>
          <t>0ab40818be9d70b5ce5ff39a6a45920f</t>
        </is>
      </c>
      <c r="L1738" t="n">
        <v/>
      </c>
      <c r="M1738" t="n">
        <v>-1</v>
      </c>
      <c r="N1738" t="n">
        <v>-1</v>
      </c>
    </row>
    <row r="1739">
      <c r="A1739" t="n">
        <v>61</v>
      </c>
      <c r="B1739" t="n">
        <v>2014</v>
      </c>
      <c r="C1739" t="n">
        <v>936</v>
      </c>
      <c r="D1739" t="inlineStr">
        <is>
          <t>Soll die finanzielle Unterstützung des gemeinnützigen Wohnungsbaus durch den Kanton weiter ausgebaut werden?</t>
        </is>
      </c>
      <c r="E1739" t="inlineStr">
        <is>
          <t>Standard-4</t>
        </is>
      </c>
      <c r="F1739" t="n">
        <v>12</v>
      </c>
      <c r="G1739" t="inlineStr">
        <is>
          <t>Sozialstaat &amp; Familie</t>
        </is>
      </c>
      <c r="H1739" t="inlineStr">
        <is>
          <t>Q07111</t>
        </is>
      </c>
      <c r="I1739" t="inlineStr">
        <is>
          <t>de</t>
        </is>
      </c>
      <c r="J1739" t="b">
        <v>0</v>
      </c>
      <c r="K1739" t="inlineStr">
        <is>
          <t>1cb61352b6d19004ab28a8f06d872634</t>
        </is>
      </c>
      <c r="L1739" t="n">
        <v/>
      </c>
      <c r="M1739" t="n">
        <v>-1</v>
      </c>
      <c r="N1739" t="n">
        <v>-1</v>
      </c>
    </row>
    <row r="1740">
      <c r="A1740" t="n">
        <v>61</v>
      </c>
      <c r="B1740" t="n">
        <v>2014</v>
      </c>
      <c r="C1740" t="n">
        <v>943</v>
      </c>
      <c r="D1740" t="inlineStr">
        <is>
          <t>Würden Sie es begrüssen, wenn der Kanton Graubünden flächendeckend Tagesschulen einführen würde?</t>
        </is>
      </c>
      <c r="E1740" t="inlineStr">
        <is>
          <t>Standard-4</t>
        </is>
      </c>
      <c r="F1740" t="n">
        <v>12</v>
      </c>
      <c r="G1740" t="inlineStr">
        <is>
          <t>Sozialstaat &amp; Familie</t>
        </is>
      </c>
      <c r="H1740" t="inlineStr">
        <is>
          <t>Q07113</t>
        </is>
      </c>
      <c r="I1740" t="inlineStr">
        <is>
          <t>de</t>
        </is>
      </c>
      <c r="J1740" t="b">
        <v>0</v>
      </c>
      <c r="K1740" t="inlineStr">
        <is>
          <t>0178faf3672fe385c4b534d494eb8806</t>
        </is>
      </c>
      <c r="L1740" t="n">
        <v/>
      </c>
      <c r="M1740" t="n">
        <v>-1</v>
      </c>
      <c r="N1740" t="n">
        <v>-1</v>
      </c>
    </row>
    <row r="1741">
      <c r="A1741" t="n">
        <v>61</v>
      </c>
      <c r="B1741" t="n">
        <v>2014</v>
      </c>
      <c r="C1741" t="n">
        <v>934</v>
      </c>
      <c r="D1741" t="inlineStr">
        <is>
          <t>Sollen bei der Sozialhilfe im Kanton Graubünden tiefere Ansätze angewendet werden als von der Schweizerischen Konferenz für Sozialhilfe (Skos) empfohlen?</t>
        </is>
      </c>
      <c r="E1741" t="inlineStr">
        <is>
          <t>Standard-4</t>
        </is>
      </c>
      <c r="F1741" t="n">
        <v>12</v>
      </c>
      <c r="G1741" t="inlineStr">
        <is>
          <t>Sozialstaat &amp; Familie</t>
        </is>
      </c>
      <c r="H1741" t="inlineStr">
        <is>
          <t>Q07116</t>
        </is>
      </c>
      <c r="I1741" t="inlineStr">
        <is>
          <t>de</t>
        </is>
      </c>
      <c r="J1741" t="b">
        <v>0</v>
      </c>
      <c r="K1741" t="inlineStr">
        <is>
          <t>ca41b4cb48283aa07712f1164b2ea2ff</t>
        </is>
      </c>
      <c r="L1741" t="n">
        <v/>
      </c>
      <c r="M1741" t="n">
        <v>-1</v>
      </c>
      <c r="N1741" t="n">
        <v>-1</v>
      </c>
    </row>
    <row r="1742">
      <c r="A1742" t="n">
        <v>61</v>
      </c>
      <c r="B1742" t="n">
        <v>2014</v>
      </c>
      <c r="C1742" t="n">
        <v>990</v>
      </c>
      <c r="D1742" t="inlineStr">
        <is>
          <t xml:space="preserve">Landwirtschaft (242 Mio. CHF)
</t>
        </is>
      </c>
      <c r="E1742" t="inlineStr">
        <is>
          <t>Budget-5</t>
        </is>
      </c>
      <c r="F1742" t="n">
        <v>13</v>
      </c>
      <c r="G1742" t="inlineStr">
        <is>
          <t>Umweltschutz &amp; Landwirtschaft</t>
        </is>
      </c>
      <c r="H1742" t="inlineStr">
        <is>
          <t>Q07118</t>
        </is>
      </c>
      <c r="I1742" t="inlineStr">
        <is>
          <t>de</t>
        </is>
      </c>
      <c r="J1742" t="b">
        <v>0</v>
      </c>
      <c r="K1742" t="inlineStr">
        <is>
          <t>02ca91bdb6daa51053765577e091c8c3</t>
        </is>
      </c>
      <c r="L1742" t="n">
        <v/>
      </c>
      <c r="M1742" t="n">
        <v>-1</v>
      </c>
      <c r="N1742" t="n">
        <v>-1</v>
      </c>
    </row>
    <row r="1743">
      <c r="A1743" t="n">
        <v>61</v>
      </c>
      <c r="B1743" t="n">
        <v>2014</v>
      </c>
      <c r="C1743" t="n">
        <v>955</v>
      </c>
      <c r="D1743" t="inlineStr">
        <is>
          <t>Befürworten Sie einen Ausbau der Wasserkraft im Kanton Graubünden (z.B. bei Cauco, Schanfigg oder im Val Chamuera)?</t>
        </is>
      </c>
      <c r="E1743" t="inlineStr">
        <is>
          <t>Standard-4</t>
        </is>
      </c>
      <c r="F1743" t="n">
        <v>13</v>
      </c>
      <c r="G1743" t="inlineStr">
        <is>
          <t>Umweltschutz &amp; Landwirtschaft</t>
        </is>
      </c>
      <c r="H1743" t="inlineStr">
        <is>
          <t>Q07119</t>
        </is>
      </c>
      <c r="I1743" t="inlineStr">
        <is>
          <t>de</t>
        </is>
      </c>
      <c r="J1743" t="b">
        <v>0</v>
      </c>
      <c r="K1743" t="inlineStr">
        <is>
          <t>4e3f3e2aa0010708870d762a4d92bb83</t>
        </is>
      </c>
      <c r="L1743" t="n">
        <v/>
      </c>
      <c r="M1743" t="n">
        <v>-1</v>
      </c>
      <c r="N1743" t="n">
        <v>-1</v>
      </c>
    </row>
    <row r="1744">
      <c r="A1744" t="n">
        <v>61</v>
      </c>
      <c r="B1744" t="n">
        <v>2014</v>
      </c>
      <c r="C1744" t="n">
        <v>958</v>
      </c>
      <c r="D1744" t="inlineStr">
        <is>
          <t xml:space="preserve">Im Kanton Graubünden wurde eine Volksinitiative lanciert, die die Sonderjagd abschaffen sowie Wildtiere besser schützen will. Unterstützen Sie dieses Anliegen?
</t>
        </is>
      </c>
      <c r="E1744" t="inlineStr">
        <is>
          <t>Standard-4</t>
        </is>
      </c>
      <c r="F1744" t="n">
        <v>13</v>
      </c>
      <c r="G1744" t="inlineStr">
        <is>
          <t>Umweltschutz &amp; Landwirtschaft</t>
        </is>
      </c>
      <c r="H1744" t="inlineStr">
        <is>
          <t>Q07121</t>
        </is>
      </c>
      <c r="I1744" t="inlineStr">
        <is>
          <t>de</t>
        </is>
      </c>
      <c r="J1744" t="b">
        <v>0</v>
      </c>
      <c r="K1744" t="inlineStr">
        <is>
          <t>56b169e9b62b2a1fd2cff76632d160bc</t>
        </is>
      </c>
      <c r="L1744" t="n">
        <v/>
      </c>
      <c r="M1744" t="n">
        <v>-1</v>
      </c>
      <c r="N1744" t="n">
        <v>-1</v>
      </c>
    </row>
    <row r="1745">
      <c r="A1745" t="n">
        <v>61</v>
      </c>
      <c r="B1745" t="n">
        <v>2014</v>
      </c>
      <c r="C1745" t="n">
        <v>956</v>
      </c>
      <c r="D1745" t="inlineStr">
        <is>
          <t>Befürworten Sie den Bau weiterer Windenergie-Anlagen im Churer Rheintal?</t>
        </is>
      </c>
      <c r="E1745" t="inlineStr">
        <is>
          <t>Standard-4</t>
        </is>
      </c>
      <c r="F1745" t="n">
        <v>13</v>
      </c>
      <c r="G1745" t="inlineStr">
        <is>
          <t>Umweltschutz &amp; Landwirtschaft</t>
        </is>
      </c>
      <c r="H1745" t="inlineStr">
        <is>
          <t>Q07122</t>
        </is>
      </c>
      <c r="I1745" t="inlineStr">
        <is>
          <t>de</t>
        </is>
      </c>
      <c r="J1745" t="b">
        <v>0</v>
      </c>
      <c r="K1745" t="inlineStr">
        <is>
          <t>f3f71bea10ebccbeebf66a4087060c25</t>
        </is>
      </c>
      <c r="L1745" t="n">
        <v/>
      </c>
      <c r="M1745" t="n">
        <v>-1</v>
      </c>
      <c r="N1745" t="n">
        <v>-1</v>
      </c>
    </row>
    <row r="1746">
      <c r="A1746" t="n">
        <v>61</v>
      </c>
      <c r="B1746" t="n">
        <v>2014</v>
      </c>
      <c r="C1746" t="n">
        <v>988</v>
      </c>
      <c r="D1746" t="inlineStr">
        <is>
          <t xml:space="preserve">Strassenbau und Unterhalt
 </t>
        </is>
      </c>
      <c r="E1746" t="inlineStr">
        <is>
          <t>Budget-5</t>
        </is>
      </c>
      <c r="F1746" t="n">
        <v>14</v>
      </c>
      <c r="G1746" t="inlineStr">
        <is>
          <t>Verkehr</t>
        </is>
      </c>
      <c r="H1746" t="inlineStr">
        <is>
          <t>Q07124</t>
        </is>
      </c>
      <c r="I1746" t="inlineStr">
        <is>
          <t>de</t>
        </is>
      </c>
      <c r="J1746" t="b">
        <v>0</v>
      </c>
      <c r="K1746" t="inlineStr">
        <is>
          <t>ec849bdc333d0804f14742d2c27af35b</t>
        </is>
      </c>
      <c r="L1746" t="n">
        <v/>
      </c>
      <c r="M1746" t="n">
        <v>-1</v>
      </c>
      <c r="N1746" t="n">
        <v>-1</v>
      </c>
    </row>
    <row r="1747">
      <c r="A1747" t="n">
        <v>61</v>
      </c>
      <c r="B1747" t="n">
        <v>2014</v>
      </c>
      <c r="C1747" t="n">
        <v>951</v>
      </c>
      <c r="D1747" t="inlineStr">
        <is>
          <t>Soll sich das zukünftige Wirtschaftsförderungsgesetz primär auf die wirtschaftsstarken Gebiete und weniger auf die Randregionen konzentrieren?</t>
        </is>
      </c>
      <c r="E1747" t="inlineStr">
        <is>
          <t>Standard-4</t>
        </is>
      </c>
      <c r="F1747" t="n">
        <v>15</v>
      </c>
      <c r="G1747" t="inlineStr">
        <is>
          <t>Wirtschaft &amp; Arbeit</t>
        </is>
      </c>
      <c r="H1747" t="inlineStr">
        <is>
          <t>Q07125</t>
        </is>
      </c>
      <c r="I1747" t="inlineStr">
        <is>
          <t>de</t>
        </is>
      </c>
      <c r="J1747" t="b">
        <v>0</v>
      </c>
      <c r="K1747" t="inlineStr">
        <is>
          <t>21314bc76f1c4df58e1094be42759824</t>
        </is>
      </c>
      <c r="L1747" t="n">
        <v/>
      </c>
      <c r="M1747" t="n">
        <v>-1</v>
      </c>
      <c r="N1747" t="n">
        <v>-1</v>
      </c>
    </row>
    <row r="1748">
      <c r="A1748" t="n">
        <v>61</v>
      </c>
      <c r="B1748" t="n">
        <v>2014</v>
      </c>
      <c r="C1748" t="n">
        <v>949</v>
      </c>
      <c r="D1748" t="inlineStr">
        <is>
          <t>Sind Sie für eine vollständige Liberalisierung der Ladenöffnungszeiten (Geschäfte können die Öffnungszeiten nach freiem Ermessen festlegen)?</t>
        </is>
      </c>
      <c r="E1748" t="inlineStr">
        <is>
          <t>Standard-4</t>
        </is>
      </c>
      <c r="F1748" t="n">
        <v>15</v>
      </c>
      <c r="G1748" t="inlineStr">
        <is>
          <t>Wirtschaft &amp; Arbeit</t>
        </is>
      </c>
      <c r="H1748" t="inlineStr">
        <is>
          <t>Q07126</t>
        </is>
      </c>
      <c r="I1748" t="inlineStr">
        <is>
          <t>de</t>
        </is>
      </c>
      <c r="J1748" t="b">
        <v>0</v>
      </c>
      <c r="K1748" t="inlineStr">
        <is>
          <t>c76d8551644215e8be43eb3883f0e4dd</t>
        </is>
      </c>
      <c r="L1748" t="n">
        <v/>
      </c>
      <c r="M1748" t="n">
        <v>-1</v>
      </c>
      <c r="N1748" t="n">
        <v>-1</v>
      </c>
    </row>
    <row r="1749">
      <c r="A1749" t="n">
        <v>61</v>
      </c>
      <c r="B1749" t="n">
        <v>2014</v>
      </c>
      <c r="C1749" t="n">
        <v>953</v>
      </c>
      <c r="D1749" t="inlineStr">
        <is>
          <t>Befürworten Sie einen Ausbau der kantonalen Subventionen an die Tourismusförderung?</t>
        </is>
      </c>
      <c r="E1749" t="inlineStr">
        <is>
          <t>Standard-4</t>
        </is>
      </c>
      <c r="F1749" t="n">
        <v>15</v>
      </c>
      <c r="G1749" t="inlineStr">
        <is>
          <t>Wirtschaft &amp; Arbeit</t>
        </is>
      </c>
      <c r="H1749" t="inlineStr">
        <is>
          <t>Q07128</t>
        </is>
      </c>
      <c r="I1749" t="inlineStr">
        <is>
          <t>de</t>
        </is>
      </c>
      <c r="J1749" t="b">
        <v>0</v>
      </c>
      <c r="K1749" t="inlineStr">
        <is>
          <t>60ac85fda238a90b9a2f9ea06c221d2b</t>
        </is>
      </c>
      <c r="L1749" t="n">
        <v/>
      </c>
      <c r="M1749" t="n">
        <v>-1</v>
      </c>
      <c r="N1749" t="n">
        <v>-1</v>
      </c>
    </row>
    <row r="1750">
      <c r="A1750" t="n">
        <v>8</v>
      </c>
      <c r="B1750" t="n">
        <v>2012</v>
      </c>
      <c r="C1750" t="n">
        <v>123</v>
      </c>
      <c r="D1750" t="inlineStr">
        <is>
          <t>Soll die Sexualerziehung weiterhin bereits ab dem Kindergarten im Lehrplan stehen?</t>
        </is>
      </c>
      <c r="E1750" t="inlineStr">
        <is>
          <t>Standard-4</t>
        </is>
      </c>
      <c r="F1750" t="n">
        <v>2</v>
      </c>
      <c r="G1750" t="inlineStr">
        <is>
          <t>Bildung</t>
        </is>
      </c>
      <c r="H1750" t="inlineStr">
        <is>
          <t>Q07741</t>
        </is>
      </c>
      <c r="I1750" t="inlineStr">
        <is>
          <t>de</t>
        </is>
      </c>
      <c r="J1750" t="b">
        <v>0</v>
      </c>
      <c r="K1750" t="inlineStr">
        <is>
          <t>fa0e08014518b7a67b3fc05ecc8bfe60</t>
        </is>
      </c>
      <c r="L1750" t="n">
        <v/>
      </c>
      <c r="M1750" t="n">
        <v>-1</v>
      </c>
      <c r="N1750" t="n">
        <v>-1</v>
      </c>
    </row>
    <row r="1751">
      <c r="A1751" t="n">
        <v>8</v>
      </c>
      <c r="B1751" t="n">
        <v>2012</v>
      </c>
      <c r="C1751" t="n">
        <v>142</v>
      </c>
      <c r="D1751" t="inlineStr">
        <is>
          <t>Im Kanton St. Gallen wird in der Primarschule als erste Fremdsprache Englisch gelehrt, Französisch folgt als Zweite. Finden Sie das richtig?</t>
        </is>
      </c>
      <c r="E1751" t="inlineStr">
        <is>
          <t>Standard-4</t>
        </is>
      </c>
      <c r="F1751" t="n">
        <v>2</v>
      </c>
      <c r="G1751" t="inlineStr">
        <is>
          <t>Bildung</t>
        </is>
      </c>
      <c r="H1751" t="inlineStr">
        <is>
          <t>Q07742</t>
        </is>
      </c>
      <c r="I1751" t="inlineStr">
        <is>
          <t>de</t>
        </is>
      </c>
      <c r="J1751" t="b">
        <v>0</v>
      </c>
      <c r="K1751" t="inlineStr">
        <is>
          <t>92e5658827932ad72218dbc15629ce5b</t>
        </is>
      </c>
      <c r="L1751" t="n">
        <v/>
      </c>
      <c r="M1751" t="n">
        <v>-1</v>
      </c>
      <c r="N1751" t="n">
        <v>-1</v>
      </c>
    </row>
    <row r="1752">
      <c r="A1752" t="n">
        <v>8</v>
      </c>
      <c r="B1752" t="n">
        <v>2012</v>
      </c>
      <c r="C1752" t="n">
        <v>145</v>
      </c>
      <c r="D1752" t="inlineStr">
        <is>
          <t>Befürworten Sie die erhöhten Studiengebühren an der HSG?</t>
        </is>
      </c>
      <c r="E1752" t="inlineStr">
        <is>
          <t>Standard-4</t>
        </is>
      </c>
      <c r="F1752" t="n">
        <v>2</v>
      </c>
      <c r="G1752" t="inlineStr">
        <is>
          <t>Bildung</t>
        </is>
      </c>
      <c r="H1752" t="inlineStr">
        <is>
          <t>Q07743</t>
        </is>
      </c>
      <c r="I1752" t="inlineStr">
        <is>
          <t>de</t>
        </is>
      </c>
      <c r="J1752" t="b">
        <v>0</v>
      </c>
      <c r="K1752" t="inlineStr">
        <is>
          <t>60cab4b91b003bdbcc00076727a993c8</t>
        </is>
      </c>
      <c r="L1752" t="n">
        <v/>
      </c>
      <c r="M1752" t="n">
        <v>-1</v>
      </c>
      <c r="N1752" t="n">
        <v>-1</v>
      </c>
    </row>
    <row r="1753">
      <c r="A1753" t="n">
        <v>8</v>
      </c>
      <c r="B1753" t="n">
        <v>2012</v>
      </c>
      <c r="C1753" t="n">
        <v>121</v>
      </c>
      <c r="D1753" t="inlineStr">
        <is>
          <t>Sollen sich Fachhochschulen der Region auf wenige Themengebiete spezialisieren, anstatt weiterhin ein vielfältiges Lehrangebot zu unterhalten?</t>
        </is>
      </c>
      <c r="E1753" t="inlineStr">
        <is>
          <t>Standard-4</t>
        </is>
      </c>
      <c r="F1753" t="n">
        <v>2</v>
      </c>
      <c r="G1753" t="inlineStr">
        <is>
          <t>Bildung</t>
        </is>
      </c>
      <c r="H1753" t="inlineStr">
        <is>
          <t>Q07744</t>
        </is>
      </c>
      <c r="I1753" t="inlineStr">
        <is>
          <t>de</t>
        </is>
      </c>
      <c r="J1753" t="b">
        <v>0</v>
      </c>
      <c r="K1753" t="inlineStr">
        <is>
          <t>6735649300b3626d6807cfcdb718d0a3</t>
        </is>
      </c>
      <c r="L1753" t="n">
        <v/>
      </c>
      <c r="M1753" t="n">
        <v>-1</v>
      </c>
      <c r="N1753" t="n">
        <v>-1</v>
      </c>
    </row>
    <row r="1754">
      <c r="A1754" t="n">
        <v>8</v>
      </c>
      <c r="B1754" t="n">
        <v>2012</v>
      </c>
      <c r="C1754" t="n">
        <v>122</v>
      </c>
      <c r="D1754" t="inlineStr">
        <is>
          <t>Die Basisstufe wird in der St.Galler Primarschule nicht eingeführt. Finden Sie das richtig?</t>
        </is>
      </c>
      <c r="E1754" t="inlineStr">
        <is>
          <t>Standard-4</t>
        </is>
      </c>
      <c r="F1754" t="n">
        <v>2</v>
      </c>
      <c r="G1754" t="inlineStr">
        <is>
          <t>Bildung</t>
        </is>
      </c>
      <c r="H1754" t="inlineStr">
        <is>
          <t>Q07745</t>
        </is>
      </c>
      <c r="I1754" t="inlineStr">
        <is>
          <t>de</t>
        </is>
      </c>
      <c r="J1754" t="b">
        <v>0</v>
      </c>
      <c r="K1754" t="inlineStr">
        <is>
          <t>ab9449434c8992105dabc1bb75cf9cbf</t>
        </is>
      </c>
      <c r="L1754" t="n">
        <v/>
      </c>
      <c r="M1754" t="n">
        <v>-1</v>
      </c>
      <c r="N1754" t="n">
        <v>-1</v>
      </c>
    </row>
    <row r="1755">
      <c r="A1755" t="n">
        <v>8</v>
      </c>
      <c r="B1755" t="n">
        <v>2012</v>
      </c>
      <c r="C1755" t="n">
        <v>151</v>
      </c>
      <c r="D1755" t="inlineStr">
        <is>
          <t>Im Kanton St. Gallen wurde kürzlich (Abstimmung vom 27.11.2011) über die Abschaffung (Volksinitiative) beziehungsweise die Änderung (Gegenvorschlag) der Pauschalbesteuerung für reiche Ausländer/innen abgestimmt. Haben Sie mindestens eine der beiden Vorlagen befürwortet?</t>
        </is>
      </c>
      <c r="E1755" t="inlineStr">
        <is>
          <t>Standard-4</t>
        </is>
      </c>
      <c r="F1755" t="n">
        <v>4</v>
      </c>
      <c r="G1755" t="inlineStr">
        <is>
          <t>Finanzen &amp; Steuern</t>
        </is>
      </c>
      <c r="H1755" t="inlineStr">
        <is>
          <t>Q07747</t>
        </is>
      </c>
      <c r="I1755" t="inlineStr">
        <is>
          <t>de</t>
        </is>
      </c>
      <c r="J1755" t="b">
        <v>0</v>
      </c>
      <c r="K1755" t="inlineStr">
        <is>
          <t>e2875ad5f5fc5e954622d2a234e0b5a7</t>
        </is>
      </c>
      <c r="L1755" t="n">
        <v/>
      </c>
      <c r="M1755" t="n">
        <v>-1</v>
      </c>
      <c r="N1755" t="n">
        <v>-1</v>
      </c>
    </row>
    <row r="1756">
      <c r="A1756" t="n">
        <v>8</v>
      </c>
      <c r="B1756" t="n">
        <v>2012</v>
      </c>
      <c r="C1756" t="n">
        <v>128</v>
      </c>
      <c r="D1756" t="inlineStr">
        <is>
          <t>Sollte die Quellensteuer für Grenzgänger erhöht werden?</t>
        </is>
      </c>
      <c r="E1756" t="inlineStr">
        <is>
          <t>Standard-4</t>
        </is>
      </c>
      <c r="F1756" t="n">
        <v>4</v>
      </c>
      <c r="G1756" t="inlineStr">
        <is>
          <t>Finanzen &amp; Steuern</t>
        </is>
      </c>
      <c r="H1756" t="inlineStr">
        <is>
          <t>Q07748</t>
        </is>
      </c>
      <c r="I1756" t="inlineStr">
        <is>
          <t>de</t>
        </is>
      </c>
      <c r="J1756" t="b">
        <v>0</v>
      </c>
      <c r="K1756" t="inlineStr">
        <is>
          <t>c5f96f18a288d521f41e5f6f617d8824</t>
        </is>
      </c>
      <c r="L1756" t="n">
        <v/>
      </c>
      <c r="M1756" t="n">
        <v>-1</v>
      </c>
      <c r="N1756" t="n">
        <v>-1</v>
      </c>
    </row>
    <row r="1757">
      <c r="A1757" t="n">
        <v>8</v>
      </c>
      <c r="B1757" t="n">
        <v>2012</v>
      </c>
      <c r="C1757" t="n">
        <v>130</v>
      </c>
      <c r="D1757" t="inlineStr">
        <is>
          <t>Würden Sie es befürworten, wenn PendlerInnen je einen Teil ihrer Einkommenssteuern am Wohn- und am Arbeitsort leisten müssten?</t>
        </is>
      </c>
      <c r="E1757" t="inlineStr">
        <is>
          <t>Standard-4</t>
        </is>
      </c>
      <c r="F1757" t="n">
        <v>4</v>
      </c>
      <c r="G1757" t="inlineStr">
        <is>
          <t>Finanzen &amp; Steuern</t>
        </is>
      </c>
      <c r="H1757" t="inlineStr">
        <is>
          <t>Q07749</t>
        </is>
      </c>
      <c r="I1757" t="inlineStr">
        <is>
          <t>de</t>
        </is>
      </c>
      <c r="J1757" t="b">
        <v>0</v>
      </c>
      <c r="K1757" t="inlineStr">
        <is>
          <t>df7e98f6f5009b1dabe0a422f6732463</t>
        </is>
      </c>
      <c r="L1757" t="n">
        <v/>
      </c>
      <c r="M1757" t="n">
        <v>-1</v>
      </c>
      <c r="N1757" t="n">
        <v>-1</v>
      </c>
    </row>
    <row r="1758">
      <c r="A1758" t="n">
        <v>8</v>
      </c>
      <c r="B1758" t="n">
        <v>2012</v>
      </c>
      <c r="C1758" t="n">
        <v>129</v>
      </c>
      <c r="D1758" t="inlineStr">
        <is>
          <t xml:space="preserve">Sollen Personen mit einem steuerbaren Einkommen von über 120‘000 Franken zukünftig mehr Steuern zahlen? </t>
        </is>
      </c>
      <c r="E1758" t="inlineStr">
        <is>
          <t>Standard-4</t>
        </is>
      </c>
      <c r="F1758" t="n">
        <v>4</v>
      </c>
      <c r="G1758" t="inlineStr">
        <is>
          <t>Finanzen &amp; Steuern</t>
        </is>
      </c>
      <c r="H1758" t="inlineStr">
        <is>
          <t>Q07750</t>
        </is>
      </c>
      <c r="I1758" t="inlineStr">
        <is>
          <t>de</t>
        </is>
      </c>
      <c r="J1758" t="b">
        <v>0</v>
      </c>
      <c r="K1758" t="inlineStr">
        <is>
          <t>c4b55958ab0885b39a7413b668074f3d</t>
        </is>
      </c>
      <c r="L1758" t="n">
        <v/>
      </c>
      <c r="M1758" t="n">
        <v>-1</v>
      </c>
      <c r="N1758" t="n">
        <v>-1</v>
      </c>
    </row>
    <row r="1759">
      <c r="A1759" t="n">
        <v>8</v>
      </c>
      <c r="B1759" t="n">
        <v>2012</v>
      </c>
      <c r="C1759" t="n">
        <v>131</v>
      </c>
      <c r="D1759" t="inlineStr">
        <is>
          <t>Soll der Kanton St. Gallen ein Steuersystem mit einem einzigen, einheitlichen Steuersatz für alle Einkommensklassen (Flat-Rate-Tax) - wie es der Kanton Obwalden kennt - einführen?</t>
        </is>
      </c>
      <c r="E1759" t="inlineStr">
        <is>
          <t>Standard-4</t>
        </is>
      </c>
      <c r="F1759" t="n">
        <v>4</v>
      </c>
      <c r="G1759" t="inlineStr">
        <is>
          <t>Finanzen &amp;Steuern</t>
        </is>
      </c>
      <c r="H1759" t="inlineStr">
        <is>
          <t>Q07751</t>
        </is>
      </c>
      <c r="I1759" t="inlineStr">
        <is>
          <t>de</t>
        </is>
      </c>
      <c r="J1759" t="b">
        <v>0</v>
      </c>
      <c r="K1759" t="inlineStr">
        <is>
          <t>19387f0ba526d722f9186bacfa78bc41</t>
        </is>
      </c>
      <c r="L1759" t="n">
        <v/>
      </c>
      <c r="M1759" t="n">
        <v>-1</v>
      </c>
      <c r="N1759" t="n">
        <v>-1</v>
      </c>
    </row>
    <row r="1760">
      <c r="A1760" t="n">
        <v>8</v>
      </c>
      <c r="B1760" t="n">
        <v>2012</v>
      </c>
      <c r="C1760" t="n">
        <v>127</v>
      </c>
      <c r="D1760" t="inlineStr">
        <is>
          <t xml:space="preserve">Soll das Budget des Kantons auf 4 Milliarden beschränkt werden? </t>
        </is>
      </c>
      <c r="E1760" t="inlineStr">
        <is>
          <t>Standard-4</t>
        </is>
      </c>
      <c r="F1760" t="n">
        <v>4</v>
      </c>
      <c r="G1760" t="inlineStr">
        <is>
          <t>Finanzen &amp; Steuern</t>
        </is>
      </c>
      <c r="H1760" t="inlineStr">
        <is>
          <t>Q07753</t>
        </is>
      </c>
      <c r="I1760" t="inlineStr">
        <is>
          <t>de</t>
        </is>
      </c>
      <c r="J1760" t="b">
        <v>0</v>
      </c>
      <c r="K1760" t="inlineStr">
        <is>
          <t>400aee750ddecef533b0a305d35aa3c8</t>
        </is>
      </c>
      <c r="L1760" t="n">
        <v/>
      </c>
      <c r="M1760" t="n">
        <v>-1</v>
      </c>
      <c r="N1760" t="n">
        <v>-1</v>
      </c>
    </row>
    <row r="1761">
      <c r="A1761" t="n">
        <v>8</v>
      </c>
      <c r="B1761" t="n">
        <v>2012</v>
      </c>
      <c r="C1761" t="n">
        <v>133</v>
      </c>
      <c r="D1761" t="inlineStr">
        <is>
          <t>Soll die Weitervergabe kantonaler Aufträge an Subunternehmer verstärkt kontrolliert werden um Lohndumping zu verhindern?</t>
        </is>
      </c>
      <c r="E1761" t="inlineStr">
        <is>
          <t>Standard-4</t>
        </is>
      </c>
      <c r="F1761" t="n">
        <v>4</v>
      </c>
      <c r="G1761" t="inlineStr">
        <is>
          <t>Finanzen &amp;Steuern</t>
        </is>
      </c>
      <c r="H1761" t="inlineStr">
        <is>
          <t>Q07755</t>
        </is>
      </c>
      <c r="I1761" t="inlineStr">
        <is>
          <t>de</t>
        </is>
      </c>
      <c r="J1761" t="b">
        <v>0</v>
      </c>
      <c r="K1761" t="inlineStr">
        <is>
          <t>a87b428e8995e6dcdacca99b5e11e921</t>
        </is>
      </c>
      <c r="L1761" t="n">
        <v/>
      </c>
      <c r="M1761" t="n">
        <v>-1</v>
      </c>
      <c r="N1761" t="n">
        <v>-1</v>
      </c>
    </row>
    <row r="1762">
      <c r="A1762" t="n">
        <v>8</v>
      </c>
      <c r="B1762" t="n">
        <v>2012</v>
      </c>
      <c r="C1762" t="n">
        <v>144</v>
      </c>
      <c r="D1762" t="inlineStr">
        <is>
          <t>Eine Motion forderte die Einführung eines Sozialabzugs für die Eigenbetreuung von Kindern im Steuergesetz (analog dem Fremdbetreuungsabzug). Unterstützen Sie dies?</t>
        </is>
      </c>
      <c r="E1762" t="inlineStr">
        <is>
          <t>Standard-4</t>
        </is>
      </c>
      <c r="F1762" t="n">
        <v>4</v>
      </c>
      <c r="G1762" t="inlineStr">
        <is>
          <t>Finanzen &amp; Steuern</t>
        </is>
      </c>
      <c r="H1762" t="inlineStr">
        <is>
          <t>Q07756</t>
        </is>
      </c>
      <c r="I1762" t="inlineStr">
        <is>
          <t>de</t>
        </is>
      </c>
      <c r="J1762" t="b">
        <v>0</v>
      </c>
      <c r="K1762" t="inlineStr">
        <is>
          <t>ac410deb5564efa2bff14c0d4b94ae31</t>
        </is>
      </c>
      <c r="L1762" t="n">
        <v/>
      </c>
      <c r="M1762" t="n">
        <v>-1</v>
      </c>
      <c r="N1762" t="n">
        <v>-1</v>
      </c>
    </row>
    <row r="1763">
      <c r="A1763" t="n">
        <v>8</v>
      </c>
      <c r="B1763" t="n">
        <v>2012</v>
      </c>
      <c r="C1763" t="n">
        <v>22</v>
      </c>
      <c r="D1763" t="inlineStr">
        <is>
          <t>Soll der Konsum von weichen und harten Drogen sowie deren Besitz für den Eigengebrauch legalisiert werden?</t>
        </is>
      </c>
      <c r="E1763" t="inlineStr">
        <is>
          <t>Standard-4</t>
        </is>
      </c>
      <c r="F1763" t="n">
        <v>5</v>
      </c>
      <c r="G1763" t="inlineStr">
        <is>
          <t>Gesellschaft &amp; Ethik</t>
        </is>
      </c>
      <c r="H1763" t="inlineStr">
        <is>
          <t>Q07759</t>
        </is>
      </c>
      <c r="I1763" t="inlineStr">
        <is>
          <t>de</t>
        </is>
      </c>
      <c r="J1763" t="b">
        <v>0</v>
      </c>
      <c r="K1763" t="inlineStr">
        <is>
          <t>7891301070dc53da268e35e05c40fe76</t>
        </is>
      </c>
      <c r="L1763" t="n">
        <v/>
      </c>
      <c r="M1763" t="n">
        <v>-1</v>
      </c>
      <c r="N1763" t="n">
        <v>-1</v>
      </c>
    </row>
    <row r="1764">
      <c r="A1764" t="n">
        <v>8</v>
      </c>
      <c r="B1764" t="n">
        <v>2012</v>
      </c>
      <c r="C1764" t="n">
        <v>143</v>
      </c>
      <c r="D1764" t="inlineStr">
        <is>
          <t>Sollte der Kantonsrat bei der Planung der Spitalliste mehr Kompetenzen besitzen?</t>
        </is>
      </c>
      <c r="E1764" t="inlineStr">
        <is>
          <t>Standard-4</t>
        </is>
      </c>
      <c r="F1764" t="n">
        <v>6</v>
      </c>
      <c r="G1764" t="inlineStr">
        <is>
          <t>Gesundheit</t>
        </is>
      </c>
      <c r="H1764" t="inlineStr">
        <is>
          <t>Q07763</t>
        </is>
      </c>
      <c r="I1764" t="inlineStr">
        <is>
          <t>de</t>
        </is>
      </c>
      <c r="J1764" t="b">
        <v>0</v>
      </c>
      <c r="K1764" t="inlineStr">
        <is>
          <t>c6374c493c738f8b33549cd2483a8a1e</t>
        </is>
      </c>
      <c r="L1764" t="n">
        <v/>
      </c>
      <c r="M1764" t="n">
        <v>-1</v>
      </c>
      <c r="N1764" t="n">
        <v>-1</v>
      </c>
    </row>
    <row r="1765">
      <c r="A1765" t="n">
        <v>8</v>
      </c>
      <c r="B1765" t="n">
        <v>2012</v>
      </c>
      <c r="C1765" t="n">
        <v>162</v>
      </c>
      <c r="D1765" t="inlineStr">
        <is>
          <t>Kantonspolizei</t>
        </is>
      </c>
      <c r="E1765" t="inlineStr">
        <is>
          <t>Budget-5</t>
        </is>
      </c>
      <c r="F1765" t="n">
        <v>7</v>
      </c>
      <c r="G1765" t="inlineStr">
        <is>
          <t>Justiz, Armee &amp; Polizei</t>
        </is>
      </c>
      <c r="H1765" t="inlineStr">
        <is>
          <t>Q07764</t>
        </is>
      </c>
      <c r="I1765" t="inlineStr">
        <is>
          <t>de</t>
        </is>
      </c>
      <c r="J1765" t="b">
        <v>0</v>
      </c>
      <c r="K1765" t="inlineStr">
        <is>
          <t>4d1e4466eb6d28e2f048292ba8bc56c8</t>
        </is>
      </c>
      <c r="L1765" t="n">
        <v/>
      </c>
      <c r="M1765" t="n">
        <v>-1</v>
      </c>
      <c r="N1765" t="n">
        <v>-1</v>
      </c>
    </row>
    <row r="1766">
      <c r="A1766" t="n">
        <v>8</v>
      </c>
      <c r="B1766" t="n">
        <v>2012</v>
      </c>
      <c r="C1766" t="n">
        <v>154</v>
      </c>
      <c r="D1766" t="inlineStr">
        <is>
          <t>Befürworten Sie die Videoüberwachung von neuralgischen Punkten im Kanton St. Gallen?</t>
        </is>
      </c>
      <c r="E1766" t="inlineStr">
        <is>
          <t>Standard-4</t>
        </is>
      </c>
      <c r="F1766" t="n">
        <v>7</v>
      </c>
      <c r="G1766" t="inlineStr">
        <is>
          <t>Justiz, Armee &amp; Polizei</t>
        </is>
      </c>
      <c r="H1766" t="inlineStr">
        <is>
          <t>Q07768</t>
        </is>
      </c>
      <c r="I1766" t="inlineStr">
        <is>
          <t>de</t>
        </is>
      </c>
      <c r="J1766" t="b">
        <v>0</v>
      </c>
      <c r="K1766" t="inlineStr">
        <is>
          <t>f7db0ff1df853ea9b2809edb353dff17</t>
        </is>
      </c>
      <c r="L1766" t="n">
        <v/>
      </c>
      <c r="M1766" t="n">
        <v>-1</v>
      </c>
      <c r="N1766" t="n">
        <v>-1</v>
      </c>
    </row>
    <row r="1767">
      <c r="A1767" t="n">
        <v>8</v>
      </c>
      <c r="B1767" t="n">
        <v>2012</v>
      </c>
      <c r="C1767" t="n">
        <v>140</v>
      </c>
      <c r="D1767" t="inlineStr">
        <is>
          <t>Bei Spielen des FC St. Gallen gibt es einen Staatsanwalt im Stadion, der sofort Strafbefehlverfahren einleiten kann. Befürworten Sie dieses Schnellverfahren gegen Unruhestifter bei Sportanlässen?</t>
        </is>
      </c>
      <c r="E1767" t="inlineStr">
        <is>
          <t>Standard-4</t>
        </is>
      </c>
      <c r="F1767" t="n">
        <v>8</v>
      </c>
      <c r="G1767" t="inlineStr">
        <is>
          <t>Kultur, Sport &amp; Medien</t>
        </is>
      </c>
      <c r="H1767" t="inlineStr">
        <is>
          <t>Q07771</t>
        </is>
      </c>
      <c r="I1767" t="inlineStr">
        <is>
          <t>de</t>
        </is>
      </c>
      <c r="J1767" t="b">
        <v>0</v>
      </c>
      <c r="K1767" t="inlineStr">
        <is>
          <t>3f00d2c866cc5d1c1598cd0f402c04cf</t>
        </is>
      </c>
      <c r="L1767" t="n">
        <v/>
      </c>
      <c r="M1767" t="n">
        <v>-1</v>
      </c>
      <c r="N1767" t="n">
        <v>-1</v>
      </c>
    </row>
    <row r="1768">
      <c r="A1768" t="n">
        <v>8</v>
      </c>
      <c r="B1768" t="n">
        <v>2012</v>
      </c>
      <c r="C1768" t="n">
        <v>125</v>
      </c>
      <c r="D1768" t="inlineStr">
        <is>
          <t>Derzeit unterstützt der Kanton St. Gallen rund 140 Kulturinstitutionen. Sollen die verfügbaren Mittel auf weniger Projekte fokussiert werden?</t>
        </is>
      </c>
      <c r="E1768" t="inlineStr">
        <is>
          <t>Standard-4</t>
        </is>
      </c>
      <c r="F1768" t="n">
        <v>8</v>
      </c>
      <c r="G1768" t="inlineStr">
        <is>
          <t>Kultur, Sport &amp; Medien</t>
        </is>
      </c>
      <c r="H1768" t="inlineStr">
        <is>
          <t>Q07772</t>
        </is>
      </c>
      <c r="I1768" t="inlineStr">
        <is>
          <t>de</t>
        </is>
      </c>
      <c r="J1768" t="b">
        <v>0</v>
      </c>
      <c r="K1768" t="inlineStr">
        <is>
          <t>37569cd3540a8314cebf785157ff46c8</t>
        </is>
      </c>
      <c r="L1768" t="n">
        <v/>
      </c>
      <c r="M1768" t="n">
        <v>-1</v>
      </c>
      <c r="N1768" t="n">
        <v>-1</v>
      </c>
    </row>
    <row r="1769">
      <c r="A1769" t="n">
        <v>8</v>
      </c>
      <c r="B1769" t="n">
        <v>2012</v>
      </c>
      <c r="C1769" t="n">
        <v>126</v>
      </c>
      <c r="D1769" t="inlineStr">
        <is>
          <t>Soll sich der Kanton St. Gallen in der regionalen Kulturförderung (z.B. Südkultur) stärker engagieren?</t>
        </is>
      </c>
      <c r="E1769" t="inlineStr">
        <is>
          <t>Standard-4</t>
        </is>
      </c>
      <c r="F1769" t="n">
        <v>8</v>
      </c>
      <c r="G1769" t="inlineStr">
        <is>
          <t>Kultur, Sport &amp; Medien</t>
        </is>
      </c>
      <c r="H1769" t="inlineStr">
        <is>
          <t>Q07773</t>
        </is>
      </c>
      <c r="I1769" t="inlineStr">
        <is>
          <t>de</t>
        </is>
      </c>
      <c r="J1769" t="b">
        <v>0</v>
      </c>
      <c r="K1769" t="inlineStr">
        <is>
          <t>03ae69dbaac1a55fbab481324254f1e9</t>
        </is>
      </c>
      <c r="L1769" t="n">
        <v/>
      </c>
      <c r="M1769" t="n">
        <v>-1</v>
      </c>
      <c r="N1769" t="n">
        <v>-1</v>
      </c>
    </row>
    <row r="1770">
      <c r="A1770" t="n">
        <v>8</v>
      </c>
      <c r="B1770" t="n">
        <v>2012</v>
      </c>
      <c r="C1770" t="n">
        <v>148</v>
      </c>
      <c r="D1770" t="inlineStr">
        <is>
          <t>Die Zentren für Asylsuchende im Kanton St. Gallen sind stark ausgelastet. Befürworten Sie die Einrichtung von neuen Zentren?</t>
        </is>
      </c>
      <c r="E1770" t="inlineStr">
        <is>
          <t>Standard-4</t>
        </is>
      </c>
      <c r="F1770" t="n">
        <v>9</v>
      </c>
      <c r="G1770" t="inlineStr">
        <is>
          <t>Migration &amp; Integration</t>
        </is>
      </c>
      <c r="H1770" t="inlineStr">
        <is>
          <t>Q07778</t>
        </is>
      </c>
      <c r="I1770" t="inlineStr">
        <is>
          <t>de</t>
        </is>
      </c>
      <c r="J1770" t="b">
        <v>0</v>
      </c>
      <c r="K1770" t="inlineStr">
        <is>
          <t>9f92887243c5d7fffc57f94051b0be60</t>
        </is>
      </c>
      <c r="L1770" t="n">
        <v/>
      </c>
      <c r="M1770" t="n">
        <v>-1</v>
      </c>
      <c r="N1770" t="n">
        <v>-1</v>
      </c>
    </row>
    <row r="1771">
      <c r="A1771" t="n">
        <v>8</v>
      </c>
      <c r="B1771" t="n">
        <v>2012</v>
      </c>
      <c r="C1771" t="n">
        <v>124</v>
      </c>
      <c r="D1771" t="inlineStr">
        <is>
          <t xml:space="preserve">Eine Standesinitiative (Kanton St. Gallen und Zürich) verlangt, dass das Verbot der geistlichen (religiösen) Gerichtsbarkeit wieder ausdrücklich in der Verfassung verankert werden soll. Finden Sie das richtig? </t>
        </is>
      </c>
      <c r="E1771" t="inlineStr">
        <is>
          <t>Standard-4</t>
        </is>
      </c>
      <c r="F1771" t="n">
        <v>10</v>
      </c>
      <c r="G1771" t="inlineStr">
        <is>
          <t>Politisches System</t>
        </is>
      </c>
      <c r="H1771" t="inlineStr">
        <is>
          <t>Q07781</t>
        </is>
      </c>
      <c r="I1771" t="inlineStr">
        <is>
          <t>de</t>
        </is>
      </c>
      <c r="J1771" t="b">
        <v>0</v>
      </c>
      <c r="K1771" t="inlineStr">
        <is>
          <t>4b40838bd0188460d9a04b6afe4acf4f</t>
        </is>
      </c>
      <c r="L1771" t="n">
        <v/>
      </c>
      <c r="M1771" t="n">
        <v>-1</v>
      </c>
      <c r="N1771" t="n">
        <v>-1</v>
      </c>
    </row>
    <row r="1772">
      <c r="A1772" t="n">
        <v>8</v>
      </c>
      <c r="B1772" t="n">
        <v>2012</v>
      </c>
      <c r="C1772" t="n">
        <v>139</v>
      </c>
      <c r="D1772" t="inlineStr">
        <is>
          <t>Soll für Politiker im St. Galler Regierungs- und Kantonsrat eine Amtszeitbeschränkung gelten?</t>
        </is>
      </c>
      <c r="E1772" t="inlineStr">
        <is>
          <t>Standard-4</t>
        </is>
      </c>
      <c r="F1772" t="n">
        <v>10</v>
      </c>
      <c r="G1772" t="inlineStr">
        <is>
          <t>Politisches System</t>
        </is>
      </c>
      <c r="H1772" t="inlineStr">
        <is>
          <t>Q07782</t>
        </is>
      </c>
      <c r="I1772" t="inlineStr">
        <is>
          <t>de</t>
        </is>
      </c>
      <c r="J1772" t="b">
        <v>0</v>
      </c>
      <c r="K1772" t="inlineStr">
        <is>
          <t>40bfd7ee8f3534ca229e02779e92745d</t>
        </is>
      </c>
      <c r="L1772" t="n">
        <v/>
      </c>
      <c r="M1772" t="n">
        <v>-1</v>
      </c>
      <c r="N1772" t="n">
        <v>-1</v>
      </c>
    </row>
    <row r="1773">
      <c r="A1773" t="n">
        <v>8</v>
      </c>
      <c r="B1773" t="n">
        <v>2012</v>
      </c>
      <c r="C1773" t="n">
        <v>166</v>
      </c>
      <c r="D1773" t="inlineStr">
        <is>
          <t>Sozialwerke</t>
        </is>
      </c>
      <c r="E1773" t="inlineStr">
        <is>
          <t>Budget-5</t>
        </is>
      </c>
      <c r="F1773" t="n">
        <v>12</v>
      </c>
      <c r="G1773" t="inlineStr">
        <is>
          <t>Sozialstaat &amp; Familie</t>
        </is>
      </c>
      <c r="H1773" t="inlineStr">
        <is>
          <t>Q07783</t>
        </is>
      </c>
      <c r="I1773" t="inlineStr">
        <is>
          <t>de</t>
        </is>
      </c>
      <c r="J1773" t="b">
        <v>0</v>
      </c>
      <c r="K1773" t="inlineStr">
        <is>
          <t>91cbe2bdcb225a70f6929cae5920ad8b</t>
        </is>
      </c>
      <c r="L1773" t="n">
        <v/>
      </c>
      <c r="M1773" t="n">
        <v>-1</v>
      </c>
      <c r="N1773" t="n">
        <v>-1</v>
      </c>
    </row>
    <row r="1774">
      <c r="A1774" t="n">
        <v>8</v>
      </c>
      <c r="B1774" t="n">
        <v>2012</v>
      </c>
      <c r="C1774" t="n">
        <v>141</v>
      </c>
      <c r="D1774" t="inlineStr">
        <is>
          <t>Die Ergänzungsleistungen im Kanton St. Gallen sollen gekürzt werden. Dagegen wurde das Referendum ergriffen. Unterstützen Sie dieses Referendum?</t>
        </is>
      </c>
      <c r="E1774" t="inlineStr">
        <is>
          <t>Standard-4</t>
        </is>
      </c>
      <c r="F1774" t="n">
        <v>12</v>
      </c>
      <c r="G1774" t="inlineStr">
        <is>
          <t>Sozialstaat &amp; Familie</t>
        </is>
      </c>
      <c r="H1774" t="inlineStr">
        <is>
          <t>Q07785</t>
        </is>
      </c>
      <c r="I1774" t="inlineStr">
        <is>
          <t>de</t>
        </is>
      </c>
      <c r="J1774" t="b">
        <v>0</v>
      </c>
      <c r="K1774" t="inlineStr">
        <is>
          <t>6d9f3b7466076f7bf9c082deef8ec5c4</t>
        </is>
      </c>
      <c r="L1774" t="n">
        <v/>
      </c>
      <c r="M1774" t="n">
        <v>-1</v>
      </c>
      <c r="N1774" t="n">
        <v>-1</v>
      </c>
    </row>
    <row r="1775">
      <c r="A1775" t="n">
        <v>8</v>
      </c>
      <c r="B1775" t="n">
        <v>2012</v>
      </c>
      <c r="C1775" t="n">
        <v>137</v>
      </c>
      <c r="D1775" t="inlineStr">
        <is>
          <t>Soll für gewählte Staatsangestellte eine Wohnsitzpflicht gelten?</t>
        </is>
      </c>
      <c r="E1775" t="inlineStr">
        <is>
          <t>Standard-4</t>
        </is>
      </c>
      <c r="F1775" t="n">
        <v>12</v>
      </c>
      <c r="G1775" t="inlineStr">
        <is>
          <t>Politisches System</t>
        </is>
      </c>
      <c r="H1775" t="inlineStr">
        <is>
          <t>Q07786</t>
        </is>
      </c>
      <c r="I1775" t="inlineStr">
        <is>
          <t>de</t>
        </is>
      </c>
      <c r="J1775" t="b">
        <v>0</v>
      </c>
      <c r="K1775" t="inlineStr">
        <is>
          <t>da65ce2dcc752235d9fbe09deb704c11</t>
        </is>
      </c>
      <c r="L1775" t="n">
        <v/>
      </c>
      <c r="M1775" t="n">
        <v>-1</v>
      </c>
      <c r="N1775" t="n">
        <v>-1</v>
      </c>
    </row>
    <row r="1776">
      <c r="A1776" t="n">
        <v>8</v>
      </c>
      <c r="B1776" t="n">
        <v>2012</v>
      </c>
      <c r="C1776" t="n">
        <v>152</v>
      </c>
      <c r="D1776" t="inlineStr">
        <is>
          <t>Soll die Gesamtfläche der Bauzonen im Kanton St. Gallen für die nächsten 20 Jahre auf den heutigen Stand begrenzt werden?</t>
        </is>
      </c>
      <c r="E1776" t="inlineStr">
        <is>
          <t>Standard-4</t>
        </is>
      </c>
      <c r="F1776" t="n">
        <v>13</v>
      </c>
      <c r="G1776" t="inlineStr">
        <is>
          <t>Umweltschutz &amp; Landwirtschaft</t>
        </is>
      </c>
      <c r="H1776" t="inlineStr">
        <is>
          <t>Q07788</t>
        </is>
      </c>
      <c r="I1776" t="inlineStr">
        <is>
          <t>de</t>
        </is>
      </c>
      <c r="J1776" t="b">
        <v>0</v>
      </c>
      <c r="K1776" t="inlineStr">
        <is>
          <t>505780b9d7c84f87e4b87dcdd5263c5d</t>
        </is>
      </c>
      <c r="L1776" t="n">
        <v/>
      </c>
      <c r="M1776" t="n">
        <v>-1</v>
      </c>
      <c r="N1776" t="n">
        <v>-1</v>
      </c>
    </row>
    <row r="1777">
      <c r="A1777" t="n">
        <v>8</v>
      </c>
      <c r="B1777" t="n">
        <v>2012</v>
      </c>
      <c r="C1777" t="n">
        <v>167</v>
      </c>
      <c r="D1777" t="inlineStr">
        <is>
          <t>Umwelt und Energie</t>
        </is>
      </c>
      <c r="E1777" t="inlineStr">
        <is>
          <t>Budget-5</t>
        </is>
      </c>
      <c r="F1777" t="n">
        <v>13</v>
      </c>
      <c r="G1777" t="inlineStr">
        <is>
          <t>Umweltschutz &amp; Landwirtschaft</t>
        </is>
      </c>
      <c r="H1777" t="inlineStr">
        <is>
          <t>Q07789</t>
        </is>
      </c>
      <c r="I1777" t="inlineStr">
        <is>
          <t>de</t>
        </is>
      </c>
      <c r="J1777" t="b">
        <v>0</v>
      </c>
      <c r="K1777" t="inlineStr">
        <is>
          <t>6d0c2ebd6267f634456bae703ab7b10f</t>
        </is>
      </c>
      <c r="L1777" t="n">
        <v/>
      </c>
      <c r="M1777" t="n">
        <v>-1</v>
      </c>
      <c r="N1777" t="n">
        <v>-1</v>
      </c>
    </row>
    <row r="1778">
      <c r="A1778" t="n">
        <v>8</v>
      </c>
      <c r="B1778" t="n">
        <v>2012</v>
      </c>
      <c r="C1778" t="n">
        <v>134</v>
      </c>
      <c r="D1778" t="inlineStr">
        <is>
          <t>Der Kanton St. Gallen erhöht die verfügbaren Mittel für Projekte im Bereich der erneuerbare Energien und der Energieeffizienz (Energiekonzept Kanton St. Gallen) um zwei Millionen Franken. Unterstützen Sie dies?</t>
        </is>
      </c>
      <c r="E1778" t="inlineStr">
        <is>
          <t>Standard-4</t>
        </is>
      </c>
      <c r="F1778" t="n">
        <v>13</v>
      </c>
      <c r="G1778" t="inlineStr">
        <is>
          <t>Umweltschutz &amp; Landwirtschaft</t>
        </is>
      </c>
      <c r="H1778" t="inlineStr">
        <is>
          <t>Q07790</t>
        </is>
      </c>
      <c r="I1778" t="inlineStr">
        <is>
          <t>de</t>
        </is>
      </c>
      <c r="J1778" t="b">
        <v>0</v>
      </c>
      <c r="K1778" t="inlineStr">
        <is>
          <t>8f5bc7cb1874c4cb402cefb80fb586b2</t>
        </is>
      </c>
      <c r="L1778" t="n">
        <v/>
      </c>
      <c r="M1778" t="n">
        <v>-1</v>
      </c>
      <c r="N1778" t="n">
        <v>-1</v>
      </c>
    </row>
    <row r="1779">
      <c r="A1779" t="n">
        <v>8</v>
      </c>
      <c r="B1779" t="n">
        <v>2012</v>
      </c>
      <c r="C1779" t="n">
        <v>135</v>
      </c>
      <c r="D1779" t="inlineStr">
        <is>
          <t>Der Kanton St. Gallen hat kein kalendarisch bezeichnetes Verbot für das Ausbringen von Gülle und Mist. Soll dies so bleiben?</t>
        </is>
      </c>
      <c r="E1779" t="inlineStr">
        <is>
          <t>Standard-4</t>
        </is>
      </c>
      <c r="F1779" t="n">
        <v>13</v>
      </c>
      <c r="G1779" t="inlineStr">
        <is>
          <t>Umweltschutz &amp; Landwirtschaft</t>
        </is>
      </c>
      <c r="H1779" t="inlineStr">
        <is>
          <t>Q07794</t>
        </is>
      </c>
      <c r="I1779" t="inlineStr">
        <is>
          <t>de</t>
        </is>
      </c>
      <c r="J1779" t="b">
        <v>0</v>
      </c>
      <c r="K1779" t="inlineStr">
        <is>
          <t>e1923ba294f80b176443116a4899c744</t>
        </is>
      </c>
      <c r="L1779" t="n">
        <v/>
      </c>
      <c r="M1779" t="n">
        <v>-1</v>
      </c>
      <c r="N1779" t="n">
        <v>-1</v>
      </c>
    </row>
    <row r="1780">
      <c r="A1780" t="n">
        <v>8</v>
      </c>
      <c r="B1780" t="n">
        <v>2012</v>
      </c>
      <c r="C1780" t="n">
        <v>136</v>
      </c>
      <c r="D1780" t="inlineStr">
        <is>
          <t>Unterstützen Sie einen Ausbau der Autobahn A1 zwischen den Anschlüssen Winkeln und Neudorf zur Engpassbeseitigung?</t>
        </is>
      </c>
      <c r="E1780" t="inlineStr">
        <is>
          <t>Standard-4</t>
        </is>
      </c>
      <c r="F1780" t="n">
        <v>14</v>
      </c>
      <c r="G1780" t="inlineStr">
        <is>
          <t>Verkehr</t>
        </is>
      </c>
      <c r="H1780" t="inlineStr">
        <is>
          <t>Q07795</t>
        </is>
      </c>
      <c r="I1780" t="inlineStr">
        <is>
          <t>de</t>
        </is>
      </c>
      <c r="J1780" t="b">
        <v>0</v>
      </c>
      <c r="K1780" t="inlineStr">
        <is>
          <t>9adaf9b6db2cee535e2ee3c78155695e</t>
        </is>
      </c>
      <c r="L1780" t="n">
        <v/>
      </c>
      <c r="M1780" t="n">
        <v>-1</v>
      </c>
      <c r="N1780" t="n">
        <v>-1</v>
      </c>
    </row>
    <row r="1781">
      <c r="A1781" t="n">
        <v>44</v>
      </c>
      <c r="B1781" t="n">
        <v>2013</v>
      </c>
      <c r="C1781" t="n">
        <v>620</v>
      </c>
      <c r="D1781" t="inlineStr">
        <is>
          <t>Eine eidgenössische Volksinitiative fordert, die Kinderzulagen von den Steuern zu befreien. Unterstützen Sie dieses Anliegen?</t>
        </is>
      </c>
      <c r="E1781" t="inlineStr">
        <is>
          <t>Standard-4</t>
        </is>
      </c>
      <c r="F1781" t="n">
        <v>2</v>
      </c>
      <c r="G1781" t="inlineStr">
        <is>
          <t>Bildung</t>
        </is>
      </c>
      <c r="H1781" t="inlineStr">
        <is>
          <t>Q07946</t>
        </is>
      </c>
      <c r="I1781" t="inlineStr">
        <is>
          <t>de</t>
        </is>
      </c>
      <c r="J1781" t="b">
        <v>0</v>
      </c>
      <c r="K1781" t="inlineStr">
        <is>
          <t>f625511295e4db5cebb0464c53f8d9c0</t>
        </is>
      </c>
      <c r="L1781" t="n">
        <v/>
      </c>
      <c r="M1781" t="n">
        <v>-1</v>
      </c>
      <c r="N1781" t="n">
        <v>-1</v>
      </c>
    </row>
    <row r="1782">
      <c r="A1782" t="n">
        <v>44</v>
      </c>
      <c r="B1782" t="n">
        <v>2013</v>
      </c>
      <c r="C1782" t="n">
        <v>586</v>
      </c>
      <c r="D1782" t="inlineStr">
        <is>
          <t xml:space="preserve">Sollen Privatschulen vom Kanton finanziell unterstützt werden?
</t>
        </is>
      </c>
      <c r="E1782" t="inlineStr">
        <is>
          <t>Standard-4</t>
        </is>
      </c>
      <c r="F1782" t="n">
        <v>2</v>
      </c>
      <c r="G1782" t="inlineStr">
        <is>
          <t>Bildung</t>
        </is>
      </c>
      <c r="H1782" t="inlineStr">
        <is>
          <t>Q07949</t>
        </is>
      </c>
      <c r="I1782" t="inlineStr">
        <is>
          <t>de</t>
        </is>
      </c>
      <c r="J1782" t="b">
        <v>0</v>
      </c>
      <c r="K1782" t="inlineStr">
        <is>
          <t>a6456c9a95e6fe24232f9ab429b4288d</t>
        </is>
      </c>
      <c r="L1782" t="n">
        <v/>
      </c>
      <c r="M1782" t="n">
        <v>-1</v>
      </c>
      <c r="N1782" t="n">
        <v>-1</v>
      </c>
    </row>
    <row r="1783">
      <c r="A1783" t="n">
        <v>44</v>
      </c>
      <c r="B1783" t="n">
        <v>2013</v>
      </c>
      <c r="C1783" t="n">
        <v>589</v>
      </c>
      <c r="D1783" t="inlineStr">
        <is>
          <t>Soll die Unterrrichtssprache im Kindergarten im ersten Jahr nur Mundart und im zweiten Jahr zu mindestens 80% Mundart sein?</t>
        </is>
      </c>
      <c r="E1783" t="inlineStr">
        <is>
          <t>Standard-4</t>
        </is>
      </c>
      <c r="F1783" t="n">
        <v>2</v>
      </c>
      <c r="G1783" t="inlineStr">
        <is>
          <t>Bildung</t>
        </is>
      </c>
      <c r="H1783" t="inlineStr">
        <is>
          <t>Q07951</t>
        </is>
      </c>
      <c r="I1783" t="inlineStr">
        <is>
          <t>de</t>
        </is>
      </c>
      <c r="J1783" t="b">
        <v>0</v>
      </c>
      <c r="K1783" t="inlineStr">
        <is>
          <t>06c32c782f29f40d47e77e3cedec1089</t>
        </is>
      </c>
      <c r="L1783" t="n">
        <v/>
      </c>
      <c r="M1783" t="n">
        <v>-1</v>
      </c>
      <c r="N1783" t="n">
        <v>-1</v>
      </c>
    </row>
    <row r="1784">
      <c r="A1784" t="n">
        <v>44</v>
      </c>
      <c r="B1784" t="n">
        <v>2013</v>
      </c>
      <c r="C1784" t="n">
        <v>590</v>
      </c>
      <c r="D1784" t="inlineStr">
        <is>
          <t>Soll im Lehrplan der Solothurner Schulen eine stärkere Gewichtung von Umwelt- und Ökologieaspekten (Umweltbildung) vorgenommen werden?</t>
        </is>
      </c>
      <c r="E1784" t="inlineStr">
        <is>
          <t>Standard-4</t>
        </is>
      </c>
      <c r="F1784" t="n">
        <v>2</v>
      </c>
      <c r="G1784" t="inlineStr">
        <is>
          <t>Bildung</t>
        </is>
      </c>
      <c r="H1784" t="inlineStr">
        <is>
          <t>Q07952</t>
        </is>
      </c>
      <c r="I1784" t="inlineStr">
        <is>
          <t>de</t>
        </is>
      </c>
      <c r="J1784" t="b">
        <v>0</v>
      </c>
      <c r="K1784" t="inlineStr">
        <is>
          <t>84eda3fdce41c08b0b1b49b46825f305</t>
        </is>
      </c>
      <c r="L1784" t="n">
        <v/>
      </c>
      <c r="M1784" t="n">
        <v>-1</v>
      </c>
      <c r="N1784" t="n">
        <v>-1</v>
      </c>
    </row>
    <row r="1785">
      <c r="A1785" t="n">
        <v>44</v>
      </c>
      <c r="B1785" t="n">
        <v>2013</v>
      </c>
      <c r="C1785" t="n">
        <v>636</v>
      </c>
      <c r="D1785" t="inlineStr">
        <is>
          <t xml:space="preserve">Soll der Kanton Solothurn die elektronische Stimmabgabe bei Wahlen und Abstimmungen (E-Voting) flächendeckend einführen?
</t>
        </is>
      </c>
      <c r="E1785" t="inlineStr">
        <is>
          <t>Standard-4</t>
        </is>
      </c>
      <c r="F1785" t="n">
        <v>3</v>
      </c>
      <c r="G1785" t="inlineStr">
        <is>
          <t>Digitalisierung</t>
        </is>
      </c>
      <c r="H1785" t="inlineStr">
        <is>
          <t>Q07953</t>
        </is>
      </c>
      <c r="I1785" t="inlineStr">
        <is>
          <t>de</t>
        </is>
      </c>
      <c r="J1785" t="b">
        <v>0</v>
      </c>
      <c r="K1785" t="inlineStr">
        <is>
          <t>531ed0dc4e2c1c0f864cbe1d778df4b8</t>
        </is>
      </c>
      <c r="L1785" t="n">
        <v/>
      </c>
      <c r="M1785" t="n">
        <v>-1</v>
      </c>
      <c r="N1785" t="n">
        <v>-1</v>
      </c>
    </row>
    <row r="1786">
      <c r="A1786" t="n">
        <v>44</v>
      </c>
      <c r="B1786" t="n">
        <v>2013</v>
      </c>
      <c r="C1786" t="n">
        <v>591</v>
      </c>
      <c r="D1786" t="inlineStr">
        <is>
          <t xml:space="preserve">Eine kantonale Volksinitiative will die Pauschalbesteuerung von vermögenden ausländischen Bürger/innen abschaffen. Unterstützen Sie dieses Anliegen?
</t>
        </is>
      </c>
      <c r="E1786" t="inlineStr">
        <is>
          <t>Standard-4</t>
        </is>
      </c>
      <c r="F1786" t="n">
        <v>4</v>
      </c>
      <c r="G1786" t="inlineStr">
        <is>
          <t>Finanzen &amp; Steuern</t>
        </is>
      </c>
      <c r="H1786" t="inlineStr">
        <is>
          <t>Q07955</t>
        </is>
      </c>
      <c r="I1786" t="inlineStr">
        <is>
          <t>de</t>
        </is>
      </c>
      <c r="J1786" t="b">
        <v>0</v>
      </c>
      <c r="K1786" t="inlineStr">
        <is>
          <t>bcbac6d2ecc72f70f18a63057cebc2d5</t>
        </is>
      </c>
      <c r="L1786" t="n">
        <v/>
      </c>
      <c r="M1786" t="n">
        <v>-1</v>
      </c>
      <c r="N1786" t="n">
        <v>-1</v>
      </c>
    </row>
    <row r="1787">
      <c r="A1787" t="n">
        <v>44</v>
      </c>
      <c r="B1787" t="n">
        <v>2013</v>
      </c>
      <c r="C1787" t="n">
        <v>593</v>
      </c>
      <c r="D1787" t="inlineStr">
        <is>
          <t>Soll der Regierungsrat ein neues, umfassendes Sparpaket zur Reduktion des Defizits im Kanton Solothurn erarbeiten?</t>
        </is>
      </c>
      <c r="E1787" t="inlineStr">
        <is>
          <t>Standard-4</t>
        </is>
      </c>
      <c r="F1787" t="n">
        <v>4</v>
      </c>
      <c r="G1787" t="inlineStr">
        <is>
          <t>Finanzen &amp; Steuern</t>
        </is>
      </c>
      <c r="H1787" t="inlineStr">
        <is>
          <t>Q07956</t>
        </is>
      </c>
      <c r="I1787" t="inlineStr">
        <is>
          <t>de</t>
        </is>
      </c>
      <c r="J1787" t="b">
        <v>0</v>
      </c>
      <c r="K1787" t="inlineStr">
        <is>
          <t>03abf57e13d81ace9ac32df95c1d6d67</t>
        </is>
      </c>
      <c r="L1787" t="n">
        <v/>
      </c>
      <c r="M1787" t="n">
        <v>-1</v>
      </c>
      <c r="N1787" t="n">
        <v>-1</v>
      </c>
    </row>
    <row r="1788">
      <c r="A1788" t="n">
        <v>44</v>
      </c>
      <c r="B1788" t="n">
        <v>2013</v>
      </c>
      <c r="C1788" t="n">
        <v>594</v>
      </c>
      <c r="D1788" t="inlineStr">
        <is>
          <t>Würden Sie Steuererhöhungen (z.B. der Einkommenssteuern von 100% auf 104%) befürworten, um das Defizit des Kantons zu verkleinern?</t>
        </is>
      </c>
      <c r="E1788" t="inlineStr">
        <is>
          <t>Standard-4</t>
        </is>
      </c>
      <c r="F1788" t="n">
        <v>4</v>
      </c>
      <c r="G1788" t="inlineStr">
        <is>
          <t>Finanzen &amp; Steuern</t>
        </is>
      </c>
      <c r="H1788" t="inlineStr">
        <is>
          <t>Q07957</t>
        </is>
      </c>
      <c r="I1788" t="inlineStr">
        <is>
          <t>de</t>
        </is>
      </c>
      <c r="J1788" t="b">
        <v>0</v>
      </c>
      <c r="K1788" t="inlineStr">
        <is>
          <t>9a60e8c34ecace132815244f9b55b9b8</t>
        </is>
      </c>
      <c r="L1788" t="n">
        <v/>
      </c>
      <c r="M1788" t="n">
        <v>-1</v>
      </c>
      <c r="N1788" t="n">
        <v>-1</v>
      </c>
    </row>
    <row r="1789">
      <c r="A1789" t="n">
        <v>44</v>
      </c>
      <c r="B1789" t="n">
        <v>2013</v>
      </c>
      <c r="C1789" t="n">
        <v>596</v>
      </c>
      <c r="D1789" t="inlineStr">
        <is>
          <t xml:space="preserve">Im Kanton Solothurn bezahlen Unternehmen eine Finanzausgleichssteuer ("Kirchensteuer") an anerkannte Kirchgemeinden. Würden Sie eine Abschaffung dieser Steuer unterstützen?
</t>
        </is>
      </c>
      <c r="E1789" t="inlineStr">
        <is>
          <t>Standard-4</t>
        </is>
      </c>
      <c r="F1789" t="n">
        <v>4</v>
      </c>
      <c r="G1789" t="inlineStr">
        <is>
          <t>Finanzen &amp; Steuern</t>
        </is>
      </c>
      <c r="H1789" t="inlineStr">
        <is>
          <t>Q07959</t>
        </is>
      </c>
      <c r="I1789" t="inlineStr">
        <is>
          <t>de</t>
        </is>
      </c>
      <c r="J1789" t="b">
        <v>0</v>
      </c>
      <c r="K1789" t="inlineStr">
        <is>
          <t>ff8b491b07d21be249c57b5e2e327079</t>
        </is>
      </c>
      <c r="L1789" t="n">
        <v/>
      </c>
      <c r="M1789" t="n">
        <v>-1</v>
      </c>
      <c r="N1789" t="n">
        <v>-1</v>
      </c>
    </row>
    <row r="1790">
      <c r="A1790" t="n">
        <v>44</v>
      </c>
      <c r="B1790" t="n">
        <v>2013</v>
      </c>
      <c r="C1790" t="n">
        <v>600</v>
      </c>
      <c r="D1790" t="inlineStr">
        <is>
          <t>Soll der Kanton weniger Gelder für die Verbilligung der Krankenkassenprämien zur Verfügung stellen?</t>
        </is>
      </c>
      <c r="E1790" t="inlineStr">
        <is>
          <t>Standard-4</t>
        </is>
      </c>
      <c r="F1790" t="n">
        <v>6</v>
      </c>
      <c r="G1790" t="inlineStr">
        <is>
          <t>Gesundheit</t>
        </is>
      </c>
      <c r="H1790" t="inlineStr">
        <is>
          <t>Q07966</t>
        </is>
      </c>
      <c r="I1790" t="inlineStr">
        <is>
          <t>de</t>
        </is>
      </c>
      <c r="J1790" t="b">
        <v>0</v>
      </c>
      <c r="K1790" t="inlineStr">
        <is>
          <t>8ccae8cfffa358e1acbddc1140fe28dd</t>
        </is>
      </c>
      <c r="L1790" t="n">
        <v/>
      </c>
      <c r="M1790" t="n">
        <v>-1</v>
      </c>
      <c r="N1790" t="n">
        <v>-1</v>
      </c>
    </row>
    <row r="1791">
      <c r="A1791" t="n">
        <v>44</v>
      </c>
      <c r="B1791" t="n">
        <v>2013</v>
      </c>
      <c r="C1791" t="n">
        <v>602</v>
      </c>
      <c r="D1791" t="inlineStr">
        <is>
          <t xml:space="preserve">Sollen im Kanton Solothurn auch Ausländer/innen als Polizisten/innen angestellt werden können?
</t>
        </is>
      </c>
      <c r="E1791" t="inlineStr">
        <is>
          <t>Standard-4</t>
        </is>
      </c>
      <c r="F1791" t="n">
        <v>7</v>
      </c>
      <c r="G1791" t="inlineStr">
        <is>
          <t>Justiz, Armee &amp; Polizei</t>
        </is>
      </c>
      <c r="H1791" t="inlineStr">
        <is>
          <t>Q07968</t>
        </is>
      </c>
      <c r="I1791" t="inlineStr">
        <is>
          <t>de</t>
        </is>
      </c>
      <c r="J1791" t="b">
        <v>0</v>
      </c>
      <c r="K1791" t="inlineStr">
        <is>
          <t>744d85febee2c3131cd96d46d7a5e40b</t>
        </is>
      </c>
      <c r="L1791" t="n">
        <v/>
      </c>
      <c r="M1791" t="n">
        <v>-1</v>
      </c>
      <c r="N1791" t="n">
        <v>-1</v>
      </c>
    </row>
    <row r="1792">
      <c r="A1792" t="n">
        <v>44</v>
      </c>
      <c r="B1792" t="n">
        <v>2013</v>
      </c>
      <c r="C1792" t="n">
        <v>601</v>
      </c>
      <c r="D1792" t="inlineStr">
        <is>
          <t>Soll das Liegenlassen von Abfall im öffentlichen Raum  ("Littering") konsequenter gebüsst werden?</t>
        </is>
      </c>
      <c r="E1792" t="inlineStr">
        <is>
          <t>Standard-4</t>
        </is>
      </c>
      <c r="F1792" t="n">
        <v>7</v>
      </c>
      <c r="G1792" t="inlineStr">
        <is>
          <t>Justiz, Armee &amp; Polizei</t>
        </is>
      </c>
      <c r="H1792" t="inlineStr">
        <is>
          <t>Q07972</t>
        </is>
      </c>
      <c r="I1792" t="inlineStr">
        <is>
          <t>de</t>
        </is>
      </c>
      <c r="J1792" t="b">
        <v>0</v>
      </c>
      <c r="K1792" t="inlineStr">
        <is>
          <t>e82e09931c049d62bb215c2d1fe361e0</t>
        </is>
      </c>
      <c r="L1792" t="n">
        <v/>
      </c>
      <c r="M1792" t="n">
        <v>-1</v>
      </c>
      <c r="N1792" t="n">
        <v>-1</v>
      </c>
    </row>
    <row r="1793">
      <c r="A1793" t="n">
        <v>44</v>
      </c>
      <c r="B1793" t="n">
        <v>2013</v>
      </c>
      <c r="C1793" t="n">
        <v>605</v>
      </c>
      <c r="D1793" t="inlineStr">
        <is>
          <t>Sollen die Stadtpolizeien von Grenchen, Solothurn und Olten mit der Kantonspolizei zusammengelegt werden?</t>
        </is>
      </c>
      <c r="E1793" t="inlineStr">
        <is>
          <t>Standard-4</t>
        </is>
      </c>
      <c r="F1793" t="n">
        <v>7</v>
      </c>
      <c r="G1793" t="inlineStr">
        <is>
          <t>Justiz, Armee &amp; Polizei</t>
        </is>
      </c>
      <c r="H1793" t="inlineStr">
        <is>
          <t>Q07973</t>
        </is>
      </c>
      <c r="I1793" t="inlineStr">
        <is>
          <t>de</t>
        </is>
      </c>
      <c r="J1793" t="b">
        <v>0</v>
      </c>
      <c r="K1793" t="inlineStr">
        <is>
          <t>dff6e7c7a2a86ebef91e705566629d7d</t>
        </is>
      </c>
      <c r="L1793" t="n">
        <v/>
      </c>
      <c r="M1793" t="n">
        <v>-1</v>
      </c>
      <c r="N1793" t="n">
        <v>-1</v>
      </c>
    </row>
    <row r="1794">
      <c r="A1794" t="n">
        <v>44</v>
      </c>
      <c r="B1794" t="n">
        <v>2013</v>
      </c>
      <c r="C1794" t="n">
        <v>610</v>
      </c>
      <c r="D1794" t="inlineStr">
        <is>
          <t xml:space="preserve">Sollen alle aus dem Ausland zugezogenen Personen (Migrant/innen) eine verpflichtende Integrationsvereinbarung abschliessen müssen?
</t>
        </is>
      </c>
      <c r="E1794" t="inlineStr">
        <is>
          <t>Standard-4</t>
        </is>
      </c>
      <c r="F1794" t="n">
        <v>9</v>
      </c>
      <c r="G1794" t="inlineStr">
        <is>
          <t>Migration &amp; Integration</t>
        </is>
      </c>
      <c r="H1794" t="inlineStr">
        <is>
          <t>Q07974</t>
        </is>
      </c>
      <c r="I1794" t="inlineStr">
        <is>
          <t>de</t>
        </is>
      </c>
      <c r="J1794" t="b">
        <v>0</v>
      </c>
      <c r="K1794" t="inlineStr">
        <is>
          <t>c7c6b4a3f105acc6795eb8aebc4d9c7e</t>
        </is>
      </c>
      <c r="L1794" t="n">
        <v/>
      </c>
      <c r="M1794" t="n">
        <v>-1</v>
      </c>
      <c r="N1794" t="n">
        <v>-1</v>
      </c>
    </row>
    <row r="1795">
      <c r="A1795" t="n">
        <v>44</v>
      </c>
      <c r="B1795" t="n">
        <v>2013</v>
      </c>
      <c r="C1795" t="n">
        <v>634</v>
      </c>
      <c r="D1795" t="inlineStr">
        <is>
          <t xml:space="preserve">Die flankierenden Massnahmen zur Personenfreizügigkeit sehen Kontrollen der Anstellungsbedingungen und der Entlöhnung ausländischer Arbeitnehmenden vor. Sollen diese Kontrollen verstärkt werden?
</t>
        </is>
      </c>
      <c r="E1795" t="inlineStr">
        <is>
          <t>Standard-4</t>
        </is>
      </c>
      <c r="F1795" t="n">
        <v>9</v>
      </c>
      <c r="G1795" t="inlineStr">
        <is>
          <t>Migration &amp; Integration</t>
        </is>
      </c>
      <c r="H1795" t="inlineStr">
        <is>
          <t>Q07977</t>
        </is>
      </c>
      <c r="I1795" t="inlineStr">
        <is>
          <t>de</t>
        </is>
      </c>
      <c r="J1795" t="b">
        <v>0</v>
      </c>
      <c r="K1795" t="inlineStr">
        <is>
          <t>1678a6e11b050fc083f92f2719fbe9bf</t>
        </is>
      </c>
      <c r="L1795" t="n">
        <v/>
      </c>
      <c r="M1795" t="n">
        <v>-1</v>
      </c>
      <c r="N1795" t="n">
        <v>-1</v>
      </c>
    </row>
    <row r="1796">
      <c r="A1796" t="n">
        <v>44</v>
      </c>
      <c r="B1796" t="n">
        <v>2013</v>
      </c>
      <c r="C1796" t="n">
        <v>615</v>
      </c>
      <c r="D1796" t="inlineStr">
        <is>
          <t xml:space="preserve">Eine kantonale Volksinitiative verlangt, dass Parteien und politische Gruppierungen, die sich an Wahlen oder Abstimmungen beteiligen, ihre Finanzierung offenlegen müssen. Unterstützen Sie ein solches Vorhaben?
</t>
        </is>
      </c>
      <c r="E1796" t="inlineStr">
        <is>
          <t>Standard-4</t>
        </is>
      </c>
      <c r="F1796" t="n">
        <v>10</v>
      </c>
      <c r="G1796" t="inlineStr">
        <is>
          <t>Politisches System</t>
        </is>
      </c>
      <c r="H1796" t="inlineStr">
        <is>
          <t>Q07979</t>
        </is>
      </c>
      <c r="I1796" t="inlineStr">
        <is>
          <t>de</t>
        </is>
      </c>
      <c r="J1796" t="b">
        <v>0</v>
      </c>
      <c r="K1796" t="inlineStr">
        <is>
          <t>b3b69cf5794a6778ff46cca7950d0df7</t>
        </is>
      </c>
      <c r="L1796" t="n">
        <v/>
      </c>
      <c r="M1796" t="n">
        <v>-1</v>
      </c>
      <c r="N1796" t="n">
        <v>-1</v>
      </c>
    </row>
    <row r="1797">
      <c r="A1797" t="n">
        <v>44</v>
      </c>
      <c r="B1797" t="n">
        <v>2013</v>
      </c>
      <c r="C1797" t="n">
        <v>638</v>
      </c>
      <c r="D1797" t="inlineStr">
        <is>
          <t xml:space="preserve">Sollen Gemeindefusionen durch den Kanton finanziell stärker gefördert werden?
</t>
        </is>
      </c>
      <c r="E1797" t="inlineStr">
        <is>
          <t>Standard-4</t>
        </is>
      </c>
      <c r="F1797" t="n">
        <v>10</v>
      </c>
      <c r="G1797" t="inlineStr">
        <is>
          <t>Politisches System</t>
        </is>
      </c>
      <c r="H1797" t="inlineStr">
        <is>
          <t>Q07980</t>
        </is>
      </c>
      <c r="I1797" t="inlineStr">
        <is>
          <t>de</t>
        </is>
      </c>
      <c r="J1797" t="b">
        <v>0</v>
      </c>
      <c r="K1797" t="inlineStr">
        <is>
          <t>cde0be2ea19d81abe7da65dae1a64240</t>
        </is>
      </c>
      <c r="L1797" t="n">
        <v/>
      </c>
      <c r="M1797" t="n">
        <v>-1</v>
      </c>
      <c r="N1797" t="n">
        <v>-1</v>
      </c>
    </row>
    <row r="1798">
      <c r="A1798" t="n">
        <v>44</v>
      </c>
      <c r="B1798" t="n">
        <v>2013</v>
      </c>
      <c r="C1798" t="n">
        <v>637</v>
      </c>
      <c r="D1798" t="inlineStr">
        <is>
          <t>Sollen im Kanton Solothurn Listenverbindungen nur noch zwischen Listen derselben Partei oder ihrer Jungpartei erlaubt sein?</t>
        </is>
      </c>
      <c r="E1798" t="inlineStr">
        <is>
          <t>Standard-4</t>
        </is>
      </c>
      <c r="F1798" t="n">
        <v>10</v>
      </c>
      <c r="G1798" t="inlineStr">
        <is>
          <t>Politisches System</t>
        </is>
      </c>
      <c r="H1798" t="inlineStr">
        <is>
          <t>Q07981</t>
        </is>
      </c>
      <c r="I1798" t="inlineStr">
        <is>
          <t>de</t>
        </is>
      </c>
      <c r="J1798" t="b">
        <v>0</v>
      </c>
      <c r="K1798" t="inlineStr">
        <is>
          <t>b6e3e4a667bddc9eae9644cb9185e1e3</t>
        </is>
      </c>
      <c r="L1798" t="n">
        <v/>
      </c>
      <c r="M1798" t="n">
        <v>-1</v>
      </c>
      <c r="N1798" t="n">
        <v>-1</v>
      </c>
    </row>
    <row r="1799">
      <c r="A1799" t="n">
        <v>44</v>
      </c>
      <c r="B1799" t="n">
        <v>2013</v>
      </c>
      <c r="C1799" t="n">
        <v>578</v>
      </c>
      <c r="D1799" t="inlineStr">
        <is>
          <t xml:space="preserve">Sozialversicherungen und Fürsorge
</t>
        </is>
      </c>
      <c r="E1799" t="inlineStr">
        <is>
          <t>Budget-5</t>
        </is>
      </c>
      <c r="F1799" t="n">
        <v>12</v>
      </c>
      <c r="G1799" t="inlineStr">
        <is>
          <t>Sozialstaat &amp; Familie</t>
        </is>
      </c>
      <c r="H1799" t="inlineStr">
        <is>
          <t>Q07982</t>
        </is>
      </c>
      <c r="I1799" t="inlineStr">
        <is>
          <t>de</t>
        </is>
      </c>
      <c r="J1799" t="b">
        <v>0</v>
      </c>
      <c r="K1799" t="inlineStr">
        <is>
          <t>483bdf0eba6c73ebaba6fe494fc0cd92</t>
        </is>
      </c>
      <c r="L1799" t="n">
        <v/>
      </c>
      <c r="M1799" t="n">
        <v>-1</v>
      </c>
      <c r="N1799" t="n">
        <v>-1</v>
      </c>
    </row>
    <row r="1800">
      <c r="A1800" t="n">
        <v>44</v>
      </c>
      <c r="B1800" t="n">
        <v>2013</v>
      </c>
      <c r="C1800" t="n">
        <v>618</v>
      </c>
      <c r="D1800" t="inlineStr">
        <is>
          <t>Soll der Kanton Solothurn die Schaffung von familienergänzenden Betreuungsstrukturen (Tagesstätten, Tagesschulen, Mittagstische) verstärkt finanziell unterstützen?</t>
        </is>
      </c>
      <c r="E1800" t="inlineStr">
        <is>
          <t>Standard-4</t>
        </is>
      </c>
      <c r="F1800" t="n">
        <v>12</v>
      </c>
      <c r="G1800" t="inlineStr">
        <is>
          <t>Sozialstaat &amp; Familie</t>
        </is>
      </c>
      <c r="H1800" t="inlineStr">
        <is>
          <t>Q07984</t>
        </is>
      </c>
      <c r="I1800" t="inlineStr">
        <is>
          <t>de</t>
        </is>
      </c>
      <c r="J1800" t="b">
        <v>0</v>
      </c>
      <c r="K1800" t="inlineStr">
        <is>
          <t>4c4f90c507a56b0a0a911ca089ce87bb</t>
        </is>
      </c>
      <c r="L1800" t="n">
        <v/>
      </c>
      <c r="M1800" t="n">
        <v>-1</v>
      </c>
      <c r="N1800" t="n">
        <v>-1</v>
      </c>
    </row>
    <row r="1801">
      <c r="A1801" t="n">
        <v>44</v>
      </c>
      <c r="B1801" t="n">
        <v>2013</v>
      </c>
      <c r="C1801" t="n">
        <v>627</v>
      </c>
      <c r="D1801" t="inlineStr">
        <is>
          <t xml:space="preserve">Befürworten Sie das neue Raumplanungsgesetz des Bundes, welches unter anderem Massnahmen gegen die Zersiedelung beinhaltet (Referendumsabstimmung vom 03. März 2013 )?
</t>
        </is>
      </c>
      <c r="E1801" t="inlineStr">
        <is>
          <t>Standard-4</t>
        </is>
      </c>
      <c r="F1801" t="n">
        <v>13</v>
      </c>
      <c r="G1801" t="inlineStr">
        <is>
          <t>Umweltschutz &amp; Landwirtschaft</t>
        </is>
      </c>
      <c r="H1801" t="inlineStr">
        <is>
          <t>Q07992</t>
        </is>
      </c>
      <c r="I1801" t="inlineStr">
        <is>
          <t>de</t>
        </is>
      </c>
      <c r="J1801" t="b">
        <v>0</v>
      </c>
      <c r="K1801" t="inlineStr">
        <is>
          <t>a22209a05d06763ad65d8a1fa909813e</t>
        </is>
      </c>
      <c r="L1801" t="n">
        <v/>
      </c>
      <c r="M1801" t="n">
        <v>-1</v>
      </c>
      <c r="N1801" t="n">
        <v>-1</v>
      </c>
    </row>
    <row r="1802">
      <c r="A1802" t="n">
        <v>44</v>
      </c>
      <c r="B1802" t="n">
        <v>2013</v>
      </c>
      <c r="C1802" t="n">
        <v>624</v>
      </c>
      <c r="D1802" t="inlineStr">
        <is>
          <t>Unterstützen Sie die geplanten Windenergieanlagen (z.B. auf dem Grenchnerberg oder im Thal)?</t>
        </is>
      </c>
      <c r="E1802" t="inlineStr">
        <is>
          <t>Standard-4</t>
        </is>
      </c>
      <c r="F1802" t="n">
        <v>13</v>
      </c>
      <c r="G1802" t="inlineStr">
        <is>
          <t>Umweltschutz &amp; Landwirtschaft</t>
        </is>
      </c>
      <c r="H1802" t="inlineStr">
        <is>
          <t>Q07993</t>
        </is>
      </c>
      <c r="I1802" t="inlineStr">
        <is>
          <t>de</t>
        </is>
      </c>
      <c r="J1802" t="b">
        <v>0</v>
      </c>
      <c r="K1802" t="inlineStr">
        <is>
          <t>1e8e3382c5e05d5dad3fcdbb7aa9f100</t>
        </is>
      </c>
      <c r="L1802" t="n">
        <v/>
      </c>
      <c r="M1802" t="n">
        <v>-1</v>
      </c>
      <c r="N1802" t="n">
        <v>-1</v>
      </c>
    </row>
    <row r="1803">
      <c r="A1803" t="n">
        <v>44</v>
      </c>
      <c r="B1803" t="n">
        <v>2013</v>
      </c>
      <c r="C1803" t="n">
        <v>625</v>
      </c>
      <c r="D1803" t="inlineStr">
        <is>
          <t xml:space="preserve">Soll der Kanton mehr Geld für den systematischen Ausbau und die Sicherheit der Velo- und Fusswege zur Verfügung stellen?
</t>
        </is>
      </c>
      <c r="E1803" t="inlineStr">
        <is>
          <t>Standard-4</t>
        </is>
      </c>
      <c r="F1803" t="n">
        <v>14</v>
      </c>
      <c r="G1803" t="inlineStr">
        <is>
          <t>Verkehr</t>
        </is>
      </c>
      <c r="H1803" t="inlineStr">
        <is>
          <t>Q07996</t>
        </is>
      </c>
      <c r="I1803" t="inlineStr">
        <is>
          <t>de</t>
        </is>
      </c>
      <c r="J1803" t="b">
        <v>0</v>
      </c>
      <c r="K1803" t="inlineStr">
        <is>
          <t>2e8b645a44d05b95658fa626aa3ac202</t>
        </is>
      </c>
      <c r="L1803" t="n">
        <v/>
      </c>
      <c r="M1803" t="n">
        <v>-1</v>
      </c>
      <c r="N1803" t="n">
        <v>-1</v>
      </c>
    </row>
    <row r="1804">
      <c r="A1804" t="n">
        <v>44</v>
      </c>
      <c r="B1804" t="n">
        <v>2013</v>
      </c>
      <c r="C1804" t="n">
        <v>604</v>
      </c>
      <c r="D1804" t="inlineStr">
        <is>
          <t>Der Regierungsrat schlägt vor, mehr Kontrollen im Strassenverkehr durchzuführen. Befürworten Sie dies?</t>
        </is>
      </c>
      <c r="E1804" t="inlineStr">
        <is>
          <t>Standard-4</t>
        </is>
      </c>
      <c r="F1804" t="n">
        <v>14</v>
      </c>
      <c r="G1804" t="inlineStr">
        <is>
          <t>Verkehr</t>
        </is>
      </c>
      <c r="H1804" t="inlineStr">
        <is>
          <t>Q07997</t>
        </is>
      </c>
      <c r="I1804" t="inlineStr">
        <is>
          <t>de</t>
        </is>
      </c>
      <c r="J1804" t="b">
        <v>0</v>
      </c>
      <c r="K1804" t="inlineStr">
        <is>
          <t>3888511fdf8fba1c7ef3fc2751496093</t>
        </is>
      </c>
      <c r="L1804" t="n">
        <v/>
      </c>
      <c r="M1804" t="n">
        <v>-1</v>
      </c>
      <c r="N1804" t="n">
        <v>-1</v>
      </c>
    </row>
    <row r="1805">
      <c r="A1805" t="n">
        <v>44</v>
      </c>
      <c r="B1805" t="n">
        <v>2013</v>
      </c>
      <c r="C1805" t="n">
        <v>630</v>
      </c>
      <c r="D1805" t="inlineStr">
        <is>
          <t>Der Stromkonzern Alpiq benötigt zusätzliches Kapital. Soll sich der Kanton Solothurn als Miteigentümer mit mindestens 50 Millionen Franken an der Kapitalerhöhung beteiligen?</t>
        </is>
      </c>
      <c r="E1805" t="inlineStr">
        <is>
          <t>Standard-4</t>
        </is>
      </c>
      <c r="F1805" t="n">
        <v>15</v>
      </c>
      <c r="G1805" t="inlineStr">
        <is>
          <t>Wirtschaft &amp; Arbeit</t>
        </is>
      </c>
      <c r="H1805" t="inlineStr">
        <is>
          <t>Q07998</t>
        </is>
      </c>
      <c r="I1805" t="inlineStr">
        <is>
          <t>de</t>
        </is>
      </c>
      <c r="J1805" t="b">
        <v>0</v>
      </c>
      <c r="K1805" t="inlineStr">
        <is>
          <t>69f439bf760173f7b87b13d2d9fd704c</t>
        </is>
      </c>
      <c r="L1805" t="n">
        <v/>
      </c>
      <c r="M1805" t="n">
        <v>-1</v>
      </c>
      <c r="N1805" t="n">
        <v>-1</v>
      </c>
    </row>
    <row r="1806">
      <c r="A1806" t="n">
        <v>44</v>
      </c>
      <c r="B1806" t="n">
        <v>2013</v>
      </c>
      <c r="C1806" t="n">
        <v>633</v>
      </c>
      <c r="D1806" t="inlineStr">
        <is>
          <t>Der Bundesrat möchte die Geschäftsöffnungszeiten liberalisieren: An Werktagen bis mindestens 20 Uhr und an Samstagen bis mindestens 19 Uhr. Unterstützen Sie diesen Vorschlag?</t>
        </is>
      </c>
      <c r="E1806" t="inlineStr">
        <is>
          <t>Standard-4</t>
        </is>
      </c>
      <c r="F1806" t="n">
        <v>15</v>
      </c>
      <c r="G1806" t="inlineStr">
        <is>
          <t>Wirtschaft &amp; Arbeit</t>
        </is>
      </c>
      <c r="H1806" t="inlineStr">
        <is>
          <t>Q07999</t>
        </is>
      </c>
      <c r="I1806" t="inlineStr">
        <is>
          <t>de</t>
        </is>
      </c>
      <c r="J1806" t="b">
        <v>0</v>
      </c>
      <c r="K1806" t="inlineStr">
        <is>
          <t>69385a025930cd4ee7e673d21fb2950c</t>
        </is>
      </c>
      <c r="L1806" t="n">
        <v/>
      </c>
      <c r="M1806" t="n">
        <v>-1</v>
      </c>
      <c r="N1806" t="n">
        <v>-1</v>
      </c>
    </row>
    <row r="1807">
      <c r="A1807" t="n">
        <v>44</v>
      </c>
      <c r="B1807" t="n">
        <v>2013</v>
      </c>
      <c r="C1807" t="n">
        <v>631</v>
      </c>
      <c r="D1807" t="inlineStr">
        <is>
          <t>Befürworten Sie die Einführung eines für alle Arbeitnehmenden gültigen Mindestlohnes von 3'800 CHF für eine 100%-Stelle / 40h-Woche (Mindestlohn-Initiative)?</t>
        </is>
      </c>
      <c r="E1807" t="inlineStr">
        <is>
          <t>Standard-4</t>
        </is>
      </c>
      <c r="F1807" t="n">
        <v>15</v>
      </c>
      <c r="G1807" t="inlineStr">
        <is>
          <t>Wirtschaft &amp; Arbeit</t>
        </is>
      </c>
      <c r="H1807" t="inlineStr">
        <is>
          <t>Q08000</t>
        </is>
      </c>
      <c r="I1807" t="inlineStr">
        <is>
          <t>de</t>
        </is>
      </c>
      <c r="J1807" t="b">
        <v>0</v>
      </c>
      <c r="K1807" t="inlineStr">
        <is>
          <t>25c134019508568e6e1b860e47845f28</t>
        </is>
      </c>
      <c r="L1807" t="n">
        <v/>
      </c>
      <c r="M1807" t="n">
        <v>-1</v>
      </c>
      <c r="N1807" t="n">
        <v>-1</v>
      </c>
    </row>
    <row r="1808">
      <c r="A1808" t="n">
        <v>44</v>
      </c>
      <c r="B1808" t="n">
        <v>2013</v>
      </c>
      <c r="C1808" t="n">
        <v>635</v>
      </c>
      <c r="D1808" t="inlineStr">
        <is>
          <t>Im Kanton Aargau fordert eine Volksinitiative, dass der Kanton Arbeitslose mit zusätzlichen Geldern unterstützt. Würden Sie dies auch im Kanton Solothurn unterstützen?</t>
        </is>
      </c>
      <c r="E1808" t="inlineStr">
        <is>
          <t>Standard-4</t>
        </is>
      </c>
      <c r="F1808" t="n">
        <v>15</v>
      </c>
      <c r="G1808" t="inlineStr">
        <is>
          <t>Wirtschaft &amp; Arbeit</t>
        </is>
      </c>
      <c r="H1808" t="inlineStr">
        <is>
          <t>Q08001</t>
        </is>
      </c>
      <c r="I1808" t="inlineStr">
        <is>
          <t>de</t>
        </is>
      </c>
      <c r="J1808" t="b">
        <v>0</v>
      </c>
      <c r="K1808" t="inlineStr">
        <is>
          <t>d35f1f4286043e33577c36be54fd8f3b</t>
        </is>
      </c>
      <c r="L1808" t="n">
        <v/>
      </c>
      <c r="M1808" t="n">
        <v>-1</v>
      </c>
      <c r="N1808" t="n">
        <v>-1</v>
      </c>
    </row>
    <row r="1809">
      <c r="A1809" t="n">
        <v>44</v>
      </c>
      <c r="B1809" t="n">
        <v>2013</v>
      </c>
      <c r="C1809" t="n">
        <v>639</v>
      </c>
      <c r="D1809" t="inlineStr">
        <is>
          <t xml:space="preserve">Befürworten Sie die eidgenössische Volksinitiative "gegen die Abzockerei" (Abstimmung vom 03. März 2013)?
</t>
        </is>
      </c>
      <c r="E1809" t="inlineStr">
        <is>
          <t>Standard-4</t>
        </is>
      </c>
      <c r="F1809" t="n">
        <v/>
      </c>
      <c r="G1809" t="n">
        <v/>
      </c>
      <c r="H1809" t="inlineStr">
        <is>
          <t>Q08002</t>
        </is>
      </c>
      <c r="I1809" t="inlineStr">
        <is>
          <t>de</t>
        </is>
      </c>
      <c r="J1809" t="b">
        <v>0</v>
      </c>
      <c r="K1809" t="inlineStr">
        <is>
          <t>c8d1ae15ee77290afeaba686336040d4</t>
        </is>
      </c>
      <c r="L1809" t="n">
        <v/>
      </c>
      <c r="M1809" t="n">
        <v>-1</v>
      </c>
      <c r="N1809" t="n">
        <v>-1</v>
      </c>
    </row>
    <row r="1810">
      <c r="A1810" t="n">
        <v>15</v>
      </c>
      <c r="B1810" t="n">
        <v>2012</v>
      </c>
      <c r="C1810" t="n">
        <v>250</v>
      </c>
      <c r="D1810" t="inlineStr">
        <is>
          <t>Im Kanton Thurgau wird in der Primarschule als erste Fremdsprache Englisch gelernt, Französisch folgt als Zweite. Finden Sie das richtig?</t>
        </is>
      </c>
      <c r="E1810" t="inlineStr">
        <is>
          <t>Standard-4</t>
        </is>
      </c>
      <c r="F1810" t="n">
        <v>2</v>
      </c>
      <c r="G1810" t="inlineStr">
        <is>
          <t>Bildung</t>
        </is>
      </c>
      <c r="H1810" t="inlineStr">
        <is>
          <t>Q08155</t>
        </is>
      </c>
      <c r="I1810" t="inlineStr">
        <is>
          <t>de</t>
        </is>
      </c>
      <c r="J1810" t="b">
        <v>0</v>
      </c>
      <c r="K1810" t="inlineStr">
        <is>
          <t>0c8bb26faf6c2984d5dfbe2d4f921d4f</t>
        </is>
      </c>
      <c r="L1810" t="n">
        <v/>
      </c>
      <c r="M1810" t="n">
        <v>-1</v>
      </c>
      <c r="N1810" t="n">
        <v>-1</v>
      </c>
    </row>
    <row r="1811">
      <c r="A1811" t="n">
        <v>15</v>
      </c>
      <c r="B1811" t="n">
        <v>2012</v>
      </c>
      <c r="C1811" t="n">
        <v>249</v>
      </c>
      <c r="D1811" t="inlineStr">
        <is>
          <t>Sollen an den Hochschulen im Kanton Thurgau und der Ostschweiz höhere Studiengebühren verlangt werden?</t>
        </is>
      </c>
      <c r="E1811" t="inlineStr">
        <is>
          <t>Standard-4</t>
        </is>
      </c>
      <c r="F1811" t="n">
        <v>2</v>
      </c>
      <c r="G1811" t="inlineStr">
        <is>
          <t>Bildung</t>
        </is>
      </c>
      <c r="H1811" t="inlineStr">
        <is>
          <t>Q08156</t>
        </is>
      </c>
      <c r="I1811" t="inlineStr">
        <is>
          <t>de</t>
        </is>
      </c>
      <c r="J1811" t="b">
        <v>0</v>
      </c>
      <c r="K1811" t="inlineStr">
        <is>
          <t>e77a2d9085a4de491547a1795fd0a337</t>
        </is>
      </c>
      <c r="L1811" t="n">
        <v/>
      </c>
      <c r="M1811" t="n">
        <v>-1</v>
      </c>
      <c r="N1811" t="n">
        <v>-1</v>
      </c>
    </row>
    <row r="1812">
      <c r="A1812" t="n">
        <v>15</v>
      </c>
      <c r="B1812" t="n">
        <v>2012</v>
      </c>
      <c r="C1812" t="n">
        <v>246</v>
      </c>
      <c r="D1812" t="inlineStr">
        <is>
          <t>Der Kanton Thurgau hat entschieden, vorläufig auf Untergymnasien zu verzichten. Befürworten Sie diesen Entscheid?</t>
        </is>
      </c>
      <c r="E1812" t="inlineStr">
        <is>
          <t>Standard-4</t>
        </is>
      </c>
      <c r="F1812" t="n">
        <v>2</v>
      </c>
      <c r="G1812" t="inlineStr">
        <is>
          <t>Bildung</t>
        </is>
      </c>
      <c r="H1812" t="inlineStr">
        <is>
          <t>Q08157</t>
        </is>
      </c>
      <c r="I1812" t="inlineStr">
        <is>
          <t>de</t>
        </is>
      </c>
      <c r="J1812" t="b">
        <v>0</v>
      </c>
      <c r="K1812" t="inlineStr">
        <is>
          <t>a92021e80037dcbee434b178eb2d54d3</t>
        </is>
      </c>
      <c r="L1812" t="n">
        <v/>
      </c>
      <c r="M1812" t="n">
        <v>-1</v>
      </c>
      <c r="N1812" t="n">
        <v>-1</v>
      </c>
    </row>
    <row r="1813">
      <c r="A1813" t="n">
        <v>15</v>
      </c>
      <c r="B1813" t="n">
        <v>2012</v>
      </c>
      <c r="C1813" t="n">
        <v>247</v>
      </c>
      <c r="D1813" t="inlineStr">
        <is>
          <t>Soll im Kindergarten vorwiegend Schweizerdeutsch als Unterrichtssprache verwendet werden?</t>
        </is>
      </c>
      <c r="E1813" t="inlineStr">
        <is>
          <t>Standard-4</t>
        </is>
      </c>
      <c r="F1813" t="n">
        <v>2</v>
      </c>
      <c r="G1813" t="inlineStr">
        <is>
          <t>Bildung</t>
        </is>
      </c>
      <c r="H1813" t="inlineStr">
        <is>
          <t>Q08158</t>
        </is>
      </c>
      <c r="I1813" t="inlineStr">
        <is>
          <t>de</t>
        </is>
      </c>
      <c r="J1813" t="b">
        <v>0</v>
      </c>
      <c r="K1813" t="inlineStr">
        <is>
          <t>3891907faaf4065e4fca30619149c381</t>
        </is>
      </c>
      <c r="L1813" t="n">
        <v/>
      </c>
      <c r="M1813" t="n">
        <v>-1</v>
      </c>
      <c r="N1813" t="n">
        <v>-1</v>
      </c>
    </row>
    <row r="1814">
      <c r="A1814" t="n">
        <v>15</v>
      </c>
      <c r="B1814" t="n">
        <v>2012</v>
      </c>
      <c r="C1814" t="n">
        <v>251</v>
      </c>
      <c r="D1814" t="inlineStr">
        <is>
          <t>Sollen die Schulgemeinden die Möglichkeit erhalten, eine Basisstufe (Vereinigung des Kindergartens mit den ersten beiden Primarklassen) einzuführen?</t>
        </is>
      </c>
      <c r="E1814" t="inlineStr">
        <is>
          <t>Standard-4</t>
        </is>
      </c>
      <c r="F1814" t="n">
        <v>2</v>
      </c>
      <c r="G1814" t="inlineStr">
        <is>
          <t>Bildung</t>
        </is>
      </c>
      <c r="H1814" t="inlineStr">
        <is>
          <t>Q08159</t>
        </is>
      </c>
      <c r="I1814" t="inlineStr">
        <is>
          <t>de</t>
        </is>
      </c>
      <c r="J1814" t="b">
        <v>0</v>
      </c>
      <c r="K1814" t="inlineStr">
        <is>
          <t>cb802f2dc9385d29f4ac2d57fcd32dd8</t>
        </is>
      </c>
      <c r="L1814" t="n">
        <v/>
      </c>
      <c r="M1814" t="n">
        <v>-1</v>
      </c>
      <c r="N1814" t="n">
        <v>-1</v>
      </c>
    </row>
    <row r="1815">
      <c r="A1815" t="n">
        <v>15</v>
      </c>
      <c r="B1815" t="n">
        <v>2012</v>
      </c>
      <c r="C1815" t="n">
        <v>262</v>
      </c>
      <c r="D1815" t="inlineStr">
        <is>
          <t>Haben Sie die kantonale Volksinitiative «Abschaffung der Pauschalbesteuerung – Schweizer und Ausländer gleich behandeln» angenommen (15.5.2011)?</t>
        </is>
      </c>
      <c r="E1815" t="inlineStr">
        <is>
          <t>Standard-2</t>
        </is>
      </c>
      <c r="F1815" t="n">
        <v>4</v>
      </c>
      <c r="G1815" t="inlineStr">
        <is>
          <t>Finanzen &amp; Steuern</t>
        </is>
      </c>
      <c r="H1815" t="inlineStr">
        <is>
          <t>Q08161</t>
        </is>
      </c>
      <c r="I1815" t="inlineStr">
        <is>
          <t>de</t>
        </is>
      </c>
      <c r="J1815" t="b">
        <v>0</v>
      </c>
      <c r="K1815" t="inlineStr">
        <is>
          <t>eca53126bf9bd324a6699fff586cb835</t>
        </is>
      </c>
      <c r="L1815" t="n">
        <v/>
      </c>
      <c r="M1815" t="n">
        <v>-1</v>
      </c>
      <c r="N1815" t="n">
        <v>-1</v>
      </c>
    </row>
    <row r="1816">
      <c r="A1816" t="n">
        <v>15</v>
      </c>
      <c r="B1816" t="n">
        <v>2012</v>
      </c>
      <c r="C1816" t="n">
        <v>263</v>
      </c>
      <c r="D1816" t="inlineStr">
        <is>
          <t>Soll der Kanton den Steuersatz erhöhen, um die angespannten Kantonsfinanzen auszugleichen?</t>
        </is>
      </c>
      <c r="E1816" t="inlineStr">
        <is>
          <t>Standard-4</t>
        </is>
      </c>
      <c r="F1816" t="n">
        <v>4</v>
      </c>
      <c r="G1816" t="inlineStr">
        <is>
          <t>Finanzen &amp; Steuern</t>
        </is>
      </c>
      <c r="H1816" t="inlineStr">
        <is>
          <t>Q08162</t>
        </is>
      </c>
      <c r="I1816" t="inlineStr">
        <is>
          <t>de</t>
        </is>
      </c>
      <c r="J1816" t="b">
        <v>0</v>
      </c>
      <c r="K1816" t="inlineStr">
        <is>
          <t>d84306981ee3ee90c9901134b681fb47</t>
        </is>
      </c>
      <c r="L1816" t="n">
        <v/>
      </c>
      <c r="M1816" t="n">
        <v>-1</v>
      </c>
      <c r="N1816" t="n">
        <v>-1</v>
      </c>
    </row>
    <row r="1817">
      <c r="A1817" t="n">
        <v>15</v>
      </c>
      <c r="B1817" t="n">
        <v>2012</v>
      </c>
      <c r="C1817" t="n">
        <v>261</v>
      </c>
      <c r="D1817" t="inlineStr">
        <is>
          <t>Soll das Steuerprivileg von Holdinggesellschaften im Kanton Thurgau abgeschafft werden?</t>
        </is>
      </c>
      <c r="E1817" t="inlineStr">
        <is>
          <t>Standard-4</t>
        </is>
      </c>
      <c r="F1817" t="n">
        <v>4</v>
      </c>
      <c r="G1817" t="inlineStr">
        <is>
          <t>Finanzen &amp; Steuern</t>
        </is>
      </c>
      <c r="H1817" t="inlineStr">
        <is>
          <t>Q08163</t>
        </is>
      </c>
      <c r="I1817" t="inlineStr">
        <is>
          <t>de</t>
        </is>
      </c>
      <c r="J1817" t="b">
        <v>0</v>
      </c>
      <c r="K1817" t="inlineStr">
        <is>
          <t>e0a24793594195007e1f898648762137</t>
        </is>
      </c>
      <c r="L1817" t="n">
        <v/>
      </c>
      <c r="M1817" t="n">
        <v>-1</v>
      </c>
      <c r="N1817" t="n">
        <v>-1</v>
      </c>
    </row>
    <row r="1818">
      <c r="A1818" t="n">
        <v>15</v>
      </c>
      <c r="B1818" t="n">
        <v>2012</v>
      </c>
      <c r="C1818" t="n">
        <v>245</v>
      </c>
      <c r="D1818" t="inlineStr">
        <is>
          <t>Befürworten Sie eine steuerliche Entlastung für Familien, die ihre Kinder selber betreuen?</t>
        </is>
      </c>
      <c r="E1818" t="inlineStr">
        <is>
          <t>Standard-4</t>
        </is>
      </c>
      <c r="F1818" t="n">
        <v>4</v>
      </c>
      <c r="G1818" t="inlineStr">
        <is>
          <t>Finanzen &amp; Steuern</t>
        </is>
      </c>
      <c r="H1818" t="inlineStr">
        <is>
          <t>Q08166</t>
        </is>
      </c>
      <c r="I1818" t="inlineStr">
        <is>
          <t>de</t>
        </is>
      </c>
      <c r="J1818" t="b">
        <v>0</v>
      </c>
      <c r="K1818" t="inlineStr">
        <is>
          <t>bc23bff38714f7767a4014915f06b15a</t>
        </is>
      </c>
      <c r="L1818" t="n">
        <v/>
      </c>
      <c r="M1818" t="n">
        <v>-1</v>
      </c>
      <c r="N1818" t="n">
        <v>-1</v>
      </c>
    </row>
    <row r="1819">
      <c r="A1819" t="n">
        <v>15</v>
      </c>
      <c r="B1819" t="n">
        <v>2012</v>
      </c>
      <c r="C1819" t="n">
        <v>276</v>
      </c>
      <c r="D1819" t="inlineStr">
        <is>
          <t>Die Stadt Kreuzlingen hat die Bewilligung erhalten, private Sicherheitskräfte mit polizeilichen Kompetenzen auszustatten. Unterstützen Sie dies?</t>
        </is>
      </c>
      <c r="E1819" t="inlineStr">
        <is>
          <t>Standard-4</t>
        </is>
      </c>
      <c r="F1819" t="n">
        <v>7</v>
      </c>
      <c r="G1819" t="inlineStr">
        <is>
          <t>Justiz, Armee &amp; Polizei</t>
        </is>
      </c>
      <c r="H1819" t="inlineStr">
        <is>
          <t>Q08172</t>
        </is>
      </c>
      <c r="I1819" t="inlineStr">
        <is>
          <t>de</t>
        </is>
      </c>
      <c r="J1819" t="b">
        <v>0</v>
      </c>
      <c r="K1819" t="inlineStr">
        <is>
          <t>6aa89e9408146b433c69b43b0e1e210a</t>
        </is>
      </c>
      <c r="L1819" t="n">
        <v/>
      </c>
      <c r="M1819" t="n">
        <v>-1</v>
      </c>
      <c r="N1819" t="n">
        <v>-1</v>
      </c>
    </row>
    <row r="1820">
      <c r="A1820" t="n">
        <v>15</v>
      </c>
      <c r="B1820" t="n">
        <v>2012</v>
      </c>
      <c r="C1820" t="n">
        <v>277</v>
      </c>
      <c r="D1820" t="inlineStr">
        <is>
          <t>Befürworten Sie die Videoüberwachung von neuralgischen Punkten im Kanton Thurgau?</t>
        </is>
      </c>
      <c r="E1820" t="inlineStr">
        <is>
          <t>Standard-4</t>
        </is>
      </c>
      <c r="F1820" t="n">
        <v>7</v>
      </c>
      <c r="G1820" t="inlineStr">
        <is>
          <t>Justiz, Armee &amp; Polizei</t>
        </is>
      </c>
      <c r="H1820" t="inlineStr">
        <is>
          <t>Q08177</t>
        </is>
      </c>
      <c r="I1820" t="inlineStr">
        <is>
          <t>de</t>
        </is>
      </c>
      <c r="J1820" t="b">
        <v>0</v>
      </c>
      <c r="K1820" t="inlineStr">
        <is>
          <t>e61fa3b397dae816686a4a3e7f18f069</t>
        </is>
      </c>
      <c r="L1820" t="n">
        <v/>
      </c>
      <c r="M1820" t="n">
        <v>-1</v>
      </c>
      <c r="N1820" t="n">
        <v>-1</v>
      </c>
    </row>
    <row r="1821">
      <c r="A1821" t="n">
        <v>15</v>
      </c>
      <c r="B1821" t="n">
        <v>2012</v>
      </c>
      <c r="C1821" t="n">
        <v>256</v>
      </c>
      <c r="D1821" t="inlineStr">
        <is>
          <t>Befürworten Sie einen Ausbau der Anti-Littering Kampagne im Kanton Thurgau?</t>
        </is>
      </c>
      <c r="E1821" t="inlineStr">
        <is>
          <t>Standard-4</t>
        </is>
      </c>
      <c r="F1821" t="n">
        <v>7</v>
      </c>
      <c r="G1821" t="inlineStr">
        <is>
          <t>Justiz, Armee &amp; Polizei</t>
        </is>
      </c>
      <c r="H1821" t="inlineStr">
        <is>
          <t>Q08179</t>
        </is>
      </c>
      <c r="I1821" t="inlineStr">
        <is>
          <t>de</t>
        </is>
      </c>
      <c r="J1821" t="b">
        <v>0</v>
      </c>
      <c r="K1821" t="inlineStr">
        <is>
          <t>2bf473bd4069a30dbe21a33adf29d046</t>
        </is>
      </c>
      <c r="L1821" t="n">
        <v/>
      </c>
      <c r="M1821" t="n">
        <v>-1</v>
      </c>
      <c r="N1821" t="n">
        <v>-1</v>
      </c>
    </row>
    <row r="1822">
      <c r="A1822" t="n">
        <v>15</v>
      </c>
      <c r="B1822" t="n">
        <v>2012</v>
      </c>
      <c r="C1822" t="n">
        <v>275</v>
      </c>
      <c r="D1822" t="inlineStr">
        <is>
          <t>Soll gegen Gewalt bei Sportveranstaltungen härter vorgegangen werden?</t>
        </is>
      </c>
      <c r="E1822" t="inlineStr">
        <is>
          <t>Standard-4</t>
        </is>
      </c>
      <c r="F1822" t="n">
        <v>8</v>
      </c>
      <c r="G1822" t="inlineStr">
        <is>
          <t>Kultur, Sport &amp; Medien</t>
        </is>
      </c>
      <c r="H1822" t="inlineStr">
        <is>
          <t>Q08181</t>
        </is>
      </c>
      <c r="I1822" t="inlineStr">
        <is>
          <t>de</t>
        </is>
      </c>
      <c r="J1822" t="b">
        <v>0</v>
      </c>
      <c r="K1822" t="inlineStr">
        <is>
          <t>e1d3dd2a2a57e708543dcf39793f75ae</t>
        </is>
      </c>
      <c r="L1822" t="n">
        <v/>
      </c>
      <c r="M1822" t="n">
        <v>-1</v>
      </c>
      <c r="N1822" t="n">
        <v>-1</v>
      </c>
    </row>
    <row r="1823">
      <c r="A1823" t="n">
        <v>15</v>
      </c>
      <c r="B1823" t="n">
        <v>2012</v>
      </c>
      <c r="C1823" t="n">
        <v>254</v>
      </c>
      <c r="D1823" t="inlineStr">
        <is>
          <t>Sollen die Gemeinden im Kanton Thurgau die Möglichkeit erhalten, das Ausländerstimmrecht einzuführen?</t>
        </is>
      </c>
      <c r="E1823" t="inlineStr">
        <is>
          <t>Standard-4</t>
        </is>
      </c>
      <c r="F1823" t="n">
        <v>9</v>
      </c>
      <c r="G1823" t="inlineStr">
        <is>
          <t>Migration &amp; Integration</t>
        </is>
      </c>
      <c r="H1823" t="inlineStr">
        <is>
          <t>Q08183</t>
        </is>
      </c>
      <c r="I1823" t="inlineStr">
        <is>
          <t>de</t>
        </is>
      </c>
      <c r="J1823" t="b">
        <v>0</v>
      </c>
      <c r="K1823" t="inlineStr">
        <is>
          <t>01d0ce8e72e78c632ae5f5a9f518357a</t>
        </is>
      </c>
      <c r="L1823" t="n">
        <v/>
      </c>
      <c r="M1823" t="n">
        <v>-1</v>
      </c>
      <c r="N1823" t="n">
        <v>-1</v>
      </c>
    </row>
    <row r="1824">
      <c r="A1824" t="n">
        <v>15</v>
      </c>
      <c r="B1824" t="n">
        <v>2012</v>
      </c>
      <c r="C1824" t="n">
        <v>255</v>
      </c>
      <c r="D1824" t="inlineStr">
        <is>
          <t>Würden Sie es unterstützen, wenn der Kanton Thurgau zukünftig mehr Asylsuchende aufnehmen würde?</t>
        </is>
      </c>
      <c r="E1824" t="inlineStr">
        <is>
          <t>Standard-4</t>
        </is>
      </c>
      <c r="F1824" t="n">
        <v>9</v>
      </c>
      <c r="G1824" t="inlineStr">
        <is>
          <t>Migration &amp; Integration</t>
        </is>
      </c>
      <c r="H1824" t="inlineStr">
        <is>
          <t>Q08186</t>
        </is>
      </c>
      <c r="I1824" t="inlineStr">
        <is>
          <t>de</t>
        </is>
      </c>
      <c r="J1824" t="b">
        <v>0</v>
      </c>
      <c r="K1824" t="inlineStr">
        <is>
          <t>27503ccd1efa8c5fb2c079019dbe8e62</t>
        </is>
      </c>
      <c r="L1824" t="n">
        <v/>
      </c>
      <c r="M1824" t="n">
        <v>-1</v>
      </c>
      <c r="N1824" t="n">
        <v>-1</v>
      </c>
    </row>
    <row r="1825">
      <c r="A1825" t="n">
        <v>15</v>
      </c>
      <c r="B1825" t="n">
        <v>2012</v>
      </c>
      <c r="C1825" t="n">
        <v>272</v>
      </c>
      <c r="D1825" t="inlineStr">
        <is>
          <t>Soll für Politiker im Kanton Thurgau eine Amtszeitbeschränkung gelten?</t>
        </is>
      </c>
      <c r="E1825" t="inlineStr">
        <is>
          <t>Standard-4</t>
        </is>
      </c>
      <c r="F1825" t="n">
        <v>10</v>
      </c>
      <c r="G1825" t="inlineStr">
        <is>
          <t>Politisches System</t>
        </is>
      </c>
      <c r="H1825" t="inlineStr">
        <is>
          <t>Q08190</t>
        </is>
      </c>
      <c r="I1825" t="inlineStr">
        <is>
          <t>de</t>
        </is>
      </c>
      <c r="J1825" t="b">
        <v>0</v>
      </c>
      <c r="K1825" t="inlineStr">
        <is>
          <t>feb477962a94a145b8663c369f9ce648</t>
        </is>
      </c>
      <c r="L1825" t="n">
        <v/>
      </c>
      <c r="M1825" t="n">
        <v>-1</v>
      </c>
      <c r="N1825" t="n">
        <v>-1</v>
      </c>
    </row>
    <row r="1826">
      <c r="A1826" t="n">
        <v>15</v>
      </c>
      <c r="B1826" t="n">
        <v>2012</v>
      </c>
      <c r="C1826" t="n">
        <v>266</v>
      </c>
      <c r="D1826" t="inlineStr">
        <is>
          <t>Soll aufbereitetes und über das Erdgasnetz geliefertes Biogas als erneuerbare Energie klassifiziert werden?</t>
        </is>
      </c>
      <c r="E1826" t="inlineStr">
        <is>
          <t>Standard-4</t>
        </is>
      </c>
      <c r="F1826" t="n">
        <v>13</v>
      </c>
      <c r="G1826" t="inlineStr">
        <is>
          <t>Umweltschutz &amp; Landwirtschaft</t>
        </is>
      </c>
      <c r="H1826" t="inlineStr">
        <is>
          <t>Q08197</t>
        </is>
      </c>
      <c r="I1826" t="inlineStr">
        <is>
          <t>de</t>
        </is>
      </c>
      <c r="J1826" t="b">
        <v>0</v>
      </c>
      <c r="K1826" t="inlineStr">
        <is>
          <t>3542d84219dd5fd4a3937229427e2ca5</t>
        </is>
      </c>
      <c r="L1826" t="n">
        <v/>
      </c>
      <c r="M1826" t="n">
        <v>-1</v>
      </c>
      <c r="N1826" t="n">
        <v>-1</v>
      </c>
    </row>
    <row r="1827">
      <c r="A1827" t="n">
        <v>15</v>
      </c>
      <c r="B1827" t="n">
        <v>2012</v>
      </c>
      <c r="C1827" t="n">
        <v>269</v>
      </c>
      <c r="D1827" t="inlineStr">
        <is>
          <t>Stromlieferanten (z.B. EKT) sollen dazu verpflichtet werden, dass ihr Basisangebot mindestens 70% Strom aus erneuerbarer Energie enthält. Konventionell produzierter Strom könnte weiterhin angeboten werden. Unterstützen Sie dies?</t>
        </is>
      </c>
      <c r="E1827" t="inlineStr">
        <is>
          <t>Standard-4</t>
        </is>
      </c>
      <c r="F1827" t="n">
        <v>13</v>
      </c>
      <c r="G1827" t="inlineStr">
        <is>
          <t>Umweltschutz &amp; Landwirtschaft</t>
        </is>
      </c>
      <c r="H1827" t="inlineStr">
        <is>
          <t>Q08198</t>
        </is>
      </c>
      <c r="I1827" t="inlineStr">
        <is>
          <t>de</t>
        </is>
      </c>
      <c r="J1827" t="b">
        <v>0</v>
      </c>
      <c r="K1827" t="inlineStr">
        <is>
          <t>2ae1683f09465a730317b8fce36cf622</t>
        </is>
      </c>
      <c r="L1827" t="n">
        <v/>
      </c>
      <c r="M1827" t="n">
        <v>-1</v>
      </c>
      <c r="N1827" t="n">
        <v>-1</v>
      </c>
    </row>
    <row r="1828">
      <c r="A1828" t="n">
        <v>4</v>
      </c>
      <c r="B1828" t="n">
        <v>2012</v>
      </c>
      <c r="C1828" t="n">
        <v>267</v>
      </c>
      <c r="D1828" t="inlineStr">
        <is>
          <t>Sollen öffentliche Neubauten der Gemeinden nur noch nach dem strengen Minergie-P Standard gebaut werden?</t>
        </is>
      </c>
      <c r="E1828" t="inlineStr">
        <is>
          <t>Standard-4</t>
        </is>
      </c>
      <c r="F1828" t="n">
        <v>13</v>
      </c>
      <c r="G1828" t="inlineStr">
        <is>
          <t>Umweltschutz &amp; Landwirtschaft</t>
        </is>
      </c>
      <c r="H1828" t="inlineStr">
        <is>
          <t>Q08200</t>
        </is>
      </c>
      <c r="I1828" t="inlineStr">
        <is>
          <t>de</t>
        </is>
      </c>
      <c r="J1828" t="b">
        <v>0</v>
      </c>
      <c r="K1828" t="inlineStr">
        <is>
          <t>824187643a4ccfe00d95d1a81e35f6ed</t>
        </is>
      </c>
      <c r="L1828" t="n">
        <v/>
      </c>
      <c r="M1828" t="n">
        <v>-1</v>
      </c>
      <c r="N1828" t="n">
        <v>-1</v>
      </c>
    </row>
    <row r="1829">
      <c r="A1829" t="n">
        <v>15</v>
      </c>
      <c r="B1829" t="n">
        <v>2012</v>
      </c>
      <c r="C1829" t="n">
        <v>257</v>
      </c>
      <c r="D1829" t="inlineStr">
        <is>
          <t>Soll die Delfinhaltung im Connyland verboten werden?</t>
        </is>
      </c>
      <c r="E1829" t="inlineStr">
        <is>
          <t>Standard-4</t>
        </is>
      </c>
      <c r="F1829" t="n">
        <v>13</v>
      </c>
      <c r="G1829" t="inlineStr">
        <is>
          <t>Umweltschutz &amp; Landwirtschaft</t>
        </is>
      </c>
      <c r="H1829" t="inlineStr">
        <is>
          <t>Q08202</t>
        </is>
      </c>
      <c r="I1829" t="inlineStr">
        <is>
          <t>de</t>
        </is>
      </c>
      <c r="J1829" t="b">
        <v>0</v>
      </c>
      <c r="K1829" t="inlineStr">
        <is>
          <t>358bd8b3278ccadfd67082cedeaddf29</t>
        </is>
      </c>
      <c r="L1829" t="n">
        <v/>
      </c>
      <c r="M1829" t="n">
        <v>-1</v>
      </c>
      <c r="N1829" t="n">
        <v>-1</v>
      </c>
    </row>
    <row r="1830">
      <c r="A1830" t="n">
        <v>15</v>
      </c>
      <c r="B1830" t="n">
        <v>2012</v>
      </c>
      <c r="C1830" t="n">
        <v>260</v>
      </c>
      <c r="D1830" t="inlineStr">
        <is>
          <t>Soll die Oberlandstrasse (OLS) durch eine Erhöhung der Motorfahrzeugsteuern mitfinanziert werden?</t>
        </is>
      </c>
      <c r="E1830" t="inlineStr">
        <is>
          <t>Standard-4</t>
        </is>
      </c>
      <c r="F1830" t="n">
        <v>14</v>
      </c>
      <c r="G1830" t="inlineStr">
        <is>
          <t>Verkehr</t>
        </is>
      </c>
      <c r="H1830" t="inlineStr">
        <is>
          <t>Q08203</t>
        </is>
      </c>
      <c r="I1830" t="inlineStr">
        <is>
          <t>de</t>
        </is>
      </c>
      <c r="J1830" t="b">
        <v>0</v>
      </c>
      <c r="K1830" t="inlineStr">
        <is>
          <t>369c727c2c498268ee29d99725187da5</t>
        </is>
      </c>
      <c r="L1830" t="n">
        <v/>
      </c>
      <c r="M1830" t="n">
        <v>-1</v>
      </c>
      <c r="N1830" t="n">
        <v>-1</v>
      </c>
    </row>
    <row r="1831">
      <c r="A1831" t="n">
        <v>15</v>
      </c>
      <c r="B1831" t="n">
        <v>2012</v>
      </c>
      <c r="C1831" t="n">
        <v>268</v>
      </c>
      <c r="D1831" t="inlineStr">
        <is>
          <t>Sollen die beiden Schnellstrassen "Bodensee Thurtal Strasse (BTS)" und "Oberlandstrasse (OLS)" gebaut werden?</t>
        </is>
      </c>
      <c r="E1831" t="inlineStr">
        <is>
          <t>Standard-4</t>
        </is>
      </c>
      <c r="F1831" t="n">
        <v>14</v>
      </c>
      <c r="G1831" t="inlineStr">
        <is>
          <t>Verkehr</t>
        </is>
      </c>
      <c r="H1831" t="inlineStr">
        <is>
          <t>Q08204</t>
        </is>
      </c>
      <c r="I1831" t="inlineStr">
        <is>
          <t>de</t>
        </is>
      </c>
      <c r="J1831" t="b">
        <v>0</v>
      </c>
      <c r="K1831" t="inlineStr">
        <is>
          <t>e443775eff2169c3d7befea53f61f74f</t>
        </is>
      </c>
      <c r="L1831" t="n">
        <v/>
      </c>
      <c r="M1831" t="n">
        <v>-1</v>
      </c>
      <c r="N1831" t="n">
        <v>-1</v>
      </c>
    </row>
    <row r="1832">
      <c r="A1832" t="n">
        <v>15</v>
      </c>
      <c r="B1832" t="n">
        <v>2012</v>
      </c>
      <c r="C1832" t="n">
        <v>284</v>
      </c>
      <c r="D1832" t="inlineStr">
        <is>
          <t>Verkehr</t>
        </is>
      </c>
      <c r="E1832" t="inlineStr">
        <is>
          <t>Budget-5</t>
        </is>
      </c>
      <c r="F1832" t="n">
        <v>14</v>
      </c>
      <c r="G1832" t="inlineStr">
        <is>
          <t>Verkehr</t>
        </is>
      </c>
      <c r="H1832" t="inlineStr">
        <is>
          <t>Q08205</t>
        </is>
      </c>
      <c r="I1832" t="inlineStr">
        <is>
          <t>de</t>
        </is>
      </c>
      <c r="J1832" t="b">
        <v>0</v>
      </c>
      <c r="K1832" t="inlineStr">
        <is>
          <t>b17313b46c1493327e805b699bd0cfdb</t>
        </is>
      </c>
      <c r="L1832" t="n">
        <v/>
      </c>
      <c r="M1832" t="n">
        <v>-1</v>
      </c>
      <c r="N1832" t="n">
        <v>-1</v>
      </c>
    </row>
    <row r="1833">
      <c r="A1833" t="n">
        <v>15</v>
      </c>
      <c r="B1833" t="n">
        <v>2012</v>
      </c>
      <c r="C1833" t="n">
        <v>270</v>
      </c>
      <c r="D1833" t="inlineStr">
        <is>
          <t>Sollen Einkaufszentren mit mehr als 100 Parkplätzen verpflichtet werden, ab der 31. Minute Parkgebühren zu erheben?</t>
        </is>
      </c>
      <c r="E1833" t="inlineStr">
        <is>
          <t>Standard-4</t>
        </is>
      </c>
      <c r="F1833" t="n">
        <v>14</v>
      </c>
      <c r="G1833" t="inlineStr">
        <is>
          <t>Verkehr</t>
        </is>
      </c>
      <c r="H1833" t="inlineStr">
        <is>
          <t>Q08206</t>
        </is>
      </c>
      <c r="I1833" t="inlineStr">
        <is>
          <t>de</t>
        </is>
      </c>
      <c r="J1833" t="b">
        <v>0</v>
      </c>
      <c r="K1833" t="inlineStr">
        <is>
          <t>87f2241ab1c10871302c1d2c654dfb33</t>
        </is>
      </c>
      <c r="L1833" t="n">
        <v/>
      </c>
      <c r="M1833" t="n">
        <v>-1</v>
      </c>
      <c r="N1833" t="n">
        <v>-1</v>
      </c>
    </row>
    <row r="1834">
      <c r="A1834" t="n">
        <v>15</v>
      </c>
      <c r="B1834" t="n">
        <v>2012</v>
      </c>
      <c r="C1834" t="n">
        <v>274</v>
      </c>
      <c r="D1834" t="inlineStr">
        <is>
          <t>Sind Sie mit der Einführung von Kontrollschild-Scannern auf der A7 einverstanden?</t>
        </is>
      </c>
      <c r="E1834" t="inlineStr">
        <is>
          <t>Standard-4</t>
        </is>
      </c>
      <c r="F1834" t="n">
        <v>14</v>
      </c>
      <c r="G1834" t="inlineStr">
        <is>
          <t>Verkehr</t>
        </is>
      </c>
      <c r="H1834" t="inlineStr">
        <is>
          <t>Q08207</t>
        </is>
      </c>
      <c r="I1834" t="inlineStr">
        <is>
          <t>de</t>
        </is>
      </c>
      <c r="J1834" t="b">
        <v>0</v>
      </c>
      <c r="K1834" t="inlineStr">
        <is>
          <t>b0e2cf589da2a36c8f18c71b9d41def4</t>
        </is>
      </c>
      <c r="L1834" t="n">
        <v/>
      </c>
      <c r="M1834" t="n">
        <v>-1</v>
      </c>
      <c r="N1834" t="n">
        <v>-1</v>
      </c>
    </row>
    <row r="1835">
      <c r="A1835" t="n">
        <v>15</v>
      </c>
      <c r="B1835" t="n">
        <v>2012</v>
      </c>
      <c r="C1835" t="n">
        <v>265</v>
      </c>
      <c r="D1835" t="inlineStr">
        <is>
          <t>Haben Sie der eidgenössischen Volksinitiative "6 Wochen Ferien für alle" zugestimmt?</t>
        </is>
      </c>
      <c r="E1835" t="inlineStr">
        <is>
          <t>Standard-4</t>
        </is>
      </c>
      <c r="F1835" t="n">
        <v>15</v>
      </c>
      <c r="G1835" t="inlineStr">
        <is>
          <t>Wirtschaft &amp; Arbeit</t>
        </is>
      </c>
      <c r="H1835" t="inlineStr">
        <is>
          <t>Q08212</t>
        </is>
      </c>
      <c r="I1835" t="inlineStr">
        <is>
          <t>de</t>
        </is>
      </c>
      <c r="J1835" t="b">
        <v>0</v>
      </c>
      <c r="K1835" t="inlineStr">
        <is>
          <t>4e69e6fc2f3023a477e54222264c2930</t>
        </is>
      </c>
      <c r="L1835" t="n">
        <v/>
      </c>
      <c r="M1835" t="n">
        <v>-1</v>
      </c>
      <c r="N1835" t="n">
        <v>-1</v>
      </c>
    </row>
    <row r="1836">
      <c r="A1836" t="n">
        <v>13</v>
      </c>
      <c r="B1836" t="n">
        <v>2012</v>
      </c>
      <c r="C1836" t="n">
        <v>212</v>
      </c>
      <c r="D1836" t="inlineStr">
        <is>
          <t>Sollen Eltern die Möglichkeit erhalten, ihre Kinder vom Sexualkundeunterricht dispensieren zu lassen?</t>
        </is>
      </c>
      <c r="E1836" t="inlineStr">
        <is>
          <t>Standard-4</t>
        </is>
      </c>
      <c r="F1836" t="n">
        <v>2</v>
      </c>
      <c r="G1836" t="inlineStr">
        <is>
          <t>Bildung</t>
        </is>
      </c>
      <c r="H1836" t="inlineStr">
        <is>
          <t>Q08403</t>
        </is>
      </c>
      <c r="I1836" t="inlineStr">
        <is>
          <t>de</t>
        </is>
      </c>
      <c r="J1836" t="b">
        <v>0</v>
      </c>
      <c r="K1836" t="inlineStr">
        <is>
          <t>90f16d201f0b41d327ffe4bd382519c1</t>
        </is>
      </c>
      <c r="L1836" t="n">
        <v/>
      </c>
      <c r="M1836" t="n">
        <v>-1</v>
      </c>
      <c r="N1836" t="n">
        <v>-1</v>
      </c>
    </row>
    <row r="1837">
      <c r="A1837" t="n">
        <v>13</v>
      </c>
      <c r="B1837" t="n">
        <v>2012</v>
      </c>
      <c r="C1837" t="n">
        <v>208</v>
      </c>
      <c r="D1837" t="inlineStr">
        <is>
          <t>Soll Englisch weiterhin bis in die 9. Klasse als Pflichtfach geführt werden?</t>
        </is>
      </c>
      <c r="E1837" t="inlineStr">
        <is>
          <t>Standard-4</t>
        </is>
      </c>
      <c r="F1837" t="n">
        <v>2</v>
      </c>
      <c r="G1837" t="inlineStr">
        <is>
          <t>Bildung</t>
        </is>
      </c>
      <c r="H1837" t="inlineStr">
        <is>
          <t>Q08404</t>
        </is>
      </c>
      <c r="I1837" t="inlineStr">
        <is>
          <t>de</t>
        </is>
      </c>
      <c r="J1837" t="b">
        <v>0</v>
      </c>
      <c r="K1837" t="inlineStr">
        <is>
          <t>af7064dd0064e0c1ecc36019305bd8af</t>
        </is>
      </c>
      <c r="L1837" t="n">
        <v/>
      </c>
      <c r="M1837" t="n">
        <v>-1</v>
      </c>
      <c r="N1837" t="n">
        <v>-1</v>
      </c>
    </row>
    <row r="1838">
      <c r="A1838" t="n">
        <v>13</v>
      </c>
      <c r="B1838" t="n">
        <v>2012</v>
      </c>
      <c r="C1838" t="n">
        <v>207</v>
      </c>
      <c r="D1838" t="inlineStr">
        <is>
          <t>Soll der Übertritt ins Kollegium weiterhin prüfungsfrei erfolgen?</t>
        </is>
      </c>
      <c r="E1838" t="inlineStr">
        <is>
          <t>Standard-4</t>
        </is>
      </c>
      <c r="F1838" t="n">
        <v>2</v>
      </c>
      <c r="G1838" t="inlineStr">
        <is>
          <t>Bildung</t>
        </is>
      </c>
      <c r="H1838" t="inlineStr">
        <is>
          <t>Q08405</t>
        </is>
      </c>
      <c r="I1838" t="inlineStr">
        <is>
          <t>de</t>
        </is>
      </c>
      <c r="J1838" t="b">
        <v>0</v>
      </c>
      <c r="K1838" t="inlineStr">
        <is>
          <t>4b1eb56bc13513a131706350fca0813d</t>
        </is>
      </c>
      <c r="L1838" t="n">
        <v/>
      </c>
      <c r="M1838" t="n">
        <v>-1</v>
      </c>
      <c r="N1838" t="n">
        <v>-1</v>
      </c>
    </row>
    <row r="1839">
      <c r="A1839" t="n">
        <v>13</v>
      </c>
      <c r="B1839" t="n">
        <v>2012</v>
      </c>
      <c r="C1839" t="n">
        <v>209</v>
      </c>
      <c r="D1839" t="inlineStr">
        <is>
          <t>Zukünftig soll in der achten Klasse ein Leistungstest durchgeführt werden, der die Stärken und Schwächen der Schüler aufzeigt. Aufgrund der Resultate erfolgt eine (teilweise) individuelle Gestaltung des neunten Schuljahres. Befürworten Sie dieses Vorgehen?</t>
        </is>
      </c>
      <c r="E1839" t="inlineStr">
        <is>
          <t>Standard-4</t>
        </is>
      </c>
      <c r="F1839" t="n">
        <v>2</v>
      </c>
      <c r="G1839" t="inlineStr">
        <is>
          <t>Bildung</t>
        </is>
      </c>
      <c r="H1839" t="inlineStr">
        <is>
          <t>Q08406</t>
        </is>
      </c>
      <c r="I1839" t="inlineStr">
        <is>
          <t>de</t>
        </is>
      </c>
      <c r="J1839" t="b">
        <v>0</v>
      </c>
      <c r="K1839" t="inlineStr">
        <is>
          <t>84a9d67dc90dc1f230d35bdcd738e05e</t>
        </is>
      </c>
      <c r="L1839" t="n">
        <v/>
      </c>
      <c r="M1839" t="n">
        <v>-1</v>
      </c>
      <c r="N1839" t="n">
        <v>-1</v>
      </c>
    </row>
    <row r="1840">
      <c r="A1840" t="n">
        <v>13</v>
      </c>
      <c r="B1840" t="n">
        <v>2012</v>
      </c>
      <c r="C1840" t="n">
        <v>210</v>
      </c>
      <c r="D1840" t="inlineStr">
        <is>
          <t>Soll an Urner Schulen eine altersgemischte Oberstufe eingeführt werden?</t>
        </is>
      </c>
      <c r="E1840" t="inlineStr">
        <is>
          <t>Standard-4</t>
        </is>
      </c>
      <c r="F1840" t="n">
        <v>2</v>
      </c>
      <c r="G1840" t="inlineStr">
        <is>
          <t>Bildung</t>
        </is>
      </c>
      <c r="H1840" t="inlineStr">
        <is>
          <t>Q08407</t>
        </is>
      </c>
      <c r="I1840" t="inlineStr">
        <is>
          <t>de</t>
        </is>
      </c>
      <c r="J1840" t="b">
        <v>0</v>
      </c>
      <c r="K1840" t="inlineStr">
        <is>
          <t>0110867e0f7e80da085782d6db5d9af1</t>
        </is>
      </c>
      <c r="L1840" t="n">
        <v/>
      </c>
      <c r="M1840" t="n">
        <v>-1</v>
      </c>
      <c r="N1840" t="n">
        <v>-1</v>
      </c>
    </row>
    <row r="1841">
      <c r="A1841" t="n">
        <v>13</v>
      </c>
      <c r="B1841" t="n">
        <v>2012</v>
      </c>
      <c r="C1841" t="n">
        <v>211</v>
      </c>
      <c r="D1841" t="inlineStr">
        <is>
          <t>Sind Sie mit der Beibehaltung der Zeugnisnoten für den konfessionellen Religionsunterricht einverstanden?</t>
        </is>
      </c>
      <c r="E1841" t="inlineStr">
        <is>
          <t>Standard-4</t>
        </is>
      </c>
      <c r="F1841" t="n">
        <v>2</v>
      </c>
      <c r="G1841" t="inlineStr">
        <is>
          <t>Bildung</t>
        </is>
      </c>
      <c r="H1841" t="inlineStr">
        <is>
          <t>Q08408</t>
        </is>
      </c>
      <c r="I1841" t="inlineStr">
        <is>
          <t>de</t>
        </is>
      </c>
      <c r="J1841" t="b">
        <v>0</v>
      </c>
      <c r="K1841" t="inlineStr">
        <is>
          <t>3ff2356ecebafed86f0409e992bf54e2</t>
        </is>
      </c>
      <c r="L1841" t="n">
        <v/>
      </c>
      <c r="M1841" t="n">
        <v>-1</v>
      </c>
      <c r="N1841" t="n">
        <v>-1</v>
      </c>
    </row>
    <row r="1842">
      <c r="A1842" t="n">
        <v>13</v>
      </c>
      <c r="B1842" t="n">
        <v>2012</v>
      </c>
      <c r="C1842" t="n">
        <v>231</v>
      </c>
      <c r="D1842" t="inlineStr">
        <is>
          <t>Soll im Landrat eine elektronische Abstimmungsanlage eingerichtet werden, um das Abstimmungsverhalten transparenter zu machen?</t>
        </is>
      </c>
      <c r="E1842" t="inlineStr">
        <is>
          <t>Standard-4</t>
        </is>
      </c>
      <c r="F1842" t="n">
        <v>3</v>
      </c>
      <c r="G1842" t="inlineStr">
        <is>
          <t>Digitalisierung</t>
        </is>
      </c>
      <c r="H1842" t="inlineStr">
        <is>
          <t>Q08409</t>
        </is>
      </c>
      <c r="I1842" t="inlineStr">
        <is>
          <t>de</t>
        </is>
      </c>
      <c r="J1842" t="b">
        <v>0</v>
      </c>
      <c r="K1842" t="inlineStr">
        <is>
          <t>b7412e79f1efc382e0491f3f076e2103</t>
        </is>
      </c>
      <c r="L1842" t="n">
        <v/>
      </c>
      <c r="M1842" t="n">
        <v>-1</v>
      </c>
      <c r="N1842" t="n">
        <v>-1</v>
      </c>
    </row>
    <row r="1843">
      <c r="A1843" t="n">
        <v>13</v>
      </c>
      <c r="B1843" t="n">
        <v>2012</v>
      </c>
      <c r="C1843" t="n">
        <v>219</v>
      </c>
      <c r="D1843" t="inlineStr">
        <is>
          <t>Soll die Möglichkeit der Pauschalbesteuerung von ausländischen Bürger/innen abgeschafft werden?</t>
        </is>
      </c>
      <c r="E1843" t="inlineStr">
        <is>
          <t>Standard-4</t>
        </is>
      </c>
      <c r="F1843" t="n">
        <v>4</v>
      </c>
      <c r="G1843" t="inlineStr">
        <is>
          <t>Finanzen &amp; Steuern</t>
        </is>
      </c>
      <c r="H1843" t="inlineStr">
        <is>
          <t>Q08411</t>
        </is>
      </c>
      <c r="I1843" t="inlineStr">
        <is>
          <t>de</t>
        </is>
      </c>
      <c r="J1843" t="b">
        <v>0</v>
      </c>
      <c r="K1843" t="inlineStr">
        <is>
          <t>06a068baa214462b8f25d4ee18a2d064</t>
        </is>
      </c>
      <c r="L1843" t="n">
        <v/>
      </c>
      <c r="M1843" t="n">
        <v>-1</v>
      </c>
      <c r="N1843" t="n">
        <v>-1</v>
      </c>
    </row>
    <row r="1844">
      <c r="A1844" t="n">
        <v>13</v>
      </c>
      <c r="B1844" t="n">
        <v>2012</v>
      </c>
      <c r="C1844" t="n">
        <v>218</v>
      </c>
      <c r="D1844" t="inlineStr">
        <is>
          <t>Seit 2010 bietet der Kanton Uri eine Steueramnestie (Nachzahlung der Steuern ohne zusätzliche Busse) bei Selbstanzeige an. Unterstützen Sie dies?</t>
        </is>
      </c>
      <c r="E1844" t="inlineStr">
        <is>
          <t>Standard-4</t>
        </is>
      </c>
      <c r="F1844" t="n">
        <v>4</v>
      </c>
      <c r="G1844" t="inlineStr">
        <is>
          <t>Finanzen &amp; Steuern</t>
        </is>
      </c>
      <c r="H1844" t="inlineStr">
        <is>
          <t>Q08412</t>
        </is>
      </c>
      <c r="I1844" t="inlineStr">
        <is>
          <t>de</t>
        </is>
      </c>
      <c r="J1844" t="b">
        <v>0</v>
      </c>
      <c r="K1844" t="inlineStr">
        <is>
          <t>6e5180b1596cdb0b638d25f806d06d73</t>
        </is>
      </c>
      <c r="L1844" t="n">
        <v/>
      </c>
      <c r="M1844" t="n">
        <v>-1</v>
      </c>
      <c r="N1844" t="n">
        <v>-1</v>
      </c>
    </row>
    <row r="1845">
      <c r="A1845" t="n">
        <v>13</v>
      </c>
      <c r="B1845" t="n">
        <v>2012</v>
      </c>
      <c r="C1845" t="n">
        <v>220</v>
      </c>
      <c r="D1845" t="inlineStr">
        <is>
          <t>Soll der Erwerb von selbst bewohntem Wohneigentum durch Steuerabzüge für das Bausparen zusätzlich gefördert werden?</t>
        </is>
      </c>
      <c r="E1845" t="inlineStr">
        <is>
          <t>Standard-4</t>
        </is>
      </c>
      <c r="F1845" t="n">
        <v>4</v>
      </c>
      <c r="G1845" t="inlineStr">
        <is>
          <t>Finanzen &amp; Steuern</t>
        </is>
      </c>
      <c r="H1845" t="inlineStr">
        <is>
          <t>Q08413</t>
        </is>
      </c>
      <c r="I1845" t="inlineStr">
        <is>
          <t>de</t>
        </is>
      </c>
      <c r="J1845" t="b">
        <v>0</v>
      </c>
      <c r="K1845" t="inlineStr">
        <is>
          <t>8e8cffe6b35bdf39a21b89469ada80d7</t>
        </is>
      </c>
      <c r="L1845" t="n">
        <v/>
      </c>
      <c r="M1845" t="n">
        <v>-1</v>
      </c>
      <c r="N1845" t="n">
        <v>-1</v>
      </c>
    </row>
    <row r="1846">
      <c r="A1846" t="n">
        <v>13</v>
      </c>
      <c r="B1846" t="n">
        <v>2012</v>
      </c>
      <c r="C1846" t="n">
        <v>233</v>
      </c>
      <c r="D1846" t="inlineStr">
        <is>
          <t>Soll der Verkauf von Alkohol ab 19 Uhr auch an Tankstellenshops untersagt sein?</t>
        </is>
      </c>
      <c r="E1846" t="inlineStr">
        <is>
          <t>Standard-4</t>
        </is>
      </c>
      <c r="F1846" t="n">
        <v>6</v>
      </c>
      <c r="G1846" t="inlineStr">
        <is>
          <t>Gesundheit</t>
        </is>
      </c>
      <c r="H1846" t="inlineStr">
        <is>
          <t>Q08419</t>
        </is>
      </c>
      <c r="I1846" t="inlineStr">
        <is>
          <t>de</t>
        </is>
      </c>
      <c r="J1846" t="b">
        <v>0</v>
      </c>
      <c r="K1846" t="inlineStr">
        <is>
          <t>bde83076fc750f565c0c5d96d3b2c492</t>
        </is>
      </c>
      <c r="L1846" t="n">
        <v/>
      </c>
      <c r="M1846" t="n">
        <v>-1</v>
      </c>
      <c r="N1846" t="n">
        <v>-1</v>
      </c>
    </row>
    <row r="1847">
      <c r="A1847" t="n">
        <v>13</v>
      </c>
      <c r="B1847" t="n">
        <v>2012</v>
      </c>
      <c r="C1847" t="n">
        <v>205</v>
      </c>
      <c r="D1847" t="inlineStr">
        <is>
          <t>Soll der Kanton Uri für den kommenden Spitalneubau eine zeitlich beschränkte Sondersteuer zur Deckung dieser Investitionen erheben?</t>
        </is>
      </c>
      <c r="E1847" t="inlineStr">
        <is>
          <t>Standard-4</t>
        </is>
      </c>
      <c r="F1847" t="n">
        <v>6</v>
      </c>
      <c r="G1847" t="inlineStr">
        <is>
          <t>Gesundheit</t>
        </is>
      </c>
      <c r="H1847" t="inlineStr">
        <is>
          <t>Q08420</t>
        </is>
      </c>
      <c r="I1847" t="inlineStr">
        <is>
          <t>de</t>
        </is>
      </c>
      <c r="J1847" t="b">
        <v>0</v>
      </c>
      <c r="K1847" t="inlineStr">
        <is>
          <t>13bda87905a5e578c47b9a49a6bc55b1</t>
        </is>
      </c>
      <c r="L1847" t="n">
        <v/>
      </c>
      <c r="M1847" t="n">
        <v>-1</v>
      </c>
      <c r="N1847" t="n">
        <v>-1</v>
      </c>
    </row>
    <row r="1848">
      <c r="A1848" t="n">
        <v>13</v>
      </c>
      <c r="B1848" t="n">
        <v>2012</v>
      </c>
      <c r="C1848" t="n">
        <v>236</v>
      </c>
      <c r="D1848" t="inlineStr">
        <is>
          <t>Öffentliche Ordnung, Sicherheit und Verteidigung</t>
        </is>
      </c>
      <c r="E1848" t="inlineStr">
        <is>
          <t>Budget-5</t>
        </is>
      </c>
      <c r="F1848" t="n">
        <v>7</v>
      </c>
      <c r="G1848" t="inlineStr">
        <is>
          <t>Justiz, Armee &amp; Polizei</t>
        </is>
      </c>
      <c r="H1848" t="inlineStr">
        <is>
          <t>Q08421</t>
        </is>
      </c>
      <c r="I1848" t="inlineStr">
        <is>
          <t>de</t>
        </is>
      </c>
      <c r="J1848" t="b">
        <v>0</v>
      </c>
      <c r="K1848" t="inlineStr">
        <is>
          <t>bd6a422e1993c2bb69d253f78e0adcd4</t>
        </is>
      </c>
      <c r="L1848" t="n">
        <v/>
      </c>
      <c r="M1848" t="n">
        <v>-1</v>
      </c>
      <c r="N1848" t="n">
        <v>-1</v>
      </c>
    </row>
    <row r="1849">
      <c r="A1849" t="n">
        <v>13</v>
      </c>
      <c r="B1849" t="n">
        <v>2012</v>
      </c>
      <c r="C1849" t="n">
        <v>235</v>
      </c>
      <c r="D1849" t="inlineStr">
        <is>
          <t>Bei häuslicher Gewalt können gegen die Täter repressive Massnahmen (Wegweisung, Betretungsverbot) ergriffen werden. Sollen in Zukunft die Täter auch zu psychologischen Beratungen gezwungen werden?</t>
        </is>
      </c>
      <c r="E1849" t="inlineStr">
        <is>
          <t>Standard-4</t>
        </is>
      </c>
      <c r="F1849" t="n">
        <v>7</v>
      </c>
      <c r="G1849" t="inlineStr">
        <is>
          <t>Justiz, Armee &amp; Polizei</t>
        </is>
      </c>
      <c r="H1849" t="inlineStr">
        <is>
          <t>Q08424</t>
        </is>
      </c>
      <c r="I1849" t="inlineStr">
        <is>
          <t>de</t>
        </is>
      </c>
      <c r="J1849" t="b">
        <v>0</v>
      </c>
      <c r="K1849" t="inlineStr">
        <is>
          <t>ae66ac4903abd1247792dfe0e59a4864</t>
        </is>
      </c>
      <c r="L1849" t="n">
        <v/>
      </c>
      <c r="M1849" t="n">
        <v>-1</v>
      </c>
      <c r="N1849" t="n">
        <v>-1</v>
      </c>
    </row>
    <row r="1850">
      <c r="A1850" t="n">
        <v>13</v>
      </c>
      <c r="B1850" t="n">
        <v>2012</v>
      </c>
      <c r="C1850" t="n">
        <v>240</v>
      </c>
      <c r="D1850" t="inlineStr">
        <is>
          <t>Kultur, Sport und Freizeit</t>
        </is>
      </c>
      <c r="E1850" t="inlineStr">
        <is>
          <t>Budget-5</t>
        </is>
      </c>
      <c r="F1850" t="n">
        <v>8</v>
      </c>
      <c r="G1850" t="inlineStr">
        <is>
          <t>Kultur, Sport &amp; Medien</t>
        </is>
      </c>
      <c r="H1850" t="inlineStr">
        <is>
          <t>Q08425</t>
        </is>
      </c>
      <c r="I1850" t="inlineStr">
        <is>
          <t>de</t>
        </is>
      </c>
      <c r="J1850" t="b">
        <v>0</v>
      </c>
      <c r="K1850" t="inlineStr">
        <is>
          <t>489b55081c5a1ba7f1307d289582614c</t>
        </is>
      </c>
      <c r="L1850" t="n">
        <v/>
      </c>
      <c r="M1850" t="n">
        <v>-1</v>
      </c>
      <c r="N1850" t="n">
        <v>-1</v>
      </c>
    </row>
    <row r="1851">
      <c r="A1851" t="n">
        <v>13</v>
      </c>
      <c r="B1851" t="n">
        <v>2012</v>
      </c>
      <c r="C1851" t="n">
        <v>223</v>
      </c>
      <c r="D1851" t="inlineStr">
        <is>
          <t>Soll der Kanton Uri zusammen mit den Kantonen GR, VS und TI sowie dem Bund mit NRP-Geldern eine finanzielle Starthilfe für die Skiinfrastrukturanlagen im Gebiet Andermatt/Oberalp/Sedrun leisten?</t>
        </is>
      </c>
      <c r="E1851" t="inlineStr">
        <is>
          <t>Standard-4</t>
        </is>
      </c>
      <c r="F1851" t="n">
        <v>8</v>
      </c>
      <c r="G1851" t="inlineStr">
        <is>
          <t>Kultur, Sport &amp; Medien</t>
        </is>
      </c>
      <c r="H1851" t="inlineStr">
        <is>
          <t>Q08426</t>
        </is>
      </c>
      <c r="I1851" t="inlineStr">
        <is>
          <t>de</t>
        </is>
      </c>
      <c r="J1851" t="b">
        <v>0</v>
      </c>
      <c r="K1851" t="inlineStr">
        <is>
          <t>74427ccedd79efd78239234a1bae5674</t>
        </is>
      </c>
      <c r="L1851" t="n">
        <v/>
      </c>
      <c r="M1851" t="n">
        <v>-1</v>
      </c>
      <c r="N1851" t="n">
        <v>-1</v>
      </c>
    </row>
    <row r="1852">
      <c r="A1852" t="n">
        <v>13</v>
      </c>
      <c r="B1852" t="n">
        <v>2012</v>
      </c>
      <c r="C1852" t="n">
        <v>214</v>
      </c>
      <c r="D1852" t="inlineStr">
        <is>
          <t>Soll sich der Kanton Uri stärker - auch finanziell - für die Integration der Ausländerinnen und Ausländer einsetzen?</t>
        </is>
      </c>
      <c r="E1852" t="inlineStr">
        <is>
          <t>Standard-4</t>
        </is>
      </c>
      <c r="F1852" t="n">
        <v>9</v>
      </c>
      <c r="G1852" t="inlineStr">
        <is>
          <t>Migration &amp; Integration</t>
        </is>
      </c>
      <c r="H1852" t="inlineStr">
        <is>
          <t>Q08427</t>
        </is>
      </c>
      <c r="I1852" t="inlineStr">
        <is>
          <t>de</t>
        </is>
      </c>
      <c r="J1852" t="b">
        <v>0</v>
      </c>
      <c r="K1852" t="inlineStr">
        <is>
          <t>35e0d1a315551cac445acb935b79ab91</t>
        </is>
      </c>
      <c r="L1852" t="n">
        <v/>
      </c>
      <c r="M1852" t="n">
        <v>-1</v>
      </c>
      <c r="N1852" t="n">
        <v>-1</v>
      </c>
    </row>
    <row r="1853">
      <c r="A1853" t="n">
        <v>13</v>
      </c>
      <c r="B1853" t="n">
        <v>2012</v>
      </c>
      <c r="C1853" t="n">
        <v>215</v>
      </c>
      <c r="D1853" t="inlineStr">
        <is>
          <t>Würden Sie es befürworten, wenn für Ausländerinnen und Ausländer, die seit mindestens 10 Jahren in der Schweiz leben, im Kanton Uri das aktive und passive Stimm- und Wahlrecht auf Gemeindeebene eingeführt würde?</t>
        </is>
      </c>
      <c r="E1853" t="inlineStr">
        <is>
          <t>Standard-4</t>
        </is>
      </c>
      <c r="F1853" t="n">
        <v>9</v>
      </c>
      <c r="G1853" t="inlineStr">
        <is>
          <t>Migration &amp; Integration</t>
        </is>
      </c>
      <c r="H1853" t="inlineStr">
        <is>
          <t>Q08428</t>
        </is>
      </c>
      <c r="I1853" t="inlineStr">
        <is>
          <t>de</t>
        </is>
      </c>
      <c r="J1853" t="b">
        <v>0</v>
      </c>
      <c r="K1853" t="inlineStr">
        <is>
          <t>ef4615870871d7a6c77d080eb93722f0</t>
        </is>
      </c>
      <c r="L1853" t="n">
        <v/>
      </c>
      <c r="M1853" t="n">
        <v>-1</v>
      </c>
      <c r="N1853" t="n">
        <v>-1</v>
      </c>
    </row>
    <row r="1854">
      <c r="A1854" t="n">
        <v>13</v>
      </c>
      <c r="B1854" t="n">
        <v>2012</v>
      </c>
      <c r="C1854" t="n">
        <v>213</v>
      </c>
      <c r="D1854" t="inlineStr">
        <is>
          <t>Seit dem 1. Januar 2012 müssen Einbürgerungswillige unter anderem nachweisen, dass sie Kontakte zu Schweizerinnen und Schweizern haben. Finden Sie das richtig?</t>
        </is>
      </c>
      <c r="E1854" t="inlineStr">
        <is>
          <t>Standard-4</t>
        </is>
      </c>
      <c r="F1854" t="n">
        <v>9</v>
      </c>
      <c r="G1854" t="inlineStr">
        <is>
          <t>Migration &amp; Integration</t>
        </is>
      </c>
      <c r="H1854" t="inlineStr">
        <is>
          <t>Q08430</t>
        </is>
      </c>
      <c r="I1854" t="inlineStr">
        <is>
          <t>de</t>
        </is>
      </c>
      <c r="J1854" t="b">
        <v>0</v>
      </c>
      <c r="K1854" t="inlineStr">
        <is>
          <t>1b002f4d164ab1421a4ccaaa67714644</t>
        </is>
      </c>
      <c r="L1854" t="n">
        <v/>
      </c>
      <c r="M1854" t="n">
        <v>-1</v>
      </c>
      <c r="N1854" t="n">
        <v>-1</v>
      </c>
    </row>
    <row r="1855">
      <c r="A1855" t="n">
        <v>13</v>
      </c>
      <c r="B1855" t="n">
        <v>2012</v>
      </c>
      <c r="C1855" t="n">
        <v>230</v>
      </c>
      <c r="D1855" t="inlineStr">
        <is>
          <t>Befürworten Sie Gemeindefusionen im Kanton Uri?</t>
        </is>
      </c>
      <c r="E1855" t="inlineStr">
        <is>
          <t>Standard-4</t>
        </is>
      </c>
      <c r="F1855" t="n">
        <v>10</v>
      </c>
      <c r="G1855" t="inlineStr">
        <is>
          <t>Politisches System</t>
        </is>
      </c>
      <c r="H1855" t="inlineStr">
        <is>
          <t>Q08432</t>
        </is>
      </c>
      <c r="I1855" t="inlineStr">
        <is>
          <t>de</t>
        </is>
      </c>
      <c r="J1855" t="b">
        <v>0</v>
      </c>
      <c r="K1855" t="inlineStr">
        <is>
          <t>242653163c99f4974f3f930b70af8eab</t>
        </is>
      </c>
      <c r="L1855" t="n">
        <v/>
      </c>
      <c r="M1855" t="n">
        <v>-1</v>
      </c>
      <c r="N1855" t="n">
        <v>-1</v>
      </c>
    </row>
    <row r="1856">
      <c r="A1856" t="n">
        <v>13</v>
      </c>
      <c r="B1856" t="n">
        <v>2012</v>
      </c>
      <c r="C1856" t="n">
        <v>232</v>
      </c>
      <c r="D1856" t="inlineStr">
        <is>
          <t>Eine Initiative will Proporzwahlen im Kanton Uri abschaffen. Befürworten Sie die Wahl des Landrats nach dem Majorzsystem?</t>
        </is>
      </c>
      <c r="E1856" t="inlineStr">
        <is>
          <t>Standard-4</t>
        </is>
      </c>
      <c r="F1856" t="n">
        <v>10</v>
      </c>
      <c r="G1856" t="inlineStr">
        <is>
          <t>Politisches System</t>
        </is>
      </c>
      <c r="H1856" t="inlineStr">
        <is>
          <t>Q08433</t>
        </is>
      </c>
      <c r="I1856" t="inlineStr">
        <is>
          <t>de</t>
        </is>
      </c>
      <c r="J1856" t="b">
        <v>0</v>
      </c>
      <c r="K1856" t="inlineStr">
        <is>
          <t>92cc71874dc4de216d2b90f107c6fa80</t>
        </is>
      </c>
      <c r="L1856" t="n">
        <v/>
      </c>
      <c r="M1856" t="n">
        <v>-1</v>
      </c>
      <c r="N1856" t="n">
        <v>-1</v>
      </c>
    </row>
    <row r="1857">
      <c r="A1857" t="n">
        <v>13</v>
      </c>
      <c r="B1857" t="n">
        <v>2012</v>
      </c>
      <c r="C1857" t="n">
        <v>216</v>
      </c>
      <c r="D1857" t="inlineStr">
        <is>
          <t>Die kantonale Initiative "Jugendhaus Uri" fordert, dass der Kanton und die Gemeinden die Jugendkultur namentlich durch den Bau und Unterhalt eines Jugendkulturzentrums fördern. Unterstützen Sie diese Initiative?</t>
        </is>
      </c>
      <c r="E1857" t="inlineStr">
        <is>
          <t>Standard-4</t>
        </is>
      </c>
      <c r="F1857" t="n">
        <v>12</v>
      </c>
      <c r="G1857" t="inlineStr">
        <is>
          <t>Sozialstaat &amp; Familie</t>
        </is>
      </c>
      <c r="H1857" t="inlineStr">
        <is>
          <t>Q08437</t>
        </is>
      </c>
      <c r="I1857" t="inlineStr">
        <is>
          <t>de</t>
        </is>
      </c>
      <c r="J1857" t="b">
        <v>0</v>
      </c>
      <c r="K1857" t="inlineStr">
        <is>
          <t>a163e424306d51c7fc2604436b455d3f</t>
        </is>
      </c>
      <c r="L1857" t="n">
        <v/>
      </c>
      <c r="M1857" t="n">
        <v>-1</v>
      </c>
      <c r="N1857" t="n">
        <v>-1</v>
      </c>
    </row>
    <row r="1858">
      <c r="A1858" t="n">
        <v>13</v>
      </c>
      <c r="B1858" t="n">
        <v>2012</v>
      </c>
      <c r="C1858" t="n">
        <v>206</v>
      </c>
      <c r="D1858" t="inlineStr">
        <is>
          <t>Sollen der Kanton und die Urner Gemeinden mehr Tagesangebote (Krippen, betreuter Mittagstisch, Hausaufgabenbetreuung) für Kinder und Jugendliche einführen?</t>
        </is>
      </c>
      <c r="E1858" t="inlineStr">
        <is>
          <t>Standard-4</t>
        </is>
      </c>
      <c r="F1858" t="n">
        <v>12</v>
      </c>
      <c r="G1858" t="inlineStr">
        <is>
          <t>Sozialstaat &amp; Familie</t>
        </is>
      </c>
      <c r="H1858" t="inlineStr">
        <is>
          <t>Q08438</t>
        </is>
      </c>
      <c r="I1858" t="inlineStr">
        <is>
          <t>de</t>
        </is>
      </c>
      <c r="J1858" t="b">
        <v>0</v>
      </c>
      <c r="K1858" t="inlineStr">
        <is>
          <t>6c4359c6271e4f4a3a84c357d4352a84</t>
        </is>
      </c>
      <c r="L1858" t="n">
        <v/>
      </c>
      <c r="M1858" t="n">
        <v>-1</v>
      </c>
      <c r="N1858" t="n">
        <v>-1</v>
      </c>
    </row>
    <row r="1859">
      <c r="A1859" t="n">
        <v>13</v>
      </c>
      <c r="B1859" t="n">
        <v>2012</v>
      </c>
      <c r="C1859" t="n">
        <v>204</v>
      </c>
      <c r="D1859" t="inlineStr">
        <is>
          <t>Befürworten Sie die Einführung von Ergänzungsleistungen für einkommensschwache Familien?</t>
        </is>
      </c>
      <c r="E1859" t="inlineStr">
        <is>
          <t>Standard-4</t>
        </is>
      </c>
      <c r="F1859" t="n">
        <v>12</v>
      </c>
      <c r="G1859" t="inlineStr">
        <is>
          <t>Sozialstaat &amp; Familie</t>
        </is>
      </c>
      <c r="H1859" t="inlineStr">
        <is>
          <t>Q08440</t>
        </is>
      </c>
      <c r="I1859" t="inlineStr">
        <is>
          <t>de</t>
        </is>
      </c>
      <c r="J1859" t="b">
        <v>0</v>
      </c>
      <c r="K1859" t="inlineStr">
        <is>
          <t>f28b91f35c7d4c875d944a850b11b43a</t>
        </is>
      </c>
      <c r="L1859" t="n">
        <v/>
      </c>
      <c r="M1859" t="n">
        <v>-1</v>
      </c>
      <c r="N1859" t="n">
        <v>-1</v>
      </c>
    </row>
    <row r="1860">
      <c r="A1860" t="n">
        <v>13</v>
      </c>
      <c r="B1860" t="n">
        <v>2012</v>
      </c>
      <c r="C1860" t="n">
        <v>242</v>
      </c>
      <c r="D1860" t="inlineStr">
        <is>
          <t>Umweltschutz und Raumordnung</t>
        </is>
      </c>
      <c r="E1860" t="inlineStr">
        <is>
          <t>Budget-5</t>
        </is>
      </c>
      <c r="F1860" t="n">
        <v>13</v>
      </c>
      <c r="G1860" t="inlineStr">
        <is>
          <t>Umweltschutz &amp; Landwirtschaft</t>
        </is>
      </c>
      <c r="H1860" t="inlineStr">
        <is>
          <t>Q08442</t>
        </is>
      </c>
      <c r="I1860" t="inlineStr">
        <is>
          <t>de</t>
        </is>
      </c>
      <c r="J1860" t="b">
        <v>0</v>
      </c>
      <c r="K1860" t="inlineStr">
        <is>
          <t>5c6718b39f45189778d9bd5093452542</t>
        </is>
      </c>
      <c r="L1860" t="n">
        <v/>
      </c>
      <c r="M1860" t="n">
        <v>-1</v>
      </c>
      <c r="N1860" t="n">
        <v>-1</v>
      </c>
    </row>
    <row r="1861">
      <c r="A1861" t="n">
        <v>13</v>
      </c>
      <c r="B1861" t="n">
        <v>2012</v>
      </c>
      <c r="C1861" t="n">
        <v>224</v>
      </c>
      <c r="D1861" t="inlineStr">
        <is>
          <t>Sollen der Kanton und die Urner Gemeinden höhere Erträge aus der Nutzung der Wasserkraft anstreben, auch wenn dies auf Kosten der Strombezüger gehen sollte?</t>
        </is>
      </c>
      <c r="E1861" t="inlineStr">
        <is>
          <t>Standard-4</t>
        </is>
      </c>
      <c r="F1861" t="n">
        <v>13</v>
      </c>
      <c r="G1861" t="inlineStr">
        <is>
          <t>Umweltschutz &amp; Landwirtschaft</t>
        </is>
      </c>
      <c r="H1861" t="inlineStr">
        <is>
          <t>Q08443</t>
        </is>
      </c>
      <c r="I1861" t="inlineStr">
        <is>
          <t>de</t>
        </is>
      </c>
      <c r="J1861" t="b">
        <v>0</v>
      </c>
      <c r="K1861" t="inlineStr">
        <is>
          <t>6d9af5b1a79db47c6013b950a1165e38</t>
        </is>
      </c>
      <c r="L1861" t="n">
        <v/>
      </c>
      <c r="M1861" t="n">
        <v>-1</v>
      </c>
      <c r="N1861" t="n">
        <v>-1</v>
      </c>
    </row>
    <row r="1862">
      <c r="A1862" t="n">
        <v>13</v>
      </c>
      <c r="B1862" t="n">
        <v>2012</v>
      </c>
      <c r="C1862" t="n">
        <v>227</v>
      </c>
      <c r="D1862" t="inlineStr">
        <is>
          <t>Soll der Bau von Plusenergiehäusern vom Kanton finanziell unterstützt werden?</t>
        </is>
      </c>
      <c r="E1862" t="inlineStr">
        <is>
          <t>Standard-4</t>
        </is>
      </c>
      <c r="F1862" t="n">
        <v>13</v>
      </c>
      <c r="G1862" t="inlineStr">
        <is>
          <t>Umweltschutz &amp; Landwirtschaft</t>
        </is>
      </c>
      <c r="H1862" t="inlineStr">
        <is>
          <t>Q08445</t>
        </is>
      </c>
      <c r="I1862" t="inlineStr">
        <is>
          <t>de</t>
        </is>
      </c>
      <c r="J1862" t="b">
        <v>0</v>
      </c>
      <c r="K1862" t="inlineStr">
        <is>
          <t>8a8e020ba366d0bc3a8b1852e4c4cfae</t>
        </is>
      </c>
      <c r="L1862" t="n">
        <v/>
      </c>
      <c r="M1862" t="n">
        <v>-1</v>
      </c>
      <c r="N1862" t="n">
        <v>-1</v>
      </c>
    </row>
    <row r="1863">
      <c r="A1863" t="n">
        <v>13</v>
      </c>
      <c r="B1863" t="n">
        <v>2012</v>
      </c>
      <c r="C1863" t="n">
        <v>234</v>
      </c>
      <c r="D1863" t="inlineStr">
        <is>
          <t>Sollen Ruhe und Ordnung in den Dorfzentren mit repressiven Mitteln (z.B. stärkere Polizeipräsenz) stärker durchgesetzt werden?</t>
        </is>
      </c>
      <c r="E1863" t="inlineStr">
        <is>
          <t>Standard-4</t>
        </is>
      </c>
      <c r="F1863" t="n">
        <v>14</v>
      </c>
      <c r="G1863" t="inlineStr">
        <is>
          <t>Verkehr</t>
        </is>
      </c>
      <c r="H1863" t="inlineStr">
        <is>
          <t>Q08446</t>
        </is>
      </c>
      <c r="I1863" t="inlineStr">
        <is>
          <t>de</t>
        </is>
      </c>
      <c r="J1863" t="b">
        <v>0</v>
      </c>
      <c r="K1863" t="inlineStr">
        <is>
          <t>03e4636063e8354cf3b959c91fa4180c</t>
        </is>
      </c>
      <c r="L1863" t="n">
        <v/>
      </c>
      <c r="M1863" t="n">
        <v>-1</v>
      </c>
      <c r="N1863" t="n">
        <v>-1</v>
      </c>
    </row>
    <row r="1864">
      <c r="A1864" t="n">
        <v>13</v>
      </c>
      <c r="B1864" t="n">
        <v>2012</v>
      </c>
      <c r="C1864" t="n">
        <v>228</v>
      </c>
      <c r="D1864" t="inlineStr">
        <is>
          <t>Soll sich der Kanton Uri finanziell engagieren, damit inskünftig hochwertige Neat-Züge im Kanton Uri anhalten?</t>
        </is>
      </c>
      <c r="E1864" t="inlineStr">
        <is>
          <t>Standard-4</t>
        </is>
      </c>
      <c r="F1864" t="n">
        <v>14</v>
      </c>
      <c r="G1864" t="inlineStr">
        <is>
          <t>Verkehr</t>
        </is>
      </c>
      <c r="H1864" t="inlineStr">
        <is>
          <t>Q08447</t>
        </is>
      </c>
      <c r="I1864" t="inlineStr">
        <is>
          <t>de</t>
        </is>
      </c>
      <c r="J1864" t="b">
        <v>0</v>
      </c>
      <c r="K1864" t="inlineStr">
        <is>
          <t>9bc0988b328b92d97ad461995932a39c</t>
        </is>
      </c>
      <c r="L1864" t="n">
        <v/>
      </c>
      <c r="M1864" t="n">
        <v>-1</v>
      </c>
      <c r="N1864" t="n">
        <v>-1</v>
      </c>
    </row>
    <row r="1865">
      <c r="A1865" t="n">
        <v>13</v>
      </c>
      <c r="B1865" t="n">
        <v>2012</v>
      </c>
      <c r="C1865" t="n">
        <v>229</v>
      </c>
      <c r="D1865" t="inlineStr">
        <is>
          <t>Soll das Grundangebot des öffentlichen Verkehrs im Kanton Uri ausgebaut werden?</t>
        </is>
      </c>
      <c r="E1865" t="inlineStr">
        <is>
          <t>Standard-4</t>
        </is>
      </c>
      <c r="F1865" t="n">
        <v>14</v>
      </c>
      <c r="G1865" t="inlineStr">
        <is>
          <t>Verkehr</t>
        </is>
      </c>
      <c r="H1865" t="inlineStr">
        <is>
          <t>Q08448</t>
        </is>
      </c>
      <c r="I1865" t="inlineStr">
        <is>
          <t>de</t>
        </is>
      </c>
      <c r="J1865" t="b">
        <v>0</v>
      </c>
      <c r="K1865" t="inlineStr">
        <is>
          <t>74a240a7ad92336ddcb79f07b1bed4d1</t>
        </is>
      </c>
      <c r="L1865" t="n">
        <v/>
      </c>
      <c r="M1865" t="n">
        <v>-1</v>
      </c>
      <c r="N1865" t="n">
        <v>-1</v>
      </c>
    </row>
    <row r="1866">
      <c r="A1866" t="n">
        <v>13</v>
      </c>
      <c r="B1866" t="n">
        <v>2012</v>
      </c>
      <c r="C1866" t="n">
        <v>226</v>
      </c>
      <c r="D1866" t="inlineStr">
        <is>
          <t>Soll eine Ersatzröhre für den Gotthard-Strassentunnel gebaut werden um den volkswirtschaftlichen Schaden während der Sanierungsphase zu minimieren?</t>
        </is>
      </c>
      <c r="E1866" t="inlineStr">
        <is>
          <t>Standard-4</t>
        </is>
      </c>
      <c r="F1866" t="n">
        <v>14</v>
      </c>
      <c r="G1866" t="inlineStr">
        <is>
          <t>Verkehr</t>
        </is>
      </c>
      <c r="H1866" t="inlineStr">
        <is>
          <t>Q08449</t>
        </is>
      </c>
      <c r="I1866" t="inlineStr">
        <is>
          <t>de</t>
        </is>
      </c>
      <c r="J1866" t="b">
        <v>0</v>
      </c>
      <c r="K1866" t="inlineStr">
        <is>
          <t>23d40223ceda9532e505d2315ccba544</t>
        </is>
      </c>
      <c r="L1866" t="n">
        <v/>
      </c>
      <c r="M1866" t="n">
        <v>-1</v>
      </c>
      <c r="N1866" t="n">
        <v>-1</v>
      </c>
    </row>
    <row r="1867">
      <c r="A1867" t="n">
        <v>13</v>
      </c>
      <c r="B1867" t="n">
        <v>2012</v>
      </c>
      <c r="C1867" t="n">
        <v>225</v>
      </c>
      <c r="D1867" t="inlineStr">
        <is>
          <t>Sollen die Urner Siedlungsgebiete vermehrt vom Durchgangsverkehr entlastet werden?</t>
        </is>
      </c>
      <c r="E1867" t="inlineStr">
        <is>
          <t>Standard-4</t>
        </is>
      </c>
      <c r="F1867" t="n">
        <v>14</v>
      </c>
      <c r="G1867" t="inlineStr">
        <is>
          <t>Verkehr</t>
        </is>
      </c>
      <c r="H1867" t="inlineStr">
        <is>
          <t>Q08450</t>
        </is>
      </c>
      <c r="I1867" t="inlineStr">
        <is>
          <t>de</t>
        </is>
      </c>
      <c r="J1867" t="b">
        <v>0</v>
      </c>
      <c r="K1867" t="inlineStr">
        <is>
          <t>9b949f798121be3dfca154bbd02929bd</t>
        </is>
      </c>
      <c r="L1867" t="n">
        <v/>
      </c>
      <c r="M1867" t="n">
        <v>-1</v>
      </c>
      <c r="N1867" t="n">
        <v>-1</v>
      </c>
    </row>
    <row r="1868">
      <c r="A1868" t="n">
        <v>13</v>
      </c>
      <c r="B1868" t="n">
        <v>2012</v>
      </c>
      <c r="C1868" t="n">
        <v>217</v>
      </c>
      <c r="D1868" t="inlineStr">
        <is>
          <t>Sind Sie mit den Steuererleichterungen für das Tourismusprojekt Andermatt (Anpassung der Grundstückgewinnsteuer im Gegenzug zu volkswirtschaftlichen Leistungen des Investors) einverstanden?</t>
        </is>
      </c>
      <c r="E1868" t="inlineStr">
        <is>
          <t>Standard-4</t>
        </is>
      </c>
      <c r="F1868" t="n">
        <v>15</v>
      </c>
      <c r="G1868" t="inlineStr">
        <is>
          <t>Wirtschaft &amp; Arbeit</t>
        </is>
      </c>
      <c r="H1868" t="inlineStr">
        <is>
          <t>Q08453</t>
        </is>
      </c>
      <c r="I1868" t="inlineStr">
        <is>
          <t>de</t>
        </is>
      </c>
      <c r="J1868" t="b">
        <v>0</v>
      </c>
      <c r="K1868" t="inlineStr">
        <is>
          <t>13a79bc52f365ff3a59cdd0e8315632d</t>
        </is>
      </c>
      <c r="L1868" t="n">
        <v/>
      </c>
      <c r="M1868" t="n">
        <v>-1</v>
      </c>
      <c r="N1868" t="n">
        <v>-1</v>
      </c>
    </row>
    <row r="1869">
      <c r="A1869" t="n">
        <v>13</v>
      </c>
      <c r="B1869" t="n">
        <v>2012</v>
      </c>
      <c r="C1869" t="n">
        <v>222</v>
      </c>
      <c r="D1869" t="inlineStr">
        <is>
          <t>Soll der Kanton die Einrichtung von Jobzentren an Stelle von Abfindungszahlungen im Fall von Entlassungen fördern?</t>
        </is>
      </c>
      <c r="E1869" t="inlineStr">
        <is>
          <t>Standard-4</t>
        </is>
      </c>
      <c r="F1869" t="n">
        <v>15</v>
      </c>
      <c r="G1869" t="inlineStr">
        <is>
          <t>Wirtschaft &amp; Arbeit</t>
        </is>
      </c>
      <c r="H1869" t="inlineStr">
        <is>
          <t>Q08456</t>
        </is>
      </c>
      <c r="I1869" t="inlineStr">
        <is>
          <t>de</t>
        </is>
      </c>
      <c r="J1869" t="b">
        <v>0</v>
      </c>
      <c r="K1869" t="inlineStr">
        <is>
          <t>0a12cd5655d2cffa5ea3d343d6f1a881</t>
        </is>
      </c>
      <c r="L1869" t="n">
        <v/>
      </c>
      <c r="M1869" t="n">
        <v>-1</v>
      </c>
      <c r="N1869" t="n">
        <v>-1</v>
      </c>
    </row>
    <row r="1870">
      <c r="A1870" t="n">
        <v>13</v>
      </c>
      <c r="B1870" t="n">
        <v>2012</v>
      </c>
      <c r="C1870" t="n">
        <v>221</v>
      </c>
      <c r="D1870" t="inlineStr">
        <is>
          <t>Soll sich der Kanton Uri als Landeigentümer aktiv am Projekt "Entwicklungsschwerpunkt Urner Talboden" beim Bahnhof Altdorf beteiligen?</t>
        </is>
      </c>
      <c r="E1870" t="inlineStr">
        <is>
          <t>Standard-4</t>
        </is>
      </c>
      <c r="F1870" t="n">
        <v/>
      </c>
      <c r="G1870" t="n">
        <v/>
      </c>
      <c r="H1870" t="inlineStr">
        <is>
          <t>Q08457</t>
        </is>
      </c>
      <c r="I1870" t="inlineStr">
        <is>
          <t>de</t>
        </is>
      </c>
      <c r="J1870" t="b">
        <v>0</v>
      </c>
      <c r="K1870" t="inlineStr">
        <is>
          <t>1a3c60df4adc81ddf3e07459e6794be2</t>
        </is>
      </c>
      <c r="L1870" t="n">
        <v/>
      </c>
      <c r="M1870" t="n">
        <v>-1</v>
      </c>
      <c r="N1870" t="n">
        <v>-1</v>
      </c>
    </row>
    <row r="1871">
      <c r="A1871" t="n">
        <v>70</v>
      </c>
      <c r="B1871" t="n">
        <v>2014</v>
      </c>
      <c r="C1871" t="n">
        <v>690</v>
      </c>
      <c r="D1871" t="inlineStr">
        <is>
          <t>Die Schweiz verfolgt seit einigen Jahren eine aktivere Aussenpolitik, die sich weniger an einer strikten Neutralitätspolitik orientiert. Begrüssen Sie dies?</t>
        </is>
      </c>
      <c r="E1871" t="inlineStr">
        <is>
          <t>Standard-4</t>
        </is>
      </c>
      <c r="F1871" t="n">
        <v>1</v>
      </c>
      <c r="G1871" t="inlineStr">
        <is>
          <t>Aussenpolitik</t>
        </is>
      </c>
      <c r="H1871" t="inlineStr">
        <is>
          <t>Q08774</t>
        </is>
      </c>
      <c r="I1871" t="inlineStr">
        <is>
          <t>de</t>
        </is>
      </c>
      <c r="J1871" t="b">
        <v>0</v>
      </c>
      <c r="K1871" t="inlineStr">
        <is>
          <t>1f7f957688ae46a09769838289e36eff</t>
        </is>
      </c>
      <c r="L1871" t="n">
        <v/>
      </c>
      <c r="M1871" t="n">
        <v>-1</v>
      </c>
      <c r="N1871" t="n">
        <v>-1</v>
      </c>
    </row>
    <row r="1872">
      <c r="A1872" t="n">
        <v>70</v>
      </c>
      <c r="B1872" t="n">
        <v>2014</v>
      </c>
      <c r="C1872" t="n">
        <v>1024</v>
      </c>
      <c r="D1872" t="inlineStr">
        <is>
          <t>Für die Schulklassen im Kanton Zug gilt eine Richtgrösse von 22 Kindern in der Primarschule und 18 Kindern in der Sekundarschule und im Kindergarten. Sollen die Gemeinden die Klassengrössen aus Kostengründen konsequent auf diese Richtgrössen anheben?</t>
        </is>
      </c>
      <c r="E1872" t="inlineStr">
        <is>
          <t>Standard-4</t>
        </is>
      </c>
      <c r="F1872" t="n">
        <v>2</v>
      </c>
      <c r="G1872" t="inlineStr">
        <is>
          <t>Bildung</t>
        </is>
      </c>
      <c r="H1872" t="inlineStr">
        <is>
          <t>Q08777</t>
        </is>
      </c>
      <c r="I1872" t="inlineStr">
        <is>
          <t>de</t>
        </is>
      </c>
      <c r="J1872" t="b">
        <v>0</v>
      </c>
      <c r="K1872" t="inlineStr">
        <is>
          <t>594a34fc6705f06a913cc51c251339cb</t>
        </is>
      </c>
      <c r="L1872" t="n">
        <v/>
      </c>
      <c r="M1872" t="n">
        <v>-1</v>
      </c>
      <c r="N1872" t="n">
        <v>-1</v>
      </c>
    </row>
    <row r="1873">
      <c r="A1873" t="n">
        <v>70</v>
      </c>
      <c r="B1873" t="n">
        <v>2014</v>
      </c>
      <c r="C1873" t="n">
        <v>1034</v>
      </c>
      <c r="D1873" t="inlineStr">
        <is>
          <t>Unterstützen Sie die kantonale Volksinitiative  "Ja zur Mundart", welche fordert, dass im Kindergarten in der Regel und in der Primarschule in gewissen Fächern (z.B. Sportunterricht) in Mundart unterrichtet wird?</t>
        </is>
      </c>
      <c r="E1873" t="inlineStr">
        <is>
          <t>Standard-4</t>
        </is>
      </c>
      <c r="F1873" t="n">
        <v>2</v>
      </c>
      <c r="G1873" t="inlineStr">
        <is>
          <t>Bildung</t>
        </is>
      </c>
      <c r="H1873" t="inlineStr">
        <is>
          <t>Q08779</t>
        </is>
      </c>
      <c r="I1873" t="inlineStr">
        <is>
          <t>de</t>
        </is>
      </c>
      <c r="J1873" t="b">
        <v>0</v>
      </c>
      <c r="K1873" t="inlineStr">
        <is>
          <t>60ea3f67f956dce05c7e70b06e196376</t>
        </is>
      </c>
      <c r="L1873" t="n">
        <v/>
      </c>
      <c r="M1873" t="n">
        <v>-1</v>
      </c>
      <c r="N1873" t="n">
        <v>-1</v>
      </c>
    </row>
    <row r="1874">
      <c r="A1874" t="n">
        <v>70</v>
      </c>
      <c r="B1874" t="n">
        <v>2014</v>
      </c>
      <c r="C1874" t="n">
        <v>1046</v>
      </c>
      <c r="D1874" t="inlineStr">
        <is>
          <t>Soll die Pauschalbesteuerung von vermögenden ausländischen Steuerzahlern im Kanton Zug abgeschafft werden?</t>
        </is>
      </c>
      <c r="E1874" t="inlineStr">
        <is>
          <t>Standard-4</t>
        </is>
      </c>
      <c r="F1874" t="n">
        <v>4</v>
      </c>
      <c r="G1874" t="inlineStr">
        <is>
          <t>Finanzen &amp; Steuern</t>
        </is>
      </c>
      <c r="H1874" t="inlineStr">
        <is>
          <t>Q08783</t>
        </is>
      </c>
      <c r="I1874" t="inlineStr">
        <is>
          <t>de</t>
        </is>
      </c>
      <c r="J1874" t="b">
        <v>0</v>
      </c>
      <c r="K1874" t="inlineStr">
        <is>
          <t>f1d3ad96b63cedd320cb1a2a049fbcd7</t>
        </is>
      </c>
      <c r="L1874" t="n">
        <v/>
      </c>
      <c r="M1874" t="n">
        <v>-1</v>
      </c>
      <c r="N1874" t="n">
        <v>-1</v>
      </c>
    </row>
    <row r="1875">
      <c r="A1875" t="n">
        <v>70</v>
      </c>
      <c r="B1875" t="n">
        <v>2014</v>
      </c>
      <c r="C1875" t="n">
        <v>1047</v>
      </c>
      <c r="D1875" t="inlineStr">
        <is>
          <t>Soll der Kanton Zug eine Schuldenbremse einführen?</t>
        </is>
      </c>
      <c r="E1875" t="inlineStr">
        <is>
          <t>Standard-4</t>
        </is>
      </c>
      <c r="F1875" t="n">
        <v>4</v>
      </c>
      <c r="G1875" t="inlineStr">
        <is>
          <t>Finanzen &amp; Steuern</t>
        </is>
      </c>
      <c r="H1875" t="inlineStr">
        <is>
          <t>Q08784</t>
        </is>
      </c>
      <c r="I1875" t="inlineStr">
        <is>
          <t>de</t>
        </is>
      </c>
      <c r="J1875" t="b">
        <v>0</v>
      </c>
      <c r="K1875" t="inlineStr">
        <is>
          <t>804a65e986b6f678762c64aef1c8285f</t>
        </is>
      </c>
      <c r="L1875" t="n">
        <v/>
      </c>
      <c r="M1875" t="n">
        <v>-1</v>
      </c>
      <c r="N1875" t="n">
        <v>-1</v>
      </c>
    </row>
    <row r="1876">
      <c r="A1876" t="n">
        <v>70</v>
      </c>
      <c r="B1876" t="n">
        <v>2014</v>
      </c>
      <c r="C1876" t="n">
        <v>1058</v>
      </c>
      <c r="D1876" t="inlineStr">
        <is>
          <t>Soll die unbeschränkte Staatsgarantie der Zuger Kantonalbank eingeschränkt werden?</t>
        </is>
      </c>
      <c r="E1876" t="inlineStr">
        <is>
          <t>Standard-4</t>
        </is>
      </c>
      <c r="F1876" t="n">
        <v>4</v>
      </c>
      <c r="G1876" t="inlineStr">
        <is>
          <t>Finanzen &amp; Steuern</t>
        </is>
      </c>
      <c r="H1876" t="inlineStr">
        <is>
          <t>Q08785</t>
        </is>
      </c>
      <c r="I1876" t="inlineStr">
        <is>
          <t>de</t>
        </is>
      </c>
      <c r="J1876" t="b">
        <v>0</v>
      </c>
      <c r="K1876" t="inlineStr">
        <is>
          <t>369a8626c35096a7d92eded563c9251f</t>
        </is>
      </c>
      <c r="L1876" t="n">
        <v/>
      </c>
      <c r="M1876" t="n">
        <v>-1</v>
      </c>
      <c r="N1876" t="n">
        <v>-1</v>
      </c>
    </row>
    <row r="1877">
      <c r="A1877" t="n">
        <v>70</v>
      </c>
      <c r="B1877" t="n">
        <v>2014</v>
      </c>
      <c r="C1877" t="n">
        <v>1048</v>
      </c>
      <c r="D1877" t="inlineStr">
        <is>
          <t>Sollten Steuererhöhungen in Betracht gezogen werden, um die Zuger Kantonsfinanzen auszugleichen?</t>
        </is>
      </c>
      <c r="E1877" t="inlineStr">
        <is>
          <t>Standard-4</t>
        </is>
      </c>
      <c r="F1877" t="n">
        <v>4</v>
      </c>
      <c r="G1877" t="inlineStr">
        <is>
          <t>Finanzen &amp; Steuern</t>
        </is>
      </c>
      <c r="H1877" t="inlineStr">
        <is>
          <t>Q08786</t>
        </is>
      </c>
      <c r="I1877" t="inlineStr">
        <is>
          <t>de</t>
        </is>
      </c>
      <c r="J1877" t="b">
        <v>0</v>
      </c>
      <c r="K1877" t="inlineStr">
        <is>
          <t>fedd576032cf6dbad945883b3487ddc9</t>
        </is>
      </c>
      <c r="L1877" t="n">
        <v/>
      </c>
      <c r="M1877" t="n">
        <v>-1</v>
      </c>
      <c r="N1877" t="n">
        <v>-1</v>
      </c>
    </row>
    <row r="1878">
      <c r="A1878" t="n">
        <v>70</v>
      </c>
      <c r="B1878" t="n">
        <v>2014</v>
      </c>
      <c r="C1878" t="n">
        <v>1040</v>
      </c>
      <c r="D1878" t="inlineStr">
        <is>
          <t>Würden Sie es befürworten, wenn in der Zuger Kantonsverwaltung bei Kaderstellen eine Geschlechterquote von mindestens 35% eingeführt würde?</t>
        </is>
      </c>
      <c r="E1878" t="inlineStr">
        <is>
          <t>Standard-4</t>
        </is>
      </c>
      <c r="F1878" t="n">
        <v>5</v>
      </c>
      <c r="G1878" t="inlineStr">
        <is>
          <t>Gesellschaft &amp; Ethik</t>
        </is>
      </c>
      <c r="H1878" t="inlineStr">
        <is>
          <t>Q08788</t>
        </is>
      </c>
      <c r="I1878" t="inlineStr">
        <is>
          <t>de</t>
        </is>
      </c>
      <c r="J1878" t="b">
        <v>0</v>
      </c>
      <c r="K1878" t="inlineStr">
        <is>
          <t>7ad15fd2469b489444463715ebb3df83</t>
        </is>
      </c>
      <c r="L1878" t="n">
        <v/>
      </c>
      <c r="M1878" t="n">
        <v>-1</v>
      </c>
      <c r="N1878" t="n">
        <v>-1</v>
      </c>
    </row>
    <row r="1879">
      <c r="A1879" t="n">
        <v>70</v>
      </c>
      <c r="B1879" t="n">
        <v>2014</v>
      </c>
      <c r="C1879" t="n">
        <v>1031</v>
      </c>
      <c r="D1879" t="inlineStr">
        <is>
          <t>Soll der Kanton Zug Ärztezentren, Gemeinschaftspraxen sowie Hausärzte finanziell unterstützen (z.B. durch steuerliche Vorteile für Hausärzte oder Anschubfinanzierungen für neue Arztpraxen)?</t>
        </is>
      </c>
      <c r="E1879" t="inlineStr">
        <is>
          <t>Standard-4</t>
        </is>
      </c>
      <c r="F1879" t="n">
        <v>6</v>
      </c>
      <c r="G1879" t="inlineStr">
        <is>
          <t>Gesundheit</t>
        </is>
      </c>
      <c r="H1879" t="inlineStr">
        <is>
          <t>Q08792</t>
        </is>
      </c>
      <c r="I1879" t="inlineStr">
        <is>
          <t>de</t>
        </is>
      </c>
      <c r="J1879" t="b">
        <v>0</v>
      </c>
      <c r="K1879" t="inlineStr">
        <is>
          <t>fb66a237ec32ca1ada60ded58bc78710</t>
        </is>
      </c>
      <c r="L1879" t="n">
        <v/>
      </c>
      <c r="M1879" t="n">
        <v>-1</v>
      </c>
      <c r="N1879" t="n">
        <v>-1</v>
      </c>
    </row>
    <row r="1880">
      <c r="A1880" t="n">
        <v>70</v>
      </c>
      <c r="B1880" t="n">
        <v>2014</v>
      </c>
      <c r="C1880" t="n">
        <v>1028</v>
      </c>
      <c r="D1880" t="inlineStr">
        <is>
          <t>Eine eidgenössische Volksinitiative will für die Grundversicherung eine öffentliche Einheitskrankenkasse einführen. Unterstützen Sie dieses Anliegen?</t>
        </is>
      </c>
      <c r="E1880" t="inlineStr">
        <is>
          <t>Standard-4</t>
        </is>
      </c>
      <c r="F1880" t="n">
        <v>6</v>
      </c>
      <c r="G1880" t="inlineStr">
        <is>
          <t>Gesundheit</t>
        </is>
      </c>
      <c r="H1880" t="inlineStr">
        <is>
          <t>Q08794</t>
        </is>
      </c>
      <c r="I1880" t="inlineStr">
        <is>
          <t>de</t>
        </is>
      </c>
      <c r="J1880" t="b">
        <v>0</v>
      </c>
      <c r="K1880" t="inlineStr">
        <is>
          <t>e4d808c5c01e51e6276a577f04bda4da</t>
        </is>
      </c>
      <c r="L1880" t="n">
        <v/>
      </c>
      <c r="M1880" t="n">
        <v>-1</v>
      </c>
      <c r="N1880" t="n">
        <v>-1</v>
      </c>
    </row>
    <row r="1881">
      <c r="A1881" t="n">
        <v>70</v>
      </c>
      <c r="B1881" t="n">
        <v>2014</v>
      </c>
      <c r="C1881" t="n">
        <v>1025</v>
      </c>
      <c r="D1881" t="inlineStr">
        <is>
          <t>Öffentliche Ordnung und Sicherheit</t>
        </is>
      </c>
      <c r="E1881" t="inlineStr">
        <is>
          <t>Budget-5</t>
        </is>
      </c>
      <c r="F1881" t="n">
        <v>7</v>
      </c>
      <c r="G1881" t="inlineStr">
        <is>
          <t>Justiz, Armee &amp; Polizei</t>
        </is>
      </c>
      <c r="H1881" t="inlineStr">
        <is>
          <t>Q08795</t>
        </is>
      </c>
      <c r="I1881" t="inlineStr">
        <is>
          <t>de</t>
        </is>
      </c>
      <c r="J1881" t="b">
        <v>0</v>
      </c>
      <c r="K1881" t="inlineStr">
        <is>
          <t>8ee18518a6ae58b6c3ea3e5308c00a61</t>
        </is>
      </c>
      <c r="L1881" t="n">
        <v/>
      </c>
      <c r="M1881" t="n">
        <v>-1</v>
      </c>
      <c r="N1881" t="n">
        <v>-1</v>
      </c>
    </row>
    <row r="1882">
      <c r="A1882" t="n">
        <v>70</v>
      </c>
      <c r="B1882" t="n">
        <v>2014</v>
      </c>
      <c r="C1882" t="n">
        <v>1069</v>
      </c>
      <c r="D1882" t="inlineStr">
        <is>
          <t>Befürworten Sie eine Aufstockung des Polizeikorps im Kanton Zug?</t>
        </is>
      </c>
      <c r="E1882" t="inlineStr">
        <is>
          <t>Standard-4</t>
        </is>
      </c>
      <c r="F1882" t="n">
        <v>7</v>
      </c>
      <c r="G1882" t="inlineStr">
        <is>
          <t>Justiz, Armee &amp; Polizei</t>
        </is>
      </c>
      <c r="H1882" t="inlineStr">
        <is>
          <t>Q08796</t>
        </is>
      </c>
      <c r="I1882" t="inlineStr">
        <is>
          <t>de</t>
        </is>
      </c>
      <c r="J1882" t="b">
        <v>0</v>
      </c>
      <c r="K1882" t="inlineStr">
        <is>
          <t>395234d26a97919cd421766284b75965</t>
        </is>
      </c>
      <c r="L1882" t="n">
        <v/>
      </c>
      <c r="M1882" t="n">
        <v>-1</v>
      </c>
      <c r="N1882" t="n">
        <v>-1</v>
      </c>
    </row>
    <row r="1883">
      <c r="A1883" t="n">
        <v>70</v>
      </c>
      <c r="B1883" t="n">
        <v>2014</v>
      </c>
      <c r="C1883" t="n">
        <v>1068</v>
      </c>
      <c r="D1883" t="inlineStr">
        <is>
          <t>Befürworten Sie die Videoüberwachung an neuralgischen Punkten im Kanton Zug (Bahnhöfe, Schulen, öffentliche Plätze, etc.)?</t>
        </is>
      </c>
      <c r="E1883" t="inlineStr">
        <is>
          <t>Standard-4</t>
        </is>
      </c>
      <c r="F1883" t="n">
        <v>7</v>
      </c>
      <c r="G1883" t="inlineStr">
        <is>
          <t>Justiz, Armee &amp; Polizei</t>
        </is>
      </c>
      <c r="H1883" t="inlineStr">
        <is>
          <t>Q08798</t>
        </is>
      </c>
      <c r="I1883" t="inlineStr">
        <is>
          <t>de</t>
        </is>
      </c>
      <c r="J1883" t="b">
        <v>0</v>
      </c>
      <c r="K1883" t="inlineStr">
        <is>
          <t>23083e80c4b60f486aa25f19aa66cca4</t>
        </is>
      </c>
      <c r="L1883" t="n">
        <v/>
      </c>
      <c r="M1883" t="n">
        <v>-1</v>
      </c>
      <c r="N1883" t="n">
        <v>-1</v>
      </c>
    </row>
    <row r="1884">
      <c r="A1884" t="n">
        <v>70</v>
      </c>
      <c r="B1884" t="n">
        <v>2014</v>
      </c>
      <c r="C1884" t="n">
        <v>1070</v>
      </c>
      <c r="D1884" t="inlineStr">
        <is>
          <t>Begrüssen Sie das neue Ordnungsbussengesetz, welches eine Busse von 100 CHF für das Liegenlassen von Abfall im öffentlichen Raum  ("Littering")  vorsieht?</t>
        </is>
      </c>
      <c r="E1884" t="inlineStr">
        <is>
          <t>Standard-4</t>
        </is>
      </c>
      <c r="F1884" t="n">
        <v>7</v>
      </c>
      <c r="G1884" t="inlineStr">
        <is>
          <t>Justiz, Armee &amp; Polizei</t>
        </is>
      </c>
      <c r="H1884" t="inlineStr">
        <is>
          <t>Q08799</t>
        </is>
      </c>
      <c r="I1884" t="inlineStr">
        <is>
          <t>de</t>
        </is>
      </c>
      <c r="J1884" t="b">
        <v>0</v>
      </c>
      <c r="K1884" t="inlineStr">
        <is>
          <t>9e3df2c2a6c93c202cb061281d6117b4</t>
        </is>
      </c>
      <c r="L1884" t="n">
        <v/>
      </c>
      <c r="M1884" t="n">
        <v>-1</v>
      </c>
      <c r="N1884" t="n">
        <v>-1</v>
      </c>
    </row>
    <row r="1885">
      <c r="A1885" t="n">
        <v>70</v>
      </c>
      <c r="B1885" t="n">
        <v>2014</v>
      </c>
      <c r="C1885" t="n">
        <v>1075</v>
      </c>
      <c r="D1885" t="inlineStr">
        <is>
          <t xml:space="preserve">Kultur </t>
        </is>
      </c>
      <c r="E1885" t="inlineStr">
        <is>
          <t>Budget-5</t>
        </is>
      </c>
      <c r="F1885" t="n">
        <v>8</v>
      </c>
      <c r="G1885" t="inlineStr">
        <is>
          <t>Kultur, Sport &amp; Medien</t>
        </is>
      </c>
      <c r="H1885" t="inlineStr">
        <is>
          <t>Q08800</t>
        </is>
      </c>
      <c r="I1885" t="inlineStr">
        <is>
          <t>de</t>
        </is>
      </c>
      <c r="J1885" t="b">
        <v>0</v>
      </c>
      <c r="K1885" t="inlineStr">
        <is>
          <t>0494f194cae00d8dc3e982b89b046aa4</t>
        </is>
      </c>
      <c r="L1885" t="n">
        <v/>
      </c>
      <c r="M1885" t="n">
        <v>-1</v>
      </c>
      <c r="N1885" t="n">
        <v>-1</v>
      </c>
    </row>
    <row r="1886">
      <c r="A1886" t="n">
        <v>70</v>
      </c>
      <c r="B1886" t="n">
        <v>2014</v>
      </c>
      <c r="C1886" t="n">
        <v>1039</v>
      </c>
      <c r="D1886" t="inlineStr">
        <is>
          <t>Soll sich der Kanton Zug stärker – auch finanziell – für die Integration der Ausländerinnen und Ausländer einsetzen?</t>
        </is>
      </c>
      <c r="E1886" t="inlineStr">
        <is>
          <t>Standard-4</t>
        </is>
      </c>
      <c r="F1886" t="n">
        <v>9</v>
      </c>
      <c r="G1886" t="inlineStr">
        <is>
          <t>Migration &amp; Integration</t>
        </is>
      </c>
      <c r="H1886" t="inlineStr">
        <is>
          <t>Q08801</t>
        </is>
      </c>
      <c r="I1886" t="inlineStr">
        <is>
          <t>de</t>
        </is>
      </c>
      <c r="J1886" t="b">
        <v>0</v>
      </c>
      <c r="K1886" t="inlineStr">
        <is>
          <t>1d7210338d2551ecdeffc21df707eddd</t>
        </is>
      </c>
      <c r="L1886" t="n">
        <v/>
      </c>
      <c r="M1886" t="n">
        <v>-1</v>
      </c>
      <c r="N1886" t="n">
        <v>-1</v>
      </c>
    </row>
    <row r="1887">
      <c r="A1887" t="n">
        <v>70</v>
      </c>
      <c r="B1887" t="n">
        <v>2014</v>
      </c>
      <c r="C1887" t="n">
        <v>1036</v>
      </c>
      <c r="D1887" t="inlineStr">
        <is>
          <t>Würden Sie es befürworten, wenn Ausländer/innen, die seit mindestens zehn Jahren im Kanton Zug leben, das kommunale Stimm- und Wahlrecht erhalten würden?</t>
        </is>
      </c>
      <c r="E1887" t="inlineStr">
        <is>
          <t>Standard-4</t>
        </is>
      </c>
      <c r="F1887" t="n">
        <v>9</v>
      </c>
      <c r="G1887" t="inlineStr">
        <is>
          <t>Migration &amp; Integration</t>
        </is>
      </c>
      <c r="H1887" t="inlineStr">
        <is>
          <t>Q08802</t>
        </is>
      </c>
      <c r="I1887" t="inlineStr">
        <is>
          <t>de</t>
        </is>
      </c>
      <c r="J1887" t="b">
        <v>0</v>
      </c>
      <c r="K1887" t="inlineStr">
        <is>
          <t>f20acf86bea4937302974ea858034557</t>
        </is>
      </c>
      <c r="L1887" t="n">
        <v/>
      </c>
      <c r="M1887" t="n">
        <v>-1</v>
      </c>
      <c r="N1887" t="n">
        <v>-1</v>
      </c>
    </row>
    <row r="1888">
      <c r="A1888" t="n">
        <v>70</v>
      </c>
      <c r="B1888" t="n">
        <v>2014</v>
      </c>
      <c r="C1888" t="n">
        <v>1038</v>
      </c>
      <c r="D1888" t="inlineStr">
        <is>
          <t>Die Volksinitiative "gegen Masseneinwanderung" wurde im Februar 2014 vom Schweizer Volk angenommen. Begrüssen Sie diesen Entscheid?</t>
        </is>
      </c>
      <c r="E1888" t="inlineStr">
        <is>
          <t>Standard-4</t>
        </is>
      </c>
      <c r="F1888" t="n">
        <v>9</v>
      </c>
      <c r="G1888" t="inlineStr">
        <is>
          <t>Migration &amp; Integration</t>
        </is>
      </c>
      <c r="H1888" t="inlineStr">
        <is>
          <t>Q08803</t>
        </is>
      </c>
      <c r="I1888" t="inlineStr">
        <is>
          <t>de</t>
        </is>
      </c>
      <c r="J1888" t="b">
        <v>0</v>
      </c>
      <c r="K1888" t="inlineStr">
        <is>
          <t>8055675c548599aac604262aed6eee8d</t>
        </is>
      </c>
      <c r="L1888" t="n">
        <v/>
      </c>
      <c r="M1888" t="n">
        <v>-1</v>
      </c>
      <c r="N1888" t="n">
        <v>-1</v>
      </c>
    </row>
    <row r="1889">
      <c r="A1889" t="n">
        <v>70</v>
      </c>
      <c r="B1889" t="n">
        <v>2014</v>
      </c>
      <c r="C1889" t="n">
        <v>711</v>
      </c>
      <c r="D1889" t="inlineStr">
        <is>
          <t>Sollte die Finanzierung von Parteien sowie von Wahl- und Abstimmungskampagnen vollständig offengelegt werden müssen?</t>
        </is>
      </c>
      <c r="E1889" t="inlineStr">
        <is>
          <t>Standard-4</t>
        </is>
      </c>
      <c r="F1889" t="n">
        <v>10</v>
      </c>
      <c r="G1889" t="inlineStr">
        <is>
          <t>Politisches System</t>
        </is>
      </c>
      <c r="H1889" t="inlineStr">
        <is>
          <t>Q08805</t>
        </is>
      </c>
      <c r="I1889" t="inlineStr">
        <is>
          <t>de</t>
        </is>
      </c>
      <c r="J1889" t="b">
        <v>0</v>
      </c>
      <c r="K1889" t="inlineStr">
        <is>
          <t>27a480b24a70a9bbb0e0e7e32b94f14b</t>
        </is>
      </c>
      <c r="L1889" t="n">
        <v/>
      </c>
      <c r="M1889" t="n">
        <v>-1</v>
      </c>
      <c r="N1889" t="n">
        <v>-1</v>
      </c>
    </row>
    <row r="1890">
      <c r="A1890" t="n">
        <v>70</v>
      </c>
      <c r="B1890" t="n">
        <v>2014</v>
      </c>
      <c r="C1890" t="n">
        <v>1081</v>
      </c>
      <c r="D1890" t="inlineStr">
        <is>
          <t>Befürworten Sie eine vollständige Trennung von Kirche und Staat im Kanton Zug?</t>
        </is>
      </c>
      <c r="E1890" t="inlineStr">
        <is>
          <t>Standard-4</t>
        </is>
      </c>
      <c r="F1890" t="n">
        <v>10</v>
      </c>
      <c r="G1890" t="inlineStr">
        <is>
          <t>Politisches System</t>
        </is>
      </c>
      <c r="H1890" t="inlineStr">
        <is>
          <t>Q08806</t>
        </is>
      </c>
      <c r="I1890" t="inlineStr">
        <is>
          <t>de</t>
        </is>
      </c>
      <c r="J1890" t="b">
        <v>0</v>
      </c>
      <c r="K1890" t="inlineStr">
        <is>
          <t>02cabd4329469c70aad5f1b11feeba21</t>
        </is>
      </c>
      <c r="L1890" t="n">
        <v/>
      </c>
      <c r="M1890" t="n">
        <v>-1</v>
      </c>
      <c r="N1890" t="n">
        <v>-1</v>
      </c>
    </row>
    <row r="1891">
      <c r="A1891" t="n">
        <v>70</v>
      </c>
      <c r="B1891" t="n">
        <v>2014</v>
      </c>
      <c r="C1891" t="n">
        <v>1067</v>
      </c>
      <c r="D1891" t="inlineStr">
        <is>
          <t>Heute bildet jede Zuger Gemeinde bei Kantonsratswahlen einen eigenen Wahlkreis. Befürworten Sie eine Reduktion der Anzahl Wahlkreise?</t>
        </is>
      </c>
      <c r="E1891" t="inlineStr">
        <is>
          <t>Standard-4</t>
        </is>
      </c>
      <c r="F1891" t="n">
        <v>10</v>
      </c>
      <c r="G1891" t="inlineStr">
        <is>
          <t>Politisches System</t>
        </is>
      </c>
      <c r="H1891" t="inlineStr">
        <is>
          <t>Q08807</t>
        </is>
      </c>
      <c r="I1891" t="inlineStr">
        <is>
          <t>de</t>
        </is>
      </c>
      <c r="J1891" t="b">
        <v>0</v>
      </c>
      <c r="K1891" t="inlineStr">
        <is>
          <t>b3907fecab0781a5f5f16127f798a88a</t>
        </is>
      </c>
      <c r="L1891" t="n">
        <v/>
      </c>
      <c r="M1891" t="n">
        <v>-1</v>
      </c>
      <c r="N1891" t="n">
        <v>-1</v>
      </c>
    </row>
    <row r="1892">
      <c r="A1892" t="n">
        <v>70</v>
      </c>
      <c r="B1892" t="n">
        <v>2014</v>
      </c>
      <c r="C1892" t="n">
        <v>1023</v>
      </c>
      <c r="D1892" t="inlineStr">
        <is>
          <t>Soll sich der Kanton Zug stärker für den gemeinnützigen Wohnungsbau engagieren (z.B. mittels finanziellen Anreizen oder raumplanerischen Auflagen bei Neueinzonungen und Umzonungen)?</t>
        </is>
      </c>
      <c r="E1892" t="inlineStr">
        <is>
          <t>Standard-4</t>
        </is>
      </c>
      <c r="F1892" t="n">
        <v>12</v>
      </c>
      <c r="G1892" t="inlineStr">
        <is>
          <t>Sozialstaat &amp; Familie</t>
        </is>
      </c>
      <c r="H1892" t="inlineStr">
        <is>
          <t>Q08809</t>
        </is>
      </c>
      <c r="I1892" t="inlineStr">
        <is>
          <t>de</t>
        </is>
      </c>
      <c r="J1892" t="b">
        <v>0</v>
      </c>
      <c r="K1892" t="inlineStr">
        <is>
          <t>a3cee5e96f4d4d03732d5806dea973b9</t>
        </is>
      </c>
      <c r="L1892" t="n">
        <v/>
      </c>
      <c r="M1892" t="n">
        <v>-1</v>
      </c>
      <c r="N1892" t="n">
        <v>-1</v>
      </c>
    </row>
    <row r="1893">
      <c r="A1893" t="n">
        <v>70</v>
      </c>
      <c r="B1893" t="n">
        <v>2014</v>
      </c>
      <c r="C1893" t="n">
        <v>1027</v>
      </c>
      <c r="D1893" t="inlineStr">
        <is>
          <t>Soll der Kanton Zug die Schaffung von familienergänzenden Betreuungsstrukturen (Tagesstätten, Tagesschulen, Mittagstische) verstärkt finanziell unterstützen?</t>
        </is>
      </c>
      <c r="E1893" t="inlineStr">
        <is>
          <t>Standard-4</t>
        </is>
      </c>
      <c r="F1893" t="n">
        <v>12</v>
      </c>
      <c r="G1893" t="inlineStr">
        <is>
          <t>Sozialstaat &amp; Familie</t>
        </is>
      </c>
      <c r="H1893" t="inlineStr">
        <is>
          <t>Q08811</t>
        </is>
      </c>
      <c r="I1893" t="inlineStr">
        <is>
          <t>de</t>
        </is>
      </c>
      <c r="J1893" t="b">
        <v>0</v>
      </c>
      <c r="K1893" t="inlineStr">
        <is>
          <t>59f23f9610732f71d459f08d07b224c3</t>
        </is>
      </c>
      <c r="L1893" t="n">
        <v/>
      </c>
      <c r="M1893" t="n">
        <v>-1</v>
      </c>
      <c r="N1893" t="n">
        <v>-1</v>
      </c>
    </row>
    <row r="1894">
      <c r="A1894" t="n">
        <v>70</v>
      </c>
      <c r="B1894" t="n">
        <v>2014</v>
      </c>
      <c r="C1894" t="n">
        <v>1071</v>
      </c>
      <c r="D1894" t="inlineStr">
        <is>
          <t>Braucht es im Kanton Zug stärkere Kontrollen zur Bekämpfung des Missbrauchs von Sozialleistungen?</t>
        </is>
      </c>
      <c r="E1894" t="inlineStr">
        <is>
          <t>Standard-4</t>
        </is>
      </c>
      <c r="F1894" t="n">
        <v>12</v>
      </c>
      <c r="G1894" t="inlineStr">
        <is>
          <t>Sozialstaat &amp; Familie</t>
        </is>
      </c>
      <c r="H1894" t="inlineStr">
        <is>
          <t>Q08813</t>
        </is>
      </c>
      <c r="I1894" t="inlineStr">
        <is>
          <t>de</t>
        </is>
      </c>
      <c r="J1894" t="b">
        <v>0</v>
      </c>
      <c r="K1894" t="inlineStr">
        <is>
          <t>6d574e6b1d4a3ddff96ce5774dde2e6f</t>
        </is>
      </c>
      <c r="L1894" t="n">
        <v/>
      </c>
      <c r="M1894" t="n">
        <v>-1</v>
      </c>
      <c r="N1894" t="n">
        <v>-1</v>
      </c>
    </row>
    <row r="1895">
      <c r="A1895" t="n">
        <v>70</v>
      </c>
      <c r="B1895" t="n">
        <v>2014</v>
      </c>
      <c r="C1895" t="n">
        <v>1059</v>
      </c>
      <c r="D1895" t="inlineStr">
        <is>
          <t>Soll sich der Kanton Zug für die Erreichung einer 2000-Watt-Gesellschaft einsetzen und zu diesem Zweck verbindliche Vorschriften erlassen?</t>
        </is>
      </c>
      <c r="E1895" t="inlineStr">
        <is>
          <t>Standard-4</t>
        </is>
      </c>
      <c r="F1895" t="n">
        <v>13</v>
      </c>
      <c r="G1895" t="inlineStr">
        <is>
          <t>Umweltschutz &amp; Landwirtschaft</t>
        </is>
      </c>
      <c r="H1895" t="inlineStr">
        <is>
          <t>Q08814</t>
        </is>
      </c>
      <c r="I1895" t="inlineStr">
        <is>
          <t>de</t>
        </is>
      </c>
      <c r="J1895" t="b">
        <v>0</v>
      </c>
      <c r="K1895" t="inlineStr">
        <is>
          <t>a0cb66bac319d48b11365025228e9ba4</t>
        </is>
      </c>
      <c r="L1895" t="n">
        <v/>
      </c>
      <c r="M1895" t="n">
        <v>-1</v>
      </c>
      <c r="N1895" t="n">
        <v>-1</v>
      </c>
    </row>
    <row r="1896">
      <c r="A1896" t="n">
        <v>70</v>
      </c>
      <c r="B1896" t="n">
        <v>2014</v>
      </c>
      <c r="C1896" t="n">
        <v>1062</v>
      </c>
      <c r="D1896" t="inlineStr">
        <is>
          <t>Soll der Kanton Zug die Gewinnung von Sonnenenergie finanziell stärker unterstützen?</t>
        </is>
      </c>
      <c r="E1896" t="inlineStr">
        <is>
          <t>Standard-4</t>
        </is>
      </c>
      <c r="F1896" t="n">
        <v>13</v>
      </c>
      <c r="G1896" t="inlineStr">
        <is>
          <t>Umweltschutz &amp; Landwirtschaft</t>
        </is>
      </c>
      <c r="H1896" t="inlineStr">
        <is>
          <t>Q08817</t>
        </is>
      </c>
      <c r="I1896" t="inlineStr">
        <is>
          <t>de</t>
        </is>
      </c>
      <c r="J1896" t="b">
        <v>0</v>
      </c>
      <c r="K1896" t="inlineStr">
        <is>
          <t>e0af1fb4877ab5a22d934e7b6e1f8ce5</t>
        </is>
      </c>
      <c r="L1896" t="n">
        <v/>
      </c>
      <c r="M1896" t="n">
        <v>-1</v>
      </c>
      <c r="N1896" t="n">
        <v>-1</v>
      </c>
    </row>
    <row r="1897">
      <c r="A1897" t="n">
        <v>70</v>
      </c>
      <c r="B1897" t="n">
        <v>2014</v>
      </c>
      <c r="C1897" t="n">
        <v>1054</v>
      </c>
      <c r="D1897" t="inlineStr">
        <is>
          <t>Befürworten Sie verschäfte Vorschriften und Kontrollen bezüglich sozialer und ökologischer Nachhaltigkeit für im Kanton Zug ansässige Handelsfirmen?</t>
        </is>
      </c>
      <c r="E1897" t="inlineStr">
        <is>
          <t>Standard-4</t>
        </is>
      </c>
      <c r="F1897" t="n">
        <v>13</v>
      </c>
      <c r="G1897" t="inlineStr">
        <is>
          <t>Umweltschutz &amp; Landwirtschaft</t>
        </is>
      </c>
      <c r="H1897" t="inlineStr">
        <is>
          <t>Q08819</t>
        </is>
      </c>
      <c r="I1897" t="inlineStr">
        <is>
          <t>de</t>
        </is>
      </c>
      <c r="J1897" t="b">
        <v>0</v>
      </c>
      <c r="K1897" t="inlineStr">
        <is>
          <t>41e415d05c808430a4019bce9a4b7aff</t>
        </is>
      </c>
      <c r="L1897" t="n">
        <v/>
      </c>
      <c r="M1897" t="n">
        <v>-1</v>
      </c>
      <c r="N1897" t="n">
        <v>-1</v>
      </c>
    </row>
    <row r="1898">
      <c r="A1898" t="n">
        <v>70</v>
      </c>
      <c r="B1898" t="n">
        <v>2014</v>
      </c>
      <c r="C1898" t="n">
        <v>1061</v>
      </c>
      <c r="D1898" t="inlineStr">
        <is>
          <t>Soll sich der Kanton für den weiteren Ausbau des Zuger Stadtbahn-Netzes einsetzen?</t>
        </is>
      </c>
      <c r="E1898" t="inlineStr">
        <is>
          <t>Standard-4</t>
        </is>
      </c>
      <c r="F1898" t="n">
        <v>14</v>
      </c>
      <c r="G1898" t="inlineStr">
        <is>
          <t>Verkehr</t>
        </is>
      </c>
      <c r="H1898" t="inlineStr">
        <is>
          <t>Q08820</t>
        </is>
      </c>
      <c r="I1898" t="inlineStr">
        <is>
          <t>de</t>
        </is>
      </c>
      <c r="J1898" t="b">
        <v>0</v>
      </c>
      <c r="K1898" t="inlineStr">
        <is>
          <t>dfb46e8ac9918172d2754e56d4512295</t>
        </is>
      </c>
      <c r="L1898" t="n">
        <v/>
      </c>
      <c r="M1898" t="n">
        <v>-1</v>
      </c>
      <c r="N1898" t="n">
        <v>-1</v>
      </c>
    </row>
    <row r="1899">
      <c r="A1899" t="n">
        <v>70</v>
      </c>
      <c r="B1899" t="n">
        <v>2014</v>
      </c>
      <c r="C1899" t="n">
        <v>1065</v>
      </c>
      <c r="D1899" t="inlineStr">
        <is>
          <t xml:space="preserve">Befürworten Sie den Bau des Zuger Stadttunnels? </t>
        </is>
      </c>
      <c r="E1899" t="inlineStr">
        <is>
          <t>Standard-4</t>
        </is>
      </c>
      <c r="F1899" t="n">
        <v>14</v>
      </c>
      <c r="G1899" t="inlineStr">
        <is>
          <t>Verkehr</t>
        </is>
      </c>
      <c r="H1899" t="inlineStr">
        <is>
          <t>Q08821</t>
        </is>
      </c>
      <c r="I1899" t="inlineStr">
        <is>
          <t>de</t>
        </is>
      </c>
      <c r="J1899" t="b">
        <v>0</v>
      </c>
      <c r="K1899" t="inlineStr">
        <is>
          <t>45ed0d955a425e810b1395901160a9cb</t>
        </is>
      </c>
      <c r="L1899" t="n">
        <v/>
      </c>
      <c r="M1899" t="n">
        <v>-1</v>
      </c>
      <c r="N1899" t="n">
        <v>-1</v>
      </c>
    </row>
    <row r="1900">
      <c r="A1900" t="n">
        <v>70</v>
      </c>
      <c r="B1900" t="n">
        <v>2014</v>
      </c>
      <c r="C1900" t="n">
        <v>1060</v>
      </c>
      <c r="D1900" t="inlineStr">
        <is>
          <t>Befürworten Sie weitere Tempo 30-Zonen und Tempo 20-Zonen (Begegnungszonen) in Wohn- und Schulquartieren im Kanton Zug?</t>
        </is>
      </c>
      <c r="E1900" t="inlineStr">
        <is>
          <t>Standard-4</t>
        </is>
      </c>
      <c r="F1900" t="n">
        <v>14</v>
      </c>
      <c r="G1900" t="inlineStr">
        <is>
          <t>Verkehr</t>
        </is>
      </c>
      <c r="H1900" t="inlineStr">
        <is>
          <t>Q08822</t>
        </is>
      </c>
      <c r="I1900" t="inlineStr">
        <is>
          <t>de</t>
        </is>
      </c>
      <c r="J1900" t="b">
        <v>0</v>
      </c>
      <c r="K1900" t="inlineStr">
        <is>
          <t>9ba98a8e334a8c31a23108b52dd60ace</t>
        </is>
      </c>
      <c r="L1900" t="n">
        <v/>
      </c>
      <c r="M1900" t="n">
        <v>-1</v>
      </c>
      <c r="N1900" t="n">
        <v>-1</v>
      </c>
    </row>
    <row r="1901">
      <c r="A1901" t="n">
        <v>70</v>
      </c>
      <c r="B1901" t="n">
        <v>2014</v>
      </c>
      <c r="C1901" t="n">
        <v>1073</v>
      </c>
      <c r="D1901" t="inlineStr">
        <is>
          <t>Haben Sie die eidgenössische Volksinitiative für die Einführung eines für alle Arbeitnehmenden gültigen Mindestlohnes befürwortet (Abstimmung vom 18.05.2014)?</t>
        </is>
      </c>
      <c r="E1901" t="inlineStr">
        <is>
          <t>Standard-4</t>
        </is>
      </c>
      <c r="F1901" t="n">
        <v>15</v>
      </c>
      <c r="G1901" t="inlineStr">
        <is>
          <t>Wirtschaft &amp; Arbeit</t>
        </is>
      </c>
      <c r="H1901" t="inlineStr">
        <is>
          <t>Q08827</t>
        </is>
      </c>
      <c r="I1901" t="inlineStr">
        <is>
          <t>de</t>
        </is>
      </c>
      <c r="J1901" t="b">
        <v>0</v>
      </c>
      <c r="K1901" t="inlineStr">
        <is>
          <t>5b9ee853f96fd0f76b1cd3bba3d8daeb</t>
        </is>
      </c>
      <c r="L1901" t="n">
        <v/>
      </c>
      <c r="M1901" t="n">
        <v>-1</v>
      </c>
      <c r="N1901" t="n">
        <v>-1</v>
      </c>
    </row>
    <row r="1902">
      <c r="A1902" t="n">
        <v>70</v>
      </c>
      <c r="B1902" t="n">
        <v>2014</v>
      </c>
      <c r="C1902" t="n">
        <v>1041</v>
      </c>
      <c r="D1902" t="inlineStr">
        <is>
          <t>Befürworten Sie die Beibehaltung der Feuerwehrpflicht im Kanton Zug?</t>
        </is>
      </c>
      <c r="E1902" t="inlineStr">
        <is>
          <t>Standard-4</t>
        </is>
      </c>
      <c r="F1902" t="n">
        <v/>
      </c>
      <c r="G1902" t="n">
        <v/>
      </c>
      <c r="H1902" t="inlineStr">
        <is>
          <t>Q08828</t>
        </is>
      </c>
      <c r="I1902" t="inlineStr">
        <is>
          <t>de</t>
        </is>
      </c>
      <c r="J1902" t="b">
        <v>0</v>
      </c>
      <c r="K1902" t="inlineStr">
        <is>
          <t>d8b775da04d39b29ddcd6b5900cfd385</t>
        </is>
      </c>
      <c r="L1902" t="n">
        <v/>
      </c>
      <c r="M1902" t="n">
        <v>-1</v>
      </c>
      <c r="N1902" t="n">
        <v>-1</v>
      </c>
    </row>
    <row r="1904">
      <c r="A1904" s="1">
        <f>== Cluster 5 – 102 Fragen – unterschiedliche Fragen vorhanden ===</f>
        <v/>
      </c>
      <c r="B1904" s="1" t="n"/>
      <c r="C1904" s="1" t="n"/>
      <c r="D1904" s="1" t="n"/>
      <c r="E1904" s="1" t="n"/>
      <c r="F1904" s="1" t="n"/>
      <c r="G1904" s="1" t="n"/>
      <c r="H1904" s="1" t="n"/>
      <c r="I1904" s="1" t="n"/>
      <c r="J1904" s="1" t="n"/>
      <c r="K1904" s="1" t="n"/>
      <c r="L1904" s="1" t="n"/>
      <c r="M1904" s="1" t="n"/>
      <c r="N1904" s="1" t="n"/>
    </row>
    <row r="1905">
      <c r="A1905" t="inlineStr">
        <is>
          <t>ID_Wahl</t>
        </is>
      </c>
      <c r="B1905" t="inlineStr">
        <is>
          <t>Datum</t>
        </is>
      </c>
      <c r="C1905" t="inlineStr">
        <is>
          <t>Frage_ID</t>
        </is>
      </c>
      <c r="D1905" t="inlineStr">
        <is>
          <t>Frage_Text</t>
        </is>
      </c>
      <c r="E1905" t="inlineStr">
        <is>
          <t>Frage_Typ</t>
        </is>
      </c>
      <c r="F1905" t="inlineStr">
        <is>
          <t>Bereich_ID</t>
        </is>
      </c>
      <c r="G1905" t="inlineStr">
        <is>
          <t>Bereich</t>
        </is>
      </c>
      <c r="H1905" t="inlineStr">
        <is>
          <t>ID_gesamt</t>
        </is>
      </c>
      <c r="I1905" t="inlineStr">
        <is>
          <t>Sprache</t>
        </is>
      </c>
      <c r="J1905" t="inlineStr">
        <is>
          <t>Duplikat</t>
        </is>
      </c>
      <c r="K1905" t="inlineStr">
        <is>
          <t>Frage_Hash</t>
        </is>
      </c>
      <c r="L1905" t="inlineStr">
        <is>
          <t>Duplikat_Gruppe</t>
        </is>
      </c>
      <c r="M1905" t="inlineStr">
        <is>
          <t>Cluster_Duplikate</t>
        </is>
      </c>
      <c r="N1905" t="inlineStr">
        <is>
          <t>Cluster_Final</t>
        </is>
      </c>
    </row>
    <row r="1906">
      <c r="A1906" t="n">
        <v>2</v>
      </c>
      <c r="B1906" s="2" t="n">
        <v>43758</v>
      </c>
      <c r="C1906" t="n">
        <v>24</v>
      </c>
      <c r="D1906" t="inlineStr">
        <is>
          <t>Soll die Schweiz das Schengen-Abkommen mit der EU kündigen und wieder verstärkte Personenkontrollen direkt an der Grenze einführen?</t>
        </is>
      </c>
      <c r="E1906" t="inlineStr">
        <is>
          <t>options4</t>
        </is>
      </c>
      <c r="F1906" t="n">
        <v>4668</v>
      </c>
      <c r="G1906" t="inlineStr">
        <is>
          <t>Sicherheit &amp; Armee</t>
        </is>
      </c>
      <c r="H1906" t="inlineStr">
        <is>
          <t>Q00005</t>
        </is>
      </c>
      <c r="I1906" t="inlineStr">
        <is>
          <t>de</t>
        </is>
      </c>
      <c r="J1906" t="b">
        <v>1</v>
      </c>
      <c r="K1906" t="inlineStr">
        <is>
          <t>67a808fbb560600f21cd2e9e22830078</t>
        </is>
      </c>
      <c r="L1906" t="inlineStr">
        <is>
          <t>67a808fbb560600f21cd2e9e22830078</t>
        </is>
      </c>
      <c r="M1906" t="n">
        <v>5</v>
      </c>
      <c r="N1906" t="n">
        <v>5</v>
      </c>
    </row>
    <row r="1907">
      <c r="A1907" t="n">
        <v>10</v>
      </c>
      <c r="B1907" s="2" t="n">
        <v>43940</v>
      </c>
      <c r="C1907" t="n">
        <v>463</v>
      </c>
      <c r="D1907" t="inlineStr">
        <is>
          <t>Soll die Schweiz das Schengen-Abkommen mit der EU kündigen und wieder verstärkte Personenkontrollen direkt an der Grenze einführen?</t>
        </is>
      </c>
      <c r="E1907" t="inlineStr">
        <is>
          <t>options4</t>
        </is>
      </c>
      <c r="F1907" t="n">
        <v>4678</v>
      </c>
      <c r="G1907" t="inlineStr">
        <is>
          <t>Aussenbeziehungen</t>
        </is>
      </c>
      <c r="H1907" t="inlineStr">
        <is>
          <t>Q00115</t>
        </is>
      </c>
      <c r="I1907" t="inlineStr">
        <is>
          <t>de</t>
        </is>
      </c>
      <c r="J1907" t="b">
        <v>1</v>
      </c>
      <c r="K1907" t="inlineStr">
        <is>
          <t>67a808fbb560600f21cd2e9e22830078</t>
        </is>
      </c>
      <c r="L1907" t="inlineStr">
        <is>
          <t>67a808fbb560600f21cd2e9e22830078</t>
        </is>
      </c>
      <c r="M1907" t="n">
        <v>5</v>
      </c>
      <c r="N1907" t="n">
        <v>5</v>
      </c>
    </row>
    <row r="1908">
      <c r="A1908" t="n">
        <v>5</v>
      </c>
      <c r="B1908" s="2" t="n">
        <v>43898</v>
      </c>
      <c r="C1908" t="n">
        <v>325</v>
      </c>
      <c r="D1908" t="inlineStr">
        <is>
          <t>Soll die Schweiz das Schengen-Abkommen mit der EU kündigen und wieder verstärkte Personenkontrollen direkt an der Grenze einführen?</t>
        </is>
      </c>
      <c r="E1908" t="inlineStr">
        <is>
          <t>options4</t>
        </is>
      </c>
      <c r="F1908" t="n">
        <v>5200</v>
      </c>
      <c r="G1908" t="inlineStr">
        <is>
          <t>Sicherheit &amp; Polizei</t>
        </is>
      </c>
      <c r="H1908" t="inlineStr">
        <is>
          <t>Q00164</t>
        </is>
      </c>
      <c r="I1908" t="inlineStr">
        <is>
          <t>de</t>
        </is>
      </c>
      <c r="J1908" t="b">
        <v>1</v>
      </c>
      <c r="K1908" t="inlineStr">
        <is>
          <t>67a808fbb560600f21cd2e9e22830078</t>
        </is>
      </c>
      <c r="L1908" t="inlineStr">
        <is>
          <t>67a808fbb560600f21cd2e9e22830078</t>
        </is>
      </c>
      <c r="M1908" t="n">
        <v>5</v>
      </c>
      <c r="N1908" t="n">
        <v>5</v>
      </c>
    </row>
    <row r="1909">
      <c r="A1909" t="n">
        <v>8</v>
      </c>
      <c r="B1909" s="2" t="n">
        <v>43905</v>
      </c>
      <c r="C1909" t="n">
        <v>567</v>
      </c>
      <c r="D1909" t="inlineStr">
        <is>
          <t>Soll die Schweiz das Schengen-Abkommen mit der EU kündigen und wieder verstärkte Personenkontrollen direkt an der Grenze einführen?</t>
        </is>
      </c>
      <c r="E1909" t="inlineStr">
        <is>
          <t>options4</t>
        </is>
      </c>
      <c r="F1909" t="n">
        <v>4680</v>
      </c>
      <c r="G1909" t="inlineStr">
        <is>
          <t>Aussenbeziehungen</t>
        </is>
      </c>
      <c r="H1909" t="inlineStr">
        <is>
          <t>Q00211</t>
        </is>
      </c>
      <c r="I1909" t="inlineStr">
        <is>
          <t>de</t>
        </is>
      </c>
      <c r="J1909" t="b">
        <v>1</v>
      </c>
      <c r="K1909" t="inlineStr">
        <is>
          <t>67a808fbb560600f21cd2e9e22830078</t>
        </is>
      </c>
      <c r="L1909" t="inlineStr">
        <is>
          <t>67a808fbb560600f21cd2e9e22830078</t>
        </is>
      </c>
      <c r="M1909" t="n">
        <v>5</v>
      </c>
      <c r="N1909" t="n">
        <v>5</v>
      </c>
    </row>
    <row r="1910">
      <c r="A1910" t="n">
        <v>49</v>
      </c>
      <c r="B1910" s="2" t="n">
        <v>44101</v>
      </c>
      <c r="C1910" t="n">
        <v>1364</v>
      </c>
      <c r="D1910" t="inlineStr">
        <is>
          <t>Soll die Schweiz das Schengen-Abkommen mit der EU kündigen und wieder verstärkte Personenkontrollen direkt an der Grenze einführen?</t>
        </is>
      </c>
      <c r="E1910" t="inlineStr">
        <is>
          <t>options4</t>
        </is>
      </c>
      <c r="F1910" t="n">
        <v>4705</v>
      </c>
      <c r="G1910" t="inlineStr">
        <is>
          <t>Aussenbeziehungen</t>
        </is>
      </c>
      <c r="H1910" t="inlineStr">
        <is>
          <t>Q00357</t>
        </is>
      </c>
      <c r="I1910" t="inlineStr">
        <is>
          <t>de</t>
        </is>
      </c>
      <c r="J1910" t="b">
        <v>1</v>
      </c>
      <c r="K1910" t="inlineStr">
        <is>
          <t>67a808fbb560600f21cd2e9e22830078</t>
        </is>
      </c>
      <c r="L1910" t="inlineStr">
        <is>
          <t>67a808fbb560600f21cd2e9e22830078</t>
        </is>
      </c>
      <c r="M1910" t="n">
        <v>5</v>
      </c>
      <c r="N1910" t="n">
        <v>5</v>
      </c>
    </row>
    <row r="1911">
      <c r="A1911" t="n">
        <v>18</v>
      </c>
      <c r="B1911" s="2" t="n">
        <v>44101</v>
      </c>
      <c r="C1911" t="n">
        <v>1821</v>
      </c>
      <c r="D1911" t="inlineStr">
        <is>
          <t>Soll die Schweiz das Schengen-Abkommen mit der EU kündigen und wieder verstärkte Personenkontrollen direkt an der Grenze einführen?</t>
        </is>
      </c>
      <c r="E1911" t="inlineStr">
        <is>
          <t>options4</t>
        </is>
      </c>
      <c r="F1911" t="n">
        <v>4697</v>
      </c>
      <c r="G1911" t="inlineStr">
        <is>
          <t>Aussenbeziehungen</t>
        </is>
      </c>
      <c r="H1911" t="inlineStr">
        <is>
          <t>Q00406</t>
        </is>
      </c>
      <c r="I1911" t="inlineStr">
        <is>
          <t>de</t>
        </is>
      </c>
      <c r="J1911" t="b">
        <v>1</v>
      </c>
      <c r="K1911" t="inlineStr">
        <is>
          <t>67a808fbb560600f21cd2e9e22830078</t>
        </is>
      </c>
      <c r="L1911" t="inlineStr">
        <is>
          <t>67a808fbb560600f21cd2e9e22830078</t>
        </is>
      </c>
      <c r="M1911" t="n">
        <v>5</v>
      </c>
      <c r="N1911" t="n">
        <v>5</v>
      </c>
    </row>
    <row r="1912">
      <c r="A1912" t="n">
        <v>51</v>
      </c>
      <c r="B1912" s="2" t="n">
        <v>44101</v>
      </c>
      <c r="C1912" t="n">
        <v>1658</v>
      </c>
      <c r="D1912" t="inlineStr">
        <is>
          <t>Soll die Schweiz das Schengen-Abkommen mit der EU kündigen und wieder verstärkte Personenkontrollen direkt an der Grenze einführen?</t>
        </is>
      </c>
      <c r="E1912" t="inlineStr">
        <is>
          <t>options4</t>
        </is>
      </c>
      <c r="F1912" t="n">
        <v>4703</v>
      </c>
      <c r="G1912" t="inlineStr">
        <is>
          <t>Aussenbeziehungen</t>
        </is>
      </c>
      <c r="H1912" t="inlineStr">
        <is>
          <t>Q00461</t>
        </is>
      </c>
      <c r="I1912" t="inlineStr">
        <is>
          <t>de</t>
        </is>
      </c>
      <c r="J1912" t="b">
        <v>1</v>
      </c>
      <c r="K1912" t="inlineStr">
        <is>
          <t>67a808fbb560600f21cd2e9e22830078</t>
        </is>
      </c>
      <c r="L1912" t="inlineStr">
        <is>
          <t>67a808fbb560600f21cd2e9e22830078</t>
        </is>
      </c>
      <c r="M1912" t="n">
        <v>5</v>
      </c>
      <c r="N1912" t="n">
        <v>5</v>
      </c>
    </row>
    <row r="1913">
      <c r="A1913" t="n">
        <v>20</v>
      </c>
      <c r="B1913" s="2" t="n">
        <v>44101</v>
      </c>
      <c r="C1913" t="n">
        <v>1131</v>
      </c>
      <c r="D1913" t="inlineStr">
        <is>
          <t>Soll die Schweiz das Schengen-Abkommen mit der EU kündigen und wieder verstärkte Personenkontrollen direkt an der Grenze einführen?</t>
        </is>
      </c>
      <c r="E1913" t="inlineStr">
        <is>
          <t>options4</t>
        </is>
      </c>
      <c r="F1913" t="n">
        <v>4687</v>
      </c>
      <c r="G1913" t="inlineStr">
        <is>
          <t>Aussenbeziehungen</t>
        </is>
      </c>
      <c r="H1913" t="inlineStr">
        <is>
          <t>Q00500</t>
        </is>
      </c>
      <c r="I1913" t="inlineStr">
        <is>
          <t>de</t>
        </is>
      </c>
      <c r="J1913" t="b">
        <v>1</v>
      </c>
      <c r="K1913" t="inlineStr">
        <is>
          <t>67a808fbb560600f21cd2e9e22830078</t>
        </is>
      </c>
      <c r="L1913" t="inlineStr">
        <is>
          <t>67a808fbb560600f21cd2e9e22830078</t>
        </is>
      </c>
      <c r="M1913" t="n">
        <v>5</v>
      </c>
      <c r="N1913" t="n">
        <v>5</v>
      </c>
    </row>
    <row r="1914">
      <c r="A1914" t="n">
        <v>22</v>
      </c>
      <c r="B1914" s="2" t="n">
        <v>44101</v>
      </c>
      <c r="C1914" t="n">
        <v>1898</v>
      </c>
      <c r="D1914" t="inlineStr">
        <is>
          <t>Soll die Schweiz das Schengen-Abkommen mit der EU kündigen und wieder verstärkte Personenkontrollen direkt an der Grenze einführen?</t>
        </is>
      </c>
      <c r="E1914" t="inlineStr">
        <is>
          <t>options4</t>
        </is>
      </c>
      <c r="F1914" t="n">
        <v>4691</v>
      </c>
      <c r="G1914" t="inlineStr">
        <is>
          <t>Aussenbeziehungen</t>
        </is>
      </c>
      <c r="H1914" t="inlineStr">
        <is>
          <t>Q00547</t>
        </is>
      </c>
      <c r="I1914" t="inlineStr">
        <is>
          <t>de</t>
        </is>
      </c>
      <c r="J1914" t="b">
        <v>1</v>
      </c>
      <c r="K1914" t="inlineStr">
        <is>
          <t>67a808fbb560600f21cd2e9e22830078</t>
        </is>
      </c>
      <c r="L1914" t="inlineStr">
        <is>
          <t>67a808fbb560600f21cd2e9e22830078</t>
        </is>
      </c>
      <c r="M1914" t="n">
        <v>5</v>
      </c>
      <c r="N1914" t="n">
        <v>5</v>
      </c>
    </row>
    <row r="1915">
      <c r="A1915" t="n">
        <v>24</v>
      </c>
      <c r="B1915" s="2" t="n">
        <v>44122</v>
      </c>
      <c r="C1915" t="n">
        <v>2149</v>
      </c>
      <c r="D1915" t="inlineStr">
        <is>
          <t>Soll die Schweiz das Schengen-Abkommen mit der EU kündigen und wieder verstärkte Personenkontrollen direkt an der Grenze einführen?</t>
        </is>
      </c>
      <c r="E1915" t="inlineStr">
        <is>
          <t>options4</t>
        </is>
      </c>
      <c r="F1915" t="n">
        <v>4688</v>
      </c>
      <c r="G1915" t="inlineStr">
        <is>
          <t>Aussenbeziehungen</t>
        </is>
      </c>
      <c r="H1915" t="inlineStr">
        <is>
          <t>Q00606</t>
        </is>
      </c>
      <c r="I1915" t="inlineStr">
        <is>
          <t>de</t>
        </is>
      </c>
      <c r="J1915" t="b">
        <v>1</v>
      </c>
      <c r="K1915" t="inlineStr">
        <is>
          <t>67a808fbb560600f21cd2e9e22830078</t>
        </is>
      </c>
      <c r="L1915" t="inlineStr">
        <is>
          <t>67a808fbb560600f21cd2e9e22830078</t>
        </is>
      </c>
      <c r="M1915" t="n">
        <v>5</v>
      </c>
      <c r="N1915" t="n">
        <v>5</v>
      </c>
    </row>
    <row r="1916">
      <c r="A1916" t="n">
        <v>45</v>
      </c>
      <c r="B1916" s="2" t="n">
        <v>44129</v>
      </c>
      <c r="C1916" t="n">
        <v>2326</v>
      </c>
      <c r="D1916" t="inlineStr">
        <is>
          <t>Soll die Schweiz das Schengen-Abkommen mit der EU kündigen und wieder verstärkte Personenkontrollen direkt an der Grenze einführen?</t>
        </is>
      </c>
      <c r="E1916" t="inlineStr">
        <is>
          <t>options4</t>
        </is>
      </c>
      <c r="F1916" t="n">
        <v>4707</v>
      </c>
      <c r="G1916" t="inlineStr">
        <is>
          <t>Aussenbeziehungen</t>
        </is>
      </c>
      <c r="H1916" t="inlineStr">
        <is>
          <t>Q00667</t>
        </is>
      </c>
      <c r="I1916" t="inlineStr">
        <is>
          <t>de</t>
        </is>
      </c>
      <c r="J1916" t="b">
        <v>1</v>
      </c>
      <c r="K1916" t="inlineStr">
        <is>
          <t>67a808fbb560600f21cd2e9e22830078</t>
        </is>
      </c>
      <c r="L1916" t="inlineStr">
        <is>
          <t>67a808fbb560600f21cd2e9e22830078</t>
        </is>
      </c>
      <c r="M1916" t="n">
        <v>5</v>
      </c>
      <c r="N1916" t="n">
        <v>5</v>
      </c>
    </row>
    <row r="1917">
      <c r="A1917" t="n">
        <v>25</v>
      </c>
      <c r="B1917" s="2" t="n">
        <v>44129</v>
      </c>
      <c r="C1917" t="n">
        <v>2575</v>
      </c>
      <c r="D1917" t="inlineStr">
        <is>
          <t>Soll die Schweiz das Schengen-Abkommen mit der EU kündigen und wieder verstärkte Personenkontrollen direkt an der Grenze einführen?</t>
        </is>
      </c>
      <c r="E1917" t="inlineStr">
        <is>
          <t>options4</t>
        </is>
      </c>
      <c r="F1917" t="n">
        <v>4702</v>
      </c>
      <c r="G1917" t="inlineStr">
        <is>
          <t>Aussenbeziehungen</t>
        </is>
      </c>
      <c r="H1917" t="inlineStr">
        <is>
          <t>Q00713</t>
        </is>
      </c>
      <c r="I1917" t="inlineStr">
        <is>
          <t>de</t>
        </is>
      </c>
      <c r="J1917" t="b">
        <v>1</v>
      </c>
      <c r="K1917" t="inlineStr">
        <is>
          <t>67a808fbb560600f21cd2e9e22830078</t>
        </is>
      </c>
      <c r="L1917" t="inlineStr">
        <is>
          <t>67a808fbb560600f21cd2e9e22830078</t>
        </is>
      </c>
      <c r="M1917" t="n">
        <v>5</v>
      </c>
      <c r="N1917" t="n">
        <v>5</v>
      </c>
    </row>
    <row r="1918">
      <c r="A1918" t="n">
        <v>33</v>
      </c>
      <c r="B1918" s="2" t="n">
        <v>44164</v>
      </c>
      <c r="C1918" t="n">
        <v>2688</v>
      </c>
      <c r="D1918" t="inlineStr">
        <is>
          <t>Soll die Schweiz das Schengen-Abkommen mit der EU kündigen und wieder verstärkte Personenkontrollen direkt an der Grenze einführen?</t>
        </is>
      </c>
      <c r="E1918" t="inlineStr">
        <is>
          <t>options4</t>
        </is>
      </c>
      <c r="F1918" t="n">
        <v>5229</v>
      </c>
      <c r="G1918" t="inlineStr">
        <is>
          <t>Sicherheit &amp; Polizei</t>
        </is>
      </c>
      <c r="H1918" t="inlineStr">
        <is>
          <t>Q00770</t>
        </is>
      </c>
      <c r="I1918" t="inlineStr">
        <is>
          <t>de</t>
        </is>
      </c>
      <c r="J1918" t="b">
        <v>1</v>
      </c>
      <c r="K1918" t="inlineStr">
        <is>
          <t>67a808fbb560600f21cd2e9e22830078</t>
        </is>
      </c>
      <c r="L1918" t="inlineStr">
        <is>
          <t>67a808fbb560600f21cd2e9e22830078</t>
        </is>
      </c>
      <c r="M1918" t="n">
        <v>5</v>
      </c>
      <c r="N1918" t="n">
        <v>5</v>
      </c>
    </row>
    <row r="1919">
      <c r="A1919" t="n">
        <v>32</v>
      </c>
      <c r="B1919" s="2" t="n">
        <v>44164</v>
      </c>
      <c r="C1919" t="n">
        <v>2790</v>
      </c>
      <c r="D1919" t="inlineStr">
        <is>
          <t>Soll die Schweiz das Schengen-Abkommen mit der EU kündigen und wieder verstärkte Personenkontrollen direkt an der Grenze einführen?</t>
        </is>
      </c>
      <c r="E1919" t="inlineStr">
        <is>
          <t>options4</t>
        </is>
      </c>
      <c r="F1919" t="n">
        <v>5218</v>
      </c>
      <c r="G1919" t="inlineStr">
        <is>
          <t>Sicherheit &amp; Polizei</t>
        </is>
      </c>
      <c r="H1919" t="inlineStr">
        <is>
          <t>Q00821</t>
        </is>
      </c>
      <c r="I1919" t="inlineStr">
        <is>
          <t>de</t>
        </is>
      </c>
      <c r="J1919" t="b">
        <v>1</v>
      </c>
      <c r="K1919" t="inlineStr">
        <is>
          <t>67a808fbb560600f21cd2e9e22830078</t>
        </is>
      </c>
      <c r="L1919" t="inlineStr">
        <is>
          <t>67a808fbb560600f21cd2e9e22830078</t>
        </is>
      </c>
      <c r="M1919" t="n">
        <v>5</v>
      </c>
      <c r="N1919" t="n">
        <v>5</v>
      </c>
    </row>
    <row r="1920">
      <c r="A1920" t="n">
        <v>53</v>
      </c>
      <c r="B1920" s="2" t="n">
        <v>44262</v>
      </c>
      <c r="C1920" t="n">
        <v>2974</v>
      </c>
      <c r="D1920" t="inlineStr">
        <is>
          <t>Soll die Schweiz das Schengen-Abkommen mit der EU kündigen und wieder verstärkte Personenkontrollen direkt an der Grenze einführen?</t>
        </is>
      </c>
      <c r="E1920" t="inlineStr">
        <is>
          <t>options4</t>
        </is>
      </c>
      <c r="F1920" t="n">
        <v>4709</v>
      </c>
      <c r="G1920" t="inlineStr">
        <is>
          <t>Aussenbeziehungen</t>
        </is>
      </c>
      <c r="H1920" t="inlineStr">
        <is>
          <t>Q00867</t>
        </is>
      </c>
      <c r="I1920" t="inlineStr">
        <is>
          <t>de</t>
        </is>
      </c>
      <c r="J1920" t="b">
        <v>1</v>
      </c>
      <c r="K1920" t="inlineStr">
        <is>
          <t>67a808fbb560600f21cd2e9e22830078</t>
        </is>
      </c>
      <c r="L1920" t="inlineStr">
        <is>
          <t>67a808fbb560600f21cd2e9e22830078</t>
        </is>
      </c>
      <c r="M1920" t="n">
        <v>5</v>
      </c>
      <c r="N1920" t="n">
        <v>5</v>
      </c>
    </row>
    <row r="1921">
      <c r="A1921" t="n">
        <v>55</v>
      </c>
      <c r="B1921" s="2" t="n">
        <v>44262</v>
      </c>
      <c r="C1921" t="n">
        <v>28</v>
      </c>
      <c r="D1921" t="inlineStr">
        <is>
          <t>Soll die Schweiz das Schengen-Abkommen mit der EU kündigen und wieder verstärkte Personenkontrollen direkt an der Grenze einführen?</t>
        </is>
      </c>
      <c r="E1921" t="inlineStr">
        <is>
          <t>options4</t>
        </is>
      </c>
      <c r="F1921" t="n">
        <v>5448</v>
      </c>
      <c r="G1921" t="inlineStr">
        <is>
          <t>Sicherheit &amp; Justiz</t>
        </is>
      </c>
      <c r="H1921" t="inlineStr">
        <is>
          <t>Q00878</t>
        </is>
      </c>
      <c r="I1921" t="inlineStr">
        <is>
          <t>de</t>
        </is>
      </c>
      <c r="J1921" t="b">
        <v>1</v>
      </c>
      <c r="K1921" t="inlineStr">
        <is>
          <t>67a808fbb560600f21cd2e9e22830078</t>
        </is>
      </c>
      <c r="L1921" t="inlineStr">
        <is>
          <t>67a808fbb560600f21cd2e9e22830078</t>
        </is>
      </c>
      <c r="M1921" t="n">
        <v>5</v>
      </c>
      <c r="N1921" t="n">
        <v>5</v>
      </c>
    </row>
    <row r="1922">
      <c r="A1922" t="n">
        <v>60</v>
      </c>
      <c r="B1922" s="2" t="n">
        <v>44262</v>
      </c>
      <c r="C1922" t="n">
        <v>3254</v>
      </c>
      <c r="D1922" t="inlineStr">
        <is>
          <t>Soll die Schweiz das Schengen-Abkommen mit der EU kündigen und wieder verstärkte Personenkontrollen direkt an der Grenze einführen?</t>
        </is>
      </c>
      <c r="E1922" t="inlineStr">
        <is>
          <t>options4</t>
        </is>
      </c>
      <c r="F1922" t="n">
        <v>5446</v>
      </c>
      <c r="G1922" t="inlineStr">
        <is>
          <t>Sicherheit &amp; Justiz</t>
        </is>
      </c>
      <c r="H1922" t="inlineStr">
        <is>
          <t>Q00971</t>
        </is>
      </c>
      <c r="I1922" t="inlineStr">
        <is>
          <t>de</t>
        </is>
      </c>
      <c r="J1922" t="b">
        <v>1</v>
      </c>
      <c r="K1922" t="inlineStr">
        <is>
          <t>67a808fbb560600f21cd2e9e22830078</t>
        </is>
      </c>
      <c r="L1922" t="inlineStr">
        <is>
          <t>67a808fbb560600f21cd2e9e22830078</t>
        </is>
      </c>
      <c r="M1922" t="n">
        <v>5</v>
      </c>
      <c r="N1922" t="n">
        <v>5</v>
      </c>
    </row>
    <row r="1923">
      <c r="A1923" t="n">
        <v>71</v>
      </c>
      <c r="B1923" s="2" t="n">
        <v>44311</v>
      </c>
      <c r="C1923" t="n">
        <v>3390</v>
      </c>
      <c r="D1923" t="inlineStr">
        <is>
          <t>Soll die Schweiz das Schengen-Abkommen mit der EU kündigen und wieder verstärkte Personenkontrollen direkt an der Grenze einführen?</t>
        </is>
      </c>
      <c r="E1923" t="inlineStr">
        <is>
          <t>options4</t>
        </is>
      </c>
      <c r="F1923" t="n">
        <v>4714</v>
      </c>
      <c r="G1923" t="inlineStr">
        <is>
          <t>Aussenbeziehungen</t>
        </is>
      </c>
      <c r="H1923" t="inlineStr">
        <is>
          <t>Q01018</t>
        </is>
      </c>
      <c r="I1923" t="inlineStr">
        <is>
          <t>de</t>
        </is>
      </c>
      <c r="J1923" t="b">
        <v>1</v>
      </c>
      <c r="K1923" t="inlineStr">
        <is>
          <t>67a808fbb560600f21cd2e9e22830078</t>
        </is>
      </c>
      <c r="L1923" t="inlineStr">
        <is>
          <t>67a808fbb560600f21cd2e9e22830078</t>
        </is>
      </c>
      <c r="M1923" t="n">
        <v>5</v>
      </c>
      <c r="N1923" t="n">
        <v>5</v>
      </c>
    </row>
    <row r="1924">
      <c r="A1924" t="n">
        <v>63</v>
      </c>
      <c r="B1924" s="2" t="n">
        <v>44311</v>
      </c>
      <c r="C1924" t="n">
        <v>3389</v>
      </c>
      <c r="D1924" t="inlineStr">
        <is>
          <t>Soll die Schweiz das Schengen-Abkommen mit der EU kündigen und wieder verstärkte Personenkontrollen direkt an der Grenze einführen?</t>
        </is>
      </c>
      <c r="E1924" t="inlineStr">
        <is>
          <t>options4</t>
        </is>
      </c>
      <c r="F1924" t="n">
        <v>4711</v>
      </c>
      <c r="G1924" t="inlineStr">
        <is>
          <t>Aussenbeziehungen</t>
        </is>
      </c>
      <c r="H1924" t="inlineStr">
        <is>
          <t>Q01073</t>
        </is>
      </c>
      <c r="I1924" t="inlineStr">
        <is>
          <t>de</t>
        </is>
      </c>
      <c r="J1924" t="b">
        <v>1</v>
      </c>
      <c r="K1924" t="inlineStr">
        <is>
          <t>67a808fbb560600f21cd2e9e22830078</t>
        </is>
      </c>
      <c r="L1924" t="inlineStr">
        <is>
          <t>67a808fbb560600f21cd2e9e22830078</t>
        </is>
      </c>
      <c r="M1924" t="n">
        <v>5</v>
      </c>
      <c r="N1924" t="n">
        <v>5</v>
      </c>
    </row>
    <row r="1925">
      <c r="A1925" t="n">
        <v>64</v>
      </c>
      <c r="B1925" s="2" t="n">
        <v>44311</v>
      </c>
      <c r="C1925" t="n">
        <v>3695</v>
      </c>
      <c r="D1925" t="inlineStr">
        <is>
          <t>Soll die Schweiz das Schengen-Abkommen mit der EU kündigen und wieder verstärkte Personenkontrollen direkt an der Grenze einführen?</t>
        </is>
      </c>
      <c r="E1925" t="inlineStr">
        <is>
          <t>options4</t>
        </is>
      </c>
      <c r="F1925" t="n">
        <v>4712</v>
      </c>
      <c r="G1925" t="inlineStr">
        <is>
          <t>Aussenbeziehungen</t>
        </is>
      </c>
      <c r="H1925" t="inlineStr">
        <is>
          <t>Q01126</t>
        </is>
      </c>
      <c r="I1925" t="inlineStr">
        <is>
          <t>de</t>
        </is>
      </c>
      <c r="J1925" t="b">
        <v>1</v>
      </c>
      <c r="K1925" t="inlineStr">
        <is>
          <t>67a808fbb560600f21cd2e9e22830078</t>
        </is>
      </c>
      <c r="L1925" t="inlineStr">
        <is>
          <t>67a808fbb560600f21cd2e9e22830078</t>
        </is>
      </c>
      <c r="M1925" t="n">
        <v>5</v>
      </c>
      <c r="N1925" t="n">
        <v>5</v>
      </c>
    </row>
    <row r="1926">
      <c r="A1926" t="n">
        <v>89</v>
      </c>
      <c r="B1926" s="2" t="n">
        <v>44528</v>
      </c>
      <c r="C1926" t="n">
        <v>4425</v>
      </c>
      <c r="D1926" t="inlineStr">
        <is>
          <t>Soll die Schweiz das Schengen-Abkommen mit der EU kündigen und wieder verstärkte Personenkontrollen direkt an der Grenze einführen?</t>
        </is>
      </c>
      <c r="E1926" t="inlineStr">
        <is>
          <t>options4</t>
        </is>
      </c>
      <c r="F1926" t="n">
        <v>5457</v>
      </c>
      <c r="G1926" t="inlineStr">
        <is>
          <t>Sicherheit &amp; Justiz</t>
        </is>
      </c>
      <c r="H1926" t="inlineStr">
        <is>
          <t>Q01227</t>
        </is>
      </c>
      <c r="I1926" t="inlineStr">
        <is>
          <t>de</t>
        </is>
      </c>
      <c r="J1926" t="b">
        <v>1</v>
      </c>
      <c r="K1926" t="inlineStr">
        <is>
          <t>67a808fbb560600f21cd2e9e22830078</t>
        </is>
      </c>
      <c r="L1926" t="inlineStr">
        <is>
          <t>67a808fbb560600f21cd2e9e22830078</t>
        </is>
      </c>
      <c r="M1926" t="n">
        <v>5</v>
      </c>
      <c r="N1926" t="n">
        <v>5</v>
      </c>
    </row>
    <row r="1927">
      <c r="A1927" t="n">
        <v>75</v>
      </c>
      <c r="B1927" s="2" t="n">
        <v>44465</v>
      </c>
      <c r="C1927" t="n">
        <v>4095</v>
      </c>
      <c r="D1927" t="inlineStr">
        <is>
          <t>Soll die Schweiz das Schengen-Abkommen mit der EU kündigen und wieder verstärkte Personenkontrollen direkt an der Grenze einführen?</t>
        </is>
      </c>
      <c r="E1927" t="inlineStr">
        <is>
          <t>options4</t>
        </is>
      </c>
      <c r="F1927" t="n">
        <v>4718</v>
      </c>
      <c r="G1927" t="inlineStr">
        <is>
          <t>Aussenbeziehungen</t>
        </is>
      </c>
      <c r="H1927" t="inlineStr">
        <is>
          <t>Q01278</t>
        </is>
      </c>
      <c r="I1927" t="inlineStr">
        <is>
          <t>de</t>
        </is>
      </c>
      <c r="J1927" t="b">
        <v>1</v>
      </c>
      <c r="K1927" t="inlineStr">
        <is>
          <t>67a808fbb560600f21cd2e9e22830078</t>
        </is>
      </c>
      <c r="L1927" t="inlineStr">
        <is>
          <t>67a808fbb560600f21cd2e9e22830078</t>
        </is>
      </c>
      <c r="M1927" t="n">
        <v>5</v>
      </c>
      <c r="N1927" t="n">
        <v>5</v>
      </c>
    </row>
    <row r="1928">
      <c r="A1928" t="n">
        <v>86</v>
      </c>
      <c r="B1928" s="2" t="n">
        <v>44528</v>
      </c>
      <c r="C1928" t="n">
        <v>4210</v>
      </c>
      <c r="D1928" t="inlineStr">
        <is>
          <t xml:space="preserve">Soll die Schweiz das Schengen-Abkommen mit der EU kündigen und wieder verstärkte Personenkontrollen direkt an der Grenze einführen? </t>
        </is>
      </c>
      <c r="E1928" t="inlineStr">
        <is>
          <t>options4</t>
        </is>
      </c>
      <c r="F1928" t="n">
        <v>4721</v>
      </c>
      <c r="G1928" t="inlineStr">
        <is>
          <t>Aussenbeziehungen</t>
        </is>
      </c>
      <c r="H1928" t="inlineStr">
        <is>
          <t>Q01330</t>
        </is>
      </c>
      <c r="I1928" t="inlineStr">
        <is>
          <t>de</t>
        </is>
      </c>
      <c r="J1928" t="b">
        <v>1</v>
      </c>
      <c r="K1928" t="inlineStr">
        <is>
          <t>67a808fbb560600f21cd2e9e22830078</t>
        </is>
      </c>
      <c r="L1928" t="inlineStr">
        <is>
          <t>67a808fbb560600f21cd2e9e22830078</t>
        </is>
      </c>
      <c r="M1928" t="n">
        <v>5</v>
      </c>
      <c r="N1928" t="n">
        <v>5</v>
      </c>
    </row>
    <row r="1929">
      <c r="A1929" t="n">
        <v>83</v>
      </c>
      <c r="B1929" s="2" t="n">
        <v>44605</v>
      </c>
      <c r="C1929" t="n">
        <v>4858</v>
      </c>
      <c r="D1929" t="inlineStr">
        <is>
          <t>Soll die Schweiz das Schengen-Abkommen mit der EU kündigen und wieder verstärkte Personenkontrollen direkt an der Grenze einführen?</t>
        </is>
      </c>
      <c r="E1929" t="inlineStr">
        <is>
          <t>options4</t>
        </is>
      </c>
      <c r="F1929" t="n">
        <v>4726</v>
      </c>
      <c r="G1929" t="inlineStr">
        <is>
          <t>Aussenbeziehungen</t>
        </is>
      </c>
      <c r="H1929" t="inlineStr">
        <is>
          <t>Q01496</t>
        </is>
      </c>
      <c r="I1929" t="inlineStr">
        <is>
          <t>de</t>
        </is>
      </c>
      <c r="J1929" t="b">
        <v>1</v>
      </c>
      <c r="K1929" t="inlineStr">
        <is>
          <t>67a808fbb560600f21cd2e9e22830078</t>
        </is>
      </c>
      <c r="L1929" t="inlineStr">
        <is>
          <t>67a808fbb560600f21cd2e9e22830078</t>
        </is>
      </c>
      <c r="M1929" t="n">
        <v>5</v>
      </c>
      <c r="N1929" t="n">
        <v>5</v>
      </c>
    </row>
    <row r="1930">
      <c r="A1930" t="n">
        <v>84</v>
      </c>
      <c r="B1930" s="2" t="n">
        <v>44605</v>
      </c>
      <c r="C1930" t="n">
        <v>4735</v>
      </c>
      <c r="D1930" t="inlineStr">
        <is>
          <t>Soll die Schweiz das Schengen-Abkommen mit der EU kündigen und wieder verstärkte Personenkontrollen direkt an der Grenze einführen?</t>
        </is>
      </c>
      <c r="E1930" t="inlineStr">
        <is>
          <t>options4</t>
        </is>
      </c>
      <c r="F1930" t="n">
        <v>4720</v>
      </c>
      <c r="G1930" t="inlineStr">
        <is>
          <t>Aussenbeziehungen</t>
        </is>
      </c>
      <c r="H1930" t="inlineStr">
        <is>
          <t>Q01553</t>
        </is>
      </c>
      <c r="I1930" t="inlineStr">
        <is>
          <t>de</t>
        </is>
      </c>
      <c r="J1930" t="b">
        <v>1</v>
      </c>
      <c r="K1930" t="inlineStr">
        <is>
          <t>67a808fbb560600f21cd2e9e22830078</t>
        </is>
      </c>
      <c r="L1930" t="inlineStr">
        <is>
          <t>67a808fbb560600f21cd2e9e22830078</t>
        </is>
      </c>
      <c r="M1930" t="n">
        <v>5</v>
      </c>
      <c r="N1930" t="n">
        <v>5</v>
      </c>
    </row>
    <row r="1931">
      <c r="A1931" t="n">
        <v>103</v>
      </c>
      <c r="B1931" s="2" t="n">
        <v>44647</v>
      </c>
      <c r="C1931" t="n">
        <v>5248</v>
      </c>
      <c r="D1931" t="inlineStr">
        <is>
          <t>Soll die Schweiz das Schengen-Abkommen mit der EU kündigen und wieder verstärkte Personenkontrollen direkt an der Grenze einführen?</t>
        </is>
      </c>
      <c r="E1931" t="inlineStr">
        <is>
          <t>options4</t>
        </is>
      </c>
      <c r="F1931" t="n">
        <v>5565</v>
      </c>
      <c r="G1931" t="inlineStr">
        <is>
          <t>Politisches System &amp; Aussenbeziehungen</t>
        </is>
      </c>
      <c r="H1931" t="inlineStr">
        <is>
          <t>Q01608</t>
        </is>
      </c>
      <c r="I1931" t="inlineStr">
        <is>
          <t>de</t>
        </is>
      </c>
      <c r="J1931" t="b">
        <v>1</v>
      </c>
      <c r="K1931" t="inlineStr">
        <is>
          <t>67a808fbb560600f21cd2e9e22830078</t>
        </is>
      </c>
      <c r="L1931" t="inlineStr">
        <is>
          <t>67a808fbb560600f21cd2e9e22830078</t>
        </is>
      </c>
      <c r="M1931" t="n">
        <v>5</v>
      </c>
      <c r="N1931" t="n">
        <v>5</v>
      </c>
    </row>
    <row r="1932">
      <c r="A1932" t="n">
        <v>92</v>
      </c>
      <c r="B1932" s="2" t="n">
        <v>44647</v>
      </c>
      <c r="C1932" t="n">
        <v>5677</v>
      </c>
      <c r="D1932" t="inlineStr">
        <is>
          <t>Soll die Schweiz das Schengen-Abkommen mit der EU kündigen und wieder verstärkte Personenkontrollen direkt an der Grenze einführen?</t>
        </is>
      </c>
      <c r="E1932" t="inlineStr">
        <is>
          <t>options4</t>
        </is>
      </c>
      <c r="F1932" t="n">
        <v>5571</v>
      </c>
      <c r="G1932" t="inlineStr">
        <is>
          <t>Politisches System &amp; Aussenbeziehungen</t>
        </is>
      </c>
      <c r="H1932" t="inlineStr">
        <is>
          <t>Q01661</t>
        </is>
      </c>
      <c r="I1932" t="inlineStr">
        <is>
          <t>de</t>
        </is>
      </c>
      <c r="J1932" t="b">
        <v>1</v>
      </c>
      <c r="K1932" t="inlineStr">
        <is>
          <t>67a808fbb560600f21cd2e9e22830078</t>
        </is>
      </c>
      <c r="L1932" t="inlineStr">
        <is>
          <t>67a808fbb560600f21cd2e9e22830078</t>
        </is>
      </c>
      <c r="M1932" t="n">
        <v>5</v>
      </c>
      <c r="N1932" t="n">
        <v>5</v>
      </c>
    </row>
    <row r="1933">
      <c r="A1933" t="n">
        <v>95</v>
      </c>
      <c r="B1933" s="2" t="n">
        <v>44647</v>
      </c>
      <c r="C1933" t="n">
        <v>5779</v>
      </c>
      <c r="D1933" t="inlineStr">
        <is>
          <t>Soll die Schweiz das Schengen-Abkommen mit der EU kündigen und wieder verstärkte Personenkontrollen direkt an der Grenze einführen?</t>
        </is>
      </c>
      <c r="E1933" t="inlineStr">
        <is>
          <t>options4</t>
        </is>
      </c>
      <c r="F1933" t="n">
        <v>5572</v>
      </c>
      <c r="G1933" t="inlineStr">
        <is>
          <t>Politisches System &amp; Aussenbeziehungen</t>
        </is>
      </c>
      <c r="H1933" t="inlineStr">
        <is>
          <t>Q01766</t>
        </is>
      </c>
      <c r="I1933" t="inlineStr">
        <is>
          <t>de</t>
        </is>
      </c>
      <c r="J1933" t="b">
        <v>1</v>
      </c>
      <c r="K1933" t="inlineStr">
        <is>
          <t>67a808fbb560600f21cd2e9e22830078</t>
        </is>
      </c>
      <c r="L1933" t="inlineStr">
        <is>
          <t>67a808fbb560600f21cd2e9e22830078</t>
        </is>
      </c>
      <c r="M1933" t="n">
        <v>5</v>
      </c>
      <c r="N1933" t="n">
        <v>5</v>
      </c>
    </row>
    <row r="1934">
      <c r="A1934" t="n">
        <v>102</v>
      </c>
      <c r="B1934" s="2" t="n">
        <v>44605</v>
      </c>
      <c r="C1934" t="n">
        <v>4967</v>
      </c>
      <c r="D1934" t="inlineStr">
        <is>
          <t>Soll die Schweiz das Schengen-Abkommen mit der EU kündigen und wieder verstärkte Personenkontrollen direkt an der Grenze einführen?</t>
        </is>
      </c>
      <c r="E1934" t="inlineStr">
        <is>
          <t>options4</t>
        </is>
      </c>
      <c r="F1934" t="n">
        <v>4722</v>
      </c>
      <c r="G1934" t="inlineStr">
        <is>
          <t>Aussenbeziehungen</t>
        </is>
      </c>
      <c r="H1934" t="inlineStr">
        <is>
          <t>Q01823</t>
        </is>
      </c>
      <c r="I1934" t="inlineStr">
        <is>
          <t>de</t>
        </is>
      </c>
      <c r="J1934" t="b">
        <v>1</v>
      </c>
      <c r="K1934" t="inlineStr">
        <is>
          <t>67a808fbb560600f21cd2e9e22830078</t>
        </is>
      </c>
      <c r="L1934" t="inlineStr">
        <is>
          <t>67a808fbb560600f21cd2e9e22830078</t>
        </is>
      </c>
      <c r="M1934" t="n">
        <v>5</v>
      </c>
      <c r="N1934" t="n">
        <v>5</v>
      </c>
    </row>
    <row r="1935">
      <c r="A1935" t="n">
        <v>105</v>
      </c>
      <c r="B1935" s="2" t="n">
        <v>44633</v>
      </c>
      <c r="C1935" t="n">
        <v>5471</v>
      </c>
      <c r="D1935" t="inlineStr">
        <is>
          <t>Soll die Schweiz das Schengen-Abkommen mit der EU kündigen und wieder verstärkte Personenkontrollen direkt an der Grenze einführen?</t>
        </is>
      </c>
      <c r="E1935" t="inlineStr">
        <is>
          <t>options4</t>
        </is>
      </c>
      <c r="F1935" t="n">
        <v>4730</v>
      </c>
      <c r="G1935" t="inlineStr">
        <is>
          <t>Aussenbeziehungen</t>
        </is>
      </c>
      <c r="H1935" t="inlineStr">
        <is>
          <t>Q01876</t>
        </is>
      </c>
      <c r="I1935" t="inlineStr">
        <is>
          <t>de</t>
        </is>
      </c>
      <c r="J1935" t="b">
        <v>1</v>
      </c>
      <c r="K1935" t="inlineStr">
        <is>
          <t>67a808fbb560600f21cd2e9e22830078</t>
        </is>
      </c>
      <c r="L1935" t="inlineStr">
        <is>
          <t>67a808fbb560600f21cd2e9e22830078</t>
        </is>
      </c>
      <c r="M1935" t="n">
        <v>5</v>
      </c>
      <c r="N1935" t="n">
        <v>5</v>
      </c>
    </row>
    <row r="1936">
      <c r="A1936" t="n">
        <v>106</v>
      </c>
      <c r="B1936" s="2" t="n">
        <v>44633</v>
      </c>
      <c r="C1936" t="n">
        <v>5382</v>
      </c>
      <c r="D1936" t="inlineStr">
        <is>
          <t>Soll die Schweiz das Schengen-Abkommen mit der EU kündigen und wieder verstärkte Personenkontrollen direkt an der Grenze einführen?</t>
        </is>
      </c>
      <c r="E1936" t="inlineStr">
        <is>
          <t>options4</t>
        </is>
      </c>
      <c r="F1936" t="n">
        <v>4728</v>
      </c>
      <c r="G1936" t="inlineStr">
        <is>
          <t>Aussenbeziehungen</t>
        </is>
      </c>
      <c r="H1936" t="inlineStr">
        <is>
          <t>Q01931</t>
        </is>
      </c>
      <c r="I1936" t="inlineStr">
        <is>
          <t>de</t>
        </is>
      </c>
      <c r="J1936" t="b">
        <v>1</v>
      </c>
      <c r="K1936" t="inlineStr">
        <is>
          <t>67a808fbb560600f21cd2e9e22830078</t>
        </is>
      </c>
      <c r="L1936" t="inlineStr">
        <is>
          <t>67a808fbb560600f21cd2e9e22830078</t>
        </is>
      </c>
      <c r="M1936" t="n">
        <v>5</v>
      </c>
      <c r="N1936" t="n">
        <v>5</v>
      </c>
    </row>
    <row r="1937">
      <c r="A1937" t="n">
        <v>109</v>
      </c>
      <c r="B1937" s="2" t="n">
        <v>44647</v>
      </c>
      <c r="C1937" t="n">
        <v>5614</v>
      </c>
      <c r="D1937" t="inlineStr">
        <is>
          <t>Soll die Schweiz das Schengen-Abkommen mit der EU kündigen und wieder verstärkte Personenkontrollen direkt an der Grenze einführen?</t>
        </is>
      </c>
      <c r="E1937" t="inlineStr">
        <is>
          <t>options4</t>
        </is>
      </c>
      <c r="F1937" t="n">
        <v>5570</v>
      </c>
      <c r="G1937" t="inlineStr">
        <is>
          <t>Politisches System &amp; Aussenbeziehungen</t>
        </is>
      </c>
      <c r="H1937" t="inlineStr">
        <is>
          <t>Q01979</t>
        </is>
      </c>
      <c r="I1937" t="inlineStr">
        <is>
          <t>de</t>
        </is>
      </c>
      <c r="J1937" t="b">
        <v>1</v>
      </c>
      <c r="K1937" t="inlineStr">
        <is>
          <t>67a808fbb560600f21cd2e9e22830078</t>
        </is>
      </c>
      <c r="L1937" t="inlineStr">
        <is>
          <t>67a808fbb560600f21cd2e9e22830078</t>
        </is>
      </c>
      <c r="M1937" t="n">
        <v>5</v>
      </c>
      <c r="N1937" t="n">
        <v>5</v>
      </c>
    </row>
    <row r="1938">
      <c r="A1938" t="n">
        <v>111</v>
      </c>
      <c r="B1938" s="2" t="n">
        <v>44696</v>
      </c>
      <c r="C1938" t="n">
        <v>6000</v>
      </c>
      <c r="D1938" t="inlineStr">
        <is>
          <t>Soll die Schweiz das Schengen-Abkommen mit der EU kündigen und wieder verstärkte Personenkontrollen direkt an der Grenze einführen?</t>
        </is>
      </c>
      <c r="E1938" t="inlineStr">
        <is>
          <t>options4</t>
        </is>
      </c>
      <c r="F1938" t="n">
        <v>5336</v>
      </c>
      <c r="G1938" t="inlineStr">
        <is>
          <t>Aussenbeziehungen</t>
        </is>
      </c>
      <c r="H1938" t="inlineStr">
        <is>
          <t>Q02038</t>
        </is>
      </c>
      <c r="I1938" t="inlineStr">
        <is>
          <t>de</t>
        </is>
      </c>
      <c r="J1938" t="b">
        <v>1</v>
      </c>
      <c r="K1938" t="inlineStr">
        <is>
          <t>67a808fbb560600f21cd2e9e22830078</t>
        </is>
      </c>
      <c r="L1938" t="inlineStr">
        <is>
          <t>67a808fbb560600f21cd2e9e22830078</t>
        </is>
      </c>
      <c r="M1938" t="n">
        <v>5</v>
      </c>
      <c r="N1938" t="n">
        <v>5</v>
      </c>
    </row>
    <row r="1939">
      <c r="A1939" t="n">
        <v>113</v>
      </c>
      <c r="B1939" s="2" t="n">
        <v>44696</v>
      </c>
      <c r="C1939" t="n">
        <v>6064</v>
      </c>
      <c r="D1939" t="inlineStr">
        <is>
          <t>Soll die Schweiz das Schengen-Abkommen mit der EU kündigen und wieder verstärkte Personenkontrollen direkt an der Grenze einführen?</t>
        </is>
      </c>
      <c r="E1939" t="inlineStr">
        <is>
          <t>options4</t>
        </is>
      </c>
      <c r="F1939" t="n">
        <v>4732</v>
      </c>
      <c r="G1939" t="inlineStr">
        <is>
          <t>Aussenbeziehungen</t>
        </is>
      </c>
      <c r="H1939" t="inlineStr">
        <is>
          <t>Q02092</t>
        </is>
      </c>
      <c r="I1939" t="inlineStr">
        <is>
          <t>de</t>
        </is>
      </c>
      <c r="J1939" t="b">
        <v>1</v>
      </c>
      <c r="K1939" t="inlineStr">
        <is>
          <t>67a808fbb560600f21cd2e9e22830078</t>
        </is>
      </c>
      <c r="L1939" t="inlineStr">
        <is>
          <t>67a808fbb560600f21cd2e9e22830078</t>
        </is>
      </c>
      <c r="M1939" t="n">
        <v>5</v>
      </c>
      <c r="N1939" t="n">
        <v>5</v>
      </c>
    </row>
    <row r="1940">
      <c r="A1940" t="n">
        <v>115</v>
      </c>
      <c r="B1940" s="2" t="n">
        <v>44836</v>
      </c>
      <c r="C1940" t="n">
        <v>6109</v>
      </c>
      <c r="D1940" t="inlineStr">
        <is>
          <t>Soll die Schweiz das Schengen-Abkommen mit der EU kündigen und wieder verstärkte Personenkontrollen direkt an der Grenze einführen?</t>
        </is>
      </c>
      <c r="E1940" t="inlineStr">
        <is>
          <t>options4</t>
        </is>
      </c>
      <c r="F1940" t="n">
        <v>4348</v>
      </c>
      <c r="G1940" t="inlineStr">
        <is>
          <t>Migration &amp; Integration</t>
        </is>
      </c>
      <c r="H1940" t="inlineStr">
        <is>
          <t>Q02119</t>
        </is>
      </c>
      <c r="I1940" t="inlineStr">
        <is>
          <t>de</t>
        </is>
      </c>
      <c r="J1940" t="b">
        <v>1</v>
      </c>
      <c r="K1940" t="inlineStr">
        <is>
          <t>67a808fbb560600f21cd2e9e22830078</t>
        </is>
      </c>
      <c r="L1940" t="inlineStr">
        <is>
          <t>67a808fbb560600f21cd2e9e22830078</t>
        </is>
      </c>
      <c r="M1940" t="n">
        <v>5</v>
      </c>
      <c r="N1940" t="n">
        <v>5</v>
      </c>
    </row>
    <row r="1941">
      <c r="A1941" t="n">
        <v>114</v>
      </c>
      <c r="B1941" s="2" t="n">
        <v>44836</v>
      </c>
      <c r="C1941" t="n">
        <v>6220</v>
      </c>
      <c r="D1941" t="inlineStr">
        <is>
          <t>Soll die Schweiz das Schengen-Abkommen mit der EU kündigen und wieder verstärkte Personenkontrollen direkt an der Grenze einführen?</t>
        </is>
      </c>
      <c r="E1941" t="inlineStr">
        <is>
          <t>options4</t>
        </is>
      </c>
      <c r="F1941" t="n">
        <v>4347</v>
      </c>
      <c r="G1941" t="inlineStr">
        <is>
          <t>Migration &amp; Integration</t>
        </is>
      </c>
      <c r="H1941" t="inlineStr">
        <is>
          <t>Q02175</t>
        </is>
      </c>
      <c r="I1941" t="inlineStr">
        <is>
          <t>de</t>
        </is>
      </c>
      <c r="J1941" t="b">
        <v>1</v>
      </c>
      <c r="K1941" t="inlineStr">
        <is>
          <t>67a808fbb560600f21cd2e9e22830078</t>
        </is>
      </c>
      <c r="L1941" t="inlineStr">
        <is>
          <t>67a808fbb560600f21cd2e9e22830078</t>
        </is>
      </c>
      <c r="M1941" t="n">
        <v>5</v>
      </c>
      <c r="N1941" t="n">
        <v>5</v>
      </c>
    </row>
    <row r="1942">
      <c r="A1942" t="n">
        <v>118</v>
      </c>
      <c r="B1942" s="2" t="n">
        <v>44892</v>
      </c>
      <c r="C1942" t="n">
        <v>6314</v>
      </c>
      <c r="D1942" t="inlineStr">
        <is>
          <t>Soll die Schweiz das Schengen-Abkommen mit der EU kündigen und wieder verstärkte Personenkontrollen direkt an der Grenze einführen?</t>
        </is>
      </c>
      <c r="E1942" t="inlineStr">
        <is>
          <t>options4</t>
        </is>
      </c>
      <c r="F1942" t="n">
        <v>4350</v>
      </c>
      <c r="G1942" t="inlineStr">
        <is>
          <t>Migration &amp; Integration</t>
        </is>
      </c>
      <c r="H1942" t="inlineStr">
        <is>
          <t>Q02228</t>
        </is>
      </c>
      <c r="I1942" t="inlineStr">
        <is>
          <t>de</t>
        </is>
      </c>
      <c r="J1942" t="b">
        <v>1</v>
      </c>
      <c r="K1942" t="inlineStr">
        <is>
          <t>67a808fbb560600f21cd2e9e22830078</t>
        </is>
      </c>
      <c r="L1942" t="inlineStr">
        <is>
          <t>67a808fbb560600f21cd2e9e22830078</t>
        </is>
      </c>
      <c r="M1942" t="n">
        <v>5</v>
      </c>
      <c r="N1942" t="n">
        <v>5</v>
      </c>
    </row>
    <row r="1943">
      <c r="A1943" t="n">
        <v>1037</v>
      </c>
      <c r="B1943" s="2" t="n">
        <v>44969</v>
      </c>
      <c r="C1943" t="n">
        <v>31827</v>
      </c>
      <c r="D1943" t="inlineStr">
        <is>
          <t xml:space="preserve">Soll die Schweiz das Schengen-Abkommen mit der EU kündigen und wieder verstärkte Personenkontrollen direkt an der Grenze einführen? </t>
        </is>
      </c>
      <c r="E1943" t="inlineStr">
        <is>
          <t>options4</t>
        </is>
      </c>
      <c r="F1943" t="n">
        <v>11375</v>
      </c>
      <c r="G1943" t="inlineStr">
        <is>
          <t>Sicherheit &amp; Polizei</t>
        </is>
      </c>
      <c r="H1943" t="inlineStr">
        <is>
          <t>Q02320</t>
        </is>
      </c>
      <c r="I1943" t="inlineStr">
        <is>
          <t>de</t>
        </is>
      </c>
      <c r="J1943" t="b">
        <v>1</v>
      </c>
      <c r="K1943" t="inlineStr">
        <is>
          <t>67a808fbb560600f21cd2e9e22830078</t>
        </is>
      </c>
      <c r="L1943" t="inlineStr">
        <is>
          <t>67a808fbb560600f21cd2e9e22830078</t>
        </is>
      </c>
      <c r="M1943" t="n">
        <v>5</v>
      </c>
      <c r="N1943" t="n">
        <v>5</v>
      </c>
    </row>
    <row r="1944">
      <c r="A1944" t="n">
        <v>1038</v>
      </c>
      <c r="B1944" s="2" t="n">
        <v>44969</v>
      </c>
      <c r="C1944" t="n">
        <v>31857</v>
      </c>
      <c r="D1944" t="inlineStr">
        <is>
          <t>Soll die Schweiz das Schengen-Abkommen mit der EU kündigen und wieder verstärkte Personenkontrollen direkt an der Grenze einführen?</t>
        </is>
      </c>
      <c r="E1944" t="inlineStr">
        <is>
          <t>options4</t>
        </is>
      </c>
      <c r="F1944" t="n">
        <v>11380</v>
      </c>
      <c r="G1944" t="inlineStr">
        <is>
          <t>Migration &amp; Integration</t>
        </is>
      </c>
      <c r="H1944" t="inlineStr">
        <is>
          <t>Q02347</t>
        </is>
      </c>
      <c r="I1944" t="inlineStr">
        <is>
          <t>de</t>
        </is>
      </c>
      <c r="J1944" t="b">
        <v>1</v>
      </c>
      <c r="K1944" t="inlineStr">
        <is>
          <t>67a808fbb560600f21cd2e9e22830078</t>
        </is>
      </c>
      <c r="L1944" t="inlineStr">
        <is>
          <t>67a808fbb560600f21cd2e9e22830078</t>
        </is>
      </c>
      <c r="M1944" t="n">
        <v>5</v>
      </c>
      <c r="N1944" t="n">
        <v>5</v>
      </c>
    </row>
    <row r="1945">
      <c r="A1945" t="n">
        <v>464</v>
      </c>
      <c r="B1945" s="2" t="n">
        <v>44262</v>
      </c>
      <c r="C1945" t="n">
        <v>27</v>
      </c>
      <c r="D1945" t="inlineStr">
        <is>
          <t>Soll die Schweiz das Schengen-Abkommen mit der EU kündigen und wieder verstärkte Personenkontrollen direkt an der Grenze einführen?</t>
        </is>
      </c>
      <c r="E1945" t="inlineStr">
        <is>
          <t>options4</t>
        </is>
      </c>
      <c r="F1945" t="n">
        <v>5447</v>
      </c>
      <c r="G1945" t="inlineStr">
        <is>
          <t>Sicherheit &amp; Justiz</t>
        </is>
      </c>
      <c r="H1945" t="inlineStr">
        <is>
          <t>Q02424</t>
        </is>
      </c>
      <c r="I1945" t="inlineStr">
        <is>
          <t>de</t>
        </is>
      </c>
      <c r="J1945" t="b">
        <v>1</v>
      </c>
      <c r="K1945" t="inlineStr">
        <is>
          <t>67a808fbb560600f21cd2e9e22830078</t>
        </is>
      </c>
      <c r="L1945" t="inlineStr">
        <is>
          <t>67a808fbb560600f21cd2e9e22830078</t>
        </is>
      </c>
      <c r="M1945" t="n">
        <v>5</v>
      </c>
      <c r="N1945" t="n">
        <v>5</v>
      </c>
    </row>
    <row r="1946">
      <c r="A1946" t="n">
        <v>482</v>
      </c>
      <c r="B1946" s="2" t="n">
        <v>44465</v>
      </c>
      <c r="C1946" t="n">
        <v>4209</v>
      </c>
      <c r="D1946" t="inlineStr">
        <is>
          <t xml:space="preserve">Soll die Schweiz das Schengen-Abkommen mit der EU kündigen und wieder verstärkte Personenkontrollen direkt an der Grenze einführen? </t>
        </is>
      </c>
      <c r="E1946" t="inlineStr">
        <is>
          <t>options4</t>
        </is>
      </c>
      <c r="F1946" t="n">
        <v>4716</v>
      </c>
      <c r="G1946" t="inlineStr">
        <is>
          <t>Aussenbeziehungen</t>
        </is>
      </c>
      <c r="H1946" t="inlineStr">
        <is>
          <t>Q02519</t>
        </is>
      </c>
      <c r="I1946" t="inlineStr">
        <is>
          <t>de</t>
        </is>
      </c>
      <c r="J1946" t="b">
        <v>1</v>
      </c>
      <c r="K1946" t="inlineStr">
        <is>
          <t>67a808fbb560600f21cd2e9e22830078</t>
        </is>
      </c>
      <c r="L1946" t="inlineStr">
        <is>
          <t>67a808fbb560600f21cd2e9e22830078</t>
        </is>
      </c>
      <c r="M1946" t="n">
        <v>5</v>
      </c>
      <c r="N1946" t="n">
        <v>5</v>
      </c>
    </row>
    <row r="1947">
      <c r="A1947" t="n">
        <v>512</v>
      </c>
      <c r="B1947" s="2" t="n">
        <v>44633</v>
      </c>
      <c r="C1947" t="n">
        <v>5383</v>
      </c>
      <c r="D1947" t="inlineStr">
        <is>
          <t>Soll die Schweiz das Schengen-Abkommen mit der EU kündigen und wieder verstärkte Personenkontrollen direkt an der Grenze einführen?</t>
        </is>
      </c>
      <c r="E1947" t="inlineStr">
        <is>
          <t>options4</t>
        </is>
      </c>
      <c r="F1947" t="n">
        <v>4731</v>
      </c>
      <c r="G1947" t="inlineStr">
        <is>
          <t>Aussenbeziehungen</t>
        </is>
      </c>
      <c r="H1947" t="inlineStr">
        <is>
          <t>Q02574</t>
        </is>
      </c>
      <c r="I1947" t="inlineStr">
        <is>
          <t>de</t>
        </is>
      </c>
      <c r="J1947" t="b">
        <v>1</v>
      </c>
      <c r="K1947" t="inlineStr">
        <is>
          <t>67a808fbb560600f21cd2e9e22830078</t>
        </is>
      </c>
      <c r="L1947" t="inlineStr">
        <is>
          <t>67a808fbb560600f21cd2e9e22830078</t>
        </is>
      </c>
      <c r="M1947" t="n">
        <v>5</v>
      </c>
      <c r="N1947" t="n">
        <v>5</v>
      </c>
    </row>
    <row r="1948">
      <c r="A1948" t="n">
        <v>1041</v>
      </c>
      <c r="B1948" s="2" t="n">
        <v>44997</v>
      </c>
      <c r="C1948" t="n">
        <v>32044</v>
      </c>
      <c r="D1948" t="inlineStr">
        <is>
          <t>Soll die Schweiz das Schengen-Abkommen mit der EU kündigen und wieder verstärkte Personenkontrollen direkt an der Grenze einführen?</t>
        </is>
      </c>
      <c r="E1948" t="inlineStr">
        <is>
          <t>options4</t>
        </is>
      </c>
      <c r="F1948" t="n">
        <v>11425</v>
      </c>
      <c r="G1948" t="inlineStr">
        <is>
          <t>Sicherheit &amp; Polizei</t>
        </is>
      </c>
      <c r="H1948" t="inlineStr">
        <is>
          <t>Q02653</t>
        </is>
      </c>
      <c r="I1948" t="inlineStr">
        <is>
          <t>de</t>
        </is>
      </c>
      <c r="J1948" t="b">
        <v>1</v>
      </c>
      <c r="K1948" t="inlineStr">
        <is>
          <t>67a808fbb560600f21cd2e9e22830078</t>
        </is>
      </c>
      <c r="L1948" t="inlineStr">
        <is>
          <t>67a808fbb560600f21cd2e9e22830078</t>
        </is>
      </c>
      <c r="M1948" t="n">
        <v>5</v>
      </c>
      <c r="N1948" t="n">
        <v>5</v>
      </c>
    </row>
    <row r="1949">
      <c r="A1949" t="n">
        <v>1044</v>
      </c>
      <c r="B1949" s="2" t="n">
        <v>45018</v>
      </c>
      <c r="C1949" t="n">
        <v>31992</v>
      </c>
      <c r="D1949" t="inlineStr">
        <is>
          <t>Soll die Schweiz das Schengen-Abkommen mit der EU kündigen und wieder verstärkte Personenkontrollen direkt an der Grenze einführen?</t>
        </is>
      </c>
      <c r="E1949" t="inlineStr">
        <is>
          <t>options4</t>
        </is>
      </c>
      <c r="F1949" t="n">
        <v>11405</v>
      </c>
      <c r="G1949" t="inlineStr">
        <is>
          <t>Migration &amp; Integration</t>
        </is>
      </c>
      <c r="H1949" t="inlineStr">
        <is>
          <t>Q02718</t>
        </is>
      </c>
      <c r="I1949" t="inlineStr">
        <is>
          <t>de</t>
        </is>
      </c>
      <c r="J1949" t="b">
        <v>1</v>
      </c>
      <c r="K1949" t="inlineStr">
        <is>
          <t>67a808fbb560600f21cd2e9e22830078</t>
        </is>
      </c>
      <c r="L1949" t="inlineStr">
        <is>
          <t>67a808fbb560600f21cd2e9e22830078</t>
        </is>
      </c>
      <c r="M1949" t="n">
        <v>5</v>
      </c>
      <c r="N1949" t="n">
        <v>5</v>
      </c>
    </row>
    <row r="1950">
      <c r="A1950" t="n">
        <v>1086</v>
      </c>
      <c r="B1950" s="2" t="n">
        <v>45354</v>
      </c>
      <c r="C1950" t="n">
        <v>32314</v>
      </c>
      <c r="D1950" t="inlineStr">
        <is>
          <t>Soll die Schweiz das Schengen-Abkommen mit der EU kündigen und wieder verstärkte Personenkontrollen direkt an der Grenze einführen?</t>
        </is>
      </c>
      <c r="E1950" t="inlineStr">
        <is>
          <t>options4</t>
        </is>
      </c>
      <c r="F1950" t="n">
        <v>11467</v>
      </c>
      <c r="G1950" t="inlineStr">
        <is>
          <t>Migration &amp; Integration</t>
        </is>
      </c>
      <c r="H1950" t="inlineStr">
        <is>
          <t>Q02838</t>
        </is>
      </c>
      <c r="I1950" t="inlineStr">
        <is>
          <t>de</t>
        </is>
      </c>
      <c r="J1950" t="b">
        <v>1</v>
      </c>
      <c r="K1950" t="inlineStr">
        <is>
          <t>67a808fbb560600f21cd2e9e22830078</t>
        </is>
      </c>
      <c r="L1950" t="inlineStr">
        <is>
          <t>67a808fbb560600f21cd2e9e22830078</t>
        </is>
      </c>
      <c r="M1950" t="n">
        <v>5</v>
      </c>
      <c r="N1950" t="n">
        <v>5</v>
      </c>
    </row>
    <row r="1951">
      <c r="A1951" t="n">
        <v>1094</v>
      </c>
      <c r="B1951" s="2" t="n">
        <v>45354</v>
      </c>
      <c r="C1951" t="n">
        <v>32400</v>
      </c>
      <c r="D1951" t="inlineStr">
        <is>
          <t>Soll die Schweiz das Schengen-Abkommen mit der EU kündigen und wieder verstärkte Personenkontrollen direkt an der Grenze einführen?</t>
        </is>
      </c>
      <c r="E1951" t="inlineStr">
        <is>
          <t>options4</t>
        </is>
      </c>
      <c r="F1951" t="n">
        <v>11479</v>
      </c>
      <c r="G1951" t="inlineStr">
        <is>
          <t>Migration &amp; Integration</t>
        </is>
      </c>
      <c r="H1951" t="inlineStr">
        <is>
          <t>Q02937</t>
        </is>
      </c>
      <c r="I1951" t="inlineStr">
        <is>
          <t>de</t>
        </is>
      </c>
      <c r="J1951" t="b">
        <v>1</v>
      </c>
      <c r="K1951" t="inlineStr">
        <is>
          <t>67a808fbb560600f21cd2e9e22830078</t>
        </is>
      </c>
      <c r="L1951" t="inlineStr">
        <is>
          <t>67a808fbb560600f21cd2e9e22830078</t>
        </is>
      </c>
      <c r="M1951" t="n">
        <v>5</v>
      </c>
      <c r="N1951" t="n">
        <v>5</v>
      </c>
    </row>
    <row r="1952">
      <c r="A1952" t="n">
        <v>1106</v>
      </c>
      <c r="B1952" s="2" t="n">
        <v>45403</v>
      </c>
      <c r="C1952" t="n">
        <v>32451</v>
      </c>
      <c r="D1952" t="inlineStr">
        <is>
          <t>Soll die Schweiz das Schengen-Abkommen mit der EU kündigen und wieder verstärkte Personenkontrollen direkt an der Grenze einführen?</t>
        </is>
      </c>
      <c r="E1952" t="inlineStr">
        <is>
          <t>options4</t>
        </is>
      </c>
      <c r="F1952" t="n">
        <v>11491</v>
      </c>
      <c r="G1952" t="inlineStr">
        <is>
          <t>Migration &amp; Integration</t>
        </is>
      </c>
      <c r="H1952" t="inlineStr">
        <is>
          <t>Q02986</t>
        </is>
      </c>
      <c r="I1952" t="inlineStr">
        <is>
          <t>de</t>
        </is>
      </c>
      <c r="J1952" t="b">
        <v>1</v>
      </c>
      <c r="K1952" t="inlineStr">
        <is>
          <t>67a808fbb560600f21cd2e9e22830078</t>
        </is>
      </c>
      <c r="L1952" t="inlineStr">
        <is>
          <t>67a808fbb560600f21cd2e9e22830078</t>
        </is>
      </c>
      <c r="M1952" t="n">
        <v>5</v>
      </c>
      <c r="N1952" t="n">
        <v>5</v>
      </c>
    </row>
    <row r="1953">
      <c r="A1953" t="n">
        <v>1100</v>
      </c>
      <c r="B1953" s="2" t="n">
        <v>45410</v>
      </c>
      <c r="C1953" t="n">
        <v>32551</v>
      </c>
      <c r="D1953" t="inlineStr">
        <is>
          <t>Soll die Schweiz das Schengen-Abkommen mit der EU kündigen und wieder verstärkte Personenkontrollen direkt an der Grenze einführen?</t>
        </is>
      </c>
      <c r="E1953" t="inlineStr">
        <is>
          <t>options4</t>
        </is>
      </c>
      <c r="F1953" t="n">
        <v>11525</v>
      </c>
      <c r="G1953" t="inlineStr">
        <is>
          <t>Migration &amp; Integration</t>
        </is>
      </c>
      <c r="H1953" t="inlineStr">
        <is>
          <t>Q03081</t>
        </is>
      </c>
      <c r="I1953" t="inlineStr">
        <is>
          <t>de</t>
        </is>
      </c>
      <c r="J1953" t="b">
        <v>1</v>
      </c>
      <c r="K1953" t="inlineStr">
        <is>
          <t>67a808fbb560600f21cd2e9e22830078</t>
        </is>
      </c>
      <c r="L1953" t="inlineStr">
        <is>
          <t>67a808fbb560600f21cd2e9e22830078</t>
        </is>
      </c>
      <c r="M1953" t="n">
        <v>5</v>
      </c>
      <c r="N1953" t="n">
        <v>5</v>
      </c>
    </row>
    <row r="1954">
      <c r="A1954" t="n">
        <v>1112</v>
      </c>
      <c r="B1954" s="2" t="n">
        <v>45557</v>
      </c>
      <c r="C1954" t="n">
        <v>32796</v>
      </c>
      <c r="D1954" t="inlineStr">
        <is>
          <t>Soll die Schweiz das Schengen-Abkommen mit der EU kündigen und wieder verstärkte Personenkontrollen direkt an der Grenze einführen?</t>
        </is>
      </c>
      <c r="E1954" t="inlineStr">
        <is>
          <t>options4</t>
        </is>
      </c>
      <c r="F1954" t="n">
        <v>11585</v>
      </c>
      <c r="G1954" t="inlineStr">
        <is>
          <t>Migration &amp; Integration</t>
        </is>
      </c>
      <c r="H1954" t="inlineStr">
        <is>
          <t>Q03130</t>
        </is>
      </c>
      <c r="I1954" t="inlineStr">
        <is>
          <t>de</t>
        </is>
      </c>
      <c r="J1954" t="b">
        <v>1</v>
      </c>
      <c r="K1954" t="inlineStr">
        <is>
          <t>67a808fbb560600f21cd2e9e22830078</t>
        </is>
      </c>
      <c r="L1954" t="inlineStr">
        <is>
          <t>67a808fbb560600f21cd2e9e22830078</t>
        </is>
      </c>
      <c r="M1954" t="n">
        <v>5</v>
      </c>
      <c r="N1954" t="n">
        <v>5</v>
      </c>
    </row>
    <row r="1955">
      <c r="A1955" t="n">
        <v>1115</v>
      </c>
      <c r="B1955" s="2" t="n">
        <v>45557</v>
      </c>
      <c r="C1955" t="n">
        <v>32848</v>
      </c>
      <c r="D1955" t="inlineStr">
        <is>
          <t>Soll die Schweiz das Schengen-Abkommen mit der EU kündigen und wieder verstärkte Personenkontrollen direkt an der Grenze einführen?</t>
        </is>
      </c>
      <c r="E1955" t="inlineStr">
        <is>
          <t>options4</t>
        </is>
      </c>
      <c r="F1955" t="n">
        <v>11597</v>
      </c>
      <c r="G1955" t="inlineStr">
        <is>
          <t>Migration &amp; Integration</t>
        </is>
      </c>
      <c r="H1955" t="inlineStr">
        <is>
          <t>Q03182</t>
        </is>
      </c>
      <c r="I1955" t="inlineStr">
        <is>
          <t>de</t>
        </is>
      </c>
      <c r="J1955" t="b">
        <v>1</v>
      </c>
      <c r="K1955" t="inlineStr">
        <is>
          <t>67a808fbb560600f21cd2e9e22830078</t>
        </is>
      </c>
      <c r="L1955" t="inlineStr">
        <is>
          <t>67a808fbb560600f21cd2e9e22830078</t>
        </is>
      </c>
      <c r="M1955" t="n">
        <v>5</v>
      </c>
      <c r="N1955" t="n">
        <v>5</v>
      </c>
    </row>
    <row r="1956">
      <c r="A1956" t="n">
        <v>1122</v>
      </c>
      <c r="B1956" s="2" t="n">
        <v>45557</v>
      </c>
      <c r="C1956" t="n">
        <v>32750</v>
      </c>
      <c r="D1956" t="inlineStr">
        <is>
          <t>Soll die Schweiz das Schengen-Abkommen mit der EU kündigen und wieder verstärkte Personenkontrollen direkt an der Grenze einführen?</t>
        </is>
      </c>
      <c r="E1956" t="inlineStr">
        <is>
          <t>options4</t>
        </is>
      </c>
      <c r="F1956" t="n">
        <v>11573</v>
      </c>
      <c r="G1956" t="inlineStr">
        <is>
          <t>Migration &amp; Integration</t>
        </is>
      </c>
      <c r="H1956" t="inlineStr">
        <is>
          <t>Q03325</t>
        </is>
      </c>
      <c r="I1956" t="inlineStr">
        <is>
          <t>de</t>
        </is>
      </c>
      <c r="J1956" t="b">
        <v>1</v>
      </c>
      <c r="K1956" t="inlineStr">
        <is>
          <t>67a808fbb560600f21cd2e9e22830078</t>
        </is>
      </c>
      <c r="L1956" t="inlineStr">
        <is>
          <t>67a808fbb560600f21cd2e9e22830078</t>
        </is>
      </c>
      <c r="M1956" t="n">
        <v>5</v>
      </c>
      <c r="N1956" t="n">
        <v>5</v>
      </c>
    </row>
    <row r="1957">
      <c r="A1957" t="n">
        <v>1124</v>
      </c>
      <c r="B1957" s="2" t="n">
        <v>45585</v>
      </c>
      <c r="C1957" t="n">
        <v>32944</v>
      </c>
      <c r="D1957" t="inlineStr">
        <is>
          <t>Soll die Schweiz das Schengen-Abkommen mit der EU kündigen und wieder verstärkte Personenkontrollen direkt an der Grenze einführen?</t>
        </is>
      </c>
      <c r="E1957" t="inlineStr">
        <is>
          <t>options4</t>
        </is>
      </c>
      <c r="F1957" t="n">
        <v>11621</v>
      </c>
      <c r="G1957" t="inlineStr">
        <is>
          <t>Migration &amp; Integration</t>
        </is>
      </c>
      <c r="H1957" t="inlineStr">
        <is>
          <t>Q03374</t>
        </is>
      </c>
      <c r="I1957" t="inlineStr">
        <is>
          <t>de</t>
        </is>
      </c>
      <c r="J1957" t="b">
        <v>1</v>
      </c>
      <c r="K1957" t="inlineStr">
        <is>
          <t>67a808fbb560600f21cd2e9e22830078</t>
        </is>
      </c>
      <c r="L1957" t="inlineStr">
        <is>
          <t>67a808fbb560600f21cd2e9e22830078</t>
        </is>
      </c>
      <c r="M1957" t="n">
        <v>5</v>
      </c>
      <c r="N1957" t="n">
        <v>5</v>
      </c>
    </row>
    <row r="1958">
      <c r="A1958" t="n">
        <v>1125</v>
      </c>
      <c r="B1958" s="2" t="n">
        <v>45585</v>
      </c>
      <c r="C1958" t="n">
        <v>32922</v>
      </c>
      <c r="D1958" t="inlineStr">
        <is>
          <t>Soll die Schweiz das Schengen-Abkommen mit der EU kündigen und wieder verstärkte Personenkontrollen direkt an der Grenze einführen?</t>
        </is>
      </c>
      <c r="E1958" t="inlineStr">
        <is>
          <t>options4</t>
        </is>
      </c>
      <c r="F1958" t="n">
        <v>11616</v>
      </c>
      <c r="G1958" t="inlineStr">
        <is>
          <t>Politisches System &amp; Digitalisierung</t>
        </is>
      </c>
      <c r="H1958" t="inlineStr">
        <is>
          <t>Q03452</t>
        </is>
      </c>
      <c r="I1958" t="inlineStr">
        <is>
          <t>de</t>
        </is>
      </c>
      <c r="J1958" t="b">
        <v>1</v>
      </c>
      <c r="K1958" t="inlineStr">
        <is>
          <t>67a808fbb560600f21cd2e9e22830078</t>
        </is>
      </c>
      <c r="L1958" t="inlineStr">
        <is>
          <t>67a808fbb560600f21cd2e9e22830078</t>
        </is>
      </c>
      <c r="M1958" t="n">
        <v>5</v>
      </c>
      <c r="N1958" t="n">
        <v>5</v>
      </c>
    </row>
    <row r="1959">
      <c r="A1959" t="n">
        <v>1132</v>
      </c>
      <c r="B1959" s="2" t="n">
        <v>45620</v>
      </c>
      <c r="C1959" t="n">
        <v>33028</v>
      </c>
      <c r="D1959" t="inlineStr">
        <is>
          <t>Soll die Schweiz das Schengen-Abkommen mit der EU kündigen und wieder verstärkte Personenkontrollen direkt an der Grenze einführen?</t>
        </is>
      </c>
      <c r="E1959" t="inlineStr">
        <is>
          <t>options4</t>
        </is>
      </c>
      <c r="F1959" t="n">
        <v>11640</v>
      </c>
      <c r="G1959" t="inlineStr">
        <is>
          <t>Sicherheit &amp; Polizei</t>
        </is>
      </c>
      <c r="H1959" t="inlineStr">
        <is>
          <t>Q03603</t>
        </is>
      </c>
      <c r="I1959" t="inlineStr">
        <is>
          <t>de</t>
        </is>
      </c>
      <c r="J1959" t="b">
        <v>1</v>
      </c>
      <c r="K1959" t="inlineStr">
        <is>
          <t>67a808fbb560600f21cd2e9e22830078</t>
        </is>
      </c>
      <c r="L1959" t="inlineStr">
        <is>
          <t>67a808fbb560600f21cd2e9e22830078</t>
        </is>
      </c>
      <c r="M1959" t="n">
        <v>5</v>
      </c>
      <c r="N1959" t="n">
        <v>5</v>
      </c>
    </row>
    <row r="1960">
      <c r="A1960" t="n">
        <v>1137</v>
      </c>
      <c r="B1960" s="2" t="n">
        <v>45725</v>
      </c>
      <c r="C1960" t="n">
        <v>33191</v>
      </c>
      <c r="D1960" t="inlineStr">
        <is>
          <t xml:space="preserve">Soll die Schweiz das Schengen-Abkommen mit der EU kündigen und wieder verstärkte Personenkontrollen direkt an der Grenze einführen? </t>
        </is>
      </c>
      <c r="E1960" t="inlineStr">
        <is>
          <t>options4</t>
        </is>
      </c>
      <c r="F1960" t="n">
        <v>11678</v>
      </c>
      <c r="G1960" t="inlineStr">
        <is>
          <t>Migration &amp; Integration</t>
        </is>
      </c>
      <c r="H1960" t="inlineStr">
        <is>
          <t>Q03620</t>
        </is>
      </c>
      <c r="I1960" t="inlineStr">
        <is>
          <t>de</t>
        </is>
      </c>
      <c r="J1960" t="b">
        <v>1</v>
      </c>
      <c r="K1960" t="inlineStr">
        <is>
          <t>67a808fbb560600f21cd2e9e22830078</t>
        </is>
      </c>
      <c r="L1960" t="inlineStr">
        <is>
          <t>67a808fbb560600f21cd2e9e22830078</t>
        </is>
      </c>
      <c r="M1960" t="n">
        <v>5</v>
      </c>
      <c r="N1960" t="n">
        <v>5</v>
      </c>
    </row>
    <row r="1961">
      <c r="A1961" t="n">
        <v>1155</v>
      </c>
      <c r="B1961" s="2" t="n">
        <v>45718</v>
      </c>
      <c r="C1961" t="n">
        <v>33232</v>
      </c>
      <c r="D1961" t="inlineStr">
        <is>
          <t>Soll die Schweiz das Schengen-Abkommen mit der EU kündigen und wieder verstärkte Personenkontrollen direkt an der Grenze einführen?</t>
        </is>
      </c>
      <c r="E1961" t="inlineStr">
        <is>
          <t>options4</t>
        </is>
      </c>
      <c r="F1961" t="n">
        <v>11688</v>
      </c>
      <c r="G1961" t="inlineStr">
        <is>
          <t>Sicherheit &amp; Polizei</t>
        </is>
      </c>
      <c r="H1961" t="inlineStr">
        <is>
          <t>Q03745</t>
        </is>
      </c>
      <c r="I1961" t="inlineStr">
        <is>
          <t>de</t>
        </is>
      </c>
      <c r="J1961" t="b">
        <v>1</v>
      </c>
      <c r="K1961" t="inlineStr">
        <is>
          <t>67a808fbb560600f21cd2e9e22830078</t>
        </is>
      </c>
      <c r="L1961" t="inlineStr">
        <is>
          <t>67a808fbb560600f21cd2e9e22830078</t>
        </is>
      </c>
      <c r="M1961" t="n">
        <v>5</v>
      </c>
      <c r="N1961" t="n">
        <v>5</v>
      </c>
    </row>
    <row r="1962">
      <c r="A1962" t="n">
        <v>1156</v>
      </c>
      <c r="B1962" s="2" t="n">
        <v>45760</v>
      </c>
      <c r="C1962" t="n">
        <v>33454</v>
      </c>
      <c r="D1962" t="inlineStr">
        <is>
          <t xml:space="preserve">Soll die Schweiz das Schengen-Abkommen mit der EU kündigen und wieder verstärkte Personenkontrollen direkt an der Grenze einführen? </t>
        </is>
      </c>
      <c r="E1962" t="inlineStr">
        <is>
          <t>options4</t>
        </is>
      </c>
      <c r="F1962" t="n">
        <v>11742</v>
      </c>
      <c r="G1962" t="inlineStr">
        <is>
          <t>Sicherheit &amp; Polizei</t>
        </is>
      </c>
      <c r="H1962" t="inlineStr">
        <is>
          <t>Q03792</t>
        </is>
      </c>
      <c r="I1962" t="inlineStr">
        <is>
          <t>de</t>
        </is>
      </c>
      <c r="J1962" t="b">
        <v>1</v>
      </c>
      <c r="K1962" t="inlineStr">
        <is>
          <t>67a808fbb560600f21cd2e9e22830078</t>
        </is>
      </c>
      <c r="L1962" t="inlineStr">
        <is>
          <t>67a808fbb560600f21cd2e9e22830078</t>
        </is>
      </c>
      <c r="M1962" t="n">
        <v>5</v>
      </c>
      <c r="N1962" t="n">
        <v>5</v>
      </c>
    </row>
    <row r="1963">
      <c r="A1963" t="n">
        <v>123</v>
      </c>
      <c r="B1963" t="n">
        <v>2015</v>
      </c>
      <c r="C1963" t="n">
        <v>1899</v>
      </c>
      <c r="D1963" t="inlineStr">
        <is>
          <t>Soll die Schweiz das Schengen-Abkommen mit der EU kündigen und wieder verstärkte Personenkontrollen direkt an der Grenze einführen?</t>
        </is>
      </c>
      <c r="E1963" t="inlineStr">
        <is>
          <t>Standard-4</t>
        </is>
      </c>
      <c r="F1963" t="n">
        <v>1</v>
      </c>
      <c r="G1963" t="inlineStr">
        <is>
          <t>Aussenpolitik</t>
        </is>
      </c>
      <c r="H1963" t="inlineStr">
        <is>
          <t>Q04562</t>
        </is>
      </c>
      <c r="I1963" t="inlineStr">
        <is>
          <t>de</t>
        </is>
      </c>
      <c r="J1963" t="b">
        <v>1</v>
      </c>
      <c r="K1963" t="inlineStr">
        <is>
          <t>67a808fbb560600f21cd2e9e22830078</t>
        </is>
      </c>
      <c r="L1963" t="inlineStr">
        <is>
          <t>67a808fbb560600f21cd2e9e22830078</t>
        </is>
      </c>
      <c r="M1963" t="n">
        <v>5</v>
      </c>
      <c r="N1963" t="n">
        <v>5</v>
      </c>
    </row>
    <row r="1964">
      <c r="A1964" t="n">
        <v>95</v>
      </c>
      <c r="B1964" t="n">
        <v>2015</v>
      </c>
      <c r="C1964" t="n">
        <v>1492</v>
      </c>
      <c r="D1964" t="inlineStr">
        <is>
          <t>Soll die Schweiz das Schengen-Abkommen mit der EU kündigen und wieder verstärkte Personenkontrollen direkt an der Grenze einführen?</t>
        </is>
      </c>
      <c r="E1964" t="inlineStr">
        <is>
          <t>Standard-4</t>
        </is>
      </c>
      <c r="F1964" t="n">
        <v>1</v>
      </c>
      <c r="G1964" t="inlineStr">
        <is>
          <t>Aussenpolitik</t>
        </is>
      </c>
      <c r="H1964" t="inlineStr">
        <is>
          <t>Q04737</t>
        </is>
      </c>
      <c r="I1964" t="inlineStr">
        <is>
          <t>de</t>
        </is>
      </c>
      <c r="J1964" t="b">
        <v>1</v>
      </c>
      <c r="K1964" t="inlineStr">
        <is>
          <t>67a808fbb560600f21cd2e9e22830078</t>
        </is>
      </c>
      <c r="L1964" t="inlineStr">
        <is>
          <t>67a808fbb560600f21cd2e9e22830078</t>
        </is>
      </c>
      <c r="M1964" t="n">
        <v>5</v>
      </c>
      <c r="N1964" t="n">
        <v>5</v>
      </c>
    </row>
    <row r="1965">
      <c r="A1965" t="n">
        <v>122</v>
      </c>
      <c r="B1965" t="n">
        <v>2016</v>
      </c>
      <c r="C1965" t="n">
        <v>1845</v>
      </c>
      <c r="D1965" t="inlineStr">
        <is>
          <t>Soll die Schweiz das Schengen-Abkommen mit der EU kündigen und wieder verstärkte Personenkontrollen direkt an der Grenze einführen?</t>
        </is>
      </c>
      <c r="E1965" t="inlineStr">
        <is>
          <t>Standard-4</t>
        </is>
      </c>
      <c r="F1965" t="n">
        <v>1</v>
      </c>
      <c r="G1965" t="inlineStr">
        <is>
          <t>Aussenpolitik</t>
        </is>
      </c>
      <c r="H1965" t="inlineStr">
        <is>
          <t>Q04922</t>
        </is>
      </c>
      <c r="I1965" t="inlineStr">
        <is>
          <t>de</t>
        </is>
      </c>
      <c r="J1965" t="b">
        <v>1</v>
      </c>
      <c r="K1965" t="inlineStr">
        <is>
          <t>67a808fbb560600f21cd2e9e22830078</t>
        </is>
      </c>
      <c r="L1965" t="inlineStr">
        <is>
          <t>67a808fbb560600f21cd2e9e22830078</t>
        </is>
      </c>
      <c r="M1965" t="n">
        <v>5</v>
      </c>
      <c r="N1965" t="n">
        <v>5</v>
      </c>
    </row>
    <row r="1966">
      <c r="A1966" t="n">
        <v>134</v>
      </c>
      <c r="B1966" t="n">
        <v>2016</v>
      </c>
      <c r="C1966" t="n">
        <v>1961</v>
      </c>
      <c r="D1966" t="inlineStr">
        <is>
          <t>Soll die Schweiz das Schengen-Abkommen mit der EU kündigen und wieder verstärkte Personenkontrollen direkt an der Grenze einführen?</t>
        </is>
      </c>
      <c r="E1966" t="inlineStr">
        <is>
          <t>Standard-4</t>
        </is>
      </c>
      <c r="F1966" t="n">
        <v>1</v>
      </c>
      <c r="G1966" t="inlineStr">
        <is>
          <t>Aussenpolitik</t>
        </is>
      </c>
      <c r="H1966" t="inlineStr">
        <is>
          <t>Q04977</t>
        </is>
      </c>
      <c r="I1966" t="inlineStr">
        <is>
          <t>de</t>
        </is>
      </c>
      <c r="J1966" t="b">
        <v>1</v>
      </c>
      <c r="K1966" t="inlineStr">
        <is>
          <t>67a808fbb560600f21cd2e9e22830078</t>
        </is>
      </c>
      <c r="L1966" t="inlineStr">
        <is>
          <t>67a808fbb560600f21cd2e9e22830078</t>
        </is>
      </c>
      <c r="M1966" t="n">
        <v>5</v>
      </c>
      <c r="N1966" t="n">
        <v>5</v>
      </c>
    </row>
    <row r="1967">
      <c r="A1967" t="n">
        <v>100</v>
      </c>
      <c r="B1967" t="n">
        <v>2016</v>
      </c>
      <c r="C1967" t="n">
        <v>1636</v>
      </c>
      <c r="D1967" t="inlineStr">
        <is>
          <t>Soll die Schweiz das Schengen-Abkommen mit der EU kündigen und wieder verstärkte Personenkontrollen direkt an der Grenze einführen?</t>
        </is>
      </c>
      <c r="E1967" t="inlineStr">
        <is>
          <t>Standard-4</t>
        </is>
      </c>
      <c r="F1967" t="n">
        <v>1</v>
      </c>
      <c r="G1967" t="inlineStr">
        <is>
          <t>Aussenpolitik</t>
        </is>
      </c>
      <c r="H1967" t="inlineStr">
        <is>
          <t>Q05032</t>
        </is>
      </c>
      <c r="I1967" t="inlineStr">
        <is>
          <t>de</t>
        </is>
      </c>
      <c r="J1967" t="b">
        <v>1</v>
      </c>
      <c r="K1967" t="inlineStr">
        <is>
          <t>67a808fbb560600f21cd2e9e22830078</t>
        </is>
      </c>
      <c r="L1967" t="inlineStr">
        <is>
          <t>67a808fbb560600f21cd2e9e22830078</t>
        </is>
      </c>
      <c r="M1967" t="n">
        <v>5</v>
      </c>
      <c r="N1967" t="n">
        <v>5</v>
      </c>
    </row>
    <row r="1968">
      <c r="A1968" t="n">
        <v>105</v>
      </c>
      <c r="B1968" t="n">
        <v>2016</v>
      </c>
      <c r="C1968" t="n">
        <v>1674</v>
      </c>
      <c r="D1968" t="inlineStr">
        <is>
          <t>Soll die Schweiz das Schengen-Abkommen mit der EU kündigen und wieder verstärkte Personenkontrollen direkt an der Grenze einführen?</t>
        </is>
      </c>
      <c r="E1968" t="inlineStr">
        <is>
          <t>Standard-4</t>
        </is>
      </c>
      <c r="F1968" t="n">
        <v>1</v>
      </c>
      <c r="G1968" t="inlineStr">
        <is>
          <t>Aussenpolitik</t>
        </is>
      </c>
      <c r="H1968" t="inlineStr">
        <is>
          <t>Q05076</t>
        </is>
      </c>
      <c r="I1968" t="inlineStr">
        <is>
          <t>de</t>
        </is>
      </c>
      <c r="J1968" t="b">
        <v>1</v>
      </c>
      <c r="K1968" t="inlineStr">
        <is>
          <t>67a808fbb560600f21cd2e9e22830078</t>
        </is>
      </c>
      <c r="L1968" t="inlineStr">
        <is>
          <t>67a808fbb560600f21cd2e9e22830078</t>
        </is>
      </c>
      <c r="M1968" t="n">
        <v>5</v>
      </c>
      <c r="N1968" t="n">
        <v>5</v>
      </c>
    </row>
    <row r="1969">
      <c r="A1969" t="n">
        <v>102</v>
      </c>
      <c r="B1969" t="n">
        <v>2016</v>
      </c>
      <c r="C1969" t="n">
        <v>1590</v>
      </c>
      <c r="D1969" t="inlineStr">
        <is>
          <t>Soll die Schweiz das Schengen-Abkommen mit der EU kündigen und wieder verstärkte Personenkontrollen direkt an der Grenze einführen?</t>
        </is>
      </c>
      <c r="E1969" t="inlineStr">
        <is>
          <t>Standard-4</t>
        </is>
      </c>
      <c r="F1969" t="n">
        <v>1</v>
      </c>
      <c r="G1969" t="inlineStr">
        <is>
          <t>Aussenpolitik</t>
        </is>
      </c>
      <c r="H1969" t="inlineStr">
        <is>
          <t>Q05114</t>
        </is>
      </c>
      <c r="I1969" t="inlineStr">
        <is>
          <t>de</t>
        </is>
      </c>
      <c r="J1969" t="b">
        <v>1</v>
      </c>
      <c r="K1969" t="inlineStr">
        <is>
          <t>67a808fbb560600f21cd2e9e22830078</t>
        </is>
      </c>
      <c r="L1969" t="inlineStr">
        <is>
          <t>67a808fbb560600f21cd2e9e22830078</t>
        </is>
      </c>
      <c r="M1969" t="n">
        <v>5</v>
      </c>
      <c r="N1969" t="n">
        <v>5</v>
      </c>
    </row>
    <row r="1970">
      <c r="A1970" t="n">
        <v>154</v>
      </c>
      <c r="B1970" t="n">
        <v>2017</v>
      </c>
      <c r="C1970" t="n">
        <v>2203</v>
      </c>
      <c r="D1970" t="inlineStr">
        <is>
          <t>Soll die Schweiz das Schengen-Abkommen mit der EU kündigen und wieder verstärkte Personenkontrollen direkt an der Grenze einführen?</t>
        </is>
      </c>
      <c r="E1970" t="inlineStr">
        <is>
          <t>Standard-4</t>
        </is>
      </c>
      <c r="F1970" t="n">
        <v>1</v>
      </c>
      <c r="G1970" t="inlineStr">
        <is>
          <t>Aussenpolitik</t>
        </is>
      </c>
      <c r="H1970" t="inlineStr">
        <is>
          <t>Q05215</t>
        </is>
      </c>
      <c r="I1970" t="inlineStr">
        <is>
          <t>de</t>
        </is>
      </c>
      <c r="J1970" t="b">
        <v>1</v>
      </c>
      <c r="K1970" t="inlineStr">
        <is>
          <t>67a808fbb560600f21cd2e9e22830078</t>
        </is>
      </c>
      <c r="L1970" t="inlineStr">
        <is>
          <t>67a808fbb560600f21cd2e9e22830078</t>
        </is>
      </c>
      <c r="M1970" t="n">
        <v>5</v>
      </c>
      <c r="N1970" t="n">
        <v>5</v>
      </c>
    </row>
    <row r="1971">
      <c r="A1971" t="n">
        <v>156</v>
      </c>
      <c r="B1971" t="n">
        <v>2017</v>
      </c>
      <c r="C1971" t="n">
        <v>2263</v>
      </c>
      <c r="D1971" t="inlineStr">
        <is>
          <t>Soll die Schweiz das Schengen-Abkommen mit der EU kündigen und wieder verstärkte Personenkontrollen direkt an der Grenze einführen?</t>
        </is>
      </c>
      <c r="E1971" t="inlineStr">
        <is>
          <t>Standard-4</t>
        </is>
      </c>
      <c r="F1971" t="n">
        <v>1</v>
      </c>
      <c r="G1971" t="inlineStr">
        <is>
          <t>Aussenpolitik</t>
        </is>
      </c>
      <c r="H1971" t="inlineStr">
        <is>
          <t>Q05325</t>
        </is>
      </c>
      <c r="I1971" t="inlineStr">
        <is>
          <t>de</t>
        </is>
      </c>
      <c r="J1971" t="b">
        <v>1</v>
      </c>
      <c r="K1971" t="inlineStr">
        <is>
          <t>67a808fbb560600f21cd2e9e22830078</t>
        </is>
      </c>
      <c r="L1971" t="inlineStr">
        <is>
          <t>67a808fbb560600f21cd2e9e22830078</t>
        </is>
      </c>
      <c r="M1971" t="n">
        <v>5</v>
      </c>
      <c r="N1971" t="n">
        <v>5</v>
      </c>
    </row>
    <row r="1972">
      <c r="A1972" t="n">
        <v>178</v>
      </c>
      <c r="B1972" t="n">
        <v>2018</v>
      </c>
      <c r="C1972" t="n">
        <v>2715</v>
      </c>
      <c r="D1972" t="inlineStr">
        <is>
          <t>Soll die Schweiz das Schengen-Abkommen mit der EU kündigen und wieder verstärkte Personenkontrollen direkt an der Grenze einführen?</t>
        </is>
      </c>
      <c r="E1972" t="inlineStr">
        <is>
          <t>Standard-4</t>
        </is>
      </c>
      <c r="F1972" t="n">
        <v>1</v>
      </c>
      <c r="G1972" t="inlineStr">
        <is>
          <t>Aussenpolitik</t>
        </is>
      </c>
      <c r="H1972" t="inlineStr">
        <is>
          <t>Q05382</t>
        </is>
      </c>
      <c r="I1972" t="inlineStr">
        <is>
          <t>de</t>
        </is>
      </c>
      <c r="J1972" t="b">
        <v>1</v>
      </c>
      <c r="K1972" t="inlineStr">
        <is>
          <t>67a808fbb560600f21cd2e9e22830078</t>
        </is>
      </c>
      <c r="L1972" t="inlineStr">
        <is>
          <t>67a808fbb560600f21cd2e9e22830078</t>
        </is>
      </c>
      <c r="M1972" t="n">
        <v>5</v>
      </c>
      <c r="N1972" t="n">
        <v>5</v>
      </c>
    </row>
    <row r="1973">
      <c r="A1973" t="n">
        <v>190</v>
      </c>
      <c r="B1973" t="n">
        <v>2018</v>
      </c>
      <c r="C1973" t="n">
        <v>2902</v>
      </c>
      <c r="D1973" t="inlineStr">
        <is>
          <t>Soll die Schweiz das Schengen-Abkommen mit der EU kündigen und wieder verstärkte Personenkontrollen direkt an der Grenze einführen?</t>
        </is>
      </c>
      <c r="E1973" t="inlineStr">
        <is>
          <t>Standard-4</t>
        </is>
      </c>
      <c r="F1973" t="n">
        <v>1</v>
      </c>
      <c r="G1973" t="inlineStr">
        <is>
          <t>Aussenpolitik</t>
        </is>
      </c>
      <c r="H1973" t="inlineStr">
        <is>
          <t>Q05557</t>
        </is>
      </c>
      <c r="I1973" t="inlineStr">
        <is>
          <t>de</t>
        </is>
      </c>
      <c r="J1973" t="b">
        <v>1</v>
      </c>
      <c r="K1973" t="inlineStr">
        <is>
          <t>67a808fbb560600f21cd2e9e22830078</t>
        </is>
      </c>
      <c r="L1973" t="inlineStr">
        <is>
          <t>67a808fbb560600f21cd2e9e22830078</t>
        </is>
      </c>
      <c r="M1973" t="n">
        <v>5</v>
      </c>
      <c r="N1973" t="n">
        <v>5</v>
      </c>
    </row>
    <row r="1974">
      <c r="A1974" t="n">
        <v/>
      </c>
      <c r="B1974" t="n">
        <v>2018</v>
      </c>
      <c r="C1974" t="n">
        <v/>
      </c>
      <c r="D1974" t="inlineStr">
        <is>
          <t>Soll die Schweiz das Schengen-Abkommen mit der EU kündigen und wieder verstärkte Personenkontrollen direkt an der Grenze einführen?</t>
        </is>
      </c>
      <c r="E1974" t="n">
        <v/>
      </c>
      <c r="F1974" t="n">
        <v>1</v>
      </c>
      <c r="G1974" t="inlineStr">
        <is>
          <t>Aussenpolitik</t>
        </is>
      </c>
      <c r="H1974" t="inlineStr">
        <is>
          <t>Q05614</t>
        </is>
      </c>
      <c r="I1974" t="inlineStr">
        <is>
          <t>de</t>
        </is>
      </c>
      <c r="J1974" t="b">
        <v>1</v>
      </c>
      <c r="K1974" t="inlineStr">
        <is>
          <t>67a808fbb560600f21cd2e9e22830078</t>
        </is>
      </c>
      <c r="L1974" t="inlineStr">
        <is>
          <t>67a808fbb560600f21cd2e9e22830078</t>
        </is>
      </c>
      <c r="M1974" t="n">
        <v>5</v>
      </c>
      <c r="N1974" t="n">
        <v>5</v>
      </c>
    </row>
    <row r="1975">
      <c r="A1975" t="n">
        <v/>
      </c>
      <c r="B1975" t="n">
        <v>2018</v>
      </c>
      <c r="C1975" t="n">
        <v/>
      </c>
      <c r="D1975" t="inlineStr">
        <is>
          <t>Soll die Schweiz das Schengen-Abkommen mit der EU kündigen und wieder verstärkte Personenkontrollen direkt an der Grenze einführen?</t>
        </is>
      </c>
      <c r="E1975" t="n">
        <v/>
      </c>
      <c r="F1975" t="n">
        <v>1</v>
      </c>
      <c r="G1975" t="inlineStr">
        <is>
          <t>Aussenpolitik</t>
        </is>
      </c>
      <c r="H1975" t="inlineStr">
        <is>
          <t>Q05651</t>
        </is>
      </c>
      <c r="I1975" t="inlineStr">
        <is>
          <t>de</t>
        </is>
      </c>
      <c r="J1975" t="b">
        <v>1</v>
      </c>
      <c r="K1975" t="inlineStr">
        <is>
          <t>67a808fbb560600f21cd2e9e22830078</t>
        </is>
      </c>
      <c r="L1975" t="inlineStr">
        <is>
          <t>67a808fbb560600f21cd2e9e22830078</t>
        </is>
      </c>
      <c r="M1975" t="n">
        <v>5</v>
      </c>
      <c r="N1975" t="n">
        <v>5</v>
      </c>
    </row>
    <row r="1976">
      <c r="A1976" t="n">
        <v>195</v>
      </c>
      <c r="B1976" t="n">
        <v>2018</v>
      </c>
      <c r="C1976" t="n">
        <v>3090</v>
      </c>
      <c r="D1976" t="inlineStr">
        <is>
          <t>Soll die Schweiz das Schengen-Abkommen mit der EU kündigen und wieder verstärkte Personenkontrollen direkt an der Grenze einführen?</t>
        </is>
      </c>
      <c r="E1976" t="inlineStr">
        <is>
          <t>Standard-4</t>
        </is>
      </c>
      <c r="F1976" t="n">
        <v>1</v>
      </c>
      <c r="G1976" t="inlineStr">
        <is>
          <t>Aussenpolitik</t>
        </is>
      </c>
      <c r="H1976" t="inlineStr">
        <is>
          <t>Q05686</t>
        </is>
      </c>
      <c r="I1976" t="inlineStr">
        <is>
          <t>de</t>
        </is>
      </c>
      <c r="J1976" t="b">
        <v>1</v>
      </c>
      <c r="K1976" t="inlineStr">
        <is>
          <t>67a808fbb560600f21cd2e9e22830078</t>
        </is>
      </c>
      <c r="L1976" t="inlineStr">
        <is>
          <t>67a808fbb560600f21cd2e9e22830078</t>
        </is>
      </c>
      <c r="M1976" t="n">
        <v>5</v>
      </c>
      <c r="N1976" t="n">
        <v>5</v>
      </c>
    </row>
    <row r="1977">
      <c r="A1977" t="n">
        <v>202</v>
      </c>
      <c r="B1977" t="n">
        <v>2019</v>
      </c>
      <c r="C1977" t="n">
        <v>3191</v>
      </c>
      <c r="D1977" t="inlineStr">
        <is>
          <t>Soll die Schweiz das Schengen-Abkommen mit der EU kündigen und wieder verstärkte Personenkontrollen direkt an der Grenze einführen?</t>
        </is>
      </c>
      <c r="E1977" t="inlineStr">
        <is>
          <t>Standard-4</t>
        </is>
      </c>
      <c r="F1977" t="n">
        <v>1</v>
      </c>
      <c r="G1977" t="inlineStr">
        <is>
          <t>Aussenpolitik</t>
        </is>
      </c>
      <c r="H1977" t="inlineStr">
        <is>
          <t>Q05742</t>
        </is>
      </c>
      <c r="I1977" t="inlineStr">
        <is>
          <t>de</t>
        </is>
      </c>
      <c r="J1977" t="b">
        <v>1</v>
      </c>
      <c r="K1977" t="inlineStr">
        <is>
          <t>67a808fbb560600f21cd2e9e22830078</t>
        </is>
      </c>
      <c r="L1977" t="inlineStr">
        <is>
          <t>67a808fbb560600f21cd2e9e22830078</t>
        </is>
      </c>
      <c r="M1977" t="n">
        <v>5</v>
      </c>
      <c r="N1977" t="n">
        <v>5</v>
      </c>
    </row>
    <row r="1978">
      <c r="A1978" t="n">
        <v>222</v>
      </c>
      <c r="B1978" t="n">
        <v>2019</v>
      </c>
      <c r="C1978" t="n">
        <v>3398</v>
      </c>
      <c r="D1978" t="inlineStr">
        <is>
          <t>Soll die Schweiz das Schengen-Abkommen mit der EU kündigen und wieder verstärkte Personenkontrollen direkt an der Grenze einführen?</t>
        </is>
      </c>
      <c r="E1978" t="inlineStr">
        <is>
          <t>Standard-4</t>
        </is>
      </c>
      <c r="F1978" t="n">
        <v>1</v>
      </c>
      <c r="G1978" t="inlineStr">
        <is>
          <t>Aussenpolitik</t>
        </is>
      </c>
      <c r="H1978" t="inlineStr">
        <is>
          <t>Q05844</t>
        </is>
      </c>
      <c r="I1978" t="inlineStr">
        <is>
          <t>de</t>
        </is>
      </c>
      <c r="J1978" t="b">
        <v>1</v>
      </c>
      <c r="K1978" t="inlineStr">
        <is>
          <t>67a808fbb560600f21cd2e9e22830078</t>
        </is>
      </c>
      <c r="L1978" t="inlineStr">
        <is>
          <t>67a808fbb560600f21cd2e9e22830078</t>
        </is>
      </c>
      <c r="M1978" t="n">
        <v>5</v>
      </c>
      <c r="N1978" t="n">
        <v>5</v>
      </c>
    </row>
    <row r="1979">
      <c r="A1979" t="n">
        <v>204</v>
      </c>
      <c r="B1979" t="n">
        <v>2019</v>
      </c>
      <c r="C1979" t="n">
        <v>3249</v>
      </c>
      <c r="D1979" t="inlineStr">
        <is>
          <t>Soll die Schweiz das Schengen-Abkommen mit der EU kündigen und wieder verstärkte Personenkontrollen direkt an der Grenze einführen?</t>
        </is>
      </c>
      <c r="E1979" t="inlineStr">
        <is>
          <t>Standard-4</t>
        </is>
      </c>
      <c r="F1979" t="n">
        <v>1</v>
      </c>
      <c r="G1979" t="inlineStr">
        <is>
          <t>Aussenpolitik</t>
        </is>
      </c>
      <c r="H1979" t="inlineStr">
        <is>
          <t>Q05963</t>
        </is>
      </c>
      <c r="I1979" t="inlineStr">
        <is>
          <t>de</t>
        </is>
      </c>
      <c r="J1979" t="b">
        <v>1</v>
      </c>
      <c r="K1979" t="inlineStr">
        <is>
          <t>67a808fbb560600f21cd2e9e22830078</t>
        </is>
      </c>
      <c r="L1979" t="inlineStr">
        <is>
          <t>67a808fbb560600f21cd2e9e22830078</t>
        </is>
      </c>
      <c r="M1979" t="n">
        <v>5</v>
      </c>
      <c r="N1979" t="n">
        <v>5</v>
      </c>
    </row>
    <row r="1980">
      <c r="A1980" t="n">
        <v>232</v>
      </c>
      <c r="B1980" t="n">
        <v>2020</v>
      </c>
      <c r="C1980" t="n">
        <v>3575</v>
      </c>
      <c r="D1980" t="inlineStr">
        <is>
          <t>Soll die Schweiz das Schengen-Abkommen mit der EU kündigen und wieder verstärkte Personenkontrollen direkt an der Grenze einführen?</t>
        </is>
      </c>
      <c r="E1980" t="inlineStr">
        <is>
          <t>Standard-4</t>
        </is>
      </c>
      <c r="F1980" t="n">
        <v>1</v>
      </c>
      <c r="G1980" t="inlineStr">
        <is>
          <t>Aussenpolitik</t>
        </is>
      </c>
      <c r="H1980" t="inlineStr">
        <is>
          <t>Q06018</t>
        </is>
      </c>
      <c r="I1980" t="inlineStr">
        <is>
          <t>de</t>
        </is>
      </c>
      <c r="J1980" t="b">
        <v>1</v>
      </c>
      <c r="K1980" t="inlineStr">
        <is>
          <t>67a808fbb560600f21cd2e9e22830078</t>
        </is>
      </c>
      <c r="L1980" t="inlineStr">
        <is>
          <t>67a808fbb560600f21cd2e9e22830078</t>
        </is>
      </c>
      <c r="M1980" t="n">
        <v>5</v>
      </c>
      <c r="N1980" t="n">
        <v>5</v>
      </c>
    </row>
    <row r="1981">
      <c r="A1981" t="n">
        <v>234</v>
      </c>
      <c r="B1981" t="n">
        <v>2020</v>
      </c>
      <c r="C1981" t="n">
        <v>3624</v>
      </c>
      <c r="D1981" t="inlineStr">
        <is>
          <t>Soll die Schweiz das Schengen-Abkommen mit der EU kündigen und wieder verstärkte Personenkontrollen direkt an der Grenze einführen?</t>
        </is>
      </c>
      <c r="E1981" t="inlineStr">
        <is>
          <t>Standard-4</t>
        </is>
      </c>
      <c r="F1981" t="n">
        <v>1</v>
      </c>
      <c r="G1981" t="inlineStr">
        <is>
          <t>Aussenpolitik</t>
        </is>
      </c>
      <c r="H1981" t="inlineStr">
        <is>
          <t>Q06113</t>
        </is>
      </c>
      <c r="I1981" t="inlineStr">
        <is>
          <t>de</t>
        </is>
      </c>
      <c r="J1981" t="b">
        <v>1</v>
      </c>
      <c r="K1981" t="inlineStr">
        <is>
          <t>67a808fbb560600f21cd2e9e22830078</t>
        </is>
      </c>
      <c r="L1981" t="inlineStr">
        <is>
          <t>67a808fbb560600f21cd2e9e22830078</t>
        </is>
      </c>
      <c r="M1981" t="n">
        <v>5</v>
      </c>
      <c r="N1981" t="n">
        <v>5</v>
      </c>
    </row>
    <row r="1982">
      <c r="A1982" t="n">
        <v>230</v>
      </c>
      <c r="B1982" t="n">
        <v>2020</v>
      </c>
      <c r="C1982" t="n">
        <v>3521</v>
      </c>
      <c r="D1982" t="inlineStr">
        <is>
          <t>Soll die Schweiz das Schengen-Abkommen mit der EU kündigen und wieder verstärkte Personenkontrollen direkt an der Grenze einführen?</t>
        </is>
      </c>
      <c r="E1982" t="inlineStr">
        <is>
          <t>Standard-4</t>
        </is>
      </c>
      <c r="F1982" t="n">
        <v>1</v>
      </c>
      <c r="G1982" t="inlineStr">
        <is>
          <t>Aussenpolitik</t>
        </is>
      </c>
      <c r="H1982" t="inlineStr">
        <is>
          <t>Q06160</t>
        </is>
      </c>
      <c r="I1982" t="inlineStr">
        <is>
          <t>de</t>
        </is>
      </c>
      <c r="J1982" t="b">
        <v>1</v>
      </c>
      <c r="K1982" t="inlineStr">
        <is>
          <t>67a808fbb560600f21cd2e9e22830078</t>
        </is>
      </c>
      <c r="L1982" t="inlineStr">
        <is>
          <t>67a808fbb560600f21cd2e9e22830078</t>
        </is>
      </c>
      <c r="M1982" t="n">
        <v>5</v>
      </c>
      <c r="N1982" t="n">
        <v>5</v>
      </c>
    </row>
    <row r="1983">
      <c r="A1983" t="n">
        <v>122</v>
      </c>
      <c r="B1983" t="n">
        <v>2016</v>
      </c>
      <c r="C1983" t="n">
        <v>1845</v>
      </c>
      <c r="D1983" t="inlineStr">
        <is>
          <t>Soll die Schweiz das Schengen-Abkommen mit der EU kündigen und wieder verstärkte Personenkontrollen direkt an der Grenze einführen?</t>
        </is>
      </c>
      <c r="E1983" t="inlineStr">
        <is>
          <t>Standard-4</t>
        </is>
      </c>
      <c r="F1983" t="n">
        <v>1</v>
      </c>
      <c r="G1983" t="inlineStr">
        <is>
          <t>Aussenpolitik</t>
        </is>
      </c>
      <c r="H1983" t="inlineStr">
        <is>
          <t>Q06272</t>
        </is>
      </c>
      <c r="I1983" t="inlineStr">
        <is>
          <t>de</t>
        </is>
      </c>
      <c r="J1983" t="b">
        <v>1</v>
      </c>
      <c r="K1983" t="inlineStr">
        <is>
          <t>67a808fbb560600f21cd2e9e22830078</t>
        </is>
      </c>
      <c r="L1983" t="inlineStr">
        <is>
          <t>67a808fbb560600f21cd2e9e22830078</t>
        </is>
      </c>
      <c r="M1983" t="n">
        <v>5</v>
      </c>
      <c r="N1983" t="n">
        <v>5</v>
      </c>
    </row>
    <row r="1984">
      <c r="A1984" t="n">
        <v>255</v>
      </c>
      <c r="B1984" t="n">
        <v>2020</v>
      </c>
      <c r="C1984" t="n">
        <v>4161</v>
      </c>
      <c r="D1984" t="inlineStr">
        <is>
          <t>Soll die Schweiz das Schengen-Abkommen mit der EU kündigen und wieder verstärkte Personenkontrollen direkt an der Grenze einführen?</t>
        </is>
      </c>
      <c r="E1984" t="inlineStr">
        <is>
          <t>Standard-4</t>
        </is>
      </c>
      <c r="F1984" t="n">
        <v>1</v>
      </c>
      <c r="G1984" t="inlineStr">
        <is>
          <t>Aussenpolitik</t>
        </is>
      </c>
      <c r="H1984" t="inlineStr">
        <is>
          <t>Q06328</t>
        </is>
      </c>
      <c r="I1984" t="inlineStr">
        <is>
          <t>de</t>
        </is>
      </c>
      <c r="J1984" t="b">
        <v>1</v>
      </c>
      <c r="K1984" t="inlineStr">
        <is>
          <t>67a808fbb560600f21cd2e9e22830078</t>
        </is>
      </c>
      <c r="L1984" t="inlineStr">
        <is>
          <t>67a808fbb560600f21cd2e9e22830078</t>
        </is>
      </c>
      <c r="M1984" t="n">
        <v>5</v>
      </c>
      <c r="N1984" t="n">
        <v>5</v>
      </c>
    </row>
    <row r="1985">
      <c r="A1985" t="n">
        <v>178</v>
      </c>
      <c r="B1985" t="n">
        <v>2018</v>
      </c>
      <c r="C1985" t="n">
        <v>2715</v>
      </c>
      <c r="D1985" t="inlineStr">
        <is>
          <t>Soll die Schweiz das Schengen-Abkommen mit der EU kündigen und wieder verstärkte Personenkontrollen direkt an der Grenze einführen?</t>
        </is>
      </c>
      <c r="E1985" t="inlineStr">
        <is>
          <t>Standard-4</t>
        </is>
      </c>
      <c r="F1985" t="n">
        <v>1</v>
      </c>
      <c r="G1985" t="inlineStr">
        <is>
          <t>Aussenpolitik</t>
        </is>
      </c>
      <c r="H1985" t="inlineStr">
        <is>
          <t>Q06445</t>
        </is>
      </c>
      <c r="I1985" t="inlineStr">
        <is>
          <t>de</t>
        </is>
      </c>
      <c r="J1985" t="b">
        <v>1</v>
      </c>
      <c r="K1985" t="inlineStr">
        <is>
          <t>67a808fbb560600f21cd2e9e22830078</t>
        </is>
      </c>
      <c r="L1985" t="inlineStr">
        <is>
          <t>67a808fbb560600f21cd2e9e22830078</t>
        </is>
      </c>
      <c r="M1985" t="n">
        <v>5</v>
      </c>
      <c r="N1985" t="n">
        <v>5</v>
      </c>
    </row>
    <row r="1986">
      <c r="A1986" t="n">
        <v>202</v>
      </c>
      <c r="B1986" t="n">
        <v>2019</v>
      </c>
      <c r="C1986" t="n">
        <v>3191</v>
      </c>
      <c r="D1986" t="inlineStr">
        <is>
          <t>Soll die Schweiz das Schengen-Abkommen mit der EU kündigen und wieder verstärkte Personenkontrollen direkt an der Grenze einführen?</t>
        </is>
      </c>
      <c r="E1986" t="inlineStr">
        <is>
          <t>Standard-4</t>
        </is>
      </c>
      <c r="F1986" t="n">
        <v>1</v>
      </c>
      <c r="G1986" t="inlineStr">
        <is>
          <t>Aussenpolitik</t>
        </is>
      </c>
      <c r="H1986" t="inlineStr">
        <is>
          <t>Q06558</t>
        </is>
      </c>
      <c r="I1986" t="inlineStr">
        <is>
          <t>de</t>
        </is>
      </c>
      <c r="J1986" t="b">
        <v>1</v>
      </c>
      <c r="K1986" t="inlineStr">
        <is>
          <t>67a808fbb560600f21cd2e9e22830078</t>
        </is>
      </c>
      <c r="L1986" t="inlineStr">
        <is>
          <t>67a808fbb560600f21cd2e9e22830078</t>
        </is>
      </c>
      <c r="M1986" t="n">
        <v>5</v>
      </c>
      <c r="N1986" t="n">
        <v>5</v>
      </c>
    </row>
    <row r="1987">
      <c r="A1987" t="n">
        <v>123</v>
      </c>
      <c r="B1987" t="n">
        <v>2016</v>
      </c>
      <c r="C1987" t="n">
        <v>1899</v>
      </c>
      <c r="D1987" t="inlineStr">
        <is>
          <t>Soll die Schweiz das Schengen-Abkommen mit der EU kündigen und wieder verstärkte Personenkontrollen direkt an der Grenze einführen?</t>
        </is>
      </c>
      <c r="E1987" t="inlineStr">
        <is>
          <t>Standard-4</t>
        </is>
      </c>
      <c r="F1987" t="n">
        <v>1</v>
      </c>
      <c r="G1987" t="inlineStr">
        <is>
          <t>Aussenpolitik</t>
        </is>
      </c>
      <c r="H1987" t="inlineStr">
        <is>
          <t>Q06671</t>
        </is>
      </c>
      <c r="I1987" t="inlineStr">
        <is>
          <t>de</t>
        </is>
      </c>
      <c r="J1987" t="b">
        <v>1</v>
      </c>
      <c r="K1987" t="inlineStr">
        <is>
          <t>67a808fbb560600f21cd2e9e22830078</t>
        </is>
      </c>
      <c r="L1987" t="inlineStr">
        <is>
          <t>67a808fbb560600f21cd2e9e22830078</t>
        </is>
      </c>
      <c r="M1987" t="n">
        <v>5</v>
      </c>
      <c r="N1987" t="n">
        <v>5</v>
      </c>
    </row>
    <row r="1988">
      <c r="A1988" t="n">
        <v>258</v>
      </c>
      <c r="B1988" t="n">
        <v>2020</v>
      </c>
      <c r="C1988" t="n">
        <v>4224</v>
      </c>
      <c r="D1988" t="inlineStr">
        <is>
          <t>Soll die Schweiz das Schengen-Abkommen mit der EU kündigen und wieder verstärkte Personenkontrollen direkt an der Grenze einführen?</t>
        </is>
      </c>
      <c r="E1988" t="inlineStr">
        <is>
          <t>Standard-4</t>
        </is>
      </c>
      <c r="F1988" t="n">
        <v>1</v>
      </c>
      <c r="G1988" t="inlineStr">
        <is>
          <t>Aussenpolitik</t>
        </is>
      </c>
      <c r="H1988" t="inlineStr">
        <is>
          <t>Q06727</t>
        </is>
      </c>
      <c r="I1988" t="inlineStr">
        <is>
          <t>de</t>
        </is>
      </c>
      <c r="J1988" t="b">
        <v>1</v>
      </c>
      <c r="K1988" t="inlineStr">
        <is>
          <t>67a808fbb560600f21cd2e9e22830078</t>
        </is>
      </c>
      <c r="L1988" t="inlineStr">
        <is>
          <t>67a808fbb560600f21cd2e9e22830078</t>
        </is>
      </c>
      <c r="M1988" t="n">
        <v>5</v>
      </c>
      <c r="N1988" t="n">
        <v>5</v>
      </c>
    </row>
    <row r="1989">
      <c r="A1989" t="n">
        <v>134</v>
      </c>
      <c r="B1989" t="n">
        <v>2016</v>
      </c>
      <c r="C1989" t="n">
        <v>1961</v>
      </c>
      <c r="D1989" t="inlineStr">
        <is>
          <t>Soll die Schweiz das Schengen-Abkommen mit der EU kündigen und wieder verstärkte Personenkontrollen direkt an der Grenze einführen?</t>
        </is>
      </c>
      <c r="E1989" t="inlineStr">
        <is>
          <t>Standard-4</t>
        </is>
      </c>
      <c r="F1989" t="n">
        <v>1</v>
      </c>
      <c r="G1989" t="inlineStr">
        <is>
          <t>Aussenpolitik</t>
        </is>
      </c>
      <c r="H1989" t="inlineStr">
        <is>
          <t>Q06846</t>
        </is>
      </c>
      <c r="I1989" t="inlineStr">
        <is>
          <t>de</t>
        </is>
      </c>
      <c r="J1989" t="b">
        <v>1</v>
      </c>
      <c r="K1989" t="inlineStr">
        <is>
          <t>67a808fbb560600f21cd2e9e22830078</t>
        </is>
      </c>
      <c r="L1989" t="inlineStr">
        <is>
          <t>67a808fbb560600f21cd2e9e22830078</t>
        </is>
      </c>
      <c r="M1989" t="n">
        <v>5</v>
      </c>
      <c r="N1989" t="n">
        <v>5</v>
      </c>
    </row>
    <row r="1990">
      <c r="A1990" t="n">
        <v>190</v>
      </c>
      <c r="B1990" t="n">
        <v>2018</v>
      </c>
      <c r="C1990" t="n">
        <v>2902</v>
      </c>
      <c r="D1990" t="inlineStr">
        <is>
          <t>Soll die Schweiz das Schengen-Abkommen mit der EU kündigen und wieder verstärkte Personenkontrollen direkt an der Grenze einführen?</t>
        </is>
      </c>
      <c r="E1990" t="inlineStr">
        <is>
          <t>Standard-4</t>
        </is>
      </c>
      <c r="F1990" t="n">
        <v>1</v>
      </c>
      <c r="G1990" t="inlineStr">
        <is>
          <t>Aussenpolitik</t>
        </is>
      </c>
      <c r="H1990" t="inlineStr">
        <is>
          <t>Q07131</t>
        </is>
      </c>
      <c r="I1990" t="inlineStr">
        <is>
          <t>de</t>
        </is>
      </c>
      <c r="J1990" t="b">
        <v>1</v>
      </c>
      <c r="K1990" t="inlineStr">
        <is>
          <t>67a808fbb560600f21cd2e9e22830078</t>
        </is>
      </c>
      <c r="L1990" t="inlineStr">
        <is>
          <t>67a808fbb560600f21cd2e9e22830078</t>
        </is>
      </c>
      <c r="M1990" t="n">
        <v>5</v>
      </c>
      <c r="N1990" t="n">
        <v>5</v>
      </c>
    </row>
    <row r="1991">
      <c r="A1991" t="n">
        <v>95</v>
      </c>
      <c r="B1991" t="n">
        <v>2015</v>
      </c>
      <c r="C1991" t="n">
        <v>1492</v>
      </c>
      <c r="D1991" t="inlineStr">
        <is>
          <t>Soll die Schweiz das Schengen-Abkommen mit der EU kündigen und wieder verstärkte Personenkontrollen direkt an der Grenze einführen?</t>
        </is>
      </c>
      <c r="E1991" t="inlineStr">
        <is>
          <t>Standard-4</t>
        </is>
      </c>
      <c r="F1991" t="n">
        <v>1</v>
      </c>
      <c r="G1991" t="inlineStr">
        <is>
          <t>Aussenpolitik</t>
        </is>
      </c>
      <c r="H1991" t="inlineStr">
        <is>
          <t>Q07518</t>
        </is>
      </c>
      <c r="I1991" t="inlineStr">
        <is>
          <t>de</t>
        </is>
      </c>
      <c r="J1991" t="b">
        <v>1</v>
      </c>
      <c r="K1991" t="inlineStr">
        <is>
          <t>67a808fbb560600f21cd2e9e22830078</t>
        </is>
      </c>
      <c r="L1991" t="inlineStr">
        <is>
          <t>67a808fbb560600f21cd2e9e22830078</t>
        </is>
      </c>
      <c r="M1991" t="n">
        <v>5</v>
      </c>
      <c r="N1991" t="n">
        <v>5</v>
      </c>
    </row>
    <row r="1992">
      <c r="A1992" t="n">
        <v>222</v>
      </c>
      <c r="B1992" t="n">
        <v>2019</v>
      </c>
      <c r="C1992" t="n">
        <v>3398</v>
      </c>
      <c r="D1992" t="inlineStr">
        <is>
          <t>Soll die Schweiz das Schengen-Abkommen mit der EU kündigen und wieder verstärkte Personenkontrollen direkt an der Grenze einführen?</t>
        </is>
      </c>
      <c r="E1992" t="inlineStr">
        <is>
          <t>Standard-4</t>
        </is>
      </c>
      <c r="F1992" t="n">
        <v>1</v>
      </c>
      <c r="G1992" t="inlineStr">
        <is>
          <t>Aussenpolitik</t>
        </is>
      </c>
      <c r="H1992" t="inlineStr">
        <is>
          <t>Q07591</t>
        </is>
      </c>
      <c r="I1992" t="inlineStr">
        <is>
          <t>de</t>
        </is>
      </c>
      <c r="J1992" t="b">
        <v>1</v>
      </c>
      <c r="K1992" t="inlineStr">
        <is>
          <t>67a808fbb560600f21cd2e9e22830078</t>
        </is>
      </c>
      <c r="L1992" t="inlineStr">
        <is>
          <t>67a808fbb560600f21cd2e9e22830078</t>
        </is>
      </c>
      <c r="M1992" t="n">
        <v>5</v>
      </c>
      <c r="N1992" t="n">
        <v>5</v>
      </c>
    </row>
    <row r="1993">
      <c r="A1993" t="n">
        <v/>
      </c>
      <c r="B1993" t="n">
        <v>2018</v>
      </c>
      <c r="C1993" t="n">
        <v/>
      </c>
      <c r="D1993" t="inlineStr">
        <is>
          <t>Soll die Schweiz das Schengen-Abkommen mit der EU kündigen und wieder verstärkte Personenkontrollen direkt an der Grenze einführen?</t>
        </is>
      </c>
      <c r="E1993" t="n">
        <v/>
      </c>
      <c r="F1993" t="n">
        <v>1</v>
      </c>
      <c r="G1993" t="inlineStr">
        <is>
          <t>Aussenpolitik</t>
        </is>
      </c>
      <c r="H1993" t="inlineStr">
        <is>
          <t>Q07665</t>
        </is>
      </c>
      <c r="I1993" t="inlineStr">
        <is>
          <t>de</t>
        </is>
      </c>
      <c r="J1993" t="b">
        <v>1</v>
      </c>
      <c r="K1993" t="inlineStr">
        <is>
          <t>67a808fbb560600f21cd2e9e22830078</t>
        </is>
      </c>
      <c r="L1993" t="inlineStr">
        <is>
          <t>67a808fbb560600f21cd2e9e22830078</t>
        </is>
      </c>
      <c r="M1993" t="n">
        <v>5</v>
      </c>
      <c r="N1993" t="n">
        <v>5</v>
      </c>
    </row>
    <row r="1994">
      <c r="A1994" t="n">
        <v/>
      </c>
      <c r="B1994" t="n">
        <v>2018</v>
      </c>
      <c r="C1994" t="n">
        <v/>
      </c>
      <c r="D1994" t="inlineStr">
        <is>
          <t>Soll die Schweiz das Schengen-Abkommen mit der EU kündigen und wieder verstärkte Personenkontrollen direkt an der Grenze einführen?</t>
        </is>
      </c>
      <c r="E1994" t="n">
        <v/>
      </c>
      <c r="F1994" t="n">
        <v>1</v>
      </c>
      <c r="G1994" t="inlineStr">
        <is>
          <t>Aussenpolitik</t>
        </is>
      </c>
      <c r="H1994" t="inlineStr">
        <is>
          <t>Q07702</t>
        </is>
      </c>
      <c r="I1994" t="inlineStr">
        <is>
          <t>de</t>
        </is>
      </c>
      <c r="J1994" t="b">
        <v>1</v>
      </c>
      <c r="K1994" t="inlineStr">
        <is>
          <t>67a808fbb560600f21cd2e9e22830078</t>
        </is>
      </c>
      <c r="L1994" t="inlineStr">
        <is>
          <t>67a808fbb560600f21cd2e9e22830078</t>
        </is>
      </c>
      <c r="M1994" t="n">
        <v>5</v>
      </c>
      <c r="N1994" t="n">
        <v>5</v>
      </c>
    </row>
    <row r="1995">
      <c r="A1995" t="n">
        <v>100</v>
      </c>
      <c r="B1995" t="n">
        <v>2016</v>
      </c>
      <c r="C1995" t="n">
        <v>1636</v>
      </c>
      <c r="D1995" t="inlineStr">
        <is>
          <t>Soll die Schweiz das Schengen-Abkommen mit der EU kündigen und wieder verstärkte Personenkontrollen direkt an der Grenze einführen?</t>
        </is>
      </c>
      <c r="E1995" t="inlineStr">
        <is>
          <t>Standard-4</t>
        </is>
      </c>
      <c r="F1995" t="n">
        <v>1</v>
      </c>
      <c r="G1995" t="inlineStr">
        <is>
          <t>Aussenpolitik</t>
        </is>
      </c>
      <c r="H1995" t="inlineStr">
        <is>
          <t>Q07803</t>
        </is>
      </c>
      <c r="I1995" t="inlineStr">
        <is>
          <t>de</t>
        </is>
      </c>
      <c r="J1995" t="b">
        <v>1</v>
      </c>
      <c r="K1995" t="inlineStr">
        <is>
          <t>67a808fbb560600f21cd2e9e22830078</t>
        </is>
      </c>
      <c r="L1995" t="inlineStr">
        <is>
          <t>67a808fbb560600f21cd2e9e22830078</t>
        </is>
      </c>
      <c r="M1995" t="n">
        <v>5</v>
      </c>
      <c r="N1995" t="n">
        <v>5</v>
      </c>
    </row>
    <row r="1996">
      <c r="A1996" t="n">
        <v>232</v>
      </c>
      <c r="B1996" t="n">
        <v>2020</v>
      </c>
      <c r="C1996" t="n">
        <v>3575</v>
      </c>
      <c r="D1996" t="inlineStr">
        <is>
          <t>Soll die Schweiz das Schengen-Abkommen mit der EU kündigen und wieder verstärkte Personenkontrollen direkt an der Grenze einführen?</t>
        </is>
      </c>
      <c r="E1996" t="inlineStr">
        <is>
          <t>Standard-4</t>
        </is>
      </c>
      <c r="F1996" t="n">
        <v>1</v>
      </c>
      <c r="G1996" t="inlineStr">
        <is>
          <t>Aussenpolitik</t>
        </is>
      </c>
      <c r="H1996" t="inlineStr">
        <is>
          <t>Q07848</t>
        </is>
      </c>
      <c r="I1996" t="inlineStr">
        <is>
          <t>de</t>
        </is>
      </c>
      <c r="J1996" t="b">
        <v>1</v>
      </c>
      <c r="K1996" t="inlineStr">
        <is>
          <t>67a808fbb560600f21cd2e9e22830078</t>
        </is>
      </c>
      <c r="L1996" t="inlineStr">
        <is>
          <t>67a808fbb560600f21cd2e9e22830078</t>
        </is>
      </c>
      <c r="M1996" t="n">
        <v>5</v>
      </c>
      <c r="N1996" t="n">
        <v>5</v>
      </c>
    </row>
    <row r="1997">
      <c r="A1997" t="n">
        <v>246</v>
      </c>
      <c r="B1997" t="n">
        <v>2020</v>
      </c>
      <c r="C1997" t="n">
        <v>4052</v>
      </c>
      <c r="D1997" t="inlineStr">
        <is>
          <t>Soll die Schweiz das Schengen-Abkommen mit der EU kündigen und wieder verstärkte Personenkontrollen direkt an der Grenze einführen?</t>
        </is>
      </c>
      <c r="E1997" t="inlineStr">
        <is>
          <t>Standard-4</t>
        </is>
      </c>
      <c r="F1997" t="n">
        <v>1</v>
      </c>
      <c r="G1997" t="inlineStr">
        <is>
          <t>Aussenpolitik</t>
        </is>
      </c>
      <c r="H1997" t="inlineStr">
        <is>
          <t>Q07897</t>
        </is>
      </c>
      <c r="I1997" t="inlineStr">
        <is>
          <t>de</t>
        </is>
      </c>
      <c r="J1997" t="b">
        <v>1</v>
      </c>
      <c r="K1997" t="inlineStr">
        <is>
          <t>67a808fbb560600f21cd2e9e22830078</t>
        </is>
      </c>
      <c r="L1997" t="inlineStr">
        <is>
          <t>67a808fbb560600f21cd2e9e22830078</t>
        </is>
      </c>
      <c r="M1997" t="n">
        <v>5</v>
      </c>
      <c r="N1997" t="n">
        <v>5</v>
      </c>
    </row>
    <row r="1998">
      <c r="A1998" t="n">
        <v>154</v>
      </c>
      <c r="B1998" t="n">
        <v>2017</v>
      </c>
      <c r="C1998" t="n">
        <v>2203</v>
      </c>
      <c r="D1998" t="inlineStr">
        <is>
          <t>Soll die Schweiz das Schengen-Abkommen mit der EU kündigen und wieder verstärkte Personenkontrollen direkt an der Grenze einführen?</t>
        </is>
      </c>
      <c r="E1998" t="inlineStr">
        <is>
          <t>Standard-4</t>
        </is>
      </c>
      <c r="F1998" t="n">
        <v>1</v>
      </c>
      <c r="G1998" t="inlineStr">
        <is>
          <t>Aussenpolitik</t>
        </is>
      </c>
      <c r="H1998" t="inlineStr">
        <is>
          <t>Q08005</t>
        </is>
      </c>
      <c r="I1998" t="inlineStr">
        <is>
          <t>de</t>
        </is>
      </c>
      <c r="J1998" t="b">
        <v>1</v>
      </c>
      <c r="K1998" t="inlineStr">
        <is>
          <t>67a808fbb560600f21cd2e9e22830078</t>
        </is>
      </c>
      <c r="L1998" t="inlineStr">
        <is>
          <t>67a808fbb560600f21cd2e9e22830078</t>
        </is>
      </c>
      <c r="M1998" t="n">
        <v>5</v>
      </c>
      <c r="N1998" t="n">
        <v>5</v>
      </c>
    </row>
    <row r="1999">
      <c r="A1999" t="n">
        <v>284</v>
      </c>
      <c r="B1999" t="n">
        <v>2021</v>
      </c>
      <c r="C1999" t="n">
        <v>4537</v>
      </c>
      <c r="D1999" t="inlineStr">
        <is>
          <t>Soll die Schweiz das Schengen-Abkommen mit der EU kündigen und wieder verstärkte Personenkontrollen direkt an der Grenze einführen?</t>
        </is>
      </c>
      <c r="E1999" t="inlineStr">
        <is>
          <t>Standard-4</t>
        </is>
      </c>
      <c r="F1999" t="n">
        <v>1</v>
      </c>
      <c r="G1999" t="inlineStr">
        <is>
          <t>Aussenpolitik</t>
        </is>
      </c>
      <c r="H1999" t="inlineStr">
        <is>
          <t>Q08059</t>
        </is>
      </c>
      <c r="I1999" t="inlineStr">
        <is>
          <t>de</t>
        </is>
      </c>
      <c r="J1999" t="b">
        <v>1</v>
      </c>
      <c r="K1999" t="inlineStr">
        <is>
          <t>67a808fbb560600f21cd2e9e22830078</t>
        </is>
      </c>
      <c r="L1999" t="inlineStr">
        <is>
          <t>67a808fbb560600f21cd2e9e22830078</t>
        </is>
      </c>
      <c r="M1999" t="n">
        <v>5</v>
      </c>
      <c r="N1999" t="n">
        <v>5</v>
      </c>
    </row>
    <row r="2000">
      <c r="A2000" t="n">
        <v>105</v>
      </c>
      <c r="B2000" t="n">
        <v>2016</v>
      </c>
      <c r="C2000" t="n">
        <v>1674</v>
      </c>
      <c r="D2000" t="inlineStr">
        <is>
          <t>Soll die Schweiz das Schengen-Abkommen mit der EU kündigen und wieder verstärkte Personenkontrollen direkt an der Grenze einführen?</t>
        </is>
      </c>
      <c r="E2000" t="inlineStr">
        <is>
          <t>Standard-4</t>
        </is>
      </c>
      <c r="F2000" t="n">
        <v>1</v>
      </c>
      <c r="G2000" t="inlineStr">
        <is>
          <t>Aussenpolitik</t>
        </is>
      </c>
      <c r="H2000" t="inlineStr">
        <is>
          <t>Q08215</t>
        </is>
      </c>
      <c r="I2000" t="inlineStr">
        <is>
          <t>de</t>
        </is>
      </c>
      <c r="J2000" t="b">
        <v>1</v>
      </c>
      <c r="K2000" t="inlineStr">
        <is>
          <t>67a808fbb560600f21cd2e9e22830078</t>
        </is>
      </c>
      <c r="L2000" t="inlineStr">
        <is>
          <t>67a808fbb560600f21cd2e9e22830078</t>
        </is>
      </c>
      <c r="M2000" t="n">
        <v>5</v>
      </c>
      <c r="N2000" t="n">
        <v>5</v>
      </c>
    </row>
    <row r="2001">
      <c r="A2001" t="n">
        <v>234</v>
      </c>
      <c r="B2001" t="n">
        <v>2020</v>
      </c>
      <c r="C2001" t="n">
        <v>3624</v>
      </c>
      <c r="D2001" t="inlineStr">
        <is>
          <t>Soll die Schweiz das Schengen-Abkommen mit der EU kündigen und wieder verstärkte Personenkontrollen direkt an der Grenze einführen?</t>
        </is>
      </c>
      <c r="E2001" t="inlineStr">
        <is>
          <t>Standard-4</t>
        </is>
      </c>
      <c r="F2001" t="n">
        <v>1</v>
      </c>
      <c r="G2001" t="inlineStr">
        <is>
          <t>Aussenpolitik</t>
        </is>
      </c>
      <c r="H2001" t="inlineStr">
        <is>
          <t>Q08254</t>
        </is>
      </c>
      <c r="I2001" t="inlineStr">
        <is>
          <t>de</t>
        </is>
      </c>
      <c r="J2001" t="b">
        <v>1</v>
      </c>
      <c r="K2001" t="inlineStr">
        <is>
          <t>67a808fbb560600f21cd2e9e22830078</t>
        </is>
      </c>
      <c r="L2001" t="inlineStr">
        <is>
          <t>67a808fbb560600f21cd2e9e22830078</t>
        </is>
      </c>
      <c r="M2001" t="n">
        <v>5</v>
      </c>
      <c r="N2001" t="n">
        <v>5</v>
      </c>
    </row>
    <row r="2002">
      <c r="A2002" t="n">
        <v>102</v>
      </c>
      <c r="B2002" t="n">
        <v>2016</v>
      </c>
      <c r="C2002" t="n">
        <v>1590</v>
      </c>
      <c r="D2002" t="inlineStr">
        <is>
          <t>Soll die Schweiz das Schengen-Abkommen mit der EU kündigen und wieder verstärkte Personenkontrollen direkt an der Grenze einführen?</t>
        </is>
      </c>
      <c r="E2002" t="inlineStr">
        <is>
          <t>Standard-4</t>
        </is>
      </c>
      <c r="F2002" t="n">
        <v>1</v>
      </c>
      <c r="G2002" t="inlineStr">
        <is>
          <t>Aussenpolitik</t>
        </is>
      </c>
      <c r="H2002" t="inlineStr">
        <is>
          <t>Q08459</t>
        </is>
      </c>
      <c r="I2002" t="inlineStr">
        <is>
          <t>de</t>
        </is>
      </c>
      <c r="J2002" t="b">
        <v>1</v>
      </c>
      <c r="K2002" t="inlineStr">
        <is>
          <t>67a808fbb560600f21cd2e9e22830078</t>
        </is>
      </c>
      <c r="L2002" t="inlineStr">
        <is>
          <t>67a808fbb560600f21cd2e9e22830078</t>
        </is>
      </c>
      <c r="M2002" t="n">
        <v>5</v>
      </c>
      <c r="N2002" t="n">
        <v>5</v>
      </c>
    </row>
    <row r="2003">
      <c r="A2003" t="n">
        <v>230</v>
      </c>
      <c r="B2003" t="n">
        <v>2020</v>
      </c>
      <c r="C2003" t="n">
        <v>3521</v>
      </c>
      <c r="D2003" t="inlineStr">
        <is>
          <t>Soll die Schweiz das Schengen-Abkommen mit der EU kündigen und wieder verstärkte Personenkontrollen direkt an der Grenze einführen?</t>
        </is>
      </c>
      <c r="E2003" t="inlineStr">
        <is>
          <t>Standard-4</t>
        </is>
      </c>
      <c r="F2003" t="n">
        <v>1</v>
      </c>
      <c r="G2003" t="inlineStr">
        <is>
          <t>Aussenpolitik</t>
        </is>
      </c>
      <c r="H2003" t="inlineStr">
        <is>
          <t>Q08498</t>
        </is>
      </c>
      <c r="I2003" t="inlineStr">
        <is>
          <t>de</t>
        </is>
      </c>
      <c r="J2003" t="b">
        <v>1</v>
      </c>
      <c r="K2003" t="inlineStr">
        <is>
          <t>67a808fbb560600f21cd2e9e22830078</t>
        </is>
      </c>
      <c r="L2003" t="inlineStr">
        <is>
          <t>67a808fbb560600f21cd2e9e22830078</t>
        </is>
      </c>
      <c r="M2003" t="n">
        <v>5</v>
      </c>
      <c r="N2003" t="n">
        <v>5</v>
      </c>
    </row>
    <row r="2004">
      <c r="A2004" t="n">
        <v>156</v>
      </c>
      <c r="B2004" t="n">
        <v>2017</v>
      </c>
      <c r="C2004" t="n">
        <v>2263</v>
      </c>
      <c r="D2004" t="inlineStr">
        <is>
          <t>Soll die Schweiz das Schengen-Abkommen mit der EU kündigen und wieder verstärkte Personenkontrollen direkt an der Grenze einführen?</t>
        </is>
      </c>
      <c r="E2004" t="inlineStr">
        <is>
          <t>Standard-4</t>
        </is>
      </c>
      <c r="F2004" t="n">
        <v>1</v>
      </c>
      <c r="G2004" t="inlineStr">
        <is>
          <t>Aussenpolitik</t>
        </is>
      </c>
      <c r="H2004" t="inlineStr">
        <is>
          <t>Q08663</t>
        </is>
      </c>
      <c r="I2004" t="inlineStr">
        <is>
          <t>de</t>
        </is>
      </c>
      <c r="J2004" t="b">
        <v>1</v>
      </c>
      <c r="K2004" t="inlineStr">
        <is>
          <t>67a808fbb560600f21cd2e9e22830078</t>
        </is>
      </c>
      <c r="L2004" t="inlineStr">
        <is>
          <t>67a808fbb560600f21cd2e9e22830078</t>
        </is>
      </c>
      <c r="M2004" t="n">
        <v>5</v>
      </c>
      <c r="N2004" t="n">
        <v>5</v>
      </c>
    </row>
    <row r="2005">
      <c r="A2005" t="n">
        <v>291</v>
      </c>
      <c r="B2005" t="n">
        <v>2021</v>
      </c>
      <c r="C2005" t="n">
        <v>3398</v>
      </c>
      <c r="D2005" t="inlineStr">
        <is>
          <t>Soll die Schweiz das Schengen-Abkommen mit der EU kündigen und wieder verstärkte Personenkontrollen direkt an der Grenze einführen?</t>
        </is>
      </c>
      <c r="E2005" t="inlineStr">
        <is>
          <t>Standard-4</t>
        </is>
      </c>
      <c r="F2005" t="n">
        <v>1</v>
      </c>
      <c r="G2005" t="inlineStr">
        <is>
          <t>Aussenpolitik</t>
        </is>
      </c>
      <c r="H2005" t="inlineStr">
        <is>
          <t>Q08721</t>
        </is>
      </c>
      <c r="I2005" t="inlineStr">
        <is>
          <t>de</t>
        </is>
      </c>
      <c r="J2005" t="b">
        <v>1</v>
      </c>
      <c r="K2005" t="inlineStr">
        <is>
          <t>67a808fbb560600f21cd2e9e22830078</t>
        </is>
      </c>
      <c r="L2005" t="inlineStr">
        <is>
          <t>67a808fbb560600f21cd2e9e22830078</t>
        </is>
      </c>
      <c r="M2005" t="n">
        <v>5</v>
      </c>
      <c r="N2005" t="n">
        <v>5</v>
      </c>
    </row>
    <row r="2006">
      <c r="A2006" t="n">
        <v>195</v>
      </c>
      <c r="B2006" t="n">
        <v>2018</v>
      </c>
      <c r="C2006" t="n">
        <v>3090</v>
      </c>
      <c r="D2006" t="inlineStr">
        <is>
          <t>Soll die Schweiz das Schengen-Abkommen mit der EU kündigen und wieder verstärkte Personenkontrollen direkt an der Grenze einführen?</t>
        </is>
      </c>
      <c r="E2006" t="inlineStr">
        <is>
          <t>Standard-4</t>
        </is>
      </c>
      <c r="F2006" t="n">
        <v>1</v>
      </c>
      <c r="G2006" t="inlineStr">
        <is>
          <t>Aussenpolitik</t>
        </is>
      </c>
      <c r="H2006" t="inlineStr">
        <is>
          <t>Q08829</t>
        </is>
      </c>
      <c r="I2006" t="inlineStr">
        <is>
          <t>de</t>
        </is>
      </c>
      <c r="J2006" t="b">
        <v>1</v>
      </c>
      <c r="K2006" t="inlineStr">
        <is>
          <t>67a808fbb560600f21cd2e9e22830078</t>
        </is>
      </c>
      <c r="L2006" t="inlineStr">
        <is>
          <t>67a808fbb560600f21cd2e9e22830078</t>
        </is>
      </c>
      <c r="M2006" t="n">
        <v>5</v>
      </c>
      <c r="N2006" t="n">
        <v>5</v>
      </c>
    </row>
    <row r="2007">
      <c r="A2007" t="n">
        <v>204</v>
      </c>
      <c r="B2007" t="n">
        <v>2019</v>
      </c>
      <c r="C2007" t="n">
        <v>3249</v>
      </c>
      <c r="D2007" t="inlineStr">
        <is>
          <t>Soll die Schweiz das Schengen-Abkommen mit der EU kündigen und wieder verstärkte Personenkontrollen direkt an der Grenze einführen?</t>
        </is>
      </c>
      <c r="E2007" t="inlineStr">
        <is>
          <t>Standard-4</t>
        </is>
      </c>
      <c r="F2007" t="n">
        <v>1</v>
      </c>
      <c r="G2007" t="inlineStr">
        <is>
          <t>Aussenpolitik</t>
        </is>
      </c>
      <c r="H2007" t="inlineStr">
        <is>
          <t>Q08944</t>
        </is>
      </c>
      <c r="I2007" t="inlineStr">
        <is>
          <t>de</t>
        </is>
      </c>
      <c r="J2007" t="b">
        <v>1</v>
      </c>
      <c r="K2007" t="inlineStr">
        <is>
          <t>67a808fbb560600f21cd2e9e22830078</t>
        </is>
      </c>
      <c r="L2007" t="inlineStr">
        <is>
          <t>67a808fbb560600f21cd2e9e22830078</t>
        </is>
      </c>
      <c r="M2007" t="n">
        <v>5</v>
      </c>
      <c r="N2007" t="n">
        <v>5</v>
      </c>
    </row>
    <row r="2009">
      <c r="A2009" s="1">
        <f>== Cluster 62 – 71 Fragen – alle Fragen identisch ===</f>
        <v/>
      </c>
      <c r="B2009" s="1" t="n"/>
      <c r="C2009" s="1" t="n"/>
      <c r="D2009" s="1" t="n"/>
      <c r="E2009" s="1" t="n"/>
      <c r="F2009" s="1" t="n"/>
      <c r="G2009" s="1" t="n"/>
      <c r="H2009" s="1" t="n"/>
      <c r="I2009" s="1" t="n"/>
      <c r="J2009" s="1" t="n"/>
      <c r="K2009" s="1" t="n"/>
      <c r="L2009" s="1" t="n"/>
      <c r="M2009" s="1" t="n"/>
      <c r="N2009" s="1" t="n"/>
    </row>
    <row r="2010">
      <c r="A2010" t="inlineStr">
        <is>
          <t>ID_Wahl</t>
        </is>
      </c>
      <c r="B2010" t="inlineStr">
        <is>
          <t>Datum</t>
        </is>
      </c>
      <c r="C2010" t="inlineStr">
        <is>
          <t>Frage_ID</t>
        </is>
      </c>
      <c r="D2010" t="inlineStr">
        <is>
          <t>Frage_Text</t>
        </is>
      </c>
      <c r="E2010" t="inlineStr">
        <is>
          <t>Frage_Typ</t>
        </is>
      </c>
      <c r="F2010" t="inlineStr">
        <is>
          <t>Bereich_ID</t>
        </is>
      </c>
      <c r="G2010" t="inlineStr">
        <is>
          <t>Bereich</t>
        </is>
      </c>
      <c r="H2010" t="inlineStr">
        <is>
          <t>ID_gesamt</t>
        </is>
      </c>
      <c r="I2010" t="inlineStr">
        <is>
          <t>Sprache</t>
        </is>
      </c>
      <c r="J2010" t="inlineStr">
        <is>
          <t>Duplikat</t>
        </is>
      </c>
      <c r="K2010" t="inlineStr">
        <is>
          <t>Frage_Hash</t>
        </is>
      </c>
      <c r="L2010" t="inlineStr">
        <is>
          <t>Duplikat_Gruppe</t>
        </is>
      </c>
      <c r="M2010" t="inlineStr">
        <is>
          <t>Cluster_Duplikate</t>
        </is>
      </c>
      <c r="N2010" t="inlineStr">
        <is>
          <t>Cluster_Final</t>
        </is>
      </c>
    </row>
    <row r="2011">
      <c r="A2011" t="n">
        <v>2</v>
      </c>
      <c r="B2011" s="2" t="n">
        <v>43758</v>
      </c>
      <c r="C2011" t="n">
        <v>207</v>
      </c>
      <c r="D2011" t="inlineStr">
        <is>
          <t>Wie beurteilen Sie die folgende Aussage: "Ein stärkerer Umweltschutz ist notwendig, auch wenn er zu Lasten des Wirtschaftswachstums durchgesetzt werden muss."</t>
        </is>
      </c>
      <c r="E2011" t="inlineStr">
        <is>
          <t>options7</t>
        </is>
      </c>
      <c r="F2011" t="n">
        <v>4734</v>
      </c>
      <c r="G2011" t="inlineStr">
        <is>
          <t>Werthaltungen</t>
        </is>
      </c>
      <c r="H2011" t="inlineStr">
        <is>
          <t>Q00062</t>
        </is>
      </c>
      <c r="I2011" t="inlineStr">
        <is>
          <t>de</t>
        </is>
      </c>
      <c r="J2011" t="b">
        <v>1</v>
      </c>
      <c r="K2011" t="inlineStr">
        <is>
          <t>82389d83fb2e787ab6e1f9845fa15e69</t>
        </is>
      </c>
      <c r="L2011" t="inlineStr">
        <is>
          <t>82389d83fb2e787ab6e1f9845fa15e69</t>
        </is>
      </c>
      <c r="M2011" t="n">
        <v>62</v>
      </c>
      <c r="N2011" t="n">
        <v>62</v>
      </c>
    </row>
    <row r="2012">
      <c r="A2012" t="n">
        <v>10</v>
      </c>
      <c r="B2012" s="2" t="n">
        <v>43940</v>
      </c>
      <c r="C2012" t="n">
        <v>487</v>
      </c>
      <c r="D2012" t="inlineStr">
        <is>
          <t>Wie beurteilen Sie die folgende Aussage: "Ein stärkerer Umweltschutz ist notwendig, auch wenn er zu Lasten des Wirtschaftswachstums durchgesetzt werden muss."</t>
        </is>
      </c>
      <c r="E2012" t="inlineStr">
        <is>
          <t>options7</t>
        </is>
      </c>
      <c r="F2012" t="n">
        <v>4737</v>
      </c>
      <c r="G2012" t="inlineStr">
        <is>
          <t>Werthaltungen</t>
        </is>
      </c>
      <c r="H2012" t="inlineStr">
        <is>
          <t>Q00123</t>
        </is>
      </c>
      <c r="I2012" t="inlineStr">
        <is>
          <t>de</t>
        </is>
      </c>
      <c r="J2012" t="b">
        <v>1</v>
      </c>
      <c r="K2012" t="inlineStr">
        <is>
          <t>82389d83fb2e787ab6e1f9845fa15e69</t>
        </is>
      </c>
      <c r="L2012" t="inlineStr">
        <is>
          <t>82389d83fb2e787ab6e1f9845fa15e69</t>
        </is>
      </c>
      <c r="M2012" t="n">
        <v>62</v>
      </c>
      <c r="N2012" t="n">
        <v>62</v>
      </c>
    </row>
    <row r="2013">
      <c r="A2013" t="n">
        <v>5</v>
      </c>
      <c r="B2013" s="2" t="n">
        <v>43898</v>
      </c>
      <c r="C2013" t="n">
        <v>341</v>
      </c>
      <c r="D2013" t="inlineStr">
        <is>
          <t>Wie beurteilen Sie die folgende Aussage: "Ein stärkerer Umweltschutz ist notwendig, auch wenn er zu Lasten des Wirtschaftswachstums durchgesetzt werden muss."</t>
        </is>
      </c>
      <c r="E2013" t="inlineStr">
        <is>
          <t>options7</t>
        </is>
      </c>
      <c r="F2013" t="n">
        <v>4736</v>
      </c>
      <c r="G2013" t="inlineStr">
        <is>
          <t>Werthaltungen</t>
        </is>
      </c>
      <c r="H2013" t="inlineStr">
        <is>
          <t>Q00172</t>
        </is>
      </c>
      <c r="I2013" t="inlineStr">
        <is>
          <t>de</t>
        </is>
      </c>
      <c r="J2013" t="b">
        <v>1</v>
      </c>
      <c r="K2013" t="inlineStr">
        <is>
          <t>82389d83fb2e787ab6e1f9845fa15e69</t>
        </is>
      </c>
      <c r="L2013" t="inlineStr">
        <is>
          <t>82389d83fb2e787ab6e1f9845fa15e69</t>
        </is>
      </c>
      <c r="M2013" t="n">
        <v>62</v>
      </c>
      <c r="N2013" t="n">
        <v>62</v>
      </c>
    </row>
    <row r="2014">
      <c r="A2014" t="n">
        <v>8</v>
      </c>
      <c r="B2014" s="2" t="n">
        <v>43905</v>
      </c>
      <c r="C2014" t="n">
        <v>583</v>
      </c>
      <c r="D2014" t="inlineStr">
        <is>
          <t>Wie beurteilen Sie die folgende Aussage: "Ein stärkerer Umweltschutz ist notwendig, auch wenn er zu Lasten des Wirtschaftswachstums durchgesetzt werden muss."</t>
        </is>
      </c>
      <c r="E2014" t="inlineStr">
        <is>
          <t>options7</t>
        </is>
      </c>
      <c r="F2014" t="n">
        <v>4740</v>
      </c>
      <c r="G2014" t="inlineStr">
        <is>
          <t>Werthaltungen</t>
        </is>
      </c>
      <c r="H2014" t="inlineStr">
        <is>
          <t>Q00219</t>
        </is>
      </c>
      <c r="I2014" t="inlineStr">
        <is>
          <t>de</t>
        </is>
      </c>
      <c r="J2014" t="b">
        <v>1</v>
      </c>
      <c r="K2014" t="inlineStr">
        <is>
          <t>82389d83fb2e787ab6e1f9845fa15e69</t>
        </is>
      </c>
      <c r="L2014" t="inlineStr">
        <is>
          <t>82389d83fb2e787ab6e1f9845fa15e69</t>
        </is>
      </c>
      <c r="M2014" t="n">
        <v>62</v>
      </c>
      <c r="N2014" t="n">
        <v>62</v>
      </c>
    </row>
    <row r="2015">
      <c r="A2015" t="n">
        <v>9</v>
      </c>
      <c r="B2015" s="2" t="n">
        <v>43912</v>
      </c>
      <c r="C2015" t="n">
        <v>862</v>
      </c>
      <c r="D2015" t="inlineStr">
        <is>
          <t>Wie beurteilen Sie die folgende Aussage: "Ein stärkerer Umweltschutz ist notwendig, auch wenn er zu Lasten des Wirtschaftswachstums durchgesetzt werden muss."</t>
        </is>
      </c>
      <c r="E2015" t="inlineStr">
        <is>
          <t>options7</t>
        </is>
      </c>
      <c r="F2015" t="n">
        <v>4744</v>
      </c>
      <c r="G2015" t="inlineStr">
        <is>
          <t>Werthaltungen</t>
        </is>
      </c>
      <c r="H2015" t="inlineStr">
        <is>
          <t>Q00266</t>
        </is>
      </c>
      <c r="I2015" t="inlineStr">
        <is>
          <t>de</t>
        </is>
      </c>
      <c r="J2015" t="b">
        <v>1</v>
      </c>
      <c r="K2015" t="inlineStr">
        <is>
          <t>82389d83fb2e787ab6e1f9845fa15e69</t>
        </is>
      </c>
      <c r="L2015" t="inlineStr">
        <is>
          <t>82389d83fb2e787ab6e1f9845fa15e69</t>
        </is>
      </c>
      <c r="M2015" t="n">
        <v>62</v>
      </c>
      <c r="N2015" t="n">
        <v>62</v>
      </c>
    </row>
    <row r="2016">
      <c r="A2016" t="n">
        <v>40</v>
      </c>
      <c r="B2016" s="2" t="n">
        <v>43919</v>
      </c>
      <c r="C2016" t="n">
        <v>1006</v>
      </c>
      <c r="D2016" t="inlineStr">
        <is>
          <t>Wie beurteilen Sie die folgende Aussage: "Ein stärkerer Umweltschutz ist notwendig, auch wenn er zu Lasten des Wirtschaftswachstums durchgesetzt werden muss."</t>
        </is>
      </c>
      <c r="E2016" t="inlineStr">
        <is>
          <t>options7</t>
        </is>
      </c>
      <c r="F2016" t="n">
        <v>4746</v>
      </c>
      <c r="G2016" t="inlineStr">
        <is>
          <t>Werthaltungen</t>
        </is>
      </c>
      <c r="H2016" t="inlineStr">
        <is>
          <t>Q00314</t>
        </is>
      </c>
      <c r="I2016" t="inlineStr">
        <is>
          <t>de</t>
        </is>
      </c>
      <c r="J2016" t="b">
        <v>1</v>
      </c>
      <c r="K2016" t="inlineStr">
        <is>
          <t>82389d83fb2e787ab6e1f9845fa15e69</t>
        </is>
      </c>
      <c r="L2016" t="inlineStr">
        <is>
          <t>82389d83fb2e787ab6e1f9845fa15e69</t>
        </is>
      </c>
      <c r="M2016" t="n">
        <v>62</v>
      </c>
      <c r="N2016" t="n">
        <v>62</v>
      </c>
    </row>
    <row r="2017">
      <c r="A2017" t="n">
        <v>49</v>
      </c>
      <c r="B2017" s="2" t="n">
        <v>44101</v>
      </c>
      <c r="C2017" t="n">
        <v>1424</v>
      </c>
      <c r="D2017" t="inlineStr">
        <is>
          <t>Wie beurteilen Sie die folgende Aussage: "Ein stärkerer Umweltschutz ist notwendig, auch wenn er zu Lasten des Wirtschaftswachstums durchgesetzt werden muss."</t>
        </is>
      </c>
      <c r="E2017" t="inlineStr">
        <is>
          <t>options7</t>
        </is>
      </c>
      <c r="F2017" t="n">
        <v>4781</v>
      </c>
      <c r="G2017" t="inlineStr">
        <is>
          <t>Werthaltungen</t>
        </is>
      </c>
      <c r="H2017" t="inlineStr">
        <is>
          <t>Q00365</t>
        </is>
      </c>
      <c r="I2017" t="inlineStr">
        <is>
          <t>de</t>
        </is>
      </c>
      <c r="J2017" t="b">
        <v>1</v>
      </c>
      <c r="K2017" t="inlineStr">
        <is>
          <t>82389d83fb2e787ab6e1f9845fa15e69</t>
        </is>
      </c>
      <c r="L2017" t="inlineStr">
        <is>
          <t>82389d83fb2e787ab6e1f9845fa15e69</t>
        </is>
      </c>
      <c r="M2017" t="n">
        <v>62</v>
      </c>
      <c r="N2017" t="n">
        <v>62</v>
      </c>
    </row>
    <row r="2018">
      <c r="A2018" t="n">
        <v>18</v>
      </c>
      <c r="B2018" s="2" t="n">
        <v>44101</v>
      </c>
      <c r="C2018" t="n">
        <v>1853</v>
      </c>
      <c r="D2018" t="inlineStr">
        <is>
          <t>Wie beurteilen Sie die folgende Aussage: "Ein stärkerer Umweltschutz ist notwendig, auch wenn er zu Lasten des Wirtschaftswachstums durchgesetzt werden muss."</t>
        </is>
      </c>
      <c r="E2018" t="inlineStr">
        <is>
          <t>options7</t>
        </is>
      </c>
      <c r="F2018" t="n">
        <v>4768</v>
      </c>
      <c r="G2018" t="inlineStr">
        <is>
          <t>Werthaltungen</t>
        </is>
      </c>
      <c r="H2018" t="inlineStr">
        <is>
          <t>Q00414</t>
        </is>
      </c>
      <c r="I2018" t="inlineStr">
        <is>
          <t>de</t>
        </is>
      </c>
      <c r="J2018" t="b">
        <v>1</v>
      </c>
      <c r="K2018" t="inlineStr">
        <is>
          <t>82389d83fb2e787ab6e1f9845fa15e69</t>
        </is>
      </c>
      <c r="L2018" t="inlineStr">
        <is>
          <t>82389d83fb2e787ab6e1f9845fa15e69</t>
        </is>
      </c>
      <c r="M2018" t="n">
        <v>62</v>
      </c>
      <c r="N2018" t="n">
        <v>62</v>
      </c>
    </row>
    <row r="2019">
      <c r="A2019" t="n">
        <v>51</v>
      </c>
      <c r="B2019" s="2" t="n">
        <v>44101</v>
      </c>
      <c r="C2019" t="n">
        <v>1653</v>
      </c>
      <c r="D2019" t="inlineStr">
        <is>
          <t>Wie beurteilen Sie die folgende Aussage: "Ein stärkerer Umweltschutz ist notwendig, auch wenn er zu Lasten des Wirtschaftswachstums durchgesetzt werden muss."</t>
        </is>
      </c>
      <c r="E2019" t="inlineStr">
        <is>
          <t>options7</t>
        </is>
      </c>
      <c r="F2019" t="n">
        <v>4779</v>
      </c>
      <c r="G2019" t="inlineStr">
        <is>
          <t>Werthaltungen</t>
        </is>
      </c>
      <c r="H2019" t="inlineStr">
        <is>
          <t>Q00460</t>
        </is>
      </c>
      <c r="I2019" t="inlineStr">
        <is>
          <t>de</t>
        </is>
      </c>
      <c r="J2019" t="b">
        <v>1</v>
      </c>
      <c r="K2019" t="inlineStr">
        <is>
          <t>82389d83fb2e787ab6e1f9845fa15e69</t>
        </is>
      </c>
      <c r="L2019" t="inlineStr">
        <is>
          <t>82389d83fb2e787ab6e1f9845fa15e69</t>
        </is>
      </c>
      <c r="M2019" t="n">
        <v>62</v>
      </c>
      <c r="N2019" t="n">
        <v>62</v>
      </c>
    </row>
    <row r="2020">
      <c r="A2020" t="n">
        <v>20</v>
      </c>
      <c r="B2020" s="2" t="n">
        <v>44101</v>
      </c>
      <c r="C2020" t="n">
        <v>1149</v>
      </c>
      <c r="D2020" t="inlineStr">
        <is>
          <t>Wie beurteilen Sie die folgende Aussage: "Ein stärkerer Umweltschutz ist notwendig, auch wenn er zu Lasten des Wirtschaftswachstums durchgesetzt werden muss."</t>
        </is>
      </c>
      <c r="E2020" t="inlineStr">
        <is>
          <t>options7</t>
        </is>
      </c>
      <c r="F2020" t="n">
        <v>4756</v>
      </c>
      <c r="G2020" t="inlineStr">
        <is>
          <t>Werthaltungen</t>
        </is>
      </c>
      <c r="H2020" t="inlineStr">
        <is>
          <t>Q00507</t>
        </is>
      </c>
      <c r="I2020" t="inlineStr">
        <is>
          <t>de</t>
        </is>
      </c>
      <c r="J2020" t="b">
        <v>1</v>
      </c>
      <c r="K2020" t="inlineStr">
        <is>
          <t>82389d83fb2e787ab6e1f9845fa15e69</t>
        </is>
      </c>
      <c r="L2020" t="inlineStr">
        <is>
          <t>82389d83fb2e787ab6e1f9845fa15e69</t>
        </is>
      </c>
      <c r="M2020" t="n">
        <v>62</v>
      </c>
      <c r="N2020" t="n">
        <v>62</v>
      </c>
    </row>
    <row r="2021">
      <c r="A2021" t="n">
        <v>22</v>
      </c>
      <c r="B2021" s="2" t="n">
        <v>44101</v>
      </c>
      <c r="C2021" t="n">
        <v>1906</v>
      </c>
      <c r="D2021" t="inlineStr">
        <is>
          <t>Wie beurteilen Sie die folgende Aussage: "Ein stärkerer Umweltschutz ist notwendig, auch wenn er zu Lasten des Wirtschaftswachstums durchgesetzt werden muss."</t>
        </is>
      </c>
      <c r="E2021" t="inlineStr">
        <is>
          <t>options7</t>
        </is>
      </c>
      <c r="F2021" t="n">
        <v>4761</v>
      </c>
      <c r="G2021" t="inlineStr">
        <is>
          <t>Werthaltungen</t>
        </is>
      </c>
      <c r="H2021" t="inlineStr">
        <is>
          <t>Q00555</t>
        </is>
      </c>
      <c r="I2021" t="inlineStr">
        <is>
          <t>de</t>
        </is>
      </c>
      <c r="J2021" t="b">
        <v>1</v>
      </c>
      <c r="K2021" t="inlineStr">
        <is>
          <t>82389d83fb2e787ab6e1f9845fa15e69</t>
        </is>
      </c>
      <c r="L2021" t="inlineStr">
        <is>
          <t>82389d83fb2e787ab6e1f9845fa15e69</t>
        </is>
      </c>
      <c r="M2021" t="n">
        <v>62</v>
      </c>
      <c r="N2021" t="n">
        <v>62</v>
      </c>
    </row>
    <row r="2022">
      <c r="A2022" t="n">
        <v>24</v>
      </c>
      <c r="B2022" s="2" t="n">
        <v>44122</v>
      </c>
      <c r="C2022" t="n">
        <v>2163</v>
      </c>
      <c r="D2022" t="inlineStr">
        <is>
          <t>Wie beurteilen Sie die folgende Aussage: "Ein stärkerer Umweltschutz ist notwendig, auch wenn er zu Lasten des Wirtschaftswachstums durchgesetzt werden muss."</t>
        </is>
      </c>
      <c r="E2022" t="inlineStr">
        <is>
          <t>options7</t>
        </is>
      </c>
      <c r="F2022" t="n">
        <v>4757</v>
      </c>
      <c r="G2022" t="inlineStr">
        <is>
          <t>Werthaltungen</t>
        </is>
      </c>
      <c r="H2022" t="inlineStr">
        <is>
          <t>Q00613</t>
        </is>
      </c>
      <c r="I2022" t="inlineStr">
        <is>
          <t>de</t>
        </is>
      </c>
      <c r="J2022" t="b">
        <v>1</v>
      </c>
      <c r="K2022" t="inlineStr">
        <is>
          <t>82389d83fb2e787ab6e1f9845fa15e69</t>
        </is>
      </c>
      <c r="L2022" t="inlineStr">
        <is>
          <t>82389d83fb2e787ab6e1f9845fa15e69</t>
        </is>
      </c>
      <c r="M2022" t="n">
        <v>62</v>
      </c>
      <c r="N2022" t="n">
        <v>62</v>
      </c>
    </row>
    <row r="2023">
      <c r="A2023" t="n">
        <v>45</v>
      </c>
      <c r="B2023" s="2" t="n">
        <v>44129</v>
      </c>
      <c r="C2023" t="n">
        <v>2347</v>
      </c>
      <c r="D2023" t="inlineStr">
        <is>
          <t>Wie beurteilen Sie die folgende Aussage: "Ein stärkerer Umweltschutz ist notwendig, auch wenn er zu Lasten des Wirtschaftswachstums durchgesetzt werden muss."</t>
        </is>
      </c>
      <c r="E2023" t="inlineStr">
        <is>
          <t>options7</t>
        </is>
      </c>
      <c r="F2023" t="n">
        <v>4784</v>
      </c>
      <c r="G2023" t="inlineStr">
        <is>
          <t>Werthaltungen</t>
        </is>
      </c>
      <c r="H2023" t="inlineStr">
        <is>
          <t>Q00674</t>
        </is>
      </c>
      <c r="I2023" t="inlineStr">
        <is>
          <t>de</t>
        </is>
      </c>
      <c r="J2023" t="b">
        <v>1</v>
      </c>
      <c r="K2023" t="inlineStr">
        <is>
          <t>82389d83fb2e787ab6e1f9845fa15e69</t>
        </is>
      </c>
      <c r="L2023" t="inlineStr">
        <is>
          <t>82389d83fb2e787ab6e1f9845fa15e69</t>
        </is>
      </c>
      <c r="M2023" t="n">
        <v>62</v>
      </c>
      <c r="N2023" t="n">
        <v>62</v>
      </c>
    </row>
    <row r="2024">
      <c r="A2024" t="n">
        <v>25</v>
      </c>
      <c r="B2024" s="2" t="n">
        <v>44129</v>
      </c>
      <c r="C2024" t="n">
        <v>2591</v>
      </c>
      <c r="D2024" t="inlineStr">
        <is>
          <t>Wie beurteilen Sie die folgende Aussage: "Ein stärkerer Umweltschutz ist notwendig, auch wenn er zu Lasten des Wirtschaftswachstums durchgesetzt werden muss."</t>
        </is>
      </c>
      <c r="E2024" t="inlineStr">
        <is>
          <t>options7</t>
        </is>
      </c>
      <c r="F2024" t="n">
        <v>4774</v>
      </c>
      <c r="G2024" t="inlineStr">
        <is>
          <t>Werthaltungen</t>
        </is>
      </c>
      <c r="H2024" t="inlineStr">
        <is>
          <t>Q00721</t>
        </is>
      </c>
      <c r="I2024" t="inlineStr">
        <is>
          <t>de</t>
        </is>
      </c>
      <c r="J2024" t="b">
        <v>1</v>
      </c>
      <c r="K2024" t="inlineStr">
        <is>
          <t>82389d83fb2e787ab6e1f9845fa15e69</t>
        </is>
      </c>
      <c r="L2024" t="inlineStr">
        <is>
          <t>82389d83fb2e787ab6e1f9845fa15e69</t>
        </is>
      </c>
      <c r="M2024" t="n">
        <v>62</v>
      </c>
      <c r="N2024" t="n">
        <v>62</v>
      </c>
    </row>
    <row r="2025">
      <c r="A2025" t="n">
        <v>33</v>
      </c>
      <c r="B2025" s="2" t="n">
        <v>44164</v>
      </c>
      <c r="C2025" t="n">
        <v>2702</v>
      </c>
      <c r="D2025" t="inlineStr">
        <is>
          <t>Wie beurteilen Sie die folgende Aussage: "Ein stärkerer Umweltschutz ist notwendig, auch wenn er zu Lasten des Wirtschaftswachstums durchgesetzt werden muss."</t>
        </is>
      </c>
      <c r="E2025" t="inlineStr">
        <is>
          <t>options7</t>
        </is>
      </c>
      <c r="F2025" t="n">
        <v>4776</v>
      </c>
      <c r="G2025" t="inlineStr">
        <is>
          <t>Werthaltungen</t>
        </is>
      </c>
      <c r="H2025" t="inlineStr">
        <is>
          <t>Q00777</t>
        </is>
      </c>
      <c r="I2025" t="inlineStr">
        <is>
          <t>de</t>
        </is>
      </c>
      <c r="J2025" t="b">
        <v>1</v>
      </c>
      <c r="K2025" t="inlineStr">
        <is>
          <t>82389d83fb2e787ab6e1f9845fa15e69</t>
        </is>
      </c>
      <c r="L2025" t="inlineStr">
        <is>
          <t>82389d83fb2e787ab6e1f9845fa15e69</t>
        </is>
      </c>
      <c r="M2025" t="n">
        <v>62</v>
      </c>
      <c r="N2025" t="n">
        <v>62</v>
      </c>
    </row>
    <row r="2026">
      <c r="A2026" t="n">
        <v>32</v>
      </c>
      <c r="B2026" s="2" t="n">
        <v>44164</v>
      </c>
      <c r="C2026" t="n">
        <v>2804</v>
      </c>
      <c r="D2026" t="inlineStr">
        <is>
          <t>Wie beurteilen Sie die folgende Aussage: "Ein stärkerer Umweltschutz ist notwendig, auch wenn er zu Lasten des Wirtschaftswachstums durchgesetzt werden muss."</t>
        </is>
      </c>
      <c r="E2026" t="inlineStr">
        <is>
          <t>options7</t>
        </is>
      </c>
      <c r="F2026" t="n">
        <v>4760</v>
      </c>
      <c r="G2026" t="inlineStr">
        <is>
          <t>Werthaltungen</t>
        </is>
      </c>
      <c r="H2026" t="inlineStr">
        <is>
          <t>Q00828</t>
        </is>
      </c>
      <c r="I2026" t="inlineStr">
        <is>
          <t>de</t>
        </is>
      </c>
      <c r="J2026" t="b">
        <v>1</v>
      </c>
      <c r="K2026" t="inlineStr">
        <is>
          <t>82389d83fb2e787ab6e1f9845fa15e69</t>
        </is>
      </c>
      <c r="L2026" t="inlineStr">
        <is>
          <t>82389d83fb2e787ab6e1f9845fa15e69</t>
        </is>
      </c>
      <c r="M2026" t="n">
        <v>62</v>
      </c>
      <c r="N2026" t="n">
        <v>62</v>
      </c>
    </row>
    <row r="2027">
      <c r="A2027" t="n">
        <v>53</v>
      </c>
      <c r="B2027" s="2" t="n">
        <v>44262</v>
      </c>
      <c r="C2027" t="n">
        <v>3001</v>
      </c>
      <c r="D2027" t="inlineStr">
        <is>
          <t>Wie beurteilen Sie die folgende Aussage: "Ein stärkerer Umweltschutz ist notwendig, auch wenn er zu Lasten des Wirtschaftswachstums durchgesetzt werden muss."</t>
        </is>
      </c>
      <c r="E2027" t="inlineStr">
        <is>
          <t>options7</t>
        </is>
      </c>
      <c r="F2027" t="n">
        <v>4787</v>
      </c>
      <c r="G2027" t="inlineStr">
        <is>
          <t>Werthaltungen</t>
        </is>
      </c>
      <c r="H2027" t="inlineStr">
        <is>
          <t>Q00876</t>
        </is>
      </c>
      <c r="I2027" t="inlineStr">
        <is>
          <t>de</t>
        </is>
      </c>
      <c r="J2027" t="b">
        <v>1</v>
      </c>
      <c r="K2027" t="inlineStr">
        <is>
          <t>82389d83fb2e787ab6e1f9845fa15e69</t>
        </is>
      </c>
      <c r="L2027" t="inlineStr">
        <is>
          <t>82389d83fb2e787ab6e1f9845fa15e69</t>
        </is>
      </c>
      <c r="M2027" t="n">
        <v>62</v>
      </c>
      <c r="N2027" t="n">
        <v>62</v>
      </c>
    </row>
    <row r="2028">
      <c r="A2028" t="n">
        <v>55</v>
      </c>
      <c r="B2028" s="2" t="n">
        <v>44262</v>
      </c>
      <c r="C2028" t="n">
        <v>1428</v>
      </c>
      <c r="D2028" t="inlineStr">
        <is>
          <t>Wie beurteilen Sie die folgende Aussage: "Ein stärkerer Umweltschutz ist notwendig, auch wenn er zu Lasten des Wirtschaftswachstums durchgesetzt werden muss."</t>
        </is>
      </c>
      <c r="E2028" t="inlineStr">
        <is>
          <t>options7</t>
        </is>
      </c>
      <c r="F2028" t="n">
        <v>4792</v>
      </c>
      <c r="G2028" t="inlineStr">
        <is>
          <t>Werthaltungen</t>
        </is>
      </c>
      <c r="H2028" t="inlineStr">
        <is>
          <t>Q00891</t>
        </is>
      </c>
      <c r="I2028" t="inlineStr">
        <is>
          <t>de</t>
        </is>
      </c>
      <c r="J2028" t="b">
        <v>1</v>
      </c>
      <c r="K2028" t="inlineStr">
        <is>
          <t>82389d83fb2e787ab6e1f9845fa15e69</t>
        </is>
      </c>
      <c r="L2028" t="inlineStr">
        <is>
          <t>82389d83fb2e787ab6e1f9845fa15e69</t>
        </is>
      </c>
      <c r="M2028" t="n">
        <v>62</v>
      </c>
      <c r="N2028" t="n">
        <v>62</v>
      </c>
    </row>
    <row r="2029">
      <c r="A2029" t="n">
        <v>60</v>
      </c>
      <c r="B2029" s="2" t="n">
        <v>44262</v>
      </c>
      <c r="C2029" t="n">
        <v>3271</v>
      </c>
      <c r="D2029" t="inlineStr">
        <is>
          <t>Wie beurteilen Sie die folgende Aussage: "Ein stärkerer Umweltschutz ist notwendig, auch wenn er zu Lasten des Wirtschaftswachstums durchgesetzt werden muss."</t>
        </is>
      </c>
      <c r="E2029" t="inlineStr">
        <is>
          <t>options7</t>
        </is>
      </c>
      <c r="F2029" t="n">
        <v>4790</v>
      </c>
      <c r="G2029" t="inlineStr">
        <is>
          <t>Werthaltungen</t>
        </is>
      </c>
      <c r="H2029" t="inlineStr">
        <is>
          <t>Q00978</t>
        </is>
      </c>
      <c r="I2029" t="inlineStr">
        <is>
          <t>de</t>
        </is>
      </c>
      <c r="J2029" t="b">
        <v>1</v>
      </c>
      <c r="K2029" t="inlineStr">
        <is>
          <t>82389d83fb2e787ab6e1f9845fa15e69</t>
        </is>
      </c>
      <c r="L2029" t="inlineStr">
        <is>
          <t>82389d83fb2e787ab6e1f9845fa15e69</t>
        </is>
      </c>
      <c r="M2029" t="n">
        <v>62</v>
      </c>
      <c r="N2029" t="n">
        <v>62</v>
      </c>
    </row>
    <row r="2030">
      <c r="A2030" t="n">
        <v>71</v>
      </c>
      <c r="B2030" s="2" t="n">
        <v>44311</v>
      </c>
      <c r="C2030" t="n">
        <v>3417</v>
      </c>
      <c r="D2030" t="inlineStr">
        <is>
          <t>Wie beurteilen Sie die folgende Aussage: "Ein stärkerer Umweltschutz ist notwendig, auch wenn er zu Lasten des Wirtschaftswachstums durchgesetzt werden muss."</t>
        </is>
      </c>
      <c r="E2030" t="inlineStr">
        <is>
          <t>options7</t>
        </is>
      </c>
      <c r="F2030" t="n">
        <v>4805</v>
      </c>
      <c r="G2030" t="inlineStr">
        <is>
          <t>Werthaltungen</t>
        </is>
      </c>
      <c r="H2030" t="inlineStr">
        <is>
          <t>Q01027</t>
        </is>
      </c>
      <c r="I2030" t="inlineStr">
        <is>
          <t>de</t>
        </is>
      </c>
      <c r="J2030" t="b">
        <v>1</v>
      </c>
      <c r="K2030" t="inlineStr">
        <is>
          <t>82389d83fb2e787ab6e1f9845fa15e69</t>
        </is>
      </c>
      <c r="L2030" t="inlineStr">
        <is>
          <t>82389d83fb2e787ab6e1f9845fa15e69</t>
        </is>
      </c>
      <c r="M2030" t="n">
        <v>62</v>
      </c>
      <c r="N2030" t="n">
        <v>62</v>
      </c>
    </row>
    <row r="2031">
      <c r="A2031" t="n">
        <v>63</v>
      </c>
      <c r="B2031" s="2" t="n">
        <v>44311</v>
      </c>
      <c r="C2031" t="n">
        <v>3416</v>
      </c>
      <c r="D2031" t="inlineStr">
        <is>
          <t>Wie beurteilen Sie die folgende Aussage: "Ein stärkerer Umweltschutz ist notwendig, auch wenn er zu Lasten des Wirtschaftswachstums durchgesetzt werden muss."</t>
        </is>
      </c>
      <c r="E2031" t="inlineStr">
        <is>
          <t>options7</t>
        </is>
      </c>
      <c r="F2031" t="n">
        <v>4797</v>
      </c>
      <c r="G2031" t="inlineStr">
        <is>
          <t>Werthaltungen</t>
        </is>
      </c>
      <c r="H2031" t="inlineStr">
        <is>
          <t>Q01082</t>
        </is>
      </c>
      <c r="I2031" t="inlineStr">
        <is>
          <t>de</t>
        </is>
      </c>
      <c r="J2031" t="b">
        <v>1</v>
      </c>
      <c r="K2031" t="inlineStr">
        <is>
          <t>82389d83fb2e787ab6e1f9845fa15e69</t>
        </is>
      </c>
      <c r="L2031" t="inlineStr">
        <is>
          <t>82389d83fb2e787ab6e1f9845fa15e69</t>
        </is>
      </c>
      <c r="M2031" t="n">
        <v>62</v>
      </c>
      <c r="N2031" t="n">
        <v>62</v>
      </c>
    </row>
    <row r="2032">
      <c r="A2032" t="n">
        <v>64</v>
      </c>
      <c r="B2032" s="2" t="n">
        <v>44311</v>
      </c>
      <c r="C2032" t="n">
        <v>3703</v>
      </c>
      <c r="D2032" t="inlineStr">
        <is>
          <t>Wie beurteilen Sie die folgende Aussage: "Ein stärkerer Umweltschutz ist notwendig, auch wenn er zu Lasten des Wirtschaftswachstums durchgesetzt werden muss."</t>
        </is>
      </c>
      <c r="E2032" t="inlineStr">
        <is>
          <t>options7</t>
        </is>
      </c>
      <c r="F2032" t="n">
        <v>4799</v>
      </c>
      <c r="G2032" t="inlineStr">
        <is>
          <t>Werthaltungen</t>
        </is>
      </c>
      <c r="H2032" t="inlineStr">
        <is>
          <t>Q01134</t>
        </is>
      </c>
      <c r="I2032" t="inlineStr">
        <is>
          <t>de</t>
        </is>
      </c>
      <c r="J2032" t="b">
        <v>1</v>
      </c>
      <c r="K2032" t="inlineStr">
        <is>
          <t>82389d83fb2e787ab6e1f9845fa15e69</t>
        </is>
      </c>
      <c r="L2032" t="inlineStr">
        <is>
          <t>82389d83fb2e787ab6e1f9845fa15e69</t>
        </is>
      </c>
      <c r="M2032" t="n">
        <v>62</v>
      </c>
      <c r="N2032" t="n">
        <v>62</v>
      </c>
    </row>
    <row r="2033">
      <c r="A2033" t="n">
        <v>67</v>
      </c>
      <c r="B2033" s="2" t="n">
        <v>44234</v>
      </c>
      <c r="C2033" t="n">
        <v>2852</v>
      </c>
      <c r="D2033" t="inlineStr">
        <is>
          <t>Wie beurteilen Sie die folgende Aussage: "Ein stärkerer Umweltschutz ist notwendig, auch wenn er zu Lasten des Wirtschaftswachstums durchgesetzt werden muss."</t>
        </is>
      </c>
      <c r="E2033" t="inlineStr">
        <is>
          <t>options7</t>
        </is>
      </c>
      <c r="F2033" t="n">
        <v>4785</v>
      </c>
      <c r="G2033" t="inlineStr">
        <is>
          <t>Werthaltungen</t>
        </is>
      </c>
      <c r="H2033" t="inlineStr">
        <is>
          <t>Q01181</t>
        </is>
      </c>
      <c r="I2033" t="inlineStr">
        <is>
          <t>de</t>
        </is>
      </c>
      <c r="J2033" t="b">
        <v>1</v>
      </c>
      <c r="K2033" t="inlineStr">
        <is>
          <t>82389d83fb2e787ab6e1f9845fa15e69</t>
        </is>
      </c>
      <c r="L2033" t="inlineStr">
        <is>
          <t>82389d83fb2e787ab6e1f9845fa15e69</t>
        </is>
      </c>
      <c r="M2033" t="n">
        <v>62</v>
      </c>
      <c r="N2033" t="n">
        <v>62</v>
      </c>
    </row>
    <row r="2034">
      <c r="A2034" t="n">
        <v>75</v>
      </c>
      <c r="B2034" s="2" t="n">
        <v>44465</v>
      </c>
      <c r="C2034" t="n">
        <v>4119</v>
      </c>
      <c r="D2034" t="inlineStr">
        <is>
          <t>Wie beurteilen Sie die folgende Aussage: "Ein stärkerer Umweltschutz ist notwendig, auch wenn er zu Lasten des Wirtschaftswachstums durchgesetzt werden muss."</t>
        </is>
      </c>
      <c r="E2034" t="inlineStr">
        <is>
          <t>options7</t>
        </is>
      </c>
      <c r="F2034" t="n">
        <v>4812</v>
      </c>
      <c r="G2034" t="inlineStr">
        <is>
          <t>Werthaltungen</t>
        </is>
      </c>
      <c r="H2034" t="inlineStr">
        <is>
          <t>Q01286</t>
        </is>
      </c>
      <c r="I2034" t="inlineStr">
        <is>
          <t>de</t>
        </is>
      </c>
      <c r="J2034" t="b">
        <v>1</v>
      </c>
      <c r="K2034" t="inlineStr">
        <is>
          <t>82389d83fb2e787ab6e1f9845fa15e69</t>
        </is>
      </c>
      <c r="L2034" t="inlineStr">
        <is>
          <t>82389d83fb2e787ab6e1f9845fa15e69</t>
        </is>
      </c>
      <c r="M2034" t="n">
        <v>62</v>
      </c>
      <c r="N2034" t="n">
        <v>62</v>
      </c>
    </row>
    <row r="2035">
      <c r="A2035" t="n">
        <v>86</v>
      </c>
      <c r="B2035" s="2" t="n">
        <v>44528</v>
      </c>
      <c r="C2035" t="n">
        <v>4228</v>
      </c>
      <c r="D2035" t="inlineStr">
        <is>
          <t>Wie beurteilen Sie die folgende Aussage: "Ein stärkerer Umweltschutz ist notwendig, auch wenn er zu Lasten des Wirtschaftswachstums durchgesetzt werden muss."</t>
        </is>
      </c>
      <c r="E2035" t="inlineStr">
        <is>
          <t>options7</t>
        </is>
      </c>
      <c r="F2035" t="n">
        <v>4818</v>
      </c>
      <c r="G2035" t="inlineStr">
        <is>
          <t>Werthaltungen</t>
        </is>
      </c>
      <c r="H2035" t="inlineStr">
        <is>
          <t>Q01339</t>
        </is>
      </c>
      <c r="I2035" t="inlineStr">
        <is>
          <t>de</t>
        </is>
      </c>
      <c r="J2035" t="b">
        <v>1</v>
      </c>
      <c r="K2035" t="inlineStr">
        <is>
          <t>82389d83fb2e787ab6e1f9845fa15e69</t>
        </is>
      </c>
      <c r="L2035" t="inlineStr">
        <is>
          <t>82389d83fb2e787ab6e1f9845fa15e69</t>
        </is>
      </c>
      <c r="M2035" t="n">
        <v>62</v>
      </c>
      <c r="N2035" t="n">
        <v>62</v>
      </c>
    </row>
    <row r="2036">
      <c r="A2036" t="n">
        <v>83</v>
      </c>
      <c r="B2036" s="2" t="n">
        <v>44605</v>
      </c>
      <c r="C2036" t="n">
        <v>4876</v>
      </c>
      <c r="D2036" t="inlineStr">
        <is>
          <t>Wie beurteilen Sie die folgende Aussage: "Ein stärkerer Umweltschutz ist notwendig, auch wenn er zu Lasten des Wirtschaftswachstums durchgesetzt werden muss."</t>
        </is>
      </c>
      <c r="E2036" t="inlineStr">
        <is>
          <t>options7</t>
        </is>
      </c>
      <c r="F2036" t="n">
        <v>4829</v>
      </c>
      <c r="G2036" t="inlineStr">
        <is>
          <t>Werthaltungen</t>
        </is>
      </c>
      <c r="H2036" t="inlineStr">
        <is>
          <t>Q01505</t>
        </is>
      </c>
      <c r="I2036" t="inlineStr">
        <is>
          <t>de</t>
        </is>
      </c>
      <c r="J2036" t="b">
        <v>1</v>
      </c>
      <c r="K2036" t="inlineStr">
        <is>
          <t>82389d83fb2e787ab6e1f9845fa15e69</t>
        </is>
      </c>
      <c r="L2036" t="inlineStr">
        <is>
          <t>82389d83fb2e787ab6e1f9845fa15e69</t>
        </is>
      </c>
      <c r="M2036" t="n">
        <v>62</v>
      </c>
      <c r="N2036" t="n">
        <v>62</v>
      </c>
    </row>
    <row r="2037">
      <c r="A2037" t="n">
        <v>84</v>
      </c>
      <c r="B2037" s="2" t="n">
        <v>44605</v>
      </c>
      <c r="C2037" t="n">
        <v>4775</v>
      </c>
      <c r="D2037" t="inlineStr">
        <is>
          <t>Wie beurteilen Sie die folgende Aussage: "Ein stärkerer Umweltschutz ist notwendig, auch wenn er zu Lasten des Wirtschaftswachstums durchgesetzt werden muss."</t>
        </is>
      </c>
      <c r="E2037" t="inlineStr">
        <is>
          <t>options7</t>
        </is>
      </c>
      <c r="F2037" t="n">
        <v>4816</v>
      </c>
      <c r="G2037" t="inlineStr">
        <is>
          <t>Werthaltungen</t>
        </is>
      </c>
      <c r="H2037" t="inlineStr">
        <is>
          <t>Q01561</t>
        </is>
      </c>
      <c r="I2037" t="inlineStr">
        <is>
          <t>de</t>
        </is>
      </c>
      <c r="J2037" t="b">
        <v>1</v>
      </c>
      <c r="K2037" t="inlineStr">
        <is>
          <t>82389d83fb2e787ab6e1f9845fa15e69</t>
        </is>
      </c>
      <c r="L2037" t="inlineStr">
        <is>
          <t>82389d83fb2e787ab6e1f9845fa15e69</t>
        </is>
      </c>
      <c r="M2037" t="n">
        <v>62</v>
      </c>
      <c r="N2037" t="n">
        <v>62</v>
      </c>
    </row>
    <row r="2038">
      <c r="A2038" t="n">
        <v>103</v>
      </c>
      <c r="B2038" s="2" t="n">
        <v>44647</v>
      </c>
      <c r="C2038" t="n">
        <v>5270</v>
      </c>
      <c r="D2038" t="inlineStr">
        <is>
          <t>Wie beurteilen Sie die folgende Aussage: "Ein stärkerer Umweltschutz ist notwendig, auch wenn er zu Lasten des Wirtschaftswachstums durchgesetzt werden muss."</t>
        </is>
      </c>
      <c r="E2038" t="inlineStr">
        <is>
          <t>options7</t>
        </is>
      </c>
      <c r="F2038" t="n">
        <v>4817</v>
      </c>
      <c r="G2038" t="inlineStr">
        <is>
          <t>Werthaltungen</t>
        </is>
      </c>
      <c r="H2038" t="inlineStr">
        <is>
          <t>Q01619</t>
        </is>
      </c>
      <c r="I2038" t="inlineStr">
        <is>
          <t>de</t>
        </is>
      </c>
      <c r="J2038" t="b">
        <v>1</v>
      </c>
      <c r="K2038" t="inlineStr">
        <is>
          <t>82389d83fb2e787ab6e1f9845fa15e69</t>
        </is>
      </c>
      <c r="L2038" t="inlineStr">
        <is>
          <t>82389d83fb2e787ab6e1f9845fa15e69</t>
        </is>
      </c>
      <c r="M2038" t="n">
        <v>62</v>
      </c>
      <c r="N2038" t="n">
        <v>62</v>
      </c>
    </row>
    <row r="2039">
      <c r="A2039" t="n">
        <v>92</v>
      </c>
      <c r="B2039" s="2" t="n">
        <v>44647</v>
      </c>
      <c r="C2039" t="n">
        <v>5695</v>
      </c>
      <c r="D2039" t="inlineStr">
        <is>
          <t>Wie beurteilen Sie die folgende Aussage: "Ein stärkerer Umweltschutz ist notwendig, auch wenn er zu Lasten des Wirtschaftswachstums durchgesetzt werden muss."</t>
        </is>
      </c>
      <c r="E2039" t="inlineStr">
        <is>
          <t>options7</t>
        </is>
      </c>
      <c r="F2039" t="n">
        <v>4838</v>
      </c>
      <c r="G2039" t="inlineStr">
        <is>
          <t>Werthaltungen</t>
        </is>
      </c>
      <c r="H2039" t="inlineStr">
        <is>
          <t>Q01670</t>
        </is>
      </c>
      <c r="I2039" t="inlineStr">
        <is>
          <t>de</t>
        </is>
      </c>
      <c r="J2039" t="b">
        <v>1</v>
      </c>
      <c r="K2039" t="inlineStr">
        <is>
          <t>82389d83fb2e787ab6e1f9845fa15e69</t>
        </is>
      </c>
      <c r="L2039" t="inlineStr">
        <is>
          <t>82389d83fb2e787ab6e1f9845fa15e69</t>
        </is>
      </c>
      <c r="M2039" t="n">
        <v>62</v>
      </c>
      <c r="N2039" t="n">
        <v>62</v>
      </c>
    </row>
    <row r="2040">
      <c r="A2040" t="n">
        <v>108</v>
      </c>
      <c r="B2040" s="2" t="n">
        <v>44647</v>
      </c>
      <c r="C2040" t="n">
        <v>5906</v>
      </c>
      <c r="D2040" t="inlineStr">
        <is>
          <t>Wie beurteilen Sie die folgende Aussage: "Ein stärkerer Umweltschutz ist notwendig, auch wenn er zu Lasten des Wirtschaftswachstums durchgesetzt werden muss."</t>
        </is>
      </c>
      <c r="E2040" t="inlineStr">
        <is>
          <t>options7</t>
        </is>
      </c>
      <c r="F2040" t="n">
        <v>4823</v>
      </c>
      <c r="G2040" t="inlineStr">
        <is>
          <t>Werthaltungen</t>
        </is>
      </c>
      <c r="H2040" t="inlineStr">
        <is>
          <t>Q01724</t>
        </is>
      </c>
      <c r="I2040" t="inlineStr">
        <is>
          <t>de</t>
        </is>
      </c>
      <c r="J2040" t="b">
        <v>1</v>
      </c>
      <c r="K2040" t="inlineStr">
        <is>
          <t>82389d83fb2e787ab6e1f9845fa15e69</t>
        </is>
      </c>
      <c r="L2040" t="inlineStr">
        <is>
          <t>82389d83fb2e787ab6e1f9845fa15e69</t>
        </is>
      </c>
      <c r="M2040" t="n">
        <v>62</v>
      </c>
      <c r="N2040" t="n">
        <v>62</v>
      </c>
    </row>
    <row r="2041">
      <c r="A2041" t="n">
        <v>95</v>
      </c>
      <c r="B2041" s="2" t="n">
        <v>44647</v>
      </c>
      <c r="C2041" t="n">
        <v>5801</v>
      </c>
      <c r="D2041" t="inlineStr">
        <is>
          <t>Wie beurteilen Sie die folgende Aussage: "Ein stärkerer Umweltschutz ist notwendig, auch wenn er zu Lasten des Wirtschaftswachstums durchgesetzt werden muss."</t>
        </is>
      </c>
      <c r="E2041" t="inlineStr">
        <is>
          <t>options7</t>
        </is>
      </c>
      <c r="F2041" t="n">
        <v>4839</v>
      </c>
      <c r="G2041" t="inlineStr">
        <is>
          <t>Werthaltungen</t>
        </is>
      </c>
      <c r="H2041" t="inlineStr">
        <is>
          <t>Q01777</t>
        </is>
      </c>
      <c r="I2041" t="inlineStr">
        <is>
          <t>de</t>
        </is>
      </c>
      <c r="J2041" t="b">
        <v>1</v>
      </c>
      <c r="K2041" t="inlineStr">
        <is>
          <t>82389d83fb2e787ab6e1f9845fa15e69</t>
        </is>
      </c>
      <c r="L2041" t="inlineStr">
        <is>
          <t>82389d83fb2e787ab6e1f9845fa15e69</t>
        </is>
      </c>
      <c r="M2041" t="n">
        <v>62</v>
      </c>
      <c r="N2041" t="n">
        <v>62</v>
      </c>
    </row>
    <row r="2042">
      <c r="A2042" t="n">
        <v>102</v>
      </c>
      <c r="B2042" s="2" t="n">
        <v>44605</v>
      </c>
      <c r="C2042" t="n">
        <v>4983</v>
      </c>
      <c r="D2042" t="inlineStr">
        <is>
          <t>Wie beurteilen Sie die folgende Aussage: "Ein stärkerer Umweltschutz ist notwendig, auch wenn er zu Lasten des Wirtschaftswachstums durchgesetzt werden muss."</t>
        </is>
      </c>
      <c r="E2042" t="inlineStr">
        <is>
          <t>options7</t>
        </is>
      </c>
      <c r="F2042" t="n">
        <v>4825</v>
      </c>
      <c r="G2042" t="inlineStr">
        <is>
          <t>Werthaltungen</t>
        </is>
      </c>
      <c r="H2042" t="inlineStr">
        <is>
          <t>Q01831</t>
        </is>
      </c>
      <c r="I2042" t="inlineStr">
        <is>
          <t>de</t>
        </is>
      </c>
      <c r="J2042" t="b">
        <v>1</v>
      </c>
      <c r="K2042" t="inlineStr">
        <is>
          <t>82389d83fb2e787ab6e1f9845fa15e69</t>
        </is>
      </c>
      <c r="L2042" t="inlineStr">
        <is>
          <t>82389d83fb2e787ab6e1f9845fa15e69</t>
        </is>
      </c>
      <c r="M2042" t="n">
        <v>62</v>
      </c>
      <c r="N2042" t="n">
        <v>62</v>
      </c>
    </row>
    <row r="2043">
      <c r="A2043" t="n">
        <v>105</v>
      </c>
      <c r="B2043" s="2" t="n">
        <v>44633</v>
      </c>
      <c r="C2043" t="n">
        <v>5489</v>
      </c>
      <c r="D2043" t="inlineStr">
        <is>
          <t>Wie beurteilen Sie die folgende Aussage: "Ein stärkerer Umweltschutz ist notwendig, auch wenn er zu Lasten des Wirtschaftswachstums durchgesetzt werden muss."</t>
        </is>
      </c>
      <c r="E2043" t="inlineStr">
        <is>
          <t>options7</t>
        </is>
      </c>
      <c r="F2043" t="n">
        <v>4835</v>
      </c>
      <c r="G2043" t="inlineStr">
        <is>
          <t>Werthaltungen</t>
        </is>
      </c>
      <c r="H2043" t="inlineStr">
        <is>
          <t>Q01885</t>
        </is>
      </c>
      <c r="I2043" t="inlineStr">
        <is>
          <t>de</t>
        </is>
      </c>
      <c r="J2043" t="b">
        <v>1</v>
      </c>
      <c r="K2043" t="inlineStr">
        <is>
          <t>82389d83fb2e787ab6e1f9845fa15e69</t>
        </is>
      </c>
      <c r="L2043" t="inlineStr">
        <is>
          <t>82389d83fb2e787ab6e1f9845fa15e69</t>
        </is>
      </c>
      <c r="M2043" t="n">
        <v>62</v>
      </c>
      <c r="N2043" t="n">
        <v>62</v>
      </c>
    </row>
    <row r="2044">
      <c r="A2044" t="n">
        <v>106</v>
      </c>
      <c r="B2044" s="2" t="n">
        <v>44633</v>
      </c>
      <c r="C2044" t="n">
        <v>5400</v>
      </c>
      <c r="D2044" t="inlineStr">
        <is>
          <t>Wie beurteilen Sie die folgende Aussage: "Ein stärkerer Umweltschutz ist notwendig, auch wenn er zu Lasten des Wirtschaftswachstums durchgesetzt werden muss."</t>
        </is>
      </c>
      <c r="E2044" t="inlineStr">
        <is>
          <t>options7</t>
        </is>
      </c>
      <c r="F2044" t="n">
        <v>4833</v>
      </c>
      <c r="G2044" t="inlineStr">
        <is>
          <t>Werthaltungen</t>
        </is>
      </c>
      <c r="H2044" t="inlineStr">
        <is>
          <t>Q01940</t>
        </is>
      </c>
      <c r="I2044" t="inlineStr">
        <is>
          <t>de</t>
        </is>
      </c>
      <c r="J2044" t="b">
        <v>1</v>
      </c>
      <c r="K2044" t="inlineStr">
        <is>
          <t>82389d83fb2e787ab6e1f9845fa15e69</t>
        </is>
      </c>
      <c r="L2044" t="inlineStr">
        <is>
          <t>82389d83fb2e787ab6e1f9845fa15e69</t>
        </is>
      </c>
      <c r="M2044" t="n">
        <v>62</v>
      </c>
      <c r="N2044" t="n">
        <v>62</v>
      </c>
    </row>
    <row r="2045">
      <c r="A2045" t="n">
        <v>109</v>
      </c>
      <c r="B2045" s="2" t="n">
        <v>44647</v>
      </c>
      <c r="C2045" t="n">
        <v>5640</v>
      </c>
      <c r="D2045" t="inlineStr">
        <is>
          <t>Wie beurteilen Sie die folgende Aussage: "Ein stärkerer Umweltschutz ist notwendig, auch wenn er zu Lasten des Wirtschaftswachstums durchgesetzt werden muss."</t>
        </is>
      </c>
      <c r="E2045" t="inlineStr">
        <is>
          <t>options7</t>
        </is>
      </c>
      <c r="F2045" t="n">
        <v>4837</v>
      </c>
      <c r="G2045" t="inlineStr">
        <is>
          <t>Werthaltungen</t>
        </is>
      </c>
      <c r="H2045" t="inlineStr">
        <is>
          <t>Q01992</t>
        </is>
      </c>
      <c r="I2045" t="inlineStr">
        <is>
          <t>de</t>
        </is>
      </c>
      <c r="J2045" t="b">
        <v>1</v>
      </c>
      <c r="K2045" t="inlineStr">
        <is>
          <t>82389d83fb2e787ab6e1f9845fa15e69</t>
        </is>
      </c>
      <c r="L2045" t="inlineStr">
        <is>
          <t>82389d83fb2e787ab6e1f9845fa15e69</t>
        </is>
      </c>
      <c r="M2045" t="n">
        <v>62</v>
      </c>
      <c r="N2045" t="n">
        <v>62</v>
      </c>
    </row>
    <row r="2046">
      <c r="A2046" t="n">
        <v>111</v>
      </c>
      <c r="B2046" s="2" t="n">
        <v>44696</v>
      </c>
      <c r="C2046" t="n">
        <v>6018</v>
      </c>
      <c r="D2046" t="inlineStr">
        <is>
          <t>Wie beurteilen Sie die folgende Aussage: "Ein stärkerer Umweltschutz ist notwendig, auch wenn er zu Lasten des Wirtschaftswachstums durchgesetzt werden muss."</t>
        </is>
      </c>
      <c r="E2046" t="inlineStr">
        <is>
          <t>options7</t>
        </is>
      </c>
      <c r="F2046" t="n">
        <v>4842</v>
      </c>
      <c r="G2046" t="inlineStr">
        <is>
          <t>Werthaltungen</t>
        </is>
      </c>
      <c r="H2046" t="inlineStr">
        <is>
          <t>Q02047</t>
        </is>
      </c>
      <c r="I2046" t="inlineStr">
        <is>
          <t>de</t>
        </is>
      </c>
      <c r="J2046" t="b">
        <v>1</v>
      </c>
      <c r="K2046" t="inlineStr">
        <is>
          <t>82389d83fb2e787ab6e1f9845fa15e69</t>
        </is>
      </c>
      <c r="L2046" t="inlineStr">
        <is>
          <t>82389d83fb2e787ab6e1f9845fa15e69</t>
        </is>
      </c>
      <c r="M2046" t="n">
        <v>62</v>
      </c>
      <c r="N2046" t="n">
        <v>62</v>
      </c>
    </row>
    <row r="2047">
      <c r="A2047" t="n">
        <v>113</v>
      </c>
      <c r="B2047" s="2" t="n">
        <v>44696</v>
      </c>
      <c r="C2047" t="n">
        <v>6073</v>
      </c>
      <c r="D2047" t="inlineStr">
        <is>
          <t>Wie beurteilen Sie die folgende Aussage: "Ein stärkerer Umweltschutz ist notwendig, auch wenn er zu Lasten des Wirtschaftswachstums durchgesetzt werden muss."</t>
        </is>
      </c>
      <c r="E2047" t="inlineStr">
        <is>
          <t>options7</t>
        </is>
      </c>
      <c r="F2047" t="n">
        <v>4844</v>
      </c>
      <c r="G2047" t="inlineStr">
        <is>
          <t>Werthaltungen</t>
        </is>
      </c>
      <c r="H2047" t="inlineStr">
        <is>
          <t>Q02101</t>
        </is>
      </c>
      <c r="I2047" t="inlineStr">
        <is>
          <t>de</t>
        </is>
      </c>
      <c r="J2047" t="b">
        <v>1</v>
      </c>
      <c r="K2047" t="inlineStr">
        <is>
          <t>82389d83fb2e787ab6e1f9845fa15e69</t>
        </is>
      </c>
      <c r="L2047" t="inlineStr">
        <is>
          <t>82389d83fb2e787ab6e1f9845fa15e69</t>
        </is>
      </c>
      <c r="M2047" t="n">
        <v>62</v>
      </c>
      <c r="N2047" t="n">
        <v>62</v>
      </c>
    </row>
    <row r="2048">
      <c r="A2048" t="n">
        <v>115</v>
      </c>
      <c r="B2048" s="2" t="n">
        <v>44836</v>
      </c>
      <c r="C2048" t="n">
        <v>6193</v>
      </c>
      <c r="D2048" t="inlineStr">
        <is>
          <t>Wie beurteilen Sie die folgende Aussage: "Ein stärkerer Umweltschutz ist notwendig, auch wenn er zu Lasten des Wirtschaftswachstums durchgesetzt werden muss."</t>
        </is>
      </c>
      <c r="E2048" t="inlineStr">
        <is>
          <t>options7</t>
        </is>
      </c>
      <c r="F2048" t="n">
        <v>4848</v>
      </c>
      <c r="G2048" t="inlineStr">
        <is>
          <t>Werthaltungen</t>
        </is>
      </c>
      <c r="H2048" t="inlineStr">
        <is>
          <t>Q02161</t>
        </is>
      </c>
      <c r="I2048" t="inlineStr">
        <is>
          <t>de</t>
        </is>
      </c>
      <c r="J2048" t="b">
        <v>1</v>
      </c>
      <c r="K2048" t="inlineStr">
        <is>
          <t>82389d83fb2e787ab6e1f9845fa15e69</t>
        </is>
      </c>
      <c r="L2048" t="inlineStr">
        <is>
          <t>82389d83fb2e787ab6e1f9845fa15e69</t>
        </is>
      </c>
      <c r="M2048" t="n">
        <v>62</v>
      </c>
      <c r="N2048" t="n">
        <v>62</v>
      </c>
    </row>
    <row r="2049">
      <c r="A2049" t="n">
        <v>114</v>
      </c>
      <c r="B2049" s="2" t="n">
        <v>44836</v>
      </c>
      <c r="C2049" t="n">
        <v>6300</v>
      </c>
      <c r="D2049" t="inlineStr">
        <is>
          <t>Wie beurteilen Sie die folgende Aussage: "Ein stärkerer Umweltschutz ist notwendig, auch wenn er zu Lasten des Wirtschaftswachstums durchgesetzt werden muss."</t>
        </is>
      </c>
      <c r="E2049" t="inlineStr">
        <is>
          <t>options7</t>
        </is>
      </c>
      <c r="F2049" t="n">
        <v>4847</v>
      </c>
      <c r="G2049" t="inlineStr">
        <is>
          <t>Werthaltungen</t>
        </is>
      </c>
      <c r="H2049" t="inlineStr">
        <is>
          <t>Q02215</t>
        </is>
      </c>
      <c r="I2049" t="inlineStr">
        <is>
          <t>de</t>
        </is>
      </c>
      <c r="J2049" t="b">
        <v>1</v>
      </c>
      <c r="K2049" t="inlineStr">
        <is>
          <t>82389d83fb2e787ab6e1f9845fa15e69</t>
        </is>
      </c>
      <c r="L2049" t="inlineStr">
        <is>
          <t>82389d83fb2e787ab6e1f9845fa15e69</t>
        </is>
      </c>
      <c r="M2049" t="n">
        <v>62</v>
      </c>
      <c r="N2049" t="n">
        <v>62</v>
      </c>
    </row>
    <row r="2050">
      <c r="A2050" t="n">
        <v>118</v>
      </c>
      <c r="B2050" s="2" t="n">
        <v>44892</v>
      </c>
      <c r="C2050" t="n">
        <v>6355</v>
      </c>
      <c r="D2050" t="inlineStr">
        <is>
          <t>Wie beurteilen Sie die folgende Aussage: "Ein stärkerer Umweltschutz ist notwendig, auch wenn er zu Lasten des Wirtschaftswachstums durchgesetzt werden muss."</t>
        </is>
      </c>
      <c r="E2050" t="inlineStr">
        <is>
          <t>options7</t>
        </is>
      </c>
      <c r="F2050" t="n">
        <v>4850</v>
      </c>
      <c r="G2050" t="inlineStr">
        <is>
          <t>Werthaltungen</t>
        </is>
      </c>
      <c r="H2050" t="inlineStr">
        <is>
          <t>Q02269</t>
        </is>
      </c>
      <c r="I2050" t="inlineStr">
        <is>
          <t>de</t>
        </is>
      </c>
      <c r="J2050" t="b">
        <v>1</v>
      </c>
      <c r="K2050" t="inlineStr">
        <is>
          <t>82389d83fb2e787ab6e1f9845fa15e69</t>
        </is>
      </c>
      <c r="L2050" t="inlineStr">
        <is>
          <t>82389d83fb2e787ab6e1f9845fa15e69</t>
        </is>
      </c>
      <c r="M2050" t="n">
        <v>62</v>
      </c>
      <c r="N2050" t="n">
        <v>62</v>
      </c>
    </row>
    <row r="2051">
      <c r="A2051" t="n">
        <v>1037</v>
      </c>
      <c r="B2051" s="2" t="n">
        <v>44969</v>
      </c>
      <c r="C2051" t="n">
        <v>31834</v>
      </c>
      <c r="D2051" t="inlineStr">
        <is>
          <t>Wie beurteilen Sie die folgende Aussage: "Ein stärkerer Umweltschutz ist notwendig, auch wenn er zu Lasten des Wirtschaftswachstums durchgesetzt werden muss."</t>
        </is>
      </c>
      <c r="E2051" t="inlineStr">
        <is>
          <t>options7</t>
        </is>
      </c>
      <c r="F2051" t="n">
        <v>11376</v>
      </c>
      <c r="G2051" t="inlineStr">
        <is>
          <t>Werthaltungen</t>
        </is>
      </c>
      <c r="H2051" t="inlineStr">
        <is>
          <t>Q02327</t>
        </is>
      </c>
      <c r="I2051" t="inlineStr">
        <is>
          <t>de</t>
        </is>
      </c>
      <c r="J2051" t="b">
        <v>1</v>
      </c>
      <c r="K2051" t="inlineStr">
        <is>
          <t>82389d83fb2e787ab6e1f9845fa15e69</t>
        </is>
      </c>
      <c r="L2051" t="inlineStr">
        <is>
          <t>82389d83fb2e787ab6e1f9845fa15e69</t>
        </is>
      </c>
      <c r="M2051" t="n">
        <v>62</v>
      </c>
      <c r="N2051" t="n">
        <v>62</v>
      </c>
    </row>
    <row r="2052">
      <c r="A2052" t="n">
        <v>1038</v>
      </c>
      <c r="B2052" s="2" t="n">
        <v>44969</v>
      </c>
      <c r="C2052" t="n">
        <v>31903</v>
      </c>
      <c r="D2052" t="inlineStr">
        <is>
          <t>Wie beurteilen Sie die folgende Aussage: "Ein stärkerer Umweltschutz ist notwendig, auch wenn er zu Lasten des Wirtschaftswachstums durchgesetzt werden muss."</t>
        </is>
      </c>
      <c r="E2052" t="inlineStr">
        <is>
          <t>options7</t>
        </is>
      </c>
      <c r="F2052" t="n">
        <v>11389</v>
      </c>
      <c r="G2052" t="inlineStr">
        <is>
          <t>Wertehaltungen</t>
        </is>
      </c>
      <c r="H2052" t="inlineStr">
        <is>
          <t>Q02391</t>
        </is>
      </c>
      <c r="I2052" t="inlineStr">
        <is>
          <t>de</t>
        </is>
      </c>
      <c r="J2052" t="b">
        <v>1</v>
      </c>
      <c r="K2052" t="inlineStr">
        <is>
          <t>82389d83fb2e787ab6e1f9845fa15e69</t>
        </is>
      </c>
      <c r="L2052" t="inlineStr">
        <is>
          <t>82389d83fb2e787ab6e1f9845fa15e69</t>
        </is>
      </c>
      <c r="M2052" t="n">
        <v>62</v>
      </c>
      <c r="N2052" t="n">
        <v>62</v>
      </c>
    </row>
    <row r="2053">
      <c r="A2053" t="n">
        <v>464</v>
      </c>
      <c r="B2053" s="2" t="n">
        <v>44262</v>
      </c>
      <c r="C2053" t="n">
        <v>1427</v>
      </c>
      <c r="D2053" t="inlineStr">
        <is>
          <t>Wie beurteilen Sie die folgende Aussage: "Ein stärkerer Umweltschutz ist notwendig, auch wenn er zu Lasten des Wirtschaftswachstums durchgesetzt werden muss."</t>
        </is>
      </c>
      <c r="E2053" t="inlineStr">
        <is>
          <t>options7</t>
        </is>
      </c>
      <c r="F2053" t="n">
        <v>4791</v>
      </c>
      <c r="G2053" t="inlineStr">
        <is>
          <t>Werthaltungen</t>
        </is>
      </c>
      <c r="H2053" t="inlineStr">
        <is>
          <t>Q02437</t>
        </is>
      </c>
      <c r="I2053" t="inlineStr">
        <is>
          <t>de</t>
        </is>
      </c>
      <c r="J2053" t="b">
        <v>1</v>
      </c>
      <c r="K2053" t="inlineStr">
        <is>
          <t>82389d83fb2e787ab6e1f9845fa15e69</t>
        </is>
      </c>
      <c r="L2053" t="inlineStr">
        <is>
          <t>82389d83fb2e787ab6e1f9845fa15e69</t>
        </is>
      </c>
      <c r="M2053" t="n">
        <v>62</v>
      </c>
      <c r="N2053" t="n">
        <v>62</v>
      </c>
    </row>
    <row r="2054">
      <c r="A2054" t="n">
        <v>482</v>
      </c>
      <c r="B2054" s="2" t="n">
        <v>44465</v>
      </c>
      <c r="C2054" t="n">
        <v>4227</v>
      </c>
      <c r="D2054" t="inlineStr">
        <is>
          <t>Wie beurteilen Sie die folgende Aussage: "Ein stärkerer Umweltschutz ist notwendig, auch wenn er zu Lasten des Wirtschaftswachstums durchgesetzt werden muss."</t>
        </is>
      </c>
      <c r="E2054" t="inlineStr">
        <is>
          <t>options7</t>
        </is>
      </c>
      <c r="F2054" t="n">
        <v>4809</v>
      </c>
      <c r="G2054" t="inlineStr">
        <is>
          <t>Werthaltungen</t>
        </is>
      </c>
      <c r="H2054" t="inlineStr">
        <is>
          <t>Q02528</t>
        </is>
      </c>
      <c r="I2054" t="inlineStr">
        <is>
          <t>de</t>
        </is>
      </c>
      <c r="J2054" t="b">
        <v>1</v>
      </c>
      <c r="K2054" t="inlineStr">
        <is>
          <t>82389d83fb2e787ab6e1f9845fa15e69</t>
        </is>
      </c>
      <c r="L2054" t="inlineStr">
        <is>
          <t>82389d83fb2e787ab6e1f9845fa15e69</t>
        </is>
      </c>
      <c r="M2054" t="n">
        <v>62</v>
      </c>
      <c r="N2054" t="n">
        <v>62</v>
      </c>
    </row>
    <row r="2055">
      <c r="A2055" t="n">
        <v>512</v>
      </c>
      <c r="B2055" s="2" t="n">
        <v>44633</v>
      </c>
      <c r="C2055" t="n">
        <v>5401</v>
      </c>
      <c r="D2055" t="inlineStr">
        <is>
          <t>Wie beurteilen Sie die folgende Aussage: "Ein stärkerer Umweltschutz ist notwendig, auch wenn er zu Lasten des Wirtschaftswachstums durchgesetzt werden muss."</t>
        </is>
      </c>
      <c r="E2055" t="inlineStr">
        <is>
          <t>options7</t>
        </is>
      </c>
      <c r="F2055" t="n">
        <v>4836</v>
      </c>
      <c r="G2055" t="inlineStr">
        <is>
          <t>Werthaltungen</t>
        </is>
      </c>
      <c r="H2055" t="inlineStr">
        <is>
          <t>Q02583</t>
        </is>
      </c>
      <c r="I2055" t="inlineStr">
        <is>
          <t>de</t>
        </is>
      </c>
      <c r="J2055" t="b">
        <v>1</v>
      </c>
      <c r="K2055" t="inlineStr">
        <is>
          <t>82389d83fb2e787ab6e1f9845fa15e69</t>
        </is>
      </c>
      <c r="L2055" t="inlineStr">
        <is>
          <t>82389d83fb2e787ab6e1f9845fa15e69</t>
        </is>
      </c>
      <c r="M2055" t="n">
        <v>62</v>
      </c>
      <c r="N2055" t="n">
        <v>62</v>
      </c>
    </row>
    <row r="2056">
      <c r="A2056" t="n">
        <v>1039</v>
      </c>
      <c r="B2056" s="2" t="n">
        <v>44997</v>
      </c>
      <c r="C2056" t="n">
        <v>31965</v>
      </c>
      <c r="D2056" t="inlineStr">
        <is>
          <t>Wie beurteilen Sie die folgende Aussage: "Ein stärkerer Umweltschutz ist notwendig, auch wenn er zu Lasten des Wirtschaftswachstums durchgesetzt werden muss."</t>
        </is>
      </c>
      <c r="E2056" t="inlineStr">
        <is>
          <t>options7</t>
        </is>
      </c>
      <c r="F2056" t="n">
        <v>11401</v>
      </c>
      <c r="G2056" t="inlineStr">
        <is>
          <t>Werthaltungen</t>
        </is>
      </c>
      <c r="H2056" t="inlineStr">
        <is>
          <t>Q02638</t>
        </is>
      </c>
      <c r="I2056" t="inlineStr">
        <is>
          <t>de</t>
        </is>
      </c>
      <c r="J2056" t="b">
        <v>1</v>
      </c>
      <c r="K2056" t="inlineStr">
        <is>
          <t>82389d83fb2e787ab6e1f9845fa15e69</t>
        </is>
      </c>
      <c r="L2056" t="inlineStr">
        <is>
          <t>82389d83fb2e787ab6e1f9845fa15e69</t>
        </is>
      </c>
      <c r="M2056" t="n">
        <v>62</v>
      </c>
      <c r="N2056" t="n">
        <v>62</v>
      </c>
    </row>
    <row r="2057">
      <c r="A2057" t="n">
        <v>1041</v>
      </c>
      <c r="B2057" s="2" t="n">
        <v>44997</v>
      </c>
      <c r="C2057" t="n">
        <v>32083</v>
      </c>
      <c r="D2057" t="inlineStr">
        <is>
          <t>Wie beurteilen Sie die folgende Aussage: "Ein stärkerer Umweltschutz ist notwendig, auch wenn er zu Lasten des Wirtschaftswachstums durchgesetzt werden muss."</t>
        </is>
      </c>
      <c r="E2057" t="inlineStr">
        <is>
          <t>options7</t>
        </is>
      </c>
      <c r="F2057" t="n">
        <v>11426</v>
      </c>
      <c r="G2057" t="inlineStr">
        <is>
          <t>Werthaltungen</t>
        </is>
      </c>
      <c r="H2057" t="inlineStr">
        <is>
          <t>Q02692</t>
        </is>
      </c>
      <c r="I2057" t="inlineStr">
        <is>
          <t>de</t>
        </is>
      </c>
      <c r="J2057" t="b">
        <v>1</v>
      </c>
      <c r="K2057" t="inlineStr">
        <is>
          <t>82389d83fb2e787ab6e1f9845fa15e69</t>
        </is>
      </c>
      <c r="L2057" t="inlineStr">
        <is>
          <t>82389d83fb2e787ab6e1f9845fa15e69</t>
        </is>
      </c>
      <c r="M2057" t="n">
        <v>62</v>
      </c>
      <c r="N2057" t="n">
        <v>62</v>
      </c>
    </row>
    <row r="2058">
      <c r="A2058" t="n">
        <v>1044</v>
      </c>
      <c r="B2058" s="2" t="n">
        <v>45018</v>
      </c>
      <c r="C2058" t="n">
        <v>31970</v>
      </c>
      <c r="D2058" t="inlineStr">
        <is>
          <t>Wie beurteilen Sie die folgende Aussage: "Ein stärkerer Umweltschutz ist notwendig, auch wenn er zu Lasten des Wirtschaftswachstums durchgesetzt werden muss."</t>
        </is>
      </c>
      <c r="E2058" t="inlineStr">
        <is>
          <t>options7</t>
        </is>
      </c>
      <c r="F2058" t="n">
        <v>11413</v>
      </c>
      <c r="G2058" t="inlineStr">
        <is>
          <t>Wertehaltung</t>
        </is>
      </c>
      <c r="H2058" t="inlineStr">
        <is>
          <t>Q02697</t>
        </is>
      </c>
      <c r="I2058" t="inlineStr">
        <is>
          <t>de</t>
        </is>
      </c>
      <c r="J2058" t="b">
        <v>1</v>
      </c>
      <c r="K2058" t="inlineStr">
        <is>
          <t>82389d83fb2e787ab6e1f9845fa15e69</t>
        </is>
      </c>
      <c r="L2058" t="inlineStr">
        <is>
          <t>82389d83fb2e787ab6e1f9845fa15e69</t>
        </is>
      </c>
      <c r="M2058" t="n">
        <v>62</v>
      </c>
      <c r="N2058" t="n">
        <v>62</v>
      </c>
    </row>
    <row r="2059">
      <c r="A2059" t="n">
        <v>1105</v>
      </c>
      <c r="B2059" s="2" t="n">
        <v>45396</v>
      </c>
      <c r="C2059" t="n">
        <v>32364</v>
      </c>
      <c r="D2059" t="inlineStr">
        <is>
          <t>Wie beurteilen Sie die folgende Aussage: "Ein stärkerer Umweltschutz ist notwendig, auch wenn er zu Lasten des Wirtschaftswachstums durchgesetzt werden muss."</t>
        </is>
      </c>
      <c r="E2059" t="inlineStr">
        <is>
          <t>options7</t>
        </is>
      </c>
      <c r="F2059" t="n">
        <v>11510</v>
      </c>
      <c r="G2059" t="inlineStr">
        <is>
          <t>Werthaltungen</t>
        </is>
      </c>
      <c r="H2059" t="inlineStr">
        <is>
          <t>Q02922</t>
        </is>
      </c>
      <c r="I2059" t="inlineStr">
        <is>
          <t>de</t>
        </is>
      </c>
      <c r="J2059" t="b">
        <v>1</v>
      </c>
      <c r="K2059" t="inlineStr">
        <is>
          <t>82389d83fb2e787ab6e1f9845fa15e69</t>
        </is>
      </c>
      <c r="L2059" t="inlineStr">
        <is>
          <t>82389d83fb2e787ab6e1f9845fa15e69</t>
        </is>
      </c>
      <c r="M2059" t="n">
        <v>62</v>
      </c>
      <c r="N2059" t="n">
        <v>62</v>
      </c>
    </row>
    <row r="2060">
      <c r="A2060" t="n">
        <v>1106</v>
      </c>
      <c r="B2060" s="2" t="n">
        <v>45403</v>
      </c>
      <c r="C2060" t="n">
        <v>32489</v>
      </c>
      <c r="D2060" t="inlineStr">
        <is>
          <t>Wie beurteilen Sie die folgende Aussage: "Ein stärkerer Umweltschutz ist notwendig, auch wenn er zu Lasten des Wirtschaftswachstums durchgesetzt werden muss."</t>
        </is>
      </c>
      <c r="E2060" t="inlineStr">
        <is>
          <t>options7</t>
        </is>
      </c>
      <c r="F2060" t="n">
        <v>11500</v>
      </c>
      <c r="G2060" t="inlineStr">
        <is>
          <t>Wertehaltungen</t>
        </is>
      </c>
      <c r="H2060" t="inlineStr">
        <is>
          <t>Q03022</t>
        </is>
      </c>
      <c r="I2060" t="inlineStr">
        <is>
          <t>de</t>
        </is>
      </c>
      <c r="J2060" t="b">
        <v>1</v>
      </c>
      <c r="K2060" t="inlineStr">
        <is>
          <t>82389d83fb2e787ab6e1f9845fa15e69</t>
        </is>
      </c>
      <c r="L2060" t="inlineStr">
        <is>
          <t>82389d83fb2e787ab6e1f9845fa15e69</t>
        </is>
      </c>
      <c r="M2060" t="n">
        <v>62</v>
      </c>
      <c r="N2060" t="n">
        <v>62</v>
      </c>
    </row>
    <row r="2061">
      <c r="A2061" t="n">
        <v>1112</v>
      </c>
      <c r="B2061" s="2" t="n">
        <v>45557</v>
      </c>
      <c r="C2061" t="n">
        <v>32835</v>
      </c>
      <c r="D2061" t="inlineStr">
        <is>
          <t>Wie beurteilen Sie die folgende Aussage: "Ein stärkerer Umweltschutz ist notwendig, auch wenn er zu Lasten des Wirtschaftswachstums durchgesetzt werden muss."</t>
        </is>
      </c>
      <c r="E2061" t="inlineStr">
        <is>
          <t>options7</t>
        </is>
      </c>
      <c r="F2061" t="n">
        <v>11594</v>
      </c>
      <c r="G2061" t="inlineStr">
        <is>
          <t>Werthaltungen</t>
        </is>
      </c>
      <c r="H2061" t="inlineStr">
        <is>
          <t>Q03169</t>
        </is>
      </c>
      <c r="I2061" t="inlineStr">
        <is>
          <t>de</t>
        </is>
      </c>
      <c r="J2061" t="b">
        <v>1</v>
      </c>
      <c r="K2061" t="inlineStr">
        <is>
          <t>82389d83fb2e787ab6e1f9845fa15e69</t>
        </is>
      </c>
      <c r="L2061" t="inlineStr">
        <is>
          <t>82389d83fb2e787ab6e1f9845fa15e69</t>
        </is>
      </c>
      <c r="M2061" t="n">
        <v>62</v>
      </c>
      <c r="N2061" t="n">
        <v>62</v>
      </c>
    </row>
    <row r="2062">
      <c r="A2062" t="n">
        <v>1118</v>
      </c>
      <c r="B2062" s="2" t="n">
        <v>45557</v>
      </c>
      <c r="C2062" t="n">
        <v>32734</v>
      </c>
      <c r="D2062" t="inlineStr">
        <is>
          <t>Wie beurteilen Sie die folgende Aussage: "Ein stärkerer Umweltschutz ist notwendig, auch wenn er zu Lasten des Wirtschaftswachstums durchgesetzt werden muss."</t>
        </is>
      </c>
      <c r="E2062" t="inlineStr">
        <is>
          <t>options7</t>
        </is>
      </c>
      <c r="F2062" t="n">
        <v>11570</v>
      </c>
      <c r="G2062" t="inlineStr">
        <is>
          <t>Werthaltungen</t>
        </is>
      </c>
      <c r="H2062" t="inlineStr">
        <is>
          <t>Q03262</t>
        </is>
      </c>
      <c r="I2062" t="inlineStr">
        <is>
          <t>de</t>
        </is>
      </c>
      <c r="J2062" t="b">
        <v>1</v>
      </c>
      <c r="K2062" t="inlineStr">
        <is>
          <t>82389d83fb2e787ab6e1f9845fa15e69</t>
        </is>
      </c>
      <c r="L2062" t="inlineStr">
        <is>
          <t>82389d83fb2e787ab6e1f9845fa15e69</t>
        </is>
      </c>
      <c r="M2062" t="n">
        <v>62</v>
      </c>
      <c r="N2062" t="n">
        <v>62</v>
      </c>
    </row>
    <row r="2063">
      <c r="A2063" t="n">
        <v>1121</v>
      </c>
      <c r="B2063" s="2" t="n">
        <v>45557</v>
      </c>
      <c r="C2063" t="n">
        <v>32688</v>
      </c>
      <c r="D2063" t="inlineStr">
        <is>
          <t>Wie beurteilen Sie die folgende Aussage: "Ein stärkerer Umweltschutz ist notwendig, auch wenn er zu Lasten des Wirtschaftswachstums durchgesetzt werden muss."</t>
        </is>
      </c>
      <c r="E2063" t="inlineStr">
        <is>
          <t>options7</t>
        </is>
      </c>
      <c r="F2063" t="n">
        <v>11558</v>
      </c>
      <c r="G2063" t="inlineStr">
        <is>
          <t>Werthaltungen</t>
        </is>
      </c>
      <c r="H2063" t="inlineStr">
        <is>
          <t>Q03310</t>
        </is>
      </c>
      <c r="I2063" t="inlineStr">
        <is>
          <t>de</t>
        </is>
      </c>
      <c r="J2063" t="b">
        <v>1</v>
      </c>
      <c r="K2063" t="inlineStr">
        <is>
          <t>82389d83fb2e787ab6e1f9845fa15e69</t>
        </is>
      </c>
      <c r="L2063" t="inlineStr">
        <is>
          <t>82389d83fb2e787ab6e1f9845fa15e69</t>
        </is>
      </c>
      <c r="M2063" t="n">
        <v>62</v>
      </c>
      <c r="N2063" t="n">
        <v>62</v>
      </c>
    </row>
    <row r="2064">
      <c r="A2064" t="n">
        <v>1131</v>
      </c>
      <c r="B2064" s="2" t="n">
        <v>45620</v>
      </c>
      <c r="C2064" t="n">
        <v>33128</v>
      </c>
      <c r="D2064" t="inlineStr">
        <is>
          <t>Wie beurteilen Sie die folgende Aussage: "Ein stärkerer Umweltschutz ist notwendig, auch wenn er zu Lasten des Wirtschaftswachstums durchgesetzt werden muss."</t>
        </is>
      </c>
      <c r="E2064" t="inlineStr">
        <is>
          <t>options7</t>
        </is>
      </c>
      <c r="F2064" t="n">
        <v>11665</v>
      </c>
      <c r="G2064" t="inlineStr">
        <is>
          <t>Werthaltungen</t>
        </is>
      </c>
      <c r="H2064" t="inlineStr">
        <is>
          <t>Q03558</t>
        </is>
      </c>
      <c r="I2064" t="inlineStr">
        <is>
          <t>de</t>
        </is>
      </c>
      <c r="J2064" t="b">
        <v>1</v>
      </c>
      <c r="K2064" t="inlineStr">
        <is>
          <t>82389d83fb2e787ab6e1f9845fa15e69</t>
        </is>
      </c>
      <c r="L2064" t="inlineStr">
        <is>
          <t>82389d83fb2e787ab6e1f9845fa15e69</t>
        </is>
      </c>
      <c r="M2064" t="n">
        <v>62</v>
      </c>
      <c r="N2064" t="n">
        <v>62</v>
      </c>
    </row>
    <row r="2065">
      <c r="A2065" t="n">
        <v>1137</v>
      </c>
      <c r="B2065" s="2" t="n">
        <v>45725</v>
      </c>
      <c r="C2065" t="n">
        <v>33274</v>
      </c>
      <c r="D2065" t="inlineStr">
        <is>
          <t>Wie beurteilen Sie die folgende Aussage: "Ein stärkerer Umweltschutz ist notwendig, auch wenn er zu Lasten des Wirtschaftswachstums durchgesetzt werden muss."</t>
        </is>
      </c>
      <c r="E2065" t="inlineStr">
        <is>
          <t>options7</t>
        </is>
      </c>
      <c r="F2065" t="n">
        <v>11697</v>
      </c>
      <c r="G2065" t="inlineStr">
        <is>
          <t>Werthaltungen</t>
        </is>
      </c>
      <c r="H2065" t="inlineStr">
        <is>
          <t>Q03655</t>
        </is>
      </c>
      <c r="I2065" t="inlineStr">
        <is>
          <t>de</t>
        </is>
      </c>
      <c r="J2065" t="b">
        <v>1</v>
      </c>
      <c r="K2065" t="inlineStr">
        <is>
          <t>82389d83fb2e787ab6e1f9845fa15e69</t>
        </is>
      </c>
      <c r="L2065" t="inlineStr">
        <is>
          <t>82389d83fb2e787ab6e1f9845fa15e69</t>
        </is>
      </c>
      <c r="M2065" t="n">
        <v>62</v>
      </c>
      <c r="N2065" t="n">
        <v>62</v>
      </c>
    </row>
    <row r="2066">
      <c r="A2066" t="n">
        <v>1140</v>
      </c>
      <c r="B2066" s="2" t="n">
        <v>45697</v>
      </c>
      <c r="C2066" t="n">
        <v>33176</v>
      </c>
      <c r="D2066" t="inlineStr">
        <is>
          <t>Wie beurteilen Sie die folgende Aussage: "Ein stärkerer Umweltschutz ist notwendig, auch wenn er zu Lasten des Wirtschaftswachstums durchgesetzt werden muss."</t>
        </is>
      </c>
      <c r="E2066" t="inlineStr">
        <is>
          <t>options7</t>
        </is>
      </c>
      <c r="F2066" t="n">
        <v>11675</v>
      </c>
      <c r="G2066" t="inlineStr">
        <is>
          <t>Werthaltungen</t>
        </is>
      </c>
      <c r="H2066" t="inlineStr">
        <is>
          <t>Q03703</t>
        </is>
      </c>
      <c r="I2066" t="inlineStr">
        <is>
          <t>de</t>
        </is>
      </c>
      <c r="J2066" t="b">
        <v>1</v>
      </c>
      <c r="K2066" t="inlineStr">
        <is>
          <t>82389d83fb2e787ab6e1f9845fa15e69</t>
        </is>
      </c>
      <c r="L2066" t="inlineStr">
        <is>
          <t>82389d83fb2e787ab6e1f9845fa15e69</t>
        </is>
      </c>
      <c r="M2066" t="n">
        <v>62</v>
      </c>
      <c r="N2066" t="n">
        <v>62</v>
      </c>
    </row>
    <row r="2067">
      <c r="A2067" t="n">
        <v>222</v>
      </c>
      <c r="B2067" t="n">
        <v>2019</v>
      </c>
      <c r="C2067" t="n">
        <v>3467</v>
      </c>
      <c r="D2067" t="inlineStr">
        <is>
          <t>Wie beurteilen Sie die folgende Aussage: "Ein stärkerer Umweltschutz ist notwendig, auch wenn er zu Lasten des Wirtschaftswachstums durchgesetzt werden muss."</t>
        </is>
      </c>
      <c r="E2067" t="inlineStr">
        <is>
          <t>Slider-7</t>
        </is>
      </c>
      <c r="F2067" t="n">
        <v>13</v>
      </c>
      <c r="G2067" t="inlineStr">
        <is>
          <t>Umweltschutz &amp; Landwirtschaft</t>
        </is>
      </c>
      <c r="H2067" t="inlineStr">
        <is>
          <t>Q05905</t>
        </is>
      </c>
      <c r="I2067" t="inlineStr">
        <is>
          <t>de</t>
        </is>
      </c>
      <c r="J2067" t="b">
        <v>1</v>
      </c>
      <c r="K2067" t="inlineStr">
        <is>
          <t>82389d83fb2e787ab6e1f9845fa15e69</t>
        </is>
      </c>
      <c r="L2067" t="inlineStr">
        <is>
          <t>82389d83fb2e787ab6e1f9845fa15e69</t>
        </is>
      </c>
      <c r="M2067" t="n">
        <v>62</v>
      </c>
      <c r="N2067" t="n">
        <v>62</v>
      </c>
    </row>
    <row r="2068">
      <c r="A2068" t="n">
        <v>232</v>
      </c>
      <c r="B2068" t="n">
        <v>2020</v>
      </c>
      <c r="C2068" t="n">
        <v>3583</v>
      </c>
      <c r="D2068" t="inlineStr">
        <is>
          <t>Wie beurteilen Sie die folgende Aussage: "Ein stärkerer Umweltschutz ist notwendig, auch wenn er zu Lasten des Wirtschaftswachstums durchgesetzt werden muss."</t>
        </is>
      </c>
      <c r="E2068" t="inlineStr">
        <is>
          <t>Slider-7</t>
        </is>
      </c>
      <c r="F2068" t="n">
        <v>13</v>
      </c>
      <c r="G2068" t="inlineStr">
        <is>
          <t>Umweltschutz &amp; Landwirtschaft</t>
        </is>
      </c>
      <c r="H2068" t="inlineStr">
        <is>
          <t>Q06054</t>
        </is>
      </c>
      <c r="I2068" t="inlineStr">
        <is>
          <t>de</t>
        </is>
      </c>
      <c r="J2068" t="b">
        <v>1</v>
      </c>
      <c r="K2068" t="inlineStr">
        <is>
          <t>82389d83fb2e787ab6e1f9845fa15e69</t>
        </is>
      </c>
      <c r="L2068" t="inlineStr">
        <is>
          <t>82389d83fb2e787ab6e1f9845fa15e69</t>
        </is>
      </c>
      <c r="M2068" t="n">
        <v>62</v>
      </c>
      <c r="N2068" t="n">
        <v>62</v>
      </c>
    </row>
    <row r="2069">
      <c r="A2069" t="n">
        <v>237</v>
      </c>
      <c r="B2069" t="n">
        <v>2020</v>
      </c>
      <c r="C2069" t="n">
        <v>3729</v>
      </c>
      <c r="D2069" t="inlineStr">
        <is>
          <t>Wie beurteilen Sie die folgende Aussage: "Ein stärkerer Umweltschutz ist notwendig, auch wenn er zu Lasten des Wirtschaftswachstums durchgesetzt werden muss."</t>
        </is>
      </c>
      <c r="E2069" t="inlineStr">
        <is>
          <t>Slider-7</t>
        </is>
      </c>
      <c r="F2069" t="n">
        <v>13</v>
      </c>
      <c r="G2069" t="inlineStr">
        <is>
          <t>Umweltschutz &amp; Landwirtschaft</t>
        </is>
      </c>
      <c r="H2069" t="inlineStr">
        <is>
          <t>Q06105</t>
        </is>
      </c>
      <c r="I2069" t="inlineStr">
        <is>
          <t>de</t>
        </is>
      </c>
      <c r="J2069" t="b">
        <v>1</v>
      </c>
      <c r="K2069" t="inlineStr">
        <is>
          <t>82389d83fb2e787ab6e1f9845fa15e69</t>
        </is>
      </c>
      <c r="L2069" t="inlineStr">
        <is>
          <t>82389d83fb2e787ab6e1f9845fa15e69</t>
        </is>
      </c>
      <c r="M2069" t="n">
        <v>62</v>
      </c>
      <c r="N2069" t="n">
        <v>62</v>
      </c>
    </row>
    <row r="2070">
      <c r="A2070" t="n">
        <v>234</v>
      </c>
      <c r="B2070" t="n">
        <v>2020</v>
      </c>
      <c r="C2070" t="n">
        <v>3632</v>
      </c>
      <c r="D2070" t="inlineStr">
        <is>
          <t>Wie beurteilen Sie die folgende Aussage: "Ein stärkerer Umweltschutz ist notwendig, auch wenn er zu Lasten des Wirtschaftswachstums durchgesetzt werden muss."</t>
        </is>
      </c>
      <c r="E2070" t="inlineStr">
        <is>
          <t>Slider-7</t>
        </is>
      </c>
      <c r="F2070" t="n">
        <v>13</v>
      </c>
      <c r="G2070" t="inlineStr">
        <is>
          <t>Umweltschutz &amp; Landwirtschaft</t>
        </is>
      </c>
      <c r="H2070" t="inlineStr">
        <is>
          <t>Q06151</t>
        </is>
      </c>
      <c r="I2070" t="inlineStr">
        <is>
          <t>de</t>
        </is>
      </c>
      <c r="J2070" t="b">
        <v>1</v>
      </c>
      <c r="K2070" t="inlineStr">
        <is>
          <t>82389d83fb2e787ab6e1f9845fa15e69</t>
        </is>
      </c>
      <c r="L2070" t="inlineStr">
        <is>
          <t>82389d83fb2e787ab6e1f9845fa15e69</t>
        </is>
      </c>
      <c r="M2070" t="n">
        <v>62</v>
      </c>
      <c r="N2070" t="n">
        <v>62</v>
      </c>
    </row>
    <row r="2071">
      <c r="A2071" t="n">
        <v>230</v>
      </c>
      <c r="B2071" t="n">
        <v>2020</v>
      </c>
      <c r="C2071" t="n">
        <v>3529</v>
      </c>
      <c r="D2071" t="inlineStr">
        <is>
          <t>Wie beurteilen Sie die folgende Aussage: "Ein stärkerer Umweltschutz ist notwendig, auch wenn er zu Lasten des Wirtschaftswachstums durchgesetzt werden muss."</t>
        </is>
      </c>
      <c r="E2071" t="inlineStr">
        <is>
          <t>Slider-7</t>
        </is>
      </c>
      <c r="F2071" t="n">
        <v>13</v>
      </c>
      <c r="G2071" t="inlineStr">
        <is>
          <t>Umweltschutz &amp; Landwirtschaft</t>
        </is>
      </c>
      <c r="H2071" t="inlineStr">
        <is>
          <t>Q06199</t>
        </is>
      </c>
      <c r="I2071" t="inlineStr">
        <is>
          <t>de</t>
        </is>
      </c>
      <c r="J2071" t="b">
        <v>1</v>
      </c>
      <c r="K2071" t="inlineStr">
        <is>
          <t>82389d83fb2e787ab6e1f9845fa15e69</t>
        </is>
      </c>
      <c r="L2071" t="inlineStr">
        <is>
          <t>82389d83fb2e787ab6e1f9845fa15e69</t>
        </is>
      </c>
      <c r="M2071" t="n">
        <v>62</v>
      </c>
      <c r="N2071" t="n">
        <v>62</v>
      </c>
    </row>
    <row r="2072">
      <c r="A2072" t="n">
        <v>255</v>
      </c>
      <c r="B2072" t="n">
        <v>2020</v>
      </c>
      <c r="C2072" t="n">
        <v>4169</v>
      </c>
      <c r="D2072" t="inlineStr">
        <is>
          <t>Wie beurteilen Sie die folgende Aussage: "Ein stärkerer Umweltschutz ist notwendig, auch wenn er zu Lasten des Wirtschaftswachstums durchgesetzt werden muss."</t>
        </is>
      </c>
      <c r="E2072" t="inlineStr">
        <is>
          <t>Slider-7</t>
        </is>
      </c>
      <c r="F2072" t="n">
        <v>13</v>
      </c>
      <c r="G2072" t="inlineStr">
        <is>
          <t>Umweltschutz &amp; Landwirtschaft</t>
        </is>
      </c>
      <c r="H2072" t="inlineStr">
        <is>
          <t>Q06371</t>
        </is>
      </c>
      <c r="I2072" t="inlineStr">
        <is>
          <t>de</t>
        </is>
      </c>
      <c r="J2072" t="b">
        <v>1</v>
      </c>
      <c r="K2072" t="inlineStr">
        <is>
          <t>82389d83fb2e787ab6e1f9845fa15e69</t>
        </is>
      </c>
      <c r="L2072" t="inlineStr">
        <is>
          <t>82389d83fb2e787ab6e1f9845fa15e69</t>
        </is>
      </c>
      <c r="M2072" t="n">
        <v>62</v>
      </c>
      <c r="N2072" t="n">
        <v>62</v>
      </c>
    </row>
    <row r="2073">
      <c r="A2073" t="n">
        <v>258</v>
      </c>
      <c r="B2073" t="n">
        <v>2020</v>
      </c>
      <c r="C2073" t="n">
        <v>4231</v>
      </c>
      <c r="D2073" t="inlineStr">
        <is>
          <t>Wie beurteilen Sie die folgende Aussage: "Ein stärkerer Umweltschutz ist notwendig, auch wenn er zu Lasten des Wirtschaftswachstums durchgesetzt werden muss."</t>
        </is>
      </c>
      <c r="E2073" t="inlineStr">
        <is>
          <t>Slider-7</t>
        </is>
      </c>
      <c r="F2073" t="n">
        <v>13</v>
      </c>
      <c r="G2073" t="inlineStr">
        <is>
          <t>Umweltschutz &amp; Landwirtschaft</t>
        </is>
      </c>
      <c r="H2073" t="inlineStr">
        <is>
          <t>Q06766</t>
        </is>
      </c>
      <c r="I2073" t="inlineStr">
        <is>
          <t>de</t>
        </is>
      </c>
      <c r="J2073" t="b">
        <v>1</v>
      </c>
      <c r="K2073" t="inlineStr">
        <is>
          <t>82389d83fb2e787ab6e1f9845fa15e69</t>
        </is>
      </c>
      <c r="L2073" t="inlineStr">
        <is>
          <t>82389d83fb2e787ab6e1f9845fa15e69</t>
        </is>
      </c>
      <c r="M2073" t="n">
        <v>62</v>
      </c>
      <c r="N2073" t="n">
        <v>62</v>
      </c>
    </row>
    <row r="2074">
      <c r="A2074" t="n">
        <v>222</v>
      </c>
      <c r="B2074" t="n">
        <v>2019</v>
      </c>
      <c r="C2074" t="n">
        <v>3467</v>
      </c>
      <c r="D2074" t="inlineStr">
        <is>
          <t>Wie beurteilen Sie die folgende Aussage: "Ein stärkerer Umweltschutz ist notwendig, auch wenn er zu Lasten des Wirtschaftswachstums durchgesetzt werden muss."</t>
        </is>
      </c>
      <c r="E2074" t="inlineStr">
        <is>
          <t>Slider-7</t>
        </is>
      </c>
      <c r="F2074" t="n">
        <v>13</v>
      </c>
      <c r="G2074" t="inlineStr">
        <is>
          <t>Umweltschutz &amp; Landwirtschaft</t>
        </is>
      </c>
      <c r="H2074" t="inlineStr">
        <is>
          <t>Q07652</t>
        </is>
      </c>
      <c r="I2074" t="inlineStr">
        <is>
          <t>de</t>
        </is>
      </c>
      <c r="J2074" t="b">
        <v>1</v>
      </c>
      <c r="K2074" t="inlineStr">
        <is>
          <t>82389d83fb2e787ab6e1f9845fa15e69</t>
        </is>
      </c>
      <c r="L2074" t="inlineStr">
        <is>
          <t>82389d83fb2e787ab6e1f9845fa15e69</t>
        </is>
      </c>
      <c r="M2074" t="n">
        <v>62</v>
      </c>
      <c r="N2074" t="n">
        <v>62</v>
      </c>
    </row>
    <row r="2075">
      <c r="A2075" t="n">
        <v>232</v>
      </c>
      <c r="B2075" t="n">
        <v>2020</v>
      </c>
      <c r="C2075" t="n">
        <v>3583</v>
      </c>
      <c r="D2075" t="inlineStr">
        <is>
          <t>Wie beurteilen Sie die folgende Aussage: "Ein stärkerer Umweltschutz ist notwendig, auch wenn er zu Lasten des Wirtschaftswachstums durchgesetzt werden muss."</t>
        </is>
      </c>
      <c r="E2075" t="inlineStr">
        <is>
          <t>Slider-7</t>
        </is>
      </c>
      <c r="F2075" t="n">
        <v>13</v>
      </c>
      <c r="G2075" t="inlineStr">
        <is>
          <t>Umweltschutz &amp; Landwirtschaft</t>
        </is>
      </c>
      <c r="H2075" t="inlineStr">
        <is>
          <t>Q07884</t>
        </is>
      </c>
      <c r="I2075" t="inlineStr">
        <is>
          <t>de</t>
        </is>
      </c>
      <c r="J2075" t="b">
        <v>1</v>
      </c>
      <c r="K2075" t="inlineStr">
        <is>
          <t>82389d83fb2e787ab6e1f9845fa15e69</t>
        </is>
      </c>
      <c r="L2075" t="inlineStr">
        <is>
          <t>82389d83fb2e787ab6e1f9845fa15e69</t>
        </is>
      </c>
      <c r="M2075" t="n">
        <v>62</v>
      </c>
      <c r="N2075" t="n">
        <v>62</v>
      </c>
    </row>
    <row r="2076">
      <c r="A2076" t="n">
        <v>246</v>
      </c>
      <c r="B2076" t="n">
        <v>2020</v>
      </c>
      <c r="C2076" t="n">
        <v>4062</v>
      </c>
      <c r="D2076" t="inlineStr">
        <is>
          <t>Wie beurteilen Sie die folgende Aussage: "Ein stärkerer Umweltschutz ist notwendig, auch wenn er zu Lasten des Wirtschaftswachstums durchgesetzt werden muss."</t>
        </is>
      </c>
      <c r="E2076" t="inlineStr">
        <is>
          <t>Slider-7</t>
        </is>
      </c>
      <c r="F2076" t="n">
        <v>13</v>
      </c>
      <c r="G2076" t="inlineStr">
        <is>
          <t>Umweltschutz &amp; Landwirtschaft</t>
        </is>
      </c>
      <c r="H2076" t="inlineStr">
        <is>
          <t>Q07934</t>
        </is>
      </c>
      <c r="I2076" t="inlineStr">
        <is>
          <t>de</t>
        </is>
      </c>
      <c r="J2076" t="b">
        <v>1</v>
      </c>
      <c r="K2076" t="inlineStr">
        <is>
          <t>82389d83fb2e787ab6e1f9845fa15e69</t>
        </is>
      </c>
      <c r="L2076" t="inlineStr">
        <is>
          <t>82389d83fb2e787ab6e1f9845fa15e69</t>
        </is>
      </c>
      <c r="M2076" t="n">
        <v>62</v>
      </c>
      <c r="N2076" t="n">
        <v>62</v>
      </c>
    </row>
    <row r="2077">
      <c r="A2077" t="n">
        <v>284</v>
      </c>
      <c r="B2077" t="n">
        <v>2021</v>
      </c>
      <c r="C2077" t="n">
        <v>4546</v>
      </c>
      <c r="D2077" t="inlineStr">
        <is>
          <t>Wie beurteilen Sie die folgende Aussage: "Ein stärkerer Umweltschutz ist notwendig, auch wenn er zu Lasten des Wirtschaftswachstums durchgesetzt werden muss."</t>
        </is>
      </c>
      <c r="E2077" t="inlineStr">
        <is>
          <t>Slider-7</t>
        </is>
      </c>
      <c r="F2077" t="n">
        <v>13</v>
      </c>
      <c r="G2077" t="inlineStr">
        <is>
          <t>Umweltschutz &amp; Landwirtschaft</t>
        </is>
      </c>
      <c r="H2077" t="inlineStr">
        <is>
          <t>Q08095</t>
        </is>
      </c>
      <c r="I2077" t="inlineStr">
        <is>
          <t>de</t>
        </is>
      </c>
      <c r="J2077" t="b">
        <v>1</v>
      </c>
      <c r="K2077" t="inlineStr">
        <is>
          <t>82389d83fb2e787ab6e1f9845fa15e69</t>
        </is>
      </c>
      <c r="L2077" t="inlineStr">
        <is>
          <t>82389d83fb2e787ab6e1f9845fa15e69</t>
        </is>
      </c>
      <c r="M2077" t="n">
        <v>62</v>
      </c>
      <c r="N2077" t="n">
        <v>62</v>
      </c>
    </row>
    <row r="2078">
      <c r="A2078" t="n">
        <v>237</v>
      </c>
      <c r="B2078" t="n">
        <v>2020</v>
      </c>
      <c r="C2078" t="n">
        <v>3729</v>
      </c>
      <c r="D2078" t="inlineStr">
        <is>
          <t>Wie beurteilen Sie die folgende Aussage: "Ein stärkerer Umweltschutz ist notwendig, auch wenn er zu Lasten des Wirtschaftswachstums durchgesetzt werden muss."</t>
        </is>
      </c>
      <c r="E2078" t="inlineStr">
        <is>
          <t>Slider-7</t>
        </is>
      </c>
      <c r="F2078" t="n">
        <v>13</v>
      </c>
      <c r="G2078" t="inlineStr">
        <is>
          <t>Umweltschutz &amp; Landwirtschaft</t>
        </is>
      </c>
      <c r="H2078" t="inlineStr">
        <is>
          <t>Q08145</t>
        </is>
      </c>
      <c r="I2078" t="inlineStr">
        <is>
          <t>de</t>
        </is>
      </c>
      <c r="J2078" t="b">
        <v>1</v>
      </c>
      <c r="K2078" t="inlineStr">
        <is>
          <t>82389d83fb2e787ab6e1f9845fa15e69</t>
        </is>
      </c>
      <c r="L2078" t="inlineStr">
        <is>
          <t>82389d83fb2e787ab6e1f9845fa15e69</t>
        </is>
      </c>
      <c r="M2078" t="n">
        <v>62</v>
      </c>
      <c r="N2078" t="n">
        <v>62</v>
      </c>
    </row>
    <row r="2079">
      <c r="A2079" t="n">
        <v>234</v>
      </c>
      <c r="B2079" t="n">
        <v>2020</v>
      </c>
      <c r="C2079" t="n">
        <v>3632</v>
      </c>
      <c r="D2079" t="inlineStr">
        <is>
          <t>Wie beurteilen Sie die folgende Aussage: "Ein stärkerer Umweltschutz ist notwendig, auch wenn er zu Lasten des Wirtschaftswachstums durchgesetzt werden muss."</t>
        </is>
      </c>
      <c r="E2079" t="inlineStr">
        <is>
          <t>Slider-7</t>
        </is>
      </c>
      <c r="F2079" t="n">
        <v>13</v>
      </c>
      <c r="G2079" t="inlineStr">
        <is>
          <t>Umweltschutz &amp; Landwirtschaft</t>
        </is>
      </c>
      <c r="H2079" t="inlineStr">
        <is>
          <t>Q08292</t>
        </is>
      </c>
      <c r="I2079" t="inlineStr">
        <is>
          <t>de</t>
        </is>
      </c>
      <c r="J2079" t="b">
        <v>1</v>
      </c>
      <c r="K2079" t="inlineStr">
        <is>
          <t>82389d83fb2e787ab6e1f9845fa15e69</t>
        </is>
      </c>
      <c r="L2079" t="inlineStr">
        <is>
          <t>82389d83fb2e787ab6e1f9845fa15e69</t>
        </is>
      </c>
      <c r="M2079" t="n">
        <v>62</v>
      </c>
      <c r="N2079" t="n">
        <v>62</v>
      </c>
    </row>
    <row r="2080">
      <c r="A2080" t="n">
        <v>230</v>
      </c>
      <c r="B2080" t="n">
        <v>2020</v>
      </c>
      <c r="C2080" t="n">
        <v>3529</v>
      </c>
      <c r="D2080" t="inlineStr">
        <is>
          <t>Wie beurteilen Sie die folgende Aussage: "Ein stärkerer Umweltschutz ist notwendig, auch wenn er zu Lasten des Wirtschaftswachstums durchgesetzt werden muss."</t>
        </is>
      </c>
      <c r="E2080" t="inlineStr">
        <is>
          <t>Slider-7</t>
        </is>
      </c>
      <c r="F2080" t="n">
        <v>13</v>
      </c>
      <c r="G2080" t="inlineStr">
        <is>
          <t>Umweltschutz &amp; Landwirtschaft</t>
        </is>
      </c>
      <c r="H2080" t="inlineStr">
        <is>
          <t>Q08537</t>
        </is>
      </c>
      <c r="I2080" t="inlineStr">
        <is>
          <t>de</t>
        </is>
      </c>
      <c r="J2080" t="b">
        <v>1</v>
      </c>
      <c r="K2080" t="inlineStr">
        <is>
          <t>82389d83fb2e787ab6e1f9845fa15e69</t>
        </is>
      </c>
      <c r="L2080" t="inlineStr">
        <is>
          <t>82389d83fb2e787ab6e1f9845fa15e69</t>
        </is>
      </c>
      <c r="M2080" t="n">
        <v>62</v>
      </c>
      <c r="N2080" t="n">
        <v>62</v>
      </c>
    </row>
    <row r="2081">
      <c r="A2081" t="n">
        <v>291</v>
      </c>
      <c r="B2081" t="n">
        <v>2021</v>
      </c>
      <c r="C2081" t="n">
        <v>3913</v>
      </c>
      <c r="D2081" t="inlineStr">
        <is>
          <t>Wie beurteilen Sie die folgende Aussage: "Ein stärkerer Umweltschutz ist notwendig, auch wenn er zu Lasten des Wirtschaftswachstums durchgesetzt werden muss."</t>
        </is>
      </c>
      <c r="E2081" t="inlineStr">
        <is>
          <t>Slider-7</t>
        </is>
      </c>
      <c r="F2081" t="n">
        <v>13</v>
      </c>
      <c r="G2081" t="inlineStr">
        <is>
          <t>Umweltschutz &amp; Landwirtschaft</t>
        </is>
      </c>
      <c r="H2081" t="inlineStr">
        <is>
          <t>Q08758</t>
        </is>
      </c>
      <c r="I2081" t="inlineStr">
        <is>
          <t>de</t>
        </is>
      </c>
      <c r="J2081" t="b">
        <v>1</v>
      </c>
      <c r="K2081" t="inlineStr">
        <is>
          <t>82389d83fb2e787ab6e1f9845fa15e69</t>
        </is>
      </c>
      <c r="L2081" t="inlineStr">
        <is>
          <t>82389d83fb2e787ab6e1f9845fa15e69</t>
        </is>
      </c>
      <c r="M2081" t="n">
        <v>62</v>
      </c>
      <c r="N2081" t="n">
        <v>62</v>
      </c>
    </row>
    <row r="2083">
      <c r="A2083" s="1">
        <f>== Cluster 60 – 70 Fragen – unterschiedliche Fragen vorhanden ===</f>
        <v/>
      </c>
      <c r="B2083" s="1" t="n"/>
      <c r="C2083" s="1" t="n"/>
      <c r="D2083" s="1" t="n"/>
      <c r="E2083" s="1" t="n"/>
      <c r="F2083" s="1" t="n"/>
      <c r="G2083" s="1" t="n"/>
      <c r="H2083" s="1" t="n"/>
      <c r="I2083" s="1" t="n"/>
      <c r="J2083" s="1" t="n"/>
      <c r="K2083" s="1" t="n"/>
      <c r="L2083" s="1" t="n"/>
      <c r="M2083" s="1" t="n"/>
      <c r="N2083" s="1" t="n"/>
    </row>
    <row r="2084">
      <c r="A2084" t="inlineStr">
        <is>
          <t>ID_Wahl</t>
        </is>
      </c>
      <c r="B2084" t="inlineStr">
        <is>
          <t>Datum</t>
        </is>
      </c>
      <c r="C2084" t="inlineStr">
        <is>
          <t>Frage_ID</t>
        </is>
      </c>
      <c r="D2084" t="inlineStr">
        <is>
          <t>Frage_Text</t>
        </is>
      </c>
      <c r="E2084" t="inlineStr">
        <is>
          <t>Frage_Typ</t>
        </is>
      </c>
      <c r="F2084" t="inlineStr">
        <is>
          <t>Bereich_ID</t>
        </is>
      </c>
      <c r="G2084" t="inlineStr">
        <is>
          <t>Bereich</t>
        </is>
      </c>
      <c r="H2084" t="inlineStr">
        <is>
          <t>ID_gesamt</t>
        </is>
      </c>
      <c r="I2084" t="inlineStr">
        <is>
          <t>Sprache</t>
        </is>
      </c>
      <c r="J2084" t="inlineStr">
        <is>
          <t>Duplikat</t>
        </is>
      </c>
      <c r="K2084" t="inlineStr">
        <is>
          <t>Frage_Hash</t>
        </is>
      </c>
      <c r="L2084" t="inlineStr">
        <is>
          <t>Duplikat_Gruppe</t>
        </is>
      </c>
      <c r="M2084" t="inlineStr">
        <is>
          <t>Cluster_Duplikate</t>
        </is>
      </c>
      <c r="N2084" t="inlineStr">
        <is>
          <t>Cluster_Final</t>
        </is>
      </c>
    </row>
    <row r="2085">
      <c r="A2085" t="n">
        <v>2</v>
      </c>
      <c r="B2085" s="2" t="n">
        <v>43758</v>
      </c>
      <c r="C2085" t="n">
        <v>201</v>
      </c>
      <c r="D2085" t="inlineStr">
        <is>
          <t>Wie beurteilen Sie die folgende Aussage: "Von einer freien Marktwirtschaft profitieren langfristig alle."</t>
        </is>
      </c>
      <c r="E2085" t="inlineStr">
        <is>
          <t>options7</t>
        </is>
      </c>
      <c r="F2085" t="n">
        <v>4734</v>
      </c>
      <c r="G2085" t="inlineStr">
        <is>
          <t>Werthaltungen</t>
        </is>
      </c>
      <c r="H2085" t="inlineStr">
        <is>
          <t>Q00060</t>
        </is>
      </c>
      <c r="I2085" t="inlineStr">
        <is>
          <t>de</t>
        </is>
      </c>
      <c r="J2085" t="b">
        <v>1</v>
      </c>
      <c r="K2085" t="inlineStr">
        <is>
          <t>c1f4607ff0fafdb4317d5d91d3dc0cf3</t>
        </is>
      </c>
      <c r="L2085" t="inlineStr">
        <is>
          <t>c1f4607ff0fafdb4317d5d91d3dc0cf3</t>
        </is>
      </c>
      <c r="M2085" t="n">
        <v>60</v>
      </c>
      <c r="N2085" t="n">
        <v>60</v>
      </c>
    </row>
    <row r="2086">
      <c r="A2086" t="n">
        <v>10</v>
      </c>
      <c r="B2086" s="2" t="n">
        <v>43940</v>
      </c>
      <c r="C2086" t="n">
        <v>472</v>
      </c>
      <c r="D2086" t="inlineStr">
        <is>
          <t>Wie beurteilen Sie die folgende Aussage: "Von einer freien Marktwirtschaft profitieren langfristig alle."</t>
        </is>
      </c>
      <c r="E2086" t="inlineStr">
        <is>
          <t>options7</t>
        </is>
      </c>
      <c r="F2086" t="n">
        <v>4737</v>
      </c>
      <c r="G2086" t="inlineStr">
        <is>
          <t>Werthaltungen</t>
        </is>
      </c>
      <c r="H2086" t="inlineStr">
        <is>
          <t>Q00118</t>
        </is>
      </c>
      <c r="I2086" t="inlineStr">
        <is>
          <t>de</t>
        </is>
      </c>
      <c r="J2086" t="b">
        <v>1</v>
      </c>
      <c r="K2086" t="inlineStr">
        <is>
          <t>c1f4607ff0fafdb4317d5d91d3dc0cf3</t>
        </is>
      </c>
      <c r="L2086" t="inlineStr">
        <is>
          <t>c1f4607ff0fafdb4317d5d91d3dc0cf3</t>
        </is>
      </c>
      <c r="M2086" t="n">
        <v>60</v>
      </c>
      <c r="N2086" t="n">
        <v>60</v>
      </c>
    </row>
    <row r="2087">
      <c r="A2087" t="n">
        <v>5</v>
      </c>
      <c r="B2087" s="2" t="n">
        <v>43898</v>
      </c>
      <c r="C2087" t="n">
        <v>337</v>
      </c>
      <c r="D2087" t="inlineStr">
        <is>
          <t>Wie beurteilen Sie die folgende Aussage: "Von einer freien Marktwirtschaft profitieren langfristig alle."</t>
        </is>
      </c>
      <c r="E2087" t="inlineStr">
        <is>
          <t>options7</t>
        </is>
      </c>
      <c r="F2087" t="n">
        <v>4736</v>
      </c>
      <c r="G2087" t="inlineStr">
        <is>
          <t>Werthaltungen</t>
        </is>
      </c>
      <c r="H2087" t="inlineStr">
        <is>
          <t>Q00170</t>
        </is>
      </c>
      <c r="I2087" t="inlineStr">
        <is>
          <t>de</t>
        </is>
      </c>
      <c r="J2087" t="b">
        <v>1</v>
      </c>
      <c r="K2087" t="inlineStr">
        <is>
          <t>c1f4607ff0fafdb4317d5d91d3dc0cf3</t>
        </is>
      </c>
      <c r="L2087" t="inlineStr">
        <is>
          <t>c1f4607ff0fafdb4317d5d91d3dc0cf3</t>
        </is>
      </c>
      <c r="M2087" t="n">
        <v>60</v>
      </c>
      <c r="N2087" t="n">
        <v>60</v>
      </c>
    </row>
    <row r="2088">
      <c r="A2088" t="n">
        <v>8</v>
      </c>
      <c r="B2088" s="2" t="n">
        <v>43905</v>
      </c>
      <c r="C2088" t="n">
        <v>573</v>
      </c>
      <c r="D2088" t="inlineStr">
        <is>
          <t>Wie beurteilen Sie die folgende Aussage: "Von einer freien Marktwirtschaft profitieren langfristig alle."</t>
        </is>
      </c>
      <c r="E2088" t="inlineStr">
        <is>
          <t>options7</t>
        </is>
      </c>
      <c r="F2088" t="n">
        <v>4740</v>
      </c>
      <c r="G2088" t="inlineStr">
        <is>
          <t>Werthaltungen</t>
        </is>
      </c>
      <c r="H2088" t="inlineStr">
        <is>
          <t>Q00214</t>
        </is>
      </c>
      <c r="I2088" t="inlineStr">
        <is>
          <t>de</t>
        </is>
      </c>
      <c r="J2088" t="b">
        <v>1</v>
      </c>
      <c r="K2088" t="inlineStr">
        <is>
          <t>c1f4607ff0fafdb4317d5d91d3dc0cf3</t>
        </is>
      </c>
      <c r="L2088" t="inlineStr">
        <is>
          <t>c1f4607ff0fafdb4317d5d91d3dc0cf3</t>
        </is>
      </c>
      <c r="M2088" t="n">
        <v>60</v>
      </c>
      <c r="N2088" t="n">
        <v>60</v>
      </c>
    </row>
    <row r="2089">
      <c r="A2089" t="n">
        <v>9</v>
      </c>
      <c r="B2089" s="2" t="n">
        <v>43912</v>
      </c>
      <c r="C2089" t="n">
        <v>847</v>
      </c>
      <c r="D2089" t="inlineStr">
        <is>
          <t>Wie beurteilen Sie die folgende Aussage: "Von einer freien Marktwirtschaft profitieren langfristig alle."</t>
        </is>
      </c>
      <c r="E2089" t="inlineStr">
        <is>
          <t>options7</t>
        </is>
      </c>
      <c r="F2089" t="n">
        <v>4744</v>
      </c>
      <c r="G2089" t="inlineStr">
        <is>
          <t>Werthaltungen</t>
        </is>
      </c>
      <c r="H2089" t="inlineStr">
        <is>
          <t>Q00261</t>
        </is>
      </c>
      <c r="I2089" t="inlineStr">
        <is>
          <t>de</t>
        </is>
      </c>
      <c r="J2089" t="b">
        <v>1</v>
      </c>
      <c r="K2089" t="inlineStr">
        <is>
          <t>c1f4607ff0fafdb4317d5d91d3dc0cf3</t>
        </is>
      </c>
      <c r="L2089" t="inlineStr">
        <is>
          <t>c1f4607ff0fafdb4317d5d91d3dc0cf3</t>
        </is>
      </c>
      <c r="M2089" t="n">
        <v>60</v>
      </c>
      <c r="N2089" t="n">
        <v>60</v>
      </c>
    </row>
    <row r="2090">
      <c r="A2090" t="n">
        <v>40</v>
      </c>
      <c r="B2090" s="2" t="n">
        <v>43919</v>
      </c>
      <c r="C2090" t="n">
        <v>991</v>
      </c>
      <c r="D2090" t="inlineStr">
        <is>
          <t>Wie beurteilen Sie die folgende Aussage: "Von einer freien Marktwirtschaft profitieren langfristig alle."</t>
        </is>
      </c>
      <c r="E2090" t="inlineStr">
        <is>
          <t>options7</t>
        </is>
      </c>
      <c r="F2090" t="n">
        <v>4746</v>
      </c>
      <c r="G2090" t="inlineStr">
        <is>
          <t>Werthaltungen</t>
        </is>
      </c>
      <c r="H2090" t="inlineStr">
        <is>
          <t>Q00309</t>
        </is>
      </c>
      <c r="I2090" t="inlineStr">
        <is>
          <t>de</t>
        </is>
      </c>
      <c r="J2090" t="b">
        <v>1</v>
      </c>
      <c r="K2090" t="inlineStr">
        <is>
          <t>c1f4607ff0fafdb4317d5d91d3dc0cf3</t>
        </is>
      </c>
      <c r="L2090" t="inlineStr">
        <is>
          <t>c1f4607ff0fafdb4317d5d91d3dc0cf3</t>
        </is>
      </c>
      <c r="M2090" t="n">
        <v>60</v>
      </c>
      <c r="N2090" t="n">
        <v>60</v>
      </c>
    </row>
    <row r="2091">
      <c r="A2091" t="n">
        <v>49</v>
      </c>
      <c r="B2091" s="2" t="n">
        <v>44101</v>
      </c>
      <c r="C2091" t="n">
        <v>1379</v>
      </c>
      <c r="D2091" t="inlineStr">
        <is>
          <t>Wie beurteilen Sie die folgende Aussage: "Von einer freien Marktwirtschaft profitieren langfristig alle."</t>
        </is>
      </c>
      <c r="E2091" t="inlineStr">
        <is>
          <t>options7</t>
        </is>
      </c>
      <c r="F2091" t="n">
        <v>4781</v>
      </c>
      <c r="G2091" t="inlineStr">
        <is>
          <t>Werthaltungen</t>
        </is>
      </c>
      <c r="H2091" t="inlineStr">
        <is>
          <t>Q00360</t>
        </is>
      </c>
      <c r="I2091" t="inlineStr">
        <is>
          <t>de</t>
        </is>
      </c>
      <c r="J2091" t="b">
        <v>1</v>
      </c>
      <c r="K2091" t="inlineStr">
        <is>
          <t>c1f4607ff0fafdb4317d5d91d3dc0cf3</t>
        </is>
      </c>
      <c r="L2091" t="inlineStr">
        <is>
          <t>c1f4607ff0fafdb4317d5d91d3dc0cf3</t>
        </is>
      </c>
      <c r="M2091" t="n">
        <v>60</v>
      </c>
      <c r="N2091" t="n">
        <v>60</v>
      </c>
    </row>
    <row r="2092">
      <c r="A2092" t="n">
        <v>18</v>
      </c>
      <c r="B2092" s="2" t="n">
        <v>44101</v>
      </c>
      <c r="C2092" t="n">
        <v>1833</v>
      </c>
      <c r="D2092" t="inlineStr">
        <is>
          <t>Wie beurteilen Sie die folgende Aussage: "Von einer freien Marktwirtschaft profitieren langfristig alle."</t>
        </is>
      </c>
      <c r="E2092" t="inlineStr">
        <is>
          <t>options7</t>
        </is>
      </c>
      <c r="F2092" t="n">
        <v>4768</v>
      </c>
      <c r="G2092" t="inlineStr">
        <is>
          <t>Werthaltungen</t>
        </is>
      </c>
      <c r="H2092" t="inlineStr">
        <is>
          <t>Q00409</t>
        </is>
      </c>
      <c r="I2092" t="inlineStr">
        <is>
          <t>de</t>
        </is>
      </c>
      <c r="J2092" t="b">
        <v>1</v>
      </c>
      <c r="K2092" t="inlineStr">
        <is>
          <t>c1f4607ff0fafdb4317d5d91d3dc0cf3</t>
        </is>
      </c>
      <c r="L2092" t="inlineStr">
        <is>
          <t>c1f4607ff0fafdb4317d5d91d3dc0cf3</t>
        </is>
      </c>
      <c r="M2092" t="n">
        <v>60</v>
      </c>
      <c r="N2092" t="n">
        <v>60</v>
      </c>
    </row>
    <row r="2093">
      <c r="A2093" t="n">
        <v>51</v>
      </c>
      <c r="B2093" s="2" t="n">
        <v>44101</v>
      </c>
      <c r="C2093" t="n">
        <v>1628</v>
      </c>
      <c r="D2093" t="inlineStr">
        <is>
          <t>Wie beurteilen Sie die folgende Aussage: "Von einer freien Marktwirtschaft profitieren langfristig alle."</t>
        </is>
      </c>
      <c r="E2093" t="inlineStr">
        <is>
          <t>options7</t>
        </is>
      </c>
      <c r="F2093" t="n">
        <v>4779</v>
      </c>
      <c r="G2093" t="inlineStr">
        <is>
          <t>Werthaltungen</t>
        </is>
      </c>
      <c r="H2093" t="inlineStr">
        <is>
          <t>Q00455</t>
        </is>
      </c>
      <c r="I2093" t="inlineStr">
        <is>
          <t>de</t>
        </is>
      </c>
      <c r="J2093" t="b">
        <v>1</v>
      </c>
      <c r="K2093" t="inlineStr">
        <is>
          <t>c1f4607ff0fafdb4317d5d91d3dc0cf3</t>
        </is>
      </c>
      <c r="L2093" t="inlineStr">
        <is>
          <t>c1f4607ff0fafdb4317d5d91d3dc0cf3</t>
        </is>
      </c>
      <c r="M2093" t="n">
        <v>60</v>
      </c>
      <c r="N2093" t="n">
        <v>60</v>
      </c>
    </row>
    <row r="2094">
      <c r="A2094" t="n">
        <v>20</v>
      </c>
      <c r="B2094" s="2" t="n">
        <v>44101</v>
      </c>
      <c r="C2094" t="n">
        <v>1139</v>
      </c>
      <c r="D2094" t="inlineStr">
        <is>
          <t>Wie beurteilen Sie die folgende Aussage: "Von einer freien Marktwirtschaft profitieren langfristig alle."</t>
        </is>
      </c>
      <c r="E2094" t="inlineStr">
        <is>
          <t>options7</t>
        </is>
      </c>
      <c r="F2094" t="n">
        <v>4756</v>
      </c>
      <c r="G2094" t="inlineStr">
        <is>
          <t>Werthaltungen</t>
        </is>
      </c>
      <c r="H2094" t="inlineStr">
        <is>
          <t>Q00502</t>
        </is>
      </c>
      <c r="I2094" t="inlineStr">
        <is>
          <t>de</t>
        </is>
      </c>
      <c r="J2094" t="b">
        <v>1</v>
      </c>
      <c r="K2094" t="inlineStr">
        <is>
          <t>c1f4607ff0fafdb4317d5d91d3dc0cf3</t>
        </is>
      </c>
      <c r="L2094" t="inlineStr">
        <is>
          <t>c1f4607ff0fafdb4317d5d91d3dc0cf3</t>
        </is>
      </c>
      <c r="M2094" t="n">
        <v>60</v>
      </c>
      <c r="N2094" t="n">
        <v>60</v>
      </c>
    </row>
    <row r="2095">
      <c r="A2095" t="n">
        <v>22</v>
      </c>
      <c r="B2095" s="2" t="n">
        <v>44101</v>
      </c>
      <c r="C2095" t="n">
        <v>1901</v>
      </c>
      <c r="D2095" t="inlineStr">
        <is>
          <t>Wie beurteilen Sie die folgende Aussage: "Von einer freien Marktwirtschaft profitieren langfristig alle."</t>
        </is>
      </c>
      <c r="E2095" t="inlineStr">
        <is>
          <t>options7</t>
        </is>
      </c>
      <c r="F2095" t="n">
        <v>4761</v>
      </c>
      <c r="G2095" t="inlineStr">
        <is>
          <t>Werthaltungen</t>
        </is>
      </c>
      <c r="H2095" t="inlineStr">
        <is>
          <t>Q00550</t>
        </is>
      </c>
      <c r="I2095" t="inlineStr">
        <is>
          <t>de</t>
        </is>
      </c>
      <c r="J2095" t="b">
        <v>1</v>
      </c>
      <c r="K2095" t="inlineStr">
        <is>
          <t>c1f4607ff0fafdb4317d5d91d3dc0cf3</t>
        </is>
      </c>
      <c r="L2095" t="inlineStr">
        <is>
          <t>c1f4607ff0fafdb4317d5d91d3dc0cf3</t>
        </is>
      </c>
      <c r="M2095" t="n">
        <v>60</v>
      </c>
      <c r="N2095" t="n">
        <v>60</v>
      </c>
    </row>
    <row r="2096">
      <c r="A2096" t="n">
        <v>24</v>
      </c>
      <c r="B2096" s="2" t="n">
        <v>44122</v>
      </c>
      <c r="C2096" t="n">
        <v>2153</v>
      </c>
      <c r="D2096" t="inlineStr">
        <is>
          <t>Wie beurteilen Sie die folgende Aussage: "Von einer freien Marktwirtschaft profitieren langfristig alle."</t>
        </is>
      </c>
      <c r="E2096" t="inlineStr">
        <is>
          <t>options7</t>
        </is>
      </c>
      <c r="F2096" t="n">
        <v>4757</v>
      </c>
      <c r="G2096" t="inlineStr">
        <is>
          <t>Werthaltungen</t>
        </is>
      </c>
      <c r="H2096" t="inlineStr">
        <is>
          <t>Q00608</t>
        </is>
      </c>
      <c r="I2096" t="inlineStr">
        <is>
          <t>de</t>
        </is>
      </c>
      <c r="J2096" t="b">
        <v>1</v>
      </c>
      <c r="K2096" t="inlineStr">
        <is>
          <t>c1f4607ff0fafdb4317d5d91d3dc0cf3</t>
        </is>
      </c>
      <c r="L2096" t="inlineStr">
        <is>
          <t>c1f4607ff0fafdb4317d5d91d3dc0cf3</t>
        </is>
      </c>
      <c r="M2096" t="n">
        <v>60</v>
      </c>
      <c r="N2096" t="n">
        <v>60</v>
      </c>
    </row>
    <row r="2097">
      <c r="A2097" t="n">
        <v>45</v>
      </c>
      <c r="B2097" s="2" t="n">
        <v>44129</v>
      </c>
      <c r="C2097" t="n">
        <v>2332</v>
      </c>
      <c r="D2097" t="inlineStr">
        <is>
          <t>Wie beurteilen Sie die folgende Aussage: "Von einer freien Marktwirtschaft profitieren langfristig alle."</t>
        </is>
      </c>
      <c r="E2097" t="inlineStr">
        <is>
          <t>options7</t>
        </is>
      </c>
      <c r="F2097" t="n">
        <v>4784</v>
      </c>
      <c r="G2097" t="inlineStr">
        <is>
          <t>Werthaltungen</t>
        </is>
      </c>
      <c r="H2097" t="inlineStr">
        <is>
          <t>Q00669</t>
        </is>
      </c>
      <c r="I2097" t="inlineStr">
        <is>
          <t>de</t>
        </is>
      </c>
      <c r="J2097" t="b">
        <v>1</v>
      </c>
      <c r="K2097" t="inlineStr">
        <is>
          <t>c1f4607ff0fafdb4317d5d91d3dc0cf3</t>
        </is>
      </c>
      <c r="L2097" t="inlineStr">
        <is>
          <t>c1f4607ff0fafdb4317d5d91d3dc0cf3</t>
        </is>
      </c>
      <c r="M2097" t="n">
        <v>60</v>
      </c>
      <c r="N2097" t="n">
        <v>60</v>
      </c>
    </row>
    <row r="2098">
      <c r="A2098" t="n">
        <v>25</v>
      </c>
      <c r="B2098" s="2" t="n">
        <v>44129</v>
      </c>
      <c r="C2098" t="n">
        <v>2581</v>
      </c>
      <c r="D2098" t="inlineStr">
        <is>
          <t>Wie beurteilen Sie die folgende Aussage: "Von einer freien Marktwirtschaft profitieren langfristig alle."</t>
        </is>
      </c>
      <c r="E2098" t="inlineStr">
        <is>
          <t>options7</t>
        </is>
      </c>
      <c r="F2098" t="n">
        <v>4774</v>
      </c>
      <c r="G2098" t="inlineStr">
        <is>
          <t>Werthaltungen</t>
        </is>
      </c>
      <c r="H2098" t="inlineStr">
        <is>
          <t>Q00716</t>
        </is>
      </c>
      <c r="I2098" t="inlineStr">
        <is>
          <t>de</t>
        </is>
      </c>
      <c r="J2098" t="b">
        <v>1</v>
      </c>
      <c r="K2098" t="inlineStr">
        <is>
          <t>c1f4607ff0fafdb4317d5d91d3dc0cf3</t>
        </is>
      </c>
      <c r="L2098" t="inlineStr">
        <is>
          <t>c1f4607ff0fafdb4317d5d91d3dc0cf3</t>
        </is>
      </c>
      <c r="M2098" t="n">
        <v>60</v>
      </c>
      <c r="N2098" t="n">
        <v>60</v>
      </c>
    </row>
    <row r="2099">
      <c r="A2099" t="n">
        <v>33</v>
      </c>
      <c r="B2099" s="2" t="n">
        <v>44164</v>
      </c>
      <c r="C2099" t="n">
        <v>2692</v>
      </c>
      <c r="D2099" t="inlineStr">
        <is>
          <t>Wie beurteilen Sie die folgende Aussage: "Von einer freien Marktwirtschaft profitieren langfristig alle."</t>
        </is>
      </c>
      <c r="E2099" t="inlineStr">
        <is>
          <t>options7</t>
        </is>
      </c>
      <c r="F2099" t="n">
        <v>4776</v>
      </c>
      <c r="G2099" t="inlineStr">
        <is>
          <t>Werthaltungen</t>
        </is>
      </c>
      <c r="H2099" t="inlineStr">
        <is>
          <t>Q00772</t>
        </is>
      </c>
      <c r="I2099" t="inlineStr">
        <is>
          <t>de</t>
        </is>
      </c>
      <c r="J2099" t="b">
        <v>1</v>
      </c>
      <c r="K2099" t="inlineStr">
        <is>
          <t>c1f4607ff0fafdb4317d5d91d3dc0cf3</t>
        </is>
      </c>
      <c r="L2099" t="inlineStr">
        <is>
          <t>c1f4607ff0fafdb4317d5d91d3dc0cf3</t>
        </is>
      </c>
      <c r="M2099" t="n">
        <v>60</v>
      </c>
      <c r="N2099" t="n">
        <v>60</v>
      </c>
    </row>
    <row r="2100">
      <c r="A2100" t="n">
        <v>32</v>
      </c>
      <c r="B2100" s="2" t="n">
        <v>44164</v>
      </c>
      <c r="C2100" t="n">
        <v>2794</v>
      </c>
      <c r="D2100" t="inlineStr">
        <is>
          <t>Wie beurteilen Sie die folgende Aussage: "Von einer freien Marktwirtschaft profitieren langfristig alle."</t>
        </is>
      </c>
      <c r="E2100" t="inlineStr">
        <is>
          <t>options7</t>
        </is>
      </c>
      <c r="F2100" t="n">
        <v>4760</v>
      </c>
      <c r="G2100" t="inlineStr">
        <is>
          <t>Werthaltungen</t>
        </is>
      </c>
      <c r="H2100" t="inlineStr">
        <is>
          <t>Q00823</t>
        </is>
      </c>
      <c r="I2100" t="inlineStr">
        <is>
          <t>de</t>
        </is>
      </c>
      <c r="J2100" t="b">
        <v>1</v>
      </c>
      <c r="K2100" t="inlineStr">
        <is>
          <t>c1f4607ff0fafdb4317d5d91d3dc0cf3</t>
        </is>
      </c>
      <c r="L2100" t="inlineStr">
        <is>
          <t>c1f4607ff0fafdb4317d5d91d3dc0cf3</t>
        </is>
      </c>
      <c r="M2100" t="n">
        <v>60</v>
      </c>
      <c r="N2100" t="n">
        <v>60</v>
      </c>
    </row>
    <row r="2101">
      <c r="A2101" t="n">
        <v>53</v>
      </c>
      <c r="B2101" s="2" t="n">
        <v>44262</v>
      </c>
      <c r="C2101" t="n">
        <v>2986</v>
      </c>
      <c r="D2101" t="inlineStr">
        <is>
          <t>Wie beurteilen Sie die folgende Aussage: "Von einer freien Marktwirtschaft profitieren langfristig alle."</t>
        </is>
      </c>
      <c r="E2101" t="inlineStr">
        <is>
          <t>options7</t>
        </is>
      </c>
      <c r="F2101" t="n">
        <v>4787</v>
      </c>
      <c r="G2101" t="inlineStr">
        <is>
          <t>Werthaltungen</t>
        </is>
      </c>
      <c r="H2101" t="inlineStr">
        <is>
          <t>Q00871</t>
        </is>
      </c>
      <c r="I2101" t="inlineStr">
        <is>
          <t>de</t>
        </is>
      </c>
      <c r="J2101" t="b">
        <v>1</v>
      </c>
      <c r="K2101" t="inlineStr">
        <is>
          <t>c1f4607ff0fafdb4317d5d91d3dc0cf3</t>
        </is>
      </c>
      <c r="L2101" t="inlineStr">
        <is>
          <t>c1f4607ff0fafdb4317d5d91d3dc0cf3</t>
        </is>
      </c>
      <c r="M2101" t="n">
        <v>60</v>
      </c>
      <c r="N2101" t="n">
        <v>60</v>
      </c>
    </row>
    <row r="2102">
      <c r="A2102" t="n">
        <v>55</v>
      </c>
      <c r="B2102" s="2" t="n">
        <v>44262</v>
      </c>
      <c r="C2102" t="n">
        <v>1383</v>
      </c>
      <c r="D2102" t="inlineStr">
        <is>
          <t>Wie beurteilen Sie die folgende Aussage: "Von einer freien Marktwirtschaft profitieren langfristig alle."</t>
        </is>
      </c>
      <c r="E2102" t="inlineStr">
        <is>
          <t>options7</t>
        </is>
      </c>
      <c r="F2102" t="n">
        <v>4792</v>
      </c>
      <c r="G2102" t="inlineStr">
        <is>
          <t>Werthaltungen</t>
        </is>
      </c>
      <c r="H2102" t="inlineStr">
        <is>
          <t>Q00886</t>
        </is>
      </c>
      <c r="I2102" t="inlineStr">
        <is>
          <t>de</t>
        </is>
      </c>
      <c r="J2102" t="b">
        <v>1</v>
      </c>
      <c r="K2102" t="inlineStr">
        <is>
          <t>c1f4607ff0fafdb4317d5d91d3dc0cf3</t>
        </is>
      </c>
      <c r="L2102" t="inlineStr">
        <is>
          <t>c1f4607ff0fafdb4317d5d91d3dc0cf3</t>
        </is>
      </c>
      <c r="M2102" t="n">
        <v>60</v>
      </c>
      <c r="N2102" t="n">
        <v>60</v>
      </c>
    </row>
    <row r="2103">
      <c r="A2103" t="n">
        <v>60</v>
      </c>
      <c r="B2103" s="2" t="n">
        <v>44262</v>
      </c>
      <c r="C2103" t="n">
        <v>3258</v>
      </c>
      <c r="D2103" t="inlineStr">
        <is>
          <t>Wie beurteilen Sie die folgende Aussage: "Von einer freien Marktwirtschaft profitieren langfristig alle."</t>
        </is>
      </c>
      <c r="E2103" t="inlineStr">
        <is>
          <t>options7</t>
        </is>
      </c>
      <c r="F2103" t="n">
        <v>4790</v>
      </c>
      <c r="G2103" t="inlineStr">
        <is>
          <t>Werthaltungen</t>
        </is>
      </c>
      <c r="H2103" t="inlineStr">
        <is>
          <t>Q00973</t>
        </is>
      </c>
      <c r="I2103" t="inlineStr">
        <is>
          <t>de</t>
        </is>
      </c>
      <c r="J2103" t="b">
        <v>1</v>
      </c>
      <c r="K2103" t="inlineStr">
        <is>
          <t>c1f4607ff0fafdb4317d5d91d3dc0cf3</t>
        </is>
      </c>
      <c r="L2103" t="inlineStr">
        <is>
          <t>c1f4607ff0fafdb4317d5d91d3dc0cf3</t>
        </is>
      </c>
      <c r="M2103" t="n">
        <v>60</v>
      </c>
      <c r="N2103" t="n">
        <v>60</v>
      </c>
    </row>
    <row r="2104">
      <c r="A2104" t="n">
        <v>71</v>
      </c>
      <c r="B2104" s="2" t="n">
        <v>44311</v>
      </c>
      <c r="C2104" t="n">
        <v>3402</v>
      </c>
      <c r="D2104" t="inlineStr">
        <is>
          <t>Wie beurteilen Sie die folgende Aussage: "Von einer freien Marktwirtschaft profitieren langfristig alle."</t>
        </is>
      </c>
      <c r="E2104" t="inlineStr">
        <is>
          <t>options7</t>
        </is>
      </c>
      <c r="F2104" t="n">
        <v>4805</v>
      </c>
      <c r="G2104" t="inlineStr">
        <is>
          <t>Werthaltungen</t>
        </is>
      </c>
      <c r="H2104" t="inlineStr">
        <is>
          <t>Q01022</t>
        </is>
      </c>
      <c r="I2104" t="inlineStr">
        <is>
          <t>de</t>
        </is>
      </c>
      <c r="J2104" t="b">
        <v>1</v>
      </c>
      <c r="K2104" t="inlineStr">
        <is>
          <t>c1f4607ff0fafdb4317d5d91d3dc0cf3</t>
        </is>
      </c>
      <c r="L2104" t="inlineStr">
        <is>
          <t>c1f4607ff0fafdb4317d5d91d3dc0cf3</t>
        </is>
      </c>
      <c r="M2104" t="n">
        <v>60</v>
      </c>
      <c r="N2104" t="n">
        <v>60</v>
      </c>
    </row>
    <row r="2105">
      <c r="A2105" t="n">
        <v>63</v>
      </c>
      <c r="B2105" s="2" t="n">
        <v>44311</v>
      </c>
      <c r="C2105" t="n">
        <v>3401</v>
      </c>
      <c r="D2105" t="inlineStr">
        <is>
          <t>Wie beurteilen Sie die folgende Aussage: "Von einer freien Marktwirtschaft profitieren langfristig alle."</t>
        </is>
      </c>
      <c r="E2105" t="inlineStr">
        <is>
          <t>options7</t>
        </is>
      </c>
      <c r="F2105" t="n">
        <v>4797</v>
      </c>
      <c r="G2105" t="inlineStr">
        <is>
          <t>Werthaltungen</t>
        </is>
      </c>
      <c r="H2105" t="inlineStr">
        <is>
          <t>Q01077</t>
        </is>
      </c>
      <c r="I2105" t="inlineStr">
        <is>
          <t>de</t>
        </is>
      </c>
      <c r="J2105" t="b">
        <v>1</v>
      </c>
      <c r="K2105" t="inlineStr">
        <is>
          <t>c1f4607ff0fafdb4317d5d91d3dc0cf3</t>
        </is>
      </c>
      <c r="L2105" t="inlineStr">
        <is>
          <t>c1f4607ff0fafdb4317d5d91d3dc0cf3</t>
        </is>
      </c>
      <c r="M2105" t="n">
        <v>60</v>
      </c>
      <c r="N2105" t="n">
        <v>60</v>
      </c>
    </row>
    <row r="2106">
      <c r="A2106" t="n">
        <v>64</v>
      </c>
      <c r="B2106" s="2" t="n">
        <v>44311</v>
      </c>
      <c r="C2106" t="n">
        <v>3698</v>
      </c>
      <c r="D2106" t="inlineStr">
        <is>
          <t>Wie beurteilen Sie die folgende Aussage: "Von einer freien Marktwirtschaft profitieren langfristig alle."</t>
        </is>
      </c>
      <c r="E2106" t="inlineStr">
        <is>
          <t>options7</t>
        </is>
      </c>
      <c r="F2106" t="n">
        <v>4799</v>
      </c>
      <c r="G2106" t="inlineStr">
        <is>
          <t>Werthaltungen</t>
        </is>
      </c>
      <c r="H2106" t="inlineStr">
        <is>
          <t>Q01129</t>
        </is>
      </c>
      <c r="I2106" t="inlineStr">
        <is>
          <t>de</t>
        </is>
      </c>
      <c r="J2106" t="b">
        <v>1</v>
      </c>
      <c r="K2106" t="inlineStr">
        <is>
          <t>c1f4607ff0fafdb4317d5d91d3dc0cf3</t>
        </is>
      </c>
      <c r="L2106" t="inlineStr">
        <is>
          <t>c1f4607ff0fafdb4317d5d91d3dc0cf3</t>
        </is>
      </c>
      <c r="M2106" t="n">
        <v>60</v>
      </c>
      <c r="N2106" t="n">
        <v>60</v>
      </c>
    </row>
    <row r="2107">
      <c r="A2107" t="n">
        <v>67</v>
      </c>
      <c r="B2107" s="2" t="n">
        <v>44234</v>
      </c>
      <c r="C2107" t="n">
        <v>2849</v>
      </c>
      <c r="D2107" t="inlineStr">
        <is>
          <t>Wie beurteilen Sie die folgende Aussage: "Von einer freien Marktwirtschaft profitieren langfristig alle."</t>
        </is>
      </c>
      <c r="E2107" t="inlineStr">
        <is>
          <t>options7</t>
        </is>
      </c>
      <c r="F2107" t="n">
        <v>4785</v>
      </c>
      <c r="G2107" t="inlineStr">
        <is>
          <t>Werthaltungen</t>
        </is>
      </c>
      <c r="H2107" t="inlineStr">
        <is>
          <t>Q01178</t>
        </is>
      </c>
      <c r="I2107" t="inlineStr">
        <is>
          <t>de</t>
        </is>
      </c>
      <c r="J2107" t="b">
        <v>1</v>
      </c>
      <c r="K2107" t="inlineStr">
        <is>
          <t>c1f4607ff0fafdb4317d5d91d3dc0cf3</t>
        </is>
      </c>
      <c r="L2107" t="inlineStr">
        <is>
          <t>c1f4607ff0fafdb4317d5d91d3dc0cf3</t>
        </is>
      </c>
      <c r="M2107" t="n">
        <v>60</v>
      </c>
      <c r="N2107" t="n">
        <v>60</v>
      </c>
    </row>
    <row r="2108">
      <c r="A2108" t="n">
        <v>89</v>
      </c>
      <c r="B2108" s="2" t="n">
        <v>44528</v>
      </c>
      <c r="C2108" t="n">
        <v>4455</v>
      </c>
      <c r="D2108" t="inlineStr">
        <is>
          <t>Wie beurteilen Sie die folgende Aussage: "Von einer freien Marktwirtschaft profitieren langfristig alle."</t>
        </is>
      </c>
      <c r="E2108" t="inlineStr">
        <is>
          <t>options7</t>
        </is>
      </c>
      <c r="F2108" t="n">
        <v>4813</v>
      </c>
      <c r="G2108" t="inlineStr">
        <is>
          <t>Werthaltungen</t>
        </is>
      </c>
      <c r="H2108" t="inlineStr">
        <is>
          <t>Q01233</t>
        </is>
      </c>
      <c r="I2108" t="inlineStr">
        <is>
          <t>de</t>
        </is>
      </c>
      <c r="J2108" t="b">
        <v>1</v>
      </c>
      <c r="K2108" t="inlineStr">
        <is>
          <t>c1f4607ff0fafdb4317d5d91d3dc0cf3</t>
        </is>
      </c>
      <c r="L2108" t="inlineStr">
        <is>
          <t>c1f4607ff0fafdb4317d5d91d3dc0cf3</t>
        </is>
      </c>
      <c r="M2108" t="n">
        <v>60</v>
      </c>
      <c r="N2108" t="n">
        <v>60</v>
      </c>
    </row>
    <row r="2109">
      <c r="A2109" t="n">
        <v>75</v>
      </c>
      <c r="B2109" s="2" t="n">
        <v>44465</v>
      </c>
      <c r="C2109" t="n">
        <v>4104</v>
      </c>
      <c r="D2109" t="inlineStr">
        <is>
          <t>Wie beurteilen Sie die folgende Aussage: "Von einer freien Marktwirtschaft profitieren langfristig alle."</t>
        </is>
      </c>
      <c r="E2109" t="inlineStr">
        <is>
          <t>options7</t>
        </is>
      </c>
      <c r="F2109" t="n">
        <v>4812</v>
      </c>
      <c r="G2109" t="inlineStr">
        <is>
          <t>Werthaltungen</t>
        </is>
      </c>
      <c r="H2109" t="inlineStr">
        <is>
          <t>Q01281</t>
        </is>
      </c>
      <c r="I2109" t="inlineStr">
        <is>
          <t>de</t>
        </is>
      </c>
      <c r="J2109" t="b">
        <v>1</v>
      </c>
      <c r="K2109" t="inlineStr">
        <is>
          <t>c1f4607ff0fafdb4317d5d91d3dc0cf3</t>
        </is>
      </c>
      <c r="L2109" t="inlineStr">
        <is>
          <t>c1f4607ff0fafdb4317d5d91d3dc0cf3</t>
        </is>
      </c>
      <c r="M2109" t="n">
        <v>60</v>
      </c>
      <c r="N2109" t="n">
        <v>60</v>
      </c>
    </row>
    <row r="2110">
      <c r="A2110" t="n">
        <v>86</v>
      </c>
      <c r="B2110" s="2" t="n">
        <v>44528</v>
      </c>
      <c r="C2110" t="n">
        <v>4218</v>
      </c>
      <c r="D2110" t="inlineStr">
        <is>
          <t xml:space="preserve">Wie beurteilen Sie die folgende Aussage: "Von einer freien Marktwirtschaft profitieren langfristig alle." </t>
        </is>
      </c>
      <c r="E2110" t="inlineStr">
        <is>
          <t>options7</t>
        </is>
      </c>
      <c r="F2110" t="n">
        <v>4818</v>
      </c>
      <c r="G2110" t="inlineStr">
        <is>
          <t>Werthaltungen</t>
        </is>
      </c>
      <c r="H2110" t="inlineStr">
        <is>
          <t>Q01334</t>
        </is>
      </c>
      <c r="I2110" t="inlineStr">
        <is>
          <t>de</t>
        </is>
      </c>
      <c r="J2110" t="b">
        <v>1</v>
      </c>
      <c r="K2110" t="inlineStr">
        <is>
          <t>c1f4607ff0fafdb4317d5d91d3dc0cf3</t>
        </is>
      </c>
      <c r="L2110" t="inlineStr">
        <is>
          <t>c1f4607ff0fafdb4317d5d91d3dc0cf3</t>
        </is>
      </c>
      <c r="M2110" t="n">
        <v>60</v>
      </c>
      <c r="N2110" t="n">
        <v>60</v>
      </c>
    </row>
    <row r="2111">
      <c r="A2111" t="n">
        <v>83</v>
      </c>
      <c r="B2111" s="2" t="n">
        <v>44605</v>
      </c>
      <c r="C2111" t="n">
        <v>4866</v>
      </c>
      <c r="D2111" t="inlineStr">
        <is>
          <t>Wie beurteilen Sie die folgende Aussage: "Von einer freien Marktwirtschaft profitieren langfristig alle."</t>
        </is>
      </c>
      <c r="E2111" t="inlineStr">
        <is>
          <t>options7</t>
        </is>
      </c>
      <c r="F2111" t="n">
        <v>4829</v>
      </c>
      <c r="G2111" t="inlineStr">
        <is>
          <t>Werthaltungen</t>
        </is>
      </c>
      <c r="H2111" t="inlineStr">
        <is>
          <t>Q01500</t>
        </is>
      </c>
      <c r="I2111" t="inlineStr">
        <is>
          <t>de</t>
        </is>
      </c>
      <c r="J2111" t="b">
        <v>1</v>
      </c>
      <c r="K2111" t="inlineStr">
        <is>
          <t>c1f4607ff0fafdb4317d5d91d3dc0cf3</t>
        </is>
      </c>
      <c r="L2111" t="inlineStr">
        <is>
          <t>c1f4607ff0fafdb4317d5d91d3dc0cf3</t>
        </is>
      </c>
      <c r="M2111" t="n">
        <v>60</v>
      </c>
      <c r="N2111" t="n">
        <v>60</v>
      </c>
    </row>
    <row r="2112">
      <c r="A2112" t="n">
        <v>84</v>
      </c>
      <c r="B2112" s="2" t="n">
        <v>44605</v>
      </c>
      <c r="C2112" t="n">
        <v>4747</v>
      </c>
      <c r="D2112" t="inlineStr">
        <is>
          <t>Wie beurteilen Sie die folgende Aussage: "Von einer freien Marktwirtschaft profitieren langfristig alle."</t>
        </is>
      </c>
      <c r="E2112" t="inlineStr">
        <is>
          <t>options7</t>
        </is>
      </c>
      <c r="F2112" t="n">
        <v>4816</v>
      </c>
      <c r="G2112" t="inlineStr">
        <is>
          <t>Werthaltungen</t>
        </is>
      </c>
      <c r="H2112" t="inlineStr">
        <is>
          <t>Q01556</t>
        </is>
      </c>
      <c r="I2112" t="inlineStr">
        <is>
          <t>de</t>
        </is>
      </c>
      <c r="J2112" t="b">
        <v>1</v>
      </c>
      <c r="K2112" t="inlineStr">
        <is>
          <t>c1f4607ff0fafdb4317d5d91d3dc0cf3</t>
        </is>
      </c>
      <c r="L2112" t="inlineStr">
        <is>
          <t>c1f4607ff0fafdb4317d5d91d3dc0cf3</t>
        </is>
      </c>
      <c r="M2112" t="n">
        <v>60</v>
      </c>
      <c r="N2112" t="n">
        <v>60</v>
      </c>
    </row>
    <row r="2113">
      <c r="A2113" t="n">
        <v>103</v>
      </c>
      <c r="B2113" s="2" t="n">
        <v>44647</v>
      </c>
      <c r="C2113" t="n">
        <v>5260</v>
      </c>
      <c r="D2113" t="inlineStr">
        <is>
          <t>Wie beurteilen Sie die folgende Aussage: "Von einer freien Marktwirtschaft profitieren langfristig alle."</t>
        </is>
      </c>
      <c r="E2113" t="inlineStr">
        <is>
          <t>options7</t>
        </is>
      </c>
      <c r="F2113" t="n">
        <v>4817</v>
      </c>
      <c r="G2113" t="inlineStr">
        <is>
          <t>Werthaltungen</t>
        </is>
      </c>
      <c r="H2113" t="inlineStr">
        <is>
          <t>Q01614</t>
        </is>
      </c>
      <c r="I2113" t="inlineStr">
        <is>
          <t>de</t>
        </is>
      </c>
      <c r="J2113" t="b">
        <v>1</v>
      </c>
      <c r="K2113" t="inlineStr">
        <is>
          <t>c1f4607ff0fafdb4317d5d91d3dc0cf3</t>
        </is>
      </c>
      <c r="L2113" t="inlineStr">
        <is>
          <t>c1f4607ff0fafdb4317d5d91d3dc0cf3</t>
        </is>
      </c>
      <c r="M2113" t="n">
        <v>60</v>
      </c>
      <c r="N2113" t="n">
        <v>60</v>
      </c>
    </row>
    <row r="2114">
      <c r="A2114" t="n">
        <v>92</v>
      </c>
      <c r="B2114" s="2" t="n">
        <v>44647</v>
      </c>
      <c r="C2114" t="n">
        <v>5685</v>
      </c>
      <c r="D2114" t="inlineStr">
        <is>
          <t>Wie beurteilen Sie die folgende Aussage: "Von einer freien Marktwirtschaft profitieren langfristig alle."</t>
        </is>
      </c>
      <c r="E2114" t="inlineStr">
        <is>
          <t>options7</t>
        </is>
      </c>
      <c r="F2114" t="n">
        <v>4838</v>
      </c>
      <c r="G2114" t="inlineStr">
        <is>
          <t>Werthaltungen</t>
        </is>
      </c>
      <c r="H2114" t="inlineStr">
        <is>
          <t>Q01665</t>
        </is>
      </c>
      <c r="I2114" t="inlineStr">
        <is>
          <t>de</t>
        </is>
      </c>
      <c r="J2114" t="b">
        <v>1</v>
      </c>
      <c r="K2114" t="inlineStr">
        <is>
          <t>c1f4607ff0fafdb4317d5d91d3dc0cf3</t>
        </is>
      </c>
      <c r="L2114" t="inlineStr">
        <is>
          <t>c1f4607ff0fafdb4317d5d91d3dc0cf3</t>
        </is>
      </c>
      <c r="M2114" t="n">
        <v>60</v>
      </c>
      <c r="N2114" t="n">
        <v>60</v>
      </c>
    </row>
    <row r="2115">
      <c r="A2115" t="n">
        <v>108</v>
      </c>
      <c r="B2115" s="2" t="n">
        <v>44647</v>
      </c>
      <c r="C2115" t="n">
        <v>5896</v>
      </c>
      <c r="D2115" t="inlineStr">
        <is>
          <t>Wie beurteilen Sie die folgende Aussage: "Von einer freien Marktwirtschaft profitieren langfristig alle."</t>
        </is>
      </c>
      <c r="E2115" t="inlineStr">
        <is>
          <t>options7</t>
        </is>
      </c>
      <c r="F2115" t="n">
        <v>4823</v>
      </c>
      <c r="G2115" t="inlineStr">
        <is>
          <t>Werthaltungen</t>
        </is>
      </c>
      <c r="H2115" t="inlineStr">
        <is>
          <t>Q01719</t>
        </is>
      </c>
      <c r="I2115" t="inlineStr">
        <is>
          <t>de</t>
        </is>
      </c>
      <c r="J2115" t="b">
        <v>1</v>
      </c>
      <c r="K2115" t="inlineStr">
        <is>
          <t>c1f4607ff0fafdb4317d5d91d3dc0cf3</t>
        </is>
      </c>
      <c r="L2115" t="inlineStr">
        <is>
          <t>c1f4607ff0fafdb4317d5d91d3dc0cf3</t>
        </is>
      </c>
      <c r="M2115" t="n">
        <v>60</v>
      </c>
      <c r="N2115" t="n">
        <v>60</v>
      </c>
    </row>
    <row r="2116">
      <c r="A2116" t="n">
        <v>95</v>
      </c>
      <c r="B2116" s="2" t="n">
        <v>44647</v>
      </c>
      <c r="C2116" t="n">
        <v>5791</v>
      </c>
      <c r="D2116" t="inlineStr">
        <is>
          <t>Wie beurteilen Sie die folgende Aussage: "Von einer freien Marktwirtschaft profitieren langfristig alle."</t>
        </is>
      </c>
      <c r="E2116" t="inlineStr">
        <is>
          <t>options7</t>
        </is>
      </c>
      <c r="F2116" t="n">
        <v>4839</v>
      </c>
      <c r="G2116" t="inlineStr">
        <is>
          <t>Werthaltungen</t>
        </is>
      </c>
      <c r="H2116" t="inlineStr">
        <is>
          <t>Q01772</t>
        </is>
      </c>
      <c r="I2116" t="inlineStr">
        <is>
          <t>de</t>
        </is>
      </c>
      <c r="J2116" t="b">
        <v>1</v>
      </c>
      <c r="K2116" t="inlineStr">
        <is>
          <t>c1f4607ff0fafdb4317d5d91d3dc0cf3</t>
        </is>
      </c>
      <c r="L2116" t="inlineStr">
        <is>
          <t>c1f4607ff0fafdb4317d5d91d3dc0cf3</t>
        </is>
      </c>
      <c r="M2116" t="n">
        <v>60</v>
      </c>
      <c r="N2116" t="n">
        <v>60</v>
      </c>
    </row>
    <row r="2117">
      <c r="A2117" t="n">
        <v>102</v>
      </c>
      <c r="B2117" s="2" t="n">
        <v>44605</v>
      </c>
      <c r="C2117" t="n">
        <v>4973</v>
      </c>
      <c r="D2117" t="inlineStr">
        <is>
          <t>Wie beurteilen Sie die folgende Aussage: "Von einer freien Marktwirtschaft profitieren langfristig alle."</t>
        </is>
      </c>
      <c r="E2117" t="inlineStr">
        <is>
          <t>options7</t>
        </is>
      </c>
      <c r="F2117" t="n">
        <v>4825</v>
      </c>
      <c r="G2117" t="inlineStr">
        <is>
          <t>Werthaltungen</t>
        </is>
      </c>
      <c r="H2117" t="inlineStr">
        <is>
          <t>Q01826</t>
        </is>
      </c>
      <c r="I2117" t="inlineStr">
        <is>
          <t>de</t>
        </is>
      </c>
      <c r="J2117" t="b">
        <v>1</v>
      </c>
      <c r="K2117" t="inlineStr">
        <is>
          <t>c1f4607ff0fafdb4317d5d91d3dc0cf3</t>
        </is>
      </c>
      <c r="L2117" t="inlineStr">
        <is>
          <t>c1f4607ff0fafdb4317d5d91d3dc0cf3</t>
        </is>
      </c>
      <c r="M2117" t="n">
        <v>60</v>
      </c>
      <c r="N2117" t="n">
        <v>60</v>
      </c>
    </row>
    <row r="2118">
      <c r="A2118" t="n">
        <v>105</v>
      </c>
      <c r="B2118" s="2" t="n">
        <v>44633</v>
      </c>
      <c r="C2118" t="n">
        <v>5479</v>
      </c>
      <c r="D2118" t="inlineStr">
        <is>
          <t>Wie beurteilen Sie die folgende Aussage: "Von einer freien Marktwirtschaft profitieren langfristig alle."</t>
        </is>
      </c>
      <c r="E2118" t="inlineStr">
        <is>
          <t>options7</t>
        </is>
      </c>
      <c r="F2118" t="n">
        <v>4835</v>
      </c>
      <c r="G2118" t="inlineStr">
        <is>
          <t>Werthaltungen</t>
        </is>
      </c>
      <c r="H2118" t="inlineStr">
        <is>
          <t>Q01880</t>
        </is>
      </c>
      <c r="I2118" t="inlineStr">
        <is>
          <t>de</t>
        </is>
      </c>
      <c r="J2118" t="b">
        <v>1</v>
      </c>
      <c r="K2118" t="inlineStr">
        <is>
          <t>c1f4607ff0fafdb4317d5d91d3dc0cf3</t>
        </is>
      </c>
      <c r="L2118" t="inlineStr">
        <is>
          <t>c1f4607ff0fafdb4317d5d91d3dc0cf3</t>
        </is>
      </c>
      <c r="M2118" t="n">
        <v>60</v>
      </c>
      <c r="N2118" t="n">
        <v>60</v>
      </c>
    </row>
    <row r="2119">
      <c r="A2119" t="n">
        <v>106</v>
      </c>
      <c r="B2119" s="2" t="n">
        <v>44633</v>
      </c>
      <c r="C2119" t="n">
        <v>5390</v>
      </c>
      <c r="D2119" t="inlineStr">
        <is>
          <t>Wie beurteilen Sie die folgende Aussage: "Von einer freien Marktwirtschaft profitieren langfristig alle."</t>
        </is>
      </c>
      <c r="E2119" t="inlineStr">
        <is>
          <t>options7</t>
        </is>
      </c>
      <c r="F2119" t="n">
        <v>4833</v>
      </c>
      <c r="G2119" t="inlineStr">
        <is>
          <t>Werthaltungen</t>
        </is>
      </c>
      <c r="H2119" t="inlineStr">
        <is>
          <t>Q01935</t>
        </is>
      </c>
      <c r="I2119" t="inlineStr">
        <is>
          <t>de</t>
        </is>
      </c>
      <c r="J2119" t="b">
        <v>1</v>
      </c>
      <c r="K2119" t="inlineStr">
        <is>
          <t>c1f4607ff0fafdb4317d5d91d3dc0cf3</t>
        </is>
      </c>
      <c r="L2119" t="inlineStr">
        <is>
          <t>c1f4607ff0fafdb4317d5d91d3dc0cf3</t>
        </is>
      </c>
      <c r="M2119" t="n">
        <v>60</v>
      </c>
      <c r="N2119" t="n">
        <v>60</v>
      </c>
    </row>
    <row r="2120">
      <c r="A2120" t="n">
        <v>109</v>
      </c>
      <c r="B2120" s="2" t="n">
        <v>44647</v>
      </c>
      <c r="C2120" t="n">
        <v>5630</v>
      </c>
      <c r="D2120" t="inlineStr">
        <is>
          <t>Wie beurteilen Sie die folgende Aussage: "Von einer freien Marktwirtschaft profitieren langfristig alle."</t>
        </is>
      </c>
      <c r="E2120" t="inlineStr">
        <is>
          <t>options7</t>
        </is>
      </c>
      <c r="F2120" t="n">
        <v>4837</v>
      </c>
      <c r="G2120" t="inlineStr">
        <is>
          <t>Werthaltungen</t>
        </is>
      </c>
      <c r="H2120" t="inlineStr">
        <is>
          <t>Q01987</t>
        </is>
      </c>
      <c r="I2120" t="inlineStr">
        <is>
          <t>de</t>
        </is>
      </c>
      <c r="J2120" t="b">
        <v>1</v>
      </c>
      <c r="K2120" t="inlineStr">
        <is>
          <t>c1f4607ff0fafdb4317d5d91d3dc0cf3</t>
        </is>
      </c>
      <c r="L2120" t="inlineStr">
        <is>
          <t>c1f4607ff0fafdb4317d5d91d3dc0cf3</t>
        </is>
      </c>
      <c r="M2120" t="n">
        <v>60</v>
      </c>
      <c r="N2120" t="n">
        <v>60</v>
      </c>
    </row>
    <row r="2121">
      <c r="A2121" t="n">
        <v>111</v>
      </c>
      <c r="B2121" s="2" t="n">
        <v>44696</v>
      </c>
      <c r="C2121" t="n">
        <v>6008</v>
      </c>
      <c r="D2121" t="inlineStr">
        <is>
          <t>Wie beurteilen Sie die folgende Aussage: "Von einer freien Marktwirtschaft profitieren langfristig alle."</t>
        </is>
      </c>
      <c r="E2121" t="inlineStr">
        <is>
          <t>options7</t>
        </is>
      </c>
      <c r="F2121" t="n">
        <v>4842</v>
      </c>
      <c r="G2121" t="inlineStr">
        <is>
          <t>Werthaltungen</t>
        </is>
      </c>
      <c r="H2121" t="inlineStr">
        <is>
          <t>Q02042</t>
        </is>
      </c>
      <c r="I2121" t="inlineStr">
        <is>
          <t>de</t>
        </is>
      </c>
      <c r="J2121" t="b">
        <v>1</v>
      </c>
      <c r="K2121" t="inlineStr">
        <is>
          <t>c1f4607ff0fafdb4317d5d91d3dc0cf3</t>
        </is>
      </c>
      <c r="L2121" t="inlineStr">
        <is>
          <t>c1f4607ff0fafdb4317d5d91d3dc0cf3</t>
        </is>
      </c>
      <c r="M2121" t="n">
        <v>60</v>
      </c>
      <c r="N2121" t="n">
        <v>60</v>
      </c>
    </row>
    <row r="2122">
      <c r="A2122" t="n">
        <v>113</v>
      </c>
      <c r="B2122" s="2" t="n">
        <v>44696</v>
      </c>
      <c r="C2122" t="n">
        <v>6068</v>
      </c>
      <c r="D2122" t="inlineStr">
        <is>
          <t>Wie beurteilen Sie die folgende Aussage: "Von einer freien Marktwirtschaft profitieren langfristig alle."</t>
        </is>
      </c>
      <c r="E2122" t="inlineStr">
        <is>
          <t>options7</t>
        </is>
      </c>
      <c r="F2122" t="n">
        <v>4844</v>
      </c>
      <c r="G2122" t="inlineStr">
        <is>
          <t>Werthaltungen</t>
        </is>
      </c>
      <c r="H2122" t="inlineStr">
        <is>
          <t>Q02096</t>
        </is>
      </c>
      <c r="I2122" t="inlineStr">
        <is>
          <t>de</t>
        </is>
      </c>
      <c r="J2122" t="b">
        <v>1</v>
      </c>
      <c r="K2122" t="inlineStr">
        <is>
          <t>c1f4607ff0fafdb4317d5d91d3dc0cf3</t>
        </is>
      </c>
      <c r="L2122" t="inlineStr">
        <is>
          <t>c1f4607ff0fafdb4317d5d91d3dc0cf3</t>
        </is>
      </c>
      <c r="M2122" t="n">
        <v>60</v>
      </c>
      <c r="N2122" t="n">
        <v>60</v>
      </c>
    </row>
    <row r="2123">
      <c r="A2123" t="n">
        <v>115</v>
      </c>
      <c r="B2123" s="2" t="n">
        <v>44836</v>
      </c>
      <c r="C2123" t="n">
        <v>6183</v>
      </c>
      <c r="D2123" t="inlineStr">
        <is>
          <t>Wie beurteilen Sie die folgende Aussage: "Von einer freien Marktwirtschaft profitieren langfristig alle."</t>
        </is>
      </c>
      <c r="E2123" t="inlineStr">
        <is>
          <t>options7</t>
        </is>
      </c>
      <c r="F2123" t="n">
        <v>4848</v>
      </c>
      <c r="G2123" t="inlineStr">
        <is>
          <t>Werthaltungen</t>
        </is>
      </c>
      <c r="H2123" t="inlineStr">
        <is>
          <t>Q02156</t>
        </is>
      </c>
      <c r="I2123" t="inlineStr">
        <is>
          <t>de</t>
        </is>
      </c>
      <c r="J2123" t="b">
        <v>1</v>
      </c>
      <c r="K2123" t="inlineStr">
        <is>
          <t>c1f4607ff0fafdb4317d5d91d3dc0cf3</t>
        </is>
      </c>
      <c r="L2123" t="inlineStr">
        <is>
          <t>c1f4607ff0fafdb4317d5d91d3dc0cf3</t>
        </is>
      </c>
      <c r="M2123" t="n">
        <v>60</v>
      </c>
      <c r="N2123" t="n">
        <v>60</v>
      </c>
    </row>
    <row r="2124">
      <c r="A2124" t="n">
        <v>114</v>
      </c>
      <c r="B2124" s="2" t="n">
        <v>44836</v>
      </c>
      <c r="C2124" t="n">
        <v>6290</v>
      </c>
      <c r="D2124" t="inlineStr">
        <is>
          <t>Wie beurteilen Sie die folgende Aussage: "Von einer freien Marktwirtschaft profitieren langfristig alle."</t>
        </is>
      </c>
      <c r="E2124" t="inlineStr">
        <is>
          <t>options7</t>
        </is>
      </c>
      <c r="F2124" t="n">
        <v>4847</v>
      </c>
      <c r="G2124" t="inlineStr">
        <is>
          <t>Werthaltungen</t>
        </is>
      </c>
      <c r="H2124" t="inlineStr">
        <is>
          <t>Q02210</t>
        </is>
      </c>
      <c r="I2124" t="inlineStr">
        <is>
          <t>de</t>
        </is>
      </c>
      <c r="J2124" t="b">
        <v>1</v>
      </c>
      <c r="K2124" t="inlineStr">
        <is>
          <t>c1f4607ff0fafdb4317d5d91d3dc0cf3</t>
        </is>
      </c>
      <c r="L2124" t="inlineStr">
        <is>
          <t>c1f4607ff0fafdb4317d5d91d3dc0cf3</t>
        </is>
      </c>
      <c r="M2124" t="n">
        <v>60</v>
      </c>
      <c r="N2124" t="n">
        <v>60</v>
      </c>
    </row>
    <row r="2125">
      <c r="A2125" t="n">
        <v>118</v>
      </c>
      <c r="B2125" s="2" t="n">
        <v>44892</v>
      </c>
      <c r="C2125" t="n">
        <v>6350</v>
      </c>
      <c r="D2125" t="inlineStr">
        <is>
          <t>Wie beurteilen Sie die folgende Aussage: "Von einer freien Marktwirtschaft profitieren langfristig alle."</t>
        </is>
      </c>
      <c r="E2125" t="inlineStr">
        <is>
          <t>options7</t>
        </is>
      </c>
      <c r="F2125" t="n">
        <v>4850</v>
      </c>
      <c r="G2125" t="inlineStr">
        <is>
          <t>Werthaltungen</t>
        </is>
      </c>
      <c r="H2125" t="inlineStr">
        <is>
          <t>Q02264</t>
        </is>
      </c>
      <c r="I2125" t="inlineStr">
        <is>
          <t>de</t>
        </is>
      </c>
      <c r="J2125" t="b">
        <v>1</v>
      </c>
      <c r="K2125" t="inlineStr">
        <is>
          <t>c1f4607ff0fafdb4317d5d91d3dc0cf3</t>
        </is>
      </c>
      <c r="L2125" t="inlineStr">
        <is>
          <t>c1f4607ff0fafdb4317d5d91d3dc0cf3</t>
        </is>
      </c>
      <c r="M2125" t="n">
        <v>60</v>
      </c>
      <c r="N2125" t="n">
        <v>60</v>
      </c>
    </row>
    <row r="2126">
      <c r="A2126" t="n">
        <v>1037</v>
      </c>
      <c r="B2126" s="2" t="n">
        <v>44969</v>
      </c>
      <c r="C2126" t="n">
        <v>31829</v>
      </c>
      <c r="D2126" t="inlineStr">
        <is>
          <t>Wie beurteilen Sie die folgende Aussage: "Von einer freien Marktwirtschaft profitieren langfristig alle."</t>
        </is>
      </c>
      <c r="E2126" t="inlineStr">
        <is>
          <t>options7</t>
        </is>
      </c>
      <c r="F2126" t="n">
        <v>11376</v>
      </c>
      <c r="G2126" t="inlineStr">
        <is>
          <t>Werthaltungen</t>
        </is>
      </c>
      <c r="H2126" t="inlineStr">
        <is>
          <t>Q02322</t>
        </is>
      </c>
      <c r="I2126" t="inlineStr">
        <is>
          <t>de</t>
        </is>
      </c>
      <c r="J2126" t="b">
        <v>1</v>
      </c>
      <c r="K2126" t="inlineStr">
        <is>
          <t>c1f4607ff0fafdb4317d5d91d3dc0cf3</t>
        </is>
      </c>
      <c r="L2126" t="inlineStr">
        <is>
          <t>c1f4607ff0fafdb4317d5d91d3dc0cf3</t>
        </is>
      </c>
      <c r="M2126" t="n">
        <v>60</v>
      </c>
      <c r="N2126" t="n">
        <v>60</v>
      </c>
    </row>
    <row r="2127">
      <c r="A2127" t="n">
        <v>1038</v>
      </c>
      <c r="B2127" s="2" t="n">
        <v>44969</v>
      </c>
      <c r="C2127" t="n">
        <v>31898</v>
      </c>
      <c r="D2127" t="inlineStr">
        <is>
          <t>Wie beurteilen Sie die folgende Aussage: "Von einer freien Marktwirtschaft profitieren langfristig alle."</t>
        </is>
      </c>
      <c r="E2127" t="inlineStr">
        <is>
          <t>options7</t>
        </is>
      </c>
      <c r="F2127" t="n">
        <v>11389</v>
      </c>
      <c r="G2127" t="inlineStr">
        <is>
          <t>Wertehaltungen</t>
        </is>
      </c>
      <c r="H2127" t="inlineStr">
        <is>
          <t>Q02386</t>
        </is>
      </c>
      <c r="I2127" t="inlineStr">
        <is>
          <t>de</t>
        </is>
      </c>
      <c r="J2127" t="b">
        <v>1</v>
      </c>
      <c r="K2127" t="inlineStr">
        <is>
          <t>c1f4607ff0fafdb4317d5d91d3dc0cf3</t>
        </is>
      </c>
      <c r="L2127" t="inlineStr">
        <is>
          <t>c1f4607ff0fafdb4317d5d91d3dc0cf3</t>
        </is>
      </c>
      <c r="M2127" t="n">
        <v>60</v>
      </c>
      <c r="N2127" t="n">
        <v>60</v>
      </c>
    </row>
    <row r="2128">
      <c r="A2128" t="n">
        <v>464</v>
      </c>
      <c r="B2128" s="2" t="n">
        <v>44262</v>
      </c>
      <c r="C2128" t="n">
        <v>1382</v>
      </c>
      <c r="D2128" t="inlineStr">
        <is>
          <t>Wie beurteilen Sie die folgende Aussage: "Von einer freien Marktwirtschaft profitieren langfristig alle."</t>
        </is>
      </c>
      <c r="E2128" t="inlineStr">
        <is>
          <t>options7</t>
        </is>
      </c>
      <c r="F2128" t="n">
        <v>4791</v>
      </c>
      <c r="G2128" t="inlineStr">
        <is>
          <t>Werthaltungen</t>
        </is>
      </c>
      <c r="H2128" t="inlineStr">
        <is>
          <t>Q02432</t>
        </is>
      </c>
      <c r="I2128" t="inlineStr">
        <is>
          <t>de</t>
        </is>
      </c>
      <c r="J2128" t="b">
        <v>1</v>
      </c>
      <c r="K2128" t="inlineStr">
        <is>
          <t>c1f4607ff0fafdb4317d5d91d3dc0cf3</t>
        </is>
      </c>
      <c r="L2128" t="inlineStr">
        <is>
          <t>c1f4607ff0fafdb4317d5d91d3dc0cf3</t>
        </is>
      </c>
      <c r="M2128" t="n">
        <v>60</v>
      </c>
      <c r="N2128" t="n">
        <v>60</v>
      </c>
    </row>
    <row r="2129">
      <c r="A2129" t="n">
        <v>482</v>
      </c>
      <c r="B2129" s="2" t="n">
        <v>44465</v>
      </c>
      <c r="C2129" t="n">
        <v>4217</v>
      </c>
      <c r="D2129" t="inlineStr">
        <is>
          <t xml:space="preserve">Wie beurteilen Sie die folgende Aussage: "Von einer freien Marktwirtschaft profitieren langfristig alle." </t>
        </is>
      </c>
      <c r="E2129" t="inlineStr">
        <is>
          <t>options7</t>
        </is>
      </c>
      <c r="F2129" t="n">
        <v>4809</v>
      </c>
      <c r="G2129" t="inlineStr">
        <is>
          <t>Werthaltungen</t>
        </is>
      </c>
      <c r="H2129" t="inlineStr">
        <is>
          <t>Q02523</t>
        </is>
      </c>
      <c r="I2129" t="inlineStr">
        <is>
          <t>de</t>
        </is>
      </c>
      <c r="J2129" t="b">
        <v>1</v>
      </c>
      <c r="K2129" t="inlineStr">
        <is>
          <t>c1f4607ff0fafdb4317d5d91d3dc0cf3</t>
        </is>
      </c>
      <c r="L2129" t="inlineStr">
        <is>
          <t>c1f4607ff0fafdb4317d5d91d3dc0cf3</t>
        </is>
      </c>
      <c r="M2129" t="n">
        <v>60</v>
      </c>
      <c r="N2129" t="n">
        <v>60</v>
      </c>
    </row>
    <row r="2130">
      <c r="A2130" t="n">
        <v>512</v>
      </c>
      <c r="B2130" s="2" t="n">
        <v>44633</v>
      </c>
      <c r="C2130" t="n">
        <v>5391</v>
      </c>
      <c r="D2130" t="inlineStr">
        <is>
          <t>Wie beurteilen Sie die folgende Aussage: "Von einer freien Marktwirtschaft profitieren langfristig alle."</t>
        </is>
      </c>
      <c r="E2130" t="inlineStr">
        <is>
          <t>options7</t>
        </is>
      </c>
      <c r="F2130" t="n">
        <v>4836</v>
      </c>
      <c r="G2130" t="inlineStr">
        <is>
          <t>Werthaltungen</t>
        </is>
      </c>
      <c r="H2130" t="inlineStr">
        <is>
          <t>Q02578</t>
        </is>
      </c>
      <c r="I2130" t="inlineStr">
        <is>
          <t>de</t>
        </is>
      </c>
      <c r="J2130" t="b">
        <v>1</v>
      </c>
      <c r="K2130" t="inlineStr">
        <is>
          <t>c1f4607ff0fafdb4317d5d91d3dc0cf3</t>
        </is>
      </c>
      <c r="L2130" t="inlineStr">
        <is>
          <t>c1f4607ff0fafdb4317d5d91d3dc0cf3</t>
        </is>
      </c>
      <c r="M2130" t="n">
        <v>60</v>
      </c>
      <c r="N2130" t="n">
        <v>60</v>
      </c>
    </row>
    <row r="2131">
      <c r="A2131" t="n">
        <v>1039</v>
      </c>
      <c r="B2131" s="2" t="n">
        <v>44997</v>
      </c>
      <c r="C2131" t="n">
        <v>31960</v>
      </c>
      <c r="D2131" t="inlineStr">
        <is>
          <t>Wie beurteilen Sie die folgende Aussage: "Von einer freien Marktwirtschaft profitieren langfristig alle."</t>
        </is>
      </c>
      <c r="E2131" t="inlineStr">
        <is>
          <t>options7</t>
        </is>
      </c>
      <c r="F2131" t="n">
        <v>11401</v>
      </c>
      <c r="G2131" t="inlineStr">
        <is>
          <t>Werthaltungen</t>
        </is>
      </c>
      <c r="H2131" t="inlineStr">
        <is>
          <t>Q02633</t>
        </is>
      </c>
      <c r="I2131" t="inlineStr">
        <is>
          <t>de</t>
        </is>
      </c>
      <c r="J2131" t="b">
        <v>1</v>
      </c>
      <c r="K2131" t="inlineStr">
        <is>
          <t>c1f4607ff0fafdb4317d5d91d3dc0cf3</t>
        </is>
      </c>
      <c r="L2131" t="inlineStr">
        <is>
          <t>c1f4607ff0fafdb4317d5d91d3dc0cf3</t>
        </is>
      </c>
      <c r="M2131" t="n">
        <v>60</v>
      </c>
      <c r="N2131" t="n">
        <v>60</v>
      </c>
    </row>
    <row r="2132">
      <c r="A2132" t="n">
        <v>1041</v>
      </c>
      <c r="B2132" s="2" t="n">
        <v>44997</v>
      </c>
      <c r="C2132" t="n">
        <v>32078</v>
      </c>
      <c r="D2132" t="inlineStr">
        <is>
          <t>Wie beurteilen Sie die folgende Aussage: "Von einer freien Marktwirtschaft profitieren langfristig alle."</t>
        </is>
      </c>
      <c r="E2132" t="inlineStr">
        <is>
          <t>options7</t>
        </is>
      </c>
      <c r="F2132" t="n">
        <v>11426</v>
      </c>
      <c r="G2132" t="inlineStr">
        <is>
          <t>Werthaltungen</t>
        </is>
      </c>
      <c r="H2132" t="inlineStr">
        <is>
          <t>Q02687</t>
        </is>
      </c>
      <c r="I2132" t="inlineStr">
        <is>
          <t>de</t>
        </is>
      </c>
      <c r="J2132" t="b">
        <v>1</v>
      </c>
      <c r="K2132" t="inlineStr">
        <is>
          <t>c1f4607ff0fafdb4317d5d91d3dc0cf3</t>
        </is>
      </c>
      <c r="L2132" t="inlineStr">
        <is>
          <t>c1f4607ff0fafdb4317d5d91d3dc0cf3</t>
        </is>
      </c>
      <c r="M2132" t="n">
        <v>60</v>
      </c>
      <c r="N2132" t="n">
        <v>60</v>
      </c>
    </row>
    <row r="2133">
      <c r="A2133" t="n">
        <v>1044</v>
      </c>
      <c r="B2133" s="2" t="n">
        <v>45018</v>
      </c>
      <c r="C2133" t="n">
        <v>31967</v>
      </c>
      <c r="D2133" t="inlineStr">
        <is>
          <t>Wie beurteilen Sie die folgende Aussage: "Von einer freien Marktwirtschaft profitieren langfristig alle."</t>
        </is>
      </c>
      <c r="E2133" t="inlineStr">
        <is>
          <t>options7</t>
        </is>
      </c>
      <c r="F2133" t="n">
        <v>11413</v>
      </c>
      <c r="G2133" t="inlineStr">
        <is>
          <t>Wertehaltung</t>
        </is>
      </c>
      <c r="H2133" t="inlineStr">
        <is>
          <t>Q02694</t>
        </is>
      </c>
      <c r="I2133" t="inlineStr">
        <is>
          <t>de</t>
        </is>
      </c>
      <c r="J2133" t="b">
        <v>1</v>
      </c>
      <c r="K2133" t="inlineStr">
        <is>
          <t>c1f4607ff0fafdb4317d5d91d3dc0cf3</t>
        </is>
      </c>
      <c r="L2133" t="inlineStr">
        <is>
          <t>c1f4607ff0fafdb4317d5d91d3dc0cf3</t>
        </is>
      </c>
      <c r="M2133" t="n">
        <v>60</v>
      </c>
      <c r="N2133" t="n">
        <v>60</v>
      </c>
    </row>
    <row r="2134">
      <c r="A2134" t="n">
        <v>1105</v>
      </c>
      <c r="B2134" s="2" t="n">
        <v>45396</v>
      </c>
      <c r="C2134" t="n">
        <v>32359</v>
      </c>
      <c r="D2134" t="inlineStr">
        <is>
          <t>Wie beurteilen Sie die folgende Aussage: "Von einer freien Marktwirtschaft profitieren langfristig alle."</t>
        </is>
      </c>
      <c r="E2134" t="inlineStr">
        <is>
          <t>options7</t>
        </is>
      </c>
      <c r="F2134" t="n">
        <v>11510</v>
      </c>
      <c r="G2134" t="inlineStr">
        <is>
          <t>Werthaltungen</t>
        </is>
      </c>
      <c r="H2134" t="inlineStr">
        <is>
          <t>Q02918</t>
        </is>
      </c>
      <c r="I2134" t="inlineStr">
        <is>
          <t>de</t>
        </is>
      </c>
      <c r="J2134" t="b">
        <v>1</v>
      </c>
      <c r="K2134" t="inlineStr">
        <is>
          <t>c1f4607ff0fafdb4317d5d91d3dc0cf3</t>
        </is>
      </c>
      <c r="L2134" t="inlineStr">
        <is>
          <t>c1f4607ff0fafdb4317d5d91d3dc0cf3</t>
        </is>
      </c>
      <c r="M2134" t="n">
        <v>60</v>
      </c>
      <c r="N2134" t="n">
        <v>60</v>
      </c>
    </row>
    <row r="2135">
      <c r="A2135" t="n">
        <v>1100</v>
      </c>
      <c r="B2135" s="2" t="n">
        <v>45410</v>
      </c>
      <c r="C2135" t="n">
        <v>32590</v>
      </c>
      <c r="D2135" t="inlineStr">
        <is>
          <t>Wie beurteilen Sie die folgende Aussage: "Von einer freien Marktwirtschaft profitieren langfristig alle."</t>
        </is>
      </c>
      <c r="E2135" t="inlineStr">
        <is>
          <t>options7</t>
        </is>
      </c>
      <c r="F2135" t="n">
        <v>11534</v>
      </c>
      <c r="G2135" t="inlineStr">
        <is>
          <t>Werthaltungen</t>
        </is>
      </c>
      <c r="H2135" t="inlineStr">
        <is>
          <t>Q03120</t>
        </is>
      </c>
      <c r="I2135" t="inlineStr">
        <is>
          <t>de</t>
        </is>
      </c>
      <c r="J2135" t="b">
        <v>1</v>
      </c>
      <c r="K2135" t="inlineStr">
        <is>
          <t>c1f4607ff0fafdb4317d5d91d3dc0cf3</t>
        </is>
      </c>
      <c r="L2135" t="inlineStr">
        <is>
          <t>c1f4607ff0fafdb4317d5d91d3dc0cf3</t>
        </is>
      </c>
      <c r="M2135" t="n">
        <v>60</v>
      </c>
      <c r="N2135" t="n">
        <v>60</v>
      </c>
    </row>
    <row r="2136">
      <c r="A2136" t="n">
        <v>1112</v>
      </c>
      <c r="B2136" s="2" t="n">
        <v>45557</v>
      </c>
      <c r="C2136" t="n">
        <v>32833</v>
      </c>
      <c r="D2136" t="inlineStr">
        <is>
          <t>Wie beurteilen Sie die folgende Aussage: "Von einer freien Marktwirtschaft profitieren langfristig alle."</t>
        </is>
      </c>
      <c r="E2136" t="inlineStr">
        <is>
          <t>options7</t>
        </is>
      </c>
      <c r="F2136" t="n">
        <v>11594</v>
      </c>
      <c r="G2136" t="inlineStr">
        <is>
          <t>Werthaltungen</t>
        </is>
      </c>
      <c r="H2136" t="inlineStr">
        <is>
          <t>Q03167</t>
        </is>
      </c>
      <c r="I2136" t="inlineStr">
        <is>
          <t>de</t>
        </is>
      </c>
      <c r="J2136" t="b">
        <v>1</v>
      </c>
      <c r="K2136" t="inlineStr">
        <is>
          <t>c1f4607ff0fafdb4317d5d91d3dc0cf3</t>
        </is>
      </c>
      <c r="L2136" t="inlineStr">
        <is>
          <t>c1f4607ff0fafdb4317d5d91d3dc0cf3</t>
        </is>
      </c>
      <c r="M2136" t="n">
        <v>60</v>
      </c>
      <c r="N2136" t="n">
        <v>60</v>
      </c>
    </row>
    <row r="2137">
      <c r="A2137" t="n">
        <v>1118</v>
      </c>
      <c r="B2137" s="2" t="n">
        <v>45557</v>
      </c>
      <c r="C2137" t="n">
        <v>32732</v>
      </c>
      <c r="D2137" t="inlineStr">
        <is>
          <t>Wie beurteilen Sie die folgende Aussage: "Von einer freien Marktwirtschaft profitieren langfristig alle."</t>
        </is>
      </c>
      <c r="E2137" t="inlineStr">
        <is>
          <t>options7</t>
        </is>
      </c>
      <c r="F2137" t="n">
        <v>11570</v>
      </c>
      <c r="G2137" t="inlineStr">
        <is>
          <t>Werthaltungen</t>
        </is>
      </c>
      <c r="H2137" t="inlineStr">
        <is>
          <t>Q03260</t>
        </is>
      </c>
      <c r="I2137" t="inlineStr">
        <is>
          <t>de</t>
        </is>
      </c>
      <c r="J2137" t="b">
        <v>1</v>
      </c>
      <c r="K2137" t="inlineStr">
        <is>
          <t>c1f4607ff0fafdb4317d5d91d3dc0cf3</t>
        </is>
      </c>
      <c r="L2137" t="inlineStr">
        <is>
          <t>c1f4607ff0fafdb4317d5d91d3dc0cf3</t>
        </is>
      </c>
      <c r="M2137" t="n">
        <v>60</v>
      </c>
      <c r="N2137" t="n">
        <v>60</v>
      </c>
    </row>
    <row r="2138">
      <c r="A2138" t="n">
        <v>1121</v>
      </c>
      <c r="B2138" s="2" t="n">
        <v>45557</v>
      </c>
      <c r="C2138" t="n">
        <v>32685</v>
      </c>
      <c r="D2138" t="inlineStr">
        <is>
          <t>Wie beurteilen Sie die folgende Aussage: "Von einer freien Marktwirtschaft profitieren langfristig alle."</t>
        </is>
      </c>
      <c r="E2138" t="inlineStr">
        <is>
          <t>options7</t>
        </is>
      </c>
      <c r="F2138" t="n">
        <v>11558</v>
      </c>
      <c r="G2138" t="inlineStr">
        <is>
          <t>Werthaltungen</t>
        </is>
      </c>
      <c r="H2138" t="inlineStr">
        <is>
          <t>Q03307</t>
        </is>
      </c>
      <c r="I2138" t="inlineStr">
        <is>
          <t>de</t>
        </is>
      </c>
      <c r="J2138" t="b">
        <v>1</v>
      </c>
      <c r="K2138" t="inlineStr">
        <is>
          <t>c1f4607ff0fafdb4317d5d91d3dc0cf3</t>
        </is>
      </c>
      <c r="L2138" t="inlineStr">
        <is>
          <t>c1f4607ff0fafdb4317d5d91d3dc0cf3</t>
        </is>
      </c>
      <c r="M2138" t="n">
        <v>60</v>
      </c>
      <c r="N2138" t="n">
        <v>60</v>
      </c>
    </row>
    <row r="2139">
      <c r="A2139" t="n">
        <v>1137</v>
      </c>
      <c r="B2139" s="2" t="n">
        <v>45725</v>
      </c>
      <c r="C2139" t="n">
        <v>33271</v>
      </c>
      <c r="D2139" t="inlineStr">
        <is>
          <t>Wie beurteilen Sie die folgende Aussage: "Von einer freien Marktwirtschaft profitieren langfristig alle."</t>
        </is>
      </c>
      <c r="E2139" t="inlineStr">
        <is>
          <t>options7</t>
        </is>
      </c>
      <c r="F2139" t="n">
        <v>11697</v>
      </c>
      <c r="G2139" t="inlineStr">
        <is>
          <t>Werthaltungen</t>
        </is>
      </c>
      <c r="H2139" t="inlineStr">
        <is>
          <t>Q03652</t>
        </is>
      </c>
      <c r="I2139" t="inlineStr">
        <is>
          <t>de</t>
        </is>
      </c>
      <c r="J2139" t="b">
        <v>1</v>
      </c>
      <c r="K2139" t="inlineStr">
        <is>
          <t>c1f4607ff0fafdb4317d5d91d3dc0cf3</t>
        </is>
      </c>
      <c r="L2139" t="inlineStr">
        <is>
          <t>c1f4607ff0fafdb4317d5d91d3dc0cf3</t>
        </is>
      </c>
      <c r="M2139" t="n">
        <v>60</v>
      </c>
      <c r="N2139" t="n">
        <v>60</v>
      </c>
    </row>
    <row r="2140">
      <c r="A2140" t="n">
        <v>222</v>
      </c>
      <c r="B2140" t="n">
        <v>2019</v>
      </c>
      <c r="C2140" t="n">
        <v>3465</v>
      </c>
      <c r="D2140" t="inlineStr">
        <is>
          <t>Wie beurteilen Sie die folgende Aussage: "Von einer freien Marktwirtschaft profitieren langfristig alle."</t>
        </is>
      </c>
      <c r="E2140" t="inlineStr">
        <is>
          <t>Slider-7</t>
        </is>
      </c>
      <c r="F2140" t="n">
        <v>7</v>
      </c>
      <c r="G2140" t="inlineStr">
        <is>
          <t>Justiz, Armee &amp; Polizei</t>
        </is>
      </c>
      <c r="H2140" t="inlineStr">
        <is>
          <t>Q05874</t>
        </is>
      </c>
      <c r="I2140" t="inlineStr">
        <is>
          <t>de</t>
        </is>
      </c>
      <c r="J2140" t="b">
        <v>1</v>
      </c>
      <c r="K2140" t="inlineStr">
        <is>
          <t>c1f4607ff0fafdb4317d5d91d3dc0cf3</t>
        </is>
      </c>
      <c r="L2140" t="inlineStr">
        <is>
          <t>c1f4607ff0fafdb4317d5d91d3dc0cf3</t>
        </is>
      </c>
      <c r="M2140" t="n">
        <v>60</v>
      </c>
      <c r="N2140" t="n">
        <v>60</v>
      </c>
    </row>
    <row r="2141">
      <c r="A2141" t="n">
        <v>232</v>
      </c>
      <c r="B2141" t="n">
        <v>2020</v>
      </c>
      <c r="C2141" t="n">
        <v>3578</v>
      </c>
      <c r="D2141" t="inlineStr">
        <is>
          <t>Wie beurteilen Sie die folgende Aussage: "Von einer freien Marktwirtschaft profitieren langfristig alle."</t>
        </is>
      </c>
      <c r="E2141" t="inlineStr">
        <is>
          <t>Slider-7</t>
        </is>
      </c>
      <c r="F2141" t="n">
        <v>15</v>
      </c>
      <c r="G2141" t="inlineStr">
        <is>
          <t>Wirtschaft &amp; Arbeit</t>
        </is>
      </c>
      <c r="H2141" t="inlineStr">
        <is>
          <t>Q06064</t>
        </is>
      </c>
      <c r="I2141" t="inlineStr">
        <is>
          <t>de</t>
        </is>
      </c>
      <c r="J2141" t="b">
        <v>1</v>
      </c>
      <c r="K2141" t="inlineStr">
        <is>
          <t>c1f4607ff0fafdb4317d5d91d3dc0cf3</t>
        </is>
      </c>
      <c r="L2141" t="inlineStr">
        <is>
          <t>c1f4607ff0fafdb4317d5d91d3dc0cf3</t>
        </is>
      </c>
      <c r="M2141" t="n">
        <v>60</v>
      </c>
      <c r="N2141" t="n">
        <v>60</v>
      </c>
    </row>
    <row r="2142">
      <c r="A2142" t="n">
        <v>237</v>
      </c>
      <c r="B2142" t="n">
        <v>2020</v>
      </c>
      <c r="C2142" t="n">
        <v>3724</v>
      </c>
      <c r="D2142" t="inlineStr">
        <is>
          <t>Wie beurteilen Sie die folgende Aussage: "Von einer freien Marktwirtschaft profitieren langfristig alle."</t>
        </is>
      </c>
      <c r="E2142" t="inlineStr">
        <is>
          <t>Slider-7</t>
        </is>
      </c>
      <c r="F2142" t="n">
        <v>15</v>
      </c>
      <c r="G2142" t="inlineStr">
        <is>
          <t>Wirtschaft &amp; Arbeit</t>
        </is>
      </c>
      <c r="H2142" t="inlineStr">
        <is>
          <t>Q06110</t>
        </is>
      </c>
      <c r="I2142" t="inlineStr">
        <is>
          <t>de</t>
        </is>
      </c>
      <c r="J2142" t="b">
        <v>1</v>
      </c>
      <c r="K2142" t="inlineStr">
        <is>
          <t>c1f4607ff0fafdb4317d5d91d3dc0cf3</t>
        </is>
      </c>
      <c r="L2142" t="inlineStr">
        <is>
          <t>c1f4607ff0fafdb4317d5d91d3dc0cf3</t>
        </is>
      </c>
      <c r="M2142" t="n">
        <v>60</v>
      </c>
      <c r="N2142" t="n">
        <v>60</v>
      </c>
    </row>
    <row r="2143">
      <c r="A2143" t="n">
        <v>234</v>
      </c>
      <c r="B2143" t="n">
        <v>2020</v>
      </c>
      <c r="C2143" t="n">
        <v>3627</v>
      </c>
      <c r="D2143" t="inlineStr">
        <is>
          <t>Wie beurteilen Sie die folgende Aussage: "Von einer freien Marktwirtschaft profitieren langfristig alle."</t>
        </is>
      </c>
      <c r="E2143" t="inlineStr">
        <is>
          <t>Slider-7</t>
        </is>
      </c>
      <c r="F2143" t="n">
        <v>15</v>
      </c>
      <c r="G2143" t="inlineStr">
        <is>
          <t>Wirtschaft &amp; Arbeit</t>
        </is>
      </c>
      <c r="H2143" t="inlineStr">
        <is>
          <t>Q06158</t>
        </is>
      </c>
      <c r="I2143" t="inlineStr">
        <is>
          <t>de</t>
        </is>
      </c>
      <c r="J2143" t="b">
        <v>1</v>
      </c>
      <c r="K2143" t="inlineStr">
        <is>
          <t>c1f4607ff0fafdb4317d5d91d3dc0cf3</t>
        </is>
      </c>
      <c r="L2143" t="inlineStr">
        <is>
          <t>c1f4607ff0fafdb4317d5d91d3dc0cf3</t>
        </is>
      </c>
      <c r="M2143" t="n">
        <v>60</v>
      </c>
      <c r="N2143" t="n">
        <v>60</v>
      </c>
    </row>
    <row r="2144">
      <c r="A2144" t="n">
        <v>230</v>
      </c>
      <c r="B2144" t="n">
        <v>2020</v>
      </c>
      <c r="C2144" t="n">
        <v>3527</v>
      </c>
      <c r="D2144" t="inlineStr">
        <is>
          <t>Wie beurteilen Sie die folgende Aussage: "Von einer freien Marktwirtschaft profitieren langfristig alle."</t>
        </is>
      </c>
      <c r="E2144" t="inlineStr">
        <is>
          <t>Slider-7</t>
        </is>
      </c>
      <c r="F2144" t="n">
        <v>15</v>
      </c>
      <c r="G2144" t="inlineStr">
        <is>
          <t>Wirtschaft &amp; Arbeit</t>
        </is>
      </c>
      <c r="H2144" t="inlineStr">
        <is>
          <t>Q06206</t>
        </is>
      </c>
      <c r="I2144" t="inlineStr">
        <is>
          <t>de</t>
        </is>
      </c>
      <c r="J2144" t="b">
        <v>1</v>
      </c>
      <c r="K2144" t="inlineStr">
        <is>
          <t>c1f4607ff0fafdb4317d5d91d3dc0cf3</t>
        </is>
      </c>
      <c r="L2144" t="inlineStr">
        <is>
          <t>c1f4607ff0fafdb4317d5d91d3dc0cf3</t>
        </is>
      </c>
      <c r="M2144" t="n">
        <v>60</v>
      </c>
      <c r="N2144" t="n">
        <v>60</v>
      </c>
    </row>
    <row r="2145">
      <c r="A2145" t="n">
        <v>255</v>
      </c>
      <c r="B2145" t="n">
        <v>2020</v>
      </c>
      <c r="C2145" t="n">
        <v>4164</v>
      </c>
      <c r="D2145" t="inlineStr">
        <is>
          <t>Wie beurteilen Sie die folgende Aussage: "Von einer freien Marktwirtschaft profitieren langfristig alle."</t>
        </is>
      </c>
      <c r="E2145" t="inlineStr">
        <is>
          <t>Slider-7</t>
        </is>
      </c>
      <c r="F2145" t="n">
        <v>15</v>
      </c>
      <c r="G2145" t="inlineStr">
        <is>
          <t>Wirtschaft &amp; Arbeit</t>
        </is>
      </c>
      <c r="H2145" t="inlineStr">
        <is>
          <t>Q06382</t>
        </is>
      </c>
      <c r="I2145" t="inlineStr">
        <is>
          <t>de</t>
        </is>
      </c>
      <c r="J2145" t="b">
        <v>1</v>
      </c>
      <c r="K2145" t="inlineStr">
        <is>
          <t>c1f4607ff0fafdb4317d5d91d3dc0cf3</t>
        </is>
      </c>
      <c r="L2145" t="inlineStr">
        <is>
          <t>c1f4607ff0fafdb4317d5d91d3dc0cf3</t>
        </is>
      </c>
      <c r="M2145" t="n">
        <v>60</v>
      </c>
      <c r="N2145" t="n">
        <v>60</v>
      </c>
    </row>
    <row r="2146">
      <c r="A2146" t="n">
        <v>258</v>
      </c>
      <c r="B2146" t="n">
        <v>2020</v>
      </c>
      <c r="C2146" t="n">
        <v>4226</v>
      </c>
      <c r="D2146" t="inlineStr">
        <is>
          <t>Wie beurteilen Sie die folgende Aussage: "Von einer freien Marktwirtschaft profitieren langfristig alle."</t>
        </is>
      </c>
      <c r="E2146" t="inlineStr">
        <is>
          <t>Slider-7</t>
        </is>
      </c>
      <c r="F2146" t="n">
        <v>15</v>
      </c>
      <c r="G2146" t="inlineStr">
        <is>
          <t>Wirtschaft &amp; Arbeit</t>
        </is>
      </c>
      <c r="H2146" t="inlineStr">
        <is>
          <t>Q06780</t>
        </is>
      </c>
      <c r="I2146" t="inlineStr">
        <is>
          <t>de</t>
        </is>
      </c>
      <c r="J2146" t="b">
        <v>1</v>
      </c>
      <c r="K2146" t="inlineStr">
        <is>
          <t>c1f4607ff0fafdb4317d5d91d3dc0cf3</t>
        </is>
      </c>
      <c r="L2146" t="inlineStr">
        <is>
          <t>c1f4607ff0fafdb4317d5d91d3dc0cf3</t>
        </is>
      </c>
      <c r="M2146" t="n">
        <v>60</v>
      </c>
      <c r="N2146" t="n">
        <v>60</v>
      </c>
    </row>
    <row r="2147">
      <c r="A2147" t="n">
        <v>222</v>
      </c>
      <c r="B2147" t="n">
        <v>2019</v>
      </c>
      <c r="C2147" t="n">
        <v>3465</v>
      </c>
      <c r="D2147" t="inlineStr">
        <is>
          <t>Wie beurteilen Sie die folgende Aussage: "Von einer freien Marktwirtschaft profitieren langfristig alle."</t>
        </is>
      </c>
      <c r="E2147" t="inlineStr">
        <is>
          <t>Slider-7</t>
        </is>
      </c>
      <c r="F2147" t="n">
        <v>7</v>
      </c>
      <c r="G2147" t="inlineStr">
        <is>
          <t>Justiz, Armee &amp; Polizei</t>
        </is>
      </c>
      <c r="H2147" t="inlineStr">
        <is>
          <t>Q07621</t>
        </is>
      </c>
      <c r="I2147" t="inlineStr">
        <is>
          <t>de</t>
        </is>
      </c>
      <c r="J2147" t="b">
        <v>1</v>
      </c>
      <c r="K2147" t="inlineStr">
        <is>
          <t>c1f4607ff0fafdb4317d5d91d3dc0cf3</t>
        </is>
      </c>
      <c r="L2147" t="inlineStr">
        <is>
          <t>c1f4607ff0fafdb4317d5d91d3dc0cf3</t>
        </is>
      </c>
      <c r="M2147" t="n">
        <v>60</v>
      </c>
      <c r="N2147" t="n">
        <v>60</v>
      </c>
    </row>
    <row r="2148">
      <c r="A2148" t="n">
        <v>232</v>
      </c>
      <c r="B2148" t="n">
        <v>2020</v>
      </c>
      <c r="C2148" t="n">
        <v>3578</v>
      </c>
      <c r="D2148" t="inlineStr">
        <is>
          <t>Wie beurteilen Sie die folgende Aussage: "Von einer freien Marktwirtschaft profitieren langfristig alle."</t>
        </is>
      </c>
      <c r="E2148" t="inlineStr">
        <is>
          <t>Slider-7</t>
        </is>
      </c>
      <c r="F2148" t="n">
        <v>15</v>
      </c>
      <c r="G2148" t="inlineStr">
        <is>
          <t>Wirtschaft &amp; Arbeit</t>
        </is>
      </c>
      <c r="H2148" t="inlineStr">
        <is>
          <t>Q07894</t>
        </is>
      </c>
      <c r="I2148" t="inlineStr">
        <is>
          <t>de</t>
        </is>
      </c>
      <c r="J2148" t="b">
        <v>1</v>
      </c>
      <c r="K2148" t="inlineStr">
        <is>
          <t>c1f4607ff0fafdb4317d5d91d3dc0cf3</t>
        </is>
      </c>
      <c r="L2148" t="inlineStr">
        <is>
          <t>c1f4607ff0fafdb4317d5d91d3dc0cf3</t>
        </is>
      </c>
      <c r="M2148" t="n">
        <v>60</v>
      </c>
      <c r="N2148" t="n">
        <v>60</v>
      </c>
    </row>
    <row r="2149">
      <c r="A2149" t="n">
        <v>246</v>
      </c>
      <c r="B2149" t="n">
        <v>2020</v>
      </c>
      <c r="C2149" t="n">
        <v>4057</v>
      </c>
      <c r="D2149" t="inlineStr">
        <is>
          <t>Wie beurteilen Sie die folgende Aussage: "Von einer freien Marktwirtschaft profitieren langfristig alle."</t>
        </is>
      </c>
      <c r="E2149" t="inlineStr">
        <is>
          <t>Slider-7</t>
        </is>
      </c>
      <c r="F2149" t="n">
        <v>15</v>
      </c>
      <c r="G2149" t="inlineStr">
        <is>
          <t>Wirtschaft &amp; Arbeit</t>
        </is>
      </c>
      <c r="H2149" t="inlineStr">
        <is>
          <t>Q07940</t>
        </is>
      </c>
      <c r="I2149" t="inlineStr">
        <is>
          <t>de</t>
        </is>
      </c>
      <c r="J2149" t="b">
        <v>1</v>
      </c>
      <c r="K2149" t="inlineStr">
        <is>
          <t>c1f4607ff0fafdb4317d5d91d3dc0cf3</t>
        </is>
      </c>
      <c r="L2149" t="inlineStr">
        <is>
          <t>c1f4607ff0fafdb4317d5d91d3dc0cf3</t>
        </is>
      </c>
      <c r="M2149" t="n">
        <v>60</v>
      </c>
      <c r="N2149" t="n">
        <v>60</v>
      </c>
    </row>
    <row r="2150">
      <c r="A2150" t="n">
        <v>284</v>
      </c>
      <c r="B2150" t="n">
        <v>2021</v>
      </c>
      <c r="C2150" t="n">
        <v>4541</v>
      </c>
      <c r="D2150" t="inlineStr">
        <is>
          <t>Wie beurteilen Sie die folgende Aussage: "Von einer freien Marktwirtschaft profitieren langfristig alle."</t>
        </is>
      </c>
      <c r="E2150" t="inlineStr">
        <is>
          <t>Slider-7</t>
        </is>
      </c>
      <c r="F2150" t="n">
        <v>15</v>
      </c>
      <c r="G2150" t="inlineStr">
        <is>
          <t>Wirtschaft &amp; Arbeit</t>
        </is>
      </c>
      <c r="H2150" t="inlineStr">
        <is>
          <t>Q08102</t>
        </is>
      </c>
      <c r="I2150" t="inlineStr">
        <is>
          <t>de</t>
        </is>
      </c>
      <c r="J2150" t="b">
        <v>1</v>
      </c>
      <c r="K2150" t="inlineStr">
        <is>
          <t>c1f4607ff0fafdb4317d5d91d3dc0cf3</t>
        </is>
      </c>
      <c r="L2150" t="inlineStr">
        <is>
          <t>c1f4607ff0fafdb4317d5d91d3dc0cf3</t>
        </is>
      </c>
      <c r="M2150" t="n">
        <v>60</v>
      </c>
      <c r="N2150" t="n">
        <v>60</v>
      </c>
    </row>
    <row r="2151">
      <c r="A2151" t="n">
        <v>237</v>
      </c>
      <c r="B2151" t="n">
        <v>2020</v>
      </c>
      <c r="C2151" t="n">
        <v>3724</v>
      </c>
      <c r="D2151" t="inlineStr">
        <is>
          <t>Wie beurteilen Sie die folgende Aussage: "Von einer freien Marktwirtschaft profitieren langfristig alle."</t>
        </is>
      </c>
      <c r="E2151" t="inlineStr">
        <is>
          <t>Slider-7</t>
        </is>
      </c>
      <c r="F2151" t="n">
        <v>15</v>
      </c>
      <c r="G2151" t="inlineStr">
        <is>
          <t>Wirtschaft &amp; Arbeit</t>
        </is>
      </c>
      <c r="H2151" t="inlineStr">
        <is>
          <t>Q08150</t>
        </is>
      </c>
      <c r="I2151" t="inlineStr">
        <is>
          <t>de</t>
        </is>
      </c>
      <c r="J2151" t="b">
        <v>1</v>
      </c>
      <c r="K2151" t="inlineStr">
        <is>
          <t>c1f4607ff0fafdb4317d5d91d3dc0cf3</t>
        </is>
      </c>
      <c r="L2151" t="inlineStr">
        <is>
          <t>c1f4607ff0fafdb4317d5d91d3dc0cf3</t>
        </is>
      </c>
      <c r="M2151" t="n">
        <v>60</v>
      </c>
      <c r="N2151" t="n">
        <v>60</v>
      </c>
    </row>
    <row r="2152">
      <c r="A2152" t="n">
        <v>234</v>
      </c>
      <c r="B2152" t="n">
        <v>2020</v>
      </c>
      <c r="C2152" t="n">
        <v>3627</v>
      </c>
      <c r="D2152" t="inlineStr">
        <is>
          <t>Wie beurteilen Sie die folgende Aussage: "Von einer freien Marktwirtschaft profitieren langfristig alle."</t>
        </is>
      </c>
      <c r="E2152" t="inlineStr">
        <is>
          <t>Slider-7</t>
        </is>
      </c>
      <c r="F2152" t="n">
        <v>15</v>
      </c>
      <c r="G2152" t="inlineStr">
        <is>
          <t>Wirtschaft &amp; Arbeit</t>
        </is>
      </c>
      <c r="H2152" t="inlineStr">
        <is>
          <t>Q08299</t>
        </is>
      </c>
      <c r="I2152" t="inlineStr">
        <is>
          <t>de</t>
        </is>
      </c>
      <c r="J2152" t="b">
        <v>1</v>
      </c>
      <c r="K2152" t="inlineStr">
        <is>
          <t>c1f4607ff0fafdb4317d5d91d3dc0cf3</t>
        </is>
      </c>
      <c r="L2152" t="inlineStr">
        <is>
          <t>c1f4607ff0fafdb4317d5d91d3dc0cf3</t>
        </is>
      </c>
      <c r="M2152" t="n">
        <v>60</v>
      </c>
      <c r="N2152" t="n">
        <v>60</v>
      </c>
    </row>
    <row r="2153">
      <c r="A2153" t="n">
        <v>230</v>
      </c>
      <c r="B2153" t="n">
        <v>2020</v>
      </c>
      <c r="C2153" t="n">
        <v>3527</v>
      </c>
      <c r="D2153" t="inlineStr">
        <is>
          <t>Wie beurteilen Sie die folgende Aussage: "Von einer freien Marktwirtschaft profitieren langfristig alle."</t>
        </is>
      </c>
      <c r="E2153" t="inlineStr">
        <is>
          <t>Slider-7</t>
        </is>
      </c>
      <c r="F2153" t="n">
        <v>15</v>
      </c>
      <c r="G2153" t="inlineStr">
        <is>
          <t>Wirtschaft &amp; Arbeit</t>
        </is>
      </c>
      <c r="H2153" t="inlineStr">
        <is>
          <t>Q08544</t>
        </is>
      </c>
      <c r="I2153" t="inlineStr">
        <is>
          <t>de</t>
        </is>
      </c>
      <c r="J2153" t="b">
        <v>1</v>
      </c>
      <c r="K2153" t="inlineStr">
        <is>
          <t>c1f4607ff0fafdb4317d5d91d3dc0cf3</t>
        </is>
      </c>
      <c r="L2153" t="inlineStr">
        <is>
          <t>c1f4607ff0fafdb4317d5d91d3dc0cf3</t>
        </is>
      </c>
      <c r="M2153" t="n">
        <v>60</v>
      </c>
      <c r="N2153" t="n">
        <v>60</v>
      </c>
    </row>
    <row r="2154">
      <c r="A2154" t="n">
        <v>291</v>
      </c>
      <c r="B2154" t="n">
        <v>2021</v>
      </c>
      <c r="C2154" t="n">
        <v>3908</v>
      </c>
      <c r="D2154" t="inlineStr">
        <is>
          <t>Wie beurteilen Sie die folgende Aussage: "Von einer freien Marktwirtschaft profitieren langfristig alle."</t>
        </is>
      </c>
      <c r="E2154" t="inlineStr">
        <is>
          <t>Slider-7</t>
        </is>
      </c>
      <c r="F2154" t="n">
        <v>15</v>
      </c>
      <c r="G2154" t="inlineStr">
        <is>
          <t>Wirtschaft &amp; Arbeit</t>
        </is>
      </c>
      <c r="H2154" t="inlineStr">
        <is>
          <t>Q08768</t>
        </is>
      </c>
      <c r="I2154" t="inlineStr">
        <is>
          <t>de</t>
        </is>
      </c>
      <c r="J2154" t="b">
        <v>1</v>
      </c>
      <c r="K2154" t="inlineStr">
        <is>
          <t>c1f4607ff0fafdb4317d5d91d3dc0cf3</t>
        </is>
      </c>
      <c r="L2154" t="inlineStr">
        <is>
          <t>c1f4607ff0fafdb4317d5d91d3dc0cf3</t>
        </is>
      </c>
      <c r="M2154" t="n">
        <v>60</v>
      </c>
      <c r="N2154" t="n">
        <v>60</v>
      </c>
    </row>
    <row r="2156">
      <c r="A2156" s="1">
        <f>== Cluster 61 – 65 Fragen – alle Fragen identisch ===</f>
        <v/>
      </c>
      <c r="B2156" s="1" t="n"/>
      <c r="C2156" s="1" t="n"/>
      <c r="D2156" s="1" t="n"/>
      <c r="E2156" s="1" t="n"/>
      <c r="F2156" s="1" t="n"/>
      <c r="G2156" s="1" t="n"/>
      <c r="H2156" s="1" t="n"/>
      <c r="I2156" s="1" t="n"/>
      <c r="J2156" s="1" t="n"/>
      <c r="K2156" s="1" t="n"/>
      <c r="L2156" s="1" t="n"/>
      <c r="M2156" s="1" t="n"/>
      <c r="N2156" s="1" t="n"/>
    </row>
    <row r="2157">
      <c r="A2157" t="inlineStr">
        <is>
          <t>ID_Wahl</t>
        </is>
      </c>
      <c r="B2157" t="inlineStr">
        <is>
          <t>Datum</t>
        </is>
      </c>
      <c r="C2157" t="inlineStr">
        <is>
          <t>Frage_ID</t>
        </is>
      </c>
      <c r="D2157" t="inlineStr">
        <is>
          <t>Frage_Text</t>
        </is>
      </c>
      <c r="E2157" t="inlineStr">
        <is>
          <t>Frage_Typ</t>
        </is>
      </c>
      <c r="F2157" t="inlineStr">
        <is>
          <t>Bereich_ID</t>
        </is>
      </c>
      <c r="G2157" t="inlineStr">
        <is>
          <t>Bereich</t>
        </is>
      </c>
      <c r="H2157" t="inlineStr">
        <is>
          <t>ID_gesamt</t>
        </is>
      </c>
      <c r="I2157" t="inlineStr">
        <is>
          <t>Sprache</t>
        </is>
      </c>
      <c r="J2157" t="inlineStr">
        <is>
          <t>Duplikat</t>
        </is>
      </c>
      <c r="K2157" t="inlineStr">
        <is>
          <t>Frage_Hash</t>
        </is>
      </c>
      <c r="L2157" t="inlineStr">
        <is>
          <t>Duplikat_Gruppe</t>
        </is>
      </c>
      <c r="M2157" t="inlineStr">
        <is>
          <t>Cluster_Duplikate</t>
        </is>
      </c>
      <c r="N2157" t="inlineStr">
        <is>
          <t>Cluster_Final</t>
        </is>
      </c>
    </row>
    <row r="2158">
      <c r="A2158" t="n">
        <v>2</v>
      </c>
      <c r="B2158" s="2" t="n">
        <v>43758</v>
      </c>
      <c r="C2158" t="n">
        <v>204</v>
      </c>
      <c r="D2158" t="inlineStr">
        <is>
          <t>Wie beurteilen Sie die folgende Aussage: "Die fortschreitende Digitalisierung bietet deutlich mehr Chancen als Risiken."</t>
        </is>
      </c>
      <c r="E2158" t="inlineStr">
        <is>
          <t>options7</t>
        </is>
      </c>
      <c r="F2158" t="n">
        <v>4734</v>
      </c>
      <c r="G2158" t="inlineStr">
        <is>
          <t>Werthaltungen</t>
        </is>
      </c>
      <c r="H2158" t="inlineStr">
        <is>
          <t>Q00061</t>
        </is>
      </c>
      <c r="I2158" t="inlineStr">
        <is>
          <t>de</t>
        </is>
      </c>
      <c r="J2158" t="b">
        <v>1</v>
      </c>
      <c r="K2158" t="inlineStr">
        <is>
          <t>7603381f93d59b7d4e25760ce31cc4b2</t>
        </is>
      </c>
      <c r="L2158" t="inlineStr">
        <is>
          <t>7603381f93d59b7d4e25760ce31cc4b2</t>
        </is>
      </c>
      <c r="M2158" t="n">
        <v>61</v>
      </c>
      <c r="N2158" t="n">
        <v>61</v>
      </c>
    </row>
    <row r="2159">
      <c r="A2159" t="n">
        <v>10</v>
      </c>
      <c r="B2159" s="2" t="n">
        <v>43940</v>
      </c>
      <c r="C2159" t="n">
        <v>481</v>
      </c>
      <c r="D2159" t="inlineStr">
        <is>
          <t>Wie beurteilen Sie die folgende Aussage: "Die fortschreitende Digitalisierung bietet deutlich mehr Chancen als Risiken."</t>
        </is>
      </c>
      <c r="E2159" t="inlineStr">
        <is>
          <t>options7</t>
        </is>
      </c>
      <c r="F2159" t="n">
        <v>4737</v>
      </c>
      <c r="G2159" t="inlineStr">
        <is>
          <t>Werthaltungen</t>
        </is>
      </c>
      <c r="H2159" t="inlineStr">
        <is>
          <t>Q00121</t>
        </is>
      </c>
      <c r="I2159" t="inlineStr">
        <is>
          <t>de</t>
        </is>
      </c>
      <c r="J2159" t="b">
        <v>1</v>
      </c>
      <c r="K2159" t="inlineStr">
        <is>
          <t>7603381f93d59b7d4e25760ce31cc4b2</t>
        </is>
      </c>
      <c r="L2159" t="inlineStr">
        <is>
          <t>7603381f93d59b7d4e25760ce31cc4b2</t>
        </is>
      </c>
      <c r="M2159" t="n">
        <v>61</v>
      </c>
      <c r="N2159" t="n">
        <v>61</v>
      </c>
    </row>
    <row r="2160">
      <c r="A2160" t="n">
        <v>5</v>
      </c>
      <c r="B2160" s="2" t="n">
        <v>43898</v>
      </c>
      <c r="C2160" t="n">
        <v>339</v>
      </c>
      <c r="D2160" t="inlineStr">
        <is>
          <t>Wie beurteilen Sie die folgende Aussage: "Die fortschreitende Digitalisierung bietet deutlich mehr Chancen als Risiken."</t>
        </is>
      </c>
      <c r="E2160" t="inlineStr">
        <is>
          <t>options7</t>
        </is>
      </c>
      <c r="F2160" t="n">
        <v>4736</v>
      </c>
      <c r="G2160" t="inlineStr">
        <is>
          <t>Werthaltungen</t>
        </is>
      </c>
      <c r="H2160" t="inlineStr">
        <is>
          <t>Q00171</t>
        </is>
      </c>
      <c r="I2160" t="inlineStr">
        <is>
          <t>de</t>
        </is>
      </c>
      <c r="J2160" t="b">
        <v>1</v>
      </c>
      <c r="K2160" t="inlineStr">
        <is>
          <t>7603381f93d59b7d4e25760ce31cc4b2</t>
        </is>
      </c>
      <c r="L2160" t="inlineStr">
        <is>
          <t>7603381f93d59b7d4e25760ce31cc4b2</t>
        </is>
      </c>
      <c r="M2160" t="n">
        <v>61</v>
      </c>
      <c r="N2160" t="n">
        <v>61</v>
      </c>
    </row>
    <row r="2161">
      <c r="A2161" t="n">
        <v>8</v>
      </c>
      <c r="B2161" s="2" t="n">
        <v>43905</v>
      </c>
      <c r="C2161" t="n">
        <v>579</v>
      </c>
      <c r="D2161" t="inlineStr">
        <is>
          <t>Wie beurteilen Sie die folgende Aussage: "Die fortschreitende Digitalisierung bietet deutlich mehr Chancen als Risiken."</t>
        </is>
      </c>
      <c r="E2161" t="inlineStr">
        <is>
          <t>options7</t>
        </is>
      </c>
      <c r="F2161" t="n">
        <v>4740</v>
      </c>
      <c r="G2161" t="inlineStr">
        <is>
          <t>Werthaltungen</t>
        </is>
      </c>
      <c r="H2161" t="inlineStr">
        <is>
          <t>Q00217</t>
        </is>
      </c>
      <c r="I2161" t="inlineStr">
        <is>
          <t>de</t>
        </is>
      </c>
      <c r="J2161" t="b">
        <v>1</v>
      </c>
      <c r="K2161" t="inlineStr">
        <is>
          <t>7603381f93d59b7d4e25760ce31cc4b2</t>
        </is>
      </c>
      <c r="L2161" t="inlineStr">
        <is>
          <t>7603381f93d59b7d4e25760ce31cc4b2</t>
        </is>
      </c>
      <c r="M2161" t="n">
        <v>61</v>
      </c>
      <c r="N2161" t="n">
        <v>61</v>
      </c>
    </row>
    <row r="2162">
      <c r="A2162" t="n">
        <v>9</v>
      </c>
      <c r="B2162" s="2" t="n">
        <v>43912</v>
      </c>
      <c r="C2162" t="n">
        <v>856</v>
      </c>
      <c r="D2162" t="inlineStr">
        <is>
          <t>Wie beurteilen Sie die folgende Aussage: "Die fortschreitende Digitalisierung bietet deutlich mehr Chancen als Risiken."</t>
        </is>
      </c>
      <c r="E2162" t="inlineStr">
        <is>
          <t>options7</t>
        </is>
      </c>
      <c r="F2162" t="n">
        <v>4744</v>
      </c>
      <c r="G2162" t="inlineStr">
        <is>
          <t>Werthaltungen</t>
        </is>
      </c>
      <c r="H2162" t="inlineStr">
        <is>
          <t>Q00264</t>
        </is>
      </c>
      <c r="I2162" t="inlineStr">
        <is>
          <t>de</t>
        </is>
      </c>
      <c r="J2162" t="b">
        <v>1</v>
      </c>
      <c r="K2162" t="inlineStr">
        <is>
          <t>7603381f93d59b7d4e25760ce31cc4b2</t>
        </is>
      </c>
      <c r="L2162" t="inlineStr">
        <is>
          <t>7603381f93d59b7d4e25760ce31cc4b2</t>
        </is>
      </c>
      <c r="M2162" t="n">
        <v>61</v>
      </c>
      <c r="N2162" t="n">
        <v>61</v>
      </c>
    </row>
    <row r="2163">
      <c r="A2163" t="n">
        <v>40</v>
      </c>
      <c r="B2163" s="2" t="n">
        <v>43919</v>
      </c>
      <c r="C2163" t="n">
        <v>1000</v>
      </c>
      <c r="D2163" t="inlineStr">
        <is>
          <t>Wie beurteilen Sie die folgende Aussage: "Die fortschreitende Digitalisierung bietet deutlich mehr Chancen als Risiken."</t>
        </is>
      </c>
      <c r="E2163" t="inlineStr">
        <is>
          <t>options7</t>
        </is>
      </c>
      <c r="F2163" t="n">
        <v>4746</v>
      </c>
      <c r="G2163" t="inlineStr">
        <is>
          <t>Werthaltungen</t>
        </is>
      </c>
      <c r="H2163" t="inlineStr">
        <is>
          <t>Q00312</t>
        </is>
      </c>
      <c r="I2163" t="inlineStr">
        <is>
          <t>de</t>
        </is>
      </c>
      <c r="J2163" t="b">
        <v>1</v>
      </c>
      <c r="K2163" t="inlineStr">
        <is>
          <t>7603381f93d59b7d4e25760ce31cc4b2</t>
        </is>
      </c>
      <c r="L2163" t="inlineStr">
        <is>
          <t>7603381f93d59b7d4e25760ce31cc4b2</t>
        </is>
      </c>
      <c r="M2163" t="n">
        <v>61</v>
      </c>
      <c r="N2163" t="n">
        <v>61</v>
      </c>
    </row>
    <row r="2164">
      <c r="A2164" t="n">
        <v>49</v>
      </c>
      <c r="B2164" s="2" t="n">
        <v>44101</v>
      </c>
      <c r="C2164" t="n">
        <v>1406</v>
      </c>
      <c r="D2164" t="inlineStr">
        <is>
          <t>Wie beurteilen Sie die folgende Aussage: "Die fortschreitende Digitalisierung bietet deutlich mehr Chancen als Risiken."</t>
        </is>
      </c>
      <c r="E2164" t="inlineStr">
        <is>
          <t>options7</t>
        </is>
      </c>
      <c r="F2164" t="n">
        <v>4781</v>
      </c>
      <c r="G2164" t="inlineStr">
        <is>
          <t>Werthaltungen</t>
        </is>
      </c>
      <c r="H2164" t="inlineStr">
        <is>
          <t>Q00363</t>
        </is>
      </c>
      <c r="I2164" t="inlineStr">
        <is>
          <t>de</t>
        </is>
      </c>
      <c r="J2164" t="b">
        <v>1</v>
      </c>
      <c r="K2164" t="inlineStr">
        <is>
          <t>7603381f93d59b7d4e25760ce31cc4b2</t>
        </is>
      </c>
      <c r="L2164" t="inlineStr">
        <is>
          <t>7603381f93d59b7d4e25760ce31cc4b2</t>
        </is>
      </c>
      <c r="M2164" t="n">
        <v>61</v>
      </c>
      <c r="N2164" t="n">
        <v>61</v>
      </c>
    </row>
    <row r="2165">
      <c r="A2165" t="n">
        <v>18</v>
      </c>
      <c r="B2165" s="2" t="n">
        <v>44101</v>
      </c>
      <c r="C2165" t="n">
        <v>1845</v>
      </c>
      <c r="D2165" t="inlineStr">
        <is>
          <t>Wie beurteilen Sie die folgende Aussage: "Die fortschreitende Digitalisierung bietet deutlich mehr Chancen als Risiken."</t>
        </is>
      </c>
      <c r="E2165" t="inlineStr">
        <is>
          <t>options7</t>
        </is>
      </c>
      <c r="F2165" t="n">
        <v>4768</v>
      </c>
      <c r="G2165" t="inlineStr">
        <is>
          <t>Werthaltungen</t>
        </is>
      </c>
      <c r="H2165" t="inlineStr">
        <is>
          <t>Q00412</t>
        </is>
      </c>
      <c r="I2165" t="inlineStr">
        <is>
          <t>de</t>
        </is>
      </c>
      <c r="J2165" t="b">
        <v>1</v>
      </c>
      <c r="K2165" t="inlineStr">
        <is>
          <t>7603381f93d59b7d4e25760ce31cc4b2</t>
        </is>
      </c>
      <c r="L2165" t="inlineStr">
        <is>
          <t>7603381f93d59b7d4e25760ce31cc4b2</t>
        </is>
      </c>
      <c r="M2165" t="n">
        <v>61</v>
      </c>
      <c r="N2165" t="n">
        <v>61</v>
      </c>
    </row>
    <row r="2166">
      <c r="A2166" t="n">
        <v>51</v>
      </c>
      <c r="B2166" s="2" t="n">
        <v>44101</v>
      </c>
      <c r="C2166" t="n">
        <v>1643</v>
      </c>
      <c r="D2166" t="inlineStr">
        <is>
          <t>Wie beurteilen Sie die folgende Aussage: "Die fortschreitende Digitalisierung bietet deutlich mehr Chancen als Risiken."</t>
        </is>
      </c>
      <c r="E2166" t="inlineStr">
        <is>
          <t>options7</t>
        </is>
      </c>
      <c r="F2166" t="n">
        <v>4779</v>
      </c>
      <c r="G2166" t="inlineStr">
        <is>
          <t>Werthaltungen</t>
        </is>
      </c>
      <c r="H2166" t="inlineStr">
        <is>
          <t>Q00458</t>
        </is>
      </c>
      <c r="I2166" t="inlineStr">
        <is>
          <t>de</t>
        </is>
      </c>
      <c r="J2166" t="b">
        <v>1</v>
      </c>
      <c r="K2166" t="inlineStr">
        <is>
          <t>7603381f93d59b7d4e25760ce31cc4b2</t>
        </is>
      </c>
      <c r="L2166" t="inlineStr">
        <is>
          <t>7603381f93d59b7d4e25760ce31cc4b2</t>
        </is>
      </c>
      <c r="M2166" t="n">
        <v>61</v>
      </c>
      <c r="N2166" t="n">
        <v>61</v>
      </c>
    </row>
    <row r="2167">
      <c r="A2167" t="n">
        <v>20</v>
      </c>
      <c r="B2167" s="2" t="n">
        <v>44101</v>
      </c>
      <c r="C2167" t="n">
        <v>1145</v>
      </c>
      <c r="D2167" t="inlineStr">
        <is>
          <t>Wie beurteilen Sie die folgende Aussage: "Die fortschreitende Digitalisierung bietet deutlich mehr Chancen als Risiken."</t>
        </is>
      </c>
      <c r="E2167" t="inlineStr">
        <is>
          <t>options7</t>
        </is>
      </c>
      <c r="F2167" t="n">
        <v>4756</v>
      </c>
      <c r="G2167" t="inlineStr">
        <is>
          <t>Werthaltungen</t>
        </is>
      </c>
      <c r="H2167" t="inlineStr">
        <is>
          <t>Q00505</t>
        </is>
      </c>
      <c r="I2167" t="inlineStr">
        <is>
          <t>de</t>
        </is>
      </c>
      <c r="J2167" t="b">
        <v>1</v>
      </c>
      <c r="K2167" t="inlineStr">
        <is>
          <t>7603381f93d59b7d4e25760ce31cc4b2</t>
        </is>
      </c>
      <c r="L2167" t="inlineStr">
        <is>
          <t>7603381f93d59b7d4e25760ce31cc4b2</t>
        </is>
      </c>
      <c r="M2167" t="n">
        <v>61</v>
      </c>
      <c r="N2167" t="n">
        <v>61</v>
      </c>
    </row>
    <row r="2168">
      <c r="A2168" t="n">
        <v>22</v>
      </c>
      <c r="B2168" s="2" t="n">
        <v>44101</v>
      </c>
      <c r="C2168" t="n">
        <v>1904</v>
      </c>
      <c r="D2168" t="inlineStr">
        <is>
          <t>Wie beurteilen Sie die folgende Aussage: "Die fortschreitende Digitalisierung bietet deutlich mehr Chancen als Risiken."</t>
        </is>
      </c>
      <c r="E2168" t="inlineStr">
        <is>
          <t>options7</t>
        </is>
      </c>
      <c r="F2168" t="n">
        <v>4761</v>
      </c>
      <c r="G2168" t="inlineStr">
        <is>
          <t>Werthaltungen</t>
        </is>
      </c>
      <c r="H2168" t="inlineStr">
        <is>
          <t>Q00553</t>
        </is>
      </c>
      <c r="I2168" t="inlineStr">
        <is>
          <t>de</t>
        </is>
      </c>
      <c r="J2168" t="b">
        <v>1</v>
      </c>
      <c r="K2168" t="inlineStr">
        <is>
          <t>7603381f93d59b7d4e25760ce31cc4b2</t>
        </is>
      </c>
      <c r="L2168" t="inlineStr">
        <is>
          <t>7603381f93d59b7d4e25760ce31cc4b2</t>
        </is>
      </c>
      <c r="M2168" t="n">
        <v>61</v>
      </c>
      <c r="N2168" t="n">
        <v>61</v>
      </c>
    </row>
    <row r="2169">
      <c r="A2169" t="n">
        <v>24</v>
      </c>
      <c r="B2169" s="2" t="n">
        <v>44122</v>
      </c>
      <c r="C2169" t="n">
        <v>2159</v>
      </c>
      <c r="D2169" t="inlineStr">
        <is>
          <t>Wie beurteilen Sie die folgende Aussage: "Die fortschreitende Digitalisierung bietet deutlich mehr Chancen als Risiken."</t>
        </is>
      </c>
      <c r="E2169" t="inlineStr">
        <is>
          <t>options7</t>
        </is>
      </c>
      <c r="F2169" t="n">
        <v>4757</v>
      </c>
      <c r="G2169" t="inlineStr">
        <is>
          <t>Werthaltungen</t>
        </is>
      </c>
      <c r="H2169" t="inlineStr">
        <is>
          <t>Q00611</t>
        </is>
      </c>
      <c r="I2169" t="inlineStr">
        <is>
          <t>de</t>
        </is>
      </c>
      <c r="J2169" t="b">
        <v>1</v>
      </c>
      <c r="K2169" t="inlineStr">
        <is>
          <t>7603381f93d59b7d4e25760ce31cc4b2</t>
        </is>
      </c>
      <c r="L2169" t="inlineStr">
        <is>
          <t>7603381f93d59b7d4e25760ce31cc4b2</t>
        </is>
      </c>
      <c r="M2169" t="n">
        <v>61</v>
      </c>
      <c r="N2169" t="n">
        <v>61</v>
      </c>
    </row>
    <row r="2170">
      <c r="A2170" t="n">
        <v>45</v>
      </c>
      <c r="B2170" s="2" t="n">
        <v>44129</v>
      </c>
      <c r="C2170" t="n">
        <v>2341</v>
      </c>
      <c r="D2170" t="inlineStr">
        <is>
          <t>Wie beurteilen Sie die folgende Aussage: "Die fortschreitende Digitalisierung bietet deutlich mehr Chancen als Risiken."</t>
        </is>
      </c>
      <c r="E2170" t="inlineStr">
        <is>
          <t>options7</t>
        </is>
      </c>
      <c r="F2170" t="n">
        <v>4784</v>
      </c>
      <c r="G2170" t="inlineStr">
        <is>
          <t>Werthaltungen</t>
        </is>
      </c>
      <c r="H2170" t="inlineStr">
        <is>
          <t>Q00672</t>
        </is>
      </c>
      <c r="I2170" t="inlineStr">
        <is>
          <t>de</t>
        </is>
      </c>
      <c r="J2170" t="b">
        <v>1</v>
      </c>
      <c r="K2170" t="inlineStr">
        <is>
          <t>7603381f93d59b7d4e25760ce31cc4b2</t>
        </is>
      </c>
      <c r="L2170" t="inlineStr">
        <is>
          <t>7603381f93d59b7d4e25760ce31cc4b2</t>
        </is>
      </c>
      <c r="M2170" t="n">
        <v>61</v>
      </c>
      <c r="N2170" t="n">
        <v>61</v>
      </c>
    </row>
    <row r="2171">
      <c r="A2171" t="n">
        <v>25</v>
      </c>
      <c r="B2171" s="2" t="n">
        <v>44129</v>
      </c>
      <c r="C2171" t="n">
        <v>2587</v>
      </c>
      <c r="D2171" t="inlineStr">
        <is>
          <t>Wie beurteilen Sie die folgende Aussage: "Die fortschreitende Digitalisierung bietet deutlich mehr Chancen als Risiken."</t>
        </is>
      </c>
      <c r="E2171" t="inlineStr">
        <is>
          <t>options7</t>
        </is>
      </c>
      <c r="F2171" t="n">
        <v>4774</v>
      </c>
      <c r="G2171" t="inlineStr">
        <is>
          <t>Werthaltungen</t>
        </is>
      </c>
      <c r="H2171" t="inlineStr">
        <is>
          <t>Q00719</t>
        </is>
      </c>
      <c r="I2171" t="inlineStr">
        <is>
          <t>de</t>
        </is>
      </c>
      <c r="J2171" t="b">
        <v>1</v>
      </c>
      <c r="K2171" t="inlineStr">
        <is>
          <t>7603381f93d59b7d4e25760ce31cc4b2</t>
        </is>
      </c>
      <c r="L2171" t="inlineStr">
        <is>
          <t>7603381f93d59b7d4e25760ce31cc4b2</t>
        </is>
      </c>
      <c r="M2171" t="n">
        <v>61</v>
      </c>
      <c r="N2171" t="n">
        <v>61</v>
      </c>
    </row>
    <row r="2172">
      <c r="A2172" t="n">
        <v>33</v>
      </c>
      <c r="B2172" s="2" t="n">
        <v>44164</v>
      </c>
      <c r="C2172" t="n">
        <v>2698</v>
      </c>
      <c r="D2172" t="inlineStr">
        <is>
          <t>Wie beurteilen Sie die folgende Aussage: "Die fortschreitende Digitalisierung bietet deutlich mehr Chancen als Risiken."</t>
        </is>
      </c>
      <c r="E2172" t="inlineStr">
        <is>
          <t>options7</t>
        </is>
      </c>
      <c r="F2172" t="n">
        <v>4776</v>
      </c>
      <c r="G2172" t="inlineStr">
        <is>
          <t>Werthaltungen</t>
        </is>
      </c>
      <c r="H2172" t="inlineStr">
        <is>
          <t>Q00775</t>
        </is>
      </c>
      <c r="I2172" t="inlineStr">
        <is>
          <t>de</t>
        </is>
      </c>
      <c r="J2172" t="b">
        <v>1</v>
      </c>
      <c r="K2172" t="inlineStr">
        <is>
          <t>7603381f93d59b7d4e25760ce31cc4b2</t>
        </is>
      </c>
      <c r="L2172" t="inlineStr">
        <is>
          <t>7603381f93d59b7d4e25760ce31cc4b2</t>
        </is>
      </c>
      <c r="M2172" t="n">
        <v>61</v>
      </c>
      <c r="N2172" t="n">
        <v>61</v>
      </c>
    </row>
    <row r="2173">
      <c r="A2173" t="n">
        <v>32</v>
      </c>
      <c r="B2173" s="2" t="n">
        <v>44164</v>
      </c>
      <c r="C2173" t="n">
        <v>2800</v>
      </c>
      <c r="D2173" t="inlineStr">
        <is>
          <t>Wie beurteilen Sie die folgende Aussage: "Die fortschreitende Digitalisierung bietet deutlich mehr Chancen als Risiken."</t>
        </is>
      </c>
      <c r="E2173" t="inlineStr">
        <is>
          <t>options7</t>
        </is>
      </c>
      <c r="F2173" t="n">
        <v>4760</v>
      </c>
      <c r="G2173" t="inlineStr">
        <is>
          <t>Werthaltungen</t>
        </is>
      </c>
      <c r="H2173" t="inlineStr">
        <is>
          <t>Q00826</t>
        </is>
      </c>
      <c r="I2173" t="inlineStr">
        <is>
          <t>de</t>
        </is>
      </c>
      <c r="J2173" t="b">
        <v>1</v>
      </c>
      <c r="K2173" t="inlineStr">
        <is>
          <t>7603381f93d59b7d4e25760ce31cc4b2</t>
        </is>
      </c>
      <c r="L2173" t="inlineStr">
        <is>
          <t>7603381f93d59b7d4e25760ce31cc4b2</t>
        </is>
      </c>
      <c r="M2173" t="n">
        <v>61</v>
      </c>
      <c r="N2173" t="n">
        <v>61</v>
      </c>
    </row>
    <row r="2174">
      <c r="A2174" t="n">
        <v>53</v>
      </c>
      <c r="B2174" s="2" t="n">
        <v>44262</v>
      </c>
      <c r="C2174" t="n">
        <v>2995</v>
      </c>
      <c r="D2174" t="inlineStr">
        <is>
          <t>Wie beurteilen Sie die folgende Aussage: "Die fortschreitende Digitalisierung bietet deutlich mehr Chancen als Risiken."</t>
        </is>
      </c>
      <c r="E2174" t="inlineStr">
        <is>
          <t>options7</t>
        </is>
      </c>
      <c r="F2174" t="n">
        <v>4787</v>
      </c>
      <c r="G2174" t="inlineStr">
        <is>
          <t>Werthaltungen</t>
        </is>
      </c>
      <c r="H2174" t="inlineStr">
        <is>
          <t>Q00874</t>
        </is>
      </c>
      <c r="I2174" t="inlineStr">
        <is>
          <t>de</t>
        </is>
      </c>
      <c r="J2174" t="b">
        <v>1</v>
      </c>
      <c r="K2174" t="inlineStr">
        <is>
          <t>7603381f93d59b7d4e25760ce31cc4b2</t>
        </is>
      </c>
      <c r="L2174" t="inlineStr">
        <is>
          <t>7603381f93d59b7d4e25760ce31cc4b2</t>
        </is>
      </c>
      <c r="M2174" t="n">
        <v>61</v>
      </c>
      <c r="N2174" t="n">
        <v>61</v>
      </c>
    </row>
    <row r="2175">
      <c r="A2175" t="n">
        <v>55</v>
      </c>
      <c r="B2175" s="2" t="n">
        <v>44262</v>
      </c>
      <c r="C2175" t="n">
        <v>1410</v>
      </c>
      <c r="D2175" t="inlineStr">
        <is>
          <t>Wie beurteilen Sie die folgende Aussage: "Die fortschreitende Digitalisierung bietet deutlich mehr Chancen als Risiken."</t>
        </is>
      </c>
      <c r="E2175" t="inlineStr">
        <is>
          <t>options7</t>
        </is>
      </c>
      <c r="F2175" t="n">
        <v>4792</v>
      </c>
      <c r="G2175" t="inlineStr">
        <is>
          <t>Werthaltungen</t>
        </is>
      </c>
      <c r="H2175" t="inlineStr">
        <is>
          <t>Q00889</t>
        </is>
      </c>
      <c r="I2175" t="inlineStr">
        <is>
          <t>de</t>
        </is>
      </c>
      <c r="J2175" t="b">
        <v>1</v>
      </c>
      <c r="K2175" t="inlineStr">
        <is>
          <t>7603381f93d59b7d4e25760ce31cc4b2</t>
        </is>
      </c>
      <c r="L2175" t="inlineStr">
        <is>
          <t>7603381f93d59b7d4e25760ce31cc4b2</t>
        </is>
      </c>
      <c r="M2175" t="n">
        <v>61</v>
      </c>
      <c r="N2175" t="n">
        <v>61</v>
      </c>
    </row>
    <row r="2176">
      <c r="A2176" t="n">
        <v>60</v>
      </c>
      <c r="B2176" s="2" t="n">
        <v>44262</v>
      </c>
      <c r="C2176" t="n">
        <v>3264</v>
      </c>
      <c r="D2176" t="inlineStr">
        <is>
          <t>Wie beurteilen Sie die folgende Aussage: "Die fortschreitende Digitalisierung bietet deutlich mehr Chancen als Risiken."</t>
        </is>
      </c>
      <c r="E2176" t="inlineStr">
        <is>
          <t>options7</t>
        </is>
      </c>
      <c r="F2176" t="n">
        <v>4790</v>
      </c>
      <c r="G2176" t="inlineStr">
        <is>
          <t>Werthaltungen</t>
        </is>
      </c>
      <c r="H2176" t="inlineStr">
        <is>
          <t>Q00976</t>
        </is>
      </c>
      <c r="I2176" t="inlineStr">
        <is>
          <t>de</t>
        </is>
      </c>
      <c r="J2176" t="b">
        <v>1</v>
      </c>
      <c r="K2176" t="inlineStr">
        <is>
          <t>7603381f93d59b7d4e25760ce31cc4b2</t>
        </is>
      </c>
      <c r="L2176" t="inlineStr">
        <is>
          <t>7603381f93d59b7d4e25760ce31cc4b2</t>
        </is>
      </c>
      <c r="M2176" t="n">
        <v>61</v>
      </c>
      <c r="N2176" t="n">
        <v>61</v>
      </c>
    </row>
    <row r="2177">
      <c r="A2177" t="n">
        <v>71</v>
      </c>
      <c r="B2177" s="2" t="n">
        <v>44311</v>
      </c>
      <c r="C2177" t="n">
        <v>3411</v>
      </c>
      <c r="D2177" t="inlineStr">
        <is>
          <t>Wie beurteilen Sie die folgende Aussage: "Die fortschreitende Digitalisierung bietet deutlich mehr Chancen als Risiken."</t>
        </is>
      </c>
      <c r="E2177" t="inlineStr">
        <is>
          <t>options7</t>
        </is>
      </c>
      <c r="F2177" t="n">
        <v>4805</v>
      </c>
      <c r="G2177" t="inlineStr">
        <is>
          <t>Werthaltungen</t>
        </is>
      </c>
      <c r="H2177" t="inlineStr">
        <is>
          <t>Q01025</t>
        </is>
      </c>
      <c r="I2177" t="inlineStr">
        <is>
          <t>de</t>
        </is>
      </c>
      <c r="J2177" t="b">
        <v>1</v>
      </c>
      <c r="K2177" t="inlineStr">
        <is>
          <t>7603381f93d59b7d4e25760ce31cc4b2</t>
        </is>
      </c>
      <c r="L2177" t="inlineStr">
        <is>
          <t>7603381f93d59b7d4e25760ce31cc4b2</t>
        </is>
      </c>
      <c r="M2177" t="n">
        <v>61</v>
      </c>
      <c r="N2177" t="n">
        <v>61</v>
      </c>
    </row>
    <row r="2178">
      <c r="A2178" t="n">
        <v>62</v>
      </c>
      <c r="B2178" s="2" t="n">
        <v>44262</v>
      </c>
      <c r="C2178" t="n">
        <v>3266</v>
      </c>
      <c r="D2178" t="inlineStr">
        <is>
          <t>Wie beurteilen Sie die folgende Aussage: "Die fortschreitende Digitalisierung bietet deutlich mehr Chancen als Risiken."</t>
        </is>
      </c>
      <c r="E2178" t="inlineStr">
        <is>
          <t>options7</t>
        </is>
      </c>
      <c r="F2178" t="n">
        <v>4795</v>
      </c>
      <c r="G2178" t="inlineStr">
        <is>
          <t>Werthaltungen</t>
        </is>
      </c>
      <c r="H2178" t="inlineStr">
        <is>
          <t>Q01035</t>
        </is>
      </c>
      <c r="I2178" t="inlineStr">
        <is>
          <t>de</t>
        </is>
      </c>
      <c r="J2178" t="b">
        <v>1</v>
      </c>
      <c r="K2178" t="inlineStr">
        <is>
          <t>7603381f93d59b7d4e25760ce31cc4b2</t>
        </is>
      </c>
      <c r="L2178" t="inlineStr">
        <is>
          <t>7603381f93d59b7d4e25760ce31cc4b2</t>
        </is>
      </c>
      <c r="M2178" t="n">
        <v>61</v>
      </c>
      <c r="N2178" t="n">
        <v>61</v>
      </c>
    </row>
    <row r="2179">
      <c r="A2179" t="n">
        <v>63</v>
      </c>
      <c r="B2179" s="2" t="n">
        <v>44311</v>
      </c>
      <c r="C2179" t="n">
        <v>3410</v>
      </c>
      <c r="D2179" t="inlineStr">
        <is>
          <t>Wie beurteilen Sie die folgende Aussage: "Die fortschreitende Digitalisierung bietet deutlich mehr Chancen als Risiken."</t>
        </is>
      </c>
      <c r="E2179" t="inlineStr">
        <is>
          <t>options7</t>
        </is>
      </c>
      <c r="F2179" t="n">
        <v>4797</v>
      </c>
      <c r="G2179" t="inlineStr">
        <is>
          <t>Werthaltungen</t>
        </is>
      </c>
      <c r="H2179" t="inlineStr">
        <is>
          <t>Q01080</t>
        </is>
      </c>
      <c r="I2179" t="inlineStr">
        <is>
          <t>de</t>
        </is>
      </c>
      <c r="J2179" t="b">
        <v>1</v>
      </c>
      <c r="K2179" t="inlineStr">
        <is>
          <t>7603381f93d59b7d4e25760ce31cc4b2</t>
        </is>
      </c>
      <c r="L2179" t="inlineStr">
        <is>
          <t>7603381f93d59b7d4e25760ce31cc4b2</t>
        </is>
      </c>
      <c r="M2179" t="n">
        <v>61</v>
      </c>
      <c r="N2179" t="n">
        <v>61</v>
      </c>
    </row>
    <row r="2180">
      <c r="A2180" t="n">
        <v>64</v>
      </c>
      <c r="B2180" s="2" t="n">
        <v>44311</v>
      </c>
      <c r="C2180" t="n">
        <v>3701</v>
      </c>
      <c r="D2180" t="inlineStr">
        <is>
          <t>Wie beurteilen Sie die folgende Aussage: "Die fortschreitende Digitalisierung bietet deutlich mehr Chancen als Risiken."</t>
        </is>
      </c>
      <c r="E2180" t="inlineStr">
        <is>
          <t>options7</t>
        </is>
      </c>
      <c r="F2180" t="n">
        <v>4799</v>
      </c>
      <c r="G2180" t="inlineStr">
        <is>
          <t>Werthaltungen</t>
        </is>
      </c>
      <c r="H2180" t="inlineStr">
        <is>
          <t>Q01132</t>
        </is>
      </c>
      <c r="I2180" t="inlineStr">
        <is>
          <t>de</t>
        </is>
      </c>
      <c r="J2180" t="b">
        <v>1</v>
      </c>
      <c r="K2180" t="inlineStr">
        <is>
          <t>7603381f93d59b7d4e25760ce31cc4b2</t>
        </is>
      </c>
      <c r="L2180" t="inlineStr">
        <is>
          <t>7603381f93d59b7d4e25760ce31cc4b2</t>
        </is>
      </c>
      <c r="M2180" t="n">
        <v>61</v>
      </c>
      <c r="N2180" t="n">
        <v>61</v>
      </c>
    </row>
    <row r="2181">
      <c r="A2181" t="n">
        <v>89</v>
      </c>
      <c r="B2181" s="2" t="n">
        <v>44528</v>
      </c>
      <c r="C2181" t="n">
        <v>4470</v>
      </c>
      <c r="D2181" t="inlineStr">
        <is>
          <t>Wie beurteilen Sie die folgende Aussage: "Die fortschreitende Digitalisierung bietet deutlich mehr Chancen als Risiken."</t>
        </is>
      </c>
      <c r="E2181" t="inlineStr">
        <is>
          <t>options7</t>
        </is>
      </c>
      <c r="F2181" t="n">
        <v>4813</v>
      </c>
      <c r="G2181" t="inlineStr">
        <is>
          <t>Werthaltungen</t>
        </is>
      </c>
      <c r="H2181" t="inlineStr">
        <is>
          <t>Q01236</t>
        </is>
      </c>
      <c r="I2181" t="inlineStr">
        <is>
          <t>de</t>
        </is>
      </c>
      <c r="J2181" t="b">
        <v>1</v>
      </c>
      <c r="K2181" t="inlineStr">
        <is>
          <t>7603381f93d59b7d4e25760ce31cc4b2</t>
        </is>
      </c>
      <c r="L2181" t="inlineStr">
        <is>
          <t>7603381f93d59b7d4e25760ce31cc4b2</t>
        </is>
      </c>
      <c r="M2181" t="n">
        <v>61</v>
      </c>
      <c r="N2181" t="n">
        <v>61</v>
      </c>
    </row>
    <row r="2182">
      <c r="A2182" t="n">
        <v>75</v>
      </c>
      <c r="B2182" s="2" t="n">
        <v>44465</v>
      </c>
      <c r="C2182" t="n">
        <v>4113</v>
      </c>
      <c r="D2182" t="inlineStr">
        <is>
          <t>Wie beurteilen Sie die folgende Aussage: "Die fortschreitende Digitalisierung bietet deutlich mehr Chancen als Risiken."</t>
        </is>
      </c>
      <c r="E2182" t="inlineStr">
        <is>
          <t>options7</t>
        </is>
      </c>
      <c r="F2182" t="n">
        <v>4812</v>
      </c>
      <c r="G2182" t="inlineStr">
        <is>
          <t>Werthaltungen</t>
        </is>
      </c>
      <c r="H2182" t="inlineStr">
        <is>
          <t>Q01284</t>
        </is>
      </c>
      <c r="I2182" t="inlineStr">
        <is>
          <t>de</t>
        </is>
      </c>
      <c r="J2182" t="b">
        <v>1</v>
      </c>
      <c r="K2182" t="inlineStr">
        <is>
          <t>7603381f93d59b7d4e25760ce31cc4b2</t>
        </is>
      </c>
      <c r="L2182" t="inlineStr">
        <is>
          <t>7603381f93d59b7d4e25760ce31cc4b2</t>
        </is>
      </c>
      <c r="M2182" t="n">
        <v>61</v>
      </c>
      <c r="N2182" t="n">
        <v>61</v>
      </c>
    </row>
    <row r="2183">
      <c r="A2183" t="n">
        <v>86</v>
      </c>
      <c r="B2183" s="2" t="n">
        <v>44528</v>
      </c>
      <c r="C2183" t="n">
        <v>4224</v>
      </c>
      <c r="D2183" t="inlineStr">
        <is>
          <t>Wie beurteilen Sie die folgende Aussage: "Die fortschreitende Digitalisierung bietet deutlich mehr Chancen als Risiken."</t>
        </is>
      </c>
      <c r="E2183" t="inlineStr">
        <is>
          <t>options7</t>
        </is>
      </c>
      <c r="F2183" t="n">
        <v>4818</v>
      </c>
      <c r="G2183" t="inlineStr">
        <is>
          <t>Werthaltungen</t>
        </is>
      </c>
      <c r="H2183" t="inlineStr">
        <is>
          <t>Q01337</t>
        </is>
      </c>
      <c r="I2183" t="inlineStr">
        <is>
          <t>de</t>
        </is>
      </c>
      <c r="J2183" t="b">
        <v>1</v>
      </c>
      <c r="K2183" t="inlineStr">
        <is>
          <t>7603381f93d59b7d4e25760ce31cc4b2</t>
        </is>
      </c>
      <c r="L2183" t="inlineStr">
        <is>
          <t>7603381f93d59b7d4e25760ce31cc4b2</t>
        </is>
      </c>
      <c r="M2183" t="n">
        <v>61</v>
      </c>
      <c r="N2183" t="n">
        <v>61</v>
      </c>
    </row>
    <row r="2184">
      <c r="A2184" t="n">
        <v>83</v>
      </c>
      <c r="B2184" s="2" t="n">
        <v>44605</v>
      </c>
      <c r="C2184" t="n">
        <v>4872</v>
      </c>
      <c r="D2184" t="inlineStr">
        <is>
          <t>Wie beurteilen Sie die folgende Aussage: "Die fortschreitende Digitalisierung bietet deutlich mehr Chancen als Risiken."</t>
        </is>
      </c>
      <c r="E2184" t="inlineStr">
        <is>
          <t>options7</t>
        </is>
      </c>
      <c r="F2184" t="n">
        <v>4829</v>
      </c>
      <c r="G2184" t="inlineStr">
        <is>
          <t>Werthaltungen</t>
        </is>
      </c>
      <c r="H2184" t="inlineStr">
        <is>
          <t>Q01503</t>
        </is>
      </c>
      <c r="I2184" t="inlineStr">
        <is>
          <t>de</t>
        </is>
      </c>
      <c r="J2184" t="b">
        <v>1</v>
      </c>
      <c r="K2184" t="inlineStr">
        <is>
          <t>7603381f93d59b7d4e25760ce31cc4b2</t>
        </is>
      </c>
      <c r="L2184" t="inlineStr">
        <is>
          <t>7603381f93d59b7d4e25760ce31cc4b2</t>
        </is>
      </c>
      <c r="M2184" t="n">
        <v>61</v>
      </c>
      <c r="N2184" t="n">
        <v>61</v>
      </c>
    </row>
    <row r="2185">
      <c r="A2185" t="n">
        <v>84</v>
      </c>
      <c r="B2185" s="2" t="n">
        <v>44605</v>
      </c>
      <c r="C2185" t="n">
        <v>4767</v>
      </c>
      <c r="D2185" t="inlineStr">
        <is>
          <t>Wie beurteilen Sie die folgende Aussage: "Die fortschreitende Digitalisierung bietet deutlich mehr Chancen als Risiken."</t>
        </is>
      </c>
      <c r="E2185" t="inlineStr">
        <is>
          <t>options7</t>
        </is>
      </c>
      <c r="F2185" t="n">
        <v>4816</v>
      </c>
      <c r="G2185" t="inlineStr">
        <is>
          <t>Werthaltungen</t>
        </is>
      </c>
      <c r="H2185" t="inlineStr">
        <is>
          <t>Q01559</t>
        </is>
      </c>
      <c r="I2185" t="inlineStr">
        <is>
          <t>de</t>
        </is>
      </c>
      <c r="J2185" t="b">
        <v>1</v>
      </c>
      <c r="K2185" t="inlineStr">
        <is>
          <t>7603381f93d59b7d4e25760ce31cc4b2</t>
        </is>
      </c>
      <c r="L2185" t="inlineStr">
        <is>
          <t>7603381f93d59b7d4e25760ce31cc4b2</t>
        </is>
      </c>
      <c r="M2185" t="n">
        <v>61</v>
      </c>
      <c r="N2185" t="n">
        <v>61</v>
      </c>
    </row>
    <row r="2186">
      <c r="A2186" t="n">
        <v>103</v>
      </c>
      <c r="B2186" s="2" t="n">
        <v>44647</v>
      </c>
      <c r="C2186" t="n">
        <v>5266</v>
      </c>
      <c r="D2186" t="inlineStr">
        <is>
          <t>Wie beurteilen Sie die folgende Aussage: "Die fortschreitende Digitalisierung bietet deutlich mehr Chancen als Risiken."</t>
        </is>
      </c>
      <c r="E2186" t="inlineStr">
        <is>
          <t>options7</t>
        </is>
      </c>
      <c r="F2186" t="n">
        <v>4817</v>
      </c>
      <c r="G2186" t="inlineStr">
        <is>
          <t>Werthaltungen</t>
        </is>
      </c>
      <c r="H2186" t="inlineStr">
        <is>
          <t>Q01617</t>
        </is>
      </c>
      <c r="I2186" t="inlineStr">
        <is>
          <t>de</t>
        </is>
      </c>
      <c r="J2186" t="b">
        <v>1</v>
      </c>
      <c r="K2186" t="inlineStr">
        <is>
          <t>7603381f93d59b7d4e25760ce31cc4b2</t>
        </is>
      </c>
      <c r="L2186" t="inlineStr">
        <is>
          <t>7603381f93d59b7d4e25760ce31cc4b2</t>
        </is>
      </c>
      <c r="M2186" t="n">
        <v>61</v>
      </c>
      <c r="N2186" t="n">
        <v>61</v>
      </c>
    </row>
    <row r="2187">
      <c r="A2187" t="n">
        <v>92</v>
      </c>
      <c r="B2187" s="2" t="n">
        <v>44647</v>
      </c>
      <c r="C2187" t="n">
        <v>5691</v>
      </c>
      <c r="D2187" t="inlineStr">
        <is>
          <t>Wie beurteilen Sie die folgende Aussage: "Die fortschreitende Digitalisierung bietet deutlich mehr Chancen als Risiken."</t>
        </is>
      </c>
      <c r="E2187" t="inlineStr">
        <is>
          <t>options7</t>
        </is>
      </c>
      <c r="F2187" t="n">
        <v>4838</v>
      </c>
      <c r="G2187" t="inlineStr">
        <is>
          <t>Werthaltungen</t>
        </is>
      </c>
      <c r="H2187" t="inlineStr">
        <is>
          <t>Q01668</t>
        </is>
      </c>
      <c r="I2187" t="inlineStr">
        <is>
          <t>de</t>
        </is>
      </c>
      <c r="J2187" t="b">
        <v>1</v>
      </c>
      <c r="K2187" t="inlineStr">
        <is>
          <t>7603381f93d59b7d4e25760ce31cc4b2</t>
        </is>
      </c>
      <c r="L2187" t="inlineStr">
        <is>
          <t>7603381f93d59b7d4e25760ce31cc4b2</t>
        </is>
      </c>
      <c r="M2187" t="n">
        <v>61</v>
      </c>
      <c r="N2187" t="n">
        <v>61</v>
      </c>
    </row>
    <row r="2188">
      <c r="A2188" t="n">
        <v>108</v>
      </c>
      <c r="B2188" s="2" t="n">
        <v>44647</v>
      </c>
      <c r="C2188" t="n">
        <v>5902</v>
      </c>
      <c r="D2188" t="inlineStr">
        <is>
          <t>Wie beurteilen Sie die folgende Aussage: "Die fortschreitende Digitalisierung bietet deutlich mehr Chancen als Risiken."</t>
        </is>
      </c>
      <c r="E2188" t="inlineStr">
        <is>
          <t>options7</t>
        </is>
      </c>
      <c r="F2188" t="n">
        <v>4823</v>
      </c>
      <c r="G2188" t="inlineStr">
        <is>
          <t>Werthaltungen</t>
        </is>
      </c>
      <c r="H2188" t="inlineStr">
        <is>
          <t>Q01722</t>
        </is>
      </c>
      <c r="I2188" t="inlineStr">
        <is>
          <t>de</t>
        </is>
      </c>
      <c r="J2188" t="b">
        <v>1</v>
      </c>
      <c r="K2188" t="inlineStr">
        <is>
          <t>7603381f93d59b7d4e25760ce31cc4b2</t>
        </is>
      </c>
      <c r="L2188" t="inlineStr">
        <is>
          <t>7603381f93d59b7d4e25760ce31cc4b2</t>
        </is>
      </c>
      <c r="M2188" t="n">
        <v>61</v>
      </c>
      <c r="N2188" t="n">
        <v>61</v>
      </c>
    </row>
    <row r="2189">
      <c r="A2189" t="n">
        <v>95</v>
      </c>
      <c r="B2189" s="2" t="n">
        <v>44647</v>
      </c>
      <c r="C2189" t="n">
        <v>5797</v>
      </c>
      <c r="D2189" t="inlineStr">
        <is>
          <t>Wie beurteilen Sie die folgende Aussage: "Die fortschreitende Digitalisierung bietet deutlich mehr Chancen als Risiken."</t>
        </is>
      </c>
      <c r="E2189" t="inlineStr">
        <is>
          <t>options7</t>
        </is>
      </c>
      <c r="F2189" t="n">
        <v>4839</v>
      </c>
      <c r="G2189" t="inlineStr">
        <is>
          <t>Werthaltungen</t>
        </is>
      </c>
      <c r="H2189" t="inlineStr">
        <is>
          <t>Q01775</t>
        </is>
      </c>
      <c r="I2189" t="inlineStr">
        <is>
          <t>de</t>
        </is>
      </c>
      <c r="J2189" t="b">
        <v>1</v>
      </c>
      <c r="K2189" t="inlineStr">
        <is>
          <t>7603381f93d59b7d4e25760ce31cc4b2</t>
        </is>
      </c>
      <c r="L2189" t="inlineStr">
        <is>
          <t>7603381f93d59b7d4e25760ce31cc4b2</t>
        </is>
      </c>
      <c r="M2189" t="n">
        <v>61</v>
      </c>
      <c r="N2189" t="n">
        <v>61</v>
      </c>
    </row>
    <row r="2190">
      <c r="A2190" t="n">
        <v>102</v>
      </c>
      <c r="B2190" s="2" t="n">
        <v>44605</v>
      </c>
      <c r="C2190" t="n">
        <v>4979</v>
      </c>
      <c r="D2190" t="inlineStr">
        <is>
          <t>Wie beurteilen Sie die folgende Aussage: "Die fortschreitende Digitalisierung bietet deutlich mehr Chancen als Risiken."</t>
        </is>
      </c>
      <c r="E2190" t="inlineStr">
        <is>
          <t>options7</t>
        </is>
      </c>
      <c r="F2190" t="n">
        <v>4825</v>
      </c>
      <c r="G2190" t="inlineStr">
        <is>
          <t>Werthaltungen</t>
        </is>
      </c>
      <c r="H2190" t="inlineStr">
        <is>
          <t>Q01829</t>
        </is>
      </c>
      <c r="I2190" t="inlineStr">
        <is>
          <t>de</t>
        </is>
      </c>
      <c r="J2190" t="b">
        <v>1</v>
      </c>
      <c r="K2190" t="inlineStr">
        <is>
          <t>7603381f93d59b7d4e25760ce31cc4b2</t>
        </is>
      </c>
      <c r="L2190" t="inlineStr">
        <is>
          <t>7603381f93d59b7d4e25760ce31cc4b2</t>
        </is>
      </c>
      <c r="M2190" t="n">
        <v>61</v>
      </c>
      <c r="N2190" t="n">
        <v>61</v>
      </c>
    </row>
    <row r="2191">
      <c r="A2191" t="n">
        <v>105</v>
      </c>
      <c r="B2191" s="2" t="n">
        <v>44633</v>
      </c>
      <c r="C2191" t="n">
        <v>5485</v>
      </c>
      <c r="D2191" t="inlineStr">
        <is>
          <t>Wie beurteilen Sie die folgende Aussage: "Die fortschreitende Digitalisierung bietet deutlich mehr Chancen als Risiken."</t>
        </is>
      </c>
      <c r="E2191" t="inlineStr">
        <is>
          <t>options7</t>
        </is>
      </c>
      <c r="F2191" t="n">
        <v>4835</v>
      </c>
      <c r="G2191" t="inlineStr">
        <is>
          <t>Werthaltungen</t>
        </is>
      </c>
      <c r="H2191" t="inlineStr">
        <is>
          <t>Q01883</t>
        </is>
      </c>
      <c r="I2191" t="inlineStr">
        <is>
          <t>de</t>
        </is>
      </c>
      <c r="J2191" t="b">
        <v>1</v>
      </c>
      <c r="K2191" t="inlineStr">
        <is>
          <t>7603381f93d59b7d4e25760ce31cc4b2</t>
        </is>
      </c>
      <c r="L2191" t="inlineStr">
        <is>
          <t>7603381f93d59b7d4e25760ce31cc4b2</t>
        </is>
      </c>
      <c r="M2191" t="n">
        <v>61</v>
      </c>
      <c r="N2191" t="n">
        <v>61</v>
      </c>
    </row>
    <row r="2192">
      <c r="A2192" t="n">
        <v>106</v>
      </c>
      <c r="B2192" s="2" t="n">
        <v>44633</v>
      </c>
      <c r="C2192" t="n">
        <v>5396</v>
      </c>
      <c r="D2192" t="inlineStr">
        <is>
          <t>Wie beurteilen Sie die folgende Aussage: "Die fortschreitende Digitalisierung bietet deutlich mehr Chancen als Risiken."</t>
        </is>
      </c>
      <c r="E2192" t="inlineStr">
        <is>
          <t>options7</t>
        </is>
      </c>
      <c r="F2192" t="n">
        <v>4833</v>
      </c>
      <c r="G2192" t="inlineStr">
        <is>
          <t>Werthaltungen</t>
        </is>
      </c>
      <c r="H2192" t="inlineStr">
        <is>
          <t>Q01938</t>
        </is>
      </c>
      <c r="I2192" t="inlineStr">
        <is>
          <t>de</t>
        </is>
      </c>
      <c r="J2192" t="b">
        <v>1</v>
      </c>
      <c r="K2192" t="inlineStr">
        <is>
          <t>7603381f93d59b7d4e25760ce31cc4b2</t>
        </is>
      </c>
      <c r="L2192" t="inlineStr">
        <is>
          <t>7603381f93d59b7d4e25760ce31cc4b2</t>
        </is>
      </c>
      <c r="M2192" t="n">
        <v>61</v>
      </c>
      <c r="N2192" t="n">
        <v>61</v>
      </c>
    </row>
    <row r="2193">
      <c r="A2193" t="n">
        <v>109</v>
      </c>
      <c r="B2193" s="2" t="n">
        <v>44647</v>
      </c>
      <c r="C2193" t="n">
        <v>5636</v>
      </c>
      <c r="D2193" t="inlineStr">
        <is>
          <t>Wie beurteilen Sie die folgende Aussage: "Die fortschreitende Digitalisierung bietet deutlich mehr Chancen als Risiken."</t>
        </is>
      </c>
      <c r="E2193" t="inlineStr">
        <is>
          <t>options7</t>
        </is>
      </c>
      <c r="F2193" t="n">
        <v>4837</v>
      </c>
      <c r="G2193" t="inlineStr">
        <is>
          <t>Werthaltungen</t>
        </is>
      </c>
      <c r="H2193" t="inlineStr">
        <is>
          <t>Q01990</t>
        </is>
      </c>
      <c r="I2193" t="inlineStr">
        <is>
          <t>de</t>
        </is>
      </c>
      <c r="J2193" t="b">
        <v>1</v>
      </c>
      <c r="K2193" t="inlineStr">
        <is>
          <t>7603381f93d59b7d4e25760ce31cc4b2</t>
        </is>
      </c>
      <c r="L2193" t="inlineStr">
        <is>
          <t>7603381f93d59b7d4e25760ce31cc4b2</t>
        </is>
      </c>
      <c r="M2193" t="n">
        <v>61</v>
      </c>
      <c r="N2193" t="n">
        <v>61</v>
      </c>
    </row>
    <row r="2194">
      <c r="A2194" t="n">
        <v>111</v>
      </c>
      <c r="B2194" s="2" t="n">
        <v>44696</v>
      </c>
      <c r="C2194" t="n">
        <v>6014</v>
      </c>
      <c r="D2194" t="inlineStr">
        <is>
          <t>Wie beurteilen Sie die folgende Aussage: "Die fortschreitende Digitalisierung bietet deutlich mehr Chancen als Risiken."</t>
        </is>
      </c>
      <c r="E2194" t="inlineStr">
        <is>
          <t>options7</t>
        </is>
      </c>
      <c r="F2194" t="n">
        <v>4842</v>
      </c>
      <c r="G2194" t="inlineStr">
        <is>
          <t>Werthaltungen</t>
        </is>
      </c>
      <c r="H2194" t="inlineStr">
        <is>
          <t>Q02045</t>
        </is>
      </c>
      <c r="I2194" t="inlineStr">
        <is>
          <t>de</t>
        </is>
      </c>
      <c r="J2194" t="b">
        <v>1</v>
      </c>
      <c r="K2194" t="inlineStr">
        <is>
          <t>7603381f93d59b7d4e25760ce31cc4b2</t>
        </is>
      </c>
      <c r="L2194" t="inlineStr">
        <is>
          <t>7603381f93d59b7d4e25760ce31cc4b2</t>
        </is>
      </c>
      <c r="M2194" t="n">
        <v>61</v>
      </c>
      <c r="N2194" t="n">
        <v>61</v>
      </c>
    </row>
    <row r="2195">
      <c r="A2195" t="n">
        <v>113</v>
      </c>
      <c r="B2195" s="2" t="n">
        <v>44696</v>
      </c>
      <c r="C2195" t="n">
        <v>6071</v>
      </c>
      <c r="D2195" t="inlineStr">
        <is>
          <t>Wie beurteilen Sie die folgende Aussage: "Die fortschreitende Digitalisierung bietet deutlich mehr Chancen als Risiken."</t>
        </is>
      </c>
      <c r="E2195" t="inlineStr">
        <is>
          <t>options7</t>
        </is>
      </c>
      <c r="F2195" t="n">
        <v>4844</v>
      </c>
      <c r="G2195" t="inlineStr">
        <is>
          <t>Werthaltungen</t>
        </is>
      </c>
      <c r="H2195" t="inlineStr">
        <is>
          <t>Q02099</t>
        </is>
      </c>
      <c r="I2195" t="inlineStr">
        <is>
          <t>de</t>
        </is>
      </c>
      <c r="J2195" t="b">
        <v>1</v>
      </c>
      <c r="K2195" t="inlineStr">
        <is>
          <t>7603381f93d59b7d4e25760ce31cc4b2</t>
        </is>
      </c>
      <c r="L2195" t="inlineStr">
        <is>
          <t>7603381f93d59b7d4e25760ce31cc4b2</t>
        </is>
      </c>
      <c r="M2195" t="n">
        <v>61</v>
      </c>
      <c r="N2195" t="n">
        <v>61</v>
      </c>
    </row>
    <row r="2196">
      <c r="A2196" t="n">
        <v>115</v>
      </c>
      <c r="B2196" s="2" t="n">
        <v>44836</v>
      </c>
      <c r="C2196" t="n">
        <v>6189</v>
      </c>
      <c r="D2196" t="inlineStr">
        <is>
          <t>Wie beurteilen Sie die folgende Aussage: "Die fortschreitende Digitalisierung bietet deutlich mehr Chancen als Risiken."</t>
        </is>
      </c>
      <c r="E2196" t="inlineStr">
        <is>
          <t>options7</t>
        </is>
      </c>
      <c r="F2196" t="n">
        <v>4848</v>
      </c>
      <c r="G2196" t="inlineStr">
        <is>
          <t>Werthaltungen</t>
        </is>
      </c>
      <c r="H2196" t="inlineStr">
        <is>
          <t>Q02159</t>
        </is>
      </c>
      <c r="I2196" t="inlineStr">
        <is>
          <t>de</t>
        </is>
      </c>
      <c r="J2196" t="b">
        <v>1</v>
      </c>
      <c r="K2196" t="inlineStr">
        <is>
          <t>7603381f93d59b7d4e25760ce31cc4b2</t>
        </is>
      </c>
      <c r="L2196" t="inlineStr">
        <is>
          <t>7603381f93d59b7d4e25760ce31cc4b2</t>
        </is>
      </c>
      <c r="M2196" t="n">
        <v>61</v>
      </c>
      <c r="N2196" t="n">
        <v>61</v>
      </c>
    </row>
    <row r="2197">
      <c r="A2197" t="n">
        <v>114</v>
      </c>
      <c r="B2197" s="2" t="n">
        <v>44836</v>
      </c>
      <c r="C2197" t="n">
        <v>6296</v>
      </c>
      <c r="D2197" t="inlineStr">
        <is>
          <t>Wie beurteilen Sie die folgende Aussage: "Die fortschreitende Digitalisierung bietet deutlich mehr Chancen als Risiken."</t>
        </is>
      </c>
      <c r="E2197" t="inlineStr">
        <is>
          <t>options7</t>
        </is>
      </c>
      <c r="F2197" t="n">
        <v>4847</v>
      </c>
      <c r="G2197" t="inlineStr">
        <is>
          <t>Werthaltungen</t>
        </is>
      </c>
      <c r="H2197" t="inlineStr">
        <is>
          <t>Q02213</t>
        </is>
      </c>
      <c r="I2197" t="inlineStr">
        <is>
          <t>de</t>
        </is>
      </c>
      <c r="J2197" t="b">
        <v>1</v>
      </c>
      <c r="K2197" t="inlineStr">
        <is>
          <t>7603381f93d59b7d4e25760ce31cc4b2</t>
        </is>
      </c>
      <c r="L2197" t="inlineStr">
        <is>
          <t>7603381f93d59b7d4e25760ce31cc4b2</t>
        </is>
      </c>
      <c r="M2197" t="n">
        <v>61</v>
      </c>
      <c r="N2197" t="n">
        <v>61</v>
      </c>
    </row>
    <row r="2198">
      <c r="A2198" t="n">
        <v>118</v>
      </c>
      <c r="B2198" s="2" t="n">
        <v>44892</v>
      </c>
      <c r="C2198" t="n">
        <v>6353</v>
      </c>
      <c r="D2198" t="inlineStr">
        <is>
          <t>Wie beurteilen Sie die folgende Aussage: "Die fortschreitende Digitalisierung bietet deutlich mehr Chancen als Risiken."</t>
        </is>
      </c>
      <c r="E2198" t="inlineStr">
        <is>
          <t>options7</t>
        </is>
      </c>
      <c r="F2198" t="n">
        <v>4850</v>
      </c>
      <c r="G2198" t="inlineStr">
        <is>
          <t>Werthaltungen</t>
        </is>
      </c>
      <c r="H2198" t="inlineStr">
        <is>
          <t>Q02267</t>
        </is>
      </c>
      <c r="I2198" t="inlineStr">
        <is>
          <t>de</t>
        </is>
      </c>
      <c r="J2198" t="b">
        <v>1</v>
      </c>
      <c r="K2198" t="inlineStr">
        <is>
          <t>7603381f93d59b7d4e25760ce31cc4b2</t>
        </is>
      </c>
      <c r="L2198" t="inlineStr">
        <is>
          <t>7603381f93d59b7d4e25760ce31cc4b2</t>
        </is>
      </c>
      <c r="M2198" t="n">
        <v>61</v>
      </c>
      <c r="N2198" t="n">
        <v>61</v>
      </c>
    </row>
    <row r="2199">
      <c r="A2199" t="n">
        <v>1037</v>
      </c>
      <c r="B2199" s="2" t="n">
        <v>44969</v>
      </c>
      <c r="C2199" t="n">
        <v>31832</v>
      </c>
      <c r="D2199" t="inlineStr">
        <is>
          <t>Wie beurteilen Sie die folgende Aussage: "Die fortschreitende Digitalisierung bietet deutlich mehr Chancen als Risiken."</t>
        </is>
      </c>
      <c r="E2199" t="inlineStr">
        <is>
          <t>options7</t>
        </is>
      </c>
      <c r="F2199" t="n">
        <v>11376</v>
      </c>
      <c r="G2199" t="inlineStr">
        <is>
          <t>Werthaltungen</t>
        </is>
      </c>
      <c r="H2199" t="inlineStr">
        <is>
          <t>Q02325</t>
        </is>
      </c>
      <c r="I2199" t="inlineStr">
        <is>
          <t>de</t>
        </is>
      </c>
      <c r="J2199" t="b">
        <v>1</v>
      </c>
      <c r="K2199" t="inlineStr">
        <is>
          <t>7603381f93d59b7d4e25760ce31cc4b2</t>
        </is>
      </c>
      <c r="L2199" t="inlineStr">
        <is>
          <t>7603381f93d59b7d4e25760ce31cc4b2</t>
        </is>
      </c>
      <c r="M2199" t="n">
        <v>61</v>
      </c>
      <c r="N2199" t="n">
        <v>61</v>
      </c>
    </row>
    <row r="2200">
      <c r="A2200" t="n">
        <v>1038</v>
      </c>
      <c r="B2200" s="2" t="n">
        <v>44969</v>
      </c>
      <c r="C2200" t="n">
        <v>31901</v>
      </c>
      <c r="D2200" t="inlineStr">
        <is>
          <t>Wie beurteilen Sie die folgende Aussage: "Die fortschreitende Digitalisierung bietet deutlich mehr Chancen als Risiken."</t>
        </is>
      </c>
      <c r="E2200" t="inlineStr">
        <is>
          <t>options7</t>
        </is>
      </c>
      <c r="F2200" t="n">
        <v>11389</v>
      </c>
      <c r="G2200" t="inlineStr">
        <is>
          <t>Wertehaltungen</t>
        </is>
      </c>
      <c r="H2200" t="inlineStr">
        <is>
          <t>Q02389</t>
        </is>
      </c>
      <c r="I2200" t="inlineStr">
        <is>
          <t>de</t>
        </is>
      </c>
      <c r="J2200" t="b">
        <v>1</v>
      </c>
      <c r="K2200" t="inlineStr">
        <is>
          <t>7603381f93d59b7d4e25760ce31cc4b2</t>
        </is>
      </c>
      <c r="L2200" t="inlineStr">
        <is>
          <t>7603381f93d59b7d4e25760ce31cc4b2</t>
        </is>
      </c>
      <c r="M2200" t="n">
        <v>61</v>
      </c>
      <c r="N2200" t="n">
        <v>61</v>
      </c>
    </row>
    <row r="2201">
      <c r="A2201" t="n">
        <v>464</v>
      </c>
      <c r="B2201" s="2" t="n">
        <v>44262</v>
      </c>
      <c r="C2201" t="n">
        <v>1409</v>
      </c>
      <c r="D2201" t="inlineStr">
        <is>
          <t>Wie beurteilen Sie die folgende Aussage: "Die fortschreitende Digitalisierung bietet deutlich mehr Chancen als Risiken."</t>
        </is>
      </c>
      <c r="E2201" t="inlineStr">
        <is>
          <t>options7</t>
        </is>
      </c>
      <c r="F2201" t="n">
        <v>4791</v>
      </c>
      <c r="G2201" t="inlineStr">
        <is>
          <t>Werthaltungen</t>
        </is>
      </c>
      <c r="H2201" t="inlineStr">
        <is>
          <t>Q02435</t>
        </is>
      </c>
      <c r="I2201" t="inlineStr">
        <is>
          <t>de</t>
        </is>
      </c>
      <c r="J2201" t="b">
        <v>1</v>
      </c>
      <c r="K2201" t="inlineStr">
        <is>
          <t>7603381f93d59b7d4e25760ce31cc4b2</t>
        </is>
      </c>
      <c r="L2201" t="inlineStr">
        <is>
          <t>7603381f93d59b7d4e25760ce31cc4b2</t>
        </is>
      </c>
      <c r="M2201" t="n">
        <v>61</v>
      </c>
      <c r="N2201" t="n">
        <v>61</v>
      </c>
    </row>
    <row r="2202">
      <c r="A2202" t="n">
        <v>482</v>
      </c>
      <c r="B2202" s="2" t="n">
        <v>44465</v>
      </c>
      <c r="C2202" t="n">
        <v>4223</v>
      </c>
      <c r="D2202" t="inlineStr">
        <is>
          <t>Wie beurteilen Sie die folgende Aussage: "Die fortschreitende Digitalisierung bietet deutlich mehr Chancen als Risiken."</t>
        </is>
      </c>
      <c r="E2202" t="inlineStr">
        <is>
          <t>options7</t>
        </is>
      </c>
      <c r="F2202" t="n">
        <v>4809</v>
      </c>
      <c r="G2202" t="inlineStr">
        <is>
          <t>Werthaltungen</t>
        </is>
      </c>
      <c r="H2202" t="inlineStr">
        <is>
          <t>Q02526</t>
        </is>
      </c>
      <c r="I2202" t="inlineStr">
        <is>
          <t>de</t>
        </is>
      </c>
      <c r="J2202" t="b">
        <v>1</v>
      </c>
      <c r="K2202" t="inlineStr">
        <is>
          <t>7603381f93d59b7d4e25760ce31cc4b2</t>
        </is>
      </c>
      <c r="L2202" t="inlineStr">
        <is>
          <t>7603381f93d59b7d4e25760ce31cc4b2</t>
        </is>
      </c>
      <c r="M2202" t="n">
        <v>61</v>
      </c>
      <c r="N2202" t="n">
        <v>61</v>
      </c>
    </row>
    <row r="2203">
      <c r="A2203" t="n">
        <v>512</v>
      </c>
      <c r="B2203" s="2" t="n">
        <v>44633</v>
      </c>
      <c r="C2203" t="n">
        <v>5397</v>
      </c>
      <c r="D2203" t="inlineStr">
        <is>
          <t>Wie beurteilen Sie die folgende Aussage: "Die fortschreitende Digitalisierung bietet deutlich mehr Chancen als Risiken."</t>
        </is>
      </c>
      <c r="E2203" t="inlineStr">
        <is>
          <t>options7</t>
        </is>
      </c>
      <c r="F2203" t="n">
        <v>4836</v>
      </c>
      <c r="G2203" t="inlineStr">
        <is>
          <t>Werthaltungen</t>
        </is>
      </c>
      <c r="H2203" t="inlineStr">
        <is>
          <t>Q02581</t>
        </is>
      </c>
      <c r="I2203" t="inlineStr">
        <is>
          <t>de</t>
        </is>
      </c>
      <c r="J2203" t="b">
        <v>1</v>
      </c>
      <c r="K2203" t="inlineStr">
        <is>
          <t>7603381f93d59b7d4e25760ce31cc4b2</t>
        </is>
      </c>
      <c r="L2203" t="inlineStr">
        <is>
          <t>7603381f93d59b7d4e25760ce31cc4b2</t>
        </is>
      </c>
      <c r="M2203" t="n">
        <v>61</v>
      </c>
      <c r="N2203" t="n">
        <v>61</v>
      </c>
    </row>
    <row r="2204">
      <c r="A2204" t="n">
        <v>1039</v>
      </c>
      <c r="B2204" s="2" t="n">
        <v>44997</v>
      </c>
      <c r="C2204" t="n">
        <v>31963</v>
      </c>
      <c r="D2204" t="inlineStr">
        <is>
          <t>Wie beurteilen Sie die folgende Aussage: "Die fortschreitende Digitalisierung bietet deutlich mehr Chancen als Risiken."</t>
        </is>
      </c>
      <c r="E2204" t="inlineStr">
        <is>
          <t>options7</t>
        </is>
      </c>
      <c r="F2204" t="n">
        <v>11401</v>
      </c>
      <c r="G2204" t="inlineStr">
        <is>
          <t>Werthaltungen</t>
        </is>
      </c>
      <c r="H2204" t="inlineStr">
        <is>
          <t>Q02636</t>
        </is>
      </c>
      <c r="I2204" t="inlineStr">
        <is>
          <t>de</t>
        </is>
      </c>
      <c r="J2204" t="b">
        <v>1</v>
      </c>
      <c r="K2204" t="inlineStr">
        <is>
          <t>7603381f93d59b7d4e25760ce31cc4b2</t>
        </is>
      </c>
      <c r="L2204" t="inlineStr">
        <is>
          <t>7603381f93d59b7d4e25760ce31cc4b2</t>
        </is>
      </c>
      <c r="M2204" t="n">
        <v>61</v>
      </c>
      <c r="N2204" t="n">
        <v>61</v>
      </c>
    </row>
    <row r="2205">
      <c r="A2205" t="n">
        <v>1041</v>
      </c>
      <c r="B2205" s="2" t="n">
        <v>44997</v>
      </c>
      <c r="C2205" t="n">
        <v>32081</v>
      </c>
      <c r="D2205" t="inlineStr">
        <is>
          <t>Wie beurteilen Sie die folgende Aussage: "Die fortschreitende Digitalisierung bietet deutlich mehr Chancen als Risiken."</t>
        </is>
      </c>
      <c r="E2205" t="inlineStr">
        <is>
          <t>options7</t>
        </is>
      </c>
      <c r="F2205" t="n">
        <v>11426</v>
      </c>
      <c r="G2205" t="inlineStr">
        <is>
          <t>Werthaltungen</t>
        </is>
      </c>
      <c r="H2205" t="inlineStr">
        <is>
          <t>Q02690</t>
        </is>
      </c>
      <c r="I2205" t="inlineStr">
        <is>
          <t>de</t>
        </is>
      </c>
      <c r="J2205" t="b">
        <v>1</v>
      </c>
      <c r="K2205" t="inlineStr">
        <is>
          <t>7603381f93d59b7d4e25760ce31cc4b2</t>
        </is>
      </c>
      <c r="L2205" t="inlineStr">
        <is>
          <t>7603381f93d59b7d4e25760ce31cc4b2</t>
        </is>
      </c>
      <c r="M2205" t="n">
        <v>61</v>
      </c>
      <c r="N2205" t="n">
        <v>61</v>
      </c>
    </row>
    <row r="2206">
      <c r="A2206" t="n">
        <v>1044</v>
      </c>
      <c r="B2206" s="2" t="n">
        <v>45018</v>
      </c>
      <c r="C2206" t="n">
        <v>31971</v>
      </c>
      <c r="D2206" t="inlineStr">
        <is>
          <t>Wie beurteilen Sie die folgende Aussage: "Die fortschreitende Digitalisierung bietet deutlich mehr Chancen als Risiken."</t>
        </is>
      </c>
      <c r="E2206" t="inlineStr">
        <is>
          <t>options7</t>
        </is>
      </c>
      <c r="F2206" t="n">
        <v>11413</v>
      </c>
      <c r="G2206" t="inlineStr">
        <is>
          <t>Wertehaltung</t>
        </is>
      </c>
      <c r="H2206" t="inlineStr">
        <is>
          <t>Q02698</t>
        </is>
      </c>
      <c r="I2206" t="inlineStr">
        <is>
          <t>de</t>
        </is>
      </c>
      <c r="J2206" t="b">
        <v>1</v>
      </c>
      <c r="K2206" t="inlineStr">
        <is>
          <t>7603381f93d59b7d4e25760ce31cc4b2</t>
        </is>
      </c>
      <c r="L2206" t="inlineStr">
        <is>
          <t>7603381f93d59b7d4e25760ce31cc4b2</t>
        </is>
      </c>
      <c r="M2206" t="n">
        <v>61</v>
      </c>
      <c r="N2206" t="n">
        <v>61</v>
      </c>
    </row>
    <row r="2207">
      <c r="A2207" t="n">
        <v>1105</v>
      </c>
      <c r="B2207" s="2" t="n">
        <v>45396</v>
      </c>
      <c r="C2207" t="n">
        <v>32361</v>
      </c>
      <c r="D2207" t="inlineStr">
        <is>
          <t>Wie beurteilen Sie die folgende Aussage: "Die fortschreitende Digitalisierung bietet deutlich mehr Chancen als Risiken."</t>
        </is>
      </c>
      <c r="E2207" t="inlineStr">
        <is>
          <t>options7</t>
        </is>
      </c>
      <c r="F2207" t="n">
        <v>11510</v>
      </c>
      <c r="G2207" t="inlineStr">
        <is>
          <t>Werthaltungen</t>
        </is>
      </c>
      <c r="H2207" t="inlineStr">
        <is>
          <t>Q02920</t>
        </is>
      </c>
      <c r="I2207" t="inlineStr">
        <is>
          <t>de</t>
        </is>
      </c>
      <c r="J2207" t="b">
        <v>1</v>
      </c>
      <c r="K2207" t="inlineStr">
        <is>
          <t>7603381f93d59b7d4e25760ce31cc4b2</t>
        </is>
      </c>
      <c r="L2207" t="inlineStr">
        <is>
          <t>7603381f93d59b7d4e25760ce31cc4b2</t>
        </is>
      </c>
      <c r="M2207" t="n">
        <v>61</v>
      </c>
      <c r="N2207" t="n">
        <v>61</v>
      </c>
    </row>
    <row r="2208">
      <c r="A2208" t="n">
        <v>222</v>
      </c>
      <c r="B2208" t="n">
        <v>2019</v>
      </c>
      <c r="C2208" t="n">
        <v>3466</v>
      </c>
      <c r="D2208" t="inlineStr">
        <is>
          <t>Wie beurteilen Sie die folgende Aussage: "Die fortschreitende Digitalisierung bietet deutlich mehr Chancen als Risiken."</t>
        </is>
      </c>
      <c r="E2208" t="inlineStr">
        <is>
          <t>Slider-7</t>
        </is>
      </c>
      <c r="F2208" t="n">
        <v>3</v>
      </c>
      <c r="G2208" t="inlineStr">
        <is>
          <t>Digitalisierung</t>
        </is>
      </c>
      <c r="H2208" t="inlineStr">
        <is>
          <t>Q05854</t>
        </is>
      </c>
      <c r="I2208" t="inlineStr">
        <is>
          <t>de</t>
        </is>
      </c>
      <c r="J2208" t="b">
        <v>1</v>
      </c>
      <c r="K2208" t="inlineStr">
        <is>
          <t>7603381f93d59b7d4e25760ce31cc4b2</t>
        </is>
      </c>
      <c r="L2208" t="inlineStr">
        <is>
          <t>7603381f93d59b7d4e25760ce31cc4b2</t>
        </is>
      </c>
      <c r="M2208" t="n">
        <v>61</v>
      </c>
      <c r="N2208" t="n">
        <v>61</v>
      </c>
    </row>
    <row r="2209">
      <c r="A2209" t="n">
        <v>232</v>
      </c>
      <c r="B2209" t="n">
        <v>2020</v>
      </c>
      <c r="C2209" t="n">
        <v>3581</v>
      </c>
      <c r="D2209" t="inlineStr">
        <is>
          <t>Wie beurteilen Sie die folgende Aussage: "Die fortschreitende Digitalisierung bietet deutlich mehr Chancen als Risiken."</t>
        </is>
      </c>
      <c r="E2209" t="inlineStr">
        <is>
          <t>Slider-7</t>
        </is>
      </c>
      <c r="F2209" t="n">
        <v>3</v>
      </c>
      <c r="G2209" t="inlineStr">
        <is>
          <t>Digitalisierung</t>
        </is>
      </c>
      <c r="H2209" t="inlineStr">
        <is>
          <t>Q06024</t>
        </is>
      </c>
      <c r="I2209" t="inlineStr">
        <is>
          <t>de</t>
        </is>
      </c>
      <c r="J2209" t="b">
        <v>1</v>
      </c>
      <c r="K2209" t="inlineStr">
        <is>
          <t>7603381f93d59b7d4e25760ce31cc4b2</t>
        </is>
      </c>
      <c r="L2209" t="inlineStr">
        <is>
          <t>7603381f93d59b7d4e25760ce31cc4b2</t>
        </is>
      </c>
      <c r="M2209" t="n">
        <v>61</v>
      </c>
      <c r="N2209" t="n">
        <v>61</v>
      </c>
    </row>
    <row r="2210">
      <c r="A2210" t="n">
        <v>237</v>
      </c>
      <c r="B2210" t="n">
        <v>2020</v>
      </c>
      <c r="C2210" t="n">
        <v>3727</v>
      </c>
      <c r="D2210" t="inlineStr">
        <is>
          <t>Wie beurteilen Sie die folgende Aussage: "Die fortschreitende Digitalisierung bietet deutlich mehr Chancen als Risiken."</t>
        </is>
      </c>
      <c r="E2210" t="inlineStr">
        <is>
          <t>Slider-7</t>
        </is>
      </c>
      <c r="F2210" t="n">
        <v>3</v>
      </c>
      <c r="G2210" t="inlineStr">
        <is>
          <t>Digitalisierung</t>
        </is>
      </c>
      <c r="H2210" t="inlineStr">
        <is>
          <t>Q06071</t>
        </is>
      </c>
      <c r="I2210" t="inlineStr">
        <is>
          <t>de</t>
        </is>
      </c>
      <c r="J2210" t="b">
        <v>1</v>
      </c>
      <c r="K2210" t="inlineStr">
        <is>
          <t>7603381f93d59b7d4e25760ce31cc4b2</t>
        </is>
      </c>
      <c r="L2210" t="inlineStr">
        <is>
          <t>7603381f93d59b7d4e25760ce31cc4b2</t>
        </is>
      </c>
      <c r="M2210" t="n">
        <v>61</v>
      </c>
      <c r="N2210" t="n">
        <v>61</v>
      </c>
    </row>
    <row r="2211">
      <c r="A2211" t="n">
        <v>234</v>
      </c>
      <c r="B2211" t="n">
        <v>2020</v>
      </c>
      <c r="C2211" t="n">
        <v>3630</v>
      </c>
      <c r="D2211" t="inlineStr">
        <is>
          <t>Wie beurteilen Sie die folgende Aussage: "Die fortschreitende Digitalisierung bietet deutlich mehr Chancen als Risiken."</t>
        </is>
      </c>
      <c r="E2211" t="inlineStr">
        <is>
          <t>Slider-7</t>
        </is>
      </c>
      <c r="F2211" t="n">
        <v>3</v>
      </c>
      <c r="G2211" t="inlineStr">
        <is>
          <t>Digitalisierung</t>
        </is>
      </c>
      <c r="H2211" t="inlineStr">
        <is>
          <t>Q06119</t>
        </is>
      </c>
      <c r="I2211" t="inlineStr">
        <is>
          <t>de</t>
        </is>
      </c>
      <c r="J2211" t="b">
        <v>1</v>
      </c>
      <c r="K2211" t="inlineStr">
        <is>
          <t>7603381f93d59b7d4e25760ce31cc4b2</t>
        </is>
      </c>
      <c r="L2211" t="inlineStr">
        <is>
          <t>7603381f93d59b7d4e25760ce31cc4b2</t>
        </is>
      </c>
      <c r="M2211" t="n">
        <v>61</v>
      </c>
      <c r="N2211" t="n">
        <v>61</v>
      </c>
    </row>
    <row r="2212">
      <c r="A2212" t="n">
        <v>230</v>
      </c>
      <c r="B2212" t="n">
        <v>2020</v>
      </c>
      <c r="C2212" t="n">
        <v>3528</v>
      </c>
      <c r="D2212" t="inlineStr">
        <is>
          <t>Wie beurteilen Sie die folgende Aussage: "Die fortschreitende Digitalisierung bietet deutlich mehr Chancen als Risiken."</t>
        </is>
      </c>
      <c r="E2212" t="inlineStr">
        <is>
          <t>Slider-7</t>
        </is>
      </c>
      <c r="F2212" t="n">
        <v>3</v>
      </c>
      <c r="G2212" t="inlineStr">
        <is>
          <t>Digitalisierung</t>
        </is>
      </c>
      <c r="H2212" t="inlineStr">
        <is>
          <t>Q06164</t>
        </is>
      </c>
      <c r="I2212" t="inlineStr">
        <is>
          <t>de</t>
        </is>
      </c>
      <c r="J2212" t="b">
        <v>1</v>
      </c>
      <c r="K2212" t="inlineStr">
        <is>
          <t>7603381f93d59b7d4e25760ce31cc4b2</t>
        </is>
      </c>
      <c r="L2212" t="inlineStr">
        <is>
          <t>7603381f93d59b7d4e25760ce31cc4b2</t>
        </is>
      </c>
      <c r="M2212" t="n">
        <v>61</v>
      </c>
      <c r="N2212" t="n">
        <v>61</v>
      </c>
    </row>
    <row r="2213">
      <c r="A2213" t="n">
        <v>255</v>
      </c>
      <c r="B2213" t="n">
        <v>2020</v>
      </c>
      <c r="C2213" t="n">
        <v>4167</v>
      </c>
      <c r="D2213" t="inlineStr">
        <is>
          <t>Wie beurteilen Sie die folgende Aussage: "Die fortschreitende Digitalisierung bietet deutlich mehr Chancen als Risiken."</t>
        </is>
      </c>
      <c r="E2213" t="inlineStr">
        <is>
          <t>Slider-7</t>
        </is>
      </c>
      <c r="F2213" t="n">
        <v>3</v>
      </c>
      <c r="G2213" t="inlineStr">
        <is>
          <t>Digitalisierung</t>
        </is>
      </c>
      <c r="H2213" t="inlineStr">
        <is>
          <t>Q06335</t>
        </is>
      </c>
      <c r="I2213" t="inlineStr">
        <is>
          <t>de</t>
        </is>
      </c>
      <c r="J2213" t="b">
        <v>1</v>
      </c>
      <c r="K2213" t="inlineStr">
        <is>
          <t>7603381f93d59b7d4e25760ce31cc4b2</t>
        </is>
      </c>
      <c r="L2213" t="inlineStr">
        <is>
          <t>7603381f93d59b7d4e25760ce31cc4b2</t>
        </is>
      </c>
      <c r="M2213" t="n">
        <v>61</v>
      </c>
      <c r="N2213" t="n">
        <v>61</v>
      </c>
    </row>
    <row r="2214">
      <c r="A2214" t="n">
        <v>258</v>
      </c>
      <c r="B2214" t="n">
        <v>2020</v>
      </c>
      <c r="C2214" t="n">
        <v>4229</v>
      </c>
      <c r="D2214" t="inlineStr">
        <is>
          <t>Wie beurteilen Sie die folgende Aussage: "Die fortschreitende Digitalisierung bietet deutlich mehr Chancen als Risiken."</t>
        </is>
      </c>
      <c r="E2214" t="inlineStr">
        <is>
          <t>Slider-7</t>
        </is>
      </c>
      <c r="F2214" t="n">
        <v>3</v>
      </c>
      <c r="G2214" t="inlineStr">
        <is>
          <t>Digitalisierung</t>
        </is>
      </c>
      <c r="H2214" t="inlineStr">
        <is>
          <t>Q06734</t>
        </is>
      </c>
      <c r="I2214" t="inlineStr">
        <is>
          <t>de</t>
        </is>
      </c>
      <c r="J2214" t="b">
        <v>1</v>
      </c>
      <c r="K2214" t="inlineStr">
        <is>
          <t>7603381f93d59b7d4e25760ce31cc4b2</t>
        </is>
      </c>
      <c r="L2214" t="inlineStr">
        <is>
          <t>7603381f93d59b7d4e25760ce31cc4b2</t>
        </is>
      </c>
      <c r="M2214" t="n">
        <v>61</v>
      </c>
      <c r="N2214" t="n">
        <v>61</v>
      </c>
    </row>
    <row r="2215">
      <c r="A2215" t="n">
        <v>222</v>
      </c>
      <c r="B2215" t="n">
        <v>2019</v>
      </c>
      <c r="C2215" t="n">
        <v>3466</v>
      </c>
      <c r="D2215" t="inlineStr">
        <is>
          <t>Wie beurteilen Sie die folgende Aussage: "Die fortschreitende Digitalisierung bietet deutlich mehr Chancen als Risiken."</t>
        </is>
      </c>
      <c r="E2215" t="inlineStr">
        <is>
          <t>Slider-7</t>
        </is>
      </c>
      <c r="F2215" t="n">
        <v>3</v>
      </c>
      <c r="G2215" t="inlineStr">
        <is>
          <t>Digitalisierung</t>
        </is>
      </c>
      <c r="H2215" t="inlineStr">
        <is>
          <t>Q07601</t>
        </is>
      </c>
      <c r="I2215" t="inlineStr">
        <is>
          <t>de</t>
        </is>
      </c>
      <c r="J2215" t="b">
        <v>1</v>
      </c>
      <c r="K2215" t="inlineStr">
        <is>
          <t>7603381f93d59b7d4e25760ce31cc4b2</t>
        </is>
      </c>
      <c r="L2215" t="inlineStr">
        <is>
          <t>7603381f93d59b7d4e25760ce31cc4b2</t>
        </is>
      </c>
      <c r="M2215" t="n">
        <v>61</v>
      </c>
      <c r="N2215" t="n">
        <v>61</v>
      </c>
    </row>
    <row r="2216">
      <c r="A2216" t="n">
        <v>232</v>
      </c>
      <c r="B2216" t="n">
        <v>2020</v>
      </c>
      <c r="C2216" t="n">
        <v>3581</v>
      </c>
      <c r="D2216" t="inlineStr">
        <is>
          <t>Wie beurteilen Sie die folgende Aussage: "Die fortschreitende Digitalisierung bietet deutlich mehr Chancen als Risiken."</t>
        </is>
      </c>
      <c r="E2216" t="inlineStr">
        <is>
          <t>Slider-7</t>
        </is>
      </c>
      <c r="F2216" t="n">
        <v>3</v>
      </c>
      <c r="G2216" t="inlineStr">
        <is>
          <t>Digitalisierung</t>
        </is>
      </c>
      <c r="H2216" t="inlineStr">
        <is>
          <t>Q07854</t>
        </is>
      </c>
      <c r="I2216" t="inlineStr">
        <is>
          <t>de</t>
        </is>
      </c>
      <c r="J2216" t="b">
        <v>1</v>
      </c>
      <c r="K2216" t="inlineStr">
        <is>
          <t>7603381f93d59b7d4e25760ce31cc4b2</t>
        </is>
      </c>
      <c r="L2216" t="inlineStr">
        <is>
          <t>7603381f93d59b7d4e25760ce31cc4b2</t>
        </is>
      </c>
      <c r="M2216" t="n">
        <v>61</v>
      </c>
      <c r="N2216" t="n">
        <v>61</v>
      </c>
    </row>
    <row r="2217">
      <c r="A2217" t="n">
        <v>246</v>
      </c>
      <c r="B2217" t="n">
        <v>2020</v>
      </c>
      <c r="C2217" t="n">
        <v>4060</v>
      </c>
      <c r="D2217" t="inlineStr">
        <is>
          <t>Wie beurteilen Sie die folgende Aussage: "Die fortschreitende Digitalisierung bietet deutlich mehr Chancen als Risiken."</t>
        </is>
      </c>
      <c r="E2217" t="inlineStr">
        <is>
          <t>Slider-7</t>
        </is>
      </c>
      <c r="F2217" t="n">
        <v>3</v>
      </c>
      <c r="G2217" t="inlineStr">
        <is>
          <t>Digitalisierung</t>
        </is>
      </c>
      <c r="H2217" t="inlineStr">
        <is>
          <t>Q07904</t>
        </is>
      </c>
      <c r="I2217" t="inlineStr">
        <is>
          <t>de</t>
        </is>
      </c>
      <c r="J2217" t="b">
        <v>1</v>
      </c>
      <c r="K2217" t="inlineStr">
        <is>
          <t>7603381f93d59b7d4e25760ce31cc4b2</t>
        </is>
      </c>
      <c r="L2217" t="inlineStr">
        <is>
          <t>7603381f93d59b7d4e25760ce31cc4b2</t>
        </is>
      </c>
      <c r="M2217" t="n">
        <v>61</v>
      </c>
      <c r="N2217" t="n">
        <v>61</v>
      </c>
    </row>
    <row r="2218">
      <c r="A2218" t="n">
        <v>284</v>
      </c>
      <c r="B2218" t="n">
        <v>2021</v>
      </c>
      <c r="C2218" t="n">
        <v>4544</v>
      </c>
      <c r="D2218" t="inlineStr">
        <is>
          <t>Wie beurteilen Sie die folgende Aussage: "Die fortschreitende Digitalisierung bietet deutlich mehr Chancen als Risiken."</t>
        </is>
      </c>
      <c r="E2218" t="inlineStr">
        <is>
          <t>Slider-7</t>
        </is>
      </c>
      <c r="F2218" t="n">
        <v>3</v>
      </c>
      <c r="G2218" t="inlineStr">
        <is>
          <t>Digitalisierung</t>
        </is>
      </c>
      <c r="H2218" t="inlineStr">
        <is>
          <t>Q08068</t>
        </is>
      </c>
      <c r="I2218" t="inlineStr">
        <is>
          <t>de</t>
        </is>
      </c>
      <c r="J2218" t="b">
        <v>1</v>
      </c>
      <c r="K2218" t="inlineStr">
        <is>
          <t>7603381f93d59b7d4e25760ce31cc4b2</t>
        </is>
      </c>
      <c r="L2218" t="inlineStr">
        <is>
          <t>7603381f93d59b7d4e25760ce31cc4b2</t>
        </is>
      </c>
      <c r="M2218" t="n">
        <v>61</v>
      </c>
      <c r="N2218" t="n">
        <v>61</v>
      </c>
    </row>
    <row r="2219">
      <c r="A2219" t="n">
        <v>237</v>
      </c>
      <c r="B2219" t="n">
        <v>2020</v>
      </c>
      <c r="C2219" t="n">
        <v>3727</v>
      </c>
      <c r="D2219" t="inlineStr">
        <is>
          <t>Wie beurteilen Sie die folgende Aussage: "Die fortschreitende Digitalisierung bietet deutlich mehr Chancen als Risiken."</t>
        </is>
      </c>
      <c r="E2219" t="inlineStr">
        <is>
          <t>Slider-7</t>
        </is>
      </c>
      <c r="F2219" t="n">
        <v>3</v>
      </c>
      <c r="G2219" t="inlineStr">
        <is>
          <t>Digitalisierung</t>
        </is>
      </c>
      <c r="H2219" t="inlineStr">
        <is>
          <t>Q08111</t>
        </is>
      </c>
      <c r="I2219" t="inlineStr">
        <is>
          <t>de</t>
        </is>
      </c>
      <c r="J2219" t="b">
        <v>1</v>
      </c>
      <c r="K2219" t="inlineStr">
        <is>
          <t>7603381f93d59b7d4e25760ce31cc4b2</t>
        </is>
      </c>
      <c r="L2219" t="inlineStr">
        <is>
          <t>7603381f93d59b7d4e25760ce31cc4b2</t>
        </is>
      </c>
      <c r="M2219" t="n">
        <v>61</v>
      </c>
      <c r="N2219" t="n">
        <v>61</v>
      </c>
    </row>
    <row r="2220">
      <c r="A2220" t="n">
        <v>234</v>
      </c>
      <c r="B2220" t="n">
        <v>2020</v>
      </c>
      <c r="C2220" t="n">
        <v>3630</v>
      </c>
      <c r="D2220" t="inlineStr">
        <is>
          <t>Wie beurteilen Sie die folgende Aussage: "Die fortschreitende Digitalisierung bietet deutlich mehr Chancen als Risiken."</t>
        </is>
      </c>
      <c r="E2220" t="inlineStr">
        <is>
          <t>Slider-7</t>
        </is>
      </c>
      <c r="F2220" t="n">
        <v>3</v>
      </c>
      <c r="G2220" t="inlineStr">
        <is>
          <t>Digitalisierung</t>
        </is>
      </c>
      <c r="H2220" t="inlineStr">
        <is>
          <t>Q08260</t>
        </is>
      </c>
      <c r="I2220" t="inlineStr">
        <is>
          <t>de</t>
        </is>
      </c>
      <c r="J2220" t="b">
        <v>1</v>
      </c>
      <c r="K2220" t="inlineStr">
        <is>
          <t>7603381f93d59b7d4e25760ce31cc4b2</t>
        </is>
      </c>
      <c r="L2220" t="inlineStr">
        <is>
          <t>7603381f93d59b7d4e25760ce31cc4b2</t>
        </is>
      </c>
      <c r="M2220" t="n">
        <v>61</v>
      </c>
      <c r="N2220" t="n">
        <v>61</v>
      </c>
    </row>
    <row r="2221">
      <c r="A2221" t="n">
        <v>230</v>
      </c>
      <c r="B2221" t="n">
        <v>2020</v>
      </c>
      <c r="C2221" t="n">
        <v>3528</v>
      </c>
      <c r="D2221" t="inlineStr">
        <is>
          <t>Wie beurteilen Sie die folgende Aussage: "Die fortschreitende Digitalisierung bietet deutlich mehr Chancen als Risiken."</t>
        </is>
      </c>
      <c r="E2221" t="inlineStr">
        <is>
          <t>Slider-7</t>
        </is>
      </c>
      <c r="F2221" t="n">
        <v>3</v>
      </c>
      <c r="G2221" t="inlineStr">
        <is>
          <t>Digitalisierung</t>
        </is>
      </c>
      <c r="H2221" t="inlineStr">
        <is>
          <t>Q08502</t>
        </is>
      </c>
      <c r="I2221" t="inlineStr">
        <is>
          <t>de</t>
        </is>
      </c>
      <c r="J2221" t="b">
        <v>1</v>
      </c>
      <c r="K2221" t="inlineStr">
        <is>
          <t>7603381f93d59b7d4e25760ce31cc4b2</t>
        </is>
      </c>
      <c r="L2221" t="inlineStr">
        <is>
          <t>7603381f93d59b7d4e25760ce31cc4b2</t>
        </is>
      </c>
      <c r="M2221" t="n">
        <v>61</v>
      </c>
      <c r="N2221" t="n">
        <v>61</v>
      </c>
    </row>
    <row r="2222">
      <c r="A2222" t="n">
        <v>291</v>
      </c>
      <c r="B2222" t="n">
        <v>2021</v>
      </c>
      <c r="C2222" t="n">
        <v>3911</v>
      </c>
      <c r="D2222" t="inlineStr">
        <is>
          <t>Wie beurteilen Sie die folgende Aussage: "Die fortschreitende Digitalisierung bietet deutlich mehr Chancen als Risiken."</t>
        </is>
      </c>
      <c r="E2222" t="inlineStr">
        <is>
          <t>Slider-7</t>
        </is>
      </c>
      <c r="F2222" t="n">
        <v>3</v>
      </c>
      <c r="G2222" t="inlineStr">
        <is>
          <t>Digitalisierung</t>
        </is>
      </c>
      <c r="H2222" t="inlineStr">
        <is>
          <t>Q08726</t>
        </is>
      </c>
      <c r="I2222" t="inlineStr">
        <is>
          <t>de</t>
        </is>
      </c>
      <c r="J2222" t="b">
        <v>1</v>
      </c>
      <c r="K2222" t="inlineStr">
        <is>
          <t>7603381f93d59b7d4e25760ce31cc4b2</t>
        </is>
      </c>
      <c r="L2222" t="inlineStr">
        <is>
          <t>7603381f93d59b7d4e25760ce31cc4b2</t>
        </is>
      </c>
      <c r="M2222" t="n">
        <v>61</v>
      </c>
      <c r="N2222" t="n">
        <v>61</v>
      </c>
    </row>
    <row r="2224">
      <c r="A2224" s="1">
        <f>== Cluster 129 – 64 Fragen – unterschiedliche Fragen vorhanden ===</f>
        <v/>
      </c>
      <c r="B2224" s="1" t="n"/>
      <c r="C2224" s="1" t="n"/>
      <c r="D2224" s="1" t="n"/>
      <c r="E2224" s="1" t="n"/>
      <c r="F2224" s="1" t="n"/>
      <c r="G2224" s="1" t="n"/>
      <c r="H2224" s="1" t="n"/>
      <c r="I2224" s="1" t="n"/>
      <c r="J2224" s="1" t="n"/>
      <c r="K2224" s="1" t="n"/>
      <c r="L2224" s="1" t="n"/>
      <c r="M2224" s="1" t="n"/>
      <c r="N2224" s="1" t="n"/>
    </row>
    <row r="2225">
      <c r="A2225" t="inlineStr">
        <is>
          <t>ID_Wahl</t>
        </is>
      </c>
      <c r="B2225" t="inlineStr">
        <is>
          <t>Datum</t>
        </is>
      </c>
      <c r="C2225" t="inlineStr">
        <is>
          <t>Frage_ID</t>
        </is>
      </c>
      <c r="D2225" t="inlineStr">
        <is>
          <t>Frage_Text</t>
        </is>
      </c>
      <c r="E2225" t="inlineStr">
        <is>
          <t>Frage_Typ</t>
        </is>
      </c>
      <c r="F2225" t="inlineStr">
        <is>
          <t>Bereich_ID</t>
        </is>
      </c>
      <c r="G2225" t="inlineStr">
        <is>
          <t>Bereich</t>
        </is>
      </c>
      <c r="H2225" t="inlineStr">
        <is>
          <t>ID_gesamt</t>
        </is>
      </c>
      <c r="I2225" t="inlineStr">
        <is>
          <t>Sprache</t>
        </is>
      </c>
      <c r="J2225" t="inlineStr">
        <is>
          <t>Duplikat</t>
        </is>
      </c>
      <c r="K2225" t="inlineStr">
        <is>
          <t>Frage_Hash</t>
        </is>
      </c>
      <c r="L2225" t="inlineStr">
        <is>
          <t>Duplikat_Gruppe</t>
        </is>
      </c>
      <c r="M2225" t="inlineStr">
        <is>
          <t>Cluster_Duplikate</t>
        </is>
      </c>
      <c r="N2225" t="inlineStr">
        <is>
          <t>Cluster_Final</t>
        </is>
      </c>
    </row>
    <row r="2226">
      <c r="A2226" t="n">
        <v>8</v>
      </c>
      <c r="B2226" s="2" t="n">
        <v>43905</v>
      </c>
      <c r="C2226" t="n">
        <v>505</v>
      </c>
      <c r="D2226" t="inlineStr">
        <is>
          <t>Gemäss dem Konzept der integrativen Schule werden Kinder mit Lernschwierigkeiten oder Behinderungen grundsätzlich in regulären Schulklassen unterrichtet. Befürworten Sie dies?</t>
        </is>
      </c>
      <c r="E2226" t="inlineStr">
        <is>
          <t>options4</t>
        </is>
      </c>
      <c r="F2226" t="n">
        <v>4219</v>
      </c>
      <c r="G2226" t="inlineStr">
        <is>
          <t>Bildung</t>
        </is>
      </c>
      <c r="H2226" t="inlineStr">
        <is>
          <t>Q00180</t>
        </is>
      </c>
      <c r="I2226" t="inlineStr">
        <is>
          <t>de</t>
        </is>
      </c>
      <c r="J2226" t="b">
        <v>1</v>
      </c>
      <c r="K2226" t="inlineStr">
        <is>
          <t>b96ebf4c9f0dd6e52b6a277fff721921</t>
        </is>
      </c>
      <c r="L2226" t="inlineStr">
        <is>
          <t>b96ebf4c9f0dd6e52b6a277fff721921</t>
        </is>
      </c>
      <c r="M2226" t="n">
        <v>129</v>
      </c>
      <c r="N2226" t="n">
        <v>129</v>
      </c>
    </row>
    <row r="2227">
      <c r="A2227" t="n">
        <v>40</v>
      </c>
      <c r="B2227" s="2" t="n">
        <v>43919</v>
      </c>
      <c r="C2227" t="n">
        <v>883</v>
      </c>
      <c r="D2227" t="inlineStr">
        <is>
          <t>Gemäss dem Konzept der integrativen Schule werden Kinder mit Lernschwierigkeiten oder Behinderungen grundsätzlich in regulären Schulklassen unterrichtet. Befürworten Sie dies?</t>
        </is>
      </c>
      <c r="E2227" t="inlineStr">
        <is>
          <t>options4</t>
        </is>
      </c>
      <c r="F2227" t="n">
        <v>4906</v>
      </c>
      <c r="G2227" t="inlineStr">
        <is>
          <t>Bildung &amp; Schule</t>
        </is>
      </c>
      <c r="H2227" t="inlineStr">
        <is>
          <t>Q00273</t>
        </is>
      </c>
      <c r="I2227" t="inlineStr">
        <is>
          <t>de</t>
        </is>
      </c>
      <c r="J2227" t="b">
        <v>1</v>
      </c>
      <c r="K2227" t="inlineStr">
        <is>
          <t>b96ebf4c9f0dd6e52b6a277fff721921</t>
        </is>
      </c>
      <c r="L2227" t="inlineStr">
        <is>
          <t>b96ebf4c9f0dd6e52b6a277fff721921</t>
        </is>
      </c>
      <c r="M2227" t="n">
        <v>129</v>
      </c>
      <c r="N2227" t="n">
        <v>129</v>
      </c>
    </row>
    <row r="2228">
      <c r="A2228" t="n">
        <v>49</v>
      </c>
      <c r="B2228" s="2" t="n">
        <v>44101</v>
      </c>
      <c r="C2228" t="n">
        <v>1184</v>
      </c>
      <c r="D2228" t="inlineStr">
        <is>
          <t>Gemäss dem Konzept der integrativen Schule werden Kinder mit Lernschwierigkeiten oder Behinderungen grundsätzlich in regulären Schulklassen unterrichtet. Befürworten Sie dies?</t>
        </is>
      </c>
      <c r="E2228" t="inlineStr">
        <is>
          <t>options4</t>
        </is>
      </c>
      <c r="F2228" t="n">
        <v>4933</v>
      </c>
      <c r="G2228" t="inlineStr">
        <is>
          <t>Bildung &amp; Schule</t>
        </is>
      </c>
      <c r="H2228" t="inlineStr">
        <is>
          <t>Q00321</t>
        </is>
      </c>
      <c r="I2228" t="inlineStr">
        <is>
          <t>de</t>
        </is>
      </c>
      <c r="J2228" t="b">
        <v>1</v>
      </c>
      <c r="K2228" t="inlineStr">
        <is>
          <t>b96ebf4c9f0dd6e52b6a277fff721921</t>
        </is>
      </c>
      <c r="L2228" t="inlineStr">
        <is>
          <t>b96ebf4c9f0dd6e52b6a277fff721921</t>
        </is>
      </c>
      <c r="M2228" t="n">
        <v>129</v>
      </c>
      <c r="N2228" t="n">
        <v>129</v>
      </c>
    </row>
    <row r="2229">
      <c r="A2229" t="n">
        <v>18</v>
      </c>
      <c r="B2229" s="2" t="n">
        <v>44101</v>
      </c>
      <c r="C2229" t="n">
        <v>1685</v>
      </c>
      <c r="D2229" t="inlineStr">
        <is>
          <t>Gemäss dem Konzept der integrativen Schule werden Kinder mit Lernschwierigkeiten oder Behinderungen grundsätzlich in regulären Schulklassen unterrichtet. Befürworten Sie dies?</t>
        </is>
      </c>
      <c r="E2229" t="inlineStr">
        <is>
          <t>options4</t>
        </is>
      </c>
      <c r="F2229" t="n">
        <v>4922</v>
      </c>
      <c r="G2229" t="inlineStr">
        <is>
          <t>Bildung &amp; Schule</t>
        </is>
      </c>
      <c r="H2229" t="inlineStr">
        <is>
          <t>Q00372</t>
        </is>
      </c>
      <c r="I2229" t="inlineStr">
        <is>
          <t>de</t>
        </is>
      </c>
      <c r="J2229" t="b">
        <v>1</v>
      </c>
      <c r="K2229" t="inlineStr">
        <is>
          <t>b96ebf4c9f0dd6e52b6a277fff721921</t>
        </is>
      </c>
      <c r="L2229" t="inlineStr">
        <is>
          <t>b96ebf4c9f0dd6e52b6a277fff721921</t>
        </is>
      </c>
      <c r="M2229" t="n">
        <v>129</v>
      </c>
      <c r="N2229" t="n">
        <v>129</v>
      </c>
    </row>
    <row r="2230">
      <c r="A2230" t="n">
        <v>51</v>
      </c>
      <c r="B2230" s="2" t="n">
        <v>44101</v>
      </c>
      <c r="C2230" t="n">
        <v>1468</v>
      </c>
      <c r="D2230" t="inlineStr">
        <is>
          <t>Gemäss dem Konzept der integrativen Schule werden Kinder mit Lernschwierigkeiten oder Behinderungen grundsätzlich in regulären Schulklassen unterrichtet. Befürworten Sie dies?</t>
        </is>
      </c>
      <c r="E2230" t="inlineStr">
        <is>
          <t>options4</t>
        </is>
      </c>
      <c r="F2230" t="n">
        <v>4931</v>
      </c>
      <c r="G2230" t="inlineStr">
        <is>
          <t>Bildung &amp; Schule</t>
        </is>
      </c>
      <c r="H2230" t="inlineStr">
        <is>
          <t>Q00423</t>
        </is>
      </c>
      <c r="I2230" t="inlineStr">
        <is>
          <t>de</t>
        </is>
      </c>
      <c r="J2230" t="b">
        <v>1</v>
      </c>
      <c r="K2230" t="inlineStr">
        <is>
          <t>b96ebf4c9f0dd6e52b6a277fff721921</t>
        </is>
      </c>
      <c r="L2230" t="inlineStr">
        <is>
          <t>b96ebf4c9f0dd6e52b6a277fff721921</t>
        </is>
      </c>
      <c r="M2230" t="n">
        <v>129</v>
      </c>
      <c r="N2230" t="n">
        <v>129</v>
      </c>
    </row>
    <row r="2231">
      <c r="A2231" t="n">
        <v>22</v>
      </c>
      <c r="B2231" s="2" t="n">
        <v>44101</v>
      </c>
      <c r="C2231" t="n">
        <v>1868</v>
      </c>
      <c r="D2231" t="inlineStr">
        <is>
          <t>Gemäss dem Konzept der integrativen Schule werden Kinder mit Lernschwierigkeiten oder Behinderungen grundsätzlich in regulären Schulklassen unterrichtet. Befürworten Sie dies?</t>
        </is>
      </c>
      <c r="E2231" t="inlineStr">
        <is>
          <t>options4</t>
        </is>
      </c>
      <c r="F2231" t="n">
        <v>4917</v>
      </c>
      <c r="G2231" t="inlineStr">
        <is>
          <t>Bildung &amp; Schule</t>
        </is>
      </c>
      <c r="H2231" t="inlineStr">
        <is>
          <t>Q00517</t>
        </is>
      </c>
      <c r="I2231" t="inlineStr">
        <is>
          <t>de</t>
        </is>
      </c>
      <c r="J2231" t="b">
        <v>1</v>
      </c>
      <c r="K2231" t="inlineStr">
        <is>
          <t>b96ebf4c9f0dd6e52b6a277fff721921</t>
        </is>
      </c>
      <c r="L2231" t="inlineStr">
        <is>
          <t>b96ebf4c9f0dd6e52b6a277fff721921</t>
        </is>
      </c>
      <c r="M2231" t="n">
        <v>129</v>
      </c>
      <c r="N2231" t="n">
        <v>129</v>
      </c>
    </row>
    <row r="2232">
      <c r="A2232" t="n">
        <v>24</v>
      </c>
      <c r="B2232" s="2" t="n">
        <v>44122</v>
      </c>
      <c r="C2232" t="n">
        <v>2069</v>
      </c>
      <c r="D2232" t="inlineStr">
        <is>
          <t>Gemäss dem Konzept der integrativen Schule werden Kinder mit Lernschwierigkeiten oder Behinderungen grundsätzlich in regulären Schulklassen unterrichtet. Befürworten Sie dies?</t>
        </is>
      </c>
      <c r="E2232" t="inlineStr">
        <is>
          <t>options4</t>
        </is>
      </c>
      <c r="F2232" t="n">
        <v>4913</v>
      </c>
      <c r="G2232" t="inlineStr">
        <is>
          <t>Bildung &amp; Schule</t>
        </is>
      </c>
      <c r="H2232" t="inlineStr">
        <is>
          <t>Q00566</t>
        </is>
      </c>
      <c r="I2232" t="inlineStr">
        <is>
          <t>de</t>
        </is>
      </c>
      <c r="J2232" t="b">
        <v>1</v>
      </c>
      <c r="K2232" t="inlineStr">
        <is>
          <t>b96ebf4c9f0dd6e52b6a277fff721921</t>
        </is>
      </c>
      <c r="L2232" t="inlineStr">
        <is>
          <t>b96ebf4c9f0dd6e52b6a277fff721921</t>
        </is>
      </c>
      <c r="M2232" t="n">
        <v>129</v>
      </c>
      <c r="N2232" t="n">
        <v>129</v>
      </c>
    </row>
    <row r="2233">
      <c r="A2233" t="n">
        <v>25</v>
      </c>
      <c r="B2233" s="2" t="n">
        <v>44129</v>
      </c>
      <c r="C2233" t="n">
        <v>2509</v>
      </c>
      <c r="D2233" t="inlineStr">
        <is>
          <t>Gemäss dem Konzept der integrativen Schule werden Kinder mit Lernschwierigkeiten oder Behinderungen grundsätzlich in regulären Schulklassen unterrichtet. Befürworten Sie dies?</t>
        </is>
      </c>
      <c r="E2233" t="inlineStr">
        <is>
          <t>options4</t>
        </is>
      </c>
      <c r="F2233" t="n">
        <v>4927</v>
      </c>
      <c r="G2233" t="inlineStr">
        <is>
          <t>Bildung &amp; Schule</t>
        </is>
      </c>
      <c r="H2233" t="inlineStr">
        <is>
          <t>Q00680</t>
        </is>
      </c>
      <c r="I2233" t="inlineStr">
        <is>
          <t>de</t>
        </is>
      </c>
      <c r="J2233" t="b">
        <v>1</v>
      </c>
      <c r="K2233" t="inlineStr">
        <is>
          <t>b96ebf4c9f0dd6e52b6a277fff721921</t>
        </is>
      </c>
      <c r="L2233" t="inlineStr">
        <is>
          <t>b96ebf4c9f0dd6e52b6a277fff721921</t>
        </is>
      </c>
      <c r="M2233" t="n">
        <v>129</v>
      </c>
      <c r="N2233" t="n">
        <v>129</v>
      </c>
    </row>
    <row r="2234">
      <c r="A2234" t="n">
        <v>33</v>
      </c>
      <c r="B2234" s="2" t="n">
        <v>44164</v>
      </c>
      <c r="C2234" t="n">
        <v>2604</v>
      </c>
      <c r="D2234" t="inlineStr">
        <is>
          <t>Gemäss dem Konzept der integrativen Schule werden Kinder mit Lernschwierigkeiten oder Behinderungen grundsätzlich in regulären Schulklassen unterrichtet. Befürworten Sie dies?</t>
        </is>
      </c>
      <c r="E2234" t="inlineStr">
        <is>
          <t>options4</t>
        </is>
      </c>
      <c r="F2234" t="n">
        <v>4928</v>
      </c>
      <c r="G2234" t="inlineStr">
        <is>
          <t>Bildung &amp; Schule</t>
        </is>
      </c>
      <c r="H2234" t="inlineStr">
        <is>
          <t>Q00728</t>
        </is>
      </c>
      <c r="I2234" t="inlineStr">
        <is>
          <t>de</t>
        </is>
      </c>
      <c r="J2234" t="b">
        <v>1</v>
      </c>
      <c r="K2234" t="inlineStr">
        <is>
          <t>b96ebf4c9f0dd6e52b6a277fff721921</t>
        </is>
      </c>
      <c r="L2234" t="inlineStr">
        <is>
          <t>b96ebf4c9f0dd6e52b6a277fff721921</t>
        </is>
      </c>
      <c r="M2234" t="n">
        <v>129</v>
      </c>
      <c r="N2234" t="n">
        <v>129</v>
      </c>
    </row>
    <row r="2235">
      <c r="A2235" t="n">
        <v>32</v>
      </c>
      <c r="B2235" s="2" t="n">
        <v>44164</v>
      </c>
      <c r="C2235" t="n">
        <v>2716</v>
      </c>
      <c r="D2235" t="inlineStr">
        <is>
          <t>Gemäss dem Konzept der integrativen Schule werden Kinder mit Lernschwierigkeiten oder Behinderungen grundsätzlich in regulären Schulklassen unterrichtet. Befürworten Sie dies?</t>
        </is>
      </c>
      <c r="E2235" t="inlineStr">
        <is>
          <t>options4</t>
        </is>
      </c>
      <c r="F2235" t="n">
        <v>4916</v>
      </c>
      <c r="G2235" t="inlineStr">
        <is>
          <t>Bildung &amp; Schule</t>
        </is>
      </c>
      <c r="H2235" t="inlineStr">
        <is>
          <t>Q00784</t>
        </is>
      </c>
      <c r="I2235" t="inlineStr">
        <is>
          <t>de</t>
        </is>
      </c>
      <c r="J2235" t="b">
        <v>1</v>
      </c>
      <c r="K2235" t="inlineStr">
        <is>
          <t>b96ebf4c9f0dd6e52b6a277fff721921</t>
        </is>
      </c>
      <c r="L2235" t="inlineStr">
        <is>
          <t>b96ebf4c9f0dd6e52b6a277fff721921</t>
        </is>
      </c>
      <c r="M2235" t="n">
        <v>129</v>
      </c>
      <c r="N2235" t="n">
        <v>129</v>
      </c>
    </row>
    <row r="2236">
      <c r="A2236" t="n">
        <v>53</v>
      </c>
      <c r="B2236" s="2" t="n">
        <v>44262</v>
      </c>
      <c r="C2236" t="n">
        <v>2878</v>
      </c>
      <c r="D2236" t="inlineStr">
        <is>
          <t>Gemäss dem Konzept der integrativen Schule werden Kinder mit Lernschwierigkeiten oder Behinderungen grundsätzlich in regulären Schulklassen unterrichtet. Befürworten Sie dies?</t>
        </is>
      </c>
      <c r="E2236" t="inlineStr">
        <is>
          <t>options4</t>
        </is>
      </c>
      <c r="F2236" t="n">
        <v>4937</v>
      </c>
      <c r="G2236" t="inlineStr">
        <is>
          <t>Bildung &amp; Schule</t>
        </is>
      </c>
      <c r="H2236" t="inlineStr">
        <is>
          <t>Q00835</t>
        </is>
      </c>
      <c r="I2236" t="inlineStr">
        <is>
          <t>de</t>
        </is>
      </c>
      <c r="J2236" t="b">
        <v>1</v>
      </c>
      <c r="K2236" t="inlineStr">
        <is>
          <t>b96ebf4c9f0dd6e52b6a277fff721921</t>
        </is>
      </c>
      <c r="L2236" t="inlineStr">
        <is>
          <t>b96ebf4c9f0dd6e52b6a277fff721921</t>
        </is>
      </c>
      <c r="M2236" t="n">
        <v>129</v>
      </c>
      <c r="N2236" t="n">
        <v>129</v>
      </c>
    </row>
    <row r="2237">
      <c r="A2237" t="n">
        <v>71</v>
      </c>
      <c r="B2237" s="2" t="n">
        <v>44311</v>
      </c>
      <c r="C2237" t="n">
        <v>3293</v>
      </c>
      <c r="D2237" t="inlineStr">
        <is>
          <t>Gemäss dem Konzept der integrativen Schule werden Kinder mit Lernschwierigkeiten oder Behinderungen grundsätzlich in regulären Schulklassen unterrichtet. Befürworten Sie dies?</t>
        </is>
      </c>
      <c r="E2237" t="inlineStr">
        <is>
          <t>options4</t>
        </is>
      </c>
      <c r="F2237" t="n">
        <v>4942</v>
      </c>
      <c r="G2237" t="inlineStr">
        <is>
          <t>Bildung &amp; Schule</t>
        </is>
      </c>
      <c r="H2237" t="inlineStr">
        <is>
          <t>Q00985</t>
        </is>
      </c>
      <c r="I2237" t="inlineStr">
        <is>
          <t>de</t>
        </is>
      </c>
      <c r="J2237" t="b">
        <v>1</v>
      </c>
      <c r="K2237" t="inlineStr">
        <is>
          <t>b96ebf4c9f0dd6e52b6a277fff721921</t>
        </is>
      </c>
      <c r="L2237" t="inlineStr">
        <is>
          <t>b96ebf4c9f0dd6e52b6a277fff721921</t>
        </is>
      </c>
      <c r="M2237" t="n">
        <v>129</v>
      </c>
      <c r="N2237" t="n">
        <v>129</v>
      </c>
    </row>
    <row r="2238">
      <c r="A2238" t="n">
        <v>63</v>
      </c>
      <c r="B2238" s="2" t="n">
        <v>44311</v>
      </c>
      <c r="C2238" t="n">
        <v>3292</v>
      </c>
      <c r="D2238" t="inlineStr">
        <is>
          <t>Gemäss dem Konzept der integrativen Schule werden Kinder mit Lernschwierigkeiten oder Behinderungen grundsätzlich in regulären Schulklassen unterrichtet. Befürworten Sie dies?</t>
        </is>
      </c>
      <c r="E2238" t="inlineStr">
        <is>
          <t>options4</t>
        </is>
      </c>
      <c r="F2238" t="n">
        <v>4939</v>
      </c>
      <c r="G2238" t="inlineStr">
        <is>
          <t>Bildung &amp; Schule</t>
        </is>
      </c>
      <c r="H2238" t="inlineStr">
        <is>
          <t>Q01042</t>
        </is>
      </c>
      <c r="I2238" t="inlineStr">
        <is>
          <t>de</t>
        </is>
      </c>
      <c r="J2238" t="b">
        <v>1</v>
      </c>
      <c r="K2238" t="inlineStr">
        <is>
          <t>b96ebf4c9f0dd6e52b6a277fff721921</t>
        </is>
      </c>
      <c r="L2238" t="inlineStr">
        <is>
          <t>b96ebf4c9f0dd6e52b6a277fff721921</t>
        </is>
      </c>
      <c r="M2238" t="n">
        <v>129</v>
      </c>
      <c r="N2238" t="n">
        <v>129</v>
      </c>
    </row>
    <row r="2239">
      <c r="A2239" t="n">
        <v>89</v>
      </c>
      <c r="B2239" s="2" t="n">
        <v>44528</v>
      </c>
      <c r="C2239" t="n">
        <v>4275</v>
      </c>
      <c r="D2239" t="inlineStr">
        <is>
          <t>Gemäss dem Konzept der integrativen Schule werden Kinder mit Lernschwierigkeiten oder Behinderungen grundsätzlich in regulären Schulklassen unterrichtet. Befürworten Sie dies?</t>
        </is>
      </c>
      <c r="E2239" t="inlineStr">
        <is>
          <t>options4</t>
        </is>
      </c>
      <c r="F2239" t="n">
        <v>5389</v>
      </c>
      <c r="G2239" t="inlineStr">
        <is>
          <t>Bildung &amp; Kultur</t>
        </is>
      </c>
      <c r="H2239" t="inlineStr">
        <is>
          <t>Q01197</t>
        </is>
      </c>
      <c r="I2239" t="inlineStr">
        <is>
          <t>de</t>
        </is>
      </c>
      <c r="J2239" t="b">
        <v>1</v>
      </c>
      <c r="K2239" t="inlineStr">
        <is>
          <t>b96ebf4c9f0dd6e52b6a277fff721921</t>
        </is>
      </c>
      <c r="L2239" t="inlineStr">
        <is>
          <t>b96ebf4c9f0dd6e52b6a277fff721921</t>
        </is>
      </c>
      <c r="M2239" t="n">
        <v>129</v>
      </c>
      <c r="N2239" t="n">
        <v>129</v>
      </c>
    </row>
    <row r="2240">
      <c r="A2240" t="n">
        <v>75</v>
      </c>
      <c r="B2240" s="2" t="n">
        <v>44465</v>
      </c>
      <c r="C2240" t="n">
        <v>3879</v>
      </c>
      <c r="D2240" t="inlineStr">
        <is>
          <t>Gemäss dem Konzept der integrativen Schule werden Kinder mit Lernschwierigkeiten oder Behinderungen grundsätzlich in regulären Schulklassen unterrichtet. Befürworten Sie dies?</t>
        </is>
      </c>
      <c r="E2240" t="inlineStr">
        <is>
          <t>options4</t>
        </is>
      </c>
      <c r="F2240" t="n">
        <v>4227</v>
      </c>
      <c r="G2240" t="inlineStr">
        <is>
          <t>Bildung</t>
        </is>
      </c>
      <c r="H2240" t="inlineStr">
        <is>
          <t>Q01246</t>
        </is>
      </c>
      <c r="I2240" t="inlineStr">
        <is>
          <t>de</t>
        </is>
      </c>
      <c r="J2240" t="b">
        <v>1</v>
      </c>
      <c r="K2240" t="inlineStr">
        <is>
          <t>b96ebf4c9f0dd6e52b6a277fff721921</t>
        </is>
      </c>
      <c r="L2240" t="inlineStr">
        <is>
          <t>b96ebf4c9f0dd6e52b6a277fff721921</t>
        </is>
      </c>
      <c r="M2240" t="n">
        <v>129</v>
      </c>
      <c r="N2240" t="n">
        <v>129</v>
      </c>
    </row>
    <row r="2241">
      <c r="A2241" t="n">
        <v>86</v>
      </c>
      <c r="B2241" s="2" t="n">
        <v>44528</v>
      </c>
      <c r="C2241" t="n">
        <v>4142</v>
      </c>
      <c r="D2241" t="inlineStr">
        <is>
          <t xml:space="preserve"> Gemäss dem Konzept der integrativen Schule werden Kinder mit Lernschwierigkeiten oder Behinderungen grundsätzlich in regulären Schulklassen unterrichtet. Befürworten Sie dies? </t>
        </is>
      </c>
      <c r="E2241" t="inlineStr">
        <is>
          <t>options4</t>
        </is>
      </c>
      <c r="F2241" t="n">
        <v>4949</v>
      </c>
      <c r="G2241" t="inlineStr">
        <is>
          <t>Bildung &amp; Schule</t>
        </is>
      </c>
      <c r="H2241" t="inlineStr">
        <is>
          <t>Q01296</t>
        </is>
      </c>
      <c r="I2241" t="inlineStr">
        <is>
          <t>de</t>
        </is>
      </c>
      <c r="J2241" t="b">
        <v>1</v>
      </c>
      <c r="K2241" t="inlineStr">
        <is>
          <t>b96ebf4c9f0dd6e52b6a277fff721921</t>
        </is>
      </c>
      <c r="L2241" t="inlineStr">
        <is>
          <t>b96ebf4c9f0dd6e52b6a277fff721921</t>
        </is>
      </c>
      <c r="M2241" t="n">
        <v>129</v>
      </c>
      <c r="N2241" t="n">
        <v>129</v>
      </c>
    </row>
    <row r="2242">
      <c r="A2242" t="n">
        <v>80</v>
      </c>
      <c r="B2242" s="2" t="n">
        <v>44528</v>
      </c>
      <c r="C2242" t="n">
        <v>4488</v>
      </c>
      <c r="D2242" t="inlineStr">
        <is>
          <t>Gemäss dem Konzept der integrativen Schule werden Kinder mit Lernschwierigkeiten oder Behinderungen grundsätzlich in regulären Schulklassen unterrichtet. Befürworten Sie dies?</t>
        </is>
      </c>
      <c r="E2242" t="inlineStr">
        <is>
          <t>options4</t>
        </is>
      </c>
      <c r="F2242" t="n">
        <v>5577</v>
      </c>
      <c r="G2242" t="inlineStr">
        <is>
          <t>Bildung &amp; Kultur</t>
        </is>
      </c>
      <c r="H2242" t="inlineStr">
        <is>
          <t>Q01399</t>
        </is>
      </c>
      <c r="I2242" t="inlineStr">
        <is>
          <t>de</t>
        </is>
      </c>
      <c r="J2242" t="b">
        <v>1</v>
      </c>
      <c r="K2242" t="inlineStr">
        <is>
          <t>b96ebf4c9f0dd6e52b6a277fff721921</t>
        </is>
      </c>
      <c r="L2242" t="inlineStr">
        <is>
          <t>b96ebf4c9f0dd6e52b6a277fff721921</t>
        </is>
      </c>
      <c r="M2242" t="n">
        <v>129</v>
      </c>
      <c r="N2242" t="n">
        <v>129</v>
      </c>
    </row>
    <row r="2243">
      <c r="A2243" t="n">
        <v>83</v>
      </c>
      <c r="B2243" s="2" t="n">
        <v>44605</v>
      </c>
      <c r="C2243" t="n">
        <v>4764</v>
      </c>
      <c r="D2243" t="inlineStr">
        <is>
          <t xml:space="preserve"> Gemäss dem Konzept der integrativen Schule werden Kinder mit Lernschwierigkeiten oder Behinderungen grundsätzlich in regulären Schulklassen unterrichtet. Befürworten Sie dies?</t>
        </is>
      </c>
      <c r="E2243" t="inlineStr">
        <is>
          <t>options4</t>
        </is>
      </c>
      <c r="F2243" t="n">
        <v>4957</v>
      </c>
      <c r="G2243" t="inlineStr">
        <is>
          <t>Bildung &amp; Schule</t>
        </is>
      </c>
      <c r="H2243" t="inlineStr">
        <is>
          <t>Q01455</t>
        </is>
      </c>
      <c r="I2243" t="inlineStr">
        <is>
          <t>de</t>
        </is>
      </c>
      <c r="J2243" t="b">
        <v>1</v>
      </c>
      <c r="K2243" t="inlineStr">
        <is>
          <t>b96ebf4c9f0dd6e52b6a277fff721921</t>
        </is>
      </c>
      <c r="L2243" t="inlineStr">
        <is>
          <t>b96ebf4c9f0dd6e52b6a277fff721921</t>
        </is>
      </c>
      <c r="M2243" t="n">
        <v>129</v>
      </c>
      <c r="N2243" t="n">
        <v>129</v>
      </c>
    </row>
    <row r="2244">
      <c r="A2244" t="n">
        <v>84</v>
      </c>
      <c r="B2244" s="2" t="n">
        <v>44605</v>
      </c>
      <c r="C2244" t="n">
        <v>4561</v>
      </c>
      <c r="D2244" t="inlineStr">
        <is>
          <t>Gemäss dem Konzept der integrativen Schule werden Kinder mit Lernschwierigkeiten oder Behinderungen grundsätzlich in regulären Schulklassen unterrichtet. Befürworten Sie dies?</t>
        </is>
      </c>
      <c r="E2244" t="inlineStr">
        <is>
          <t>options4</t>
        </is>
      </c>
      <c r="F2244" t="n">
        <v>4948</v>
      </c>
      <c r="G2244" t="inlineStr">
        <is>
          <t>Bildung &amp; Schule</t>
        </is>
      </c>
      <c r="H2244" t="inlineStr">
        <is>
          <t>Q01512</t>
        </is>
      </c>
      <c r="I2244" t="inlineStr">
        <is>
          <t>de</t>
        </is>
      </c>
      <c r="J2244" t="b">
        <v>1</v>
      </c>
      <c r="K2244" t="inlineStr">
        <is>
          <t>b96ebf4c9f0dd6e52b6a277fff721921</t>
        </is>
      </c>
      <c r="L2244" t="inlineStr">
        <is>
          <t>b96ebf4c9f0dd6e52b6a277fff721921</t>
        </is>
      </c>
      <c r="M2244" t="n">
        <v>129</v>
      </c>
      <c r="N2244" t="n">
        <v>129</v>
      </c>
    </row>
    <row r="2245">
      <c r="A2245" t="n">
        <v>105</v>
      </c>
      <c r="B2245" s="2" t="n">
        <v>44633</v>
      </c>
      <c r="C2245" t="n">
        <v>5355</v>
      </c>
      <c r="D2245" t="inlineStr">
        <is>
          <t xml:space="preserve"> Gemäss dem Konzept der integrativen Schule werden Kinder mit Lernschwierigkeiten oder Behinderungen grundsätzlich in regulären Schulklassen unterrichtet. Befürworten Sie dies?</t>
        </is>
      </c>
      <c r="E2245" t="inlineStr">
        <is>
          <t>options4</t>
        </is>
      </c>
      <c r="F2245" t="n">
        <v>4961</v>
      </c>
      <c r="G2245" t="inlineStr">
        <is>
          <t>Bildung &amp; Schule</t>
        </is>
      </c>
      <c r="H2245" t="inlineStr">
        <is>
          <t>Q01839</t>
        </is>
      </c>
      <c r="I2245" t="inlineStr">
        <is>
          <t>de</t>
        </is>
      </c>
      <c r="J2245" t="b">
        <v>1</v>
      </c>
      <c r="K2245" t="inlineStr">
        <is>
          <t>b96ebf4c9f0dd6e52b6a277fff721921</t>
        </is>
      </c>
      <c r="L2245" t="inlineStr">
        <is>
          <t>b96ebf4c9f0dd6e52b6a277fff721921</t>
        </is>
      </c>
      <c r="M2245" t="n">
        <v>129</v>
      </c>
      <c r="N2245" t="n">
        <v>129</v>
      </c>
    </row>
    <row r="2246">
      <c r="A2246" t="n">
        <v>106</v>
      </c>
      <c r="B2246" s="2" t="n">
        <v>44633</v>
      </c>
      <c r="C2246" t="n">
        <v>5286</v>
      </c>
      <c r="D2246" t="inlineStr">
        <is>
          <t>Gemäss dem Konzept der integrativen Schule werden Kinder mit Lernschwierigkeiten oder Behinderungen grundsätzlich in regulären Schulklassen unterrichtet. Befürworten Sie dies?</t>
        </is>
      </c>
      <c r="E2246" t="inlineStr">
        <is>
          <t>options4</t>
        </is>
      </c>
      <c r="F2246" t="n">
        <v>4959</v>
      </c>
      <c r="G2246" t="inlineStr">
        <is>
          <t>Bildung &amp; Schule</t>
        </is>
      </c>
      <c r="H2246" t="inlineStr">
        <is>
          <t>Q01893</t>
        </is>
      </c>
      <c r="I2246" t="inlineStr">
        <is>
          <t>de</t>
        </is>
      </c>
      <c r="J2246" t="b">
        <v>1</v>
      </c>
      <c r="K2246" t="inlineStr">
        <is>
          <t>b96ebf4c9f0dd6e52b6a277fff721921</t>
        </is>
      </c>
      <c r="L2246" t="inlineStr">
        <is>
          <t>b96ebf4c9f0dd6e52b6a277fff721921</t>
        </is>
      </c>
      <c r="M2246" t="n">
        <v>129</v>
      </c>
      <c r="N2246" t="n">
        <v>129</v>
      </c>
    </row>
    <row r="2247">
      <c r="A2247" t="n">
        <v>111</v>
      </c>
      <c r="B2247" s="2" t="n">
        <v>44696</v>
      </c>
      <c r="C2247" t="n">
        <v>5922</v>
      </c>
      <c r="D2247" t="inlineStr">
        <is>
          <t>Gemäss dem Konzept der integrativen Schule werden Kinder mit Lernschwierigkeiten oder Behinderungen grundsätzlich in regulären Schulklassen unterrichtet. Befürworten Sie dies?</t>
        </is>
      </c>
      <c r="E2247" t="inlineStr">
        <is>
          <t>options4</t>
        </is>
      </c>
      <c r="F2247" t="n">
        <v>4968</v>
      </c>
      <c r="G2247" t="inlineStr">
        <is>
          <t>Bildung &amp; Schule</t>
        </is>
      </c>
      <c r="H2247" t="inlineStr">
        <is>
          <t>Q01999</t>
        </is>
      </c>
      <c r="I2247" t="inlineStr">
        <is>
          <t>de</t>
        </is>
      </c>
      <c r="J2247" t="b">
        <v>1</v>
      </c>
      <c r="K2247" t="inlineStr">
        <is>
          <t>b96ebf4c9f0dd6e52b6a277fff721921</t>
        </is>
      </c>
      <c r="L2247" t="inlineStr">
        <is>
          <t>b96ebf4c9f0dd6e52b6a277fff721921</t>
        </is>
      </c>
      <c r="M2247" t="n">
        <v>129</v>
      </c>
      <c r="N2247" t="n">
        <v>129</v>
      </c>
    </row>
    <row r="2248">
      <c r="A2248" t="n">
        <v>113</v>
      </c>
      <c r="B2248" s="2" t="n">
        <v>44696</v>
      </c>
      <c r="C2248" t="n">
        <v>6026</v>
      </c>
      <c r="D2248" t="inlineStr">
        <is>
          <t>Gemäss dem Konzept der integrativen Schule werden Kinder mit Lernschwierigkeiten oder Behinderungen grundsätzlich in regulären Schulklassen unterrichtet. Befürworten Sie dies?</t>
        </is>
      </c>
      <c r="E2248" t="inlineStr">
        <is>
          <t>options4</t>
        </is>
      </c>
      <c r="F2248" t="n">
        <v>4970</v>
      </c>
      <c r="G2248" t="inlineStr">
        <is>
          <t>Bildung &amp; Schule</t>
        </is>
      </c>
      <c r="H2248" t="inlineStr">
        <is>
          <t>Q02054</t>
        </is>
      </c>
      <c r="I2248" t="inlineStr">
        <is>
          <t>de</t>
        </is>
      </c>
      <c r="J2248" t="b">
        <v>1</v>
      </c>
      <c r="K2248" t="inlineStr">
        <is>
          <t>b96ebf4c9f0dd6e52b6a277fff721921</t>
        </is>
      </c>
      <c r="L2248" t="inlineStr">
        <is>
          <t>b96ebf4c9f0dd6e52b6a277fff721921</t>
        </is>
      </c>
      <c r="M2248" t="n">
        <v>129</v>
      </c>
      <c r="N2248" t="n">
        <v>129</v>
      </c>
    </row>
    <row r="2249">
      <c r="A2249" t="n">
        <v>115</v>
      </c>
      <c r="B2249" s="2" t="n">
        <v>44836</v>
      </c>
      <c r="C2249" t="n">
        <v>6089</v>
      </c>
      <c r="D2249" t="inlineStr">
        <is>
          <t>Gemäss dem Konzept der integrativen Schule werden Kinder mit Lernschwierigkeiten oder Behinderungen grundsätzlich in regulären Schulklassen unterrichtet. Befürworten Sie dies?</t>
        </is>
      </c>
      <c r="E2249" t="inlineStr">
        <is>
          <t>options4</t>
        </is>
      </c>
      <c r="F2249" t="n">
        <v>4973</v>
      </c>
      <c r="G2249" t="inlineStr">
        <is>
          <t>Bildung &amp; Schule</t>
        </is>
      </c>
      <c r="H2249" t="inlineStr">
        <is>
          <t>Q02109</t>
        </is>
      </c>
      <c r="I2249" t="inlineStr">
        <is>
          <t>de</t>
        </is>
      </c>
      <c r="J2249" t="b">
        <v>1</v>
      </c>
      <c r="K2249" t="inlineStr">
        <is>
          <t>b96ebf4c9f0dd6e52b6a277fff721921</t>
        </is>
      </c>
      <c r="L2249" t="inlineStr">
        <is>
          <t>b96ebf4c9f0dd6e52b6a277fff721921</t>
        </is>
      </c>
      <c r="M2249" t="n">
        <v>129</v>
      </c>
      <c r="N2249" t="n">
        <v>129</v>
      </c>
    </row>
    <row r="2250">
      <c r="A2250" t="n">
        <v>114</v>
      </c>
      <c r="B2250" s="2" t="n">
        <v>44836</v>
      </c>
      <c r="C2250" t="n">
        <v>6204</v>
      </c>
      <c r="D2250" t="inlineStr">
        <is>
          <t>Gemäss dem Konzept der integrativen Schule werden Kinder mit Lernschwierigkeiten oder Behinderungen grundsätzlich in regulären Schulklassen unterrichtet. Befürworten Sie dies?</t>
        </is>
      </c>
      <c r="E2250" t="inlineStr">
        <is>
          <t>options4</t>
        </is>
      </c>
      <c r="F2250" t="n">
        <v>4972</v>
      </c>
      <c r="G2250" t="inlineStr">
        <is>
          <t>Bildung &amp; Schule</t>
        </is>
      </c>
      <c r="H2250" t="inlineStr">
        <is>
          <t>Q02167</t>
        </is>
      </c>
      <c r="I2250" t="inlineStr">
        <is>
          <t>de</t>
        </is>
      </c>
      <c r="J2250" t="b">
        <v>1</v>
      </c>
      <c r="K2250" t="inlineStr">
        <is>
          <t>b96ebf4c9f0dd6e52b6a277fff721921</t>
        </is>
      </c>
      <c r="L2250" t="inlineStr">
        <is>
          <t>b96ebf4c9f0dd6e52b6a277fff721921</t>
        </is>
      </c>
      <c r="M2250" t="n">
        <v>129</v>
      </c>
      <c r="N2250" t="n">
        <v>129</v>
      </c>
    </row>
    <row r="2251">
      <c r="A2251" t="n">
        <v>118</v>
      </c>
      <c r="B2251" s="2" t="n">
        <v>44892</v>
      </c>
      <c r="C2251" t="n">
        <v>6306</v>
      </c>
      <c r="D2251" t="inlineStr">
        <is>
          <t>Gemäss dem Konzept der integrativen Schule werden Kinder mit Lernschwierigkeiten oder Behinderungen grundsätzlich in regulären Schulklassen unterrichtet. Befürworten Sie dies?</t>
        </is>
      </c>
      <c r="E2251" t="inlineStr">
        <is>
          <t>options4</t>
        </is>
      </c>
      <c r="F2251" t="n">
        <v>4975</v>
      </c>
      <c r="G2251" t="inlineStr">
        <is>
          <t>Bildung &amp; Schule</t>
        </is>
      </c>
      <c r="H2251" t="inlineStr">
        <is>
          <t>Q02220</t>
        </is>
      </c>
      <c r="I2251" t="inlineStr">
        <is>
          <t>de</t>
        </is>
      </c>
      <c r="J2251" t="b">
        <v>1</v>
      </c>
      <c r="K2251" t="inlineStr">
        <is>
          <t>b96ebf4c9f0dd6e52b6a277fff721921</t>
        </is>
      </c>
      <c r="L2251" t="inlineStr">
        <is>
          <t>b96ebf4c9f0dd6e52b6a277fff721921</t>
        </is>
      </c>
      <c r="M2251" t="n">
        <v>129</v>
      </c>
      <c r="N2251" t="n">
        <v>129</v>
      </c>
    </row>
    <row r="2252">
      <c r="A2252" t="n">
        <v>1037</v>
      </c>
      <c r="B2252" s="2" t="n">
        <v>44969</v>
      </c>
      <c r="C2252" t="n">
        <v>31786</v>
      </c>
      <c r="D2252" t="inlineStr">
        <is>
          <t>Gemäss dem Konzept der integrativen Schule werden Kinder mit Lernschwierigkeiten oder Behinderungen grundsätzlich in regulären Schulklassen unterrichtet. Befürworten Sie dies?</t>
        </is>
      </c>
      <c r="E2252" t="inlineStr">
        <is>
          <t>options4</t>
        </is>
      </c>
      <c r="F2252" t="n">
        <v>11366</v>
      </c>
      <c r="G2252" t="inlineStr">
        <is>
          <t>Schule &amp; Bildung</t>
        </is>
      </c>
      <c r="H2252" t="inlineStr">
        <is>
          <t>Q02279</t>
        </is>
      </c>
      <c r="I2252" t="inlineStr">
        <is>
          <t>de</t>
        </is>
      </c>
      <c r="J2252" t="b">
        <v>1</v>
      </c>
      <c r="K2252" t="inlineStr">
        <is>
          <t>b96ebf4c9f0dd6e52b6a277fff721921</t>
        </is>
      </c>
      <c r="L2252" t="inlineStr">
        <is>
          <t>b96ebf4c9f0dd6e52b6a277fff721921</t>
        </is>
      </c>
      <c r="M2252" t="n">
        <v>129</v>
      </c>
      <c r="N2252" t="n">
        <v>129</v>
      </c>
    </row>
    <row r="2253">
      <c r="A2253" t="n">
        <v>1038</v>
      </c>
      <c r="B2253" s="2" t="n">
        <v>44969</v>
      </c>
      <c r="C2253" t="n">
        <v>31846</v>
      </c>
      <c r="D2253" t="inlineStr">
        <is>
          <t>Gemäss dem Konzept der integrativen Schule werden Kinder mit Lernschwierigkeiten oder Behinderungen grundsätzlich in regulären Schulklassen unterrichtet. Befürworten Sie dies?</t>
        </is>
      </c>
      <c r="E2253" t="inlineStr">
        <is>
          <t>options4</t>
        </is>
      </c>
      <c r="F2253" t="n">
        <v>11379</v>
      </c>
      <c r="G2253" t="inlineStr">
        <is>
          <t>Schule &amp; Bildung</t>
        </is>
      </c>
      <c r="H2253" t="inlineStr">
        <is>
          <t>Q02338</t>
        </is>
      </c>
      <c r="I2253" t="inlineStr">
        <is>
          <t>de</t>
        </is>
      </c>
      <c r="J2253" t="b">
        <v>1</v>
      </c>
      <c r="K2253" t="inlineStr">
        <is>
          <t>b96ebf4c9f0dd6e52b6a277fff721921</t>
        </is>
      </c>
      <c r="L2253" t="inlineStr">
        <is>
          <t>b96ebf4c9f0dd6e52b6a277fff721921</t>
        </is>
      </c>
      <c r="M2253" t="n">
        <v>129</v>
      </c>
      <c r="N2253" t="n">
        <v>129</v>
      </c>
    </row>
    <row r="2254">
      <c r="A2254" t="n">
        <v>482</v>
      </c>
      <c r="B2254" s="2" t="n">
        <v>44465</v>
      </c>
      <c r="C2254" t="n">
        <v>4141</v>
      </c>
      <c r="D2254" t="inlineStr">
        <is>
          <t xml:space="preserve"> Gemäss dem Konzept der integrativen Schule werden Kinder mit Lernschwierigkeiten oder Behinderungen grundsätzlich in regulären Schulklassen unterrichtet. Befürworten Sie dies? </t>
        </is>
      </c>
      <c r="E2254" t="inlineStr">
        <is>
          <t>options4</t>
        </is>
      </c>
      <c r="F2254" t="n">
        <v>4944</v>
      </c>
      <c r="G2254" t="inlineStr">
        <is>
          <t>Bildung &amp; Schule</t>
        </is>
      </c>
      <c r="H2254" t="inlineStr">
        <is>
          <t>Q02485</t>
        </is>
      </c>
      <c r="I2254" t="inlineStr">
        <is>
          <t>de</t>
        </is>
      </c>
      <c r="J2254" t="b">
        <v>1</v>
      </c>
      <c r="K2254" t="inlineStr">
        <is>
          <t>b96ebf4c9f0dd6e52b6a277fff721921</t>
        </is>
      </c>
      <c r="L2254" t="inlineStr">
        <is>
          <t>b96ebf4c9f0dd6e52b6a277fff721921</t>
        </is>
      </c>
      <c r="M2254" t="n">
        <v>129</v>
      </c>
      <c r="N2254" t="n">
        <v>129</v>
      </c>
    </row>
    <row r="2255">
      <c r="A2255" t="n">
        <v>512</v>
      </c>
      <c r="B2255" s="2" t="n">
        <v>44633</v>
      </c>
      <c r="C2255" t="n">
        <v>5287</v>
      </c>
      <c r="D2255" t="inlineStr">
        <is>
          <t>Gemäss dem Konzept der integrativen Schule werden Kinder mit Lernschwierigkeiten oder Behinderungen grundsätzlich in regulären Schulklassen unterrichtet. Befürworten Sie dies?</t>
        </is>
      </c>
      <c r="E2255" t="inlineStr">
        <is>
          <t>options4</t>
        </is>
      </c>
      <c r="F2255" t="n">
        <v>4962</v>
      </c>
      <c r="G2255" t="inlineStr">
        <is>
          <t>Bildung &amp; Schule</t>
        </is>
      </c>
      <c r="H2255" t="inlineStr">
        <is>
          <t>Q02536</t>
        </is>
      </c>
      <c r="I2255" t="inlineStr">
        <is>
          <t>de</t>
        </is>
      </c>
      <c r="J2255" t="b">
        <v>1</v>
      </c>
      <c r="K2255" t="inlineStr">
        <is>
          <t>b96ebf4c9f0dd6e52b6a277fff721921</t>
        </is>
      </c>
      <c r="L2255" t="inlineStr">
        <is>
          <t>b96ebf4c9f0dd6e52b6a277fff721921</t>
        </is>
      </c>
      <c r="M2255" t="n">
        <v>129</v>
      </c>
      <c r="N2255" t="n">
        <v>129</v>
      </c>
    </row>
    <row r="2256">
      <c r="A2256" t="n">
        <v>1039</v>
      </c>
      <c r="B2256" s="2" t="n">
        <v>44997</v>
      </c>
      <c r="C2256" t="n">
        <v>31910</v>
      </c>
      <c r="D2256" t="inlineStr">
        <is>
          <t>Gemäss dem Konzept der integrativen Schule werden Kinder mit Lernschwierigkeiten oder Behinderungen grundsätzlich in regulären Schulklassen unterrichtet. Befürworten Sie dies?</t>
        </is>
      </c>
      <c r="E2256" t="inlineStr">
        <is>
          <t>options4</t>
        </is>
      </c>
      <c r="F2256" t="n">
        <v>11391</v>
      </c>
      <c r="G2256" t="inlineStr">
        <is>
          <t>Schule &amp; Bildung</t>
        </is>
      </c>
      <c r="H2256" t="inlineStr">
        <is>
          <t>Q02590</t>
        </is>
      </c>
      <c r="I2256" t="inlineStr">
        <is>
          <t>de</t>
        </is>
      </c>
      <c r="J2256" t="b">
        <v>1</v>
      </c>
      <c r="K2256" t="inlineStr">
        <is>
          <t>b96ebf4c9f0dd6e52b6a277fff721921</t>
        </is>
      </c>
      <c r="L2256" t="inlineStr">
        <is>
          <t>b96ebf4c9f0dd6e52b6a277fff721921</t>
        </is>
      </c>
      <c r="M2256" t="n">
        <v>129</v>
      </c>
      <c r="N2256" t="n">
        <v>129</v>
      </c>
    </row>
    <row r="2257">
      <c r="A2257" t="n">
        <v>1041</v>
      </c>
      <c r="B2257" s="2" t="n">
        <v>44997</v>
      </c>
      <c r="C2257" t="n">
        <v>32037</v>
      </c>
      <c r="D2257" t="inlineStr">
        <is>
          <t>Gemäss dem Konzept der integrativen Schule werden Kinder mit Lernschwierigkeiten oder Behinderungen grundsätzlich in regulären Schulklassen unterrichtet. Befürworten Sie dies?</t>
        </is>
      </c>
      <c r="E2257" t="inlineStr">
        <is>
          <t>options4</t>
        </is>
      </c>
      <c r="F2257" t="n">
        <v>11416</v>
      </c>
      <c r="G2257" t="inlineStr">
        <is>
          <t>Schule &amp; Bildung</t>
        </is>
      </c>
      <c r="H2257" t="inlineStr">
        <is>
          <t>Q02646</t>
        </is>
      </c>
      <c r="I2257" t="inlineStr">
        <is>
          <t>de</t>
        </is>
      </c>
      <c r="J2257" t="b">
        <v>1</v>
      </c>
      <c r="K2257" t="inlineStr">
        <is>
          <t>b96ebf4c9f0dd6e52b6a277fff721921</t>
        </is>
      </c>
      <c r="L2257" t="inlineStr">
        <is>
          <t>b96ebf4c9f0dd6e52b6a277fff721921</t>
        </is>
      </c>
      <c r="M2257" t="n">
        <v>129</v>
      </c>
      <c r="N2257" t="n">
        <v>129</v>
      </c>
    </row>
    <row r="2258">
      <c r="A2258" t="n">
        <v>1044</v>
      </c>
      <c r="B2258" s="2" t="n">
        <v>45018</v>
      </c>
      <c r="C2258" t="n">
        <v>31984</v>
      </c>
      <c r="D2258" t="inlineStr">
        <is>
          <t>Gemäss dem Konzept der integrativen Schule werden Kinder mit Lernschwierigkeiten oder Behinderungen grundsätzlich in regulären Schulklassen unterrichtet. Befürworten Sie dies?</t>
        </is>
      </c>
      <c r="E2258" t="inlineStr">
        <is>
          <t>options4</t>
        </is>
      </c>
      <c r="F2258" t="n">
        <v>11404</v>
      </c>
      <c r="G2258" t="inlineStr">
        <is>
          <t>Schule &amp; Bildung</t>
        </is>
      </c>
      <c r="H2258" t="inlineStr">
        <is>
          <t>Q02710</t>
        </is>
      </c>
      <c r="I2258" t="inlineStr">
        <is>
          <t>de</t>
        </is>
      </c>
      <c r="J2258" t="b">
        <v>1</v>
      </c>
      <c r="K2258" t="inlineStr">
        <is>
          <t>b96ebf4c9f0dd6e52b6a277fff721921</t>
        </is>
      </c>
      <c r="L2258" t="inlineStr">
        <is>
          <t>b96ebf4c9f0dd6e52b6a277fff721921</t>
        </is>
      </c>
      <c r="M2258" t="n">
        <v>129</v>
      </c>
      <c r="N2258" t="n">
        <v>129</v>
      </c>
    </row>
    <row r="2259">
      <c r="A2259" t="n">
        <v>1100</v>
      </c>
      <c r="B2259" s="2" t="n">
        <v>45410</v>
      </c>
      <c r="C2259" t="n">
        <v>32546</v>
      </c>
      <c r="D2259" t="inlineStr">
        <is>
          <t>Gemäss dem Konzept der integrativen Schule werden Kinder mit Lernschwierigkeiten oder Behinderungen grundsätzlich in regulären Schulklassen unterrichtet. Befürworten Sie dies?</t>
        </is>
      </c>
      <c r="E2259" t="inlineStr">
        <is>
          <t>options4</t>
        </is>
      </c>
      <c r="F2259" t="n">
        <v>11524</v>
      </c>
      <c r="G2259" t="inlineStr">
        <is>
          <t>Schule &amp; Bildung</t>
        </is>
      </c>
      <c r="H2259" t="inlineStr">
        <is>
          <t>Q03076</t>
        </is>
      </c>
      <c r="I2259" t="inlineStr">
        <is>
          <t>de</t>
        </is>
      </c>
      <c r="J2259" t="b">
        <v>1</v>
      </c>
      <c r="K2259" t="inlineStr">
        <is>
          <t>b96ebf4c9f0dd6e52b6a277fff721921</t>
        </is>
      </c>
      <c r="L2259" t="inlineStr">
        <is>
          <t>b96ebf4c9f0dd6e52b6a277fff721921</t>
        </is>
      </c>
      <c r="M2259" t="n">
        <v>129</v>
      </c>
      <c r="N2259" t="n">
        <v>129</v>
      </c>
    </row>
    <row r="2260">
      <c r="A2260" t="n">
        <v>1118</v>
      </c>
      <c r="B2260" s="2" t="n">
        <v>45557</v>
      </c>
      <c r="C2260" t="n">
        <v>32694</v>
      </c>
      <c r="D2260" t="inlineStr">
        <is>
          <t>Gemäss dem Konzept der integrativen Schule werden Kinder mit Lernschwierigkeiten oder Behinderungen grundsätzlich in regulären Schulklassen unterrichtet. Befürworten Sie dies?</t>
        </is>
      </c>
      <c r="E2260" t="inlineStr">
        <is>
          <t>options4</t>
        </is>
      </c>
      <c r="F2260" t="n">
        <v>11560</v>
      </c>
      <c r="G2260" t="inlineStr">
        <is>
          <t>Schule &amp; Bildung</t>
        </is>
      </c>
      <c r="H2260" t="inlineStr">
        <is>
          <t>Q03222</t>
        </is>
      </c>
      <c r="I2260" t="inlineStr">
        <is>
          <t>de</t>
        </is>
      </c>
      <c r="J2260" t="b">
        <v>1</v>
      </c>
      <c r="K2260" t="inlineStr">
        <is>
          <t>b96ebf4c9f0dd6e52b6a277fff721921</t>
        </is>
      </c>
      <c r="L2260" t="inlineStr">
        <is>
          <t>b96ebf4c9f0dd6e52b6a277fff721921</t>
        </is>
      </c>
      <c r="M2260" t="n">
        <v>129</v>
      </c>
      <c r="N2260" t="n">
        <v>129</v>
      </c>
    </row>
    <row r="2261">
      <c r="A2261" t="n">
        <v>1121</v>
      </c>
      <c r="B2261" s="2" t="n">
        <v>45557</v>
      </c>
      <c r="C2261" t="n">
        <v>32651</v>
      </c>
      <c r="D2261" t="inlineStr">
        <is>
          <t>Gemäss dem Konzept der integrativen Schule werden Kinder mit Lernschwierigkeiten oder Behinderungen grundsätzlich in regulären Schulklassen unterrichtet. Befürworten Sie dies?</t>
        </is>
      </c>
      <c r="E2261" t="inlineStr">
        <is>
          <t>options4</t>
        </is>
      </c>
      <c r="F2261" t="n">
        <v>11548</v>
      </c>
      <c r="G2261" t="inlineStr">
        <is>
          <t>Schule &amp; Bildung</t>
        </is>
      </c>
      <c r="H2261" t="inlineStr">
        <is>
          <t>Q03273</t>
        </is>
      </c>
      <c r="I2261" t="inlineStr">
        <is>
          <t>de</t>
        </is>
      </c>
      <c r="J2261" t="b">
        <v>1</v>
      </c>
      <c r="K2261" t="inlineStr">
        <is>
          <t>b96ebf4c9f0dd6e52b6a277fff721921</t>
        </is>
      </c>
      <c r="L2261" t="inlineStr">
        <is>
          <t>b96ebf4c9f0dd6e52b6a277fff721921</t>
        </is>
      </c>
      <c r="M2261" t="n">
        <v>129</v>
      </c>
      <c r="N2261" t="n">
        <v>129</v>
      </c>
    </row>
    <row r="2262">
      <c r="A2262" t="n">
        <v>1137</v>
      </c>
      <c r="B2262" s="2" t="n">
        <v>45725</v>
      </c>
      <c r="C2262" t="n">
        <v>33184</v>
      </c>
      <c r="D2262" t="inlineStr">
        <is>
          <t>Gemäss dem Konzept der integrativen Schule werden Kinder mit Lernschwierigkeiten oder Behinderungen grundsätzlich in regulären Schulklassen unterrichtet. Befürworten Sie dies?</t>
        </is>
      </c>
      <c r="E2262" t="inlineStr">
        <is>
          <t>options4</t>
        </is>
      </c>
      <c r="F2262" t="n">
        <v>11677</v>
      </c>
      <c r="G2262" t="inlineStr">
        <is>
          <t>Schule &amp; Bildung</t>
        </is>
      </c>
      <c r="H2262" t="inlineStr">
        <is>
          <t>Q03613</t>
        </is>
      </c>
      <c r="I2262" t="inlineStr">
        <is>
          <t>de</t>
        </is>
      </c>
      <c r="J2262" t="b">
        <v>1</v>
      </c>
      <c r="K2262" t="inlineStr">
        <is>
          <t>b96ebf4c9f0dd6e52b6a277fff721921</t>
        </is>
      </c>
      <c r="L2262" t="inlineStr">
        <is>
          <t>b96ebf4c9f0dd6e52b6a277fff721921</t>
        </is>
      </c>
      <c r="M2262" t="n">
        <v>129</v>
      </c>
      <c r="N2262" t="n">
        <v>129</v>
      </c>
    </row>
    <row r="2263">
      <c r="A2263" t="n">
        <v>1156</v>
      </c>
      <c r="B2263" s="2" t="n">
        <v>45760</v>
      </c>
      <c r="C2263" t="n">
        <v>33390</v>
      </c>
      <c r="D2263" t="inlineStr">
        <is>
          <t>Gemäss dem Konzept der integrativen Schule werden Kinder mit Lernschwierigkeiten oder Behinderungen grundsätzlich in regulären Schulklassen unterrichtet. Befürworten Sie dies?</t>
        </is>
      </c>
      <c r="E2263" t="inlineStr">
        <is>
          <t>options4</t>
        </is>
      </c>
      <c r="F2263" t="n">
        <v>11724</v>
      </c>
      <c r="G2263" t="inlineStr">
        <is>
          <t>Schule &amp; Bildung</t>
        </is>
      </c>
      <c r="H2263" t="inlineStr">
        <is>
          <t>Q03759</t>
        </is>
      </c>
      <c r="I2263" t="inlineStr">
        <is>
          <t>de</t>
        </is>
      </c>
      <c r="J2263" t="b">
        <v>1</v>
      </c>
      <c r="K2263" t="inlineStr">
        <is>
          <t>b96ebf4c9f0dd6e52b6a277fff721921</t>
        </is>
      </c>
      <c r="L2263" t="inlineStr">
        <is>
          <t>b96ebf4c9f0dd6e52b6a277fff721921</t>
        </is>
      </c>
      <c r="M2263" t="n">
        <v>129</v>
      </c>
      <c r="N2263" t="n">
        <v>129</v>
      </c>
    </row>
    <row r="2264">
      <c r="A2264" t="n">
        <v>95</v>
      </c>
      <c r="B2264" t="n">
        <v>2015</v>
      </c>
      <c r="C2264" t="n">
        <v>1446</v>
      </c>
      <c r="D2264" t="inlineStr">
        <is>
          <t>Gemäss dem Konzept der integrativen Schule werden Kinder mit Lernschwierigkeiten oder Behinderungen grundsätzlich in regulären Schulklassen unterrichtet. Befürworten Sie dies?</t>
        </is>
      </c>
      <c r="E2264" t="inlineStr">
        <is>
          <t>Standard-4</t>
        </is>
      </c>
      <c r="F2264" t="n">
        <v>2</v>
      </c>
      <c r="G2264" t="inlineStr">
        <is>
          <t>Bildung</t>
        </is>
      </c>
      <c r="H2264" t="inlineStr">
        <is>
          <t>Q04740</t>
        </is>
      </c>
      <c r="I2264" t="inlineStr">
        <is>
          <t>de</t>
        </is>
      </c>
      <c r="J2264" t="b">
        <v>1</v>
      </c>
      <c r="K2264" t="inlineStr">
        <is>
          <t>b96ebf4c9f0dd6e52b6a277fff721921</t>
        </is>
      </c>
      <c r="L2264" t="inlineStr">
        <is>
          <t>b96ebf4c9f0dd6e52b6a277fff721921</t>
        </is>
      </c>
      <c r="M2264" t="n">
        <v>129</v>
      </c>
      <c r="N2264" t="n">
        <v>129</v>
      </c>
    </row>
    <row r="2265">
      <c r="A2265" t="n">
        <v>80</v>
      </c>
      <c r="B2265" t="n">
        <v>2015</v>
      </c>
      <c r="C2265" t="n">
        <v>1238</v>
      </c>
      <c r="D2265" t="inlineStr">
        <is>
          <t>Gemäss dem Konzept der integrativen Schule werden Kinder mit Lernschwierigkeiten oder Behinderungen grundsätzlich in regulären Schulklassen unterrichtet. Befürworten Sie dies?</t>
        </is>
      </c>
      <c r="E2265" t="inlineStr">
        <is>
          <t>Standard-4</t>
        </is>
      </c>
      <c r="F2265" t="n">
        <v>2</v>
      </c>
      <c r="G2265" t="inlineStr">
        <is>
          <t>Bildung</t>
        </is>
      </c>
      <c r="H2265" t="inlineStr">
        <is>
          <t>Q04867</t>
        </is>
      </c>
      <c r="I2265" t="inlineStr">
        <is>
          <t>de</t>
        </is>
      </c>
      <c r="J2265" t="b">
        <v>1</v>
      </c>
      <c r="K2265" t="inlineStr">
        <is>
          <t>b96ebf4c9f0dd6e52b6a277fff721921</t>
        </is>
      </c>
      <c r="L2265" t="inlineStr">
        <is>
          <t>b96ebf4c9f0dd6e52b6a277fff721921</t>
        </is>
      </c>
      <c r="M2265" t="n">
        <v>129</v>
      </c>
      <c r="N2265" t="n">
        <v>129</v>
      </c>
    </row>
    <row r="2266">
      <c r="A2266" t="n">
        <v>178</v>
      </c>
      <c r="B2266" t="n">
        <v>2018</v>
      </c>
      <c r="C2266" t="n">
        <v>2701</v>
      </c>
      <c r="D2266" t="inlineStr">
        <is>
          <t>Gemäss dem Konzept der integrativen Schule werden Kinder mit Lernschwierigkeiten oder Behinderungen grundsätzlich in regulären Schulklassen unterrichtet. Befürworten Sie dies?</t>
        </is>
      </c>
      <c r="E2266" t="inlineStr">
        <is>
          <t>Standard-4</t>
        </is>
      </c>
      <c r="F2266" t="n">
        <v>2</v>
      </c>
      <c r="G2266" t="inlineStr">
        <is>
          <t>Bildung</t>
        </is>
      </c>
      <c r="H2266" t="inlineStr">
        <is>
          <t>Q05384</t>
        </is>
      </c>
      <c r="I2266" t="inlineStr">
        <is>
          <t>de</t>
        </is>
      </c>
      <c r="J2266" t="b">
        <v>1</v>
      </c>
      <c r="K2266" t="inlineStr">
        <is>
          <t>b96ebf4c9f0dd6e52b6a277fff721921</t>
        </is>
      </c>
      <c r="L2266" t="inlineStr">
        <is>
          <t>b96ebf4c9f0dd6e52b6a277fff721921</t>
        </is>
      </c>
      <c r="M2266" t="n">
        <v>129</v>
      </c>
      <c r="N2266" t="n">
        <v>129</v>
      </c>
    </row>
    <row r="2267">
      <c r="A2267" t="n">
        <v>195</v>
      </c>
      <c r="B2267" t="n">
        <v>2018</v>
      </c>
      <c r="C2267" t="n">
        <v>3047</v>
      </c>
      <c r="D2267" t="inlineStr">
        <is>
          <t>Gemäss dem Konzept der integrativen Schule werden Kinder mit Lernschwierigkeiten oder Behinderungen grundsätzlich in regulären Schulklassen unterrichtet. Befürworten Sie dies?</t>
        </is>
      </c>
      <c r="E2267" t="inlineStr">
        <is>
          <t>Standard-4</t>
        </is>
      </c>
      <c r="F2267" t="n">
        <v>2</v>
      </c>
      <c r="G2267" t="inlineStr">
        <is>
          <t>Bildung</t>
        </is>
      </c>
      <c r="H2267" t="inlineStr">
        <is>
          <t>Q05688</t>
        </is>
      </c>
      <c r="I2267" t="inlineStr">
        <is>
          <t>de</t>
        </is>
      </c>
      <c r="J2267" t="b">
        <v>1</v>
      </c>
      <c r="K2267" t="inlineStr">
        <is>
          <t>b96ebf4c9f0dd6e52b6a277fff721921</t>
        </is>
      </c>
      <c r="L2267" t="inlineStr">
        <is>
          <t>b96ebf4c9f0dd6e52b6a277fff721921</t>
        </is>
      </c>
      <c r="M2267" t="n">
        <v>129</v>
      </c>
      <c r="N2267" t="n">
        <v>129</v>
      </c>
    </row>
    <row r="2268">
      <c r="A2268" t="n">
        <v>202</v>
      </c>
      <c r="B2268" t="n">
        <v>2019</v>
      </c>
      <c r="C2268" t="n">
        <v>3150</v>
      </c>
      <c r="D2268" t="inlineStr">
        <is>
          <t>Gemäss dem Konzept der integrativen Schule werden Kinder mit Lernschwierigkeiten oder Behinderungen grundsätzlich in regulären Schulklassen unterrichtet. Befürworten Sie dies?</t>
        </is>
      </c>
      <c r="E2268" t="inlineStr">
        <is>
          <t>Standard-4</t>
        </is>
      </c>
      <c r="F2268" t="n">
        <v>2</v>
      </c>
      <c r="G2268" t="inlineStr">
        <is>
          <t>Bildung</t>
        </is>
      </c>
      <c r="H2268" t="inlineStr">
        <is>
          <t>Q05745</t>
        </is>
      </c>
      <c r="I2268" t="inlineStr">
        <is>
          <t>de</t>
        </is>
      </c>
      <c r="J2268" t="b">
        <v>1</v>
      </c>
      <c r="K2268" t="inlineStr">
        <is>
          <t>b96ebf4c9f0dd6e52b6a277fff721921</t>
        </is>
      </c>
      <c r="L2268" t="inlineStr">
        <is>
          <t>b96ebf4c9f0dd6e52b6a277fff721921</t>
        </is>
      </c>
      <c r="M2268" t="n">
        <v>129</v>
      </c>
      <c r="N2268" t="n">
        <v>129</v>
      </c>
    </row>
    <row r="2269">
      <c r="A2269" t="n">
        <v>201</v>
      </c>
      <c r="B2269" t="n">
        <v>2019</v>
      </c>
      <c r="C2269" t="n">
        <v>3257</v>
      </c>
      <c r="D2269" t="inlineStr">
        <is>
          <t>Gemäss dem Konzept der integrativen Schule werden Kinder mit Lernschwierigkeiten oder Behinderungen grundsätzlich in regulären Schulklassen unterrichtet. Befürworten Sie dies?</t>
        </is>
      </c>
      <c r="E2269" t="inlineStr">
        <is>
          <t>Standard-4</t>
        </is>
      </c>
      <c r="F2269" t="n">
        <v>2</v>
      </c>
      <c r="G2269" t="inlineStr">
        <is>
          <t>Bildung</t>
        </is>
      </c>
      <c r="H2269" t="inlineStr">
        <is>
          <t>Q05794</t>
        </is>
      </c>
      <c r="I2269" t="inlineStr">
        <is>
          <t>de</t>
        </is>
      </c>
      <c r="J2269" t="b">
        <v>1</v>
      </c>
      <c r="K2269" t="inlineStr">
        <is>
          <t>b96ebf4c9f0dd6e52b6a277fff721921</t>
        </is>
      </c>
      <c r="L2269" t="inlineStr">
        <is>
          <t>b96ebf4c9f0dd6e52b6a277fff721921</t>
        </is>
      </c>
      <c r="M2269" t="n">
        <v>129</v>
      </c>
      <c r="N2269" t="n">
        <v>129</v>
      </c>
    </row>
    <row r="2270">
      <c r="A2270" t="n">
        <v>204</v>
      </c>
      <c r="B2270" t="n">
        <v>2019</v>
      </c>
      <c r="C2270" t="n">
        <v>3204</v>
      </c>
      <c r="D2270" t="inlineStr">
        <is>
          <t>Gemäss dem Konzept der integrativen Schule werden Kinder mit Lernschwierigkeiten oder Behinderungen grundsätzlich in regulären Schulklassen unterrichtet. Befürworten Sie dies?</t>
        </is>
      </c>
      <c r="E2270" t="inlineStr">
        <is>
          <t>Standard-4</t>
        </is>
      </c>
      <c r="F2270" t="n">
        <v>2</v>
      </c>
      <c r="G2270" t="inlineStr">
        <is>
          <t>Bildung</t>
        </is>
      </c>
      <c r="H2270" t="inlineStr">
        <is>
          <t>Q05966</t>
        </is>
      </c>
      <c r="I2270" t="inlineStr">
        <is>
          <t>de</t>
        </is>
      </c>
      <c r="J2270" t="b">
        <v>1</v>
      </c>
      <c r="K2270" t="inlineStr">
        <is>
          <t>b96ebf4c9f0dd6e52b6a277fff721921</t>
        </is>
      </c>
      <c r="L2270" t="inlineStr">
        <is>
          <t>b96ebf4c9f0dd6e52b6a277fff721921</t>
        </is>
      </c>
      <c r="M2270" t="n">
        <v>129</v>
      </c>
      <c r="N2270" t="n">
        <v>129</v>
      </c>
    </row>
    <row r="2271">
      <c r="A2271" t="n">
        <v>234</v>
      </c>
      <c r="B2271" t="n">
        <v>2020</v>
      </c>
      <c r="C2271" t="n">
        <v>3593</v>
      </c>
      <c r="D2271" t="inlineStr">
        <is>
          <t>Gemäss dem Konzept der integrativen Schule werden Kinder mit Lernschwierigkeiten oder Behinderungen grundsätzlich in regulären Schulklassen unterrichtet. Befürworten Sie dies?</t>
        </is>
      </c>
      <c r="E2271" t="inlineStr">
        <is>
          <t>Standard-4</t>
        </is>
      </c>
      <c r="F2271" t="n">
        <v>2</v>
      </c>
      <c r="G2271" t="inlineStr">
        <is>
          <t>Bildung</t>
        </is>
      </c>
      <c r="H2271" t="inlineStr">
        <is>
          <t>Q06114</t>
        </is>
      </c>
      <c r="I2271" t="inlineStr">
        <is>
          <t>de</t>
        </is>
      </c>
      <c r="J2271" t="b">
        <v>1</v>
      </c>
      <c r="K2271" t="inlineStr">
        <is>
          <t>b96ebf4c9f0dd6e52b6a277fff721921</t>
        </is>
      </c>
      <c r="L2271" t="inlineStr">
        <is>
          <t>b96ebf4c9f0dd6e52b6a277fff721921</t>
        </is>
      </c>
      <c r="M2271" t="n">
        <v>129</v>
      </c>
      <c r="N2271" t="n">
        <v>129</v>
      </c>
    </row>
    <row r="2272">
      <c r="A2272" t="n">
        <v>26</v>
      </c>
      <c r="B2272" t="n">
        <v>2012</v>
      </c>
      <c r="C2272" t="n">
        <v>13</v>
      </c>
      <c r="D2272" t="inlineStr">
        <is>
          <t>Gemäss dem Konzept der integrativen Schule werden Kinder mit Lernschwierigkeiten oder Behinderungen grundsätzlich in regulären Schulklassen unterrichtet. Befürworten Sie dies?</t>
        </is>
      </c>
      <c r="E2272" t="inlineStr">
        <is>
          <t>Standard-4</t>
        </is>
      </c>
      <c r="F2272" t="n">
        <v>2</v>
      </c>
      <c r="G2272" t="inlineStr">
        <is>
          <t>Bildung</t>
        </is>
      </c>
      <c r="H2272" t="inlineStr">
        <is>
          <t>Q06213</t>
        </is>
      </c>
      <c r="I2272" t="inlineStr">
        <is>
          <t>de</t>
        </is>
      </c>
      <c r="J2272" t="b">
        <v>1</v>
      </c>
      <c r="K2272" t="inlineStr">
        <is>
          <t>b96ebf4c9f0dd6e52b6a277fff721921</t>
        </is>
      </c>
      <c r="L2272" t="inlineStr">
        <is>
          <t>b96ebf4c9f0dd6e52b6a277fff721921</t>
        </is>
      </c>
      <c r="M2272" t="n">
        <v>129</v>
      </c>
      <c r="N2272" t="n">
        <v>129</v>
      </c>
    </row>
    <row r="2273">
      <c r="A2273" t="n">
        <v>255</v>
      </c>
      <c r="B2273" t="n">
        <v>2020</v>
      </c>
      <c r="C2273" t="n">
        <v>4121</v>
      </c>
      <c r="D2273" t="inlineStr">
        <is>
          <t>Gemäss dem Konzept der integrativen Schule werden Kinder mit Lernschwierigkeiten oder Behinderungen grundsätzlich in regulären Schulklassen unterrichtet. Befürworten Sie dies?</t>
        </is>
      </c>
      <c r="E2273" t="inlineStr">
        <is>
          <t>Standard-4</t>
        </is>
      </c>
      <c r="F2273" t="n">
        <v>2</v>
      </c>
      <c r="G2273" t="inlineStr">
        <is>
          <t>Bildung</t>
        </is>
      </c>
      <c r="H2273" t="inlineStr">
        <is>
          <t>Q06330</t>
        </is>
      </c>
      <c r="I2273" t="inlineStr">
        <is>
          <t>de</t>
        </is>
      </c>
      <c r="J2273" t="b">
        <v>1</v>
      </c>
      <c r="K2273" t="inlineStr">
        <is>
          <t>b96ebf4c9f0dd6e52b6a277fff721921</t>
        </is>
      </c>
      <c r="L2273" t="inlineStr">
        <is>
          <t>b96ebf4c9f0dd6e52b6a277fff721921</t>
        </is>
      </c>
      <c r="M2273" t="n">
        <v>129</v>
      </c>
      <c r="N2273" t="n">
        <v>129</v>
      </c>
    </row>
    <row r="2274">
      <c r="A2274" t="n">
        <v>56</v>
      </c>
      <c r="B2274" t="n">
        <v>2014</v>
      </c>
      <c r="C2274" t="n">
        <v>13</v>
      </c>
      <c r="D2274" t="inlineStr">
        <is>
          <t>Gemäss dem Konzept der integrativen Schule werden Kinder mit Lernschwierigkeiten oder Behinderungen grundsätzlich in regulären Schulklassen unterrichtet. Befürworten Sie dies?</t>
        </is>
      </c>
      <c r="E2274" t="inlineStr">
        <is>
          <t>Standard-4</t>
        </is>
      </c>
      <c r="F2274" t="n">
        <v>2</v>
      </c>
      <c r="G2274" t="inlineStr">
        <is>
          <t>Bildung</t>
        </is>
      </c>
      <c r="H2274" t="inlineStr">
        <is>
          <t>Q06388</t>
        </is>
      </c>
      <c r="I2274" t="inlineStr">
        <is>
          <t>de</t>
        </is>
      </c>
      <c r="J2274" t="b">
        <v>1</v>
      </c>
      <c r="K2274" t="inlineStr">
        <is>
          <t>b96ebf4c9f0dd6e52b6a277fff721921</t>
        </is>
      </c>
      <c r="L2274" t="inlineStr">
        <is>
          <t>b96ebf4c9f0dd6e52b6a277fff721921</t>
        </is>
      </c>
      <c r="M2274" t="n">
        <v>129</v>
      </c>
      <c r="N2274" t="n">
        <v>129</v>
      </c>
    </row>
    <row r="2275">
      <c r="A2275" t="n">
        <v>178</v>
      </c>
      <c r="B2275" t="n">
        <v>2018</v>
      </c>
      <c r="C2275" t="n">
        <v>2701</v>
      </c>
      <c r="D2275" t="inlineStr">
        <is>
          <t>Gemäss dem Konzept der integrativen Schule werden Kinder mit Lernschwierigkeiten oder Behinderungen grundsätzlich in regulären Schulklassen unterrichtet. Befürworten Sie dies?</t>
        </is>
      </c>
      <c r="E2275" t="inlineStr">
        <is>
          <t>Standard-4</t>
        </is>
      </c>
      <c r="F2275" t="n">
        <v>2</v>
      </c>
      <c r="G2275" t="inlineStr">
        <is>
          <t>Bildung</t>
        </is>
      </c>
      <c r="H2275" t="inlineStr">
        <is>
          <t>Q06447</t>
        </is>
      </c>
      <c r="I2275" t="inlineStr">
        <is>
          <t>de</t>
        </is>
      </c>
      <c r="J2275" t="b">
        <v>1</v>
      </c>
      <c r="K2275" t="inlineStr">
        <is>
          <t>b96ebf4c9f0dd6e52b6a277fff721921</t>
        </is>
      </c>
      <c r="L2275" t="inlineStr">
        <is>
          <t>b96ebf4c9f0dd6e52b6a277fff721921</t>
        </is>
      </c>
      <c r="M2275" t="n">
        <v>129</v>
      </c>
      <c r="N2275" t="n">
        <v>129</v>
      </c>
    </row>
    <row r="2276">
      <c r="A2276" t="n">
        <v>202</v>
      </c>
      <c r="B2276" t="n">
        <v>2019</v>
      </c>
      <c r="C2276" t="n">
        <v>3150</v>
      </c>
      <c r="D2276" t="inlineStr">
        <is>
          <t>Gemäss dem Konzept der integrativen Schule werden Kinder mit Lernschwierigkeiten oder Behinderungen grundsätzlich in regulären Schulklassen unterrichtet. Befürworten Sie dies?</t>
        </is>
      </c>
      <c r="E2276" t="inlineStr">
        <is>
          <t>Standard-4</t>
        </is>
      </c>
      <c r="F2276" t="n">
        <v>2</v>
      </c>
      <c r="G2276" t="inlineStr">
        <is>
          <t>Bildung</t>
        </is>
      </c>
      <c r="H2276" t="inlineStr">
        <is>
          <t>Q06561</t>
        </is>
      </c>
      <c r="I2276" t="inlineStr">
        <is>
          <t>de</t>
        </is>
      </c>
      <c r="J2276" t="b">
        <v>1</v>
      </c>
      <c r="K2276" t="inlineStr">
        <is>
          <t>b96ebf4c9f0dd6e52b6a277fff721921</t>
        </is>
      </c>
      <c r="L2276" t="inlineStr">
        <is>
          <t>b96ebf4c9f0dd6e52b6a277fff721921</t>
        </is>
      </c>
      <c r="M2276" t="n">
        <v>129</v>
      </c>
      <c r="N2276" t="n">
        <v>129</v>
      </c>
    </row>
    <row r="2277">
      <c r="A2277" t="n">
        <v>36</v>
      </c>
      <c r="B2277" t="n">
        <v>2012</v>
      </c>
      <c r="C2277" t="n">
        <v>507</v>
      </c>
      <c r="D2277" t="inlineStr">
        <is>
          <t>Gemäss dem Konzept der integrativen Schule werden Kinder mit Lernschwierigkeiten oder Behinderungen grundsätzlich in regulären Schulklassen unterrichtet. Befürworten Sie dies?</t>
        </is>
      </c>
      <c r="E2277" t="inlineStr">
        <is>
          <t>Standard-4</t>
        </is>
      </c>
      <c r="F2277" t="n">
        <v>2</v>
      </c>
      <c r="G2277" t="inlineStr">
        <is>
          <t>Bildung</t>
        </is>
      </c>
      <c r="H2277" t="inlineStr">
        <is>
          <t>Q06613</t>
        </is>
      </c>
      <c r="I2277" t="inlineStr">
        <is>
          <t>de</t>
        </is>
      </c>
      <c r="J2277" t="b">
        <v>1</v>
      </c>
      <c r="K2277" t="inlineStr">
        <is>
          <t>b96ebf4c9f0dd6e52b6a277fff721921</t>
        </is>
      </c>
      <c r="L2277" t="inlineStr">
        <is>
          <t>b96ebf4c9f0dd6e52b6a277fff721921</t>
        </is>
      </c>
      <c r="M2277" t="n">
        <v>129</v>
      </c>
      <c r="N2277" t="n">
        <v>129</v>
      </c>
    </row>
    <row r="2278">
      <c r="A2278" t="n">
        <v>63</v>
      </c>
      <c r="B2278" t="n">
        <v>2014</v>
      </c>
      <c r="C2278" t="n">
        <v>13</v>
      </c>
      <c r="D2278" t="inlineStr">
        <is>
          <t>Gemäss dem Konzept der integrativen Schule werden Kinder mit Lernschwierigkeiten oder Behinderungen grundsätzlich in regulären Schulklassen unterrichtet. Befürworten Sie dies?</t>
        </is>
      </c>
      <c r="E2278" t="inlineStr">
        <is>
          <t>Standard-4</t>
        </is>
      </c>
      <c r="F2278" t="n">
        <v>2</v>
      </c>
      <c r="G2278" t="inlineStr">
        <is>
          <t>Bildung</t>
        </is>
      </c>
      <c r="H2278" t="inlineStr">
        <is>
          <t>Q06964</t>
        </is>
      </c>
      <c r="I2278" t="inlineStr">
        <is>
          <t>de</t>
        </is>
      </c>
      <c r="J2278" t="b">
        <v>1</v>
      </c>
      <c r="K2278" t="inlineStr">
        <is>
          <t>b96ebf4c9f0dd6e52b6a277fff721921</t>
        </is>
      </c>
      <c r="L2278" t="inlineStr">
        <is>
          <t>b96ebf4c9f0dd6e52b6a277fff721921</t>
        </is>
      </c>
      <c r="M2278" t="n">
        <v>129</v>
      </c>
      <c r="N2278" t="n">
        <v>129</v>
      </c>
    </row>
    <row r="2279">
      <c r="A2279" t="n">
        <v>61</v>
      </c>
      <c r="B2279" t="n">
        <v>2014</v>
      </c>
      <c r="C2279" t="n">
        <v>942</v>
      </c>
      <c r="D2279" t="inlineStr">
        <is>
          <t>Gemäss dem Konzept der integrativen Schule werden Kinder mit Lernschwierigkeiten oder Behinderungen grundsätzlich in regulären Schulklassen unterrichtet. Befürworten Sie dies?</t>
        </is>
      </c>
      <c r="E2279" t="inlineStr">
        <is>
          <t>Standard-4</t>
        </is>
      </c>
      <c r="F2279" t="n">
        <v>2</v>
      </c>
      <c r="G2279" t="inlineStr">
        <is>
          <t>Bildung</t>
        </is>
      </c>
      <c r="H2279" t="inlineStr">
        <is>
          <t>Q07074</t>
        </is>
      </c>
      <c r="I2279" t="inlineStr">
        <is>
          <t>de</t>
        </is>
      </c>
      <c r="J2279" t="b">
        <v>1</v>
      </c>
      <c r="K2279" t="inlineStr">
        <is>
          <t>b96ebf4c9f0dd6e52b6a277fff721921</t>
        </is>
      </c>
      <c r="L2279" t="inlineStr">
        <is>
          <t>b96ebf4c9f0dd6e52b6a277fff721921</t>
        </is>
      </c>
      <c r="M2279" t="n">
        <v>129</v>
      </c>
      <c r="N2279" t="n">
        <v>129</v>
      </c>
    </row>
    <row r="2280">
      <c r="A2280" t="n">
        <v>201</v>
      </c>
      <c r="B2280" t="n">
        <v>2019</v>
      </c>
      <c r="C2280" t="n">
        <v>3257</v>
      </c>
      <c r="D2280" t="inlineStr">
        <is>
          <t>Gemäss dem Konzept der integrativen Schule werden Kinder mit Lernschwierigkeiten oder Behinderungen grundsätzlich in regulären Schulklassen unterrichtet. Befürworten Sie dies?</t>
        </is>
      </c>
      <c r="E2280" t="inlineStr">
        <is>
          <t>Standard-4</t>
        </is>
      </c>
      <c r="F2280" t="n">
        <v>2</v>
      </c>
      <c r="G2280" t="inlineStr">
        <is>
          <t>Bildung</t>
        </is>
      </c>
      <c r="H2280" t="inlineStr">
        <is>
          <t>Q07353</t>
        </is>
      </c>
      <c r="I2280" t="inlineStr">
        <is>
          <t>de</t>
        </is>
      </c>
      <c r="J2280" t="b">
        <v>1</v>
      </c>
      <c r="K2280" t="inlineStr">
        <is>
          <t>b96ebf4c9f0dd6e52b6a277fff721921</t>
        </is>
      </c>
      <c r="L2280" t="inlineStr">
        <is>
          <t>b96ebf4c9f0dd6e52b6a277fff721921</t>
        </is>
      </c>
      <c r="M2280" t="n">
        <v>129</v>
      </c>
      <c r="N2280" t="n">
        <v>129</v>
      </c>
    </row>
    <row r="2281">
      <c r="A2281" t="n">
        <v>95</v>
      </c>
      <c r="B2281" t="n">
        <v>2015</v>
      </c>
      <c r="C2281" t="n">
        <v>1446</v>
      </c>
      <c r="D2281" t="inlineStr">
        <is>
          <t>Gemäss dem Konzept der integrativen Schule werden Kinder mit Lernschwierigkeiten oder Behinderungen grundsätzlich in regulären Schulklassen unterrichtet. Befürworten Sie dies?</t>
        </is>
      </c>
      <c r="E2281" t="inlineStr">
        <is>
          <t>Standard-4</t>
        </is>
      </c>
      <c r="F2281" t="n">
        <v>2</v>
      </c>
      <c r="G2281" t="inlineStr">
        <is>
          <t>Bildung</t>
        </is>
      </c>
      <c r="H2281" t="inlineStr">
        <is>
          <t>Q07521</t>
        </is>
      </c>
      <c r="I2281" t="inlineStr">
        <is>
          <t>de</t>
        </is>
      </c>
      <c r="J2281" t="b">
        <v>1</v>
      </c>
      <c r="K2281" t="inlineStr">
        <is>
          <t>b96ebf4c9f0dd6e52b6a277fff721921</t>
        </is>
      </c>
      <c r="L2281" t="inlineStr">
        <is>
          <t>b96ebf4c9f0dd6e52b6a277fff721921</t>
        </is>
      </c>
      <c r="M2281" t="n">
        <v>129</v>
      </c>
      <c r="N2281" t="n">
        <v>129</v>
      </c>
    </row>
    <row r="2282">
      <c r="A2282" t="n">
        <v>246</v>
      </c>
      <c r="B2282" t="n">
        <v>2020</v>
      </c>
      <c r="C2282" t="n">
        <v>4021</v>
      </c>
      <c r="D2282" t="inlineStr">
        <is>
          <t>Gemäss dem Konzept der integrativen Schule werden Kinder mit Lernschwierigkeiten oder Behinderungen grundsätzlich in regulären Schulklassen unterrichtet. Befürworten Sie dies?</t>
        </is>
      </c>
      <c r="E2282" t="inlineStr">
        <is>
          <t>Standard-4</t>
        </is>
      </c>
      <c r="F2282" t="n">
        <v>2</v>
      </c>
      <c r="G2282" t="inlineStr">
        <is>
          <t>Bildung</t>
        </is>
      </c>
      <c r="H2282" t="inlineStr">
        <is>
          <t>Q07899</t>
        </is>
      </c>
      <c r="I2282" t="inlineStr">
        <is>
          <t>de</t>
        </is>
      </c>
      <c r="J2282" t="b">
        <v>1</v>
      </c>
      <c r="K2282" t="inlineStr">
        <is>
          <t>b96ebf4c9f0dd6e52b6a277fff721921</t>
        </is>
      </c>
      <c r="L2282" t="inlineStr">
        <is>
          <t>b96ebf4c9f0dd6e52b6a277fff721921</t>
        </is>
      </c>
      <c r="M2282" t="n">
        <v>129</v>
      </c>
      <c r="N2282" t="n">
        <v>129</v>
      </c>
    </row>
    <row r="2283">
      <c r="A2283" t="n">
        <v>44</v>
      </c>
      <c r="B2283" t="n">
        <v>2013</v>
      </c>
      <c r="C2283" t="n">
        <v>585</v>
      </c>
      <c r="D2283" t="inlineStr">
        <is>
          <t>Gemäss dem Konzept der integrativen Schule werden Kinder mit Lernschwierigkeiten oder Behinderungen grundsätzlich in regulären Schulklassen unterrichtet. Befürworten Sie dies?</t>
        </is>
      </c>
      <c r="E2283" t="inlineStr">
        <is>
          <t>Standard-4</t>
        </is>
      </c>
      <c r="F2283" t="n">
        <v>2</v>
      </c>
      <c r="G2283" t="inlineStr">
        <is>
          <t>Bildung</t>
        </is>
      </c>
      <c r="H2283" t="inlineStr">
        <is>
          <t>Q07948</t>
        </is>
      </c>
      <c r="I2283" t="inlineStr">
        <is>
          <t>de</t>
        </is>
      </c>
      <c r="J2283" t="b">
        <v>1</v>
      </c>
      <c r="K2283" t="inlineStr">
        <is>
          <t>b96ebf4c9f0dd6e52b6a277fff721921</t>
        </is>
      </c>
      <c r="L2283" t="inlineStr">
        <is>
          <t>b96ebf4c9f0dd6e52b6a277fff721921</t>
        </is>
      </c>
      <c r="M2283" t="n">
        <v>129</v>
      </c>
      <c r="N2283" t="n">
        <v>129</v>
      </c>
    </row>
    <row r="2284">
      <c r="A2284" t="n">
        <v>284</v>
      </c>
      <c r="B2284" t="n">
        <v>2021</v>
      </c>
      <c r="C2284" t="n">
        <v>4505</v>
      </c>
      <c r="D2284" t="inlineStr">
        <is>
          <t>Gemäss dem Konzept der integrativen Schule werden Kinder mit Lernschwierigkeiten oder Behinderungen grundsätzlich in regulären Schulklassen unterrichtet. Befürworten Sie dies?</t>
        </is>
      </c>
      <c r="E2284" t="inlineStr">
        <is>
          <t>Standard-4</t>
        </is>
      </c>
      <c r="F2284" t="n">
        <v>2</v>
      </c>
      <c r="G2284" t="inlineStr">
        <is>
          <t>Bildung</t>
        </is>
      </c>
      <c r="H2284" t="inlineStr">
        <is>
          <t>Q08060</t>
        </is>
      </c>
      <c r="I2284" t="inlineStr">
        <is>
          <t>de</t>
        </is>
      </c>
      <c r="J2284" t="b">
        <v>1</v>
      </c>
      <c r="K2284" t="inlineStr">
        <is>
          <t>b96ebf4c9f0dd6e52b6a277fff721921</t>
        </is>
      </c>
      <c r="L2284" t="inlineStr">
        <is>
          <t>b96ebf4c9f0dd6e52b6a277fff721921</t>
        </is>
      </c>
      <c r="M2284" t="n">
        <v>129</v>
      </c>
      <c r="N2284" t="n">
        <v>129</v>
      </c>
    </row>
    <row r="2285">
      <c r="A2285" t="n">
        <v>234</v>
      </c>
      <c r="B2285" t="n">
        <v>2020</v>
      </c>
      <c r="C2285" t="n">
        <v>3593</v>
      </c>
      <c r="D2285" t="inlineStr">
        <is>
          <t>Gemäss dem Konzept der integrativen Schule werden Kinder mit Lernschwierigkeiten oder Behinderungen grundsätzlich in regulären Schulklassen unterrichtet. Befürworten Sie dies?</t>
        </is>
      </c>
      <c r="E2285" t="inlineStr">
        <is>
          <t>Standard-4</t>
        </is>
      </c>
      <c r="F2285" t="n">
        <v>2</v>
      </c>
      <c r="G2285" t="inlineStr">
        <is>
          <t>Bildung</t>
        </is>
      </c>
      <c r="H2285" t="inlineStr">
        <is>
          <t>Q08255</t>
        </is>
      </c>
      <c r="I2285" t="inlineStr">
        <is>
          <t>de</t>
        </is>
      </c>
      <c r="J2285" t="b">
        <v>1</v>
      </c>
      <c r="K2285" t="inlineStr">
        <is>
          <t>b96ebf4c9f0dd6e52b6a277fff721921</t>
        </is>
      </c>
      <c r="L2285" t="inlineStr">
        <is>
          <t>b96ebf4c9f0dd6e52b6a277fff721921</t>
        </is>
      </c>
      <c r="M2285" t="n">
        <v>129</v>
      </c>
      <c r="N2285" t="n">
        <v>129</v>
      </c>
    </row>
    <row r="2286">
      <c r="A2286" t="n">
        <v>70</v>
      </c>
      <c r="B2286" t="n">
        <v>2014</v>
      </c>
      <c r="C2286" t="n">
        <v>1033</v>
      </c>
      <c r="D2286" t="inlineStr">
        <is>
          <t>Gemäss dem Konzept der integrativen Schule werden Kinder mit Lernschwierigkeiten oder Behinderungen grundsätzlich in regulären Schulklassen unterrichtet. Befürworten Sie dies?</t>
        </is>
      </c>
      <c r="E2286" t="inlineStr">
        <is>
          <t>Standard-4</t>
        </is>
      </c>
      <c r="F2286" t="n">
        <v>2</v>
      </c>
      <c r="G2286" t="inlineStr">
        <is>
          <t>Bildung</t>
        </is>
      </c>
      <c r="H2286" t="inlineStr">
        <is>
          <t>Q08776</t>
        </is>
      </c>
      <c r="I2286" t="inlineStr">
        <is>
          <t>de</t>
        </is>
      </c>
      <c r="J2286" t="b">
        <v>1</v>
      </c>
      <c r="K2286" t="inlineStr">
        <is>
          <t>b96ebf4c9f0dd6e52b6a277fff721921</t>
        </is>
      </c>
      <c r="L2286" t="inlineStr">
        <is>
          <t>b96ebf4c9f0dd6e52b6a277fff721921</t>
        </is>
      </c>
      <c r="M2286" t="n">
        <v>129</v>
      </c>
      <c r="N2286" t="n">
        <v>129</v>
      </c>
    </row>
    <row r="2287">
      <c r="A2287" t="n">
        <v>195</v>
      </c>
      <c r="B2287" t="n">
        <v>2018</v>
      </c>
      <c r="C2287" t="n">
        <v>3047</v>
      </c>
      <c r="D2287" t="inlineStr">
        <is>
          <t>Gemäss dem Konzept der integrativen Schule werden Kinder mit Lernschwierigkeiten oder Behinderungen grundsätzlich in regulären Schulklassen unterrichtet. Befürworten Sie dies?</t>
        </is>
      </c>
      <c r="E2287" t="inlineStr">
        <is>
          <t>Standard-4</t>
        </is>
      </c>
      <c r="F2287" t="n">
        <v>2</v>
      </c>
      <c r="G2287" t="inlineStr">
        <is>
          <t>Bildung</t>
        </is>
      </c>
      <c r="H2287" t="inlineStr">
        <is>
          <t>Q08831</t>
        </is>
      </c>
      <c r="I2287" t="inlineStr">
        <is>
          <t>de</t>
        </is>
      </c>
      <c r="J2287" t="b">
        <v>1</v>
      </c>
      <c r="K2287" t="inlineStr">
        <is>
          <t>b96ebf4c9f0dd6e52b6a277fff721921</t>
        </is>
      </c>
      <c r="L2287" t="inlineStr">
        <is>
          <t>b96ebf4c9f0dd6e52b6a277fff721921</t>
        </is>
      </c>
      <c r="M2287" t="n">
        <v>129</v>
      </c>
      <c r="N2287" t="n">
        <v>129</v>
      </c>
    </row>
    <row r="2288">
      <c r="A2288" t="n">
        <v>80</v>
      </c>
      <c r="B2288" t="n">
        <v>2015</v>
      </c>
      <c r="C2288" t="n">
        <v>1238</v>
      </c>
      <c r="D2288" t="inlineStr">
        <is>
          <t>Gemäss dem Konzept der integrativen Schule werden Kinder mit Lernschwierigkeiten oder Behinderungen grundsätzlich in regulären Schulklassen unterrichtet. Befürworten Sie dies?</t>
        </is>
      </c>
      <c r="E2288" t="inlineStr">
        <is>
          <t>Standard-4</t>
        </is>
      </c>
      <c r="F2288" t="n">
        <v>2</v>
      </c>
      <c r="G2288" t="inlineStr">
        <is>
          <t>Bildung</t>
        </is>
      </c>
      <c r="H2288" t="inlineStr">
        <is>
          <t>Q08889</t>
        </is>
      </c>
      <c r="I2288" t="inlineStr">
        <is>
          <t>de</t>
        </is>
      </c>
      <c r="J2288" t="b">
        <v>1</v>
      </c>
      <c r="K2288" t="inlineStr">
        <is>
          <t>b96ebf4c9f0dd6e52b6a277fff721921</t>
        </is>
      </c>
      <c r="L2288" t="inlineStr">
        <is>
          <t>b96ebf4c9f0dd6e52b6a277fff721921</t>
        </is>
      </c>
      <c r="M2288" t="n">
        <v>129</v>
      </c>
      <c r="N2288" t="n">
        <v>129</v>
      </c>
    </row>
    <row r="2289">
      <c r="A2289" t="n">
        <v>204</v>
      </c>
      <c r="B2289" t="n">
        <v>2019</v>
      </c>
      <c r="C2289" t="n">
        <v>3204</v>
      </c>
      <c r="D2289" t="inlineStr">
        <is>
          <t>Gemäss dem Konzept der integrativen Schule werden Kinder mit Lernschwierigkeiten oder Behinderungen grundsätzlich in regulären Schulklassen unterrichtet. Befürworten Sie dies?</t>
        </is>
      </c>
      <c r="E2289" t="inlineStr">
        <is>
          <t>Standard-4</t>
        </is>
      </c>
      <c r="F2289" t="n">
        <v>2</v>
      </c>
      <c r="G2289" t="inlineStr">
        <is>
          <t>Bildung</t>
        </is>
      </c>
      <c r="H2289" t="inlineStr">
        <is>
          <t>Q08947</t>
        </is>
      </c>
      <c r="I2289" t="inlineStr">
        <is>
          <t>de</t>
        </is>
      </c>
      <c r="J2289" t="b">
        <v>1</v>
      </c>
      <c r="K2289" t="inlineStr">
        <is>
          <t>b96ebf4c9f0dd6e52b6a277fff721921</t>
        </is>
      </c>
      <c r="L2289" t="inlineStr">
        <is>
          <t>b96ebf4c9f0dd6e52b6a277fff721921</t>
        </is>
      </c>
      <c r="M2289" t="n">
        <v>129</v>
      </c>
      <c r="N2289" t="n">
        <v>129</v>
      </c>
    </row>
    <row r="2291">
      <c r="A2291" s="1">
        <f>== Cluster 33 – 61 Fragen – unterschiedliche Fragen vorhanden ===</f>
        <v/>
      </c>
      <c r="B2291" s="1" t="n"/>
      <c r="C2291" s="1" t="n"/>
      <c r="D2291" s="1" t="n"/>
      <c r="E2291" s="1" t="n"/>
      <c r="F2291" s="1" t="n"/>
      <c r="G2291" s="1" t="n"/>
      <c r="H2291" s="1" t="n"/>
      <c r="I2291" s="1" t="n"/>
      <c r="J2291" s="1" t="n"/>
      <c r="K2291" s="1" t="n"/>
      <c r="L2291" s="1" t="n"/>
      <c r="M2291" s="1" t="n"/>
      <c r="N2291" s="1" t="n"/>
    </row>
    <row r="2292">
      <c r="A2292" t="inlineStr">
        <is>
          <t>ID_Wahl</t>
        </is>
      </c>
      <c r="B2292" t="inlineStr">
        <is>
          <t>Datum</t>
        </is>
      </c>
      <c r="C2292" t="inlineStr">
        <is>
          <t>Frage_ID</t>
        </is>
      </c>
      <c r="D2292" t="inlineStr">
        <is>
          <t>Frage_Text</t>
        </is>
      </c>
      <c r="E2292" t="inlineStr">
        <is>
          <t>Frage_Typ</t>
        </is>
      </c>
      <c r="F2292" t="inlineStr">
        <is>
          <t>Bereich_ID</t>
        </is>
      </c>
      <c r="G2292" t="inlineStr">
        <is>
          <t>Bereich</t>
        </is>
      </c>
      <c r="H2292" t="inlineStr">
        <is>
          <t>ID_gesamt</t>
        </is>
      </c>
      <c r="I2292" t="inlineStr">
        <is>
          <t>Sprache</t>
        </is>
      </c>
      <c r="J2292" t="inlineStr">
        <is>
          <t>Duplikat</t>
        </is>
      </c>
      <c r="K2292" t="inlineStr">
        <is>
          <t>Frage_Hash</t>
        </is>
      </c>
      <c r="L2292" t="inlineStr">
        <is>
          <t>Duplikat_Gruppe</t>
        </is>
      </c>
      <c r="M2292" t="inlineStr">
        <is>
          <t>Cluster_Duplikate</t>
        </is>
      </c>
      <c r="N2292" t="inlineStr">
        <is>
          <t>Cluster_Final</t>
        </is>
      </c>
    </row>
    <row r="2293">
      <c r="A2293" t="n">
        <v>2</v>
      </c>
      <c r="B2293" s="2" t="n">
        <v>43758</v>
      </c>
      <c r="C2293" t="n">
        <v>116</v>
      </c>
      <c r="D2293" t="inlineStr">
        <is>
          <t>Sollen Ehepaare getrennt als Einzelpersonen besteuert werden (Individualbesteuerung)?</t>
        </is>
      </c>
      <c r="E2293" t="inlineStr">
        <is>
          <t>options4</t>
        </is>
      </c>
      <c r="F2293" t="n">
        <v>4391</v>
      </c>
      <c r="G2293" t="inlineStr">
        <is>
          <t>Finanzen &amp; Steuern</t>
        </is>
      </c>
      <c r="H2293" t="inlineStr">
        <is>
          <t>Q00033</t>
        </is>
      </c>
      <c r="I2293" t="inlineStr">
        <is>
          <t>de</t>
        </is>
      </c>
      <c r="J2293" t="b">
        <v>1</v>
      </c>
      <c r="K2293" t="inlineStr">
        <is>
          <t>3bf2e25099558cb2c8caa49885b979c7</t>
        </is>
      </c>
      <c r="L2293" t="inlineStr">
        <is>
          <t>3bf2e25099558cb2c8caa49885b979c7</t>
        </is>
      </c>
      <c r="M2293" t="n">
        <v>33</v>
      </c>
      <c r="N2293" t="n">
        <v>33</v>
      </c>
    </row>
    <row r="2294">
      <c r="A2294" t="n">
        <v>10</v>
      </c>
      <c r="B2294" s="2" t="n">
        <v>43940</v>
      </c>
      <c r="C2294" t="n">
        <v>403</v>
      </c>
      <c r="D2294" t="inlineStr">
        <is>
          <t>Sollen Ehepaare getrennt als Einzelpersonen besteuert werden (Individualbesteuerung)?</t>
        </is>
      </c>
      <c r="E2294" t="inlineStr">
        <is>
          <t>options4</t>
        </is>
      </c>
      <c r="F2294" t="n">
        <v>4394</v>
      </c>
      <c r="G2294" t="inlineStr">
        <is>
          <t>Finanzen &amp; Steuern</t>
        </is>
      </c>
      <c r="H2294" t="inlineStr">
        <is>
          <t>Q00095</t>
        </is>
      </c>
      <c r="I2294" t="inlineStr">
        <is>
          <t>de</t>
        </is>
      </c>
      <c r="J2294" t="b">
        <v>1</v>
      </c>
      <c r="K2294" t="inlineStr">
        <is>
          <t>3bf2e25099558cb2c8caa49885b979c7</t>
        </is>
      </c>
      <c r="L2294" t="inlineStr">
        <is>
          <t>3bf2e25099558cb2c8caa49885b979c7</t>
        </is>
      </c>
      <c r="M2294" t="n">
        <v>33</v>
      </c>
      <c r="N2294" t="n">
        <v>33</v>
      </c>
    </row>
    <row r="2295">
      <c r="A2295" t="n">
        <v>5</v>
      </c>
      <c r="B2295" s="2" t="n">
        <v>43898</v>
      </c>
      <c r="C2295" t="n">
        <v>283</v>
      </c>
      <c r="D2295" t="inlineStr">
        <is>
          <t>Sollen Ehepaare getrennt als Einzelpersonen besteuert werden (Individualbesteuerung)?</t>
        </is>
      </c>
      <c r="E2295" t="inlineStr">
        <is>
          <t>options4</t>
        </is>
      </c>
      <c r="F2295" t="n">
        <v>4393</v>
      </c>
      <c r="G2295" t="inlineStr">
        <is>
          <t>Finanzen &amp; Steuern</t>
        </is>
      </c>
      <c r="H2295" t="inlineStr">
        <is>
          <t>Q00143</t>
        </is>
      </c>
      <c r="I2295" t="inlineStr">
        <is>
          <t>de</t>
        </is>
      </c>
      <c r="J2295" t="b">
        <v>1</v>
      </c>
      <c r="K2295" t="inlineStr">
        <is>
          <t>3bf2e25099558cb2c8caa49885b979c7</t>
        </is>
      </c>
      <c r="L2295" t="inlineStr">
        <is>
          <t>3bf2e25099558cb2c8caa49885b979c7</t>
        </is>
      </c>
      <c r="M2295" t="n">
        <v>33</v>
      </c>
      <c r="N2295" t="n">
        <v>33</v>
      </c>
    </row>
    <row r="2296">
      <c r="A2296" t="n">
        <v>8</v>
      </c>
      <c r="B2296" s="2" t="n">
        <v>43905</v>
      </c>
      <c r="C2296" t="n">
        <v>525</v>
      </c>
      <c r="D2296" t="inlineStr">
        <is>
          <t>Sollen Ehepaare getrennt als Einzelpersonen besteuert werden (Individualbesteuerung)?</t>
        </is>
      </c>
      <c r="E2296" t="inlineStr">
        <is>
          <t>options4</t>
        </is>
      </c>
      <c r="F2296" t="n">
        <v>4397</v>
      </c>
      <c r="G2296" t="inlineStr">
        <is>
          <t>Finanzen &amp; Steuern</t>
        </is>
      </c>
      <c r="H2296" t="inlineStr">
        <is>
          <t>Q00190</t>
        </is>
      </c>
      <c r="I2296" t="inlineStr">
        <is>
          <t>de</t>
        </is>
      </c>
      <c r="J2296" t="b">
        <v>1</v>
      </c>
      <c r="K2296" t="inlineStr">
        <is>
          <t>3bf2e25099558cb2c8caa49885b979c7</t>
        </is>
      </c>
      <c r="L2296" t="inlineStr">
        <is>
          <t>3bf2e25099558cb2c8caa49885b979c7</t>
        </is>
      </c>
      <c r="M2296" t="n">
        <v>33</v>
      </c>
      <c r="N2296" t="n">
        <v>33</v>
      </c>
    </row>
    <row r="2297">
      <c r="A2297" t="n">
        <v>9</v>
      </c>
      <c r="B2297" s="2" t="n">
        <v>43912</v>
      </c>
      <c r="C2297" t="n">
        <v>787</v>
      </c>
      <c r="D2297" t="inlineStr">
        <is>
          <t>Sollen Ehepaare getrennt als Einzelpersonen besteuert werden (Individualbesteuerung)?</t>
        </is>
      </c>
      <c r="E2297" t="inlineStr">
        <is>
          <t>options4</t>
        </is>
      </c>
      <c r="F2297" t="n">
        <v>4401</v>
      </c>
      <c r="G2297" t="inlineStr">
        <is>
          <t>Finanzen &amp; Steuern</t>
        </is>
      </c>
      <c r="H2297" t="inlineStr">
        <is>
          <t>Q00241</t>
        </is>
      </c>
      <c r="I2297" t="inlineStr">
        <is>
          <t>de</t>
        </is>
      </c>
      <c r="J2297" t="b">
        <v>1</v>
      </c>
      <c r="K2297" t="inlineStr">
        <is>
          <t>3bf2e25099558cb2c8caa49885b979c7</t>
        </is>
      </c>
      <c r="L2297" t="inlineStr">
        <is>
          <t>3bf2e25099558cb2c8caa49885b979c7</t>
        </is>
      </c>
      <c r="M2297" t="n">
        <v>33</v>
      </c>
      <c r="N2297" t="n">
        <v>33</v>
      </c>
    </row>
    <row r="2298">
      <c r="A2298" t="n">
        <v>40</v>
      </c>
      <c r="B2298" s="2" t="n">
        <v>43919</v>
      </c>
      <c r="C2298" t="n">
        <v>928</v>
      </c>
      <c r="D2298" t="inlineStr">
        <is>
          <t>Sollen Ehepaare getrennt als Einzelpersonen besteuert werden (Individualbesteuerung)?</t>
        </is>
      </c>
      <c r="E2298" t="inlineStr">
        <is>
          <t>options4</t>
        </is>
      </c>
      <c r="F2298" t="n">
        <v>4403</v>
      </c>
      <c r="G2298" t="inlineStr">
        <is>
          <t>Finanzen &amp; Steuern</t>
        </is>
      </c>
      <c r="H2298" t="inlineStr">
        <is>
          <t>Q00288</t>
        </is>
      </c>
      <c r="I2298" t="inlineStr">
        <is>
          <t>de</t>
        </is>
      </c>
      <c r="J2298" t="b">
        <v>1</v>
      </c>
      <c r="K2298" t="inlineStr">
        <is>
          <t>3bf2e25099558cb2c8caa49885b979c7</t>
        </is>
      </c>
      <c r="L2298" t="inlineStr">
        <is>
          <t>3bf2e25099558cb2c8caa49885b979c7</t>
        </is>
      </c>
      <c r="M2298" t="n">
        <v>33</v>
      </c>
      <c r="N2298" t="n">
        <v>33</v>
      </c>
    </row>
    <row r="2299">
      <c r="A2299" t="n">
        <v>49</v>
      </c>
      <c r="B2299" s="2" t="n">
        <v>44101</v>
      </c>
      <c r="C2299" t="n">
        <v>1254</v>
      </c>
      <c r="D2299" t="inlineStr">
        <is>
          <t>Sollen Ehepaare getrennt als Einzelpersonen besteuert werden (Individualbesteuerung)?</t>
        </is>
      </c>
      <c r="E2299" t="inlineStr">
        <is>
          <t>options4</t>
        </is>
      </c>
      <c r="F2299" t="n">
        <v>4438</v>
      </c>
      <c r="G2299" t="inlineStr">
        <is>
          <t>Finanzen &amp; Steuern</t>
        </is>
      </c>
      <c r="H2299" t="inlineStr">
        <is>
          <t>Q00335</t>
        </is>
      </c>
      <c r="I2299" t="inlineStr">
        <is>
          <t>de</t>
        </is>
      </c>
      <c r="J2299" t="b">
        <v>1</v>
      </c>
      <c r="K2299" t="inlineStr">
        <is>
          <t>3bf2e25099558cb2c8caa49885b979c7</t>
        </is>
      </c>
      <c r="L2299" t="inlineStr">
        <is>
          <t>3bf2e25099558cb2c8caa49885b979c7</t>
        </is>
      </c>
      <c r="M2299" t="n">
        <v>33</v>
      </c>
      <c r="N2299" t="n">
        <v>33</v>
      </c>
    </row>
    <row r="2300">
      <c r="A2300" t="n">
        <v>18</v>
      </c>
      <c r="B2300" s="2" t="n">
        <v>44101</v>
      </c>
      <c r="C2300" t="n">
        <v>1737</v>
      </c>
      <c r="D2300" t="inlineStr">
        <is>
          <t>Sollen Ehepaare getrennt als Einzelpersonen besteuert werden (Individualbesteuerung)?</t>
        </is>
      </c>
      <c r="E2300" t="inlineStr">
        <is>
          <t>options4</t>
        </is>
      </c>
      <c r="F2300" t="n">
        <v>4425</v>
      </c>
      <c r="G2300" t="inlineStr">
        <is>
          <t>Finanzen &amp; Steuern</t>
        </is>
      </c>
      <c r="H2300" t="inlineStr">
        <is>
          <t>Q00385</t>
        </is>
      </c>
      <c r="I2300" t="inlineStr">
        <is>
          <t>de</t>
        </is>
      </c>
      <c r="J2300" t="b">
        <v>1</v>
      </c>
      <c r="K2300" t="inlineStr">
        <is>
          <t>3bf2e25099558cb2c8caa49885b979c7</t>
        </is>
      </c>
      <c r="L2300" t="inlineStr">
        <is>
          <t>3bf2e25099558cb2c8caa49885b979c7</t>
        </is>
      </c>
      <c r="M2300" t="n">
        <v>33</v>
      </c>
      <c r="N2300" t="n">
        <v>33</v>
      </c>
    </row>
    <row r="2301">
      <c r="A2301" t="n">
        <v>51</v>
      </c>
      <c r="B2301" s="2" t="n">
        <v>44101</v>
      </c>
      <c r="C2301" t="n">
        <v>1533</v>
      </c>
      <c r="D2301" t="inlineStr">
        <is>
          <t>Sollen Ehepaare getrennt als Einzelpersonen besteuert werden (Individualbesteuerung)?</t>
        </is>
      </c>
      <c r="E2301" t="inlineStr">
        <is>
          <t>options4</t>
        </is>
      </c>
      <c r="F2301" t="n">
        <v>4436</v>
      </c>
      <c r="G2301" t="inlineStr">
        <is>
          <t>Finanzen &amp; Steuern</t>
        </is>
      </c>
      <c r="H2301" t="inlineStr">
        <is>
          <t>Q00436</t>
        </is>
      </c>
      <c r="I2301" t="inlineStr">
        <is>
          <t>de</t>
        </is>
      </c>
      <c r="J2301" t="b">
        <v>1</v>
      </c>
      <c r="K2301" t="inlineStr">
        <is>
          <t>3bf2e25099558cb2c8caa49885b979c7</t>
        </is>
      </c>
      <c r="L2301" t="inlineStr">
        <is>
          <t>3bf2e25099558cb2c8caa49885b979c7</t>
        </is>
      </c>
      <c r="M2301" t="n">
        <v>33</v>
      </c>
      <c r="N2301" t="n">
        <v>33</v>
      </c>
    </row>
    <row r="2302">
      <c r="A2302" t="n">
        <v>20</v>
      </c>
      <c r="B2302" s="2" t="n">
        <v>44101</v>
      </c>
      <c r="C2302" t="n">
        <v>1085</v>
      </c>
      <c r="D2302" t="inlineStr">
        <is>
          <t>Sollen Ehepaare getrennt als Einzelpersonen besteuert werden (Individualbesteuerung)?</t>
        </is>
      </c>
      <c r="E2302" t="inlineStr">
        <is>
          <t>options4</t>
        </is>
      </c>
      <c r="F2302" t="n">
        <v>4413</v>
      </c>
      <c r="G2302" t="inlineStr">
        <is>
          <t>Finanzen &amp; Steuern</t>
        </is>
      </c>
      <c r="H2302" t="inlineStr">
        <is>
          <t>Q00481</t>
        </is>
      </c>
      <c r="I2302" t="inlineStr">
        <is>
          <t>de</t>
        </is>
      </c>
      <c r="J2302" t="b">
        <v>1</v>
      </c>
      <c r="K2302" t="inlineStr">
        <is>
          <t>3bf2e25099558cb2c8caa49885b979c7</t>
        </is>
      </c>
      <c r="L2302" t="inlineStr">
        <is>
          <t>3bf2e25099558cb2c8caa49885b979c7</t>
        </is>
      </c>
      <c r="M2302" t="n">
        <v>33</v>
      </c>
      <c r="N2302" t="n">
        <v>33</v>
      </c>
    </row>
    <row r="2303">
      <c r="A2303" t="n">
        <v>22</v>
      </c>
      <c r="B2303" s="2" t="n">
        <v>44101</v>
      </c>
      <c r="C2303" t="n">
        <v>1881</v>
      </c>
      <c r="D2303" t="inlineStr">
        <is>
          <t>Sollen Ehepaare getrennt als Einzelpersonen besteuert werden (Individualbesteuerung)?</t>
        </is>
      </c>
      <c r="E2303" t="inlineStr">
        <is>
          <t>options4</t>
        </is>
      </c>
      <c r="F2303" t="n">
        <v>4418</v>
      </c>
      <c r="G2303" t="inlineStr">
        <is>
          <t>Finanzen &amp; Steuern</t>
        </is>
      </c>
      <c r="H2303" t="inlineStr">
        <is>
          <t>Q00530</t>
        </is>
      </c>
      <c r="I2303" t="inlineStr">
        <is>
          <t>de</t>
        </is>
      </c>
      <c r="J2303" t="b">
        <v>1</v>
      </c>
      <c r="K2303" t="inlineStr">
        <is>
          <t>3bf2e25099558cb2c8caa49885b979c7</t>
        </is>
      </c>
      <c r="L2303" t="inlineStr">
        <is>
          <t>3bf2e25099558cb2c8caa49885b979c7</t>
        </is>
      </c>
      <c r="M2303" t="n">
        <v>33</v>
      </c>
      <c r="N2303" t="n">
        <v>33</v>
      </c>
    </row>
    <row r="2304">
      <c r="A2304" t="n">
        <v>24</v>
      </c>
      <c r="B2304" s="2" t="n">
        <v>44122</v>
      </c>
      <c r="C2304" t="n">
        <v>2097</v>
      </c>
      <c r="D2304" t="inlineStr">
        <is>
          <t>Sollen Ehepaare getrennt als Einzelpersonen besteuert werden (Individualbesteuerung)?</t>
        </is>
      </c>
      <c r="E2304" t="inlineStr">
        <is>
          <t>options4</t>
        </is>
      </c>
      <c r="F2304" t="n">
        <v>4414</v>
      </c>
      <c r="G2304" t="inlineStr">
        <is>
          <t>Finanzen &amp; Steuern</t>
        </is>
      </c>
      <c r="H2304" t="inlineStr">
        <is>
          <t>Q00580</t>
        </is>
      </c>
      <c r="I2304" t="inlineStr">
        <is>
          <t>de</t>
        </is>
      </c>
      <c r="J2304" t="b">
        <v>1</v>
      </c>
      <c r="K2304" t="inlineStr">
        <is>
          <t>3bf2e25099558cb2c8caa49885b979c7</t>
        </is>
      </c>
      <c r="L2304" t="inlineStr">
        <is>
          <t>3bf2e25099558cb2c8caa49885b979c7</t>
        </is>
      </c>
      <c r="M2304" t="n">
        <v>33</v>
      </c>
      <c r="N2304" t="n">
        <v>33</v>
      </c>
    </row>
    <row r="2305">
      <c r="A2305" t="n">
        <v>45</v>
      </c>
      <c r="B2305" s="2" t="n">
        <v>44129</v>
      </c>
      <c r="C2305" t="n">
        <v>2239</v>
      </c>
      <c r="D2305" t="inlineStr">
        <is>
          <t>Sollen Ehepaare getrennt als Einzelpersonen besteuert werden (Individualbesteuerung)?</t>
        </is>
      </c>
      <c r="E2305" t="inlineStr">
        <is>
          <t>options4</t>
        </is>
      </c>
      <c r="F2305" t="n">
        <v>4441</v>
      </c>
      <c r="G2305" t="inlineStr">
        <is>
          <t>Finanzen &amp; Steuern</t>
        </is>
      </c>
      <c r="H2305" t="inlineStr">
        <is>
          <t>Q00638</t>
        </is>
      </c>
      <c r="I2305" t="inlineStr">
        <is>
          <t>de</t>
        </is>
      </c>
      <c r="J2305" t="b">
        <v>1</v>
      </c>
      <c r="K2305" t="inlineStr">
        <is>
          <t>3bf2e25099558cb2c8caa49885b979c7</t>
        </is>
      </c>
      <c r="L2305" t="inlineStr">
        <is>
          <t>3bf2e25099558cb2c8caa49885b979c7</t>
        </is>
      </c>
      <c r="M2305" t="n">
        <v>33</v>
      </c>
      <c r="N2305" t="n">
        <v>33</v>
      </c>
    </row>
    <row r="2306">
      <c r="A2306" t="n">
        <v>25</v>
      </c>
      <c r="B2306" s="2" t="n">
        <v>44129</v>
      </c>
      <c r="C2306" t="n">
        <v>2539</v>
      </c>
      <c r="D2306" t="inlineStr">
        <is>
          <t>Sollen Ehepaare getrennt als Einzelpersonen besteuert werden (Individualbesteuerung)?</t>
        </is>
      </c>
      <c r="E2306" t="inlineStr">
        <is>
          <t>options4</t>
        </is>
      </c>
      <c r="F2306" t="n">
        <v>4431</v>
      </c>
      <c r="G2306" t="inlineStr">
        <is>
          <t>Finanzen &amp; Steuern</t>
        </is>
      </c>
      <c r="H2306" t="inlineStr">
        <is>
          <t>Q00695</t>
        </is>
      </c>
      <c r="I2306" t="inlineStr">
        <is>
          <t>de</t>
        </is>
      </c>
      <c r="J2306" t="b">
        <v>1</v>
      </c>
      <c r="K2306" t="inlineStr">
        <is>
          <t>3bf2e25099558cb2c8caa49885b979c7</t>
        </is>
      </c>
      <c r="L2306" t="inlineStr">
        <is>
          <t>3bf2e25099558cb2c8caa49885b979c7</t>
        </is>
      </c>
      <c r="M2306" t="n">
        <v>33</v>
      </c>
      <c r="N2306" t="n">
        <v>33</v>
      </c>
    </row>
    <row r="2307">
      <c r="A2307" t="n">
        <v>32</v>
      </c>
      <c r="B2307" s="2" t="n">
        <v>44164</v>
      </c>
      <c r="C2307" t="n">
        <v>2742</v>
      </c>
      <c r="D2307" t="inlineStr">
        <is>
          <t>Sollen Ehepaare getrennt als Einzelpersonen besteuert werden (Individualbesteuerung)?</t>
        </is>
      </c>
      <c r="E2307" t="inlineStr">
        <is>
          <t>options4</t>
        </is>
      </c>
      <c r="F2307" t="n">
        <v>4417</v>
      </c>
      <c r="G2307" t="inlineStr">
        <is>
          <t>Finanzen &amp; Steuern</t>
        </is>
      </c>
      <c r="H2307" t="inlineStr">
        <is>
          <t>Q00797</t>
        </is>
      </c>
      <c r="I2307" t="inlineStr">
        <is>
          <t>de</t>
        </is>
      </c>
      <c r="J2307" t="b">
        <v>1</v>
      </c>
      <c r="K2307" t="inlineStr">
        <is>
          <t>3bf2e25099558cb2c8caa49885b979c7</t>
        </is>
      </c>
      <c r="L2307" t="inlineStr">
        <is>
          <t>3bf2e25099558cb2c8caa49885b979c7</t>
        </is>
      </c>
      <c r="M2307" t="n">
        <v>33</v>
      </c>
      <c r="N2307" t="n">
        <v>33</v>
      </c>
    </row>
    <row r="2308">
      <c r="A2308" t="n">
        <v>89</v>
      </c>
      <c r="B2308" s="2" t="n">
        <v>44528</v>
      </c>
      <c r="C2308" t="n">
        <v>4350</v>
      </c>
      <c r="D2308" t="inlineStr">
        <is>
          <t>Sollen Ehepaare getrennt als Einzelpersonen besteuert werden (Individualbesteuerung)?</t>
        </is>
      </c>
      <c r="E2308" t="inlineStr">
        <is>
          <t>options4</t>
        </is>
      </c>
      <c r="F2308" t="n">
        <v>4473</v>
      </c>
      <c r="G2308" t="inlineStr">
        <is>
          <t>Finanzen &amp; Steuern</t>
        </is>
      </c>
      <c r="H2308" t="inlineStr">
        <is>
          <t>Q01212</t>
        </is>
      </c>
      <c r="I2308" t="inlineStr">
        <is>
          <t>de</t>
        </is>
      </c>
      <c r="J2308" t="b">
        <v>1</v>
      </c>
      <c r="K2308" t="inlineStr">
        <is>
          <t>3bf2e25099558cb2c8caa49885b979c7</t>
        </is>
      </c>
      <c r="L2308" t="inlineStr">
        <is>
          <t>3bf2e25099558cb2c8caa49885b979c7</t>
        </is>
      </c>
      <c r="M2308" t="n">
        <v>33</v>
      </c>
      <c r="N2308" t="n">
        <v>33</v>
      </c>
    </row>
    <row r="2309">
      <c r="A2309" t="n">
        <v>79</v>
      </c>
      <c r="B2309" s="2" t="n">
        <v>44465</v>
      </c>
      <c r="C2309" t="n">
        <v>3909</v>
      </c>
      <c r="D2309" t="inlineStr">
        <is>
          <t>Sollen Ehepaare getrennt als Einzelpersonen besteuert werden (Individualbesteuerung)?</t>
        </is>
      </c>
      <c r="E2309" t="inlineStr">
        <is>
          <t>options4</t>
        </is>
      </c>
      <c r="F2309" t="n">
        <v>4470</v>
      </c>
      <c r="G2309" t="inlineStr">
        <is>
          <t>Finanzen &amp; Steuern</t>
        </is>
      </c>
      <c r="H2309" t="inlineStr">
        <is>
          <t>Q01361</t>
        </is>
      </c>
      <c r="I2309" t="inlineStr">
        <is>
          <t>de</t>
        </is>
      </c>
      <c r="J2309" t="b">
        <v>1</v>
      </c>
      <c r="K2309" t="inlineStr">
        <is>
          <t>3bf2e25099558cb2c8caa49885b979c7</t>
        </is>
      </c>
      <c r="L2309" t="inlineStr">
        <is>
          <t>3bf2e25099558cb2c8caa49885b979c7</t>
        </is>
      </c>
      <c r="M2309" t="n">
        <v>33</v>
      </c>
      <c r="N2309" t="n">
        <v>33</v>
      </c>
    </row>
    <row r="2310">
      <c r="A2310" t="n">
        <v>92</v>
      </c>
      <c r="B2310" s="2" t="n">
        <v>44647</v>
      </c>
      <c r="C2310" t="n">
        <v>5569</v>
      </c>
      <c r="D2310" t="inlineStr">
        <is>
          <t>Sollen Ehepaare getrennt als Einzelpersonen besteuert werden (Individualbesteuerung)?</t>
        </is>
      </c>
      <c r="E2310" t="inlineStr">
        <is>
          <t>options4</t>
        </is>
      </c>
      <c r="F2310" t="n">
        <v>4498</v>
      </c>
      <c r="G2310" t="inlineStr">
        <is>
          <t>Finanzen &amp; Steuern</t>
        </is>
      </c>
      <c r="H2310" t="inlineStr">
        <is>
          <t>Q01639</t>
        </is>
      </c>
      <c r="I2310" t="inlineStr">
        <is>
          <t>de</t>
        </is>
      </c>
      <c r="J2310" t="b">
        <v>1</v>
      </c>
      <c r="K2310" t="inlineStr">
        <is>
          <t>3bf2e25099558cb2c8caa49885b979c7</t>
        </is>
      </c>
      <c r="L2310" t="inlineStr">
        <is>
          <t>3bf2e25099558cb2c8caa49885b979c7</t>
        </is>
      </c>
      <c r="M2310" t="n">
        <v>33</v>
      </c>
      <c r="N2310" t="n">
        <v>33</v>
      </c>
    </row>
    <row r="2311">
      <c r="A2311" t="n">
        <v>95</v>
      </c>
      <c r="B2311" s="2" t="n">
        <v>44647</v>
      </c>
      <c r="C2311" t="n">
        <v>5739</v>
      </c>
      <c r="D2311" t="inlineStr">
        <is>
          <t>Sollen Ehepaare getrennt als Einzelpersonen besteuert werden (Individualbesteuerung)?</t>
        </is>
      </c>
      <c r="E2311" t="inlineStr">
        <is>
          <t>options4</t>
        </is>
      </c>
      <c r="F2311" t="n">
        <v>4499</v>
      </c>
      <c r="G2311" t="inlineStr">
        <is>
          <t>Finanzen &amp; Steuern</t>
        </is>
      </c>
      <c r="H2311" t="inlineStr">
        <is>
          <t>Q01746</t>
        </is>
      </c>
      <c r="I2311" t="inlineStr">
        <is>
          <t>de</t>
        </is>
      </c>
      <c r="J2311" t="b">
        <v>1</v>
      </c>
      <c r="K2311" t="inlineStr">
        <is>
          <t>3bf2e25099558cb2c8caa49885b979c7</t>
        </is>
      </c>
      <c r="L2311" t="inlineStr">
        <is>
          <t>3bf2e25099558cb2c8caa49885b979c7</t>
        </is>
      </c>
      <c r="M2311" t="n">
        <v>33</v>
      </c>
      <c r="N2311" t="n">
        <v>33</v>
      </c>
    </row>
    <row r="2312">
      <c r="A2312" t="n">
        <v>102</v>
      </c>
      <c r="B2312" s="2" t="n">
        <v>44605</v>
      </c>
      <c r="C2312" t="n">
        <v>4911</v>
      </c>
      <c r="D2312" t="inlineStr">
        <is>
          <t>Sollen Ehepaare getrennt als Einzelpersonen besteuert werden (Individualbesteuerung)?</t>
        </is>
      </c>
      <c r="E2312" t="inlineStr">
        <is>
          <t>options4</t>
        </is>
      </c>
      <c r="F2312" t="n">
        <v>4485</v>
      </c>
      <c r="G2312" t="inlineStr">
        <is>
          <t>Finanzen &amp; Steuern</t>
        </is>
      </c>
      <c r="H2312" t="inlineStr">
        <is>
          <t>Q01795</t>
        </is>
      </c>
      <c r="I2312" t="inlineStr">
        <is>
          <t>de</t>
        </is>
      </c>
      <c r="J2312" t="b">
        <v>1</v>
      </c>
      <c r="K2312" t="inlineStr">
        <is>
          <t>3bf2e25099558cb2c8caa49885b979c7</t>
        </is>
      </c>
      <c r="L2312" t="inlineStr">
        <is>
          <t>3bf2e25099558cb2c8caa49885b979c7</t>
        </is>
      </c>
      <c r="M2312" t="n">
        <v>33</v>
      </c>
      <c r="N2312" t="n">
        <v>33</v>
      </c>
    </row>
    <row r="2313">
      <c r="A2313" t="n">
        <v>105</v>
      </c>
      <c r="B2313" s="2" t="n">
        <v>44633</v>
      </c>
      <c r="C2313" t="n">
        <v>5427</v>
      </c>
      <c r="D2313" t="inlineStr">
        <is>
          <t>Sollen Ehepaare getrennt als Einzelpersonen besteuert werden (Individualbesteuerung)?</t>
        </is>
      </c>
      <c r="E2313" t="inlineStr">
        <is>
          <t>options4</t>
        </is>
      </c>
      <c r="F2313" t="n">
        <v>4495</v>
      </c>
      <c r="G2313" t="inlineStr">
        <is>
          <t>Finanzen &amp; Steuern</t>
        </is>
      </c>
      <c r="H2313" t="inlineStr">
        <is>
          <t>Q01854</t>
        </is>
      </c>
      <c r="I2313" t="inlineStr">
        <is>
          <t>de</t>
        </is>
      </c>
      <c r="J2313" t="b">
        <v>1</v>
      </c>
      <c r="K2313" t="inlineStr">
        <is>
          <t>3bf2e25099558cb2c8caa49885b979c7</t>
        </is>
      </c>
      <c r="L2313" t="inlineStr">
        <is>
          <t>3bf2e25099558cb2c8caa49885b979c7</t>
        </is>
      </c>
      <c r="M2313" t="n">
        <v>33</v>
      </c>
      <c r="N2313" t="n">
        <v>33</v>
      </c>
    </row>
    <row r="2314">
      <c r="A2314" t="n">
        <v>106</v>
      </c>
      <c r="B2314" s="2" t="n">
        <v>44633</v>
      </c>
      <c r="C2314" t="n">
        <v>5316</v>
      </c>
      <c r="D2314" t="inlineStr">
        <is>
          <t>Sollen Ehepaare getrennt als Einzelpersonen besteuert werden (Individualbesteuerung)?</t>
        </is>
      </c>
      <c r="E2314" t="inlineStr">
        <is>
          <t>options4</t>
        </is>
      </c>
      <c r="F2314" t="n">
        <v>4493</v>
      </c>
      <c r="G2314" t="inlineStr">
        <is>
          <t>Finanzen &amp; Steuern</t>
        </is>
      </c>
      <c r="H2314" t="inlineStr">
        <is>
          <t>Q01908</t>
        </is>
      </c>
      <c r="I2314" t="inlineStr">
        <is>
          <t>de</t>
        </is>
      </c>
      <c r="J2314" t="b">
        <v>1</v>
      </c>
      <c r="K2314" t="inlineStr">
        <is>
          <t>3bf2e25099558cb2c8caa49885b979c7</t>
        </is>
      </c>
      <c r="L2314" t="inlineStr">
        <is>
          <t>3bf2e25099558cb2c8caa49885b979c7</t>
        </is>
      </c>
      <c r="M2314" t="n">
        <v>33</v>
      </c>
      <c r="N2314" t="n">
        <v>33</v>
      </c>
    </row>
    <row r="2315">
      <c r="A2315" t="n">
        <v>109</v>
      </c>
      <c r="B2315" s="2" t="n">
        <v>44647</v>
      </c>
      <c r="C2315" t="n">
        <v>5548</v>
      </c>
      <c r="D2315" t="inlineStr">
        <is>
          <t>Sollen Ehepaare getrennt als Einzelpersonen besteuert werden (Individualbesteuerung)?</t>
        </is>
      </c>
      <c r="E2315" t="inlineStr">
        <is>
          <t>options4</t>
        </is>
      </c>
      <c r="F2315" t="n">
        <v>4497</v>
      </c>
      <c r="G2315" t="inlineStr">
        <is>
          <t>Finanzen &amp; Steuern</t>
        </is>
      </c>
      <c r="H2315" t="inlineStr">
        <is>
          <t>Q01958</t>
        </is>
      </c>
      <c r="I2315" t="inlineStr">
        <is>
          <t>de</t>
        </is>
      </c>
      <c r="J2315" t="b">
        <v>1</v>
      </c>
      <c r="K2315" t="inlineStr">
        <is>
          <t>3bf2e25099558cb2c8caa49885b979c7</t>
        </is>
      </c>
      <c r="L2315" t="inlineStr">
        <is>
          <t>3bf2e25099558cb2c8caa49885b979c7</t>
        </is>
      </c>
      <c r="M2315" t="n">
        <v>33</v>
      </c>
      <c r="N2315" t="n">
        <v>33</v>
      </c>
    </row>
    <row r="2316">
      <c r="A2316" t="n">
        <v>115</v>
      </c>
      <c r="B2316" s="2" t="n">
        <v>44836</v>
      </c>
      <c r="C2316" t="n">
        <v>6127</v>
      </c>
      <c r="D2316" t="inlineStr">
        <is>
          <t>Sollen Ehepaare getrennt als Einzelpersonen besteuert werden (Individualbesteuerung)?</t>
        </is>
      </c>
      <c r="E2316" t="inlineStr">
        <is>
          <t>options4</t>
        </is>
      </c>
      <c r="F2316" t="n">
        <v>4508</v>
      </c>
      <c r="G2316" t="inlineStr">
        <is>
          <t>Finanzen &amp; Steuern</t>
        </is>
      </c>
      <c r="H2316" t="inlineStr">
        <is>
          <t>Q02128</t>
        </is>
      </c>
      <c r="I2316" t="inlineStr">
        <is>
          <t>de</t>
        </is>
      </c>
      <c r="J2316" t="b">
        <v>1</v>
      </c>
      <c r="K2316" t="inlineStr">
        <is>
          <t>3bf2e25099558cb2c8caa49885b979c7</t>
        </is>
      </c>
      <c r="L2316" t="inlineStr">
        <is>
          <t>3bf2e25099558cb2c8caa49885b979c7</t>
        </is>
      </c>
      <c r="M2316" t="n">
        <v>33</v>
      </c>
      <c r="N2316" t="n">
        <v>33</v>
      </c>
    </row>
    <row r="2317">
      <c r="A2317" t="n">
        <v>118</v>
      </c>
      <c r="B2317" s="2" t="n">
        <v>44892</v>
      </c>
      <c r="C2317" t="n">
        <v>6321</v>
      </c>
      <c r="D2317" t="inlineStr">
        <is>
          <t>Sollen Ehepaare getrennt als Einzelpersonen besteuert werden (Individualbesteuerung)?</t>
        </is>
      </c>
      <c r="E2317" t="inlineStr">
        <is>
          <t>options4</t>
        </is>
      </c>
      <c r="F2317" t="n">
        <v>4510</v>
      </c>
      <c r="G2317" t="inlineStr">
        <is>
          <t>Finanzen &amp; Steuern</t>
        </is>
      </c>
      <c r="H2317" t="inlineStr">
        <is>
          <t>Q02235</t>
        </is>
      </c>
      <c r="I2317" t="inlineStr">
        <is>
          <t>de</t>
        </is>
      </c>
      <c r="J2317" t="b">
        <v>1</v>
      </c>
      <c r="K2317" t="inlineStr">
        <is>
          <t>3bf2e25099558cb2c8caa49885b979c7</t>
        </is>
      </c>
      <c r="L2317" t="inlineStr">
        <is>
          <t>3bf2e25099558cb2c8caa49885b979c7</t>
        </is>
      </c>
      <c r="M2317" t="n">
        <v>33</v>
      </c>
      <c r="N2317" t="n">
        <v>33</v>
      </c>
    </row>
    <row r="2318">
      <c r="A2318" t="n">
        <v>1037</v>
      </c>
      <c r="B2318" s="2" t="n">
        <v>44969</v>
      </c>
      <c r="C2318" t="n">
        <v>31800</v>
      </c>
      <c r="D2318" t="inlineStr">
        <is>
          <t xml:space="preserve">Sollen Ehepaare getrennt als Einzelpersonen besteuert werden (Individualbesteuerung)? </t>
        </is>
      </c>
      <c r="E2318" t="inlineStr">
        <is>
          <t>options4</t>
        </is>
      </c>
      <c r="F2318" t="n">
        <v>11369</v>
      </c>
      <c r="G2318" t="inlineStr">
        <is>
          <t>Finanzen &amp; Steuern</t>
        </is>
      </c>
      <c r="H2318" t="inlineStr">
        <is>
          <t>Q02293</t>
        </is>
      </c>
      <c r="I2318" t="inlineStr">
        <is>
          <t>de</t>
        </is>
      </c>
      <c r="J2318" t="b">
        <v>1</v>
      </c>
      <c r="K2318" t="inlineStr">
        <is>
          <t>3bf2e25099558cb2c8caa49885b979c7</t>
        </is>
      </c>
      <c r="L2318" t="inlineStr">
        <is>
          <t>3bf2e25099558cb2c8caa49885b979c7</t>
        </is>
      </c>
      <c r="M2318" t="n">
        <v>33</v>
      </c>
      <c r="N2318" t="n">
        <v>33</v>
      </c>
    </row>
    <row r="2319">
      <c r="A2319" t="n">
        <v>1038</v>
      </c>
      <c r="B2319" s="2" t="n">
        <v>44969</v>
      </c>
      <c r="C2319" t="n">
        <v>31868</v>
      </c>
      <c r="D2319" t="inlineStr">
        <is>
          <t>Sollen Ehepaare getrennt als Einzelpersonen besteuert werden (Individualbesteuerung)?</t>
        </is>
      </c>
      <c r="E2319" t="inlineStr">
        <is>
          <t>options4</t>
        </is>
      </c>
      <c r="F2319" t="n">
        <v>11382</v>
      </c>
      <c r="G2319" t="inlineStr">
        <is>
          <t>Finanzen &amp; Steuern</t>
        </is>
      </c>
      <c r="H2319" t="inlineStr">
        <is>
          <t>Q02358</t>
        </is>
      </c>
      <c r="I2319" t="inlineStr">
        <is>
          <t>de</t>
        </is>
      </c>
      <c r="J2319" t="b">
        <v>1</v>
      </c>
      <c r="K2319" t="inlineStr">
        <is>
          <t>3bf2e25099558cb2c8caa49885b979c7</t>
        </is>
      </c>
      <c r="L2319" t="inlineStr">
        <is>
          <t>3bf2e25099558cb2c8caa49885b979c7</t>
        </is>
      </c>
      <c r="M2319" t="n">
        <v>33</v>
      </c>
      <c r="N2319" t="n">
        <v>33</v>
      </c>
    </row>
    <row r="2320">
      <c r="A2320" t="n">
        <v>512</v>
      </c>
      <c r="B2320" s="2" t="n">
        <v>44633</v>
      </c>
      <c r="C2320" t="n">
        <v>5317</v>
      </c>
      <c r="D2320" t="inlineStr">
        <is>
          <t>Sollen Ehepaare getrennt als Einzelpersonen besteuert werden (Individualbesteuerung)?</t>
        </is>
      </c>
      <c r="E2320" t="inlineStr">
        <is>
          <t>options4</t>
        </is>
      </c>
      <c r="F2320" t="n">
        <v>4496</v>
      </c>
      <c r="G2320" t="inlineStr">
        <is>
          <t>Finanzen &amp; Steuern</t>
        </is>
      </c>
      <c r="H2320" t="inlineStr">
        <is>
          <t>Q02551</t>
        </is>
      </c>
      <c r="I2320" t="inlineStr">
        <is>
          <t>de</t>
        </is>
      </c>
      <c r="J2320" t="b">
        <v>1</v>
      </c>
      <c r="K2320" t="inlineStr">
        <is>
          <t>3bf2e25099558cb2c8caa49885b979c7</t>
        </is>
      </c>
      <c r="L2320" t="inlineStr">
        <is>
          <t>3bf2e25099558cb2c8caa49885b979c7</t>
        </is>
      </c>
      <c r="M2320" t="n">
        <v>33</v>
      </c>
      <c r="N2320" t="n">
        <v>33</v>
      </c>
    </row>
    <row r="2321">
      <c r="A2321" t="n">
        <v>1039</v>
      </c>
      <c r="B2321" s="2" t="n">
        <v>44997</v>
      </c>
      <c r="C2321" t="n">
        <v>31927</v>
      </c>
      <c r="D2321" t="inlineStr">
        <is>
          <t>Sollen Ehepaare getrennt als Einzelpersonen besteuert werden (Individualbesteuerung)?</t>
        </is>
      </c>
      <c r="E2321" t="inlineStr">
        <is>
          <t>options4</t>
        </is>
      </c>
      <c r="F2321" t="n">
        <v>11394</v>
      </c>
      <c r="G2321" t="inlineStr">
        <is>
          <t>Finanzen &amp; Steuern</t>
        </is>
      </c>
      <c r="H2321" t="inlineStr">
        <is>
          <t>Q02603</t>
        </is>
      </c>
      <c r="I2321" t="inlineStr">
        <is>
          <t>de</t>
        </is>
      </c>
      <c r="J2321" t="b">
        <v>1</v>
      </c>
      <c r="K2321" t="inlineStr">
        <is>
          <t>3bf2e25099558cb2c8caa49885b979c7</t>
        </is>
      </c>
      <c r="L2321" t="inlineStr">
        <is>
          <t>3bf2e25099558cb2c8caa49885b979c7</t>
        </is>
      </c>
      <c r="M2321" t="n">
        <v>33</v>
      </c>
      <c r="N2321" t="n">
        <v>33</v>
      </c>
    </row>
    <row r="2322">
      <c r="A2322" t="n">
        <v>1041</v>
      </c>
      <c r="B2322" s="2" t="n">
        <v>44997</v>
      </c>
      <c r="C2322" t="n">
        <v>32052</v>
      </c>
      <c r="D2322" t="inlineStr">
        <is>
          <t>Sollen Ehepaare getrennt als Einzelpersonen besteuert werden (Individualbesteuerung)?</t>
        </is>
      </c>
      <c r="E2322" t="inlineStr">
        <is>
          <t>options4</t>
        </is>
      </c>
      <c r="F2322" t="n">
        <v>11419</v>
      </c>
      <c r="G2322" t="inlineStr">
        <is>
          <t>Finanzen &amp; Steuern</t>
        </is>
      </c>
      <c r="H2322" t="inlineStr">
        <is>
          <t>Q02661</t>
        </is>
      </c>
      <c r="I2322" t="inlineStr">
        <is>
          <t>de</t>
        </is>
      </c>
      <c r="J2322" t="b">
        <v>1</v>
      </c>
      <c r="K2322" t="inlineStr">
        <is>
          <t>3bf2e25099558cb2c8caa49885b979c7</t>
        </is>
      </c>
      <c r="L2322" t="inlineStr">
        <is>
          <t>3bf2e25099558cb2c8caa49885b979c7</t>
        </is>
      </c>
      <c r="M2322" t="n">
        <v>33</v>
      </c>
      <c r="N2322" t="n">
        <v>33</v>
      </c>
    </row>
    <row r="2323">
      <c r="A2323" t="n">
        <v>1044</v>
      </c>
      <c r="B2323" s="2" t="n">
        <v>45018</v>
      </c>
      <c r="C2323" t="n">
        <v>32002</v>
      </c>
      <c r="D2323" t="inlineStr">
        <is>
          <t>Sollen Ehepaare getrennt als Einzelpersonen besteuert werden (Individualbesteuerung)?</t>
        </is>
      </c>
      <c r="E2323" t="inlineStr">
        <is>
          <t>options4</t>
        </is>
      </c>
      <c r="F2323" t="n">
        <v>11407</v>
      </c>
      <c r="G2323" t="inlineStr">
        <is>
          <t>Finanzen &amp; Steuern</t>
        </is>
      </c>
      <c r="H2323" t="inlineStr">
        <is>
          <t>Q02726</t>
        </is>
      </c>
      <c r="I2323" t="inlineStr">
        <is>
          <t>de</t>
        </is>
      </c>
      <c r="J2323" t="b">
        <v>1</v>
      </c>
      <c r="K2323" t="inlineStr">
        <is>
          <t>3bf2e25099558cb2c8caa49885b979c7</t>
        </is>
      </c>
      <c r="L2323" t="inlineStr">
        <is>
          <t>3bf2e25099558cb2c8caa49885b979c7</t>
        </is>
      </c>
      <c r="M2323" t="n">
        <v>33</v>
      </c>
      <c r="N2323" t="n">
        <v>33</v>
      </c>
    </row>
    <row r="2324">
      <c r="A2324" t="n">
        <v>1105</v>
      </c>
      <c r="B2324" s="2" t="n">
        <v>45396</v>
      </c>
      <c r="C2324" t="n">
        <v>32322</v>
      </c>
      <c r="D2324" t="inlineStr">
        <is>
          <t xml:space="preserve">Sollen Ehepaare getrennt als Einzelpersonen besteuert werden (Individualbesteuerung)? </t>
        </is>
      </c>
      <c r="E2324" t="inlineStr">
        <is>
          <t>options4</t>
        </is>
      </c>
      <c r="F2324" t="n">
        <v>11505</v>
      </c>
      <c r="G2324" t="inlineStr">
        <is>
          <t>Finanzen &amp; Steuern</t>
        </is>
      </c>
      <c r="H2324" t="inlineStr">
        <is>
          <t>Q02893</t>
        </is>
      </c>
      <c r="I2324" t="inlineStr">
        <is>
          <t>de</t>
        </is>
      </c>
      <c r="J2324" t="b">
        <v>1</v>
      </c>
      <c r="K2324" t="inlineStr">
        <is>
          <t>3bf2e25099558cb2c8caa49885b979c7</t>
        </is>
      </c>
      <c r="L2324" t="inlineStr">
        <is>
          <t>3bf2e25099558cb2c8caa49885b979c7</t>
        </is>
      </c>
      <c r="M2324" t="n">
        <v>33</v>
      </c>
      <c r="N2324" t="n">
        <v>33</v>
      </c>
    </row>
    <row r="2325">
      <c r="A2325" t="n">
        <v>1094</v>
      </c>
      <c r="B2325" s="2" t="n">
        <v>45354</v>
      </c>
      <c r="C2325" t="n">
        <v>32407</v>
      </c>
      <c r="D2325" t="inlineStr">
        <is>
          <t>Sollen Ehepaare getrennt als Einzelpersonen besteuert werden (Individualbesteuerung)?</t>
        </is>
      </c>
      <c r="E2325" t="inlineStr">
        <is>
          <t>options4</t>
        </is>
      </c>
      <c r="F2325" t="n">
        <v>11481</v>
      </c>
      <c r="G2325" t="inlineStr">
        <is>
          <t>Finanzen &amp; Steuern</t>
        </is>
      </c>
      <c r="H2325" t="inlineStr">
        <is>
          <t>Q02944</t>
        </is>
      </c>
      <c r="I2325" t="inlineStr">
        <is>
          <t>de</t>
        </is>
      </c>
      <c r="J2325" t="b">
        <v>1</v>
      </c>
      <c r="K2325" t="inlineStr">
        <is>
          <t>3bf2e25099558cb2c8caa49885b979c7</t>
        </is>
      </c>
      <c r="L2325" t="inlineStr">
        <is>
          <t>3bf2e25099558cb2c8caa49885b979c7</t>
        </is>
      </c>
      <c r="M2325" t="n">
        <v>33</v>
      </c>
      <c r="N2325" t="n">
        <v>33</v>
      </c>
    </row>
    <row r="2326">
      <c r="A2326" t="n">
        <v>1106</v>
      </c>
      <c r="B2326" s="2" t="n">
        <v>45403</v>
      </c>
      <c r="C2326" t="n">
        <v>32457</v>
      </c>
      <c r="D2326" t="inlineStr">
        <is>
          <t>Sollen Ehepaare getrennt als Einzelpersonen besteuert werden (Individualbesteuerung)?</t>
        </is>
      </c>
      <c r="E2326" t="inlineStr">
        <is>
          <t>options4</t>
        </is>
      </c>
      <c r="F2326" t="n">
        <v>11493</v>
      </c>
      <c r="G2326" t="inlineStr">
        <is>
          <t>Finanzen &amp; Steuern</t>
        </is>
      </c>
      <c r="H2326" t="inlineStr">
        <is>
          <t>Q02992</t>
        </is>
      </c>
      <c r="I2326" t="inlineStr">
        <is>
          <t>de</t>
        </is>
      </c>
      <c r="J2326" t="b">
        <v>1</v>
      </c>
      <c r="K2326" t="inlineStr">
        <is>
          <t>3bf2e25099558cb2c8caa49885b979c7</t>
        </is>
      </c>
      <c r="L2326" t="inlineStr">
        <is>
          <t>3bf2e25099558cb2c8caa49885b979c7</t>
        </is>
      </c>
      <c r="M2326" t="n">
        <v>33</v>
      </c>
      <c r="N2326" t="n">
        <v>33</v>
      </c>
    </row>
    <row r="2327">
      <c r="A2327" t="n">
        <v>1097</v>
      </c>
      <c r="B2327" s="2" t="n">
        <v>45389</v>
      </c>
      <c r="C2327" t="n">
        <v>32513</v>
      </c>
      <c r="D2327" t="inlineStr">
        <is>
          <t>Sollen Ehepaare getrennt als Einzelpersonen besteuert werden (Individualbesteuerung)?</t>
        </is>
      </c>
      <c r="E2327" t="inlineStr">
        <is>
          <t>options4</t>
        </is>
      </c>
      <c r="F2327" t="n">
        <v>11515</v>
      </c>
      <c r="G2327" t="inlineStr">
        <is>
          <t>Finanzen &amp; Steuern</t>
        </is>
      </c>
      <c r="H2327" t="inlineStr">
        <is>
          <t>Q03044</t>
        </is>
      </c>
      <c r="I2327" t="inlineStr">
        <is>
          <t>de</t>
        </is>
      </c>
      <c r="J2327" t="b">
        <v>1</v>
      </c>
      <c r="K2327" t="inlineStr">
        <is>
          <t>3bf2e25099558cb2c8caa49885b979c7</t>
        </is>
      </c>
      <c r="L2327" t="inlineStr">
        <is>
          <t>3bf2e25099558cb2c8caa49885b979c7</t>
        </is>
      </c>
      <c r="M2327" t="n">
        <v>33</v>
      </c>
      <c r="N2327" t="n">
        <v>33</v>
      </c>
    </row>
    <row r="2328">
      <c r="A2328" t="n">
        <v>1100</v>
      </c>
      <c r="B2328" s="2" t="n">
        <v>45410</v>
      </c>
      <c r="C2328" t="n">
        <v>32563</v>
      </c>
      <c r="D2328" t="inlineStr">
        <is>
          <t>Sollen Ehepaare getrennt als Einzelpersonen besteuert werden (Individualbesteuerung)?</t>
        </is>
      </c>
      <c r="E2328" t="inlineStr">
        <is>
          <t>options4</t>
        </is>
      </c>
      <c r="F2328" t="n">
        <v>11527</v>
      </c>
      <c r="G2328" t="inlineStr">
        <is>
          <t>Finanzen &amp; Steuern</t>
        </is>
      </c>
      <c r="H2328" t="inlineStr">
        <is>
          <t>Q03093</t>
        </is>
      </c>
      <c r="I2328" t="inlineStr">
        <is>
          <t>de</t>
        </is>
      </c>
      <c r="J2328" t="b">
        <v>1</v>
      </c>
      <c r="K2328" t="inlineStr">
        <is>
          <t>3bf2e25099558cb2c8caa49885b979c7</t>
        </is>
      </c>
      <c r="L2328" t="inlineStr">
        <is>
          <t>3bf2e25099558cb2c8caa49885b979c7</t>
        </is>
      </c>
      <c r="M2328" t="n">
        <v>33</v>
      </c>
      <c r="N2328" t="n">
        <v>33</v>
      </c>
    </row>
    <row r="2329">
      <c r="A2329" t="n">
        <v>1112</v>
      </c>
      <c r="B2329" s="2" t="n">
        <v>45557</v>
      </c>
      <c r="C2329" t="n">
        <v>32805</v>
      </c>
      <c r="D2329" t="inlineStr">
        <is>
          <t>Sollen Ehepaare getrennt als Einzelpersonen besteuert werden (Individualbesteuerung)?</t>
        </is>
      </c>
      <c r="E2329" t="inlineStr">
        <is>
          <t>options4</t>
        </is>
      </c>
      <c r="F2329" t="n">
        <v>11587</v>
      </c>
      <c r="G2329" t="inlineStr">
        <is>
          <t>Finanzen &amp; Steuern</t>
        </is>
      </c>
      <c r="H2329" t="inlineStr">
        <is>
          <t>Q03139</t>
        </is>
      </c>
      <c r="I2329" t="inlineStr">
        <is>
          <t>de</t>
        </is>
      </c>
      <c r="J2329" t="b">
        <v>1</v>
      </c>
      <c r="K2329" t="inlineStr">
        <is>
          <t>3bf2e25099558cb2c8caa49885b979c7</t>
        </is>
      </c>
      <c r="L2329" t="inlineStr">
        <is>
          <t>3bf2e25099558cb2c8caa49885b979c7</t>
        </is>
      </c>
      <c r="M2329" t="n">
        <v>33</v>
      </c>
      <c r="N2329" t="n">
        <v>33</v>
      </c>
    </row>
    <row r="2330">
      <c r="A2330" t="n">
        <v>1115</v>
      </c>
      <c r="B2330" s="2" t="n">
        <v>45557</v>
      </c>
      <c r="C2330" t="n">
        <v>32856</v>
      </c>
      <c r="D2330" t="inlineStr">
        <is>
          <t>Sollen Ehepaare getrennt als Einzelpersonen besteuert werden (Individualbesteuerung)?</t>
        </is>
      </c>
      <c r="E2330" t="inlineStr">
        <is>
          <t>options4</t>
        </is>
      </c>
      <c r="F2330" t="n">
        <v>11599</v>
      </c>
      <c r="G2330" t="inlineStr">
        <is>
          <t>Finanzen &amp; Steuern</t>
        </is>
      </c>
      <c r="H2330" t="inlineStr">
        <is>
          <t>Q03190</t>
        </is>
      </c>
      <c r="I2330" t="inlineStr">
        <is>
          <t>de</t>
        </is>
      </c>
      <c r="J2330" t="b">
        <v>1</v>
      </c>
      <c r="K2330" t="inlineStr">
        <is>
          <t>3bf2e25099558cb2c8caa49885b979c7</t>
        </is>
      </c>
      <c r="L2330" t="inlineStr">
        <is>
          <t>3bf2e25099558cb2c8caa49885b979c7</t>
        </is>
      </c>
      <c r="M2330" t="n">
        <v>33</v>
      </c>
      <c r="N2330" t="n">
        <v>33</v>
      </c>
    </row>
    <row r="2331">
      <c r="A2331" t="n">
        <v>1118</v>
      </c>
      <c r="B2331" s="2" t="n">
        <v>45557</v>
      </c>
      <c r="C2331" t="n">
        <v>32709</v>
      </c>
      <c r="D2331" t="inlineStr">
        <is>
          <t>Sollen Ehepaare getrennt als Einzelpersonen besteuert werden (Individualbesteuerung)?</t>
        </is>
      </c>
      <c r="E2331" t="inlineStr">
        <is>
          <t>options4</t>
        </is>
      </c>
      <c r="F2331" t="n">
        <v>11563</v>
      </c>
      <c r="G2331" t="inlineStr">
        <is>
          <t>Finanzen &amp; Steuern</t>
        </is>
      </c>
      <c r="H2331" t="inlineStr">
        <is>
          <t>Q03237</t>
        </is>
      </c>
      <c r="I2331" t="inlineStr">
        <is>
          <t>de</t>
        </is>
      </c>
      <c r="J2331" t="b">
        <v>1</v>
      </c>
      <c r="K2331" t="inlineStr">
        <is>
          <t>3bf2e25099558cb2c8caa49885b979c7</t>
        </is>
      </c>
      <c r="L2331" t="inlineStr">
        <is>
          <t>3bf2e25099558cb2c8caa49885b979c7</t>
        </is>
      </c>
      <c r="M2331" t="n">
        <v>33</v>
      </c>
      <c r="N2331" t="n">
        <v>33</v>
      </c>
    </row>
    <row r="2332">
      <c r="A2332" t="n">
        <v>1121</v>
      </c>
      <c r="B2332" s="2" t="n">
        <v>45557</v>
      </c>
      <c r="C2332" t="n">
        <v>32661</v>
      </c>
      <c r="D2332" t="inlineStr">
        <is>
          <t>Sollen Ehepaare getrennt als Einzelpersonen besteuert werden (Individualbesteuerung)?</t>
        </is>
      </c>
      <c r="E2332" t="inlineStr">
        <is>
          <t>options4</t>
        </is>
      </c>
      <c r="F2332" t="n">
        <v>11551</v>
      </c>
      <c r="G2332" t="inlineStr">
        <is>
          <t>Finanzen &amp; Steuern</t>
        </is>
      </c>
      <c r="H2332" t="inlineStr">
        <is>
          <t>Q03283</t>
        </is>
      </c>
      <c r="I2332" t="inlineStr">
        <is>
          <t>de</t>
        </is>
      </c>
      <c r="J2332" t="b">
        <v>1</v>
      </c>
      <c r="K2332" t="inlineStr">
        <is>
          <t>3bf2e25099558cb2c8caa49885b979c7</t>
        </is>
      </c>
      <c r="L2332" t="inlineStr">
        <is>
          <t>3bf2e25099558cb2c8caa49885b979c7</t>
        </is>
      </c>
      <c r="M2332" t="n">
        <v>33</v>
      </c>
      <c r="N2332" t="n">
        <v>33</v>
      </c>
    </row>
    <row r="2333">
      <c r="A2333" t="n">
        <v>1122</v>
      </c>
      <c r="B2333" s="2" t="n">
        <v>45557</v>
      </c>
      <c r="C2333" t="n">
        <v>32757</v>
      </c>
      <c r="D2333" t="inlineStr">
        <is>
          <t>Sollen Ehepaare getrennt als Einzelpersonen besteuert werden (Individualbesteuerung)?</t>
        </is>
      </c>
      <c r="E2333" t="inlineStr">
        <is>
          <t>options4</t>
        </is>
      </c>
      <c r="F2333" t="n">
        <v>11575</v>
      </c>
      <c r="G2333" t="inlineStr">
        <is>
          <t>Finanzen &amp; Steuern</t>
        </is>
      </c>
      <c r="H2333" t="inlineStr">
        <is>
          <t>Q03332</t>
        </is>
      </c>
      <c r="I2333" t="inlineStr">
        <is>
          <t>de</t>
        </is>
      </c>
      <c r="J2333" t="b">
        <v>1</v>
      </c>
      <c r="K2333" t="inlineStr">
        <is>
          <t>3bf2e25099558cb2c8caa49885b979c7</t>
        </is>
      </c>
      <c r="L2333" t="inlineStr">
        <is>
          <t>3bf2e25099558cb2c8caa49885b979c7</t>
        </is>
      </c>
      <c r="M2333" t="n">
        <v>33</v>
      </c>
      <c r="N2333" t="n">
        <v>33</v>
      </c>
    </row>
    <row r="2334">
      <c r="A2334" t="n">
        <v>1124</v>
      </c>
      <c r="B2334" s="2" t="n">
        <v>45585</v>
      </c>
      <c r="C2334" t="n">
        <v>32955</v>
      </c>
      <c r="D2334" t="inlineStr">
        <is>
          <t>Sollen Ehepaare getrennt als Einzelpersonen besteuert werden (Individualbesteuerung)?</t>
        </is>
      </c>
      <c r="E2334" t="inlineStr">
        <is>
          <t>options4</t>
        </is>
      </c>
      <c r="F2334" t="n">
        <v>11623</v>
      </c>
      <c r="G2334" t="inlineStr">
        <is>
          <t>Finanzen &amp; Steuern</t>
        </is>
      </c>
      <c r="H2334" t="inlineStr">
        <is>
          <t>Q03385</t>
        </is>
      </c>
      <c r="I2334" t="inlineStr">
        <is>
          <t>de</t>
        </is>
      </c>
      <c r="J2334" t="b">
        <v>1</v>
      </c>
      <c r="K2334" t="inlineStr">
        <is>
          <t>3bf2e25099558cb2c8caa49885b979c7</t>
        </is>
      </c>
      <c r="L2334" t="inlineStr">
        <is>
          <t>3bf2e25099558cb2c8caa49885b979c7</t>
        </is>
      </c>
      <c r="M2334" t="n">
        <v>33</v>
      </c>
      <c r="N2334" t="n">
        <v>33</v>
      </c>
    </row>
    <row r="2335">
      <c r="A2335" t="n">
        <v>1125</v>
      </c>
      <c r="B2335" s="2" t="n">
        <v>45585</v>
      </c>
      <c r="C2335" t="n">
        <v>32904</v>
      </c>
      <c r="D2335" t="inlineStr">
        <is>
          <t>Sollen Ehepaare getrennt als Einzelpersonen besteuert werden (Individualbesteuerung)?</t>
        </is>
      </c>
      <c r="E2335" t="inlineStr">
        <is>
          <t>options4</t>
        </is>
      </c>
      <c r="F2335" t="n">
        <v>11611</v>
      </c>
      <c r="G2335" t="inlineStr">
        <is>
          <t>Finanzen &amp; Steuern</t>
        </is>
      </c>
      <c r="H2335" t="inlineStr">
        <is>
          <t>Q03434</t>
        </is>
      </c>
      <c r="I2335" t="inlineStr">
        <is>
          <t>de</t>
        </is>
      </c>
      <c r="J2335" t="b">
        <v>1</v>
      </c>
      <c r="K2335" t="inlineStr">
        <is>
          <t>3bf2e25099558cb2c8caa49885b979c7</t>
        </is>
      </c>
      <c r="L2335" t="inlineStr">
        <is>
          <t>3bf2e25099558cb2c8caa49885b979c7</t>
        </is>
      </c>
      <c r="M2335" t="n">
        <v>33</v>
      </c>
      <c r="N2335" t="n">
        <v>33</v>
      </c>
    </row>
    <row r="2336">
      <c r="A2336" t="n">
        <v>1129</v>
      </c>
      <c r="B2336" s="2" t="n">
        <v>45620</v>
      </c>
      <c r="C2336" t="n">
        <v>33053</v>
      </c>
      <c r="D2336" t="inlineStr">
        <is>
          <t>Sollen Ehepaare getrennt als Einzelpersonen besteuert werden (Individualbesteuerung)?</t>
        </is>
      </c>
      <c r="E2336" t="inlineStr">
        <is>
          <t>options4</t>
        </is>
      </c>
      <c r="F2336" t="n">
        <v>11646</v>
      </c>
      <c r="G2336" t="inlineStr">
        <is>
          <t>Finanzen &amp; Steuern</t>
        </is>
      </c>
      <c r="H2336" t="inlineStr">
        <is>
          <t>Q03483</t>
        </is>
      </c>
      <c r="I2336" t="inlineStr">
        <is>
          <t>de</t>
        </is>
      </c>
      <c r="J2336" t="b">
        <v>1</v>
      </c>
      <c r="K2336" t="inlineStr">
        <is>
          <t>3bf2e25099558cb2c8caa49885b979c7</t>
        </is>
      </c>
      <c r="L2336" t="inlineStr">
        <is>
          <t>3bf2e25099558cb2c8caa49885b979c7</t>
        </is>
      </c>
      <c r="M2336" t="n">
        <v>33</v>
      </c>
      <c r="N2336" t="n">
        <v>33</v>
      </c>
    </row>
    <row r="2337">
      <c r="A2337" t="n">
        <v>1131</v>
      </c>
      <c r="B2337" s="2" t="n">
        <v>45620</v>
      </c>
      <c r="C2337" t="n">
        <v>33100</v>
      </c>
      <c r="D2337" t="inlineStr">
        <is>
          <t>Sollen Ehepaare getrennt als Einzelpersonen besteuert werden (Individualbesteuerung)?</t>
        </is>
      </c>
      <c r="E2337" t="inlineStr">
        <is>
          <t>options4</t>
        </is>
      </c>
      <c r="F2337" t="n">
        <v>11658</v>
      </c>
      <c r="G2337" t="inlineStr">
        <is>
          <t>Finanzen &amp; Steuern</t>
        </is>
      </c>
      <c r="H2337" t="inlineStr">
        <is>
          <t>Q03530</t>
        </is>
      </c>
      <c r="I2337" t="inlineStr">
        <is>
          <t>de</t>
        </is>
      </c>
      <c r="J2337" t="b">
        <v>1</v>
      </c>
      <c r="K2337" t="inlineStr">
        <is>
          <t>3bf2e25099558cb2c8caa49885b979c7</t>
        </is>
      </c>
      <c r="L2337" t="inlineStr">
        <is>
          <t>3bf2e25099558cb2c8caa49885b979c7</t>
        </is>
      </c>
      <c r="M2337" t="n">
        <v>33</v>
      </c>
      <c r="N2337" t="n">
        <v>33</v>
      </c>
    </row>
    <row r="2338">
      <c r="A2338" t="n">
        <v>1132</v>
      </c>
      <c r="B2338" s="2" t="n">
        <v>45620</v>
      </c>
      <c r="C2338" t="n">
        <v>33002</v>
      </c>
      <c r="D2338" t="inlineStr">
        <is>
          <t>Sollen Ehepaare getrennt als Einzelpersonen besteuert werden (Individualbesteuerung)?</t>
        </is>
      </c>
      <c r="E2338" t="inlineStr">
        <is>
          <t>options4</t>
        </is>
      </c>
      <c r="F2338" t="n">
        <v>11634</v>
      </c>
      <c r="G2338" t="inlineStr">
        <is>
          <t>Finanzen &amp; Steuern</t>
        </is>
      </c>
      <c r="H2338" t="inlineStr">
        <is>
          <t>Q03577</t>
        </is>
      </c>
      <c r="I2338" t="inlineStr">
        <is>
          <t>de</t>
        </is>
      </c>
      <c r="J2338" t="b">
        <v>1</v>
      </c>
      <c r="K2338" t="inlineStr">
        <is>
          <t>3bf2e25099558cb2c8caa49885b979c7</t>
        </is>
      </c>
      <c r="L2338" t="inlineStr">
        <is>
          <t>3bf2e25099558cb2c8caa49885b979c7</t>
        </is>
      </c>
      <c r="M2338" t="n">
        <v>33</v>
      </c>
      <c r="N2338" t="n">
        <v>33</v>
      </c>
    </row>
    <row r="2339">
      <c r="A2339" t="n">
        <v>1137</v>
      </c>
      <c r="B2339" s="2" t="n">
        <v>45725</v>
      </c>
      <c r="C2339" t="n">
        <v>33248</v>
      </c>
      <c r="D2339" t="inlineStr">
        <is>
          <t>Sollen Ehepaare getrennt als Einzelpersonen besteuert werden (Individualbesteuerung)?</t>
        </is>
      </c>
      <c r="E2339" t="inlineStr">
        <is>
          <t>options4</t>
        </is>
      </c>
      <c r="F2339" t="n">
        <v>11691</v>
      </c>
      <c r="G2339" t="inlineStr">
        <is>
          <t>Finanzen &amp; Steuern</t>
        </is>
      </c>
      <c r="H2339" t="inlineStr">
        <is>
          <t>Q03629</t>
        </is>
      </c>
      <c r="I2339" t="inlineStr">
        <is>
          <t>de</t>
        </is>
      </c>
      <c r="J2339" t="b">
        <v>1</v>
      </c>
      <c r="K2339" t="inlineStr">
        <is>
          <t>3bf2e25099558cb2c8caa49885b979c7</t>
        </is>
      </c>
      <c r="L2339" t="inlineStr">
        <is>
          <t>3bf2e25099558cb2c8caa49885b979c7</t>
        </is>
      </c>
      <c r="M2339" t="n">
        <v>33</v>
      </c>
      <c r="N2339" t="n">
        <v>33</v>
      </c>
    </row>
    <row r="2340">
      <c r="A2340" t="n">
        <v>1155</v>
      </c>
      <c r="B2340" s="2" t="n">
        <v>45718</v>
      </c>
      <c r="C2340" t="n">
        <v>33212</v>
      </c>
      <c r="D2340" t="inlineStr">
        <is>
          <t>Sollen Ehepaare getrennt als Einzelpersonen besteuert werden (Individualbesteuerung)?</t>
        </is>
      </c>
      <c r="E2340" t="inlineStr">
        <is>
          <t>options4</t>
        </is>
      </c>
      <c r="F2340" t="n">
        <v>11683</v>
      </c>
      <c r="G2340" t="inlineStr">
        <is>
          <t>Finanzen &amp; Steuern</t>
        </is>
      </c>
      <c r="H2340" t="inlineStr">
        <is>
          <t>Q03725</t>
        </is>
      </c>
      <c r="I2340" t="inlineStr">
        <is>
          <t>de</t>
        </is>
      </c>
      <c r="J2340" t="b">
        <v>1</v>
      </c>
      <c r="K2340" t="inlineStr">
        <is>
          <t>3bf2e25099558cb2c8caa49885b979c7</t>
        </is>
      </c>
      <c r="L2340" t="inlineStr">
        <is>
          <t>3bf2e25099558cb2c8caa49885b979c7</t>
        </is>
      </c>
      <c r="M2340" t="n">
        <v>33</v>
      </c>
      <c r="N2340" t="n">
        <v>33</v>
      </c>
    </row>
    <row r="2341">
      <c r="A2341" t="n">
        <v>222</v>
      </c>
      <c r="B2341" t="n">
        <v>2019</v>
      </c>
      <c r="C2341" t="n">
        <v>3438</v>
      </c>
      <c r="D2341" t="inlineStr">
        <is>
          <t>Sollen Ehepaare getrennt als Einzelpersonen besteuert werden (Individualbesteuerung)?</t>
        </is>
      </c>
      <c r="E2341" t="inlineStr">
        <is>
          <t>Standard-4</t>
        </is>
      </c>
      <c r="F2341" t="n">
        <v>4</v>
      </c>
      <c r="G2341" t="inlineStr">
        <is>
          <t>Finanzen &amp; Steuern</t>
        </is>
      </c>
      <c r="H2341" t="inlineStr">
        <is>
          <t>Q05856</t>
        </is>
      </c>
      <c r="I2341" t="inlineStr">
        <is>
          <t>de</t>
        </is>
      </c>
      <c r="J2341" t="b">
        <v>1</v>
      </c>
      <c r="K2341" t="inlineStr">
        <is>
          <t>3bf2e25099558cb2c8caa49885b979c7</t>
        </is>
      </c>
      <c r="L2341" t="inlineStr">
        <is>
          <t>3bf2e25099558cb2c8caa49885b979c7</t>
        </is>
      </c>
      <c r="M2341" t="n">
        <v>33</v>
      </c>
      <c r="N2341" t="n">
        <v>33</v>
      </c>
    </row>
    <row r="2342">
      <c r="A2342" t="n">
        <v>232</v>
      </c>
      <c r="B2342" t="n">
        <v>2020</v>
      </c>
      <c r="C2342" t="n">
        <v>3551</v>
      </c>
      <c r="D2342" t="inlineStr">
        <is>
          <t>Sollen Ehepaare getrennt als Einzelpersonen besteuert werden (Individualbesteuerung)?</t>
        </is>
      </c>
      <c r="E2342" t="inlineStr">
        <is>
          <t>Standard-4</t>
        </is>
      </c>
      <c r="F2342" t="n">
        <v>4</v>
      </c>
      <c r="G2342" t="inlineStr">
        <is>
          <t>Finanzen &amp; Steuern</t>
        </is>
      </c>
      <c r="H2342" t="inlineStr">
        <is>
          <t>Q06025</t>
        </is>
      </c>
      <c r="I2342" t="inlineStr">
        <is>
          <t>de</t>
        </is>
      </c>
      <c r="J2342" t="b">
        <v>1</v>
      </c>
      <c r="K2342" t="inlineStr">
        <is>
          <t>3bf2e25099558cb2c8caa49885b979c7</t>
        </is>
      </c>
      <c r="L2342" t="inlineStr">
        <is>
          <t>3bf2e25099558cb2c8caa49885b979c7</t>
        </is>
      </c>
      <c r="M2342" t="n">
        <v>33</v>
      </c>
      <c r="N2342" t="n">
        <v>33</v>
      </c>
    </row>
    <row r="2343">
      <c r="A2343" t="n">
        <v>237</v>
      </c>
      <c r="B2343" t="n">
        <v>2020</v>
      </c>
      <c r="C2343" t="n">
        <v>3704</v>
      </c>
      <c r="D2343" t="inlineStr">
        <is>
          <t>Sollen Ehepaare getrennt als Einzelpersonen besteuert werden (Individualbesteuerung)?</t>
        </is>
      </c>
      <c r="E2343" t="inlineStr">
        <is>
          <t>Standard-4</t>
        </is>
      </c>
      <c r="F2343" t="n">
        <v>4</v>
      </c>
      <c r="G2343" t="inlineStr">
        <is>
          <t>Finanzen &amp; Steuern</t>
        </is>
      </c>
      <c r="H2343" t="inlineStr">
        <is>
          <t>Q06073</t>
        </is>
      </c>
      <c r="I2343" t="inlineStr">
        <is>
          <t>de</t>
        </is>
      </c>
      <c r="J2343" t="b">
        <v>1</v>
      </c>
      <c r="K2343" t="inlineStr">
        <is>
          <t>3bf2e25099558cb2c8caa49885b979c7</t>
        </is>
      </c>
      <c r="L2343" t="inlineStr">
        <is>
          <t>3bf2e25099558cb2c8caa49885b979c7</t>
        </is>
      </c>
      <c r="M2343" t="n">
        <v>33</v>
      </c>
      <c r="N2343" t="n">
        <v>33</v>
      </c>
    </row>
    <row r="2344">
      <c r="A2344" t="n">
        <v>234</v>
      </c>
      <c r="B2344" t="n">
        <v>2020</v>
      </c>
      <c r="C2344" t="n">
        <v>3603</v>
      </c>
      <c r="D2344" t="inlineStr">
        <is>
          <t>Sollen Ehepaare getrennt als Einzelpersonen besteuert werden (Individualbesteuerung)?</t>
        </is>
      </c>
      <c r="E2344" t="inlineStr">
        <is>
          <t>Standard-4</t>
        </is>
      </c>
      <c r="F2344" t="n">
        <v>4</v>
      </c>
      <c r="G2344" t="inlineStr">
        <is>
          <t>Finanzen &amp; Steuern</t>
        </is>
      </c>
      <c r="H2344" t="inlineStr">
        <is>
          <t>Q06120</t>
        </is>
      </c>
      <c r="I2344" t="inlineStr">
        <is>
          <t>de</t>
        </is>
      </c>
      <c r="J2344" t="b">
        <v>1</v>
      </c>
      <c r="K2344" t="inlineStr">
        <is>
          <t>3bf2e25099558cb2c8caa49885b979c7</t>
        </is>
      </c>
      <c r="L2344" t="inlineStr">
        <is>
          <t>3bf2e25099558cb2c8caa49885b979c7</t>
        </is>
      </c>
      <c r="M2344" t="n">
        <v>33</v>
      </c>
      <c r="N2344" t="n">
        <v>33</v>
      </c>
    </row>
    <row r="2345">
      <c r="A2345" t="n">
        <v>230</v>
      </c>
      <c r="B2345" t="n">
        <v>2020</v>
      </c>
      <c r="C2345" t="n">
        <v>3500</v>
      </c>
      <c r="D2345" t="inlineStr">
        <is>
          <t>Sollen Ehepaare getrennt als Einzelpersonen besteuert werden (Individualbesteuerung)?</t>
        </is>
      </c>
      <c r="E2345" t="inlineStr">
        <is>
          <t>Standard-4</t>
        </is>
      </c>
      <c r="F2345" t="n">
        <v>4</v>
      </c>
      <c r="G2345" t="inlineStr">
        <is>
          <t>Finanzen &amp; Steuern</t>
        </is>
      </c>
      <c r="H2345" t="inlineStr">
        <is>
          <t>Q06166</t>
        </is>
      </c>
      <c r="I2345" t="inlineStr">
        <is>
          <t>de</t>
        </is>
      </c>
      <c r="J2345" t="b">
        <v>1</v>
      </c>
      <c r="K2345" t="inlineStr">
        <is>
          <t>3bf2e25099558cb2c8caa49885b979c7</t>
        </is>
      </c>
      <c r="L2345" t="inlineStr">
        <is>
          <t>3bf2e25099558cb2c8caa49885b979c7</t>
        </is>
      </c>
      <c r="M2345" t="n">
        <v>33</v>
      </c>
      <c r="N2345" t="n">
        <v>33</v>
      </c>
    </row>
    <row r="2346">
      <c r="A2346" t="n">
        <v>255</v>
      </c>
      <c r="B2346" t="n">
        <v>2020</v>
      </c>
      <c r="C2346" t="n">
        <v>4135</v>
      </c>
      <c r="D2346" t="inlineStr">
        <is>
          <t>Sollen Ehepaare getrennt als Einzelpersonen besteuert werden (Individualbesteuerung)?</t>
        </is>
      </c>
      <c r="E2346" t="inlineStr">
        <is>
          <t>Standard-4</t>
        </is>
      </c>
      <c r="F2346" t="n">
        <v>4</v>
      </c>
      <c r="G2346" t="inlineStr">
        <is>
          <t>Finanzen &amp; Steuern</t>
        </is>
      </c>
      <c r="H2346" t="inlineStr">
        <is>
          <t>Q06337</t>
        </is>
      </c>
      <c r="I2346" t="inlineStr">
        <is>
          <t>de</t>
        </is>
      </c>
      <c r="J2346" t="b">
        <v>1</v>
      </c>
      <c r="K2346" t="inlineStr">
        <is>
          <t>3bf2e25099558cb2c8caa49885b979c7</t>
        </is>
      </c>
      <c r="L2346" t="inlineStr">
        <is>
          <t>3bf2e25099558cb2c8caa49885b979c7</t>
        </is>
      </c>
      <c r="M2346" t="n">
        <v>33</v>
      </c>
      <c r="N2346" t="n">
        <v>33</v>
      </c>
    </row>
    <row r="2347">
      <c r="A2347" t="n">
        <v>258</v>
      </c>
      <c r="B2347" t="n">
        <v>2020</v>
      </c>
      <c r="C2347" t="n">
        <v>4194</v>
      </c>
      <c r="D2347" t="inlineStr">
        <is>
          <t>Sollen Ehepaare getrennt als Einzelpersonen besteuert werden (Individualbesteuerung)?</t>
        </is>
      </c>
      <c r="E2347" t="inlineStr">
        <is>
          <t>Standard-4</t>
        </is>
      </c>
      <c r="F2347" t="n">
        <v>4</v>
      </c>
      <c r="G2347" t="inlineStr">
        <is>
          <t>Finanzen &amp; Steuern</t>
        </is>
      </c>
      <c r="H2347" t="inlineStr">
        <is>
          <t>Q06735</t>
        </is>
      </c>
      <c r="I2347" t="inlineStr">
        <is>
          <t>de</t>
        </is>
      </c>
      <c r="J2347" t="b">
        <v>1</v>
      </c>
      <c r="K2347" t="inlineStr">
        <is>
          <t>3bf2e25099558cb2c8caa49885b979c7</t>
        </is>
      </c>
      <c r="L2347" t="inlineStr">
        <is>
          <t>3bf2e25099558cb2c8caa49885b979c7</t>
        </is>
      </c>
      <c r="M2347" t="n">
        <v>33</v>
      </c>
      <c r="N2347" t="n">
        <v>33</v>
      </c>
    </row>
    <row r="2348">
      <c r="A2348" t="n">
        <v>222</v>
      </c>
      <c r="B2348" t="n">
        <v>2019</v>
      </c>
      <c r="C2348" t="n">
        <v>3438</v>
      </c>
      <c r="D2348" t="inlineStr">
        <is>
          <t>Sollen Ehepaare getrennt als Einzelpersonen besteuert werden (Individualbesteuerung)?</t>
        </is>
      </c>
      <c r="E2348" t="inlineStr">
        <is>
          <t>Standard-4</t>
        </is>
      </c>
      <c r="F2348" t="n">
        <v>4</v>
      </c>
      <c r="G2348" t="inlineStr">
        <is>
          <t>Finanzen &amp; Steuern</t>
        </is>
      </c>
      <c r="H2348" t="inlineStr">
        <is>
          <t>Q07603</t>
        </is>
      </c>
      <c r="I2348" t="inlineStr">
        <is>
          <t>de</t>
        </is>
      </c>
      <c r="J2348" t="b">
        <v>1</v>
      </c>
      <c r="K2348" t="inlineStr">
        <is>
          <t>3bf2e25099558cb2c8caa49885b979c7</t>
        </is>
      </c>
      <c r="L2348" t="inlineStr">
        <is>
          <t>3bf2e25099558cb2c8caa49885b979c7</t>
        </is>
      </c>
      <c r="M2348" t="n">
        <v>33</v>
      </c>
      <c r="N2348" t="n">
        <v>33</v>
      </c>
    </row>
    <row r="2349">
      <c r="A2349" t="n">
        <v>232</v>
      </c>
      <c r="B2349" t="n">
        <v>2020</v>
      </c>
      <c r="C2349" t="n">
        <v>3551</v>
      </c>
      <c r="D2349" t="inlineStr">
        <is>
          <t>Sollen Ehepaare getrennt als Einzelpersonen besteuert werden (Individualbesteuerung)?</t>
        </is>
      </c>
      <c r="E2349" t="inlineStr">
        <is>
          <t>Standard-4</t>
        </is>
      </c>
      <c r="F2349" t="n">
        <v>4</v>
      </c>
      <c r="G2349" t="inlineStr">
        <is>
          <t>Finanzen &amp; Steuern</t>
        </is>
      </c>
      <c r="H2349" t="inlineStr">
        <is>
          <t>Q07855</t>
        </is>
      </c>
      <c r="I2349" t="inlineStr">
        <is>
          <t>de</t>
        </is>
      </c>
      <c r="J2349" t="b">
        <v>1</v>
      </c>
      <c r="K2349" t="inlineStr">
        <is>
          <t>3bf2e25099558cb2c8caa49885b979c7</t>
        </is>
      </c>
      <c r="L2349" t="inlineStr">
        <is>
          <t>3bf2e25099558cb2c8caa49885b979c7</t>
        </is>
      </c>
      <c r="M2349" t="n">
        <v>33</v>
      </c>
      <c r="N2349" t="n">
        <v>33</v>
      </c>
    </row>
    <row r="2350">
      <c r="A2350" t="n">
        <v>246</v>
      </c>
      <c r="B2350" t="n">
        <v>2020</v>
      </c>
      <c r="C2350" t="n">
        <v>4034</v>
      </c>
      <c r="D2350" t="inlineStr">
        <is>
          <t>Sollen Ehepaare getrennt als Einzelpersonen besteuert werden (Individualbesteuerung)?</t>
        </is>
      </c>
      <c r="E2350" t="inlineStr">
        <is>
          <t>Standard-4</t>
        </is>
      </c>
      <c r="F2350" t="n">
        <v>4</v>
      </c>
      <c r="G2350" t="inlineStr">
        <is>
          <t>Finanzen &amp; Steuern</t>
        </is>
      </c>
      <c r="H2350" t="inlineStr">
        <is>
          <t>Q07905</t>
        </is>
      </c>
      <c r="I2350" t="inlineStr">
        <is>
          <t>de</t>
        </is>
      </c>
      <c r="J2350" t="b">
        <v>1</v>
      </c>
      <c r="K2350" t="inlineStr">
        <is>
          <t>3bf2e25099558cb2c8caa49885b979c7</t>
        </is>
      </c>
      <c r="L2350" t="inlineStr">
        <is>
          <t>3bf2e25099558cb2c8caa49885b979c7</t>
        </is>
      </c>
      <c r="M2350" t="n">
        <v>33</v>
      </c>
      <c r="N2350" t="n">
        <v>33</v>
      </c>
    </row>
    <row r="2351">
      <c r="A2351" t="n">
        <v>237</v>
      </c>
      <c r="B2351" t="n">
        <v>2020</v>
      </c>
      <c r="C2351" t="n">
        <v>3704</v>
      </c>
      <c r="D2351" t="inlineStr">
        <is>
          <t>Sollen Ehepaare getrennt als Einzelpersonen besteuert werden (Individualbesteuerung)?</t>
        </is>
      </c>
      <c r="E2351" t="inlineStr">
        <is>
          <t>Standard-4</t>
        </is>
      </c>
      <c r="F2351" t="n">
        <v>4</v>
      </c>
      <c r="G2351" t="inlineStr">
        <is>
          <t>Finanzen &amp; Steuern</t>
        </is>
      </c>
      <c r="H2351" t="inlineStr">
        <is>
          <t>Q08113</t>
        </is>
      </c>
      <c r="I2351" t="inlineStr">
        <is>
          <t>de</t>
        </is>
      </c>
      <c r="J2351" t="b">
        <v>1</v>
      </c>
      <c r="K2351" t="inlineStr">
        <is>
          <t>3bf2e25099558cb2c8caa49885b979c7</t>
        </is>
      </c>
      <c r="L2351" t="inlineStr">
        <is>
          <t>3bf2e25099558cb2c8caa49885b979c7</t>
        </is>
      </c>
      <c r="M2351" t="n">
        <v>33</v>
      </c>
      <c r="N2351" t="n">
        <v>33</v>
      </c>
    </row>
    <row r="2352">
      <c r="A2352" t="n">
        <v>234</v>
      </c>
      <c r="B2352" t="n">
        <v>2020</v>
      </c>
      <c r="C2352" t="n">
        <v>3603</v>
      </c>
      <c r="D2352" t="inlineStr">
        <is>
          <t>Sollen Ehepaare getrennt als Einzelpersonen besteuert werden (Individualbesteuerung)?</t>
        </is>
      </c>
      <c r="E2352" t="inlineStr">
        <is>
          <t>Standard-4</t>
        </is>
      </c>
      <c r="F2352" t="n">
        <v>4</v>
      </c>
      <c r="G2352" t="inlineStr">
        <is>
          <t>Finanzen &amp; Steuern</t>
        </is>
      </c>
      <c r="H2352" t="inlineStr">
        <is>
          <t>Q08261</t>
        </is>
      </c>
      <c r="I2352" t="inlineStr">
        <is>
          <t>de</t>
        </is>
      </c>
      <c r="J2352" t="b">
        <v>1</v>
      </c>
      <c r="K2352" t="inlineStr">
        <is>
          <t>3bf2e25099558cb2c8caa49885b979c7</t>
        </is>
      </c>
      <c r="L2352" t="inlineStr">
        <is>
          <t>3bf2e25099558cb2c8caa49885b979c7</t>
        </is>
      </c>
      <c r="M2352" t="n">
        <v>33</v>
      </c>
      <c r="N2352" t="n">
        <v>33</v>
      </c>
    </row>
    <row r="2353">
      <c r="A2353" t="n">
        <v>230</v>
      </c>
      <c r="B2353" t="n">
        <v>2020</v>
      </c>
      <c r="C2353" t="n">
        <v>3500</v>
      </c>
      <c r="D2353" t="inlineStr">
        <is>
          <t>Sollen Ehepaare getrennt als Einzelpersonen besteuert werden (Individualbesteuerung)?</t>
        </is>
      </c>
      <c r="E2353" t="inlineStr">
        <is>
          <t>Standard-4</t>
        </is>
      </c>
      <c r="F2353" t="n">
        <v>4</v>
      </c>
      <c r="G2353" t="inlineStr">
        <is>
          <t>Finanzen &amp; Steuern</t>
        </is>
      </c>
      <c r="H2353" t="inlineStr">
        <is>
          <t>Q08505</t>
        </is>
      </c>
      <c r="I2353" t="inlineStr">
        <is>
          <t>de</t>
        </is>
      </c>
      <c r="J2353" t="b">
        <v>1</v>
      </c>
      <c r="K2353" t="inlineStr">
        <is>
          <t>3bf2e25099558cb2c8caa49885b979c7</t>
        </is>
      </c>
      <c r="L2353" t="inlineStr">
        <is>
          <t>3bf2e25099558cb2c8caa49885b979c7</t>
        </is>
      </c>
      <c r="M2353" t="n">
        <v>33</v>
      </c>
      <c r="N2353" t="n">
        <v>33</v>
      </c>
    </row>
    <row r="2355">
      <c r="A2355" s="1">
        <f>== Cluster 2 – 60 Fragen – unterschiedliche Fragen vorhanden ===</f>
        <v/>
      </c>
      <c r="B2355" s="1" t="n"/>
      <c r="C2355" s="1" t="n"/>
      <c r="D2355" s="1" t="n"/>
      <c r="E2355" s="1" t="n"/>
      <c r="F2355" s="1" t="n"/>
      <c r="G2355" s="1" t="n"/>
      <c r="H2355" s="1" t="n"/>
      <c r="I2355" s="1" t="n"/>
      <c r="J2355" s="1" t="n"/>
      <c r="K2355" s="1" t="n"/>
      <c r="L2355" s="1" t="n"/>
      <c r="M2355" s="1" t="n"/>
      <c r="N2355" s="1" t="n"/>
    </row>
    <row r="2356">
      <c r="A2356" t="inlineStr">
        <is>
          <t>ID_Wahl</t>
        </is>
      </c>
      <c r="B2356" t="inlineStr">
        <is>
          <t>Datum</t>
        </is>
      </c>
      <c r="C2356" t="inlineStr">
        <is>
          <t>Frage_ID</t>
        </is>
      </c>
      <c r="D2356" t="inlineStr">
        <is>
          <t>Frage_Text</t>
        </is>
      </c>
      <c r="E2356" t="inlineStr">
        <is>
          <t>Frage_Typ</t>
        </is>
      </c>
      <c r="F2356" t="inlineStr">
        <is>
          <t>Bereich_ID</t>
        </is>
      </c>
      <c r="G2356" t="inlineStr">
        <is>
          <t>Bereich</t>
        </is>
      </c>
      <c r="H2356" t="inlineStr">
        <is>
          <t>ID_gesamt</t>
        </is>
      </c>
      <c r="I2356" t="inlineStr">
        <is>
          <t>Sprache</t>
        </is>
      </c>
      <c r="J2356" t="inlineStr">
        <is>
          <t>Duplikat</t>
        </is>
      </c>
      <c r="K2356" t="inlineStr">
        <is>
          <t>Frage_Hash</t>
        </is>
      </c>
      <c r="L2356" t="inlineStr">
        <is>
          <t>Duplikat_Gruppe</t>
        </is>
      </c>
      <c r="M2356" t="inlineStr">
        <is>
          <t>Cluster_Duplikate</t>
        </is>
      </c>
      <c r="N2356" t="inlineStr">
        <is>
          <t>Cluster_Final</t>
        </is>
      </c>
    </row>
    <row r="2357">
      <c r="A2357" t="n">
        <v>2</v>
      </c>
      <c r="B2357" s="2" t="n">
        <v>43758</v>
      </c>
      <c r="C2357" t="n">
        <v>11</v>
      </c>
      <c r="D2357" t="inlineStr">
        <is>
          <t>Wie beurteilen Sie diese Aussage: "Für ein Kind ist es am besten, wenn ein Elternteil Vollzeit für die Kinderbetreuung zu Hause bleibt."</t>
        </is>
      </c>
      <c r="E2357" t="inlineStr">
        <is>
          <t>options7</t>
        </is>
      </c>
      <c r="F2357" t="n">
        <v>4734</v>
      </c>
      <c r="G2357" t="inlineStr">
        <is>
          <t>Werthaltungen</t>
        </is>
      </c>
      <c r="H2357" t="inlineStr">
        <is>
          <t>Q00002</t>
        </is>
      </c>
      <c r="I2357" t="inlineStr">
        <is>
          <t>de</t>
        </is>
      </c>
      <c r="J2357" t="b">
        <v>1</v>
      </c>
      <c r="K2357" t="inlineStr">
        <is>
          <t>7e014c9f94d4b3936f1d048fe9510cd2</t>
        </is>
      </c>
      <c r="L2357" t="inlineStr">
        <is>
          <t>7e014c9f94d4b3936f1d048fe9510cd2</t>
        </is>
      </c>
      <c r="M2357" t="n">
        <v>2</v>
      </c>
      <c r="N2357" t="n">
        <v>2</v>
      </c>
    </row>
    <row r="2358">
      <c r="A2358" t="n">
        <v>10</v>
      </c>
      <c r="B2358" s="2" t="n">
        <v>43940</v>
      </c>
      <c r="C2358" t="n">
        <v>478</v>
      </c>
      <c r="D2358" t="inlineStr">
        <is>
          <t>Wie beurteilen Sie diese Aussage: "Für ein Kind ist es am besten, wenn ein Elternteil Vollzeit für die Kinderbetreuung zu Hause bleibt."</t>
        </is>
      </c>
      <c r="E2358" t="inlineStr">
        <is>
          <t>options7</t>
        </is>
      </c>
      <c r="F2358" t="n">
        <v>4737</v>
      </c>
      <c r="G2358" t="inlineStr">
        <is>
          <t>Werthaltungen</t>
        </is>
      </c>
      <c r="H2358" t="inlineStr">
        <is>
          <t>Q00120</t>
        </is>
      </c>
      <c r="I2358" t="inlineStr">
        <is>
          <t>de</t>
        </is>
      </c>
      <c r="J2358" t="b">
        <v>1</v>
      </c>
      <c r="K2358" t="inlineStr">
        <is>
          <t>7e014c9f94d4b3936f1d048fe9510cd2</t>
        </is>
      </c>
      <c r="L2358" t="inlineStr">
        <is>
          <t>7e014c9f94d4b3936f1d048fe9510cd2</t>
        </is>
      </c>
      <c r="M2358" t="n">
        <v>2</v>
      </c>
      <c r="N2358" t="n">
        <v>2</v>
      </c>
    </row>
    <row r="2359">
      <c r="A2359" t="n">
        <v>5</v>
      </c>
      <c r="B2359" s="2" t="n">
        <v>43898</v>
      </c>
      <c r="C2359" t="n">
        <v>333</v>
      </c>
      <c r="D2359" t="inlineStr">
        <is>
          <t>Wie beurteilen Sie diese Aussage: "Für ein Kind ist es am besten, wenn ein Elternteil Vollzeit für die Kinderbetreuung zu Hause bleibt."</t>
        </is>
      </c>
      <c r="E2359" t="inlineStr">
        <is>
          <t>options7</t>
        </is>
      </c>
      <c r="F2359" t="n">
        <v>4736</v>
      </c>
      <c r="G2359" t="inlineStr">
        <is>
          <t>Werthaltungen</t>
        </is>
      </c>
      <c r="H2359" t="inlineStr">
        <is>
          <t>Q00168</t>
        </is>
      </c>
      <c r="I2359" t="inlineStr">
        <is>
          <t>de</t>
        </is>
      </c>
      <c r="J2359" t="b">
        <v>1</v>
      </c>
      <c r="K2359" t="inlineStr">
        <is>
          <t>7e014c9f94d4b3936f1d048fe9510cd2</t>
        </is>
      </c>
      <c r="L2359" t="inlineStr">
        <is>
          <t>7e014c9f94d4b3936f1d048fe9510cd2</t>
        </is>
      </c>
      <c r="M2359" t="n">
        <v>2</v>
      </c>
      <c r="N2359" t="n">
        <v>2</v>
      </c>
    </row>
    <row r="2360">
      <c r="A2360" t="n">
        <v>8</v>
      </c>
      <c r="B2360" s="2" t="n">
        <v>43905</v>
      </c>
      <c r="C2360" t="n">
        <v>577</v>
      </c>
      <c r="D2360" t="inlineStr">
        <is>
          <t>Wie beurteilen Sie diese Aussage: "Für ein Kind ist es am besten, wenn ein Elternteil Vollzeit für die Kinderbetreuung zu Hause bleibt."</t>
        </is>
      </c>
      <c r="E2360" t="inlineStr">
        <is>
          <t>options7</t>
        </is>
      </c>
      <c r="F2360" t="n">
        <v>4740</v>
      </c>
      <c r="G2360" t="inlineStr">
        <is>
          <t>Werthaltungen</t>
        </is>
      </c>
      <c r="H2360" t="inlineStr">
        <is>
          <t>Q00216</t>
        </is>
      </c>
      <c r="I2360" t="inlineStr">
        <is>
          <t>de</t>
        </is>
      </c>
      <c r="J2360" t="b">
        <v>1</v>
      </c>
      <c r="K2360" t="inlineStr">
        <is>
          <t>7e014c9f94d4b3936f1d048fe9510cd2</t>
        </is>
      </c>
      <c r="L2360" t="inlineStr">
        <is>
          <t>7e014c9f94d4b3936f1d048fe9510cd2</t>
        </is>
      </c>
      <c r="M2360" t="n">
        <v>2</v>
      </c>
      <c r="N2360" t="n">
        <v>2</v>
      </c>
    </row>
    <row r="2361">
      <c r="A2361" t="n">
        <v>9</v>
      </c>
      <c r="B2361" s="2" t="n">
        <v>43912</v>
      </c>
      <c r="C2361" t="n">
        <v>853</v>
      </c>
      <c r="D2361" t="inlineStr">
        <is>
          <t>Wie beurteilen Sie diese Aussage: "Für ein Kind ist es am besten, wenn ein Elternteil Vollzeit für die Kinderbetreuung zu Hause bleibt."</t>
        </is>
      </c>
      <c r="E2361" t="inlineStr">
        <is>
          <t>options7</t>
        </is>
      </c>
      <c r="F2361" t="n">
        <v>4744</v>
      </c>
      <c r="G2361" t="inlineStr">
        <is>
          <t>Werthaltungen</t>
        </is>
      </c>
      <c r="H2361" t="inlineStr">
        <is>
          <t>Q00263</t>
        </is>
      </c>
      <c r="I2361" t="inlineStr">
        <is>
          <t>de</t>
        </is>
      </c>
      <c r="J2361" t="b">
        <v>1</v>
      </c>
      <c r="K2361" t="inlineStr">
        <is>
          <t>7e014c9f94d4b3936f1d048fe9510cd2</t>
        </is>
      </c>
      <c r="L2361" t="inlineStr">
        <is>
          <t>7e014c9f94d4b3936f1d048fe9510cd2</t>
        </is>
      </c>
      <c r="M2361" t="n">
        <v>2</v>
      </c>
      <c r="N2361" t="n">
        <v>2</v>
      </c>
    </row>
    <row r="2362">
      <c r="A2362" t="n">
        <v>40</v>
      </c>
      <c r="B2362" s="2" t="n">
        <v>43919</v>
      </c>
      <c r="C2362" t="n">
        <v>997</v>
      </c>
      <c r="D2362" t="inlineStr">
        <is>
          <t>Wie beurteilen Sie diese Aussage: "Für ein Kind ist es am besten, wenn ein Elternteil Vollzeit für die Kinderbetreuung zu Hause bleibt."</t>
        </is>
      </c>
      <c r="E2362" t="inlineStr">
        <is>
          <t>options7</t>
        </is>
      </c>
      <c r="F2362" t="n">
        <v>4746</v>
      </c>
      <c r="G2362" t="inlineStr">
        <is>
          <t>Werthaltungen</t>
        </is>
      </c>
      <c r="H2362" t="inlineStr">
        <is>
          <t>Q00311</t>
        </is>
      </c>
      <c r="I2362" t="inlineStr">
        <is>
          <t>de</t>
        </is>
      </c>
      <c r="J2362" t="b">
        <v>1</v>
      </c>
      <c r="K2362" t="inlineStr">
        <is>
          <t>7e014c9f94d4b3936f1d048fe9510cd2</t>
        </is>
      </c>
      <c r="L2362" t="inlineStr">
        <is>
          <t>7e014c9f94d4b3936f1d048fe9510cd2</t>
        </is>
      </c>
      <c r="M2362" t="n">
        <v>2</v>
      </c>
      <c r="N2362" t="n">
        <v>2</v>
      </c>
    </row>
    <row r="2363">
      <c r="A2363" t="n">
        <v>49</v>
      </c>
      <c r="B2363" s="2" t="n">
        <v>44101</v>
      </c>
      <c r="C2363" t="n">
        <v>1397</v>
      </c>
      <c r="D2363" t="inlineStr">
        <is>
          <t>Wie beurteilen Sie diese Aussage: "Für ein Kind ist es am besten, wenn ein Elternteil Vollzeit für die Kinderbetreuung zu Hause bleibt."</t>
        </is>
      </c>
      <c r="E2363" t="inlineStr">
        <is>
          <t>options7</t>
        </is>
      </c>
      <c r="F2363" t="n">
        <v>4781</v>
      </c>
      <c r="G2363" t="inlineStr">
        <is>
          <t>Werthaltungen</t>
        </is>
      </c>
      <c r="H2363" t="inlineStr">
        <is>
          <t>Q00362</t>
        </is>
      </c>
      <c r="I2363" t="inlineStr">
        <is>
          <t>de</t>
        </is>
      </c>
      <c r="J2363" t="b">
        <v>1</v>
      </c>
      <c r="K2363" t="inlineStr">
        <is>
          <t>7e014c9f94d4b3936f1d048fe9510cd2</t>
        </is>
      </c>
      <c r="L2363" t="inlineStr">
        <is>
          <t>7e014c9f94d4b3936f1d048fe9510cd2</t>
        </is>
      </c>
      <c r="M2363" t="n">
        <v>2</v>
      </c>
      <c r="N2363" t="n">
        <v>2</v>
      </c>
    </row>
    <row r="2364">
      <c r="A2364" t="n">
        <v>18</v>
      </c>
      <c r="B2364" s="2" t="n">
        <v>44101</v>
      </c>
      <c r="C2364" t="n">
        <v>1841</v>
      </c>
      <c r="D2364" t="inlineStr">
        <is>
          <t>Wie beurteilen Sie diese Aussage: "Für ein Kind ist es am besten, wenn ein Elternteil Vollzeit für die Kinderbetreuung zu Hause bleibt."</t>
        </is>
      </c>
      <c r="E2364" t="inlineStr">
        <is>
          <t>options7</t>
        </is>
      </c>
      <c r="F2364" t="n">
        <v>4768</v>
      </c>
      <c r="G2364" t="inlineStr">
        <is>
          <t>Werthaltungen</t>
        </is>
      </c>
      <c r="H2364" t="inlineStr">
        <is>
          <t>Q00411</t>
        </is>
      </c>
      <c r="I2364" t="inlineStr">
        <is>
          <t>de</t>
        </is>
      </c>
      <c r="J2364" t="b">
        <v>1</v>
      </c>
      <c r="K2364" t="inlineStr">
        <is>
          <t>7e014c9f94d4b3936f1d048fe9510cd2</t>
        </is>
      </c>
      <c r="L2364" t="inlineStr">
        <is>
          <t>7e014c9f94d4b3936f1d048fe9510cd2</t>
        </is>
      </c>
      <c r="M2364" t="n">
        <v>2</v>
      </c>
      <c r="N2364" t="n">
        <v>2</v>
      </c>
    </row>
    <row r="2365">
      <c r="A2365" t="n">
        <v>51</v>
      </c>
      <c r="B2365" s="2" t="n">
        <v>44101</v>
      </c>
      <c r="C2365" t="n">
        <v>1638</v>
      </c>
      <c r="D2365" t="inlineStr">
        <is>
          <t>Wie beurteilen Sie diese Aussage: "Für ein Kind ist es am besten, wenn ein Elternteil Vollzeit für die Kinderbetreuung zu Hause bleibt."</t>
        </is>
      </c>
      <c r="E2365" t="inlineStr">
        <is>
          <t>options7</t>
        </is>
      </c>
      <c r="F2365" t="n">
        <v>4779</v>
      </c>
      <c r="G2365" t="inlineStr">
        <is>
          <t>Werthaltungen</t>
        </is>
      </c>
      <c r="H2365" t="inlineStr">
        <is>
          <t>Q00457</t>
        </is>
      </c>
      <c r="I2365" t="inlineStr">
        <is>
          <t>de</t>
        </is>
      </c>
      <c r="J2365" t="b">
        <v>1</v>
      </c>
      <c r="K2365" t="inlineStr">
        <is>
          <t>7e014c9f94d4b3936f1d048fe9510cd2</t>
        </is>
      </c>
      <c r="L2365" t="inlineStr">
        <is>
          <t>7e014c9f94d4b3936f1d048fe9510cd2</t>
        </is>
      </c>
      <c r="M2365" t="n">
        <v>2</v>
      </c>
      <c r="N2365" t="n">
        <v>2</v>
      </c>
    </row>
    <row r="2366">
      <c r="A2366" t="n">
        <v>20</v>
      </c>
      <c r="B2366" s="2" t="n">
        <v>44101</v>
      </c>
      <c r="C2366" t="n">
        <v>1143</v>
      </c>
      <c r="D2366" t="inlineStr">
        <is>
          <t>Wie beurteilen Sie diese Aussage: "Für ein Kind ist es am besten, wenn ein Elternteil Vollzeit für die Kinderbetreuung zu Hause bleibt."</t>
        </is>
      </c>
      <c r="E2366" t="inlineStr">
        <is>
          <t>options7</t>
        </is>
      </c>
      <c r="F2366" t="n">
        <v>4756</v>
      </c>
      <c r="G2366" t="inlineStr">
        <is>
          <t>Werthaltungen</t>
        </is>
      </c>
      <c r="H2366" t="inlineStr">
        <is>
          <t>Q00504</t>
        </is>
      </c>
      <c r="I2366" t="inlineStr">
        <is>
          <t>de</t>
        </is>
      </c>
      <c r="J2366" t="b">
        <v>1</v>
      </c>
      <c r="K2366" t="inlineStr">
        <is>
          <t>7e014c9f94d4b3936f1d048fe9510cd2</t>
        </is>
      </c>
      <c r="L2366" t="inlineStr">
        <is>
          <t>7e014c9f94d4b3936f1d048fe9510cd2</t>
        </is>
      </c>
      <c r="M2366" t="n">
        <v>2</v>
      </c>
      <c r="N2366" t="n">
        <v>2</v>
      </c>
    </row>
    <row r="2367">
      <c r="A2367" t="n">
        <v>22</v>
      </c>
      <c r="B2367" s="2" t="n">
        <v>44101</v>
      </c>
      <c r="C2367" t="n">
        <v>1903</v>
      </c>
      <c r="D2367" t="inlineStr">
        <is>
          <t>Wie beurteilen Sie diese Aussage: "Für ein Kind ist es am besten, wenn ein Elternteil Vollzeit für die Kinderbetreuung zu Hause bleibt."</t>
        </is>
      </c>
      <c r="E2367" t="inlineStr">
        <is>
          <t>options7</t>
        </is>
      </c>
      <c r="F2367" t="n">
        <v>4761</v>
      </c>
      <c r="G2367" t="inlineStr">
        <is>
          <t>Werthaltungen</t>
        </is>
      </c>
      <c r="H2367" t="inlineStr">
        <is>
          <t>Q00552</t>
        </is>
      </c>
      <c r="I2367" t="inlineStr">
        <is>
          <t>de</t>
        </is>
      </c>
      <c r="J2367" t="b">
        <v>1</v>
      </c>
      <c r="K2367" t="inlineStr">
        <is>
          <t>7e014c9f94d4b3936f1d048fe9510cd2</t>
        </is>
      </c>
      <c r="L2367" t="inlineStr">
        <is>
          <t>7e014c9f94d4b3936f1d048fe9510cd2</t>
        </is>
      </c>
      <c r="M2367" t="n">
        <v>2</v>
      </c>
      <c r="N2367" t="n">
        <v>2</v>
      </c>
    </row>
    <row r="2368">
      <c r="A2368" t="n">
        <v>24</v>
      </c>
      <c r="B2368" s="2" t="n">
        <v>44122</v>
      </c>
      <c r="C2368" t="n">
        <v>2157</v>
      </c>
      <c r="D2368" t="inlineStr">
        <is>
          <t>Wie beurteilen Sie diese Aussage: "Für ein Kind ist es am besten, wenn ein Elternteil Vollzeit für die Kinderbetreuung zu Hause bleibt."</t>
        </is>
      </c>
      <c r="E2368" t="inlineStr">
        <is>
          <t>options7</t>
        </is>
      </c>
      <c r="F2368" t="n">
        <v>4757</v>
      </c>
      <c r="G2368" t="inlineStr">
        <is>
          <t>Werthaltungen</t>
        </is>
      </c>
      <c r="H2368" t="inlineStr">
        <is>
          <t>Q00610</t>
        </is>
      </c>
      <c r="I2368" t="inlineStr">
        <is>
          <t>de</t>
        </is>
      </c>
      <c r="J2368" t="b">
        <v>1</v>
      </c>
      <c r="K2368" t="inlineStr">
        <is>
          <t>7e014c9f94d4b3936f1d048fe9510cd2</t>
        </is>
      </c>
      <c r="L2368" t="inlineStr">
        <is>
          <t>7e014c9f94d4b3936f1d048fe9510cd2</t>
        </is>
      </c>
      <c r="M2368" t="n">
        <v>2</v>
      </c>
      <c r="N2368" t="n">
        <v>2</v>
      </c>
    </row>
    <row r="2369">
      <c r="A2369" t="n">
        <v>45</v>
      </c>
      <c r="B2369" s="2" t="n">
        <v>44129</v>
      </c>
      <c r="C2369" t="n">
        <v>2338</v>
      </c>
      <c r="D2369" t="inlineStr">
        <is>
          <t>Wie beurteilen Sie diese Aussage: "Für ein Kind ist es am besten, wenn ein Elternteil Vollzeit für die Kinderbetreuung zu Hause bleibt."</t>
        </is>
      </c>
      <c r="E2369" t="inlineStr">
        <is>
          <t>options7</t>
        </is>
      </c>
      <c r="F2369" t="n">
        <v>4784</v>
      </c>
      <c r="G2369" t="inlineStr">
        <is>
          <t>Werthaltungen</t>
        </is>
      </c>
      <c r="H2369" t="inlineStr">
        <is>
          <t>Q00671</t>
        </is>
      </c>
      <c r="I2369" t="inlineStr">
        <is>
          <t>de</t>
        </is>
      </c>
      <c r="J2369" t="b">
        <v>1</v>
      </c>
      <c r="K2369" t="inlineStr">
        <is>
          <t>7e014c9f94d4b3936f1d048fe9510cd2</t>
        </is>
      </c>
      <c r="L2369" t="inlineStr">
        <is>
          <t>7e014c9f94d4b3936f1d048fe9510cd2</t>
        </is>
      </c>
      <c r="M2369" t="n">
        <v>2</v>
      </c>
      <c r="N2369" t="n">
        <v>2</v>
      </c>
    </row>
    <row r="2370">
      <c r="A2370" t="n">
        <v>25</v>
      </c>
      <c r="B2370" s="2" t="n">
        <v>44129</v>
      </c>
      <c r="C2370" t="n">
        <v>2585</v>
      </c>
      <c r="D2370" t="inlineStr">
        <is>
          <t>Wie beurteilen Sie diese Aussage: "Für ein Kind ist es am besten, wenn ein Elternteil Vollzeit für die Kinderbetreuung zu Hause bleibt."</t>
        </is>
      </c>
      <c r="E2370" t="inlineStr">
        <is>
          <t>options7</t>
        </is>
      </c>
      <c r="F2370" t="n">
        <v>4774</v>
      </c>
      <c r="G2370" t="inlineStr">
        <is>
          <t>Werthaltungen</t>
        </is>
      </c>
      <c r="H2370" t="inlineStr">
        <is>
          <t>Q00718</t>
        </is>
      </c>
      <c r="I2370" t="inlineStr">
        <is>
          <t>de</t>
        </is>
      </c>
      <c r="J2370" t="b">
        <v>1</v>
      </c>
      <c r="K2370" t="inlineStr">
        <is>
          <t>7e014c9f94d4b3936f1d048fe9510cd2</t>
        </is>
      </c>
      <c r="L2370" t="inlineStr">
        <is>
          <t>7e014c9f94d4b3936f1d048fe9510cd2</t>
        </is>
      </c>
      <c r="M2370" t="n">
        <v>2</v>
      </c>
      <c r="N2370" t="n">
        <v>2</v>
      </c>
    </row>
    <row r="2371">
      <c r="A2371" t="n">
        <v>33</v>
      </c>
      <c r="B2371" s="2" t="n">
        <v>44164</v>
      </c>
      <c r="C2371" t="n">
        <v>2696</v>
      </c>
      <c r="D2371" t="inlineStr">
        <is>
          <t>Wie beurteilen Sie diese Aussage: "Für ein Kind ist es am besten, wenn ein Elternteil Vollzeit für die Kinderbetreuung zu Hause bleibt."</t>
        </is>
      </c>
      <c r="E2371" t="inlineStr">
        <is>
          <t>options7</t>
        </is>
      </c>
      <c r="F2371" t="n">
        <v>4776</v>
      </c>
      <c r="G2371" t="inlineStr">
        <is>
          <t>Werthaltungen</t>
        </is>
      </c>
      <c r="H2371" t="inlineStr">
        <is>
          <t>Q00774</t>
        </is>
      </c>
      <c r="I2371" t="inlineStr">
        <is>
          <t>de</t>
        </is>
      </c>
      <c r="J2371" t="b">
        <v>1</v>
      </c>
      <c r="K2371" t="inlineStr">
        <is>
          <t>7e014c9f94d4b3936f1d048fe9510cd2</t>
        </is>
      </c>
      <c r="L2371" t="inlineStr">
        <is>
          <t>7e014c9f94d4b3936f1d048fe9510cd2</t>
        </is>
      </c>
      <c r="M2371" t="n">
        <v>2</v>
      </c>
      <c r="N2371" t="n">
        <v>2</v>
      </c>
    </row>
    <row r="2372">
      <c r="A2372" t="n">
        <v>32</v>
      </c>
      <c r="B2372" s="2" t="n">
        <v>44164</v>
      </c>
      <c r="C2372" t="n">
        <v>2798</v>
      </c>
      <c r="D2372" t="inlineStr">
        <is>
          <t>Wie beurteilen Sie diese Aussage: "Für ein Kind ist es am besten, wenn ein Elternteil Vollzeit für die Kinderbetreuung zu Hause bleibt."</t>
        </is>
      </c>
      <c r="E2372" t="inlineStr">
        <is>
          <t>options7</t>
        </is>
      </c>
      <c r="F2372" t="n">
        <v>4760</v>
      </c>
      <c r="G2372" t="inlineStr">
        <is>
          <t>Werthaltungen</t>
        </is>
      </c>
      <c r="H2372" t="inlineStr">
        <is>
          <t>Q00825</t>
        </is>
      </c>
      <c r="I2372" t="inlineStr">
        <is>
          <t>de</t>
        </is>
      </c>
      <c r="J2372" t="b">
        <v>1</v>
      </c>
      <c r="K2372" t="inlineStr">
        <is>
          <t>7e014c9f94d4b3936f1d048fe9510cd2</t>
        </is>
      </c>
      <c r="L2372" t="inlineStr">
        <is>
          <t>7e014c9f94d4b3936f1d048fe9510cd2</t>
        </is>
      </c>
      <c r="M2372" t="n">
        <v>2</v>
      </c>
      <c r="N2372" t="n">
        <v>2</v>
      </c>
    </row>
    <row r="2373">
      <c r="A2373" t="n">
        <v>53</v>
      </c>
      <c r="B2373" s="2" t="n">
        <v>44262</v>
      </c>
      <c r="C2373" t="n">
        <v>2992</v>
      </c>
      <c r="D2373" t="inlineStr">
        <is>
          <t>Wie beurteilen Sie diese Aussage: "Für ein Kind ist es am besten, wenn ein Elternteil Vollzeit für die Kinderbetreuung zu Hause bleibt."</t>
        </is>
      </c>
      <c r="E2373" t="inlineStr">
        <is>
          <t>options7</t>
        </is>
      </c>
      <c r="F2373" t="n">
        <v>4787</v>
      </c>
      <c r="G2373" t="inlineStr">
        <is>
          <t>Werthaltungen</t>
        </is>
      </c>
      <c r="H2373" t="inlineStr">
        <is>
          <t>Q00873</t>
        </is>
      </c>
      <c r="I2373" t="inlineStr">
        <is>
          <t>de</t>
        </is>
      </c>
      <c r="J2373" t="b">
        <v>1</v>
      </c>
      <c r="K2373" t="inlineStr">
        <is>
          <t>7e014c9f94d4b3936f1d048fe9510cd2</t>
        </is>
      </c>
      <c r="L2373" t="inlineStr">
        <is>
          <t>7e014c9f94d4b3936f1d048fe9510cd2</t>
        </is>
      </c>
      <c r="M2373" t="n">
        <v>2</v>
      </c>
      <c r="N2373" t="n">
        <v>2</v>
      </c>
    </row>
    <row r="2374">
      <c r="A2374" t="n">
        <v>55</v>
      </c>
      <c r="B2374" s="2" t="n">
        <v>44262</v>
      </c>
      <c r="C2374" t="n">
        <v>1401</v>
      </c>
      <c r="D2374" t="inlineStr">
        <is>
          <t>Wie beurteilen Sie diese Aussage: "Für ein Kind ist es am besten, wenn ein Elternteil Vollzeit für die Kinderbetreuung zu Hause bleibt."</t>
        </is>
      </c>
      <c r="E2374" t="inlineStr">
        <is>
          <t>options7</t>
        </is>
      </c>
      <c r="F2374" t="n">
        <v>4792</v>
      </c>
      <c r="G2374" t="inlineStr">
        <is>
          <t>Werthaltungen</t>
        </is>
      </c>
      <c r="H2374" t="inlineStr">
        <is>
          <t>Q00888</t>
        </is>
      </c>
      <c r="I2374" t="inlineStr">
        <is>
          <t>de</t>
        </is>
      </c>
      <c r="J2374" t="b">
        <v>1</v>
      </c>
      <c r="K2374" t="inlineStr">
        <is>
          <t>7e014c9f94d4b3936f1d048fe9510cd2</t>
        </is>
      </c>
      <c r="L2374" t="inlineStr">
        <is>
          <t>7e014c9f94d4b3936f1d048fe9510cd2</t>
        </is>
      </c>
      <c r="M2374" t="n">
        <v>2</v>
      </c>
      <c r="N2374" t="n">
        <v>2</v>
      </c>
    </row>
    <row r="2375">
      <c r="A2375" t="n">
        <v>60</v>
      </c>
      <c r="B2375" s="2" t="n">
        <v>44262</v>
      </c>
      <c r="C2375" t="n">
        <v>3262</v>
      </c>
      <c r="D2375" t="inlineStr">
        <is>
          <t>Wie beurteilen Sie diese Aussage: "Für ein Kind ist es am besten, wenn ein Elternteil Vollzeit für die Kinderbetreuung zu Hause bleibt."</t>
        </is>
      </c>
      <c r="E2375" t="inlineStr">
        <is>
          <t>options7</t>
        </is>
      </c>
      <c r="F2375" t="n">
        <v>4790</v>
      </c>
      <c r="G2375" t="inlineStr">
        <is>
          <t>Werthaltungen</t>
        </is>
      </c>
      <c r="H2375" t="inlineStr">
        <is>
          <t>Q00975</t>
        </is>
      </c>
      <c r="I2375" t="inlineStr">
        <is>
          <t>de</t>
        </is>
      </c>
      <c r="J2375" t="b">
        <v>1</v>
      </c>
      <c r="K2375" t="inlineStr">
        <is>
          <t>7e014c9f94d4b3936f1d048fe9510cd2</t>
        </is>
      </c>
      <c r="L2375" t="inlineStr">
        <is>
          <t>7e014c9f94d4b3936f1d048fe9510cd2</t>
        </is>
      </c>
      <c r="M2375" t="n">
        <v>2</v>
      </c>
      <c r="N2375" t="n">
        <v>2</v>
      </c>
    </row>
    <row r="2376">
      <c r="A2376" t="n">
        <v>71</v>
      </c>
      <c r="B2376" s="2" t="n">
        <v>44311</v>
      </c>
      <c r="C2376" t="n">
        <v>3408</v>
      </c>
      <c r="D2376" t="inlineStr">
        <is>
          <t>Wie beurteilen Sie diese Aussage: "Für ein Kind ist es am besten, wenn ein Elternteil Vollzeit für die Kinderbetreuung zu Hause bleibt."</t>
        </is>
      </c>
      <c r="E2376" t="inlineStr">
        <is>
          <t>options7</t>
        </is>
      </c>
      <c r="F2376" t="n">
        <v>4805</v>
      </c>
      <c r="G2376" t="inlineStr">
        <is>
          <t>Werthaltungen</t>
        </is>
      </c>
      <c r="H2376" t="inlineStr">
        <is>
          <t>Q01024</t>
        </is>
      </c>
      <c r="I2376" t="inlineStr">
        <is>
          <t>de</t>
        </is>
      </c>
      <c r="J2376" t="b">
        <v>1</v>
      </c>
      <c r="K2376" t="inlineStr">
        <is>
          <t>7e014c9f94d4b3936f1d048fe9510cd2</t>
        </is>
      </c>
      <c r="L2376" t="inlineStr">
        <is>
          <t>7e014c9f94d4b3936f1d048fe9510cd2</t>
        </is>
      </c>
      <c r="M2376" t="n">
        <v>2</v>
      </c>
      <c r="N2376" t="n">
        <v>2</v>
      </c>
    </row>
    <row r="2377">
      <c r="A2377" t="n">
        <v>63</v>
      </c>
      <c r="B2377" s="2" t="n">
        <v>44311</v>
      </c>
      <c r="C2377" t="n">
        <v>3407</v>
      </c>
      <c r="D2377" t="inlineStr">
        <is>
          <t>Wie beurteilen Sie diese Aussage: "Für ein Kind ist es am besten, wenn ein Elternteil Vollzeit für die Kinderbetreuung zu Hause bleibt."</t>
        </is>
      </c>
      <c r="E2377" t="inlineStr">
        <is>
          <t>options7</t>
        </is>
      </c>
      <c r="F2377" t="n">
        <v>4797</v>
      </c>
      <c r="G2377" t="inlineStr">
        <is>
          <t>Werthaltungen</t>
        </is>
      </c>
      <c r="H2377" t="inlineStr">
        <is>
          <t>Q01079</t>
        </is>
      </c>
      <c r="I2377" t="inlineStr">
        <is>
          <t>de</t>
        </is>
      </c>
      <c r="J2377" t="b">
        <v>1</v>
      </c>
      <c r="K2377" t="inlineStr">
        <is>
          <t>7e014c9f94d4b3936f1d048fe9510cd2</t>
        </is>
      </c>
      <c r="L2377" t="inlineStr">
        <is>
          <t>7e014c9f94d4b3936f1d048fe9510cd2</t>
        </is>
      </c>
      <c r="M2377" t="n">
        <v>2</v>
      </c>
      <c r="N2377" t="n">
        <v>2</v>
      </c>
    </row>
    <row r="2378">
      <c r="A2378" t="n">
        <v>64</v>
      </c>
      <c r="B2378" s="2" t="n">
        <v>44311</v>
      </c>
      <c r="C2378" t="n">
        <v>3700</v>
      </c>
      <c r="D2378" t="inlineStr">
        <is>
          <t>Wie beurteilen Sie diese Aussage: "Für ein Kind ist es am besten, wenn ein Elternteil Vollzeit für die Kinderbetreuung zu Hause bleibt."</t>
        </is>
      </c>
      <c r="E2378" t="inlineStr">
        <is>
          <t>options7</t>
        </is>
      </c>
      <c r="F2378" t="n">
        <v>4799</v>
      </c>
      <c r="G2378" t="inlineStr">
        <is>
          <t>Werthaltungen</t>
        </is>
      </c>
      <c r="H2378" t="inlineStr">
        <is>
          <t>Q01131</t>
        </is>
      </c>
      <c r="I2378" t="inlineStr">
        <is>
          <t>de</t>
        </is>
      </c>
      <c r="J2378" t="b">
        <v>1</v>
      </c>
      <c r="K2378" t="inlineStr">
        <is>
          <t>7e014c9f94d4b3936f1d048fe9510cd2</t>
        </is>
      </c>
      <c r="L2378" t="inlineStr">
        <is>
          <t>7e014c9f94d4b3936f1d048fe9510cd2</t>
        </is>
      </c>
      <c r="M2378" t="n">
        <v>2</v>
      </c>
      <c r="N2378" t="n">
        <v>2</v>
      </c>
    </row>
    <row r="2379">
      <c r="A2379" t="n">
        <v>67</v>
      </c>
      <c r="B2379" s="2" t="n">
        <v>44234</v>
      </c>
      <c r="C2379" t="n">
        <v>2851</v>
      </c>
      <c r="D2379" t="inlineStr">
        <is>
          <t>Wie beurteilen Sie diese Aussage: "Für ein Kind ist es am besten, wenn ein Elternteil Vollzeit für die Kinderbetreuung zu Hause bleibt."</t>
        </is>
      </c>
      <c r="E2379" t="inlineStr">
        <is>
          <t>options7</t>
        </is>
      </c>
      <c r="F2379" t="n">
        <v>4785</v>
      </c>
      <c r="G2379" t="inlineStr">
        <is>
          <t>Werthaltungen</t>
        </is>
      </c>
      <c r="H2379" t="inlineStr">
        <is>
          <t>Q01180</t>
        </is>
      </c>
      <c r="I2379" t="inlineStr">
        <is>
          <t>de</t>
        </is>
      </c>
      <c r="J2379" t="b">
        <v>1</v>
      </c>
      <c r="K2379" t="inlineStr">
        <is>
          <t>7e014c9f94d4b3936f1d048fe9510cd2</t>
        </is>
      </c>
      <c r="L2379" t="inlineStr">
        <is>
          <t>7e014c9f94d4b3936f1d048fe9510cd2</t>
        </is>
      </c>
      <c r="M2379" t="n">
        <v>2</v>
      </c>
      <c r="N2379" t="n">
        <v>2</v>
      </c>
    </row>
    <row r="2380">
      <c r="A2380" t="n">
        <v>89</v>
      </c>
      <c r="B2380" s="2" t="n">
        <v>44528</v>
      </c>
      <c r="C2380" t="n">
        <v>4465</v>
      </c>
      <c r="D2380" t="inlineStr">
        <is>
          <t>Wie beurteilen Sie diese Aussage: "Für ein Kind ist es am besten, wenn ein Elternteil Vollzeit für die Kinderbetreuung zu Hause bleibt."</t>
        </is>
      </c>
      <c r="E2380" t="inlineStr">
        <is>
          <t>options7</t>
        </is>
      </c>
      <c r="F2380" t="n">
        <v>4813</v>
      </c>
      <c r="G2380" t="inlineStr">
        <is>
          <t>Werthaltungen</t>
        </is>
      </c>
      <c r="H2380" t="inlineStr">
        <is>
          <t>Q01235</t>
        </is>
      </c>
      <c r="I2380" t="inlineStr">
        <is>
          <t>de</t>
        </is>
      </c>
      <c r="J2380" t="b">
        <v>1</v>
      </c>
      <c r="K2380" t="inlineStr">
        <is>
          <t>7e014c9f94d4b3936f1d048fe9510cd2</t>
        </is>
      </c>
      <c r="L2380" t="inlineStr">
        <is>
          <t>7e014c9f94d4b3936f1d048fe9510cd2</t>
        </is>
      </c>
      <c r="M2380" t="n">
        <v>2</v>
      </c>
      <c r="N2380" t="n">
        <v>2</v>
      </c>
    </row>
    <row r="2381">
      <c r="A2381" t="n">
        <v>75</v>
      </c>
      <c r="B2381" s="2" t="n">
        <v>44465</v>
      </c>
      <c r="C2381" t="n">
        <v>4110</v>
      </c>
      <c r="D2381" t="inlineStr">
        <is>
          <t>Wie beurteilen Sie diese Aussage: "Für ein Kind ist es am besten, wenn ein Elternteil Vollzeit für die Kinderbetreuung zu Hause bleibt."</t>
        </is>
      </c>
      <c r="E2381" t="inlineStr">
        <is>
          <t>options7</t>
        </is>
      </c>
      <c r="F2381" t="n">
        <v>4812</v>
      </c>
      <c r="G2381" t="inlineStr">
        <is>
          <t>Werthaltungen</t>
        </is>
      </c>
      <c r="H2381" t="inlineStr">
        <is>
          <t>Q01283</t>
        </is>
      </c>
      <c r="I2381" t="inlineStr">
        <is>
          <t>de</t>
        </is>
      </c>
      <c r="J2381" t="b">
        <v>1</v>
      </c>
      <c r="K2381" t="inlineStr">
        <is>
          <t>7e014c9f94d4b3936f1d048fe9510cd2</t>
        </is>
      </c>
      <c r="L2381" t="inlineStr">
        <is>
          <t>7e014c9f94d4b3936f1d048fe9510cd2</t>
        </is>
      </c>
      <c r="M2381" t="n">
        <v>2</v>
      </c>
      <c r="N2381" t="n">
        <v>2</v>
      </c>
    </row>
    <row r="2382">
      <c r="A2382" t="n">
        <v>86</v>
      </c>
      <c r="B2382" s="2" t="n">
        <v>44528</v>
      </c>
      <c r="C2382" t="n">
        <v>4222</v>
      </c>
      <c r="D2382" t="inlineStr">
        <is>
          <t xml:space="preserve">Wie beurteilen Sie diese Aussage: "Für ein Kind ist es am besten, wenn ein Elternteil Vollzeit für die Kinderbetreuung zu Hause bleibt." </t>
        </is>
      </c>
      <c r="E2382" t="inlineStr">
        <is>
          <t>options7</t>
        </is>
      </c>
      <c r="F2382" t="n">
        <v>4818</v>
      </c>
      <c r="G2382" t="inlineStr">
        <is>
          <t>Werthaltungen</t>
        </is>
      </c>
      <c r="H2382" t="inlineStr">
        <is>
          <t>Q01336</t>
        </is>
      </c>
      <c r="I2382" t="inlineStr">
        <is>
          <t>de</t>
        </is>
      </c>
      <c r="J2382" t="b">
        <v>1</v>
      </c>
      <c r="K2382" t="inlineStr">
        <is>
          <t>7e014c9f94d4b3936f1d048fe9510cd2</t>
        </is>
      </c>
      <c r="L2382" t="inlineStr">
        <is>
          <t>7e014c9f94d4b3936f1d048fe9510cd2</t>
        </is>
      </c>
      <c r="M2382" t="n">
        <v>2</v>
      </c>
      <c r="N2382" t="n">
        <v>2</v>
      </c>
    </row>
    <row r="2383">
      <c r="A2383" t="n">
        <v>83</v>
      </c>
      <c r="B2383" s="2" t="n">
        <v>44605</v>
      </c>
      <c r="C2383" t="n">
        <v>4870</v>
      </c>
      <c r="D2383" t="inlineStr">
        <is>
          <t>Wie beurteilen Sie diese Aussage: "Für ein Kind ist es am besten, wenn ein Elternteil Vollzeit für die Kinderbetreuung zu Hause bleibt."</t>
        </is>
      </c>
      <c r="E2383" t="inlineStr">
        <is>
          <t>options7</t>
        </is>
      </c>
      <c r="F2383" t="n">
        <v>4829</v>
      </c>
      <c r="G2383" t="inlineStr">
        <is>
          <t>Werthaltungen</t>
        </is>
      </c>
      <c r="H2383" t="inlineStr">
        <is>
          <t>Q01502</t>
        </is>
      </c>
      <c r="I2383" t="inlineStr">
        <is>
          <t>de</t>
        </is>
      </c>
      <c r="J2383" t="b">
        <v>1</v>
      </c>
      <c r="K2383" t="inlineStr">
        <is>
          <t>7e014c9f94d4b3936f1d048fe9510cd2</t>
        </is>
      </c>
      <c r="L2383" t="inlineStr">
        <is>
          <t>7e014c9f94d4b3936f1d048fe9510cd2</t>
        </is>
      </c>
      <c r="M2383" t="n">
        <v>2</v>
      </c>
      <c r="N2383" t="n">
        <v>2</v>
      </c>
    </row>
    <row r="2384">
      <c r="A2384" t="n">
        <v>84</v>
      </c>
      <c r="B2384" s="2" t="n">
        <v>44605</v>
      </c>
      <c r="C2384" t="n">
        <v>4759</v>
      </c>
      <c r="D2384" t="inlineStr">
        <is>
          <t>Wie beurteilen Sie diese Aussage: "Für ein Kind ist es am besten, wenn ein Elternteil Vollzeit für die Kinderbetreuung zu Hause bleibt."</t>
        </is>
      </c>
      <c r="E2384" t="inlineStr">
        <is>
          <t>options7</t>
        </is>
      </c>
      <c r="F2384" t="n">
        <v>4816</v>
      </c>
      <c r="G2384" t="inlineStr">
        <is>
          <t>Werthaltungen</t>
        </is>
      </c>
      <c r="H2384" t="inlineStr">
        <is>
          <t>Q01558</t>
        </is>
      </c>
      <c r="I2384" t="inlineStr">
        <is>
          <t>de</t>
        </is>
      </c>
      <c r="J2384" t="b">
        <v>1</v>
      </c>
      <c r="K2384" t="inlineStr">
        <is>
          <t>7e014c9f94d4b3936f1d048fe9510cd2</t>
        </is>
      </c>
      <c r="L2384" t="inlineStr">
        <is>
          <t>7e014c9f94d4b3936f1d048fe9510cd2</t>
        </is>
      </c>
      <c r="M2384" t="n">
        <v>2</v>
      </c>
      <c r="N2384" t="n">
        <v>2</v>
      </c>
    </row>
    <row r="2385">
      <c r="A2385" t="n">
        <v>103</v>
      </c>
      <c r="B2385" s="2" t="n">
        <v>44647</v>
      </c>
      <c r="C2385" t="n">
        <v>5264</v>
      </c>
      <c r="D2385" t="inlineStr">
        <is>
          <t>Wie beurteilen Sie diese Aussage: "Für ein Kind ist es am besten, wenn ein Elternteil Vollzeit für die Kinderbetreuung zu Hause bleibt."</t>
        </is>
      </c>
      <c r="E2385" t="inlineStr">
        <is>
          <t>options7</t>
        </is>
      </c>
      <c r="F2385" t="n">
        <v>4817</v>
      </c>
      <c r="G2385" t="inlineStr">
        <is>
          <t>Werthaltungen</t>
        </is>
      </c>
      <c r="H2385" t="inlineStr">
        <is>
          <t>Q01616</t>
        </is>
      </c>
      <c r="I2385" t="inlineStr">
        <is>
          <t>de</t>
        </is>
      </c>
      <c r="J2385" t="b">
        <v>1</v>
      </c>
      <c r="K2385" t="inlineStr">
        <is>
          <t>7e014c9f94d4b3936f1d048fe9510cd2</t>
        </is>
      </c>
      <c r="L2385" t="inlineStr">
        <is>
          <t>7e014c9f94d4b3936f1d048fe9510cd2</t>
        </is>
      </c>
      <c r="M2385" t="n">
        <v>2</v>
      </c>
      <c r="N2385" t="n">
        <v>2</v>
      </c>
    </row>
    <row r="2386">
      <c r="A2386" t="n">
        <v>92</v>
      </c>
      <c r="B2386" s="2" t="n">
        <v>44647</v>
      </c>
      <c r="C2386" t="n">
        <v>5689</v>
      </c>
      <c r="D2386" t="inlineStr">
        <is>
          <t>Wie beurteilen Sie diese Aussage: "Für ein Kind ist es am besten, wenn ein Elternteil Vollzeit für die Kinderbetreuung zu Hause bleibt."</t>
        </is>
      </c>
      <c r="E2386" t="inlineStr">
        <is>
          <t>options7</t>
        </is>
      </c>
      <c r="F2386" t="n">
        <v>4838</v>
      </c>
      <c r="G2386" t="inlineStr">
        <is>
          <t>Werthaltungen</t>
        </is>
      </c>
      <c r="H2386" t="inlineStr">
        <is>
          <t>Q01667</t>
        </is>
      </c>
      <c r="I2386" t="inlineStr">
        <is>
          <t>de</t>
        </is>
      </c>
      <c r="J2386" t="b">
        <v>1</v>
      </c>
      <c r="K2386" t="inlineStr">
        <is>
          <t>7e014c9f94d4b3936f1d048fe9510cd2</t>
        </is>
      </c>
      <c r="L2386" t="inlineStr">
        <is>
          <t>7e014c9f94d4b3936f1d048fe9510cd2</t>
        </is>
      </c>
      <c r="M2386" t="n">
        <v>2</v>
      </c>
      <c r="N2386" t="n">
        <v>2</v>
      </c>
    </row>
    <row r="2387">
      <c r="A2387" t="n">
        <v>108</v>
      </c>
      <c r="B2387" s="2" t="n">
        <v>44647</v>
      </c>
      <c r="C2387" t="n">
        <v>5900</v>
      </c>
      <c r="D2387" t="inlineStr">
        <is>
          <t>Wie beurteilen Sie diese Aussage: "Für ein Kind ist es am besten, wenn ein Elternteil Vollzeit für die Kinderbetreuung zu Hause bleibt."</t>
        </is>
      </c>
      <c r="E2387" t="inlineStr">
        <is>
          <t>options7</t>
        </is>
      </c>
      <c r="F2387" t="n">
        <v>4823</v>
      </c>
      <c r="G2387" t="inlineStr">
        <is>
          <t>Werthaltungen</t>
        </is>
      </c>
      <c r="H2387" t="inlineStr">
        <is>
          <t>Q01721</t>
        </is>
      </c>
      <c r="I2387" t="inlineStr">
        <is>
          <t>de</t>
        </is>
      </c>
      <c r="J2387" t="b">
        <v>1</v>
      </c>
      <c r="K2387" t="inlineStr">
        <is>
          <t>7e014c9f94d4b3936f1d048fe9510cd2</t>
        </is>
      </c>
      <c r="L2387" t="inlineStr">
        <is>
          <t>7e014c9f94d4b3936f1d048fe9510cd2</t>
        </is>
      </c>
      <c r="M2387" t="n">
        <v>2</v>
      </c>
      <c r="N2387" t="n">
        <v>2</v>
      </c>
    </row>
    <row r="2388">
      <c r="A2388" t="n">
        <v>95</v>
      </c>
      <c r="B2388" s="2" t="n">
        <v>44647</v>
      </c>
      <c r="C2388" t="n">
        <v>5795</v>
      </c>
      <c r="D2388" t="inlineStr">
        <is>
          <t>Wie beurteilen Sie diese Aussage: "Für ein Kind ist es am besten, wenn ein Elternteil Vollzeit für die Kinderbetreuung zu Hause bleibt."</t>
        </is>
      </c>
      <c r="E2388" t="inlineStr">
        <is>
          <t>options7</t>
        </is>
      </c>
      <c r="F2388" t="n">
        <v>4839</v>
      </c>
      <c r="G2388" t="inlineStr">
        <is>
          <t>Werthaltungen</t>
        </is>
      </c>
      <c r="H2388" t="inlineStr">
        <is>
          <t>Q01774</t>
        </is>
      </c>
      <c r="I2388" t="inlineStr">
        <is>
          <t>de</t>
        </is>
      </c>
      <c r="J2388" t="b">
        <v>1</v>
      </c>
      <c r="K2388" t="inlineStr">
        <is>
          <t>7e014c9f94d4b3936f1d048fe9510cd2</t>
        </is>
      </c>
      <c r="L2388" t="inlineStr">
        <is>
          <t>7e014c9f94d4b3936f1d048fe9510cd2</t>
        </is>
      </c>
      <c r="M2388" t="n">
        <v>2</v>
      </c>
      <c r="N2388" t="n">
        <v>2</v>
      </c>
    </row>
    <row r="2389">
      <c r="A2389" t="n">
        <v>102</v>
      </c>
      <c r="B2389" s="2" t="n">
        <v>44605</v>
      </c>
      <c r="C2389" t="n">
        <v>4977</v>
      </c>
      <c r="D2389" t="inlineStr">
        <is>
          <t>Wie beurteilen Sie diese Aussage: "Für ein Kind ist es am besten, wenn ein Elternteil Vollzeit für die Kinderbetreuung zu Hause bleibt."</t>
        </is>
      </c>
      <c r="E2389" t="inlineStr">
        <is>
          <t>options7</t>
        </is>
      </c>
      <c r="F2389" t="n">
        <v>4825</v>
      </c>
      <c r="G2389" t="inlineStr">
        <is>
          <t>Werthaltungen</t>
        </is>
      </c>
      <c r="H2389" t="inlineStr">
        <is>
          <t>Q01828</t>
        </is>
      </c>
      <c r="I2389" t="inlineStr">
        <is>
          <t>de</t>
        </is>
      </c>
      <c r="J2389" t="b">
        <v>1</v>
      </c>
      <c r="K2389" t="inlineStr">
        <is>
          <t>7e014c9f94d4b3936f1d048fe9510cd2</t>
        </is>
      </c>
      <c r="L2389" t="inlineStr">
        <is>
          <t>7e014c9f94d4b3936f1d048fe9510cd2</t>
        </is>
      </c>
      <c r="M2389" t="n">
        <v>2</v>
      </c>
      <c r="N2389" t="n">
        <v>2</v>
      </c>
    </row>
    <row r="2390">
      <c r="A2390" t="n">
        <v>105</v>
      </c>
      <c r="B2390" s="2" t="n">
        <v>44633</v>
      </c>
      <c r="C2390" t="n">
        <v>5483</v>
      </c>
      <c r="D2390" t="inlineStr">
        <is>
          <t>Wie beurteilen Sie diese Aussage: "Für ein Kind ist es am besten, wenn ein Elternteil Vollzeit für die Kinderbetreuung zu Hause bleibt."</t>
        </is>
      </c>
      <c r="E2390" t="inlineStr">
        <is>
          <t>options7</t>
        </is>
      </c>
      <c r="F2390" t="n">
        <v>4835</v>
      </c>
      <c r="G2390" t="inlineStr">
        <is>
          <t>Werthaltungen</t>
        </is>
      </c>
      <c r="H2390" t="inlineStr">
        <is>
          <t>Q01882</t>
        </is>
      </c>
      <c r="I2390" t="inlineStr">
        <is>
          <t>de</t>
        </is>
      </c>
      <c r="J2390" t="b">
        <v>1</v>
      </c>
      <c r="K2390" t="inlineStr">
        <is>
          <t>7e014c9f94d4b3936f1d048fe9510cd2</t>
        </is>
      </c>
      <c r="L2390" t="inlineStr">
        <is>
          <t>7e014c9f94d4b3936f1d048fe9510cd2</t>
        </is>
      </c>
      <c r="M2390" t="n">
        <v>2</v>
      </c>
      <c r="N2390" t="n">
        <v>2</v>
      </c>
    </row>
    <row r="2391">
      <c r="A2391" t="n">
        <v>106</v>
      </c>
      <c r="B2391" s="2" t="n">
        <v>44633</v>
      </c>
      <c r="C2391" t="n">
        <v>5394</v>
      </c>
      <c r="D2391" t="inlineStr">
        <is>
          <t>Wie beurteilen Sie diese Aussage: "Für ein Kind ist es am besten, wenn ein Elternteil Vollzeit für die Kinderbetreuung zu Hause bleibt."</t>
        </is>
      </c>
      <c r="E2391" t="inlineStr">
        <is>
          <t>options7</t>
        </is>
      </c>
      <c r="F2391" t="n">
        <v>4833</v>
      </c>
      <c r="G2391" t="inlineStr">
        <is>
          <t>Werthaltungen</t>
        </is>
      </c>
      <c r="H2391" t="inlineStr">
        <is>
          <t>Q01937</t>
        </is>
      </c>
      <c r="I2391" t="inlineStr">
        <is>
          <t>de</t>
        </is>
      </c>
      <c r="J2391" t="b">
        <v>1</v>
      </c>
      <c r="K2391" t="inlineStr">
        <is>
          <t>7e014c9f94d4b3936f1d048fe9510cd2</t>
        </is>
      </c>
      <c r="L2391" t="inlineStr">
        <is>
          <t>7e014c9f94d4b3936f1d048fe9510cd2</t>
        </is>
      </c>
      <c r="M2391" t="n">
        <v>2</v>
      </c>
      <c r="N2391" t="n">
        <v>2</v>
      </c>
    </row>
    <row r="2392">
      <c r="A2392" t="n">
        <v>109</v>
      </c>
      <c r="B2392" s="2" t="n">
        <v>44647</v>
      </c>
      <c r="C2392" t="n">
        <v>5634</v>
      </c>
      <c r="D2392" t="inlineStr">
        <is>
          <t>Wie beurteilen Sie diese Aussage: "Für ein Kind ist es am besten, wenn ein Elternteil Vollzeit für die Kinderbetreuung zu Hause bleibt."</t>
        </is>
      </c>
      <c r="E2392" t="inlineStr">
        <is>
          <t>options7</t>
        </is>
      </c>
      <c r="F2392" t="n">
        <v>4837</v>
      </c>
      <c r="G2392" t="inlineStr">
        <is>
          <t>Werthaltungen</t>
        </is>
      </c>
      <c r="H2392" t="inlineStr">
        <is>
          <t>Q01989</t>
        </is>
      </c>
      <c r="I2392" t="inlineStr">
        <is>
          <t>de</t>
        </is>
      </c>
      <c r="J2392" t="b">
        <v>1</v>
      </c>
      <c r="K2392" t="inlineStr">
        <is>
          <t>7e014c9f94d4b3936f1d048fe9510cd2</t>
        </is>
      </c>
      <c r="L2392" t="inlineStr">
        <is>
          <t>7e014c9f94d4b3936f1d048fe9510cd2</t>
        </is>
      </c>
      <c r="M2392" t="n">
        <v>2</v>
      </c>
      <c r="N2392" t="n">
        <v>2</v>
      </c>
    </row>
    <row r="2393">
      <c r="A2393" t="n">
        <v>111</v>
      </c>
      <c r="B2393" s="2" t="n">
        <v>44696</v>
      </c>
      <c r="C2393" t="n">
        <v>6012</v>
      </c>
      <c r="D2393" t="inlineStr">
        <is>
          <t>Wie beurteilen Sie diese Aussage: "Für ein Kind ist es am besten, wenn ein Elternteil Vollzeit für die Kinderbetreuung zu Hause bleibt."</t>
        </is>
      </c>
      <c r="E2393" t="inlineStr">
        <is>
          <t>options7</t>
        </is>
      </c>
      <c r="F2393" t="n">
        <v>4842</v>
      </c>
      <c r="G2393" t="inlineStr">
        <is>
          <t>Werthaltungen</t>
        </is>
      </c>
      <c r="H2393" t="inlineStr">
        <is>
          <t>Q02044</t>
        </is>
      </c>
      <c r="I2393" t="inlineStr">
        <is>
          <t>de</t>
        </is>
      </c>
      <c r="J2393" t="b">
        <v>1</v>
      </c>
      <c r="K2393" t="inlineStr">
        <is>
          <t>7e014c9f94d4b3936f1d048fe9510cd2</t>
        </is>
      </c>
      <c r="L2393" t="inlineStr">
        <is>
          <t>7e014c9f94d4b3936f1d048fe9510cd2</t>
        </is>
      </c>
      <c r="M2393" t="n">
        <v>2</v>
      </c>
      <c r="N2393" t="n">
        <v>2</v>
      </c>
    </row>
    <row r="2394">
      <c r="A2394" t="n">
        <v>113</v>
      </c>
      <c r="B2394" s="2" t="n">
        <v>44696</v>
      </c>
      <c r="C2394" t="n">
        <v>6070</v>
      </c>
      <c r="D2394" t="inlineStr">
        <is>
          <t>Wie beurteilen Sie diese Aussage: "Für ein Kind ist es am besten, wenn ein Elternteil Vollzeit für die Kinderbetreuung zu Hause bleibt."</t>
        </is>
      </c>
      <c r="E2394" t="inlineStr">
        <is>
          <t>options7</t>
        </is>
      </c>
      <c r="F2394" t="n">
        <v>4844</v>
      </c>
      <c r="G2394" t="inlineStr">
        <is>
          <t>Werthaltungen</t>
        </is>
      </c>
      <c r="H2394" t="inlineStr">
        <is>
          <t>Q02098</t>
        </is>
      </c>
      <c r="I2394" t="inlineStr">
        <is>
          <t>de</t>
        </is>
      </c>
      <c r="J2394" t="b">
        <v>1</v>
      </c>
      <c r="K2394" t="inlineStr">
        <is>
          <t>7e014c9f94d4b3936f1d048fe9510cd2</t>
        </is>
      </c>
      <c r="L2394" t="inlineStr">
        <is>
          <t>7e014c9f94d4b3936f1d048fe9510cd2</t>
        </is>
      </c>
      <c r="M2394" t="n">
        <v>2</v>
      </c>
      <c r="N2394" t="n">
        <v>2</v>
      </c>
    </row>
    <row r="2395">
      <c r="A2395" t="n">
        <v>115</v>
      </c>
      <c r="B2395" s="2" t="n">
        <v>44836</v>
      </c>
      <c r="C2395" t="n">
        <v>6187</v>
      </c>
      <c r="D2395" t="inlineStr">
        <is>
          <t>Wie beurteilen Sie diese Aussage: "Für ein Kind ist es am besten, wenn ein Elternteil Vollzeit für die Kinderbetreuung zu Hause bleibt."</t>
        </is>
      </c>
      <c r="E2395" t="inlineStr">
        <is>
          <t>options7</t>
        </is>
      </c>
      <c r="F2395" t="n">
        <v>4848</v>
      </c>
      <c r="G2395" t="inlineStr">
        <is>
          <t>Werthaltungen</t>
        </is>
      </c>
      <c r="H2395" t="inlineStr">
        <is>
          <t>Q02158</t>
        </is>
      </c>
      <c r="I2395" t="inlineStr">
        <is>
          <t>de</t>
        </is>
      </c>
      <c r="J2395" t="b">
        <v>1</v>
      </c>
      <c r="K2395" t="inlineStr">
        <is>
          <t>7e014c9f94d4b3936f1d048fe9510cd2</t>
        </is>
      </c>
      <c r="L2395" t="inlineStr">
        <is>
          <t>7e014c9f94d4b3936f1d048fe9510cd2</t>
        </is>
      </c>
      <c r="M2395" t="n">
        <v>2</v>
      </c>
      <c r="N2395" t="n">
        <v>2</v>
      </c>
    </row>
    <row r="2396">
      <c r="A2396" t="n">
        <v>114</v>
      </c>
      <c r="B2396" s="2" t="n">
        <v>44836</v>
      </c>
      <c r="C2396" t="n">
        <v>6294</v>
      </c>
      <c r="D2396" t="inlineStr">
        <is>
          <t>Wie beurteilen Sie diese Aussage: "Für ein Kind ist es am besten, wenn ein Elternteil Vollzeit für die Kinderbetreuung zu Hause bleibt."</t>
        </is>
      </c>
      <c r="E2396" t="inlineStr">
        <is>
          <t>options7</t>
        </is>
      </c>
      <c r="F2396" t="n">
        <v>4847</v>
      </c>
      <c r="G2396" t="inlineStr">
        <is>
          <t>Werthaltungen</t>
        </is>
      </c>
      <c r="H2396" t="inlineStr">
        <is>
          <t>Q02212</t>
        </is>
      </c>
      <c r="I2396" t="inlineStr">
        <is>
          <t>de</t>
        </is>
      </c>
      <c r="J2396" t="b">
        <v>1</v>
      </c>
      <c r="K2396" t="inlineStr">
        <is>
          <t>7e014c9f94d4b3936f1d048fe9510cd2</t>
        </is>
      </c>
      <c r="L2396" t="inlineStr">
        <is>
          <t>7e014c9f94d4b3936f1d048fe9510cd2</t>
        </is>
      </c>
      <c r="M2396" t="n">
        <v>2</v>
      </c>
      <c r="N2396" t="n">
        <v>2</v>
      </c>
    </row>
    <row r="2397">
      <c r="A2397" t="n">
        <v>118</v>
      </c>
      <c r="B2397" s="2" t="n">
        <v>44892</v>
      </c>
      <c r="C2397" t="n">
        <v>6352</v>
      </c>
      <c r="D2397" t="inlineStr">
        <is>
          <t>Wie beurteilen Sie diese Aussage: "Für ein Kind ist es am besten, wenn ein Elternteil Vollzeit für die Kinderbetreuung zu Hause bleibt."</t>
        </is>
      </c>
      <c r="E2397" t="inlineStr">
        <is>
          <t>options7</t>
        </is>
      </c>
      <c r="F2397" t="n">
        <v>4850</v>
      </c>
      <c r="G2397" t="inlineStr">
        <is>
          <t>Werthaltungen</t>
        </is>
      </c>
      <c r="H2397" t="inlineStr">
        <is>
          <t>Q02266</t>
        </is>
      </c>
      <c r="I2397" t="inlineStr">
        <is>
          <t>de</t>
        </is>
      </c>
      <c r="J2397" t="b">
        <v>1</v>
      </c>
      <c r="K2397" t="inlineStr">
        <is>
          <t>7e014c9f94d4b3936f1d048fe9510cd2</t>
        </is>
      </c>
      <c r="L2397" t="inlineStr">
        <is>
          <t>7e014c9f94d4b3936f1d048fe9510cd2</t>
        </is>
      </c>
      <c r="M2397" t="n">
        <v>2</v>
      </c>
      <c r="N2397" t="n">
        <v>2</v>
      </c>
    </row>
    <row r="2398">
      <c r="A2398" t="n">
        <v>464</v>
      </c>
      <c r="B2398" s="2" t="n">
        <v>44262</v>
      </c>
      <c r="C2398" t="n">
        <v>1400</v>
      </c>
      <c r="D2398" t="inlineStr">
        <is>
          <t>Wie beurteilen Sie diese Aussage: "Für ein Kind ist es am besten, wenn ein Elternteil Vollzeit für die Kinderbetreuung zu Hause bleibt."</t>
        </is>
      </c>
      <c r="E2398" t="inlineStr">
        <is>
          <t>options7</t>
        </is>
      </c>
      <c r="F2398" t="n">
        <v>4791</v>
      </c>
      <c r="G2398" t="inlineStr">
        <is>
          <t>Werthaltungen</t>
        </is>
      </c>
      <c r="H2398" t="inlineStr">
        <is>
          <t>Q02434</t>
        </is>
      </c>
      <c r="I2398" t="inlineStr">
        <is>
          <t>de</t>
        </is>
      </c>
      <c r="J2398" t="b">
        <v>1</v>
      </c>
      <c r="K2398" t="inlineStr">
        <is>
          <t>7e014c9f94d4b3936f1d048fe9510cd2</t>
        </is>
      </c>
      <c r="L2398" t="inlineStr">
        <is>
          <t>7e014c9f94d4b3936f1d048fe9510cd2</t>
        </is>
      </c>
      <c r="M2398" t="n">
        <v>2</v>
      </c>
      <c r="N2398" t="n">
        <v>2</v>
      </c>
    </row>
    <row r="2399">
      <c r="A2399" t="n">
        <v>482</v>
      </c>
      <c r="B2399" s="2" t="n">
        <v>44465</v>
      </c>
      <c r="C2399" t="n">
        <v>4221</v>
      </c>
      <c r="D2399" t="inlineStr">
        <is>
          <t xml:space="preserve">Wie beurteilen Sie diese Aussage: "Für ein Kind ist es am besten, wenn ein Elternteil Vollzeit für die Kinderbetreuung zu Hause bleibt." </t>
        </is>
      </c>
      <c r="E2399" t="inlineStr">
        <is>
          <t>options7</t>
        </is>
      </c>
      <c r="F2399" t="n">
        <v>4809</v>
      </c>
      <c r="G2399" t="inlineStr">
        <is>
          <t>Werthaltungen</t>
        </is>
      </c>
      <c r="H2399" t="inlineStr">
        <is>
          <t>Q02525</t>
        </is>
      </c>
      <c r="I2399" t="inlineStr">
        <is>
          <t>de</t>
        </is>
      </c>
      <c r="J2399" t="b">
        <v>1</v>
      </c>
      <c r="K2399" t="inlineStr">
        <is>
          <t>7e014c9f94d4b3936f1d048fe9510cd2</t>
        </is>
      </c>
      <c r="L2399" t="inlineStr">
        <is>
          <t>7e014c9f94d4b3936f1d048fe9510cd2</t>
        </is>
      </c>
      <c r="M2399" t="n">
        <v>2</v>
      </c>
      <c r="N2399" t="n">
        <v>2</v>
      </c>
    </row>
    <row r="2400">
      <c r="A2400" t="n">
        <v>512</v>
      </c>
      <c r="B2400" s="2" t="n">
        <v>44633</v>
      </c>
      <c r="C2400" t="n">
        <v>5395</v>
      </c>
      <c r="D2400" t="inlineStr">
        <is>
          <t>Wie beurteilen Sie diese Aussage: "Für ein Kind ist es am besten, wenn ein Elternteil Vollzeit für die Kinderbetreuung zu Hause bleibt."</t>
        </is>
      </c>
      <c r="E2400" t="inlineStr">
        <is>
          <t>options7</t>
        </is>
      </c>
      <c r="F2400" t="n">
        <v>4836</v>
      </c>
      <c r="G2400" t="inlineStr">
        <is>
          <t>Werthaltungen</t>
        </is>
      </c>
      <c r="H2400" t="inlineStr">
        <is>
          <t>Q02580</t>
        </is>
      </c>
      <c r="I2400" t="inlineStr">
        <is>
          <t>de</t>
        </is>
      </c>
      <c r="J2400" t="b">
        <v>1</v>
      </c>
      <c r="K2400" t="inlineStr">
        <is>
          <t>7e014c9f94d4b3936f1d048fe9510cd2</t>
        </is>
      </c>
      <c r="L2400" t="inlineStr">
        <is>
          <t>7e014c9f94d4b3936f1d048fe9510cd2</t>
        </is>
      </c>
      <c r="M2400" t="n">
        <v>2</v>
      </c>
      <c r="N2400" t="n">
        <v>2</v>
      </c>
    </row>
    <row r="2401">
      <c r="A2401" t="n">
        <v>1155</v>
      </c>
      <c r="B2401" s="2" t="n">
        <v>45718</v>
      </c>
      <c r="C2401" t="n">
        <v>33237</v>
      </c>
      <c r="D2401" t="inlineStr">
        <is>
          <t>Wie beurteilen Sie diese Aussage: "Für ein Kind ist es am besten, wenn ein Elternteil Vollzeit für die Kinderbetreuung zu Hause bleibt."</t>
        </is>
      </c>
      <c r="E2401" t="inlineStr">
        <is>
          <t>options7</t>
        </is>
      </c>
      <c r="F2401" t="n">
        <v>11689</v>
      </c>
      <c r="G2401" t="inlineStr">
        <is>
          <t>Werthaltungen</t>
        </is>
      </c>
      <c r="H2401" t="inlineStr">
        <is>
          <t>Q03750</t>
        </is>
      </c>
      <c r="I2401" t="inlineStr">
        <is>
          <t>de</t>
        </is>
      </c>
      <c r="J2401" t="b">
        <v>1</v>
      </c>
      <c r="K2401" t="inlineStr">
        <is>
          <t>7e014c9f94d4b3936f1d048fe9510cd2</t>
        </is>
      </c>
      <c r="L2401" t="inlineStr">
        <is>
          <t>7e014c9f94d4b3936f1d048fe9510cd2</t>
        </is>
      </c>
      <c r="M2401" t="n">
        <v>2</v>
      </c>
      <c r="N2401" t="n">
        <v>2</v>
      </c>
    </row>
    <row r="2402">
      <c r="A2402" t="n">
        <v>222</v>
      </c>
      <c r="B2402" t="n">
        <v>2019</v>
      </c>
      <c r="C2402" t="n">
        <v>3389</v>
      </c>
      <c r="D2402" t="inlineStr">
        <is>
          <t>Wie beurteilen Sie diese Aussage: "Für ein Kind ist es am besten, wenn ein Elternteil Vollzeit für die Kinderbetreuung zu Hause bleibt."</t>
        </is>
      </c>
      <c r="E2402" t="inlineStr">
        <is>
          <t>Slider-7</t>
        </is>
      </c>
      <c r="F2402" t="n">
        <v>5</v>
      </c>
      <c r="G2402" t="inlineStr">
        <is>
          <t>Gesellschaft &amp; Ethik</t>
        </is>
      </c>
      <c r="H2402" t="inlineStr">
        <is>
          <t>Q05864</t>
        </is>
      </c>
      <c r="I2402" t="inlineStr">
        <is>
          <t>de</t>
        </is>
      </c>
      <c r="J2402" t="b">
        <v>1</v>
      </c>
      <c r="K2402" t="inlineStr">
        <is>
          <t>7e014c9f94d4b3936f1d048fe9510cd2</t>
        </is>
      </c>
      <c r="L2402" t="inlineStr">
        <is>
          <t>7e014c9f94d4b3936f1d048fe9510cd2</t>
        </is>
      </c>
      <c r="M2402" t="n">
        <v>2</v>
      </c>
      <c r="N2402" t="n">
        <v>2</v>
      </c>
    </row>
    <row r="2403">
      <c r="A2403" t="n">
        <v>232</v>
      </c>
      <c r="B2403" t="n">
        <v>2020</v>
      </c>
      <c r="C2403" t="n">
        <v>3580</v>
      </c>
      <c r="D2403" t="inlineStr">
        <is>
          <t>Wie beurteilen Sie diese Aussage: "Für ein Kind ist es am besten, wenn ein Elternteil Vollzeit für die Kinderbetreuung zu Hause bleibt."</t>
        </is>
      </c>
      <c r="E2403" t="inlineStr">
        <is>
          <t>Slider-7</t>
        </is>
      </c>
      <c r="F2403" t="n">
        <v>5</v>
      </c>
      <c r="G2403" t="inlineStr">
        <is>
          <t>Gesellschaft &amp; Ethik</t>
        </is>
      </c>
      <c r="H2403" t="inlineStr">
        <is>
          <t>Q06029</t>
        </is>
      </c>
      <c r="I2403" t="inlineStr">
        <is>
          <t>de</t>
        </is>
      </c>
      <c r="J2403" t="b">
        <v>1</v>
      </c>
      <c r="K2403" t="inlineStr">
        <is>
          <t>7e014c9f94d4b3936f1d048fe9510cd2</t>
        </is>
      </c>
      <c r="L2403" t="inlineStr">
        <is>
          <t>7e014c9f94d4b3936f1d048fe9510cd2</t>
        </is>
      </c>
      <c r="M2403" t="n">
        <v>2</v>
      </c>
      <c r="N2403" t="n">
        <v>2</v>
      </c>
    </row>
    <row r="2404">
      <c r="A2404" t="n">
        <v>237</v>
      </c>
      <c r="B2404" t="n">
        <v>2020</v>
      </c>
      <c r="C2404" t="n">
        <v>3726</v>
      </c>
      <c r="D2404" t="inlineStr">
        <is>
          <t>Wie beurteilen Sie diese Aussage: "Für ein Kind ist es am besten, wenn ein Elternteil Vollzeit für die Kinderbetreuung zu Hause bleibt."</t>
        </is>
      </c>
      <c r="E2404" t="inlineStr">
        <is>
          <t>Slider-7</t>
        </is>
      </c>
      <c r="F2404" t="n">
        <v>5</v>
      </c>
      <c r="G2404" t="inlineStr">
        <is>
          <t>Gesellschaft &amp; Ethik</t>
        </is>
      </c>
      <c r="H2404" t="inlineStr">
        <is>
          <t>Q06078</t>
        </is>
      </c>
      <c r="I2404" t="inlineStr">
        <is>
          <t>de</t>
        </is>
      </c>
      <c r="J2404" t="b">
        <v>1</v>
      </c>
      <c r="K2404" t="inlineStr">
        <is>
          <t>7e014c9f94d4b3936f1d048fe9510cd2</t>
        </is>
      </c>
      <c r="L2404" t="inlineStr">
        <is>
          <t>7e014c9f94d4b3936f1d048fe9510cd2</t>
        </is>
      </c>
      <c r="M2404" t="n">
        <v>2</v>
      </c>
      <c r="N2404" t="n">
        <v>2</v>
      </c>
    </row>
    <row r="2405">
      <c r="A2405" t="n">
        <v>234</v>
      </c>
      <c r="B2405" t="n">
        <v>2020</v>
      </c>
      <c r="C2405" t="n">
        <v>3629</v>
      </c>
      <c r="D2405" t="inlineStr">
        <is>
          <t>Wie beurteilen Sie diese Aussage: "Für ein Kind ist es am besten, wenn ein Elternteil Vollzeit für die Kinderbetreuung zu Hause bleibt."</t>
        </is>
      </c>
      <c r="E2405" t="inlineStr">
        <is>
          <t>Slider-7</t>
        </is>
      </c>
      <c r="F2405" t="n">
        <v>5</v>
      </c>
      <c r="G2405" t="inlineStr">
        <is>
          <t>Gesellschaft &amp; Ethik</t>
        </is>
      </c>
      <c r="H2405" t="inlineStr">
        <is>
          <t>Q06125</t>
        </is>
      </c>
      <c r="I2405" t="inlineStr">
        <is>
          <t>de</t>
        </is>
      </c>
      <c r="J2405" t="b">
        <v>1</v>
      </c>
      <c r="K2405" t="inlineStr">
        <is>
          <t>7e014c9f94d4b3936f1d048fe9510cd2</t>
        </is>
      </c>
      <c r="L2405" t="inlineStr">
        <is>
          <t>7e014c9f94d4b3936f1d048fe9510cd2</t>
        </is>
      </c>
      <c r="M2405" t="n">
        <v>2</v>
      </c>
      <c r="N2405" t="n">
        <v>2</v>
      </c>
    </row>
    <row r="2406">
      <c r="A2406" t="n">
        <v>230</v>
      </c>
      <c r="B2406" t="n">
        <v>2020</v>
      </c>
      <c r="C2406" t="n">
        <v>3525</v>
      </c>
      <c r="D2406" t="inlineStr">
        <is>
          <t>Wie beurteilen Sie diese Aussage: "Für ein Kind ist es am besten, wenn ein Elternteil Vollzeit für die Kinderbetreuung zu Hause bleibt."</t>
        </is>
      </c>
      <c r="E2406" t="inlineStr">
        <is>
          <t>Slider-7</t>
        </is>
      </c>
      <c r="F2406" t="n">
        <v>5</v>
      </c>
      <c r="G2406" t="inlineStr">
        <is>
          <t>Gesellschaft &amp; Ethik</t>
        </is>
      </c>
      <c r="H2406" t="inlineStr">
        <is>
          <t>Q06171</t>
        </is>
      </c>
      <c r="I2406" t="inlineStr">
        <is>
          <t>de</t>
        </is>
      </c>
      <c r="J2406" t="b">
        <v>1</v>
      </c>
      <c r="K2406" t="inlineStr">
        <is>
          <t>7e014c9f94d4b3936f1d048fe9510cd2</t>
        </is>
      </c>
      <c r="L2406" t="inlineStr">
        <is>
          <t>7e014c9f94d4b3936f1d048fe9510cd2</t>
        </is>
      </c>
      <c r="M2406" t="n">
        <v>2</v>
      </c>
      <c r="N2406" t="n">
        <v>2</v>
      </c>
    </row>
    <row r="2407">
      <c r="A2407" t="n">
        <v>255</v>
      </c>
      <c r="B2407" t="n">
        <v>2020</v>
      </c>
      <c r="C2407" t="n">
        <v>4166</v>
      </c>
      <c r="D2407" t="inlineStr">
        <is>
          <t>Wie beurteilen Sie diese Aussage: "Für ein Kind ist es am besten, wenn ein Elternteil Vollzeit für die Kinderbetreuung zu Hause bleibt."</t>
        </is>
      </c>
      <c r="E2407" t="inlineStr">
        <is>
          <t>Slider-7</t>
        </is>
      </c>
      <c r="F2407" t="n">
        <v>5</v>
      </c>
      <c r="G2407" t="inlineStr">
        <is>
          <t>Gesellschaft &amp; Ethik</t>
        </is>
      </c>
      <c r="H2407" t="inlineStr">
        <is>
          <t>Q06340</t>
        </is>
      </c>
      <c r="I2407" t="inlineStr">
        <is>
          <t>de</t>
        </is>
      </c>
      <c r="J2407" t="b">
        <v>1</v>
      </c>
      <c r="K2407" t="inlineStr">
        <is>
          <t>7e014c9f94d4b3936f1d048fe9510cd2</t>
        </is>
      </c>
      <c r="L2407" t="inlineStr">
        <is>
          <t>7e014c9f94d4b3936f1d048fe9510cd2</t>
        </is>
      </c>
      <c r="M2407" t="n">
        <v>2</v>
      </c>
      <c r="N2407" t="n">
        <v>2</v>
      </c>
    </row>
    <row r="2408">
      <c r="A2408" t="n">
        <v>258</v>
      </c>
      <c r="B2408" t="n">
        <v>2020</v>
      </c>
      <c r="C2408" t="n">
        <v>4228</v>
      </c>
      <c r="D2408" t="inlineStr">
        <is>
          <t>Wie beurteilen Sie diese Aussage: "Für ein Kind ist es am besten, wenn ein Elternteil Vollzeit für die Kinderbetreuung zu Hause bleibt."</t>
        </is>
      </c>
      <c r="E2408" t="inlineStr">
        <is>
          <t>Slider-7</t>
        </is>
      </c>
      <c r="F2408" t="n">
        <v>5</v>
      </c>
      <c r="G2408" t="inlineStr">
        <is>
          <t>Gesellschaft &amp; Ethik</t>
        </is>
      </c>
      <c r="H2408" t="inlineStr">
        <is>
          <t>Q06739</t>
        </is>
      </c>
      <c r="I2408" t="inlineStr">
        <is>
          <t>de</t>
        </is>
      </c>
      <c r="J2408" t="b">
        <v>1</v>
      </c>
      <c r="K2408" t="inlineStr">
        <is>
          <t>7e014c9f94d4b3936f1d048fe9510cd2</t>
        </is>
      </c>
      <c r="L2408" t="inlineStr">
        <is>
          <t>7e014c9f94d4b3936f1d048fe9510cd2</t>
        </is>
      </c>
      <c r="M2408" t="n">
        <v>2</v>
      </c>
      <c r="N2408" t="n">
        <v>2</v>
      </c>
    </row>
    <row r="2409">
      <c r="A2409" t="n">
        <v>222</v>
      </c>
      <c r="B2409" t="n">
        <v>2019</v>
      </c>
      <c r="C2409" t="n">
        <v>3389</v>
      </c>
      <c r="D2409" t="inlineStr">
        <is>
          <t>Wie beurteilen Sie diese Aussage: "Für ein Kind ist es am besten, wenn ein Elternteil Vollzeit für die Kinderbetreuung zu Hause bleibt."</t>
        </is>
      </c>
      <c r="E2409" t="inlineStr">
        <is>
          <t>Slider-7</t>
        </is>
      </c>
      <c r="F2409" t="n">
        <v>5</v>
      </c>
      <c r="G2409" t="inlineStr">
        <is>
          <t>Gesellschaft &amp; Ethik</t>
        </is>
      </c>
      <c r="H2409" t="inlineStr">
        <is>
          <t>Q07611</t>
        </is>
      </c>
      <c r="I2409" t="inlineStr">
        <is>
          <t>de</t>
        </is>
      </c>
      <c r="J2409" t="b">
        <v>1</v>
      </c>
      <c r="K2409" t="inlineStr">
        <is>
          <t>7e014c9f94d4b3936f1d048fe9510cd2</t>
        </is>
      </c>
      <c r="L2409" t="inlineStr">
        <is>
          <t>7e014c9f94d4b3936f1d048fe9510cd2</t>
        </is>
      </c>
      <c r="M2409" t="n">
        <v>2</v>
      </c>
      <c r="N2409" t="n">
        <v>2</v>
      </c>
    </row>
    <row r="2410">
      <c r="A2410" t="n">
        <v>232</v>
      </c>
      <c r="B2410" t="n">
        <v>2020</v>
      </c>
      <c r="C2410" t="n">
        <v>3580</v>
      </c>
      <c r="D2410" t="inlineStr">
        <is>
          <t>Wie beurteilen Sie diese Aussage: "Für ein Kind ist es am besten, wenn ein Elternteil Vollzeit für die Kinderbetreuung zu Hause bleibt."</t>
        </is>
      </c>
      <c r="E2410" t="inlineStr">
        <is>
          <t>Slider-7</t>
        </is>
      </c>
      <c r="F2410" t="n">
        <v>5</v>
      </c>
      <c r="G2410" t="inlineStr">
        <is>
          <t>Gesellschaft &amp; Ethik</t>
        </is>
      </c>
      <c r="H2410" t="inlineStr">
        <is>
          <t>Q07859</t>
        </is>
      </c>
      <c r="I2410" t="inlineStr">
        <is>
          <t>de</t>
        </is>
      </c>
      <c r="J2410" t="b">
        <v>1</v>
      </c>
      <c r="K2410" t="inlineStr">
        <is>
          <t>7e014c9f94d4b3936f1d048fe9510cd2</t>
        </is>
      </c>
      <c r="L2410" t="inlineStr">
        <is>
          <t>7e014c9f94d4b3936f1d048fe9510cd2</t>
        </is>
      </c>
      <c r="M2410" t="n">
        <v>2</v>
      </c>
      <c r="N2410" t="n">
        <v>2</v>
      </c>
    </row>
    <row r="2411">
      <c r="A2411" t="n">
        <v>246</v>
      </c>
      <c r="B2411" t="n">
        <v>2020</v>
      </c>
      <c r="C2411" t="n">
        <v>4059</v>
      </c>
      <c r="D2411" t="inlineStr">
        <is>
          <t>Wie beurteilen Sie diese Aussage: "Für ein Kind ist es am besten, wenn ein Elternteil Vollzeit für die Kinderbetreuung zu Hause bleibt."</t>
        </is>
      </c>
      <c r="E2411" t="inlineStr">
        <is>
          <t>Slider-7</t>
        </is>
      </c>
      <c r="F2411" t="n">
        <v>5</v>
      </c>
      <c r="G2411" t="inlineStr">
        <is>
          <t>Gesellschaft &amp; Ethik</t>
        </is>
      </c>
      <c r="H2411" t="inlineStr">
        <is>
          <t>Q07909</t>
        </is>
      </c>
      <c r="I2411" t="inlineStr">
        <is>
          <t>de</t>
        </is>
      </c>
      <c r="J2411" t="b">
        <v>1</v>
      </c>
      <c r="K2411" t="inlineStr">
        <is>
          <t>7e014c9f94d4b3936f1d048fe9510cd2</t>
        </is>
      </c>
      <c r="L2411" t="inlineStr">
        <is>
          <t>7e014c9f94d4b3936f1d048fe9510cd2</t>
        </is>
      </c>
      <c r="M2411" t="n">
        <v>2</v>
      </c>
      <c r="N2411" t="n">
        <v>2</v>
      </c>
    </row>
    <row r="2412">
      <c r="A2412" t="n">
        <v>284</v>
      </c>
      <c r="B2412" t="n">
        <v>2021</v>
      </c>
      <c r="C2412" t="n">
        <v>4543</v>
      </c>
      <c r="D2412" t="inlineStr">
        <is>
          <t>Wie beurteilen Sie diese Aussage: "Für ein Kind ist es am besten, wenn ein Elternteil Vollzeit für die Kinderbetreuung zu Hause bleibt."</t>
        </is>
      </c>
      <c r="E2412" t="inlineStr">
        <is>
          <t>Slider-7</t>
        </is>
      </c>
      <c r="F2412" t="n">
        <v>5</v>
      </c>
      <c r="G2412" t="inlineStr">
        <is>
          <t>Gesellschaft &amp; Ethik</t>
        </is>
      </c>
      <c r="H2412" t="inlineStr">
        <is>
          <t>Q08074</t>
        </is>
      </c>
      <c r="I2412" t="inlineStr">
        <is>
          <t>de</t>
        </is>
      </c>
      <c r="J2412" t="b">
        <v>1</v>
      </c>
      <c r="K2412" t="inlineStr">
        <is>
          <t>7e014c9f94d4b3936f1d048fe9510cd2</t>
        </is>
      </c>
      <c r="L2412" t="inlineStr">
        <is>
          <t>7e014c9f94d4b3936f1d048fe9510cd2</t>
        </is>
      </c>
      <c r="M2412" t="n">
        <v>2</v>
      </c>
      <c r="N2412" t="n">
        <v>2</v>
      </c>
    </row>
    <row r="2413">
      <c r="A2413" t="n">
        <v>237</v>
      </c>
      <c r="B2413" t="n">
        <v>2020</v>
      </c>
      <c r="C2413" t="n">
        <v>3726</v>
      </c>
      <c r="D2413" t="inlineStr">
        <is>
          <t>Wie beurteilen Sie diese Aussage: "Für ein Kind ist es am besten, wenn ein Elternteil Vollzeit für die Kinderbetreuung zu Hause bleibt."</t>
        </is>
      </c>
      <c r="E2413" t="inlineStr">
        <is>
          <t>Slider-7</t>
        </is>
      </c>
      <c r="F2413" t="n">
        <v>5</v>
      </c>
      <c r="G2413" t="inlineStr">
        <is>
          <t>Gesellschaft &amp; Ethik</t>
        </is>
      </c>
      <c r="H2413" t="inlineStr">
        <is>
          <t>Q08118</t>
        </is>
      </c>
      <c r="I2413" t="inlineStr">
        <is>
          <t>de</t>
        </is>
      </c>
      <c r="J2413" t="b">
        <v>1</v>
      </c>
      <c r="K2413" t="inlineStr">
        <is>
          <t>7e014c9f94d4b3936f1d048fe9510cd2</t>
        </is>
      </c>
      <c r="L2413" t="inlineStr">
        <is>
          <t>7e014c9f94d4b3936f1d048fe9510cd2</t>
        </is>
      </c>
      <c r="M2413" t="n">
        <v>2</v>
      </c>
      <c r="N2413" t="n">
        <v>2</v>
      </c>
    </row>
    <row r="2414">
      <c r="A2414" t="n">
        <v>234</v>
      </c>
      <c r="B2414" t="n">
        <v>2020</v>
      </c>
      <c r="C2414" t="n">
        <v>3629</v>
      </c>
      <c r="D2414" t="inlineStr">
        <is>
          <t>Wie beurteilen Sie diese Aussage: "Für ein Kind ist es am besten, wenn ein Elternteil Vollzeit für die Kinderbetreuung zu Hause bleibt."</t>
        </is>
      </c>
      <c r="E2414" t="inlineStr">
        <is>
          <t>Slider-7</t>
        </is>
      </c>
      <c r="F2414" t="n">
        <v>5</v>
      </c>
      <c r="G2414" t="inlineStr">
        <is>
          <t>Gesellschaft &amp; Ethik</t>
        </is>
      </c>
      <c r="H2414" t="inlineStr">
        <is>
          <t>Q08266</t>
        </is>
      </c>
      <c r="I2414" t="inlineStr">
        <is>
          <t>de</t>
        </is>
      </c>
      <c r="J2414" t="b">
        <v>1</v>
      </c>
      <c r="K2414" t="inlineStr">
        <is>
          <t>7e014c9f94d4b3936f1d048fe9510cd2</t>
        </is>
      </c>
      <c r="L2414" t="inlineStr">
        <is>
          <t>7e014c9f94d4b3936f1d048fe9510cd2</t>
        </is>
      </c>
      <c r="M2414" t="n">
        <v>2</v>
      </c>
      <c r="N2414" t="n">
        <v>2</v>
      </c>
    </row>
    <row r="2415">
      <c r="A2415" t="n">
        <v>230</v>
      </c>
      <c r="B2415" t="n">
        <v>2020</v>
      </c>
      <c r="C2415" t="n">
        <v>3525</v>
      </c>
      <c r="D2415" t="inlineStr">
        <is>
          <t>Wie beurteilen Sie diese Aussage: "Für ein Kind ist es am besten, wenn ein Elternteil Vollzeit für die Kinderbetreuung zu Hause bleibt."</t>
        </is>
      </c>
      <c r="E2415" t="inlineStr">
        <is>
          <t>Slider-7</t>
        </is>
      </c>
      <c r="F2415" t="n">
        <v>5</v>
      </c>
      <c r="G2415" t="inlineStr">
        <is>
          <t>Gesellschaft &amp; Ethik</t>
        </is>
      </c>
      <c r="H2415" t="inlineStr">
        <is>
          <t>Q08510</t>
        </is>
      </c>
      <c r="I2415" t="inlineStr">
        <is>
          <t>de</t>
        </is>
      </c>
      <c r="J2415" t="b">
        <v>1</v>
      </c>
      <c r="K2415" t="inlineStr">
        <is>
          <t>7e014c9f94d4b3936f1d048fe9510cd2</t>
        </is>
      </c>
      <c r="L2415" t="inlineStr">
        <is>
          <t>7e014c9f94d4b3936f1d048fe9510cd2</t>
        </is>
      </c>
      <c r="M2415" t="n">
        <v>2</v>
      </c>
      <c r="N2415" t="n">
        <v>2</v>
      </c>
    </row>
    <row r="2416">
      <c r="A2416" t="n">
        <v>291</v>
      </c>
      <c r="B2416" t="n">
        <v>2021</v>
      </c>
      <c r="C2416" t="n">
        <v>3910</v>
      </c>
      <c r="D2416" t="inlineStr">
        <is>
          <t>Wie beurteilen Sie diese Aussage: "Für ein Kind ist es am besten, wenn ein Elternteil Vollzeit für die Kinderbetreuung zu Hause bleibt."</t>
        </is>
      </c>
      <c r="E2416" t="inlineStr">
        <is>
          <t>Slider-7</t>
        </is>
      </c>
      <c r="F2416" t="n">
        <v>5</v>
      </c>
      <c r="G2416" t="inlineStr">
        <is>
          <t>Gesellschaft &amp; Ethik</t>
        </is>
      </c>
      <c r="H2416" t="inlineStr">
        <is>
          <t>Q08733</t>
        </is>
      </c>
      <c r="I2416" t="inlineStr">
        <is>
          <t>de</t>
        </is>
      </c>
      <c r="J2416" t="b">
        <v>1</v>
      </c>
      <c r="K2416" t="inlineStr">
        <is>
          <t>7e014c9f94d4b3936f1d048fe9510cd2</t>
        </is>
      </c>
      <c r="L2416" t="inlineStr">
        <is>
          <t>7e014c9f94d4b3936f1d048fe9510cd2</t>
        </is>
      </c>
      <c r="M2416" t="n">
        <v>2</v>
      </c>
      <c r="N2416" t="n">
        <v>2</v>
      </c>
    </row>
    <row r="2418">
      <c r="A2418" s="1">
        <f>== Cluster 22 – 59 Fragen – alle Fragen identisch ===</f>
        <v/>
      </c>
      <c r="B2418" s="1" t="n"/>
      <c r="C2418" s="1" t="n"/>
      <c r="D2418" s="1" t="n"/>
      <c r="E2418" s="1" t="n"/>
      <c r="F2418" s="1" t="n"/>
      <c r="G2418" s="1" t="n"/>
      <c r="H2418" s="1" t="n"/>
      <c r="I2418" s="1" t="n"/>
      <c r="J2418" s="1" t="n"/>
      <c r="K2418" s="1" t="n"/>
      <c r="L2418" s="1" t="n"/>
      <c r="M2418" s="1" t="n"/>
      <c r="N2418" s="1" t="n"/>
    </row>
    <row r="2419">
      <c r="A2419" t="inlineStr">
        <is>
          <t>ID_Wahl</t>
        </is>
      </c>
      <c r="B2419" t="inlineStr">
        <is>
          <t>Datum</t>
        </is>
      </c>
      <c r="C2419" t="inlineStr">
        <is>
          <t>Frage_ID</t>
        </is>
      </c>
      <c r="D2419" t="inlineStr">
        <is>
          <t>Frage_Text</t>
        </is>
      </c>
      <c r="E2419" t="inlineStr">
        <is>
          <t>Frage_Typ</t>
        </is>
      </c>
      <c r="F2419" t="inlineStr">
        <is>
          <t>Bereich_ID</t>
        </is>
      </c>
      <c r="G2419" t="inlineStr">
        <is>
          <t>Bereich</t>
        </is>
      </c>
      <c r="H2419" t="inlineStr">
        <is>
          <t>ID_gesamt</t>
        </is>
      </c>
      <c r="I2419" t="inlineStr">
        <is>
          <t>Sprache</t>
        </is>
      </c>
      <c r="J2419" t="inlineStr">
        <is>
          <t>Duplikat</t>
        </is>
      </c>
      <c r="K2419" t="inlineStr">
        <is>
          <t>Frage_Hash</t>
        </is>
      </c>
      <c r="L2419" t="inlineStr">
        <is>
          <t>Duplikat_Gruppe</t>
        </is>
      </c>
      <c r="M2419" t="inlineStr">
        <is>
          <t>Cluster_Duplikate</t>
        </is>
      </c>
      <c r="N2419" t="inlineStr">
        <is>
          <t>Cluster_Final</t>
        </is>
      </c>
    </row>
    <row r="2420">
      <c r="A2420" t="n">
        <v>2</v>
      </c>
      <c r="B2420" s="2" t="n">
        <v>43758</v>
      </c>
      <c r="C2420" t="n">
        <v>83</v>
      </c>
      <c r="D2420" t="inlineStr">
        <is>
          <t>Sollen Ausländer/-innen, die seit mindestens zehn Jahren in der Schweiz leben, das Stimm- und Wahlrecht auf Gemeindeebene erhalten?</t>
        </is>
      </c>
      <c r="E2420" t="inlineStr">
        <is>
          <t>options4</t>
        </is>
      </c>
      <c r="F2420" t="n">
        <v>4231</v>
      </c>
      <c r="G2420" t="inlineStr">
        <is>
          <t>Migration &amp; Integration</t>
        </is>
      </c>
      <c r="H2420" t="inlineStr">
        <is>
          <t>Q00022</t>
        </is>
      </c>
      <c r="I2420" t="inlineStr">
        <is>
          <t>de</t>
        </is>
      </c>
      <c r="J2420" t="b">
        <v>1</v>
      </c>
      <c r="K2420" t="inlineStr">
        <is>
          <t>beeec171b7b9bec580d2a25bcc77553c</t>
        </is>
      </c>
      <c r="L2420" t="inlineStr">
        <is>
          <t>beeec171b7b9bec580d2a25bcc77553c</t>
        </is>
      </c>
      <c r="M2420" t="n">
        <v>22</v>
      </c>
      <c r="N2420" t="n">
        <v>22</v>
      </c>
    </row>
    <row r="2421">
      <c r="A2421" t="n">
        <v>10</v>
      </c>
      <c r="B2421" s="2" t="n">
        <v>43940</v>
      </c>
      <c r="C2421" t="n">
        <v>373</v>
      </c>
      <c r="D2421" t="inlineStr">
        <is>
          <t>Sollen Ausländer/-innen, die seit mindestens zehn Jahren in der Schweiz leben, das Stimm- und Wahlrecht auf Gemeindeebene erhalten?</t>
        </is>
      </c>
      <c r="E2421" t="inlineStr">
        <is>
          <t>options4</t>
        </is>
      </c>
      <c r="F2421" t="n">
        <v>4234</v>
      </c>
      <c r="G2421" t="inlineStr">
        <is>
          <t>Migration &amp; Integration</t>
        </is>
      </c>
      <c r="H2421" t="inlineStr">
        <is>
          <t>Q00085</t>
        </is>
      </c>
      <c r="I2421" t="inlineStr">
        <is>
          <t>de</t>
        </is>
      </c>
      <c r="J2421" t="b">
        <v>1</v>
      </c>
      <c r="K2421" t="inlineStr">
        <is>
          <t>beeec171b7b9bec580d2a25bcc77553c</t>
        </is>
      </c>
      <c r="L2421" t="inlineStr">
        <is>
          <t>beeec171b7b9bec580d2a25bcc77553c</t>
        </is>
      </c>
      <c r="M2421" t="n">
        <v>22</v>
      </c>
      <c r="N2421" t="n">
        <v>22</v>
      </c>
    </row>
    <row r="2422">
      <c r="A2422" t="n">
        <v>5</v>
      </c>
      <c r="B2422" s="2" t="n">
        <v>43898</v>
      </c>
      <c r="C2422" t="n">
        <v>263</v>
      </c>
      <c r="D2422" t="inlineStr">
        <is>
          <t>Sollen Ausländer/-innen, die seit mindestens zehn Jahren in der Schweiz leben, das Stimm- und Wahlrecht auf Gemeindeebene erhalten?</t>
        </is>
      </c>
      <c r="E2422" t="inlineStr">
        <is>
          <t>options4</t>
        </is>
      </c>
      <c r="F2422" t="n">
        <v>4233</v>
      </c>
      <c r="G2422" t="inlineStr">
        <is>
          <t>Migration &amp; Integration</t>
        </is>
      </c>
      <c r="H2422" t="inlineStr">
        <is>
          <t>Q00133</t>
        </is>
      </c>
      <c r="I2422" t="inlineStr">
        <is>
          <t>de</t>
        </is>
      </c>
      <c r="J2422" t="b">
        <v>1</v>
      </c>
      <c r="K2422" t="inlineStr">
        <is>
          <t>beeec171b7b9bec580d2a25bcc77553c</t>
        </is>
      </c>
      <c r="L2422" t="inlineStr">
        <is>
          <t>beeec171b7b9bec580d2a25bcc77553c</t>
        </is>
      </c>
      <c r="M2422" t="n">
        <v>22</v>
      </c>
      <c r="N2422" t="n">
        <v>22</v>
      </c>
    </row>
    <row r="2423">
      <c r="A2423" t="n">
        <v>8</v>
      </c>
      <c r="B2423" s="2" t="n">
        <v>43905</v>
      </c>
      <c r="C2423" t="n">
        <v>511</v>
      </c>
      <c r="D2423" t="inlineStr">
        <is>
          <t>Sollen Ausländer/-innen, die seit mindestens zehn Jahren in der Schweiz leben, das Stimm- und Wahlrecht auf Gemeindeebene erhalten?</t>
        </is>
      </c>
      <c r="E2423" t="inlineStr">
        <is>
          <t>options4</t>
        </is>
      </c>
      <c r="F2423" t="n">
        <v>4237</v>
      </c>
      <c r="G2423" t="inlineStr">
        <is>
          <t>Migration &amp; Integration</t>
        </is>
      </c>
      <c r="H2423" t="inlineStr">
        <is>
          <t>Q00183</t>
        </is>
      </c>
      <c r="I2423" t="inlineStr">
        <is>
          <t>de</t>
        </is>
      </c>
      <c r="J2423" t="b">
        <v>1</v>
      </c>
      <c r="K2423" t="inlineStr">
        <is>
          <t>beeec171b7b9bec580d2a25bcc77553c</t>
        </is>
      </c>
      <c r="L2423" t="inlineStr">
        <is>
          <t>beeec171b7b9bec580d2a25bcc77553c</t>
        </is>
      </c>
      <c r="M2423" t="n">
        <v>22</v>
      </c>
      <c r="N2423" t="n">
        <v>22</v>
      </c>
    </row>
    <row r="2424">
      <c r="A2424" t="n">
        <v>9</v>
      </c>
      <c r="B2424" s="2" t="n">
        <v>43912</v>
      </c>
      <c r="C2424" t="n">
        <v>766</v>
      </c>
      <c r="D2424" t="inlineStr">
        <is>
          <t>Sollen Ausländer/-innen, die seit mindestens zehn Jahren in der Schweiz leben, das Stimm- und Wahlrecht auf Gemeindeebene erhalten?</t>
        </is>
      </c>
      <c r="E2424" t="inlineStr">
        <is>
          <t>options4</t>
        </is>
      </c>
      <c r="F2424" t="n">
        <v>4241</v>
      </c>
      <c r="G2424" t="inlineStr">
        <is>
          <t>Migration &amp; Integration</t>
        </is>
      </c>
      <c r="H2424" t="inlineStr">
        <is>
          <t>Q00234</t>
        </is>
      </c>
      <c r="I2424" t="inlineStr">
        <is>
          <t>de</t>
        </is>
      </c>
      <c r="J2424" t="b">
        <v>1</v>
      </c>
      <c r="K2424" t="inlineStr">
        <is>
          <t>beeec171b7b9bec580d2a25bcc77553c</t>
        </is>
      </c>
      <c r="L2424" t="inlineStr">
        <is>
          <t>beeec171b7b9bec580d2a25bcc77553c</t>
        </is>
      </c>
      <c r="M2424" t="n">
        <v>22</v>
      </c>
      <c r="N2424" t="n">
        <v>22</v>
      </c>
    </row>
    <row r="2425">
      <c r="A2425" t="n">
        <v>40</v>
      </c>
      <c r="B2425" s="2" t="n">
        <v>43919</v>
      </c>
      <c r="C2425" t="n">
        <v>895</v>
      </c>
      <c r="D2425" t="inlineStr">
        <is>
          <t>Sollen Ausländer/-innen, die seit mindestens zehn Jahren in der Schweiz leben, das Stimm- und Wahlrecht auf Gemeindeebene erhalten?</t>
        </is>
      </c>
      <c r="E2425" t="inlineStr">
        <is>
          <t>options4</t>
        </is>
      </c>
      <c r="F2425" t="n">
        <v>4243</v>
      </c>
      <c r="G2425" t="inlineStr">
        <is>
          <t>Migration &amp; Integration</t>
        </is>
      </c>
      <c r="H2425" t="inlineStr">
        <is>
          <t>Q00277</t>
        </is>
      </c>
      <c r="I2425" t="inlineStr">
        <is>
          <t>de</t>
        </is>
      </c>
      <c r="J2425" t="b">
        <v>1</v>
      </c>
      <c r="K2425" t="inlineStr">
        <is>
          <t>beeec171b7b9bec580d2a25bcc77553c</t>
        </is>
      </c>
      <c r="L2425" t="inlineStr">
        <is>
          <t>beeec171b7b9bec580d2a25bcc77553c</t>
        </is>
      </c>
      <c r="M2425" t="n">
        <v>22</v>
      </c>
      <c r="N2425" t="n">
        <v>22</v>
      </c>
    </row>
    <row r="2426">
      <c r="A2426" t="n">
        <v>49</v>
      </c>
      <c r="B2426" s="2" t="n">
        <v>44101</v>
      </c>
      <c r="C2426" t="n">
        <v>1204</v>
      </c>
      <c r="D2426" t="inlineStr">
        <is>
          <t>Sollen Ausländer/-innen, die seit mindestens zehn Jahren in der Schweiz leben, das Stimm- und Wahlrecht auf Gemeindeebene erhalten?</t>
        </is>
      </c>
      <c r="E2426" t="inlineStr">
        <is>
          <t>options4</t>
        </is>
      </c>
      <c r="F2426" t="n">
        <v>4278</v>
      </c>
      <c r="G2426" t="inlineStr">
        <is>
          <t>Migration &amp; Integration</t>
        </is>
      </c>
      <c r="H2426" t="inlineStr">
        <is>
          <t>Q00325</t>
        </is>
      </c>
      <c r="I2426" t="inlineStr">
        <is>
          <t>de</t>
        </is>
      </c>
      <c r="J2426" t="b">
        <v>1</v>
      </c>
      <c r="K2426" t="inlineStr">
        <is>
          <t>beeec171b7b9bec580d2a25bcc77553c</t>
        </is>
      </c>
      <c r="L2426" t="inlineStr">
        <is>
          <t>beeec171b7b9bec580d2a25bcc77553c</t>
        </is>
      </c>
      <c r="M2426" t="n">
        <v>22</v>
      </c>
      <c r="N2426" t="n">
        <v>22</v>
      </c>
    </row>
    <row r="2427">
      <c r="A2427" t="n">
        <v>18</v>
      </c>
      <c r="B2427" s="2" t="n">
        <v>44101</v>
      </c>
      <c r="C2427" t="n">
        <v>1697</v>
      </c>
      <c r="D2427" t="inlineStr">
        <is>
          <t>Sollen Ausländer/-innen, die seit mindestens zehn Jahren in der Schweiz leben, das Stimm- und Wahlrecht auf Gemeindeebene erhalten?</t>
        </is>
      </c>
      <c r="E2427" t="inlineStr">
        <is>
          <t>options4</t>
        </is>
      </c>
      <c r="F2427" t="n">
        <v>4265</v>
      </c>
      <c r="G2427" t="inlineStr">
        <is>
          <t>Migration &amp; Integration</t>
        </is>
      </c>
      <c r="H2427" t="inlineStr">
        <is>
          <t>Q00375</t>
        </is>
      </c>
      <c r="I2427" t="inlineStr">
        <is>
          <t>de</t>
        </is>
      </c>
      <c r="J2427" t="b">
        <v>1</v>
      </c>
      <c r="K2427" t="inlineStr">
        <is>
          <t>beeec171b7b9bec580d2a25bcc77553c</t>
        </is>
      </c>
      <c r="L2427" t="inlineStr">
        <is>
          <t>beeec171b7b9bec580d2a25bcc77553c</t>
        </is>
      </c>
      <c r="M2427" t="n">
        <v>22</v>
      </c>
      <c r="N2427" t="n">
        <v>22</v>
      </c>
    </row>
    <row r="2428">
      <c r="A2428" t="n">
        <v>51</v>
      </c>
      <c r="B2428" s="2" t="n">
        <v>44101</v>
      </c>
      <c r="C2428" t="n">
        <v>1478</v>
      </c>
      <c r="D2428" t="inlineStr">
        <is>
          <t>Sollen Ausländer/-innen, die seit mindestens zehn Jahren in der Schweiz leben, das Stimm- und Wahlrecht auf Gemeindeebene erhalten?</t>
        </is>
      </c>
      <c r="E2428" t="inlineStr">
        <is>
          <t>options4</t>
        </is>
      </c>
      <c r="F2428" t="n">
        <v>4276</v>
      </c>
      <c r="G2428" t="inlineStr">
        <is>
          <t>Migration &amp; Integration</t>
        </is>
      </c>
      <c r="H2428" t="inlineStr">
        <is>
          <t>Q00425</t>
        </is>
      </c>
      <c r="I2428" t="inlineStr">
        <is>
          <t>de</t>
        </is>
      </c>
      <c r="J2428" t="b">
        <v>1</v>
      </c>
      <c r="K2428" t="inlineStr">
        <is>
          <t>beeec171b7b9bec580d2a25bcc77553c</t>
        </is>
      </c>
      <c r="L2428" t="inlineStr">
        <is>
          <t>beeec171b7b9bec580d2a25bcc77553c</t>
        </is>
      </c>
      <c r="M2428" t="n">
        <v>22</v>
      </c>
      <c r="N2428" t="n">
        <v>22</v>
      </c>
    </row>
    <row r="2429">
      <c r="A2429" t="n">
        <v>20</v>
      </c>
      <c r="B2429" s="2" t="n">
        <v>44101</v>
      </c>
      <c r="C2429" t="n">
        <v>1067</v>
      </c>
      <c r="D2429" t="inlineStr">
        <is>
          <t>Sollen Ausländer/-innen, die seit mindestens zehn Jahren in der Schweiz leben, das Stimm- und Wahlrecht auf Gemeindeebene erhalten?</t>
        </is>
      </c>
      <c r="E2429" t="inlineStr">
        <is>
          <t>options4</t>
        </is>
      </c>
      <c r="F2429" t="n">
        <v>4253</v>
      </c>
      <c r="G2429" t="inlineStr">
        <is>
          <t>Migration &amp; Integration</t>
        </is>
      </c>
      <c r="H2429" t="inlineStr">
        <is>
          <t>Q00474</t>
        </is>
      </c>
      <c r="I2429" t="inlineStr">
        <is>
          <t>de</t>
        </is>
      </c>
      <c r="J2429" t="b">
        <v>1</v>
      </c>
      <c r="K2429" t="inlineStr">
        <is>
          <t>beeec171b7b9bec580d2a25bcc77553c</t>
        </is>
      </c>
      <c r="L2429" t="inlineStr">
        <is>
          <t>beeec171b7b9bec580d2a25bcc77553c</t>
        </is>
      </c>
      <c r="M2429" t="n">
        <v>22</v>
      </c>
      <c r="N2429" t="n">
        <v>22</v>
      </c>
    </row>
    <row r="2430">
      <c r="A2430" t="n">
        <v>22</v>
      </c>
      <c r="B2430" s="2" t="n">
        <v>44101</v>
      </c>
      <c r="C2430" t="n">
        <v>1870</v>
      </c>
      <c r="D2430" t="inlineStr">
        <is>
          <t>Sollen Ausländer/-innen, die seit mindestens zehn Jahren in der Schweiz leben, das Stimm- und Wahlrecht auf Gemeindeebene erhalten?</t>
        </is>
      </c>
      <c r="E2430" t="inlineStr">
        <is>
          <t>options4</t>
        </is>
      </c>
      <c r="F2430" t="n">
        <v>4258</v>
      </c>
      <c r="G2430" t="inlineStr">
        <is>
          <t>Migration &amp; Integration</t>
        </is>
      </c>
      <c r="H2430" t="inlineStr">
        <is>
          <t>Q00519</t>
        </is>
      </c>
      <c r="I2430" t="inlineStr">
        <is>
          <t>de</t>
        </is>
      </c>
      <c r="J2430" t="b">
        <v>1</v>
      </c>
      <c r="K2430" t="inlineStr">
        <is>
          <t>beeec171b7b9bec580d2a25bcc77553c</t>
        </is>
      </c>
      <c r="L2430" t="inlineStr">
        <is>
          <t>beeec171b7b9bec580d2a25bcc77553c</t>
        </is>
      </c>
      <c r="M2430" t="n">
        <v>22</v>
      </c>
      <c r="N2430" t="n">
        <v>22</v>
      </c>
    </row>
    <row r="2431">
      <c r="A2431" t="n">
        <v>24</v>
      </c>
      <c r="B2431" s="2" t="n">
        <v>44122</v>
      </c>
      <c r="C2431" t="n">
        <v>2073</v>
      </c>
      <c r="D2431" t="inlineStr">
        <is>
          <t>Sollen Ausländer/-innen, die seit mindestens zehn Jahren in der Schweiz leben, das Stimm- und Wahlrecht auf Gemeindeebene erhalten?</t>
        </is>
      </c>
      <c r="E2431" t="inlineStr">
        <is>
          <t>options4</t>
        </is>
      </c>
      <c r="F2431" t="n">
        <v>4254</v>
      </c>
      <c r="G2431" t="inlineStr">
        <is>
          <t>Migration &amp; Integration</t>
        </is>
      </c>
      <c r="H2431" t="inlineStr">
        <is>
          <t>Q00568</t>
        </is>
      </c>
      <c r="I2431" t="inlineStr">
        <is>
          <t>de</t>
        </is>
      </c>
      <c r="J2431" t="b">
        <v>1</v>
      </c>
      <c r="K2431" t="inlineStr">
        <is>
          <t>beeec171b7b9bec580d2a25bcc77553c</t>
        </is>
      </c>
      <c r="L2431" t="inlineStr">
        <is>
          <t>beeec171b7b9bec580d2a25bcc77553c</t>
        </is>
      </c>
      <c r="M2431" t="n">
        <v>22</v>
      </c>
      <c r="N2431" t="n">
        <v>22</v>
      </c>
    </row>
    <row r="2432">
      <c r="A2432" t="n">
        <v>45</v>
      </c>
      <c r="B2432" s="2" t="n">
        <v>44129</v>
      </c>
      <c r="C2432" t="n">
        <v>2206</v>
      </c>
      <c r="D2432" t="inlineStr">
        <is>
          <t>Sollen Ausländer/-innen, die seit mindestens zehn Jahren in der Schweiz leben, das Stimm- und Wahlrecht auf Gemeindeebene erhalten?</t>
        </is>
      </c>
      <c r="E2432" t="inlineStr">
        <is>
          <t>options4</t>
        </is>
      </c>
      <c r="F2432" t="n">
        <v>4281</v>
      </c>
      <c r="G2432" t="inlineStr">
        <is>
          <t>Migration &amp; Integration</t>
        </is>
      </c>
      <c r="H2432" t="inlineStr">
        <is>
          <t>Q00627</t>
        </is>
      </c>
      <c r="I2432" t="inlineStr">
        <is>
          <t>de</t>
        </is>
      </c>
      <c r="J2432" t="b">
        <v>1</v>
      </c>
      <c r="K2432" t="inlineStr">
        <is>
          <t>beeec171b7b9bec580d2a25bcc77553c</t>
        </is>
      </c>
      <c r="L2432" t="inlineStr">
        <is>
          <t>beeec171b7b9bec580d2a25bcc77553c</t>
        </is>
      </c>
      <c r="M2432" t="n">
        <v>22</v>
      </c>
      <c r="N2432" t="n">
        <v>22</v>
      </c>
    </row>
    <row r="2433">
      <c r="A2433" t="n">
        <v>25</v>
      </c>
      <c r="B2433" s="2" t="n">
        <v>44129</v>
      </c>
      <c r="C2433" t="n">
        <v>2517</v>
      </c>
      <c r="D2433" t="inlineStr">
        <is>
          <t>Sollen Ausländer/-innen, die seit mindestens zehn Jahren in der Schweiz leben, das Stimm- und Wahlrecht auf Gemeindeebene erhalten?</t>
        </is>
      </c>
      <c r="E2433" t="inlineStr">
        <is>
          <t>options4</t>
        </is>
      </c>
      <c r="F2433" t="n">
        <v>4271</v>
      </c>
      <c r="G2433" t="inlineStr">
        <is>
          <t>Migration &amp; Integration</t>
        </is>
      </c>
      <c r="H2433" t="inlineStr">
        <is>
          <t>Q00684</t>
        </is>
      </c>
      <c r="I2433" t="inlineStr">
        <is>
          <t>de</t>
        </is>
      </c>
      <c r="J2433" t="b">
        <v>1</v>
      </c>
      <c r="K2433" t="inlineStr">
        <is>
          <t>beeec171b7b9bec580d2a25bcc77553c</t>
        </is>
      </c>
      <c r="L2433" t="inlineStr">
        <is>
          <t>beeec171b7b9bec580d2a25bcc77553c</t>
        </is>
      </c>
      <c r="M2433" t="n">
        <v>22</v>
      </c>
      <c r="N2433" t="n">
        <v>22</v>
      </c>
    </row>
    <row r="2434">
      <c r="A2434" t="n">
        <v>33</v>
      </c>
      <c r="B2434" s="2" t="n">
        <v>44164</v>
      </c>
      <c r="C2434" t="n">
        <v>2612</v>
      </c>
      <c r="D2434" t="inlineStr">
        <is>
          <t>Sollen Ausländer/-innen, die seit mindestens zehn Jahren in der Schweiz leben, das Stimm- und Wahlrecht auf Gemeindeebene erhalten?</t>
        </is>
      </c>
      <c r="E2434" t="inlineStr">
        <is>
          <t>options4</t>
        </is>
      </c>
      <c r="F2434" t="n">
        <v>4273</v>
      </c>
      <c r="G2434" t="inlineStr">
        <is>
          <t>Migration &amp; Integration</t>
        </is>
      </c>
      <c r="H2434" t="inlineStr">
        <is>
          <t>Q00732</t>
        </is>
      </c>
      <c r="I2434" t="inlineStr">
        <is>
          <t>de</t>
        </is>
      </c>
      <c r="J2434" t="b">
        <v>1</v>
      </c>
      <c r="K2434" t="inlineStr">
        <is>
          <t>beeec171b7b9bec580d2a25bcc77553c</t>
        </is>
      </c>
      <c r="L2434" t="inlineStr">
        <is>
          <t>beeec171b7b9bec580d2a25bcc77553c</t>
        </is>
      </c>
      <c r="M2434" t="n">
        <v>22</v>
      </c>
      <c r="N2434" t="n">
        <v>22</v>
      </c>
    </row>
    <row r="2435">
      <c r="A2435" t="n">
        <v>32</v>
      </c>
      <c r="B2435" s="2" t="n">
        <v>44164</v>
      </c>
      <c r="C2435" t="n">
        <v>2724</v>
      </c>
      <c r="D2435" t="inlineStr">
        <is>
          <t>Sollen Ausländer/-innen, die seit mindestens zehn Jahren in der Schweiz leben, das Stimm- und Wahlrecht auf Gemeindeebene erhalten?</t>
        </is>
      </c>
      <c r="E2435" t="inlineStr">
        <is>
          <t>options4</t>
        </is>
      </c>
      <c r="F2435" t="n">
        <v>4257</v>
      </c>
      <c r="G2435" t="inlineStr">
        <is>
          <t>Migration &amp; Integration</t>
        </is>
      </c>
      <c r="H2435" t="inlineStr">
        <is>
          <t>Q00788</t>
        </is>
      </c>
      <c r="I2435" t="inlineStr">
        <is>
          <t>de</t>
        </is>
      </c>
      <c r="J2435" t="b">
        <v>1</v>
      </c>
      <c r="K2435" t="inlineStr">
        <is>
          <t>beeec171b7b9bec580d2a25bcc77553c</t>
        </is>
      </c>
      <c r="L2435" t="inlineStr">
        <is>
          <t>beeec171b7b9bec580d2a25bcc77553c</t>
        </is>
      </c>
      <c r="M2435" t="n">
        <v>22</v>
      </c>
      <c r="N2435" t="n">
        <v>22</v>
      </c>
    </row>
    <row r="2436">
      <c r="A2436" t="n">
        <v>71</v>
      </c>
      <c r="B2436" s="2" t="n">
        <v>44311</v>
      </c>
      <c r="C2436" t="n">
        <v>3308</v>
      </c>
      <c r="D2436" t="inlineStr">
        <is>
          <t>Sollen Ausländer/-innen, die seit mindestens zehn Jahren in der Schweiz leben, das Stimm- und Wahlrecht auf Gemeindeebene erhalten?</t>
        </is>
      </c>
      <c r="E2436" t="inlineStr">
        <is>
          <t>options4</t>
        </is>
      </c>
      <c r="F2436" t="n">
        <v>4302</v>
      </c>
      <c r="G2436" t="inlineStr">
        <is>
          <t>Migration &amp; Integration</t>
        </is>
      </c>
      <c r="H2436" t="inlineStr">
        <is>
          <t>Q00990</t>
        </is>
      </c>
      <c r="I2436" t="inlineStr">
        <is>
          <t>de</t>
        </is>
      </c>
      <c r="J2436" t="b">
        <v>1</v>
      </c>
      <c r="K2436" t="inlineStr">
        <is>
          <t>beeec171b7b9bec580d2a25bcc77553c</t>
        </is>
      </c>
      <c r="L2436" t="inlineStr">
        <is>
          <t>beeec171b7b9bec580d2a25bcc77553c</t>
        </is>
      </c>
      <c r="M2436" t="n">
        <v>22</v>
      </c>
      <c r="N2436" t="n">
        <v>22</v>
      </c>
    </row>
    <row r="2437">
      <c r="A2437" t="n">
        <v>63</v>
      </c>
      <c r="B2437" s="2" t="n">
        <v>44311</v>
      </c>
      <c r="C2437" t="n">
        <v>3307</v>
      </c>
      <c r="D2437" t="inlineStr">
        <is>
          <t>Sollen Ausländer/-innen, die seit mindestens zehn Jahren in der Schweiz leben, das Stimm- und Wahlrecht auf Gemeindeebene erhalten?</t>
        </is>
      </c>
      <c r="E2437" t="inlineStr">
        <is>
          <t>options4</t>
        </is>
      </c>
      <c r="F2437" t="n">
        <v>4294</v>
      </c>
      <c r="G2437" t="inlineStr">
        <is>
          <t>Migration &amp; Integration</t>
        </is>
      </c>
      <c r="H2437" t="inlineStr">
        <is>
          <t>Q01047</t>
        </is>
      </c>
      <c r="I2437" t="inlineStr">
        <is>
          <t>de</t>
        </is>
      </c>
      <c r="J2437" t="b">
        <v>1</v>
      </c>
      <c r="K2437" t="inlineStr">
        <is>
          <t>beeec171b7b9bec580d2a25bcc77553c</t>
        </is>
      </c>
      <c r="L2437" t="inlineStr">
        <is>
          <t>beeec171b7b9bec580d2a25bcc77553c</t>
        </is>
      </c>
      <c r="M2437" t="n">
        <v>22</v>
      </c>
      <c r="N2437" t="n">
        <v>22</v>
      </c>
    </row>
    <row r="2438">
      <c r="A2438" t="n">
        <v>64</v>
      </c>
      <c r="B2438" s="2" t="n">
        <v>44311</v>
      </c>
      <c r="C2438" t="n">
        <v>3663</v>
      </c>
      <c r="D2438" t="inlineStr">
        <is>
          <t>Sollen Ausländer/-innen, die seit mindestens zehn Jahren in der Schweiz leben, das Stimm- und Wahlrecht auf Gemeindeebene erhalten?</t>
        </is>
      </c>
      <c r="E2438" t="inlineStr">
        <is>
          <t>options4</t>
        </is>
      </c>
      <c r="F2438" t="n">
        <v>4296</v>
      </c>
      <c r="G2438" t="inlineStr">
        <is>
          <t>Migration &amp; Integration</t>
        </is>
      </c>
      <c r="H2438" t="inlineStr">
        <is>
          <t>Q01094</t>
        </is>
      </c>
      <c r="I2438" t="inlineStr">
        <is>
          <t>de</t>
        </is>
      </c>
      <c r="J2438" t="b">
        <v>1</v>
      </c>
      <c r="K2438" t="inlineStr">
        <is>
          <t>beeec171b7b9bec580d2a25bcc77553c</t>
        </is>
      </c>
      <c r="L2438" t="inlineStr">
        <is>
          <t>beeec171b7b9bec580d2a25bcc77553c</t>
        </is>
      </c>
      <c r="M2438" t="n">
        <v>22</v>
      </c>
      <c r="N2438" t="n">
        <v>22</v>
      </c>
    </row>
    <row r="2439">
      <c r="A2439" t="n">
        <v>75</v>
      </c>
      <c r="B2439" s="2" t="n">
        <v>44465</v>
      </c>
      <c r="C2439" t="n">
        <v>3906</v>
      </c>
      <c r="D2439" t="inlineStr">
        <is>
          <t>Sollen Ausländer/-innen, die seit mindestens zehn Jahren in der Schweiz leben, das Stimm- und Wahlrecht auf Gemeindeebene erhalten?</t>
        </is>
      </c>
      <c r="E2439" t="inlineStr">
        <is>
          <t>options4</t>
        </is>
      </c>
      <c r="F2439" t="n">
        <v>4312</v>
      </c>
      <c r="G2439" t="inlineStr">
        <is>
          <t>Migration &amp; Integration</t>
        </is>
      </c>
      <c r="H2439" t="inlineStr">
        <is>
          <t>Q01248</t>
        </is>
      </c>
      <c r="I2439" t="inlineStr">
        <is>
          <t>de</t>
        </is>
      </c>
      <c r="J2439" t="b">
        <v>1</v>
      </c>
      <c r="K2439" t="inlineStr">
        <is>
          <t>beeec171b7b9bec580d2a25bcc77553c</t>
        </is>
      </c>
      <c r="L2439" t="inlineStr">
        <is>
          <t>beeec171b7b9bec580d2a25bcc77553c</t>
        </is>
      </c>
      <c r="M2439" t="n">
        <v>22</v>
      </c>
      <c r="N2439" t="n">
        <v>22</v>
      </c>
    </row>
    <row r="2440">
      <c r="A2440" t="n">
        <v>80</v>
      </c>
      <c r="B2440" s="2" t="n">
        <v>44528</v>
      </c>
      <c r="C2440" t="n">
        <v>4494</v>
      </c>
      <c r="D2440" t="inlineStr">
        <is>
          <t>Sollen Ausländer/-innen, die seit mindestens zehn Jahren in der Schweiz leben, das Stimm- und Wahlrecht auf Gemeindeebene erhalten?</t>
        </is>
      </c>
      <c r="E2440" t="inlineStr">
        <is>
          <t>options4</t>
        </is>
      </c>
      <c r="F2440" t="n">
        <v>4308</v>
      </c>
      <c r="G2440" t="inlineStr">
        <is>
          <t>Migration &amp; Integration</t>
        </is>
      </c>
      <c r="H2440" t="inlineStr">
        <is>
          <t>Q01405</t>
        </is>
      </c>
      <c r="I2440" t="inlineStr">
        <is>
          <t>de</t>
        </is>
      </c>
      <c r="J2440" t="b">
        <v>1</v>
      </c>
      <c r="K2440" t="inlineStr">
        <is>
          <t>beeec171b7b9bec580d2a25bcc77553c</t>
        </is>
      </c>
      <c r="L2440" t="inlineStr">
        <is>
          <t>beeec171b7b9bec580d2a25bcc77553c</t>
        </is>
      </c>
      <c r="M2440" t="n">
        <v>22</v>
      </c>
      <c r="N2440" t="n">
        <v>22</v>
      </c>
    </row>
    <row r="2441">
      <c r="A2441" t="n">
        <v>83</v>
      </c>
      <c r="B2441" s="2" t="n">
        <v>44605</v>
      </c>
      <c r="C2441" t="n">
        <v>4780</v>
      </c>
      <c r="D2441" t="inlineStr">
        <is>
          <t>Sollen Ausländer/-innen, die seit mindestens zehn Jahren in der Schweiz leben, das Stimm- und Wahlrecht auf Gemeindeebene erhalten?</t>
        </is>
      </c>
      <c r="E2441" t="inlineStr">
        <is>
          <t>options4</t>
        </is>
      </c>
      <c r="F2441" t="n">
        <v>4329</v>
      </c>
      <c r="G2441" t="inlineStr">
        <is>
          <t>Migration &amp; Integration</t>
        </is>
      </c>
      <c r="H2441" t="inlineStr">
        <is>
          <t>Q01457</t>
        </is>
      </c>
      <c r="I2441" t="inlineStr">
        <is>
          <t>de</t>
        </is>
      </c>
      <c r="J2441" t="b">
        <v>1</v>
      </c>
      <c r="K2441" t="inlineStr">
        <is>
          <t>beeec171b7b9bec580d2a25bcc77553c</t>
        </is>
      </c>
      <c r="L2441" t="inlineStr">
        <is>
          <t>beeec171b7b9bec580d2a25bcc77553c</t>
        </is>
      </c>
      <c r="M2441" t="n">
        <v>22</v>
      </c>
      <c r="N2441" t="n">
        <v>22</v>
      </c>
    </row>
    <row r="2442">
      <c r="A2442" t="n">
        <v>84</v>
      </c>
      <c r="B2442" s="2" t="n">
        <v>44605</v>
      </c>
      <c r="C2442" t="n">
        <v>4581</v>
      </c>
      <c r="D2442" t="inlineStr">
        <is>
          <t>Sollen Ausländer/-innen, die seit mindestens zehn Jahren in der Schweiz leben, das Stimm- und Wahlrecht auf Gemeindeebene erhalten?</t>
        </is>
      </c>
      <c r="E2442" t="inlineStr">
        <is>
          <t>options4</t>
        </is>
      </c>
      <c r="F2442" t="n">
        <v>4316</v>
      </c>
      <c r="G2442" t="inlineStr">
        <is>
          <t>Migration &amp; Integration</t>
        </is>
      </c>
      <c r="H2442" t="inlineStr">
        <is>
          <t>Q01517</t>
        </is>
      </c>
      <c r="I2442" t="inlineStr">
        <is>
          <t>de</t>
        </is>
      </c>
      <c r="J2442" t="b">
        <v>1</v>
      </c>
      <c r="K2442" t="inlineStr">
        <is>
          <t>beeec171b7b9bec580d2a25bcc77553c</t>
        </is>
      </c>
      <c r="L2442" t="inlineStr">
        <is>
          <t>beeec171b7b9bec580d2a25bcc77553c</t>
        </is>
      </c>
      <c r="M2442" t="n">
        <v>22</v>
      </c>
      <c r="N2442" t="n">
        <v>22</v>
      </c>
    </row>
    <row r="2443">
      <c r="A2443" t="n">
        <v>92</v>
      </c>
      <c r="B2443" s="2" t="n">
        <v>44647</v>
      </c>
      <c r="C2443" t="n">
        <v>5547</v>
      </c>
      <c r="D2443" t="inlineStr">
        <is>
          <t>Sollen Ausländer/-innen, die seit mindestens zehn Jahren in der Schweiz leben, das Stimm- und Wahlrecht auf Gemeindeebene erhalten?</t>
        </is>
      </c>
      <c r="E2443" t="inlineStr">
        <is>
          <t>options4</t>
        </is>
      </c>
      <c r="F2443" t="n">
        <v>4338</v>
      </c>
      <c r="G2443" t="inlineStr">
        <is>
          <t>Migration &amp; Integration</t>
        </is>
      </c>
      <c r="H2443" t="inlineStr">
        <is>
          <t>Q01631</t>
        </is>
      </c>
      <c r="I2443" t="inlineStr">
        <is>
          <t>de</t>
        </is>
      </c>
      <c r="J2443" t="b">
        <v>1</v>
      </c>
      <c r="K2443" t="inlineStr">
        <is>
          <t>beeec171b7b9bec580d2a25bcc77553c</t>
        </is>
      </c>
      <c r="L2443" t="inlineStr">
        <is>
          <t>beeec171b7b9bec580d2a25bcc77553c</t>
        </is>
      </c>
      <c r="M2443" t="n">
        <v>22</v>
      </c>
      <c r="N2443" t="n">
        <v>22</v>
      </c>
    </row>
    <row r="2444">
      <c r="A2444" t="n">
        <v>108</v>
      </c>
      <c r="B2444" s="2" t="n">
        <v>44647</v>
      </c>
      <c r="C2444" t="n">
        <v>5826</v>
      </c>
      <c r="D2444" t="inlineStr">
        <is>
          <t>Sollen Ausländer/-innen, die seit mindestens zehn Jahren in der Schweiz leben, das Stimm- und Wahlrecht auf Gemeindeebene erhalten?</t>
        </is>
      </c>
      <c r="E2444" t="inlineStr">
        <is>
          <t>options4</t>
        </is>
      </c>
      <c r="F2444" t="n">
        <v>4323</v>
      </c>
      <c r="G2444" t="inlineStr">
        <is>
          <t>Migration &amp; Integration</t>
        </is>
      </c>
      <c r="H2444" t="inlineStr">
        <is>
          <t>Q01684</t>
        </is>
      </c>
      <c r="I2444" t="inlineStr">
        <is>
          <t>de</t>
        </is>
      </c>
      <c r="J2444" t="b">
        <v>1</v>
      </c>
      <c r="K2444" t="inlineStr">
        <is>
          <t>beeec171b7b9bec580d2a25bcc77553c</t>
        </is>
      </c>
      <c r="L2444" t="inlineStr">
        <is>
          <t>beeec171b7b9bec580d2a25bcc77553c</t>
        </is>
      </c>
      <c r="M2444" t="n">
        <v>22</v>
      </c>
      <c r="N2444" t="n">
        <v>22</v>
      </c>
    </row>
    <row r="2445">
      <c r="A2445" t="n">
        <v>95</v>
      </c>
      <c r="B2445" s="2" t="n">
        <v>44647</v>
      </c>
      <c r="C2445" t="n">
        <v>5723</v>
      </c>
      <c r="D2445" t="inlineStr">
        <is>
          <t>Sollen Ausländer/-innen, die seit mindestens zehn Jahren in der Schweiz leben, das Stimm- und Wahlrecht auf Gemeindeebene erhalten?</t>
        </is>
      </c>
      <c r="E2445" t="inlineStr">
        <is>
          <t>options4</t>
        </is>
      </c>
      <c r="F2445" t="n">
        <v>4339</v>
      </c>
      <c r="G2445" t="inlineStr">
        <is>
          <t>Migration &amp; Integration</t>
        </is>
      </c>
      <c r="H2445" t="inlineStr">
        <is>
          <t>Q01738</t>
        </is>
      </c>
      <c r="I2445" t="inlineStr">
        <is>
          <t>de</t>
        </is>
      </c>
      <c r="J2445" t="b">
        <v>1</v>
      </c>
      <c r="K2445" t="inlineStr">
        <is>
          <t>beeec171b7b9bec580d2a25bcc77553c</t>
        </is>
      </c>
      <c r="L2445" t="inlineStr">
        <is>
          <t>beeec171b7b9bec580d2a25bcc77553c</t>
        </is>
      </c>
      <c r="M2445" t="n">
        <v>22</v>
      </c>
      <c r="N2445" t="n">
        <v>22</v>
      </c>
    </row>
    <row r="2446">
      <c r="A2446" t="n">
        <v>102</v>
      </c>
      <c r="B2446" s="2" t="n">
        <v>44605</v>
      </c>
      <c r="C2446" t="n">
        <v>4895</v>
      </c>
      <c r="D2446" t="inlineStr">
        <is>
          <t>Sollen Ausländer/-innen, die seit mindestens zehn Jahren in der Schweiz leben, das Stimm- und Wahlrecht auf Gemeindeebene erhalten?</t>
        </is>
      </c>
      <c r="E2446" t="inlineStr">
        <is>
          <t>options4</t>
        </is>
      </c>
      <c r="F2446" t="n">
        <v>4325</v>
      </c>
      <c r="G2446" t="inlineStr">
        <is>
          <t>Migration &amp; Integration</t>
        </is>
      </c>
      <c r="H2446" t="inlineStr">
        <is>
          <t>Q01787</t>
        </is>
      </c>
      <c r="I2446" t="inlineStr">
        <is>
          <t>de</t>
        </is>
      </c>
      <c r="J2446" t="b">
        <v>1</v>
      </c>
      <c r="K2446" t="inlineStr">
        <is>
          <t>beeec171b7b9bec580d2a25bcc77553c</t>
        </is>
      </c>
      <c r="L2446" t="inlineStr">
        <is>
          <t>beeec171b7b9bec580d2a25bcc77553c</t>
        </is>
      </c>
      <c r="M2446" t="n">
        <v>22</v>
      </c>
      <c r="N2446" t="n">
        <v>22</v>
      </c>
    </row>
    <row r="2447">
      <c r="A2447" t="n">
        <v>109</v>
      </c>
      <c r="B2447" s="2" t="n">
        <v>44647</v>
      </c>
      <c r="C2447" t="n">
        <v>5510</v>
      </c>
      <c r="D2447" t="inlineStr">
        <is>
          <t>Sollen Ausländer/-innen, die seit mindestens zehn Jahren in der Schweiz leben, das Stimm- und Wahlrecht auf Gemeindeebene erhalten?</t>
        </is>
      </c>
      <c r="E2447" t="inlineStr">
        <is>
          <t>options4</t>
        </is>
      </c>
      <c r="F2447" t="n">
        <v>4337</v>
      </c>
      <c r="G2447" t="inlineStr">
        <is>
          <t>Migration &amp; Integration</t>
        </is>
      </c>
      <c r="H2447" t="inlineStr">
        <is>
          <t>Q01951</t>
        </is>
      </c>
      <c r="I2447" t="inlineStr">
        <is>
          <t>de</t>
        </is>
      </c>
      <c r="J2447" t="b">
        <v>1</v>
      </c>
      <c r="K2447" t="inlineStr">
        <is>
          <t>beeec171b7b9bec580d2a25bcc77553c</t>
        </is>
      </c>
      <c r="L2447" t="inlineStr">
        <is>
          <t>beeec171b7b9bec580d2a25bcc77553c</t>
        </is>
      </c>
      <c r="M2447" t="n">
        <v>22</v>
      </c>
      <c r="N2447" t="n">
        <v>22</v>
      </c>
    </row>
    <row r="2448">
      <c r="A2448" t="n">
        <v>111</v>
      </c>
      <c r="B2448" s="2" t="n">
        <v>44696</v>
      </c>
      <c r="C2448" t="n">
        <v>5924</v>
      </c>
      <c r="D2448" t="inlineStr">
        <is>
          <t>Sollen Ausländer/-innen, die seit mindestens zehn Jahren in der Schweiz leben, das Stimm- und Wahlrecht auf Gemeindeebene erhalten?</t>
        </is>
      </c>
      <c r="E2448" t="inlineStr">
        <is>
          <t>options4</t>
        </is>
      </c>
      <c r="F2448" t="n">
        <v>4342</v>
      </c>
      <c r="G2448" t="inlineStr">
        <is>
          <t>Migration &amp; Integration</t>
        </is>
      </c>
      <c r="H2448" t="inlineStr">
        <is>
          <t>Q02000</t>
        </is>
      </c>
      <c r="I2448" t="inlineStr">
        <is>
          <t>de</t>
        </is>
      </c>
      <c r="J2448" t="b">
        <v>1</v>
      </c>
      <c r="K2448" t="inlineStr">
        <is>
          <t>beeec171b7b9bec580d2a25bcc77553c</t>
        </is>
      </c>
      <c r="L2448" t="inlineStr">
        <is>
          <t>beeec171b7b9bec580d2a25bcc77553c</t>
        </is>
      </c>
      <c r="M2448" t="n">
        <v>22</v>
      </c>
      <c r="N2448" t="n">
        <v>22</v>
      </c>
    </row>
    <row r="2449">
      <c r="A2449" t="n">
        <v>115</v>
      </c>
      <c r="B2449" s="2" t="n">
        <v>44836</v>
      </c>
      <c r="C2449" t="n">
        <v>6105</v>
      </c>
      <c r="D2449" t="inlineStr">
        <is>
          <t>Sollen Ausländer/-innen, die seit mindestens zehn Jahren in der Schweiz leben, das Stimm- und Wahlrecht auf Gemeindeebene erhalten?</t>
        </is>
      </c>
      <c r="E2449" t="inlineStr">
        <is>
          <t>options4</t>
        </is>
      </c>
      <c r="F2449" t="n">
        <v>4348</v>
      </c>
      <c r="G2449" t="inlineStr">
        <is>
          <t>Migration &amp; Integration</t>
        </is>
      </c>
      <c r="H2449" t="inlineStr">
        <is>
          <t>Q02117</t>
        </is>
      </c>
      <c r="I2449" t="inlineStr">
        <is>
          <t>de</t>
        </is>
      </c>
      <c r="J2449" t="b">
        <v>1</v>
      </c>
      <c r="K2449" t="inlineStr">
        <is>
          <t>beeec171b7b9bec580d2a25bcc77553c</t>
        </is>
      </c>
      <c r="L2449" t="inlineStr">
        <is>
          <t>beeec171b7b9bec580d2a25bcc77553c</t>
        </is>
      </c>
      <c r="M2449" t="n">
        <v>22</v>
      </c>
      <c r="N2449" t="n">
        <v>22</v>
      </c>
    </row>
    <row r="2450">
      <c r="A2450" t="n">
        <v>114</v>
      </c>
      <c r="B2450" s="2" t="n">
        <v>44836</v>
      </c>
      <c r="C2450" t="n">
        <v>6216</v>
      </c>
      <c r="D2450" t="inlineStr">
        <is>
          <t>Sollen Ausländer/-innen, die seit mindestens zehn Jahren in der Schweiz leben, das Stimm- und Wahlrecht auf Gemeindeebene erhalten?</t>
        </is>
      </c>
      <c r="E2450" t="inlineStr">
        <is>
          <t>options4</t>
        </is>
      </c>
      <c r="F2450" t="n">
        <v>4347</v>
      </c>
      <c r="G2450" t="inlineStr">
        <is>
          <t>Migration &amp; Integration</t>
        </is>
      </c>
      <c r="H2450" t="inlineStr">
        <is>
          <t>Q02173</t>
        </is>
      </c>
      <c r="I2450" t="inlineStr">
        <is>
          <t>de</t>
        </is>
      </c>
      <c r="J2450" t="b">
        <v>1</v>
      </c>
      <c r="K2450" t="inlineStr">
        <is>
          <t>beeec171b7b9bec580d2a25bcc77553c</t>
        </is>
      </c>
      <c r="L2450" t="inlineStr">
        <is>
          <t>beeec171b7b9bec580d2a25bcc77553c</t>
        </is>
      </c>
      <c r="M2450" t="n">
        <v>22</v>
      </c>
      <c r="N2450" t="n">
        <v>22</v>
      </c>
    </row>
    <row r="2451">
      <c r="A2451" t="n">
        <v>1037</v>
      </c>
      <c r="B2451" s="2" t="n">
        <v>44969</v>
      </c>
      <c r="C2451" t="n">
        <v>31791</v>
      </c>
      <c r="D2451" t="inlineStr">
        <is>
          <t>Sollen Ausländer/-innen, die seit mindestens zehn Jahren in der Schweiz leben, das Stimm- und Wahlrecht auf Gemeindeebene erhalten?</t>
        </is>
      </c>
      <c r="E2451" t="inlineStr">
        <is>
          <t>options4</t>
        </is>
      </c>
      <c r="F2451" t="n">
        <v>11367</v>
      </c>
      <c r="G2451" t="inlineStr">
        <is>
          <t>Migration &amp; Integration</t>
        </is>
      </c>
      <c r="H2451" t="inlineStr">
        <is>
          <t>Q02284</t>
        </is>
      </c>
      <c r="I2451" t="inlineStr">
        <is>
          <t>de</t>
        </is>
      </c>
      <c r="J2451" t="b">
        <v>1</v>
      </c>
      <c r="K2451" t="inlineStr">
        <is>
          <t>beeec171b7b9bec580d2a25bcc77553c</t>
        </is>
      </c>
      <c r="L2451" t="inlineStr">
        <is>
          <t>beeec171b7b9bec580d2a25bcc77553c</t>
        </is>
      </c>
      <c r="M2451" t="n">
        <v>22</v>
      </c>
      <c r="N2451" t="n">
        <v>22</v>
      </c>
    </row>
    <row r="2452">
      <c r="A2452" t="n">
        <v>1038</v>
      </c>
      <c r="B2452" s="2" t="n">
        <v>44969</v>
      </c>
      <c r="C2452" t="n">
        <v>31854</v>
      </c>
      <c r="D2452" t="inlineStr">
        <is>
          <t>Sollen Ausländer/-innen, die seit mindestens zehn Jahren in der Schweiz leben, das Stimm- und Wahlrecht auf Gemeindeebene erhalten?</t>
        </is>
      </c>
      <c r="E2452" t="inlineStr">
        <is>
          <t>options4</t>
        </is>
      </c>
      <c r="F2452" t="n">
        <v>11380</v>
      </c>
      <c r="G2452" t="inlineStr">
        <is>
          <t>Migration &amp; Integration</t>
        </is>
      </c>
      <c r="H2452" t="inlineStr">
        <is>
          <t>Q02344</t>
        </is>
      </c>
      <c r="I2452" t="inlineStr">
        <is>
          <t>de</t>
        </is>
      </c>
      <c r="J2452" t="b">
        <v>1</v>
      </c>
      <c r="K2452" t="inlineStr">
        <is>
          <t>beeec171b7b9bec580d2a25bcc77553c</t>
        </is>
      </c>
      <c r="L2452" t="inlineStr">
        <is>
          <t>beeec171b7b9bec580d2a25bcc77553c</t>
        </is>
      </c>
      <c r="M2452" t="n">
        <v>22</v>
      </c>
      <c r="N2452" t="n">
        <v>22</v>
      </c>
    </row>
    <row r="2453">
      <c r="A2453" t="n">
        <v>1039</v>
      </c>
      <c r="B2453" s="2" t="n">
        <v>44997</v>
      </c>
      <c r="C2453" t="n">
        <v>31917</v>
      </c>
      <c r="D2453" t="inlineStr">
        <is>
          <t>Sollen Ausländer/-innen, die seit mindestens zehn Jahren in der Schweiz leben, das Stimm- und Wahlrecht auf Gemeindeebene erhalten?</t>
        </is>
      </c>
      <c r="E2453" t="inlineStr">
        <is>
          <t>options4</t>
        </is>
      </c>
      <c r="F2453" t="n">
        <v>11392</v>
      </c>
      <c r="G2453" t="inlineStr">
        <is>
          <t>Migration &amp; Integration</t>
        </is>
      </c>
      <c r="H2453" t="inlineStr">
        <is>
          <t>Q02596</t>
        </is>
      </c>
      <c r="I2453" t="inlineStr">
        <is>
          <t>de</t>
        </is>
      </c>
      <c r="J2453" t="b">
        <v>1</v>
      </c>
      <c r="K2453" t="inlineStr">
        <is>
          <t>beeec171b7b9bec580d2a25bcc77553c</t>
        </is>
      </c>
      <c r="L2453" t="inlineStr">
        <is>
          <t>beeec171b7b9bec580d2a25bcc77553c</t>
        </is>
      </c>
      <c r="M2453" t="n">
        <v>22</v>
      </c>
      <c r="N2453" t="n">
        <v>22</v>
      </c>
    </row>
    <row r="2454">
      <c r="A2454" t="n">
        <v>1041</v>
      </c>
      <c r="B2454" s="2" t="n">
        <v>44997</v>
      </c>
      <c r="C2454" t="n">
        <v>32042</v>
      </c>
      <c r="D2454" t="inlineStr">
        <is>
          <t>Sollen Ausländer/-innen, die seit mindestens zehn Jahren in der Schweiz leben, das Stimm- und Wahlrecht auf Gemeindeebene erhalten?</t>
        </is>
      </c>
      <c r="E2454" t="inlineStr">
        <is>
          <t>options4</t>
        </is>
      </c>
      <c r="F2454" t="n">
        <v>11417</v>
      </c>
      <c r="G2454" t="inlineStr">
        <is>
          <t>Migration &amp; Integration</t>
        </is>
      </c>
      <c r="H2454" t="inlineStr">
        <is>
          <t>Q02651</t>
        </is>
      </c>
      <c r="I2454" t="inlineStr">
        <is>
          <t>de</t>
        </is>
      </c>
      <c r="J2454" t="b">
        <v>1</v>
      </c>
      <c r="K2454" t="inlineStr">
        <is>
          <t>beeec171b7b9bec580d2a25bcc77553c</t>
        </is>
      </c>
      <c r="L2454" t="inlineStr">
        <is>
          <t>beeec171b7b9bec580d2a25bcc77553c</t>
        </is>
      </c>
      <c r="M2454" t="n">
        <v>22</v>
      </c>
      <c r="N2454" t="n">
        <v>22</v>
      </c>
    </row>
    <row r="2455">
      <c r="A2455" t="n">
        <v>1084</v>
      </c>
      <c r="B2455" s="2" t="n">
        <v>45221</v>
      </c>
      <c r="C2455" t="n">
        <v>32231</v>
      </c>
      <c r="D2455" t="inlineStr">
        <is>
          <t>Sollen Ausländer/-innen, die seit mindestens zehn Jahren in der Schweiz leben, das Stimm- und Wahlrecht auf Gemeindeebene erhalten?</t>
        </is>
      </c>
      <c r="E2455" t="inlineStr">
        <is>
          <t>options4</t>
        </is>
      </c>
      <c r="F2455" t="n">
        <v>11454</v>
      </c>
      <c r="G2455" t="inlineStr">
        <is>
          <t>Migration &amp; Integration</t>
        </is>
      </c>
      <c r="H2455" t="inlineStr">
        <is>
          <t>Q02769</t>
        </is>
      </c>
      <c r="I2455" t="inlineStr">
        <is>
          <t>de</t>
        </is>
      </c>
      <c r="J2455" t="b">
        <v>1</v>
      </c>
      <c r="K2455" t="inlineStr">
        <is>
          <t>beeec171b7b9bec580d2a25bcc77553c</t>
        </is>
      </c>
      <c r="L2455" t="inlineStr">
        <is>
          <t>beeec171b7b9bec580d2a25bcc77553c</t>
        </is>
      </c>
      <c r="M2455" t="n">
        <v>22</v>
      </c>
      <c r="N2455" t="n">
        <v>22</v>
      </c>
    </row>
    <row r="2456">
      <c r="A2456" t="n">
        <v>1105</v>
      </c>
      <c r="B2456" s="2" t="n">
        <v>45396</v>
      </c>
      <c r="C2456" t="n">
        <v>32313</v>
      </c>
      <c r="D2456" t="inlineStr">
        <is>
          <t>Sollen Ausländer/-innen, die seit mindestens zehn Jahren in der Schweiz leben, das Stimm- und Wahlrecht auf Gemeindeebene erhalten?</t>
        </is>
      </c>
      <c r="E2456" t="inlineStr">
        <is>
          <t>options4</t>
        </is>
      </c>
      <c r="F2456" t="n">
        <v>11503</v>
      </c>
      <c r="G2456" t="inlineStr">
        <is>
          <t>Migration &amp; Integration</t>
        </is>
      </c>
      <c r="H2456" t="inlineStr">
        <is>
          <t>Q02886</t>
        </is>
      </c>
      <c r="I2456" t="inlineStr">
        <is>
          <t>de</t>
        </is>
      </c>
      <c r="J2456" t="b">
        <v>1</v>
      </c>
      <c r="K2456" t="inlineStr">
        <is>
          <t>beeec171b7b9bec580d2a25bcc77553c</t>
        </is>
      </c>
      <c r="L2456" t="inlineStr">
        <is>
          <t>beeec171b7b9bec580d2a25bcc77553c</t>
        </is>
      </c>
      <c r="M2456" t="n">
        <v>22</v>
      </c>
      <c r="N2456" t="n">
        <v>22</v>
      </c>
    </row>
    <row r="2457">
      <c r="A2457" t="n">
        <v>1094</v>
      </c>
      <c r="B2457" s="2" t="n">
        <v>45354</v>
      </c>
      <c r="C2457" t="n">
        <v>32398</v>
      </c>
      <c r="D2457" t="inlineStr">
        <is>
          <t>Sollen Ausländer/-innen, die seit mindestens zehn Jahren in der Schweiz leben, das Stimm- und Wahlrecht auf Gemeindeebene erhalten?</t>
        </is>
      </c>
      <c r="E2457" t="inlineStr">
        <is>
          <t>options4</t>
        </is>
      </c>
      <c r="F2457" t="n">
        <v>11479</v>
      </c>
      <c r="G2457" t="inlineStr">
        <is>
          <t>Migration &amp; Integration</t>
        </is>
      </c>
      <c r="H2457" t="inlineStr">
        <is>
          <t>Q02935</t>
        </is>
      </c>
      <c r="I2457" t="inlineStr">
        <is>
          <t>de</t>
        </is>
      </c>
      <c r="J2457" t="b">
        <v>1</v>
      </c>
      <c r="K2457" t="inlineStr">
        <is>
          <t>beeec171b7b9bec580d2a25bcc77553c</t>
        </is>
      </c>
      <c r="L2457" t="inlineStr">
        <is>
          <t>beeec171b7b9bec580d2a25bcc77553c</t>
        </is>
      </c>
      <c r="M2457" t="n">
        <v>22</v>
      </c>
      <c r="N2457" t="n">
        <v>22</v>
      </c>
    </row>
    <row r="2458">
      <c r="A2458" t="n">
        <v>1097</v>
      </c>
      <c r="B2458" s="2" t="n">
        <v>45389</v>
      </c>
      <c r="C2458" t="n">
        <v>32501</v>
      </c>
      <c r="D2458" t="inlineStr">
        <is>
          <t>Sollen Ausländer/-innen, die seit mindestens zehn Jahren in der Schweiz leben, das Stimm- und Wahlrecht auf Gemeindeebene erhalten?</t>
        </is>
      </c>
      <c r="E2458" t="inlineStr">
        <is>
          <t>options4</t>
        </is>
      </c>
      <c r="F2458" t="n">
        <v>11513</v>
      </c>
      <c r="G2458" t="inlineStr">
        <is>
          <t>Migration &amp; Integration</t>
        </is>
      </c>
      <c r="H2458" t="inlineStr">
        <is>
          <t>Q03033</t>
        </is>
      </c>
      <c r="I2458" t="inlineStr">
        <is>
          <t>de</t>
        </is>
      </c>
      <c r="J2458" t="b">
        <v>1</v>
      </c>
      <c r="K2458" t="inlineStr">
        <is>
          <t>beeec171b7b9bec580d2a25bcc77553c</t>
        </is>
      </c>
      <c r="L2458" t="inlineStr">
        <is>
          <t>beeec171b7b9bec580d2a25bcc77553c</t>
        </is>
      </c>
      <c r="M2458" t="n">
        <v>22</v>
      </c>
      <c r="N2458" t="n">
        <v>22</v>
      </c>
    </row>
    <row r="2459">
      <c r="A2459" t="n">
        <v>1100</v>
      </c>
      <c r="B2459" s="2" t="n">
        <v>45410</v>
      </c>
      <c r="C2459" t="n">
        <v>32552</v>
      </c>
      <c r="D2459" t="inlineStr">
        <is>
          <t>Sollen Ausländer/-innen, die seit mindestens zehn Jahren in der Schweiz leben, das Stimm- und Wahlrecht auf Gemeindeebene erhalten?</t>
        </is>
      </c>
      <c r="E2459" t="inlineStr">
        <is>
          <t>options4</t>
        </is>
      </c>
      <c r="F2459" t="n">
        <v>11525</v>
      </c>
      <c r="G2459" t="inlineStr">
        <is>
          <t>Migration &amp; Integration</t>
        </is>
      </c>
      <c r="H2459" t="inlineStr">
        <is>
          <t>Q03082</t>
        </is>
      </c>
      <c r="I2459" t="inlineStr">
        <is>
          <t>de</t>
        </is>
      </c>
      <c r="J2459" t="b">
        <v>1</v>
      </c>
      <c r="K2459" t="inlineStr">
        <is>
          <t>beeec171b7b9bec580d2a25bcc77553c</t>
        </is>
      </c>
      <c r="L2459" t="inlineStr">
        <is>
          <t>beeec171b7b9bec580d2a25bcc77553c</t>
        </is>
      </c>
      <c r="M2459" t="n">
        <v>22</v>
      </c>
      <c r="N2459" t="n">
        <v>22</v>
      </c>
    </row>
    <row r="2460">
      <c r="A2460" t="n">
        <v>1112</v>
      </c>
      <c r="B2460" s="2" t="n">
        <v>45557</v>
      </c>
      <c r="C2460" t="n">
        <v>32797</v>
      </c>
      <c r="D2460" t="inlineStr">
        <is>
          <t>Sollen Ausländer/-innen, die seit mindestens zehn Jahren in der Schweiz leben, das Stimm- und Wahlrecht auf Gemeindeebene erhalten?</t>
        </is>
      </c>
      <c r="E2460" t="inlineStr">
        <is>
          <t>options4</t>
        </is>
      </c>
      <c r="F2460" t="n">
        <v>11585</v>
      </c>
      <c r="G2460" t="inlineStr">
        <is>
          <t>Migration &amp; Integration</t>
        </is>
      </c>
      <c r="H2460" t="inlineStr">
        <is>
          <t>Q03131</t>
        </is>
      </c>
      <c r="I2460" t="inlineStr">
        <is>
          <t>de</t>
        </is>
      </c>
      <c r="J2460" t="b">
        <v>1</v>
      </c>
      <c r="K2460" t="inlineStr">
        <is>
          <t>beeec171b7b9bec580d2a25bcc77553c</t>
        </is>
      </c>
      <c r="L2460" t="inlineStr">
        <is>
          <t>beeec171b7b9bec580d2a25bcc77553c</t>
        </is>
      </c>
      <c r="M2460" t="n">
        <v>22</v>
      </c>
      <c r="N2460" t="n">
        <v>22</v>
      </c>
    </row>
    <row r="2461">
      <c r="A2461" t="n">
        <v>1129</v>
      </c>
      <c r="B2461" s="2" t="n">
        <v>45620</v>
      </c>
      <c r="C2461" t="n">
        <v>33046</v>
      </c>
      <c r="D2461" t="inlineStr">
        <is>
          <t>Sollen Ausländer/-innen, die seit mindestens zehn Jahren in der Schweiz leben, das Stimm- und Wahlrecht auf Gemeindeebene erhalten?</t>
        </is>
      </c>
      <c r="E2461" t="inlineStr">
        <is>
          <t>options4</t>
        </is>
      </c>
      <c r="F2461" t="n">
        <v>11644</v>
      </c>
      <c r="G2461" t="inlineStr">
        <is>
          <t>Migration &amp; Integration</t>
        </is>
      </c>
      <c r="H2461" t="inlineStr">
        <is>
          <t>Q03476</t>
        </is>
      </c>
      <c r="I2461" t="inlineStr">
        <is>
          <t>de</t>
        </is>
      </c>
      <c r="J2461" t="b">
        <v>1</v>
      </c>
      <c r="K2461" t="inlineStr">
        <is>
          <t>beeec171b7b9bec580d2a25bcc77553c</t>
        </is>
      </c>
      <c r="L2461" t="inlineStr">
        <is>
          <t>beeec171b7b9bec580d2a25bcc77553c</t>
        </is>
      </c>
      <c r="M2461" t="n">
        <v>22</v>
      </c>
      <c r="N2461" t="n">
        <v>22</v>
      </c>
    </row>
    <row r="2462">
      <c r="A2462" t="n">
        <v>1131</v>
      </c>
      <c r="B2462" s="2" t="n">
        <v>45620</v>
      </c>
      <c r="C2462" t="n">
        <v>33093</v>
      </c>
      <c r="D2462" t="inlineStr">
        <is>
          <t>Sollen Ausländer/-innen, die seit mindestens zehn Jahren in der Schweiz leben, das Stimm- und Wahlrecht auf Gemeindeebene erhalten?</t>
        </is>
      </c>
      <c r="E2462" t="inlineStr">
        <is>
          <t>options4</t>
        </is>
      </c>
      <c r="F2462" t="n">
        <v>11656</v>
      </c>
      <c r="G2462" t="inlineStr">
        <is>
          <t>Migration &amp; Integration</t>
        </is>
      </c>
      <c r="H2462" t="inlineStr">
        <is>
          <t>Q03523</t>
        </is>
      </c>
      <c r="I2462" t="inlineStr">
        <is>
          <t>de</t>
        </is>
      </c>
      <c r="J2462" t="b">
        <v>1</v>
      </c>
      <c r="K2462" t="inlineStr">
        <is>
          <t>beeec171b7b9bec580d2a25bcc77553c</t>
        </is>
      </c>
      <c r="L2462" t="inlineStr">
        <is>
          <t>beeec171b7b9bec580d2a25bcc77553c</t>
        </is>
      </c>
      <c r="M2462" t="n">
        <v>22</v>
      </c>
      <c r="N2462" t="n">
        <v>22</v>
      </c>
    </row>
    <row r="2463">
      <c r="A2463" t="n">
        <v>1132</v>
      </c>
      <c r="B2463" s="2" t="n">
        <v>45620</v>
      </c>
      <c r="C2463" t="n">
        <v>32994</v>
      </c>
      <c r="D2463" t="inlineStr">
        <is>
          <t>Sollen Ausländer/-innen, die seit mindestens zehn Jahren in der Schweiz leben, das Stimm- und Wahlrecht auf Gemeindeebene erhalten?</t>
        </is>
      </c>
      <c r="E2463" t="inlineStr">
        <is>
          <t>options4</t>
        </is>
      </c>
      <c r="F2463" t="n">
        <v>11632</v>
      </c>
      <c r="G2463" t="inlineStr">
        <is>
          <t>Migration &amp; Integration</t>
        </is>
      </c>
      <c r="H2463" t="inlineStr">
        <is>
          <t>Q03569</t>
        </is>
      </c>
      <c r="I2463" t="inlineStr">
        <is>
          <t>de</t>
        </is>
      </c>
      <c r="J2463" t="b">
        <v>1</v>
      </c>
      <c r="K2463" t="inlineStr">
        <is>
          <t>beeec171b7b9bec580d2a25bcc77553c</t>
        </is>
      </c>
      <c r="L2463" t="inlineStr">
        <is>
          <t>beeec171b7b9bec580d2a25bcc77553c</t>
        </is>
      </c>
      <c r="M2463" t="n">
        <v>22</v>
      </c>
      <c r="N2463" t="n">
        <v>22</v>
      </c>
    </row>
    <row r="2464">
      <c r="A2464" t="n">
        <v>1155</v>
      </c>
      <c r="B2464" s="2" t="n">
        <v>45718</v>
      </c>
      <c r="C2464" t="n">
        <v>33202</v>
      </c>
      <c r="D2464" t="inlineStr">
        <is>
          <t>Sollen Ausländer/-innen, die seit mindestens zehn Jahren in der Schweiz leben, das Stimm- und Wahlrecht auf Gemeindeebene erhalten?</t>
        </is>
      </c>
      <c r="E2464" t="inlineStr">
        <is>
          <t>options4</t>
        </is>
      </c>
      <c r="F2464" t="n">
        <v>11681</v>
      </c>
      <c r="G2464" t="inlineStr">
        <is>
          <t>Migration &amp; Integration</t>
        </is>
      </c>
      <c r="H2464" t="inlineStr">
        <is>
          <t>Q03716</t>
        </is>
      </c>
      <c r="I2464" t="inlineStr">
        <is>
          <t>de</t>
        </is>
      </c>
      <c r="J2464" t="b">
        <v>1</v>
      </c>
      <c r="K2464" t="inlineStr">
        <is>
          <t>beeec171b7b9bec580d2a25bcc77553c</t>
        </is>
      </c>
      <c r="L2464" t="inlineStr">
        <is>
          <t>beeec171b7b9bec580d2a25bcc77553c</t>
        </is>
      </c>
      <c r="M2464" t="n">
        <v>22</v>
      </c>
      <c r="N2464" t="n">
        <v>22</v>
      </c>
    </row>
    <row r="2465">
      <c r="A2465" t="n">
        <v>1156</v>
      </c>
      <c r="B2465" s="2" t="n">
        <v>45760</v>
      </c>
      <c r="C2465" t="n">
        <v>33397</v>
      </c>
      <c r="D2465" t="inlineStr">
        <is>
          <t>Sollen Ausländer/-innen, die seit mindestens zehn Jahren in der Schweiz leben, das Stimm- und Wahlrecht auf Gemeindeebene erhalten?</t>
        </is>
      </c>
      <c r="E2465" t="inlineStr">
        <is>
          <t>options4</t>
        </is>
      </c>
      <c r="F2465" t="n">
        <v>11728</v>
      </c>
      <c r="G2465" t="inlineStr">
        <is>
          <t>Migration &amp; Integration</t>
        </is>
      </c>
      <c r="H2465" t="inlineStr">
        <is>
          <t>Q03765</t>
        </is>
      </c>
      <c r="I2465" t="inlineStr">
        <is>
          <t>de</t>
        </is>
      </c>
      <c r="J2465" t="b">
        <v>1</v>
      </c>
      <c r="K2465" t="inlineStr">
        <is>
          <t>beeec171b7b9bec580d2a25bcc77553c</t>
        </is>
      </c>
      <c r="L2465" t="inlineStr">
        <is>
          <t>beeec171b7b9bec580d2a25bcc77553c</t>
        </is>
      </c>
      <c r="M2465" t="n">
        <v>22</v>
      </c>
      <c r="N2465" t="n">
        <v>22</v>
      </c>
    </row>
    <row r="2466">
      <c r="A2466" t="n">
        <v>222</v>
      </c>
      <c r="B2466" t="n">
        <v>2019</v>
      </c>
      <c r="C2466" t="n">
        <v>3427</v>
      </c>
      <c r="D2466" t="inlineStr">
        <is>
          <t>Sollen Ausländer/-innen, die seit mindestens zehn Jahren in der Schweiz leben, das Stimm- und Wahlrecht auf Gemeindeebene erhalten?</t>
        </is>
      </c>
      <c r="E2466" t="inlineStr">
        <is>
          <t>Standard-4</t>
        </is>
      </c>
      <c r="F2466" t="n">
        <v>9</v>
      </c>
      <c r="G2466" t="inlineStr">
        <is>
          <t>Migration &amp; Integration</t>
        </is>
      </c>
      <c r="H2466" t="inlineStr">
        <is>
          <t>Q05878</t>
        </is>
      </c>
      <c r="I2466" t="inlineStr">
        <is>
          <t>de</t>
        </is>
      </c>
      <c r="J2466" t="b">
        <v>1</v>
      </c>
      <c r="K2466" t="inlineStr">
        <is>
          <t>beeec171b7b9bec580d2a25bcc77553c</t>
        </is>
      </c>
      <c r="L2466" t="inlineStr">
        <is>
          <t>beeec171b7b9bec580d2a25bcc77553c</t>
        </is>
      </c>
      <c r="M2466" t="n">
        <v>22</v>
      </c>
      <c r="N2466" t="n">
        <v>22</v>
      </c>
    </row>
    <row r="2467">
      <c r="A2467" t="n">
        <v>232</v>
      </c>
      <c r="B2467" t="n">
        <v>2020</v>
      </c>
      <c r="C2467" t="n">
        <v>3541</v>
      </c>
      <c r="D2467" t="inlineStr">
        <is>
          <t>Sollen Ausländer/-innen, die seit mindestens zehn Jahren in der Schweiz leben, das Stimm- und Wahlrecht auf Gemeindeebene erhalten?</t>
        </is>
      </c>
      <c r="E2467" t="inlineStr">
        <is>
          <t>Standard-4</t>
        </is>
      </c>
      <c r="F2467" t="n">
        <v>9</v>
      </c>
      <c r="G2467" t="inlineStr">
        <is>
          <t>Migration &amp; Integration</t>
        </is>
      </c>
      <c r="H2467" t="inlineStr">
        <is>
          <t>Q06039</t>
        </is>
      </c>
      <c r="I2467" t="inlineStr">
        <is>
          <t>de</t>
        </is>
      </c>
      <c r="J2467" t="b">
        <v>1</v>
      </c>
      <c r="K2467" t="inlineStr">
        <is>
          <t>beeec171b7b9bec580d2a25bcc77553c</t>
        </is>
      </c>
      <c r="L2467" t="inlineStr">
        <is>
          <t>beeec171b7b9bec580d2a25bcc77553c</t>
        </is>
      </c>
      <c r="M2467" t="n">
        <v>22</v>
      </c>
      <c r="N2467" t="n">
        <v>22</v>
      </c>
    </row>
    <row r="2468">
      <c r="A2468" t="n">
        <v>237</v>
      </c>
      <c r="B2468" t="n">
        <v>2020</v>
      </c>
      <c r="C2468" t="n">
        <v>3697</v>
      </c>
      <c r="D2468" t="inlineStr">
        <is>
          <t>Sollen Ausländer/-innen, die seit mindestens zehn Jahren in der Schweiz leben, das Stimm- und Wahlrecht auf Gemeindeebene erhalten?</t>
        </is>
      </c>
      <c r="E2468" t="inlineStr">
        <is>
          <t>Standard-4</t>
        </is>
      </c>
      <c r="F2468" t="n">
        <v>9</v>
      </c>
      <c r="G2468" t="inlineStr">
        <is>
          <t>Migration &amp; Integration</t>
        </is>
      </c>
      <c r="H2468" t="inlineStr">
        <is>
          <t>Q06089</t>
        </is>
      </c>
      <c r="I2468" t="inlineStr">
        <is>
          <t>de</t>
        </is>
      </c>
      <c r="J2468" t="b">
        <v>1</v>
      </c>
      <c r="K2468" t="inlineStr">
        <is>
          <t>beeec171b7b9bec580d2a25bcc77553c</t>
        </is>
      </c>
      <c r="L2468" t="inlineStr">
        <is>
          <t>beeec171b7b9bec580d2a25bcc77553c</t>
        </is>
      </c>
      <c r="M2468" t="n">
        <v>22</v>
      </c>
      <c r="N2468" t="n">
        <v>22</v>
      </c>
    </row>
    <row r="2469">
      <c r="A2469" t="n">
        <v>234</v>
      </c>
      <c r="B2469" t="n">
        <v>2020</v>
      </c>
      <c r="C2469" t="n">
        <v>3596</v>
      </c>
      <c r="D2469" t="inlineStr">
        <is>
          <t>Sollen Ausländer/-innen, die seit mindestens zehn Jahren in der Schweiz leben, das Stimm- und Wahlrecht auf Gemeindeebene erhalten?</t>
        </is>
      </c>
      <c r="E2469" t="inlineStr">
        <is>
          <t>Standard-4</t>
        </is>
      </c>
      <c r="F2469" t="n">
        <v>9</v>
      </c>
      <c r="G2469" t="inlineStr">
        <is>
          <t>Migration &amp; Integration</t>
        </is>
      </c>
      <c r="H2469" t="inlineStr">
        <is>
          <t>Q06133</t>
        </is>
      </c>
      <c r="I2469" t="inlineStr">
        <is>
          <t>de</t>
        </is>
      </c>
      <c r="J2469" t="b">
        <v>1</v>
      </c>
      <c r="K2469" t="inlineStr">
        <is>
          <t>beeec171b7b9bec580d2a25bcc77553c</t>
        </is>
      </c>
      <c r="L2469" t="inlineStr">
        <is>
          <t>beeec171b7b9bec580d2a25bcc77553c</t>
        </is>
      </c>
      <c r="M2469" t="n">
        <v>22</v>
      </c>
      <c r="N2469" t="n">
        <v>22</v>
      </c>
    </row>
    <row r="2470">
      <c r="A2470" t="n">
        <v>230</v>
      </c>
      <c r="B2470" t="n">
        <v>2020</v>
      </c>
      <c r="C2470" t="n">
        <v>3489</v>
      </c>
      <c r="D2470" t="inlineStr">
        <is>
          <t>Sollen Ausländer/-innen, die seit mindestens zehn Jahren in der Schweiz leben, das Stimm- und Wahlrecht auf Gemeindeebene erhalten?</t>
        </is>
      </c>
      <c r="E2470" t="inlineStr">
        <is>
          <t>Standard-4</t>
        </is>
      </c>
      <c r="F2470" t="n">
        <v>9</v>
      </c>
      <c r="G2470" t="inlineStr">
        <is>
          <t>Migration &amp; Integration</t>
        </is>
      </c>
      <c r="H2470" t="inlineStr">
        <is>
          <t>Q06183</t>
        </is>
      </c>
      <c r="I2470" t="inlineStr">
        <is>
          <t>de</t>
        </is>
      </c>
      <c r="J2470" t="b">
        <v>1</v>
      </c>
      <c r="K2470" t="inlineStr">
        <is>
          <t>beeec171b7b9bec580d2a25bcc77553c</t>
        </is>
      </c>
      <c r="L2470" t="inlineStr">
        <is>
          <t>beeec171b7b9bec580d2a25bcc77553c</t>
        </is>
      </c>
      <c r="M2470" t="n">
        <v>22</v>
      </c>
      <c r="N2470" t="n">
        <v>22</v>
      </c>
    </row>
    <row r="2471">
      <c r="A2471" t="n">
        <v>255</v>
      </c>
      <c r="B2471" t="n">
        <v>2020</v>
      </c>
      <c r="C2471" t="n">
        <v>4123</v>
      </c>
      <c r="D2471" t="inlineStr">
        <is>
          <t>Sollen Ausländer/-innen, die seit mindestens zehn Jahren in der Schweiz leben, das Stimm- und Wahlrecht auf Gemeindeebene erhalten?</t>
        </is>
      </c>
      <c r="E2471" t="inlineStr">
        <is>
          <t>Standard-4</t>
        </is>
      </c>
      <c r="F2471" t="n">
        <v>9</v>
      </c>
      <c r="G2471" t="inlineStr">
        <is>
          <t>Migration &amp; Integration</t>
        </is>
      </c>
      <c r="H2471" t="inlineStr">
        <is>
          <t>Q06353</t>
        </is>
      </c>
      <c r="I2471" t="inlineStr">
        <is>
          <t>de</t>
        </is>
      </c>
      <c r="J2471" t="b">
        <v>1</v>
      </c>
      <c r="K2471" t="inlineStr">
        <is>
          <t>beeec171b7b9bec580d2a25bcc77553c</t>
        </is>
      </c>
      <c r="L2471" t="inlineStr">
        <is>
          <t>beeec171b7b9bec580d2a25bcc77553c</t>
        </is>
      </c>
      <c r="M2471" t="n">
        <v>22</v>
      </c>
      <c r="N2471" t="n">
        <v>22</v>
      </c>
    </row>
    <row r="2472">
      <c r="A2472" t="n">
        <v>258</v>
      </c>
      <c r="B2472" t="n">
        <v>2020</v>
      </c>
      <c r="C2472" t="n">
        <v>4183</v>
      </c>
      <c r="D2472" t="inlineStr">
        <is>
          <t>Sollen Ausländer/-innen, die seit mindestens zehn Jahren in der Schweiz leben, das Stimm- und Wahlrecht auf Gemeindeebene erhalten?</t>
        </is>
      </c>
      <c r="E2472" t="inlineStr">
        <is>
          <t>Standard-4</t>
        </is>
      </c>
      <c r="F2472" t="n">
        <v>9</v>
      </c>
      <c r="G2472" t="inlineStr">
        <is>
          <t>Migration &amp; Integration</t>
        </is>
      </c>
      <c r="H2472" t="inlineStr">
        <is>
          <t>Q06752</t>
        </is>
      </c>
      <c r="I2472" t="inlineStr">
        <is>
          <t>de</t>
        </is>
      </c>
      <c r="J2472" t="b">
        <v>1</v>
      </c>
      <c r="K2472" t="inlineStr">
        <is>
          <t>beeec171b7b9bec580d2a25bcc77553c</t>
        </is>
      </c>
      <c r="L2472" t="inlineStr">
        <is>
          <t>beeec171b7b9bec580d2a25bcc77553c</t>
        </is>
      </c>
      <c r="M2472" t="n">
        <v>22</v>
      </c>
      <c r="N2472" t="n">
        <v>22</v>
      </c>
    </row>
    <row r="2473">
      <c r="A2473" t="n">
        <v>222</v>
      </c>
      <c r="B2473" t="n">
        <v>2019</v>
      </c>
      <c r="C2473" t="n">
        <v>3427</v>
      </c>
      <c r="D2473" t="inlineStr">
        <is>
          <t>Sollen Ausländer/-innen, die seit mindestens zehn Jahren in der Schweiz leben, das Stimm- und Wahlrecht auf Gemeindeebene erhalten?</t>
        </is>
      </c>
      <c r="E2473" t="inlineStr">
        <is>
          <t>Standard-4</t>
        </is>
      </c>
      <c r="F2473" t="n">
        <v>9</v>
      </c>
      <c r="G2473" t="inlineStr">
        <is>
          <t>Migration &amp; Integration</t>
        </is>
      </c>
      <c r="H2473" t="inlineStr">
        <is>
          <t>Q07625</t>
        </is>
      </c>
      <c r="I2473" t="inlineStr">
        <is>
          <t>de</t>
        </is>
      </c>
      <c r="J2473" t="b">
        <v>1</v>
      </c>
      <c r="K2473" t="inlineStr">
        <is>
          <t>beeec171b7b9bec580d2a25bcc77553c</t>
        </is>
      </c>
      <c r="L2473" t="inlineStr">
        <is>
          <t>beeec171b7b9bec580d2a25bcc77553c</t>
        </is>
      </c>
      <c r="M2473" t="n">
        <v>22</v>
      </c>
      <c r="N2473" t="n">
        <v>22</v>
      </c>
    </row>
    <row r="2474">
      <c r="A2474" t="n">
        <v>232</v>
      </c>
      <c r="B2474" t="n">
        <v>2020</v>
      </c>
      <c r="C2474" t="n">
        <v>3541</v>
      </c>
      <c r="D2474" t="inlineStr">
        <is>
          <t>Sollen Ausländer/-innen, die seit mindestens zehn Jahren in der Schweiz leben, das Stimm- und Wahlrecht auf Gemeindeebene erhalten?</t>
        </is>
      </c>
      <c r="E2474" t="inlineStr">
        <is>
          <t>Standard-4</t>
        </is>
      </c>
      <c r="F2474" t="n">
        <v>9</v>
      </c>
      <c r="G2474" t="inlineStr">
        <is>
          <t>Migration &amp; Integration</t>
        </is>
      </c>
      <c r="H2474" t="inlineStr">
        <is>
          <t>Q07869</t>
        </is>
      </c>
      <c r="I2474" t="inlineStr">
        <is>
          <t>de</t>
        </is>
      </c>
      <c r="J2474" t="b">
        <v>1</v>
      </c>
      <c r="K2474" t="inlineStr">
        <is>
          <t>beeec171b7b9bec580d2a25bcc77553c</t>
        </is>
      </c>
      <c r="L2474" t="inlineStr">
        <is>
          <t>beeec171b7b9bec580d2a25bcc77553c</t>
        </is>
      </c>
      <c r="M2474" t="n">
        <v>22</v>
      </c>
      <c r="N2474" t="n">
        <v>22</v>
      </c>
    </row>
    <row r="2475">
      <c r="A2475" t="n">
        <v>246</v>
      </c>
      <c r="B2475" t="n">
        <v>2020</v>
      </c>
      <c r="C2475" t="n">
        <v>4023</v>
      </c>
      <c r="D2475" t="inlineStr">
        <is>
          <t>Sollen Ausländer/-innen, die seit mindestens zehn Jahren in der Schweiz leben, das Stimm- und Wahlrecht auf Gemeindeebene erhalten?</t>
        </is>
      </c>
      <c r="E2475" t="inlineStr">
        <is>
          <t>Standard-4</t>
        </is>
      </c>
      <c r="F2475" t="n">
        <v>9</v>
      </c>
      <c r="G2475" t="inlineStr">
        <is>
          <t>Migration &amp; Integration</t>
        </is>
      </c>
      <c r="H2475" t="inlineStr">
        <is>
          <t>Q07918</t>
        </is>
      </c>
      <c r="I2475" t="inlineStr">
        <is>
          <t>de</t>
        </is>
      </c>
      <c r="J2475" t="b">
        <v>1</v>
      </c>
      <c r="K2475" t="inlineStr">
        <is>
          <t>beeec171b7b9bec580d2a25bcc77553c</t>
        </is>
      </c>
      <c r="L2475" t="inlineStr">
        <is>
          <t>beeec171b7b9bec580d2a25bcc77553c</t>
        </is>
      </c>
      <c r="M2475" t="n">
        <v>22</v>
      </c>
      <c r="N2475" t="n">
        <v>22</v>
      </c>
    </row>
    <row r="2476">
      <c r="A2476" t="n">
        <v>237</v>
      </c>
      <c r="B2476" t="n">
        <v>2020</v>
      </c>
      <c r="C2476" t="n">
        <v>3697</v>
      </c>
      <c r="D2476" t="inlineStr">
        <is>
          <t>Sollen Ausländer/-innen, die seit mindestens zehn Jahren in der Schweiz leben, das Stimm- und Wahlrecht auf Gemeindeebene erhalten?</t>
        </is>
      </c>
      <c r="E2476" t="inlineStr">
        <is>
          <t>Standard-4</t>
        </is>
      </c>
      <c r="F2476" t="n">
        <v>9</v>
      </c>
      <c r="G2476" t="inlineStr">
        <is>
          <t>Migration &amp; Integration</t>
        </is>
      </c>
      <c r="H2476" t="inlineStr">
        <is>
          <t>Q08129</t>
        </is>
      </c>
      <c r="I2476" t="inlineStr">
        <is>
          <t>de</t>
        </is>
      </c>
      <c r="J2476" t="b">
        <v>1</v>
      </c>
      <c r="K2476" t="inlineStr">
        <is>
          <t>beeec171b7b9bec580d2a25bcc77553c</t>
        </is>
      </c>
      <c r="L2476" t="inlineStr">
        <is>
          <t>beeec171b7b9bec580d2a25bcc77553c</t>
        </is>
      </c>
      <c r="M2476" t="n">
        <v>22</v>
      </c>
      <c r="N2476" t="n">
        <v>22</v>
      </c>
    </row>
    <row r="2477">
      <c r="A2477" t="n">
        <v>234</v>
      </c>
      <c r="B2477" t="n">
        <v>2020</v>
      </c>
      <c r="C2477" t="n">
        <v>3596</v>
      </c>
      <c r="D2477" t="inlineStr">
        <is>
          <t>Sollen Ausländer/-innen, die seit mindestens zehn Jahren in der Schweiz leben, das Stimm- und Wahlrecht auf Gemeindeebene erhalten?</t>
        </is>
      </c>
      <c r="E2477" t="inlineStr">
        <is>
          <t>Standard-4</t>
        </is>
      </c>
      <c r="F2477" t="n">
        <v>9</v>
      </c>
      <c r="G2477" t="inlineStr">
        <is>
          <t>Migration &amp; Integration</t>
        </is>
      </c>
      <c r="H2477" t="inlineStr">
        <is>
          <t>Q08274</t>
        </is>
      </c>
      <c r="I2477" t="inlineStr">
        <is>
          <t>de</t>
        </is>
      </c>
      <c r="J2477" t="b">
        <v>1</v>
      </c>
      <c r="K2477" t="inlineStr">
        <is>
          <t>beeec171b7b9bec580d2a25bcc77553c</t>
        </is>
      </c>
      <c r="L2477" t="inlineStr">
        <is>
          <t>beeec171b7b9bec580d2a25bcc77553c</t>
        </is>
      </c>
      <c r="M2477" t="n">
        <v>22</v>
      </c>
      <c r="N2477" t="n">
        <v>22</v>
      </c>
    </row>
    <row r="2478">
      <c r="A2478" t="n">
        <v>230</v>
      </c>
      <c r="B2478" t="n">
        <v>2020</v>
      </c>
      <c r="C2478" t="n">
        <v>3489</v>
      </c>
      <c r="D2478" t="inlineStr">
        <is>
          <t>Sollen Ausländer/-innen, die seit mindestens zehn Jahren in der Schweiz leben, das Stimm- und Wahlrecht auf Gemeindeebene erhalten?</t>
        </is>
      </c>
      <c r="E2478" t="inlineStr">
        <is>
          <t>Standard-4</t>
        </is>
      </c>
      <c r="F2478" t="n">
        <v>9</v>
      </c>
      <c r="G2478" t="inlineStr">
        <is>
          <t>Migration &amp; Integration</t>
        </is>
      </c>
      <c r="H2478" t="inlineStr">
        <is>
          <t>Q08522</t>
        </is>
      </c>
      <c r="I2478" t="inlineStr">
        <is>
          <t>de</t>
        </is>
      </c>
      <c r="J2478" t="b">
        <v>1</v>
      </c>
      <c r="K2478" t="inlineStr">
        <is>
          <t>beeec171b7b9bec580d2a25bcc77553c</t>
        </is>
      </c>
      <c r="L2478" t="inlineStr">
        <is>
          <t>beeec171b7b9bec580d2a25bcc77553c</t>
        </is>
      </c>
      <c r="M2478" t="n">
        <v>22</v>
      </c>
      <c r="N2478" t="n">
        <v>22</v>
      </c>
    </row>
    <row r="2480">
      <c r="A2480" s="1">
        <f>== Cluster 0 – 59 Fragen – unterschiedliche Fragen vorhanden ===</f>
        <v/>
      </c>
      <c r="B2480" s="1" t="n"/>
      <c r="C2480" s="1" t="n"/>
      <c r="D2480" s="1" t="n"/>
      <c r="E2480" s="1" t="n"/>
      <c r="F2480" s="1" t="n"/>
      <c r="G2480" s="1" t="n"/>
      <c r="H2480" s="1" t="n"/>
      <c r="I2480" s="1" t="n"/>
      <c r="J2480" s="1" t="n"/>
      <c r="K2480" s="1" t="n"/>
      <c r="L2480" s="1" t="n"/>
      <c r="M2480" s="1" t="n"/>
      <c r="N2480" s="1" t="n"/>
    </row>
    <row r="2481">
      <c r="A2481" t="inlineStr">
        <is>
          <t>ID_Wahl</t>
        </is>
      </c>
      <c r="B2481" t="inlineStr">
        <is>
          <t>Datum</t>
        </is>
      </c>
      <c r="C2481" t="inlineStr">
        <is>
          <t>Frage_ID</t>
        </is>
      </c>
      <c r="D2481" t="inlineStr">
        <is>
          <t>Frage_Text</t>
        </is>
      </c>
      <c r="E2481" t="inlineStr">
        <is>
          <t>Frage_Typ</t>
        </is>
      </c>
      <c r="F2481" t="inlineStr">
        <is>
          <t>Bereich_ID</t>
        </is>
      </c>
      <c r="G2481" t="inlineStr">
        <is>
          <t>Bereich</t>
        </is>
      </c>
      <c r="H2481" t="inlineStr">
        <is>
          <t>ID_gesamt</t>
        </is>
      </c>
      <c r="I2481" t="inlineStr">
        <is>
          <t>Sprache</t>
        </is>
      </c>
      <c r="J2481" t="inlineStr">
        <is>
          <t>Duplikat</t>
        </is>
      </c>
      <c r="K2481" t="inlineStr">
        <is>
          <t>Frage_Hash</t>
        </is>
      </c>
      <c r="L2481" t="inlineStr">
        <is>
          <t>Duplikat_Gruppe</t>
        </is>
      </c>
      <c r="M2481" t="inlineStr">
        <is>
          <t>Cluster_Duplikate</t>
        </is>
      </c>
      <c r="N2481" t="inlineStr">
        <is>
          <t>Cluster_Final</t>
        </is>
      </c>
    </row>
    <row r="2482">
      <c r="A2482" t="n">
        <v>2</v>
      </c>
      <c r="B2482" s="2" t="n">
        <v>43758</v>
      </c>
      <c r="C2482" t="n">
        <v>5</v>
      </c>
      <c r="D2482" t="inlineStr">
        <is>
          <t>Wie beurteilen Sie diese Aussage: "Wer sich nichts zuschulden kommen lässt, hat von staatlichen Sicherheitsmassnahmen nichts zu befürchten."</t>
        </is>
      </c>
      <c r="E2482" t="inlineStr">
        <is>
          <t>options7</t>
        </is>
      </c>
      <c r="F2482" t="n">
        <v>4734</v>
      </c>
      <c r="G2482" t="inlineStr">
        <is>
          <t>Werthaltungen</t>
        </is>
      </c>
      <c r="H2482" t="inlineStr">
        <is>
          <t>Q00000</t>
        </is>
      </c>
      <c r="I2482" t="inlineStr">
        <is>
          <t>de</t>
        </is>
      </c>
      <c r="J2482" t="b">
        <v>1</v>
      </c>
      <c r="K2482" t="inlineStr">
        <is>
          <t>f2aae15124ee3545b9c89fae390f5248</t>
        </is>
      </c>
      <c r="L2482" t="inlineStr">
        <is>
          <t>f2aae15124ee3545b9c89fae390f5248</t>
        </is>
      </c>
      <c r="M2482" t="n">
        <v>0</v>
      </c>
      <c r="N2482" t="n">
        <v>0</v>
      </c>
    </row>
    <row r="2483">
      <c r="A2483" t="n">
        <v>10</v>
      </c>
      <c r="B2483" s="2" t="n">
        <v>43940</v>
      </c>
      <c r="C2483" t="n">
        <v>469</v>
      </c>
      <c r="D2483" t="inlineStr">
        <is>
          <t>Wie beurteilen Sie diese Aussage: "Wer sich nichts zuschulden kommen lässt, hat von staatlichen Sicherheitsmassnahmen nichts zu befürchten."</t>
        </is>
      </c>
      <c r="E2483" t="inlineStr">
        <is>
          <t>options7</t>
        </is>
      </c>
      <c r="F2483" t="n">
        <v>4737</v>
      </c>
      <c r="G2483" t="inlineStr">
        <is>
          <t>Werthaltungen</t>
        </is>
      </c>
      <c r="H2483" t="inlineStr">
        <is>
          <t>Q00117</t>
        </is>
      </c>
      <c r="I2483" t="inlineStr">
        <is>
          <t>de</t>
        </is>
      </c>
      <c r="J2483" t="b">
        <v>1</v>
      </c>
      <c r="K2483" t="inlineStr">
        <is>
          <t>f2aae15124ee3545b9c89fae390f5248</t>
        </is>
      </c>
      <c r="L2483" t="inlineStr">
        <is>
          <t>f2aae15124ee3545b9c89fae390f5248</t>
        </is>
      </c>
      <c r="M2483" t="n">
        <v>0</v>
      </c>
      <c r="N2483" t="n">
        <v>0</v>
      </c>
    </row>
    <row r="2484">
      <c r="A2484" t="n">
        <v>5</v>
      </c>
      <c r="B2484" s="2" t="n">
        <v>43898</v>
      </c>
      <c r="C2484" t="n">
        <v>329</v>
      </c>
      <c r="D2484" t="inlineStr">
        <is>
          <t>Wie beurteilen Sie diese Aussage: "Wer sich nichts zuschulden kommen lässt, hat von staatlichen Sicherheitsmassnahmen nichts zu befürchten."</t>
        </is>
      </c>
      <c r="E2484" t="inlineStr">
        <is>
          <t>options7</t>
        </is>
      </c>
      <c r="F2484" t="n">
        <v>4736</v>
      </c>
      <c r="G2484" t="inlineStr">
        <is>
          <t>Werthaltungen</t>
        </is>
      </c>
      <c r="H2484" t="inlineStr">
        <is>
          <t>Q00166</t>
        </is>
      </c>
      <c r="I2484" t="inlineStr">
        <is>
          <t>de</t>
        </is>
      </c>
      <c r="J2484" t="b">
        <v>1</v>
      </c>
      <c r="K2484" t="inlineStr">
        <is>
          <t>f2aae15124ee3545b9c89fae390f5248</t>
        </is>
      </c>
      <c r="L2484" t="inlineStr">
        <is>
          <t>f2aae15124ee3545b9c89fae390f5248</t>
        </is>
      </c>
      <c r="M2484" t="n">
        <v>0</v>
      </c>
      <c r="N2484" t="n">
        <v>0</v>
      </c>
    </row>
    <row r="2485">
      <c r="A2485" t="n">
        <v>8</v>
      </c>
      <c r="B2485" s="2" t="n">
        <v>43905</v>
      </c>
      <c r="C2485" t="n">
        <v>571</v>
      </c>
      <c r="D2485" t="inlineStr">
        <is>
          <t>Wie beurteilen Sie diese Aussage: "Wer sich nichts zuschulden kommen lässt, hat von staatlichen Sicherheitsmassnahmen nichts zu befürchten."</t>
        </is>
      </c>
      <c r="E2485" t="inlineStr">
        <is>
          <t>options7</t>
        </is>
      </c>
      <c r="F2485" t="n">
        <v>4740</v>
      </c>
      <c r="G2485" t="inlineStr">
        <is>
          <t>Werthaltungen</t>
        </is>
      </c>
      <c r="H2485" t="inlineStr">
        <is>
          <t>Q00213</t>
        </is>
      </c>
      <c r="I2485" t="inlineStr">
        <is>
          <t>de</t>
        </is>
      </c>
      <c r="J2485" t="b">
        <v>1</v>
      </c>
      <c r="K2485" t="inlineStr">
        <is>
          <t>f2aae15124ee3545b9c89fae390f5248</t>
        </is>
      </c>
      <c r="L2485" t="inlineStr">
        <is>
          <t>f2aae15124ee3545b9c89fae390f5248</t>
        </is>
      </c>
      <c r="M2485" t="n">
        <v>0</v>
      </c>
      <c r="N2485" t="n">
        <v>0</v>
      </c>
    </row>
    <row r="2486">
      <c r="A2486" t="n">
        <v>9</v>
      </c>
      <c r="B2486" s="2" t="n">
        <v>43912</v>
      </c>
      <c r="C2486" t="n">
        <v>844</v>
      </c>
      <c r="D2486" t="inlineStr">
        <is>
          <t>Wie beurteilen Sie diese Aussage: "Wer sich nichts zuschulden kommen lässt, hat von staatlichen Sicherheitsmassnahmen nichts zu befürchten."</t>
        </is>
      </c>
      <c r="E2486" t="inlineStr">
        <is>
          <t>options7</t>
        </is>
      </c>
      <c r="F2486" t="n">
        <v>4744</v>
      </c>
      <c r="G2486" t="inlineStr">
        <is>
          <t>Werthaltungen</t>
        </is>
      </c>
      <c r="H2486" t="inlineStr">
        <is>
          <t>Q00260</t>
        </is>
      </c>
      <c r="I2486" t="inlineStr">
        <is>
          <t>de</t>
        </is>
      </c>
      <c r="J2486" t="b">
        <v>1</v>
      </c>
      <c r="K2486" t="inlineStr">
        <is>
          <t>f2aae15124ee3545b9c89fae390f5248</t>
        </is>
      </c>
      <c r="L2486" t="inlineStr">
        <is>
          <t>f2aae15124ee3545b9c89fae390f5248</t>
        </is>
      </c>
      <c r="M2486" t="n">
        <v>0</v>
      </c>
      <c r="N2486" t="n">
        <v>0</v>
      </c>
    </row>
    <row r="2487">
      <c r="A2487" t="n">
        <v>40</v>
      </c>
      <c r="B2487" s="2" t="n">
        <v>43919</v>
      </c>
      <c r="C2487" t="n">
        <v>988</v>
      </c>
      <c r="D2487" t="inlineStr">
        <is>
          <t>Wie beurteilen Sie diese Aussage: "Wer sich nichts zuschulden kommen lässt, hat von staatlichen Sicherheitsmassnahmen nichts zu befürchten."</t>
        </is>
      </c>
      <c r="E2487" t="inlineStr">
        <is>
          <t>options7</t>
        </is>
      </c>
      <c r="F2487" t="n">
        <v>4746</v>
      </c>
      <c r="G2487" t="inlineStr">
        <is>
          <t>Werthaltungen</t>
        </is>
      </c>
      <c r="H2487" t="inlineStr">
        <is>
          <t>Q00308</t>
        </is>
      </c>
      <c r="I2487" t="inlineStr">
        <is>
          <t>de</t>
        </is>
      </c>
      <c r="J2487" t="b">
        <v>1</v>
      </c>
      <c r="K2487" t="inlineStr">
        <is>
          <t>f2aae15124ee3545b9c89fae390f5248</t>
        </is>
      </c>
      <c r="L2487" t="inlineStr">
        <is>
          <t>f2aae15124ee3545b9c89fae390f5248</t>
        </is>
      </c>
      <c r="M2487" t="n">
        <v>0</v>
      </c>
      <c r="N2487" t="n">
        <v>0</v>
      </c>
    </row>
    <row r="2488">
      <c r="A2488" t="n">
        <v>49</v>
      </c>
      <c r="B2488" s="2" t="n">
        <v>44101</v>
      </c>
      <c r="C2488" t="n">
        <v>1374</v>
      </c>
      <c r="D2488" t="inlineStr">
        <is>
          <t>Wie beurteilen Sie diese Aussage: "Wer sich nichts zuschulden kommen lässt, hat von staatlichen Sicherheitsmassnahmen nichts zu befürchten."</t>
        </is>
      </c>
      <c r="E2488" t="inlineStr">
        <is>
          <t>options7</t>
        </is>
      </c>
      <c r="F2488" t="n">
        <v>4781</v>
      </c>
      <c r="G2488" t="inlineStr">
        <is>
          <t>Werthaltungen</t>
        </is>
      </c>
      <c r="H2488" t="inlineStr">
        <is>
          <t>Q00359</t>
        </is>
      </c>
      <c r="I2488" t="inlineStr">
        <is>
          <t>de</t>
        </is>
      </c>
      <c r="J2488" t="b">
        <v>1</v>
      </c>
      <c r="K2488" t="inlineStr">
        <is>
          <t>f2aae15124ee3545b9c89fae390f5248</t>
        </is>
      </c>
      <c r="L2488" t="inlineStr">
        <is>
          <t>f2aae15124ee3545b9c89fae390f5248</t>
        </is>
      </c>
      <c r="M2488" t="n">
        <v>0</v>
      </c>
      <c r="N2488" t="n">
        <v>0</v>
      </c>
    </row>
    <row r="2489">
      <c r="A2489" t="n">
        <v>18</v>
      </c>
      <c r="B2489" s="2" t="n">
        <v>44101</v>
      </c>
      <c r="C2489" t="n">
        <v>1829</v>
      </c>
      <c r="D2489" t="inlineStr">
        <is>
          <t>Wie beurteilen Sie diese Aussage: "Wer sich nichts zuschulden kommen lässt, hat von staatlichen Sicherheitsmassnahmen nichts zu befürchten."</t>
        </is>
      </c>
      <c r="E2489" t="inlineStr">
        <is>
          <t>options7</t>
        </is>
      </c>
      <c r="F2489" t="n">
        <v>4768</v>
      </c>
      <c r="G2489" t="inlineStr">
        <is>
          <t>Werthaltungen</t>
        </is>
      </c>
      <c r="H2489" t="inlineStr">
        <is>
          <t>Q00408</t>
        </is>
      </c>
      <c r="I2489" t="inlineStr">
        <is>
          <t>de</t>
        </is>
      </c>
      <c r="J2489" t="b">
        <v>1</v>
      </c>
      <c r="K2489" t="inlineStr">
        <is>
          <t>f2aae15124ee3545b9c89fae390f5248</t>
        </is>
      </c>
      <c r="L2489" t="inlineStr">
        <is>
          <t>f2aae15124ee3545b9c89fae390f5248</t>
        </is>
      </c>
      <c r="M2489" t="n">
        <v>0</v>
      </c>
      <c r="N2489" t="n">
        <v>0</v>
      </c>
    </row>
    <row r="2490">
      <c r="A2490" t="n">
        <v>51</v>
      </c>
      <c r="B2490" s="2" t="n">
        <v>44101</v>
      </c>
      <c r="C2490" t="n">
        <v>1623</v>
      </c>
      <c r="D2490" t="inlineStr">
        <is>
          <t>Wie beurteilen Sie diese Aussage: "Wer sich nichts zuschulden kommen lässt, hat von staatlichen Sicherheitsmassnahmen nichts zu befürchten."</t>
        </is>
      </c>
      <c r="E2490" t="inlineStr">
        <is>
          <t>options7</t>
        </is>
      </c>
      <c r="F2490" t="n">
        <v>4779</v>
      </c>
      <c r="G2490" t="inlineStr">
        <is>
          <t>Werthaltungen</t>
        </is>
      </c>
      <c r="H2490" t="inlineStr">
        <is>
          <t>Q00454</t>
        </is>
      </c>
      <c r="I2490" t="inlineStr">
        <is>
          <t>de</t>
        </is>
      </c>
      <c r="J2490" t="b">
        <v>1</v>
      </c>
      <c r="K2490" t="inlineStr">
        <is>
          <t>f2aae15124ee3545b9c89fae390f5248</t>
        </is>
      </c>
      <c r="L2490" t="inlineStr">
        <is>
          <t>f2aae15124ee3545b9c89fae390f5248</t>
        </is>
      </c>
      <c r="M2490" t="n">
        <v>0</v>
      </c>
      <c r="N2490" t="n">
        <v>0</v>
      </c>
    </row>
    <row r="2491">
      <c r="A2491" t="n">
        <v>20</v>
      </c>
      <c r="B2491" s="2" t="n">
        <v>44101</v>
      </c>
      <c r="C2491" t="n">
        <v>1133</v>
      </c>
      <c r="D2491" t="inlineStr">
        <is>
          <t>Wie beurteilen Sie diese Aussage: "Wer sich nichts zuschulden kommen lässt, hat von staatlichen Sicherheitsmassnahmen nichts zu befürchten."</t>
        </is>
      </c>
      <c r="E2491" t="inlineStr">
        <is>
          <t>options7</t>
        </is>
      </c>
      <c r="F2491" t="n">
        <v>4756</v>
      </c>
      <c r="G2491" t="inlineStr">
        <is>
          <t>Werthaltungen</t>
        </is>
      </c>
      <c r="H2491" t="inlineStr">
        <is>
          <t>Q00501</t>
        </is>
      </c>
      <c r="I2491" t="inlineStr">
        <is>
          <t>de</t>
        </is>
      </c>
      <c r="J2491" t="b">
        <v>1</v>
      </c>
      <c r="K2491" t="inlineStr">
        <is>
          <t>f2aae15124ee3545b9c89fae390f5248</t>
        </is>
      </c>
      <c r="L2491" t="inlineStr">
        <is>
          <t>f2aae15124ee3545b9c89fae390f5248</t>
        </is>
      </c>
      <c r="M2491" t="n">
        <v>0</v>
      </c>
      <c r="N2491" t="n">
        <v>0</v>
      </c>
    </row>
    <row r="2492">
      <c r="A2492" t="n">
        <v>22</v>
      </c>
      <c r="B2492" s="2" t="n">
        <v>44101</v>
      </c>
      <c r="C2492" t="n">
        <v>1900</v>
      </c>
      <c r="D2492" t="inlineStr">
        <is>
          <t>Wie beurteilen Sie diese Aussage: "Wer sich nichts zuschulden kommen lässt, hat von staatlichen Sicherheitsmassnahmen nichts zu befürchten."</t>
        </is>
      </c>
      <c r="E2492" t="inlineStr">
        <is>
          <t>options7</t>
        </is>
      </c>
      <c r="F2492" t="n">
        <v>4761</v>
      </c>
      <c r="G2492" t="inlineStr">
        <is>
          <t>Werthaltungen</t>
        </is>
      </c>
      <c r="H2492" t="inlineStr">
        <is>
          <t>Q00549</t>
        </is>
      </c>
      <c r="I2492" t="inlineStr">
        <is>
          <t>de</t>
        </is>
      </c>
      <c r="J2492" t="b">
        <v>1</v>
      </c>
      <c r="K2492" t="inlineStr">
        <is>
          <t>f2aae15124ee3545b9c89fae390f5248</t>
        </is>
      </c>
      <c r="L2492" t="inlineStr">
        <is>
          <t>f2aae15124ee3545b9c89fae390f5248</t>
        </is>
      </c>
      <c r="M2492" t="n">
        <v>0</v>
      </c>
      <c r="N2492" t="n">
        <v>0</v>
      </c>
    </row>
    <row r="2493">
      <c r="A2493" t="n">
        <v>24</v>
      </c>
      <c r="B2493" s="2" t="n">
        <v>44122</v>
      </c>
      <c r="C2493" t="n">
        <v>2151</v>
      </c>
      <c r="D2493" t="inlineStr">
        <is>
          <t>Wie beurteilen Sie diese Aussage: "Wer sich nichts zuschulden kommen lässt, hat von staatlichen Sicherheitsmassnahmen nichts zu befürchten."</t>
        </is>
      </c>
      <c r="E2493" t="inlineStr">
        <is>
          <t>options7</t>
        </is>
      </c>
      <c r="F2493" t="n">
        <v>4757</v>
      </c>
      <c r="G2493" t="inlineStr">
        <is>
          <t>Werthaltungen</t>
        </is>
      </c>
      <c r="H2493" t="inlineStr">
        <is>
          <t>Q00607</t>
        </is>
      </c>
      <c r="I2493" t="inlineStr">
        <is>
          <t>de</t>
        </is>
      </c>
      <c r="J2493" t="b">
        <v>1</v>
      </c>
      <c r="K2493" t="inlineStr">
        <is>
          <t>f2aae15124ee3545b9c89fae390f5248</t>
        </is>
      </c>
      <c r="L2493" t="inlineStr">
        <is>
          <t>f2aae15124ee3545b9c89fae390f5248</t>
        </is>
      </c>
      <c r="M2493" t="n">
        <v>0</v>
      </c>
      <c r="N2493" t="n">
        <v>0</v>
      </c>
    </row>
    <row r="2494">
      <c r="A2494" t="n">
        <v>45</v>
      </c>
      <c r="B2494" s="2" t="n">
        <v>44129</v>
      </c>
      <c r="C2494" t="n">
        <v>2329</v>
      </c>
      <c r="D2494" t="inlineStr">
        <is>
          <t>Wie beurteilen Sie diese Aussage: "Wer sich nichts zuschulden kommen lässt, hat von staatlichen Sicherheitsmassnahmen nichts zu befürchten."</t>
        </is>
      </c>
      <c r="E2494" t="inlineStr">
        <is>
          <t>options7</t>
        </is>
      </c>
      <c r="F2494" t="n">
        <v>4784</v>
      </c>
      <c r="G2494" t="inlineStr">
        <is>
          <t>Werthaltungen</t>
        </is>
      </c>
      <c r="H2494" t="inlineStr">
        <is>
          <t>Q00668</t>
        </is>
      </c>
      <c r="I2494" t="inlineStr">
        <is>
          <t>de</t>
        </is>
      </c>
      <c r="J2494" t="b">
        <v>1</v>
      </c>
      <c r="K2494" t="inlineStr">
        <is>
          <t>f2aae15124ee3545b9c89fae390f5248</t>
        </is>
      </c>
      <c r="L2494" t="inlineStr">
        <is>
          <t>f2aae15124ee3545b9c89fae390f5248</t>
        </is>
      </c>
      <c r="M2494" t="n">
        <v>0</v>
      </c>
      <c r="N2494" t="n">
        <v>0</v>
      </c>
    </row>
    <row r="2495">
      <c r="A2495" t="n">
        <v>25</v>
      </c>
      <c r="B2495" s="2" t="n">
        <v>44129</v>
      </c>
      <c r="C2495" t="n">
        <v>2579</v>
      </c>
      <c r="D2495" t="inlineStr">
        <is>
          <t>Wie beurteilen Sie diese Aussage: "Wer sich nichts zuschulden kommen lässt, hat von staatlichen Sicherheitsmassnahmen nichts zu befürchten."</t>
        </is>
      </c>
      <c r="E2495" t="inlineStr">
        <is>
          <t>options7</t>
        </is>
      </c>
      <c r="F2495" t="n">
        <v>4774</v>
      </c>
      <c r="G2495" t="inlineStr">
        <is>
          <t>Werthaltungen</t>
        </is>
      </c>
      <c r="H2495" t="inlineStr">
        <is>
          <t>Q00715</t>
        </is>
      </c>
      <c r="I2495" t="inlineStr">
        <is>
          <t>de</t>
        </is>
      </c>
      <c r="J2495" t="b">
        <v>1</v>
      </c>
      <c r="K2495" t="inlineStr">
        <is>
          <t>f2aae15124ee3545b9c89fae390f5248</t>
        </is>
      </c>
      <c r="L2495" t="inlineStr">
        <is>
          <t>f2aae15124ee3545b9c89fae390f5248</t>
        </is>
      </c>
      <c r="M2495" t="n">
        <v>0</v>
      </c>
      <c r="N2495" t="n">
        <v>0</v>
      </c>
    </row>
    <row r="2496">
      <c r="A2496" t="n">
        <v>33</v>
      </c>
      <c r="B2496" s="2" t="n">
        <v>44164</v>
      </c>
      <c r="C2496" t="n">
        <v>2690</v>
      </c>
      <c r="D2496" t="inlineStr">
        <is>
          <t>Wie beurteilen Sie diese Aussage: "Wer sich nichts zuschulden kommen lässt, hat von staatlichen Sicherheitsmassnahmen nichts zu befürchten."</t>
        </is>
      </c>
      <c r="E2496" t="inlineStr">
        <is>
          <t>options7</t>
        </is>
      </c>
      <c r="F2496" t="n">
        <v>4776</v>
      </c>
      <c r="G2496" t="inlineStr">
        <is>
          <t>Werthaltungen</t>
        </is>
      </c>
      <c r="H2496" t="inlineStr">
        <is>
          <t>Q00771</t>
        </is>
      </c>
      <c r="I2496" t="inlineStr">
        <is>
          <t>de</t>
        </is>
      </c>
      <c r="J2496" t="b">
        <v>1</v>
      </c>
      <c r="K2496" t="inlineStr">
        <is>
          <t>f2aae15124ee3545b9c89fae390f5248</t>
        </is>
      </c>
      <c r="L2496" t="inlineStr">
        <is>
          <t>f2aae15124ee3545b9c89fae390f5248</t>
        </is>
      </c>
      <c r="M2496" t="n">
        <v>0</v>
      </c>
      <c r="N2496" t="n">
        <v>0</v>
      </c>
    </row>
    <row r="2497">
      <c r="A2497" t="n">
        <v>32</v>
      </c>
      <c r="B2497" s="2" t="n">
        <v>44164</v>
      </c>
      <c r="C2497" t="n">
        <v>2792</v>
      </c>
      <c r="D2497" t="inlineStr">
        <is>
          <t>Wie beurteilen Sie diese Aussage: "Wer sich nichts zuschulden kommen lässt, hat von staatlichen Sicherheitsmassnahmen nichts zu befürchten."</t>
        </is>
      </c>
      <c r="E2497" t="inlineStr">
        <is>
          <t>options7</t>
        </is>
      </c>
      <c r="F2497" t="n">
        <v>4760</v>
      </c>
      <c r="G2497" t="inlineStr">
        <is>
          <t>Werthaltungen</t>
        </is>
      </c>
      <c r="H2497" t="inlineStr">
        <is>
          <t>Q00822</t>
        </is>
      </c>
      <c r="I2497" t="inlineStr">
        <is>
          <t>de</t>
        </is>
      </c>
      <c r="J2497" t="b">
        <v>1</v>
      </c>
      <c r="K2497" t="inlineStr">
        <is>
          <t>f2aae15124ee3545b9c89fae390f5248</t>
        </is>
      </c>
      <c r="L2497" t="inlineStr">
        <is>
          <t>f2aae15124ee3545b9c89fae390f5248</t>
        </is>
      </c>
      <c r="M2497" t="n">
        <v>0</v>
      </c>
      <c r="N2497" t="n">
        <v>0</v>
      </c>
    </row>
    <row r="2498">
      <c r="A2498" t="n">
        <v>53</v>
      </c>
      <c r="B2498" s="2" t="n">
        <v>44262</v>
      </c>
      <c r="C2498" t="n">
        <v>2983</v>
      </c>
      <c r="D2498" t="inlineStr">
        <is>
          <t>Wie beurteilen Sie diese Aussage: "Wer sich nichts zuschulden kommen lässt, hat von staatlichen Sicherheitsmassnahmen nichts zu befürchten."</t>
        </is>
      </c>
      <c r="E2498" t="inlineStr">
        <is>
          <t>options7</t>
        </is>
      </c>
      <c r="F2498" t="n">
        <v>4787</v>
      </c>
      <c r="G2498" t="inlineStr">
        <is>
          <t>Werthaltungen</t>
        </is>
      </c>
      <c r="H2498" t="inlineStr">
        <is>
          <t>Q00870</t>
        </is>
      </c>
      <c r="I2498" t="inlineStr">
        <is>
          <t>de</t>
        </is>
      </c>
      <c r="J2498" t="b">
        <v>1</v>
      </c>
      <c r="K2498" t="inlineStr">
        <is>
          <t>f2aae15124ee3545b9c89fae390f5248</t>
        </is>
      </c>
      <c r="L2498" t="inlineStr">
        <is>
          <t>f2aae15124ee3545b9c89fae390f5248</t>
        </is>
      </c>
      <c r="M2498" t="n">
        <v>0</v>
      </c>
      <c r="N2498" t="n">
        <v>0</v>
      </c>
    </row>
    <row r="2499">
      <c r="A2499" t="n">
        <v>55</v>
      </c>
      <c r="B2499" s="2" t="n">
        <v>44262</v>
      </c>
      <c r="C2499" t="n">
        <v>1137</v>
      </c>
      <c r="D2499" t="inlineStr">
        <is>
          <t>Wie beurteilen Sie diese Aussage: "Wer sich nichts zuschulden kommen lässt, hat von staatlichen Sicherheitsmassnahmen nichts zu befürchten."</t>
        </is>
      </c>
      <c r="E2499" t="inlineStr">
        <is>
          <t>options7</t>
        </is>
      </c>
      <c r="F2499" t="n">
        <v>4792</v>
      </c>
      <c r="G2499" t="inlineStr">
        <is>
          <t>Werthaltungen</t>
        </is>
      </c>
      <c r="H2499" t="inlineStr">
        <is>
          <t>Q00885</t>
        </is>
      </c>
      <c r="I2499" t="inlineStr">
        <is>
          <t>de</t>
        </is>
      </c>
      <c r="J2499" t="b">
        <v>1</v>
      </c>
      <c r="K2499" t="inlineStr">
        <is>
          <t>f2aae15124ee3545b9c89fae390f5248</t>
        </is>
      </c>
      <c r="L2499" t="inlineStr">
        <is>
          <t>f2aae15124ee3545b9c89fae390f5248</t>
        </is>
      </c>
      <c r="M2499" t="n">
        <v>0</v>
      </c>
      <c r="N2499" t="n">
        <v>0</v>
      </c>
    </row>
    <row r="2500">
      <c r="A2500" t="n">
        <v>60</v>
      </c>
      <c r="B2500" s="2" t="n">
        <v>44262</v>
      </c>
      <c r="C2500" t="n">
        <v>3256</v>
      </c>
      <c r="D2500" t="inlineStr">
        <is>
          <t>Wie beurteilen Sie diese Aussage: "Wer sich nichts zuschulden kommen lässt, hat von staatlichen Sicherheitsmassnahmen nichts zu befürchten."</t>
        </is>
      </c>
      <c r="E2500" t="inlineStr">
        <is>
          <t>options7</t>
        </is>
      </c>
      <c r="F2500" t="n">
        <v>4790</v>
      </c>
      <c r="G2500" t="inlineStr">
        <is>
          <t>Werthaltungen</t>
        </is>
      </c>
      <c r="H2500" t="inlineStr">
        <is>
          <t>Q00972</t>
        </is>
      </c>
      <c r="I2500" t="inlineStr">
        <is>
          <t>de</t>
        </is>
      </c>
      <c r="J2500" t="b">
        <v>1</v>
      </c>
      <c r="K2500" t="inlineStr">
        <is>
          <t>f2aae15124ee3545b9c89fae390f5248</t>
        </is>
      </c>
      <c r="L2500" t="inlineStr">
        <is>
          <t>f2aae15124ee3545b9c89fae390f5248</t>
        </is>
      </c>
      <c r="M2500" t="n">
        <v>0</v>
      </c>
      <c r="N2500" t="n">
        <v>0</v>
      </c>
    </row>
    <row r="2501">
      <c r="A2501" t="n">
        <v>71</v>
      </c>
      <c r="B2501" s="2" t="n">
        <v>44311</v>
      </c>
      <c r="C2501" t="n">
        <v>3399</v>
      </c>
      <c r="D2501" t="inlineStr">
        <is>
          <t>Wie beurteilen Sie diese Aussage: "Wer sich nichts zuschulden kommen lässt, hat von staatlichen Sicherheitsmassnahmen nichts zu befürchten."</t>
        </is>
      </c>
      <c r="E2501" t="inlineStr">
        <is>
          <t>options7</t>
        </is>
      </c>
      <c r="F2501" t="n">
        <v>4805</v>
      </c>
      <c r="G2501" t="inlineStr">
        <is>
          <t>Werthaltungen</t>
        </is>
      </c>
      <c r="H2501" t="inlineStr">
        <is>
          <t>Q01021</t>
        </is>
      </c>
      <c r="I2501" t="inlineStr">
        <is>
          <t>de</t>
        </is>
      </c>
      <c r="J2501" t="b">
        <v>1</v>
      </c>
      <c r="K2501" t="inlineStr">
        <is>
          <t>f2aae15124ee3545b9c89fae390f5248</t>
        </is>
      </c>
      <c r="L2501" t="inlineStr">
        <is>
          <t>f2aae15124ee3545b9c89fae390f5248</t>
        </is>
      </c>
      <c r="M2501" t="n">
        <v>0</v>
      </c>
      <c r="N2501" t="n">
        <v>0</v>
      </c>
    </row>
    <row r="2502">
      <c r="A2502" t="n">
        <v>63</v>
      </c>
      <c r="B2502" s="2" t="n">
        <v>44311</v>
      </c>
      <c r="C2502" t="n">
        <v>3398</v>
      </c>
      <c r="D2502" t="inlineStr">
        <is>
          <t>Wie beurteilen Sie diese Aussage: "Wer sich nichts zuschulden kommen lässt, hat von staatlichen Sicherheitsmassnahmen nichts zu befürchten."</t>
        </is>
      </c>
      <c r="E2502" t="inlineStr">
        <is>
          <t>options7</t>
        </is>
      </c>
      <c r="F2502" t="n">
        <v>4797</v>
      </c>
      <c r="G2502" t="inlineStr">
        <is>
          <t>Werthaltungen</t>
        </is>
      </c>
      <c r="H2502" t="inlineStr">
        <is>
          <t>Q01076</t>
        </is>
      </c>
      <c r="I2502" t="inlineStr">
        <is>
          <t>de</t>
        </is>
      </c>
      <c r="J2502" t="b">
        <v>1</v>
      </c>
      <c r="K2502" t="inlineStr">
        <is>
          <t>f2aae15124ee3545b9c89fae390f5248</t>
        </is>
      </c>
      <c r="L2502" t="inlineStr">
        <is>
          <t>f2aae15124ee3545b9c89fae390f5248</t>
        </is>
      </c>
      <c r="M2502" t="n">
        <v>0</v>
      </c>
      <c r="N2502" t="n">
        <v>0</v>
      </c>
    </row>
    <row r="2503">
      <c r="A2503" t="n">
        <v>64</v>
      </c>
      <c r="B2503" s="2" t="n">
        <v>44311</v>
      </c>
      <c r="C2503" t="n">
        <v>3697</v>
      </c>
      <c r="D2503" t="inlineStr">
        <is>
          <t>Wie beurteilen Sie diese Aussage: "Wer sich nichts zuschulden kommen lässt, hat von staatlichen Sicherheitsmassnahmen nichts zu befürchten."</t>
        </is>
      </c>
      <c r="E2503" t="inlineStr">
        <is>
          <t>options7</t>
        </is>
      </c>
      <c r="F2503" t="n">
        <v>4799</v>
      </c>
      <c r="G2503" t="inlineStr">
        <is>
          <t>Werthaltungen</t>
        </is>
      </c>
      <c r="H2503" t="inlineStr">
        <is>
          <t>Q01128</t>
        </is>
      </c>
      <c r="I2503" t="inlineStr">
        <is>
          <t>de</t>
        </is>
      </c>
      <c r="J2503" t="b">
        <v>1</v>
      </c>
      <c r="K2503" t="inlineStr">
        <is>
          <t>f2aae15124ee3545b9c89fae390f5248</t>
        </is>
      </c>
      <c r="L2503" t="inlineStr">
        <is>
          <t>f2aae15124ee3545b9c89fae390f5248</t>
        </is>
      </c>
      <c r="M2503" t="n">
        <v>0</v>
      </c>
      <c r="N2503" t="n">
        <v>0</v>
      </c>
    </row>
    <row r="2504">
      <c r="A2504" t="n">
        <v>67</v>
      </c>
      <c r="B2504" s="2" t="n">
        <v>44234</v>
      </c>
      <c r="C2504" t="n">
        <v>2848</v>
      </c>
      <c r="D2504" t="inlineStr">
        <is>
          <t>Wie beurteilen Sie diese Aussage: "Wer sich nichts zuschulden kommen lässt, hat von staatlichen Sicherheitsmassnahmen nichts zu befürchten."</t>
        </is>
      </c>
      <c r="E2504" t="inlineStr">
        <is>
          <t>options7</t>
        </is>
      </c>
      <c r="F2504" t="n">
        <v>4785</v>
      </c>
      <c r="G2504" t="inlineStr">
        <is>
          <t>Werthaltungen</t>
        </is>
      </c>
      <c r="H2504" t="inlineStr">
        <is>
          <t>Q01177</t>
        </is>
      </c>
      <c r="I2504" t="inlineStr">
        <is>
          <t>de</t>
        </is>
      </c>
      <c r="J2504" t="b">
        <v>1</v>
      </c>
      <c r="K2504" t="inlineStr">
        <is>
          <t>f2aae15124ee3545b9c89fae390f5248</t>
        </is>
      </c>
      <c r="L2504" t="inlineStr">
        <is>
          <t>f2aae15124ee3545b9c89fae390f5248</t>
        </is>
      </c>
      <c r="M2504" t="n">
        <v>0</v>
      </c>
      <c r="N2504" t="n">
        <v>0</v>
      </c>
    </row>
    <row r="2505">
      <c r="A2505" t="n">
        <v>89</v>
      </c>
      <c r="B2505" s="2" t="n">
        <v>44528</v>
      </c>
      <c r="C2505" t="n">
        <v>4450</v>
      </c>
      <c r="D2505" t="inlineStr">
        <is>
          <t>Wie beurteilen Sie diese Aussage: "Wer sich nichts zuschulden kommen lässt, hat von staatlichen Sicherheitsmassnahmen nichts zu befürchten."</t>
        </is>
      </c>
      <c r="E2505" t="inlineStr">
        <is>
          <t>options7</t>
        </is>
      </c>
      <c r="F2505" t="n">
        <v>4813</v>
      </c>
      <c r="G2505" t="inlineStr">
        <is>
          <t>Werthaltungen</t>
        </is>
      </c>
      <c r="H2505" t="inlineStr">
        <is>
          <t>Q01232</t>
        </is>
      </c>
      <c r="I2505" t="inlineStr">
        <is>
          <t>de</t>
        </is>
      </c>
      <c r="J2505" t="b">
        <v>1</v>
      </c>
      <c r="K2505" t="inlineStr">
        <is>
          <t>f2aae15124ee3545b9c89fae390f5248</t>
        </is>
      </c>
      <c r="L2505" t="inlineStr">
        <is>
          <t>f2aae15124ee3545b9c89fae390f5248</t>
        </is>
      </c>
      <c r="M2505" t="n">
        <v>0</v>
      </c>
      <c r="N2505" t="n">
        <v>0</v>
      </c>
    </row>
    <row r="2506">
      <c r="A2506" t="n">
        <v>75</v>
      </c>
      <c r="B2506" s="2" t="n">
        <v>44465</v>
      </c>
      <c r="C2506" t="n">
        <v>4101</v>
      </c>
      <c r="D2506" t="inlineStr">
        <is>
          <t>Wie beurteilen Sie diese Aussage: "Wer sich nichts zuschulden kommen lässt, hat von staatlichen Sicherheitsmassnahmen nichts zu befürchten."</t>
        </is>
      </c>
      <c r="E2506" t="inlineStr">
        <is>
          <t>options7</t>
        </is>
      </c>
      <c r="F2506" t="n">
        <v>4812</v>
      </c>
      <c r="G2506" t="inlineStr">
        <is>
          <t>Werthaltungen</t>
        </is>
      </c>
      <c r="H2506" t="inlineStr">
        <is>
          <t>Q01280</t>
        </is>
      </c>
      <c r="I2506" t="inlineStr">
        <is>
          <t>de</t>
        </is>
      </c>
      <c r="J2506" t="b">
        <v>1</v>
      </c>
      <c r="K2506" t="inlineStr">
        <is>
          <t>f2aae15124ee3545b9c89fae390f5248</t>
        </is>
      </c>
      <c r="L2506" t="inlineStr">
        <is>
          <t>f2aae15124ee3545b9c89fae390f5248</t>
        </is>
      </c>
      <c r="M2506" t="n">
        <v>0</v>
      </c>
      <c r="N2506" t="n">
        <v>0</v>
      </c>
    </row>
    <row r="2507">
      <c r="A2507" t="n">
        <v>86</v>
      </c>
      <c r="B2507" s="2" t="n">
        <v>44528</v>
      </c>
      <c r="C2507" t="n">
        <v>4216</v>
      </c>
      <c r="D2507" t="inlineStr">
        <is>
          <t xml:space="preserve">Wie beurteilen Sie diese Aussage: "Wer sich nichts zuschulden kommen lässt, hat von staatlichen Sicherheitsmassnahmen nichts zu befürchten." </t>
        </is>
      </c>
      <c r="E2507" t="inlineStr">
        <is>
          <t>options7</t>
        </is>
      </c>
      <c r="F2507" t="n">
        <v>4818</v>
      </c>
      <c r="G2507" t="inlineStr">
        <is>
          <t>Werthaltungen</t>
        </is>
      </c>
      <c r="H2507" t="inlineStr">
        <is>
          <t>Q01333</t>
        </is>
      </c>
      <c r="I2507" t="inlineStr">
        <is>
          <t>de</t>
        </is>
      </c>
      <c r="J2507" t="b">
        <v>1</v>
      </c>
      <c r="K2507" t="inlineStr">
        <is>
          <t>f2aae15124ee3545b9c89fae390f5248</t>
        </is>
      </c>
      <c r="L2507" t="inlineStr">
        <is>
          <t>f2aae15124ee3545b9c89fae390f5248</t>
        </is>
      </c>
      <c r="M2507" t="n">
        <v>0</v>
      </c>
      <c r="N2507" t="n">
        <v>0</v>
      </c>
    </row>
    <row r="2508">
      <c r="A2508" t="n">
        <v>83</v>
      </c>
      <c r="B2508" s="2" t="n">
        <v>44605</v>
      </c>
      <c r="C2508" t="n">
        <v>4864</v>
      </c>
      <c r="D2508" t="inlineStr">
        <is>
          <t>Wie beurteilen Sie diese Aussage: "Wer sich nichts zuschulden kommen lässt, hat von staatlichen Sicherheitsmassnahmen nichts zu befürchten."</t>
        </is>
      </c>
      <c r="E2508" t="inlineStr">
        <is>
          <t>options7</t>
        </is>
      </c>
      <c r="F2508" t="n">
        <v>4829</v>
      </c>
      <c r="G2508" t="inlineStr">
        <is>
          <t>Werthaltungen</t>
        </is>
      </c>
      <c r="H2508" t="inlineStr">
        <is>
          <t>Q01499</t>
        </is>
      </c>
      <c r="I2508" t="inlineStr">
        <is>
          <t>de</t>
        </is>
      </c>
      <c r="J2508" t="b">
        <v>1</v>
      </c>
      <c r="K2508" t="inlineStr">
        <is>
          <t>f2aae15124ee3545b9c89fae390f5248</t>
        </is>
      </c>
      <c r="L2508" t="inlineStr">
        <is>
          <t>f2aae15124ee3545b9c89fae390f5248</t>
        </is>
      </c>
      <c r="M2508" t="n">
        <v>0</v>
      </c>
      <c r="N2508" t="n">
        <v>0</v>
      </c>
    </row>
    <row r="2509">
      <c r="A2509" t="n">
        <v>84</v>
      </c>
      <c r="B2509" s="2" t="n">
        <v>44605</v>
      </c>
      <c r="C2509" t="n">
        <v>4743</v>
      </c>
      <c r="D2509" t="inlineStr">
        <is>
          <t>Wie beurteilen Sie diese Aussage: "Wer sich nichts zuschulden kommen lässt, hat von staatlichen Sicherheitsmassnahmen nichts zu befürchten."</t>
        </is>
      </c>
      <c r="E2509" t="inlineStr">
        <is>
          <t>options7</t>
        </is>
      </c>
      <c r="F2509" t="n">
        <v>4816</v>
      </c>
      <c r="G2509" t="inlineStr">
        <is>
          <t>Werthaltungen</t>
        </is>
      </c>
      <c r="H2509" t="inlineStr">
        <is>
          <t>Q01555</t>
        </is>
      </c>
      <c r="I2509" t="inlineStr">
        <is>
          <t>de</t>
        </is>
      </c>
      <c r="J2509" t="b">
        <v>1</v>
      </c>
      <c r="K2509" t="inlineStr">
        <is>
          <t>f2aae15124ee3545b9c89fae390f5248</t>
        </is>
      </c>
      <c r="L2509" t="inlineStr">
        <is>
          <t>f2aae15124ee3545b9c89fae390f5248</t>
        </is>
      </c>
      <c r="M2509" t="n">
        <v>0</v>
      </c>
      <c r="N2509" t="n">
        <v>0</v>
      </c>
    </row>
    <row r="2510">
      <c r="A2510" t="n">
        <v>103</v>
      </c>
      <c r="B2510" s="2" t="n">
        <v>44647</v>
      </c>
      <c r="C2510" t="n">
        <v>5258</v>
      </c>
      <c r="D2510" t="inlineStr">
        <is>
          <t>Wie beurteilen Sie diese Aussage: "Wer sich nichts zuschulden kommen lässt, hat von staatlichen Sicherheitsmassnahmen nichts zu befürchten."</t>
        </is>
      </c>
      <c r="E2510" t="inlineStr">
        <is>
          <t>options7</t>
        </is>
      </c>
      <c r="F2510" t="n">
        <v>4817</v>
      </c>
      <c r="G2510" t="inlineStr">
        <is>
          <t>Werthaltungen</t>
        </is>
      </c>
      <c r="H2510" t="inlineStr">
        <is>
          <t>Q01613</t>
        </is>
      </c>
      <c r="I2510" t="inlineStr">
        <is>
          <t>de</t>
        </is>
      </c>
      <c r="J2510" t="b">
        <v>1</v>
      </c>
      <c r="K2510" t="inlineStr">
        <is>
          <t>f2aae15124ee3545b9c89fae390f5248</t>
        </is>
      </c>
      <c r="L2510" t="inlineStr">
        <is>
          <t>f2aae15124ee3545b9c89fae390f5248</t>
        </is>
      </c>
      <c r="M2510" t="n">
        <v>0</v>
      </c>
      <c r="N2510" t="n">
        <v>0</v>
      </c>
    </row>
    <row r="2511">
      <c r="A2511" t="n">
        <v>92</v>
      </c>
      <c r="B2511" s="2" t="n">
        <v>44647</v>
      </c>
      <c r="C2511" t="n">
        <v>5683</v>
      </c>
      <c r="D2511" t="inlineStr">
        <is>
          <t>Wie beurteilen Sie diese Aussage: "Wer sich nichts zuschulden kommen lässt, hat von staatlichen Sicherheitsmassnahmen nichts zu befürchten."</t>
        </is>
      </c>
      <c r="E2511" t="inlineStr">
        <is>
          <t>options7</t>
        </is>
      </c>
      <c r="F2511" t="n">
        <v>4838</v>
      </c>
      <c r="G2511" t="inlineStr">
        <is>
          <t>Werthaltungen</t>
        </is>
      </c>
      <c r="H2511" t="inlineStr">
        <is>
          <t>Q01664</t>
        </is>
      </c>
      <c r="I2511" t="inlineStr">
        <is>
          <t>de</t>
        </is>
      </c>
      <c r="J2511" t="b">
        <v>1</v>
      </c>
      <c r="K2511" t="inlineStr">
        <is>
          <t>f2aae15124ee3545b9c89fae390f5248</t>
        </is>
      </c>
      <c r="L2511" t="inlineStr">
        <is>
          <t>f2aae15124ee3545b9c89fae390f5248</t>
        </is>
      </c>
      <c r="M2511" t="n">
        <v>0</v>
      </c>
      <c r="N2511" t="n">
        <v>0</v>
      </c>
    </row>
    <row r="2512">
      <c r="A2512" t="n">
        <v>108</v>
      </c>
      <c r="B2512" s="2" t="n">
        <v>44647</v>
      </c>
      <c r="C2512" t="n">
        <v>5894</v>
      </c>
      <c r="D2512" t="inlineStr">
        <is>
          <t>Wie beurteilen Sie diese Aussage: "Wer sich nichts zuschulden kommen lässt, hat von staatlichen Sicherheitsmassnahmen nichts zu befürchten."</t>
        </is>
      </c>
      <c r="E2512" t="inlineStr">
        <is>
          <t>options7</t>
        </is>
      </c>
      <c r="F2512" t="n">
        <v>4823</v>
      </c>
      <c r="G2512" t="inlineStr">
        <is>
          <t>Werthaltungen</t>
        </is>
      </c>
      <c r="H2512" t="inlineStr">
        <is>
          <t>Q01718</t>
        </is>
      </c>
      <c r="I2512" t="inlineStr">
        <is>
          <t>de</t>
        </is>
      </c>
      <c r="J2512" t="b">
        <v>1</v>
      </c>
      <c r="K2512" t="inlineStr">
        <is>
          <t>f2aae15124ee3545b9c89fae390f5248</t>
        </is>
      </c>
      <c r="L2512" t="inlineStr">
        <is>
          <t>f2aae15124ee3545b9c89fae390f5248</t>
        </is>
      </c>
      <c r="M2512" t="n">
        <v>0</v>
      </c>
      <c r="N2512" t="n">
        <v>0</v>
      </c>
    </row>
    <row r="2513">
      <c r="A2513" t="n">
        <v>95</v>
      </c>
      <c r="B2513" s="2" t="n">
        <v>44647</v>
      </c>
      <c r="C2513" t="n">
        <v>5789</v>
      </c>
      <c r="D2513" t="inlineStr">
        <is>
          <t>Wie beurteilen Sie diese Aussage: "Wer sich nichts zuschulden kommen lässt, hat von staatlichen Sicherheitsmassnahmen nichts zu befürchten."</t>
        </is>
      </c>
      <c r="E2513" t="inlineStr">
        <is>
          <t>options7</t>
        </is>
      </c>
      <c r="F2513" t="n">
        <v>4839</v>
      </c>
      <c r="G2513" t="inlineStr">
        <is>
          <t>Werthaltungen</t>
        </is>
      </c>
      <c r="H2513" t="inlineStr">
        <is>
          <t>Q01771</t>
        </is>
      </c>
      <c r="I2513" t="inlineStr">
        <is>
          <t>de</t>
        </is>
      </c>
      <c r="J2513" t="b">
        <v>1</v>
      </c>
      <c r="K2513" t="inlineStr">
        <is>
          <t>f2aae15124ee3545b9c89fae390f5248</t>
        </is>
      </c>
      <c r="L2513" t="inlineStr">
        <is>
          <t>f2aae15124ee3545b9c89fae390f5248</t>
        </is>
      </c>
      <c r="M2513" t="n">
        <v>0</v>
      </c>
      <c r="N2513" t="n">
        <v>0</v>
      </c>
    </row>
    <row r="2514">
      <c r="A2514" t="n">
        <v>102</v>
      </c>
      <c r="B2514" s="2" t="n">
        <v>44605</v>
      </c>
      <c r="C2514" t="n">
        <v>4971</v>
      </c>
      <c r="D2514" t="inlineStr">
        <is>
          <t>Wie beurteilen Sie diese Aussage: "Wer sich nichts zuschulden kommen lässt, hat von staatlichen Sicherheitsmassnahmen nichts zu befürchten."</t>
        </is>
      </c>
      <c r="E2514" t="inlineStr">
        <is>
          <t>options7</t>
        </is>
      </c>
      <c r="F2514" t="n">
        <v>4825</v>
      </c>
      <c r="G2514" t="inlineStr">
        <is>
          <t>Werthaltungen</t>
        </is>
      </c>
      <c r="H2514" t="inlineStr">
        <is>
          <t>Q01825</t>
        </is>
      </c>
      <c r="I2514" t="inlineStr">
        <is>
          <t>de</t>
        </is>
      </c>
      <c r="J2514" t="b">
        <v>1</v>
      </c>
      <c r="K2514" t="inlineStr">
        <is>
          <t>f2aae15124ee3545b9c89fae390f5248</t>
        </is>
      </c>
      <c r="L2514" t="inlineStr">
        <is>
          <t>f2aae15124ee3545b9c89fae390f5248</t>
        </is>
      </c>
      <c r="M2514" t="n">
        <v>0</v>
      </c>
      <c r="N2514" t="n">
        <v>0</v>
      </c>
    </row>
    <row r="2515">
      <c r="A2515" t="n">
        <v>105</v>
      </c>
      <c r="B2515" s="2" t="n">
        <v>44633</v>
      </c>
      <c r="C2515" t="n">
        <v>5477</v>
      </c>
      <c r="D2515" t="inlineStr">
        <is>
          <t>Wie beurteilen Sie diese Aussage: "Wer sich nichts zuschulden kommen lässt, hat von staatlichen Sicherheitsmassnahmen nichts zu befürchten."</t>
        </is>
      </c>
      <c r="E2515" t="inlineStr">
        <is>
          <t>options7</t>
        </is>
      </c>
      <c r="F2515" t="n">
        <v>4835</v>
      </c>
      <c r="G2515" t="inlineStr">
        <is>
          <t>Werthaltungen</t>
        </is>
      </c>
      <c r="H2515" t="inlineStr">
        <is>
          <t>Q01879</t>
        </is>
      </c>
      <c r="I2515" t="inlineStr">
        <is>
          <t>de</t>
        </is>
      </c>
      <c r="J2515" t="b">
        <v>1</v>
      </c>
      <c r="K2515" t="inlineStr">
        <is>
          <t>f2aae15124ee3545b9c89fae390f5248</t>
        </is>
      </c>
      <c r="L2515" t="inlineStr">
        <is>
          <t>f2aae15124ee3545b9c89fae390f5248</t>
        </is>
      </c>
      <c r="M2515" t="n">
        <v>0</v>
      </c>
      <c r="N2515" t="n">
        <v>0</v>
      </c>
    </row>
    <row r="2516">
      <c r="A2516" t="n">
        <v>106</v>
      </c>
      <c r="B2516" s="2" t="n">
        <v>44633</v>
      </c>
      <c r="C2516" t="n">
        <v>5388</v>
      </c>
      <c r="D2516" t="inlineStr">
        <is>
          <t>Wie beurteilen Sie diese Aussage: "Wer sich nichts zuschulden kommen lässt, hat von staatlichen Sicherheitsmassnahmen nichts zu befürchten."</t>
        </is>
      </c>
      <c r="E2516" t="inlineStr">
        <is>
          <t>options7</t>
        </is>
      </c>
      <c r="F2516" t="n">
        <v>4833</v>
      </c>
      <c r="G2516" t="inlineStr">
        <is>
          <t>Werthaltungen</t>
        </is>
      </c>
      <c r="H2516" t="inlineStr">
        <is>
          <t>Q01934</t>
        </is>
      </c>
      <c r="I2516" t="inlineStr">
        <is>
          <t>de</t>
        </is>
      </c>
      <c r="J2516" t="b">
        <v>1</v>
      </c>
      <c r="K2516" t="inlineStr">
        <is>
          <t>f2aae15124ee3545b9c89fae390f5248</t>
        </is>
      </c>
      <c r="L2516" t="inlineStr">
        <is>
          <t>f2aae15124ee3545b9c89fae390f5248</t>
        </is>
      </c>
      <c r="M2516" t="n">
        <v>0</v>
      </c>
      <c r="N2516" t="n">
        <v>0</v>
      </c>
    </row>
    <row r="2517">
      <c r="A2517" t="n">
        <v>109</v>
      </c>
      <c r="B2517" s="2" t="n">
        <v>44647</v>
      </c>
      <c r="C2517" t="n">
        <v>5628</v>
      </c>
      <c r="D2517" t="inlineStr">
        <is>
          <t>Wie beurteilen Sie diese Aussage: "Wer sich nichts zuschulden kommen lässt, hat von staatlichen Sicherheitsmassnahmen nichts zu befürchten."</t>
        </is>
      </c>
      <c r="E2517" t="inlineStr">
        <is>
          <t>options7</t>
        </is>
      </c>
      <c r="F2517" t="n">
        <v>4837</v>
      </c>
      <c r="G2517" t="inlineStr">
        <is>
          <t>Werthaltungen</t>
        </is>
      </c>
      <c r="H2517" t="inlineStr">
        <is>
          <t>Q01986</t>
        </is>
      </c>
      <c r="I2517" t="inlineStr">
        <is>
          <t>de</t>
        </is>
      </c>
      <c r="J2517" t="b">
        <v>1</v>
      </c>
      <c r="K2517" t="inlineStr">
        <is>
          <t>f2aae15124ee3545b9c89fae390f5248</t>
        </is>
      </c>
      <c r="L2517" t="inlineStr">
        <is>
          <t>f2aae15124ee3545b9c89fae390f5248</t>
        </is>
      </c>
      <c r="M2517" t="n">
        <v>0</v>
      </c>
      <c r="N2517" t="n">
        <v>0</v>
      </c>
    </row>
    <row r="2518">
      <c r="A2518" t="n">
        <v>111</v>
      </c>
      <c r="B2518" s="2" t="n">
        <v>44696</v>
      </c>
      <c r="C2518" t="n">
        <v>6006</v>
      </c>
      <c r="D2518" t="inlineStr">
        <is>
          <t>Wie beurteilen Sie diese Aussage: "Wer sich nichts zuschulden kommen lässt, hat von staatlichen Sicherheitsmassnahmen nichts zu befürchten."</t>
        </is>
      </c>
      <c r="E2518" t="inlineStr">
        <is>
          <t>options7</t>
        </is>
      </c>
      <c r="F2518" t="n">
        <v>4842</v>
      </c>
      <c r="G2518" t="inlineStr">
        <is>
          <t>Werthaltungen</t>
        </is>
      </c>
      <c r="H2518" t="inlineStr">
        <is>
          <t>Q02041</t>
        </is>
      </c>
      <c r="I2518" t="inlineStr">
        <is>
          <t>de</t>
        </is>
      </c>
      <c r="J2518" t="b">
        <v>1</v>
      </c>
      <c r="K2518" t="inlineStr">
        <is>
          <t>f2aae15124ee3545b9c89fae390f5248</t>
        </is>
      </c>
      <c r="L2518" t="inlineStr">
        <is>
          <t>f2aae15124ee3545b9c89fae390f5248</t>
        </is>
      </c>
      <c r="M2518" t="n">
        <v>0</v>
      </c>
      <c r="N2518" t="n">
        <v>0</v>
      </c>
    </row>
    <row r="2519">
      <c r="A2519" t="n">
        <v>113</v>
      </c>
      <c r="B2519" s="2" t="n">
        <v>44696</v>
      </c>
      <c r="C2519" t="n">
        <v>6067</v>
      </c>
      <c r="D2519" t="inlineStr">
        <is>
          <t>Wie beurteilen Sie diese Aussage: "Wer sich nichts zuschulden kommen lässt, hat von staatlichen Sicherheitsmassnahmen nichts zu befürchten."</t>
        </is>
      </c>
      <c r="E2519" t="inlineStr">
        <is>
          <t>options7</t>
        </is>
      </c>
      <c r="F2519" t="n">
        <v>4844</v>
      </c>
      <c r="G2519" t="inlineStr">
        <is>
          <t>Werthaltungen</t>
        </is>
      </c>
      <c r="H2519" t="inlineStr">
        <is>
          <t>Q02095</t>
        </is>
      </c>
      <c r="I2519" t="inlineStr">
        <is>
          <t>de</t>
        </is>
      </c>
      <c r="J2519" t="b">
        <v>1</v>
      </c>
      <c r="K2519" t="inlineStr">
        <is>
          <t>f2aae15124ee3545b9c89fae390f5248</t>
        </is>
      </c>
      <c r="L2519" t="inlineStr">
        <is>
          <t>f2aae15124ee3545b9c89fae390f5248</t>
        </is>
      </c>
      <c r="M2519" t="n">
        <v>0</v>
      </c>
      <c r="N2519" t="n">
        <v>0</v>
      </c>
    </row>
    <row r="2520">
      <c r="A2520" t="n">
        <v>115</v>
      </c>
      <c r="B2520" s="2" t="n">
        <v>44836</v>
      </c>
      <c r="C2520" t="n">
        <v>6181</v>
      </c>
      <c r="D2520" t="inlineStr">
        <is>
          <t>Wie beurteilen Sie diese Aussage: "Wer sich nichts zuschulden kommen lässt, hat von staatlichen Sicherheitsmassnahmen nichts zu befürchten."</t>
        </is>
      </c>
      <c r="E2520" t="inlineStr">
        <is>
          <t>options7</t>
        </is>
      </c>
      <c r="F2520" t="n">
        <v>4848</v>
      </c>
      <c r="G2520" t="inlineStr">
        <is>
          <t>Werthaltungen</t>
        </is>
      </c>
      <c r="H2520" t="inlineStr">
        <is>
          <t>Q02155</t>
        </is>
      </c>
      <c r="I2520" t="inlineStr">
        <is>
          <t>de</t>
        </is>
      </c>
      <c r="J2520" t="b">
        <v>1</v>
      </c>
      <c r="K2520" t="inlineStr">
        <is>
          <t>f2aae15124ee3545b9c89fae390f5248</t>
        </is>
      </c>
      <c r="L2520" t="inlineStr">
        <is>
          <t>f2aae15124ee3545b9c89fae390f5248</t>
        </is>
      </c>
      <c r="M2520" t="n">
        <v>0</v>
      </c>
      <c r="N2520" t="n">
        <v>0</v>
      </c>
    </row>
    <row r="2521">
      <c r="A2521" t="n">
        <v>114</v>
      </c>
      <c r="B2521" s="2" t="n">
        <v>44836</v>
      </c>
      <c r="C2521" t="n">
        <v>6288</v>
      </c>
      <c r="D2521" t="inlineStr">
        <is>
          <t>Wie beurteilen Sie diese Aussage: "Wer sich nichts zuschulden kommen lässt, hat von staatlichen Sicherheitsmassnahmen nichts zu befürchten."</t>
        </is>
      </c>
      <c r="E2521" t="inlineStr">
        <is>
          <t>options7</t>
        </is>
      </c>
      <c r="F2521" t="n">
        <v>4847</v>
      </c>
      <c r="G2521" t="inlineStr">
        <is>
          <t>Werthaltungen</t>
        </is>
      </c>
      <c r="H2521" t="inlineStr">
        <is>
          <t>Q02209</t>
        </is>
      </c>
      <c r="I2521" t="inlineStr">
        <is>
          <t>de</t>
        </is>
      </c>
      <c r="J2521" t="b">
        <v>1</v>
      </c>
      <c r="K2521" t="inlineStr">
        <is>
          <t>f2aae15124ee3545b9c89fae390f5248</t>
        </is>
      </c>
      <c r="L2521" t="inlineStr">
        <is>
          <t>f2aae15124ee3545b9c89fae390f5248</t>
        </is>
      </c>
      <c r="M2521" t="n">
        <v>0</v>
      </c>
      <c r="N2521" t="n">
        <v>0</v>
      </c>
    </row>
    <row r="2522">
      <c r="A2522" t="n">
        <v>118</v>
      </c>
      <c r="B2522" s="2" t="n">
        <v>44892</v>
      </c>
      <c r="C2522" t="n">
        <v>6349</v>
      </c>
      <c r="D2522" t="inlineStr">
        <is>
          <t>Wie beurteilen Sie diese Aussage: "Wer sich nichts zuschulden kommen lässt, hat von staatlichen Sicherheitsmassnahmen nichts zu befürchten."</t>
        </is>
      </c>
      <c r="E2522" t="inlineStr">
        <is>
          <t>options7</t>
        </is>
      </c>
      <c r="F2522" t="n">
        <v>4850</v>
      </c>
      <c r="G2522" t="inlineStr">
        <is>
          <t>Werthaltungen</t>
        </is>
      </c>
      <c r="H2522" t="inlineStr">
        <is>
          <t>Q02263</t>
        </is>
      </c>
      <c r="I2522" t="inlineStr">
        <is>
          <t>de</t>
        </is>
      </c>
      <c r="J2522" t="b">
        <v>1</v>
      </c>
      <c r="K2522" t="inlineStr">
        <is>
          <t>f2aae15124ee3545b9c89fae390f5248</t>
        </is>
      </c>
      <c r="L2522" t="inlineStr">
        <is>
          <t>f2aae15124ee3545b9c89fae390f5248</t>
        </is>
      </c>
      <c r="M2522" t="n">
        <v>0</v>
      </c>
      <c r="N2522" t="n">
        <v>0</v>
      </c>
    </row>
    <row r="2523">
      <c r="A2523" t="n">
        <v>464</v>
      </c>
      <c r="B2523" s="2" t="n">
        <v>44262</v>
      </c>
      <c r="C2523" t="n">
        <v>1136</v>
      </c>
      <c r="D2523" t="inlineStr">
        <is>
          <t>Wie beurteilen Sie diese Aussage: "Wer sich nichts zuschulden kommen lässt, hat von staatlichen Sicherheitsmassnahmen nichts zu befürchten."</t>
        </is>
      </c>
      <c r="E2523" t="inlineStr">
        <is>
          <t>options7</t>
        </is>
      </c>
      <c r="F2523" t="n">
        <v>4791</v>
      </c>
      <c r="G2523" t="inlineStr">
        <is>
          <t>Werthaltungen</t>
        </is>
      </c>
      <c r="H2523" t="inlineStr">
        <is>
          <t>Q02431</t>
        </is>
      </c>
      <c r="I2523" t="inlineStr">
        <is>
          <t>de</t>
        </is>
      </c>
      <c r="J2523" t="b">
        <v>1</v>
      </c>
      <c r="K2523" t="inlineStr">
        <is>
          <t>f2aae15124ee3545b9c89fae390f5248</t>
        </is>
      </c>
      <c r="L2523" t="inlineStr">
        <is>
          <t>f2aae15124ee3545b9c89fae390f5248</t>
        </is>
      </c>
      <c r="M2523" t="n">
        <v>0</v>
      </c>
      <c r="N2523" t="n">
        <v>0</v>
      </c>
    </row>
    <row r="2524">
      <c r="A2524" t="n">
        <v>482</v>
      </c>
      <c r="B2524" s="2" t="n">
        <v>44465</v>
      </c>
      <c r="C2524" t="n">
        <v>4215</v>
      </c>
      <c r="D2524" t="inlineStr">
        <is>
          <t xml:space="preserve">Wie beurteilen Sie diese Aussage: "Wer sich nichts zuschulden kommen lässt, hat von staatlichen Sicherheitsmassnahmen nichts zu befürchten." </t>
        </is>
      </c>
      <c r="E2524" t="inlineStr">
        <is>
          <t>options7</t>
        </is>
      </c>
      <c r="F2524" t="n">
        <v>4809</v>
      </c>
      <c r="G2524" t="inlineStr">
        <is>
          <t>Werthaltungen</t>
        </is>
      </c>
      <c r="H2524" t="inlineStr">
        <is>
          <t>Q02522</t>
        </is>
      </c>
      <c r="I2524" t="inlineStr">
        <is>
          <t>de</t>
        </is>
      </c>
      <c r="J2524" t="b">
        <v>1</v>
      </c>
      <c r="K2524" t="inlineStr">
        <is>
          <t>f2aae15124ee3545b9c89fae390f5248</t>
        </is>
      </c>
      <c r="L2524" t="inlineStr">
        <is>
          <t>f2aae15124ee3545b9c89fae390f5248</t>
        </is>
      </c>
      <c r="M2524" t="n">
        <v>0</v>
      </c>
      <c r="N2524" t="n">
        <v>0</v>
      </c>
    </row>
    <row r="2525">
      <c r="A2525" t="n">
        <v>512</v>
      </c>
      <c r="B2525" s="2" t="n">
        <v>44633</v>
      </c>
      <c r="C2525" t="n">
        <v>5389</v>
      </c>
      <c r="D2525" t="inlineStr">
        <is>
          <t>Wie beurteilen Sie diese Aussage: "Wer sich nichts zuschulden kommen lässt, hat von staatlichen Sicherheitsmassnahmen nichts zu befürchten."</t>
        </is>
      </c>
      <c r="E2525" t="inlineStr">
        <is>
          <t>options7</t>
        </is>
      </c>
      <c r="F2525" t="n">
        <v>4836</v>
      </c>
      <c r="G2525" t="inlineStr">
        <is>
          <t>Werthaltungen</t>
        </is>
      </c>
      <c r="H2525" t="inlineStr">
        <is>
          <t>Q02577</t>
        </is>
      </c>
      <c r="I2525" t="inlineStr">
        <is>
          <t>de</t>
        </is>
      </c>
      <c r="J2525" t="b">
        <v>1</v>
      </c>
      <c r="K2525" t="inlineStr">
        <is>
          <t>f2aae15124ee3545b9c89fae390f5248</t>
        </is>
      </c>
      <c r="L2525" t="inlineStr">
        <is>
          <t>f2aae15124ee3545b9c89fae390f5248</t>
        </is>
      </c>
      <c r="M2525" t="n">
        <v>0</v>
      </c>
      <c r="N2525" t="n">
        <v>0</v>
      </c>
    </row>
    <row r="2526">
      <c r="A2526" t="n">
        <v>222</v>
      </c>
      <c r="B2526" t="n">
        <v>2019</v>
      </c>
      <c r="C2526" t="n">
        <v>3387</v>
      </c>
      <c r="D2526" t="inlineStr">
        <is>
          <t>Wie beurteilen Sie diese Aussage: "Wer sich nichts zuschulden kommen lässt, hat von staatlichen Sicherheitsmassnahmen nichts zu befürchten."</t>
        </is>
      </c>
      <c r="E2526" t="inlineStr">
        <is>
          <t>Slider-7</t>
        </is>
      </c>
      <c r="F2526" t="n">
        <v>7</v>
      </c>
      <c r="G2526" t="inlineStr">
        <is>
          <t>Justiz, Armee &amp; Polizei</t>
        </is>
      </c>
      <c r="H2526" t="inlineStr">
        <is>
          <t>Q05875</t>
        </is>
      </c>
      <c r="I2526" t="inlineStr">
        <is>
          <t>de</t>
        </is>
      </c>
      <c r="J2526" t="b">
        <v>1</v>
      </c>
      <c r="K2526" t="inlineStr">
        <is>
          <t>f2aae15124ee3545b9c89fae390f5248</t>
        </is>
      </c>
      <c r="L2526" t="inlineStr">
        <is>
          <t>f2aae15124ee3545b9c89fae390f5248</t>
        </is>
      </c>
      <c r="M2526" t="n">
        <v>0</v>
      </c>
      <c r="N2526" t="n">
        <v>0</v>
      </c>
    </row>
    <row r="2527">
      <c r="A2527" t="n">
        <v>232</v>
      </c>
      <c r="B2527" t="n">
        <v>2020</v>
      </c>
      <c r="C2527" t="n">
        <v>3577</v>
      </c>
      <c r="D2527" t="inlineStr">
        <is>
          <t>Wie beurteilen Sie diese Aussage: "Wer sich nichts zuschulden kommen lässt, hat von staatlichen Sicherheitsmassnahmen nichts zu befürchten."</t>
        </is>
      </c>
      <c r="E2527" t="inlineStr">
        <is>
          <t>Slider-7</t>
        </is>
      </c>
      <c r="F2527" t="n">
        <v>7</v>
      </c>
      <c r="G2527" t="inlineStr">
        <is>
          <t>Justiz, Armee &amp; Polizei</t>
        </is>
      </c>
      <c r="H2527" t="inlineStr">
        <is>
          <t>Q06036</t>
        </is>
      </c>
      <c r="I2527" t="inlineStr">
        <is>
          <t>de</t>
        </is>
      </c>
      <c r="J2527" t="b">
        <v>1</v>
      </c>
      <c r="K2527" t="inlineStr">
        <is>
          <t>f2aae15124ee3545b9c89fae390f5248</t>
        </is>
      </c>
      <c r="L2527" t="inlineStr">
        <is>
          <t>f2aae15124ee3545b9c89fae390f5248</t>
        </is>
      </c>
      <c r="M2527" t="n">
        <v>0</v>
      </c>
      <c r="N2527" t="n">
        <v>0</v>
      </c>
    </row>
    <row r="2528">
      <c r="A2528" t="n">
        <v>237</v>
      </c>
      <c r="B2528" t="n">
        <v>2020</v>
      </c>
      <c r="C2528" t="n">
        <v>3723</v>
      </c>
      <c r="D2528" t="inlineStr">
        <is>
          <t>Wie beurteilen Sie diese Aussage: "Wer sich nichts zuschulden kommen lässt, hat von staatlichen Sicherheitsmassnahmen nichts zu befürchten."</t>
        </is>
      </c>
      <c r="E2528" t="inlineStr">
        <is>
          <t>Slider-7</t>
        </is>
      </c>
      <c r="F2528" t="n">
        <v>7</v>
      </c>
      <c r="G2528" t="inlineStr">
        <is>
          <t>Justiz, Armee &amp; Polizei</t>
        </is>
      </c>
      <c r="H2528" t="inlineStr">
        <is>
          <t>Q06086</t>
        </is>
      </c>
      <c r="I2528" t="inlineStr">
        <is>
          <t>de</t>
        </is>
      </c>
      <c r="J2528" t="b">
        <v>1</v>
      </c>
      <c r="K2528" t="inlineStr">
        <is>
          <t>f2aae15124ee3545b9c89fae390f5248</t>
        </is>
      </c>
      <c r="L2528" t="inlineStr">
        <is>
          <t>f2aae15124ee3545b9c89fae390f5248</t>
        </is>
      </c>
      <c r="M2528" t="n">
        <v>0</v>
      </c>
      <c r="N2528" t="n">
        <v>0</v>
      </c>
    </row>
    <row r="2529">
      <c r="A2529" t="n">
        <v>234</v>
      </c>
      <c r="B2529" t="n">
        <v>2020</v>
      </c>
      <c r="C2529" t="n">
        <v>3626</v>
      </c>
      <c r="D2529" t="inlineStr">
        <is>
          <t>Wie beurteilen Sie diese Aussage: "Wer sich nichts zuschulden kommen lässt, hat von staatlichen Sicherheitsmassnahmen nichts zu befürchten."</t>
        </is>
      </c>
      <c r="E2529" t="inlineStr">
        <is>
          <t>Slider-7</t>
        </is>
      </c>
      <c r="F2529" t="n">
        <v>7</v>
      </c>
      <c r="G2529" t="inlineStr">
        <is>
          <t>Justiz, Armee &amp; Polizei</t>
        </is>
      </c>
      <c r="H2529" t="inlineStr">
        <is>
          <t>Q06131</t>
        </is>
      </c>
      <c r="I2529" t="inlineStr">
        <is>
          <t>de</t>
        </is>
      </c>
      <c r="J2529" t="b">
        <v>1</v>
      </c>
      <c r="K2529" t="inlineStr">
        <is>
          <t>f2aae15124ee3545b9c89fae390f5248</t>
        </is>
      </c>
      <c r="L2529" t="inlineStr">
        <is>
          <t>f2aae15124ee3545b9c89fae390f5248</t>
        </is>
      </c>
      <c r="M2529" t="n">
        <v>0</v>
      </c>
      <c r="N2529" t="n">
        <v>0</v>
      </c>
    </row>
    <row r="2530">
      <c r="A2530" t="n">
        <v>230</v>
      </c>
      <c r="B2530" t="n">
        <v>2020</v>
      </c>
      <c r="C2530" t="n">
        <v>3523</v>
      </c>
      <c r="D2530" t="inlineStr">
        <is>
          <t>Wie beurteilen Sie diese Aussage: "Wer sich nichts zuschulden kommen lässt, hat von staatlichen Sicherheitsmassnahmen nichts zu befürchten."</t>
        </is>
      </c>
      <c r="E2530" t="inlineStr">
        <is>
          <t>Slider-7</t>
        </is>
      </c>
      <c r="F2530" t="n">
        <v>7</v>
      </c>
      <c r="G2530" t="inlineStr">
        <is>
          <t>Justiz, Armee &amp; Polizei</t>
        </is>
      </c>
      <c r="H2530" t="inlineStr">
        <is>
          <t>Q06179</t>
        </is>
      </c>
      <c r="I2530" t="inlineStr">
        <is>
          <t>de</t>
        </is>
      </c>
      <c r="J2530" t="b">
        <v>1</v>
      </c>
      <c r="K2530" t="inlineStr">
        <is>
          <t>f2aae15124ee3545b9c89fae390f5248</t>
        </is>
      </c>
      <c r="L2530" t="inlineStr">
        <is>
          <t>f2aae15124ee3545b9c89fae390f5248</t>
        </is>
      </c>
      <c r="M2530" t="n">
        <v>0</v>
      </c>
      <c r="N2530" t="n">
        <v>0</v>
      </c>
    </row>
    <row r="2531">
      <c r="A2531" t="n">
        <v>255</v>
      </c>
      <c r="B2531" t="n">
        <v>2020</v>
      </c>
      <c r="C2531" t="n">
        <v>4163</v>
      </c>
      <c r="D2531" t="inlineStr">
        <is>
          <t>Wie beurteilen Sie diese Aussage: "Wer sich nichts zuschulden kommen lässt, hat von staatlichen Sicherheitsmassnahmen nichts zu befürchten."</t>
        </is>
      </c>
      <c r="E2531" t="inlineStr">
        <is>
          <t>Slider-7</t>
        </is>
      </c>
      <c r="F2531" t="n">
        <v>7</v>
      </c>
      <c r="G2531" t="inlineStr">
        <is>
          <t>Justiz, Armee &amp; Polizei</t>
        </is>
      </c>
      <c r="H2531" t="inlineStr">
        <is>
          <t>Q06349</t>
        </is>
      </c>
      <c r="I2531" t="inlineStr">
        <is>
          <t>de</t>
        </is>
      </c>
      <c r="J2531" t="b">
        <v>1</v>
      </c>
      <c r="K2531" t="inlineStr">
        <is>
          <t>f2aae15124ee3545b9c89fae390f5248</t>
        </is>
      </c>
      <c r="L2531" t="inlineStr">
        <is>
          <t>f2aae15124ee3545b9c89fae390f5248</t>
        </is>
      </c>
      <c r="M2531" t="n">
        <v>0</v>
      </c>
      <c r="N2531" t="n">
        <v>0</v>
      </c>
    </row>
    <row r="2532">
      <c r="A2532" t="n">
        <v>258</v>
      </c>
      <c r="B2532" t="n">
        <v>2020</v>
      </c>
      <c r="C2532" t="n">
        <v>4225</v>
      </c>
      <c r="D2532" t="inlineStr">
        <is>
          <t>Wie beurteilen Sie diese Aussage: "Wer sich nichts zuschulden kommen lässt, hat von staatlichen Sicherheitsmassnahmen nichts zu befürchten."</t>
        </is>
      </c>
      <c r="E2532" t="inlineStr">
        <is>
          <t>Slider-7</t>
        </is>
      </c>
      <c r="F2532" t="n">
        <v>7</v>
      </c>
      <c r="G2532" t="inlineStr">
        <is>
          <t>Justiz, Armee &amp; Polizei</t>
        </is>
      </c>
      <c r="H2532" t="inlineStr">
        <is>
          <t>Q06748</t>
        </is>
      </c>
      <c r="I2532" t="inlineStr">
        <is>
          <t>de</t>
        </is>
      </c>
      <c r="J2532" t="b">
        <v>1</v>
      </c>
      <c r="K2532" t="inlineStr">
        <is>
          <t>f2aae15124ee3545b9c89fae390f5248</t>
        </is>
      </c>
      <c r="L2532" t="inlineStr">
        <is>
          <t>f2aae15124ee3545b9c89fae390f5248</t>
        </is>
      </c>
      <c r="M2532" t="n">
        <v>0</v>
      </c>
      <c r="N2532" t="n">
        <v>0</v>
      </c>
    </row>
    <row r="2533">
      <c r="A2533" t="n">
        <v>222</v>
      </c>
      <c r="B2533" t="n">
        <v>2019</v>
      </c>
      <c r="C2533" t="n">
        <v>3387</v>
      </c>
      <c r="D2533" t="inlineStr">
        <is>
          <t>Wie beurteilen Sie diese Aussage: "Wer sich nichts zuschulden kommen lässt, hat von staatlichen Sicherheitsmassnahmen nichts zu befürchten."</t>
        </is>
      </c>
      <c r="E2533" t="inlineStr">
        <is>
          <t>Slider-7</t>
        </is>
      </c>
      <c r="F2533" t="n">
        <v>7</v>
      </c>
      <c r="G2533" t="inlineStr">
        <is>
          <t>Justiz, Armee &amp; Polizei</t>
        </is>
      </c>
      <c r="H2533" t="inlineStr">
        <is>
          <t>Q07622</t>
        </is>
      </c>
      <c r="I2533" t="inlineStr">
        <is>
          <t>de</t>
        </is>
      </c>
      <c r="J2533" t="b">
        <v>1</v>
      </c>
      <c r="K2533" t="inlineStr">
        <is>
          <t>f2aae15124ee3545b9c89fae390f5248</t>
        </is>
      </c>
      <c r="L2533" t="inlineStr">
        <is>
          <t>f2aae15124ee3545b9c89fae390f5248</t>
        </is>
      </c>
      <c r="M2533" t="n">
        <v>0</v>
      </c>
      <c r="N2533" t="n">
        <v>0</v>
      </c>
    </row>
    <row r="2534">
      <c r="A2534" t="n">
        <v>232</v>
      </c>
      <c r="B2534" t="n">
        <v>2020</v>
      </c>
      <c r="C2534" t="n">
        <v>3577</v>
      </c>
      <c r="D2534" t="inlineStr">
        <is>
          <t>Wie beurteilen Sie diese Aussage: "Wer sich nichts zuschulden kommen lässt, hat von staatlichen Sicherheitsmassnahmen nichts zu befürchten."</t>
        </is>
      </c>
      <c r="E2534" t="inlineStr">
        <is>
          <t>Slider-7</t>
        </is>
      </c>
      <c r="F2534" t="n">
        <v>7</v>
      </c>
      <c r="G2534" t="inlineStr">
        <is>
          <t>Justiz, Armee &amp; Polizei</t>
        </is>
      </c>
      <c r="H2534" t="inlineStr">
        <is>
          <t>Q07866</t>
        </is>
      </c>
      <c r="I2534" t="inlineStr">
        <is>
          <t>de</t>
        </is>
      </c>
      <c r="J2534" t="b">
        <v>1</v>
      </c>
      <c r="K2534" t="inlineStr">
        <is>
          <t>f2aae15124ee3545b9c89fae390f5248</t>
        </is>
      </c>
      <c r="L2534" t="inlineStr">
        <is>
          <t>f2aae15124ee3545b9c89fae390f5248</t>
        </is>
      </c>
      <c r="M2534" t="n">
        <v>0</v>
      </c>
      <c r="N2534" t="n">
        <v>0</v>
      </c>
    </row>
    <row r="2535">
      <c r="A2535" t="n">
        <v>246</v>
      </c>
      <c r="B2535" t="n">
        <v>2020</v>
      </c>
      <c r="C2535" t="n">
        <v>4056</v>
      </c>
      <c r="D2535" t="inlineStr">
        <is>
          <t>Wie beurteilen Sie diese Aussage: "Wer sich nichts zuschulden kommen lässt, hat von staatlichen Sicherheitsmassnahmen nichts zu befürchten."</t>
        </is>
      </c>
      <c r="E2535" t="inlineStr">
        <is>
          <t>Slider-7</t>
        </is>
      </c>
      <c r="F2535" t="n">
        <v>7</v>
      </c>
      <c r="G2535" t="inlineStr">
        <is>
          <t>Justiz, Armee &amp; Polizei</t>
        </is>
      </c>
      <c r="H2535" t="inlineStr">
        <is>
          <t>Q07915</t>
        </is>
      </c>
      <c r="I2535" t="inlineStr">
        <is>
          <t>de</t>
        </is>
      </c>
      <c r="J2535" t="b">
        <v>1</v>
      </c>
      <c r="K2535" t="inlineStr">
        <is>
          <t>f2aae15124ee3545b9c89fae390f5248</t>
        </is>
      </c>
      <c r="L2535" t="inlineStr">
        <is>
          <t>f2aae15124ee3545b9c89fae390f5248</t>
        </is>
      </c>
      <c r="M2535" t="n">
        <v>0</v>
      </c>
      <c r="N2535" t="n">
        <v>0</v>
      </c>
    </row>
    <row r="2536">
      <c r="A2536" t="n">
        <v>284</v>
      </c>
      <c r="B2536" t="n">
        <v>2021</v>
      </c>
      <c r="C2536" t="n">
        <v>4540</v>
      </c>
      <c r="D2536" t="inlineStr">
        <is>
          <t>Wie beurteilen Sie diese Aussage: "Wer sich nichts zuschulden kommen lässt, hat von staatlichen Sicherheitsmassnahmen nichts zu befürchten."</t>
        </is>
      </c>
      <c r="E2536" t="inlineStr">
        <is>
          <t>Slider-7</t>
        </is>
      </c>
      <c r="F2536" t="n">
        <v>7</v>
      </c>
      <c r="G2536" t="inlineStr">
        <is>
          <t>Justiz, Armee &amp; Polizei</t>
        </is>
      </c>
      <c r="H2536" t="inlineStr">
        <is>
          <t>Q08078</t>
        </is>
      </c>
      <c r="I2536" t="inlineStr">
        <is>
          <t>de</t>
        </is>
      </c>
      <c r="J2536" t="b">
        <v>1</v>
      </c>
      <c r="K2536" t="inlineStr">
        <is>
          <t>f2aae15124ee3545b9c89fae390f5248</t>
        </is>
      </c>
      <c r="L2536" t="inlineStr">
        <is>
          <t>f2aae15124ee3545b9c89fae390f5248</t>
        </is>
      </c>
      <c r="M2536" t="n">
        <v>0</v>
      </c>
      <c r="N2536" t="n">
        <v>0</v>
      </c>
    </row>
    <row r="2537">
      <c r="A2537" t="n">
        <v>237</v>
      </c>
      <c r="B2537" t="n">
        <v>2020</v>
      </c>
      <c r="C2537" t="n">
        <v>3723</v>
      </c>
      <c r="D2537" t="inlineStr">
        <is>
          <t>Wie beurteilen Sie diese Aussage: "Wer sich nichts zuschulden kommen lässt, hat von staatlichen Sicherheitsmassnahmen nichts zu befürchten."</t>
        </is>
      </c>
      <c r="E2537" t="inlineStr">
        <is>
          <t>Slider-7</t>
        </is>
      </c>
      <c r="F2537" t="n">
        <v>7</v>
      </c>
      <c r="G2537" t="inlineStr">
        <is>
          <t>Justiz, Armee &amp; Polizei</t>
        </is>
      </c>
      <c r="H2537" t="inlineStr">
        <is>
          <t>Q08126</t>
        </is>
      </c>
      <c r="I2537" t="inlineStr">
        <is>
          <t>de</t>
        </is>
      </c>
      <c r="J2537" t="b">
        <v>1</v>
      </c>
      <c r="K2537" t="inlineStr">
        <is>
          <t>f2aae15124ee3545b9c89fae390f5248</t>
        </is>
      </c>
      <c r="L2537" t="inlineStr">
        <is>
          <t>f2aae15124ee3545b9c89fae390f5248</t>
        </is>
      </c>
      <c r="M2537" t="n">
        <v>0</v>
      </c>
      <c r="N2537" t="n">
        <v>0</v>
      </c>
    </row>
    <row r="2538">
      <c r="A2538" t="n">
        <v>234</v>
      </c>
      <c r="B2538" t="n">
        <v>2020</v>
      </c>
      <c r="C2538" t="n">
        <v>3626</v>
      </c>
      <c r="D2538" t="inlineStr">
        <is>
          <t>Wie beurteilen Sie diese Aussage: "Wer sich nichts zuschulden kommen lässt, hat von staatlichen Sicherheitsmassnahmen nichts zu befürchten."</t>
        </is>
      </c>
      <c r="E2538" t="inlineStr">
        <is>
          <t>Slider-7</t>
        </is>
      </c>
      <c r="F2538" t="n">
        <v>7</v>
      </c>
      <c r="G2538" t="inlineStr">
        <is>
          <t>Justiz, Armee &amp; Polizei</t>
        </is>
      </c>
      <c r="H2538" t="inlineStr">
        <is>
          <t>Q08272</t>
        </is>
      </c>
      <c r="I2538" t="inlineStr">
        <is>
          <t>de</t>
        </is>
      </c>
      <c r="J2538" t="b">
        <v>1</v>
      </c>
      <c r="K2538" t="inlineStr">
        <is>
          <t>f2aae15124ee3545b9c89fae390f5248</t>
        </is>
      </c>
      <c r="L2538" t="inlineStr">
        <is>
          <t>f2aae15124ee3545b9c89fae390f5248</t>
        </is>
      </c>
      <c r="M2538" t="n">
        <v>0</v>
      </c>
      <c r="N2538" t="n">
        <v>0</v>
      </c>
    </row>
    <row r="2539">
      <c r="A2539" t="n">
        <v>230</v>
      </c>
      <c r="B2539" t="n">
        <v>2020</v>
      </c>
      <c r="C2539" t="n">
        <v>3523</v>
      </c>
      <c r="D2539" t="inlineStr">
        <is>
          <t>Wie beurteilen Sie diese Aussage: "Wer sich nichts zuschulden kommen lässt, hat von staatlichen Sicherheitsmassnahmen nichts zu befürchten."</t>
        </is>
      </c>
      <c r="E2539" t="inlineStr">
        <is>
          <t>Slider-7</t>
        </is>
      </c>
      <c r="F2539" t="n">
        <v>7</v>
      </c>
      <c r="G2539" t="inlineStr">
        <is>
          <t>Justiz, Armee &amp; Polizei</t>
        </is>
      </c>
      <c r="H2539" t="inlineStr">
        <is>
          <t>Q08518</t>
        </is>
      </c>
      <c r="I2539" t="inlineStr">
        <is>
          <t>de</t>
        </is>
      </c>
      <c r="J2539" t="b">
        <v>1</v>
      </c>
      <c r="K2539" t="inlineStr">
        <is>
          <t>f2aae15124ee3545b9c89fae390f5248</t>
        </is>
      </c>
      <c r="L2539" t="inlineStr">
        <is>
          <t>f2aae15124ee3545b9c89fae390f5248</t>
        </is>
      </c>
      <c r="M2539" t="n">
        <v>0</v>
      </c>
      <c r="N2539" t="n">
        <v>0</v>
      </c>
    </row>
    <row r="2540">
      <c r="A2540" t="n">
        <v>291</v>
      </c>
      <c r="B2540" t="n">
        <v>2021</v>
      </c>
      <c r="C2540" t="n">
        <v>3855</v>
      </c>
      <c r="D2540" t="inlineStr">
        <is>
          <t>Wie beurteilen Sie diese Aussage: "Wer sich nichts zuschulden kommen lässt, hat von staatlichen Sicherheitsmassnahmen nichts zu befürchten."</t>
        </is>
      </c>
      <c r="E2540" t="inlineStr">
        <is>
          <t>Slider-7</t>
        </is>
      </c>
      <c r="F2540" t="n">
        <v>7</v>
      </c>
      <c r="G2540" t="inlineStr">
        <is>
          <t>Justiz, Armee &amp; Polizei</t>
        </is>
      </c>
      <c r="H2540" t="inlineStr">
        <is>
          <t>Q08739</t>
        </is>
      </c>
      <c r="I2540" t="inlineStr">
        <is>
          <t>de</t>
        </is>
      </c>
      <c r="J2540" t="b">
        <v>1</v>
      </c>
      <c r="K2540" t="inlineStr">
        <is>
          <t>f2aae15124ee3545b9c89fae390f5248</t>
        </is>
      </c>
      <c r="L2540" t="inlineStr">
        <is>
          <t>f2aae15124ee3545b9c89fae390f5248</t>
        </is>
      </c>
      <c r="M2540" t="n">
        <v>0</v>
      </c>
      <c r="N2540" t="n">
        <v>0</v>
      </c>
    </row>
    <row r="2542">
      <c r="A2542" s="1">
        <f>== Cluster 1 – 59 Fragen – alle Fragen identisch ===</f>
        <v/>
      </c>
      <c r="B2542" s="1" t="n"/>
      <c r="C2542" s="1" t="n"/>
      <c r="D2542" s="1" t="n"/>
      <c r="E2542" s="1" t="n"/>
      <c r="F2542" s="1" t="n"/>
      <c r="G2542" s="1" t="n"/>
      <c r="H2542" s="1" t="n"/>
      <c r="I2542" s="1" t="n"/>
      <c r="J2542" s="1" t="n"/>
      <c r="K2542" s="1" t="n"/>
      <c r="L2542" s="1" t="n"/>
      <c r="M2542" s="1" t="n"/>
      <c r="N2542" s="1" t="n"/>
    </row>
    <row r="2543">
      <c r="A2543" t="inlineStr">
        <is>
          <t>ID_Wahl</t>
        </is>
      </c>
      <c r="B2543" t="inlineStr">
        <is>
          <t>Datum</t>
        </is>
      </c>
      <c r="C2543" t="inlineStr">
        <is>
          <t>Frage_ID</t>
        </is>
      </c>
      <c r="D2543" t="inlineStr">
        <is>
          <t>Frage_Text</t>
        </is>
      </c>
      <c r="E2543" t="inlineStr">
        <is>
          <t>Frage_Typ</t>
        </is>
      </c>
      <c r="F2543" t="inlineStr">
        <is>
          <t>Bereich_ID</t>
        </is>
      </c>
      <c r="G2543" t="inlineStr">
        <is>
          <t>Bereich</t>
        </is>
      </c>
      <c r="H2543" t="inlineStr">
        <is>
          <t>ID_gesamt</t>
        </is>
      </c>
      <c r="I2543" t="inlineStr">
        <is>
          <t>Sprache</t>
        </is>
      </c>
      <c r="J2543" t="inlineStr">
        <is>
          <t>Duplikat</t>
        </is>
      </c>
      <c r="K2543" t="inlineStr">
        <is>
          <t>Frage_Hash</t>
        </is>
      </c>
      <c r="L2543" t="inlineStr">
        <is>
          <t>Duplikat_Gruppe</t>
        </is>
      </c>
      <c r="M2543" t="inlineStr">
        <is>
          <t>Cluster_Duplikate</t>
        </is>
      </c>
      <c r="N2543" t="inlineStr">
        <is>
          <t>Cluster_Final</t>
        </is>
      </c>
    </row>
    <row r="2544">
      <c r="A2544" t="n">
        <v>2</v>
      </c>
      <c r="B2544" s="2" t="n">
        <v>43758</v>
      </c>
      <c r="C2544" t="n">
        <v>8</v>
      </c>
      <c r="D2544" t="inlineStr">
        <is>
          <t>Wie beurteilen Sie diese Aussage: "Die Bestrafung Krimineller ist wichtiger als deren Wiedereingliederung in die Gesellschaft."</t>
        </is>
      </c>
      <c r="E2544" t="inlineStr">
        <is>
          <t>options7</t>
        </is>
      </c>
      <c r="F2544" t="n">
        <v>4734</v>
      </c>
      <c r="G2544" t="inlineStr">
        <is>
          <t>Werthaltungen</t>
        </is>
      </c>
      <c r="H2544" t="inlineStr">
        <is>
          <t>Q00001</t>
        </is>
      </c>
      <c r="I2544" t="inlineStr">
        <is>
          <t>de</t>
        </is>
      </c>
      <c r="J2544" t="b">
        <v>1</v>
      </c>
      <c r="K2544" t="inlineStr">
        <is>
          <t>8a94c3975fc8c159c14b90d45a60b8d0</t>
        </is>
      </c>
      <c r="L2544" t="inlineStr">
        <is>
          <t>8a94c3975fc8c159c14b90d45a60b8d0</t>
        </is>
      </c>
      <c r="M2544" t="n">
        <v>1</v>
      </c>
      <c r="N2544" t="n">
        <v>1</v>
      </c>
    </row>
    <row r="2545">
      <c r="A2545" t="n">
        <v>10</v>
      </c>
      <c r="B2545" s="2" t="n">
        <v>43940</v>
      </c>
      <c r="C2545" t="n">
        <v>484</v>
      </c>
      <c r="D2545" t="inlineStr">
        <is>
          <t>Wie beurteilen Sie diese Aussage: "Die Bestrafung Krimineller ist wichtiger als deren Wiedereingliederung in die Gesellschaft."</t>
        </is>
      </c>
      <c r="E2545" t="inlineStr">
        <is>
          <t>options7</t>
        </is>
      </c>
      <c r="F2545" t="n">
        <v>4737</v>
      </c>
      <c r="G2545" t="inlineStr">
        <is>
          <t>Werthaltungen</t>
        </is>
      </c>
      <c r="H2545" t="inlineStr">
        <is>
          <t>Q00122</t>
        </is>
      </c>
      <c r="I2545" t="inlineStr">
        <is>
          <t>de</t>
        </is>
      </c>
      <c r="J2545" t="b">
        <v>1</v>
      </c>
      <c r="K2545" t="inlineStr">
        <is>
          <t>8a94c3975fc8c159c14b90d45a60b8d0</t>
        </is>
      </c>
      <c r="L2545" t="inlineStr">
        <is>
          <t>8a94c3975fc8c159c14b90d45a60b8d0</t>
        </is>
      </c>
      <c r="M2545" t="n">
        <v>1</v>
      </c>
      <c r="N2545" t="n">
        <v>1</v>
      </c>
    </row>
    <row r="2546">
      <c r="A2546" t="n">
        <v>5</v>
      </c>
      <c r="B2546" s="2" t="n">
        <v>43898</v>
      </c>
      <c r="C2546" t="n">
        <v>331</v>
      </c>
      <c r="D2546" t="inlineStr">
        <is>
          <t>Wie beurteilen Sie diese Aussage: "Die Bestrafung Krimineller ist wichtiger als deren Wiedereingliederung in die Gesellschaft."</t>
        </is>
      </c>
      <c r="E2546" t="inlineStr">
        <is>
          <t>options7</t>
        </is>
      </c>
      <c r="F2546" t="n">
        <v>4736</v>
      </c>
      <c r="G2546" t="inlineStr">
        <is>
          <t>Werthaltungen</t>
        </is>
      </c>
      <c r="H2546" t="inlineStr">
        <is>
          <t>Q00167</t>
        </is>
      </c>
      <c r="I2546" t="inlineStr">
        <is>
          <t>de</t>
        </is>
      </c>
      <c r="J2546" t="b">
        <v>1</v>
      </c>
      <c r="K2546" t="inlineStr">
        <is>
          <t>8a94c3975fc8c159c14b90d45a60b8d0</t>
        </is>
      </c>
      <c r="L2546" t="inlineStr">
        <is>
          <t>8a94c3975fc8c159c14b90d45a60b8d0</t>
        </is>
      </c>
      <c r="M2546" t="n">
        <v>1</v>
      </c>
      <c r="N2546" t="n">
        <v>1</v>
      </c>
    </row>
    <row r="2547">
      <c r="A2547" t="n">
        <v>8</v>
      </c>
      <c r="B2547" s="2" t="n">
        <v>43905</v>
      </c>
      <c r="C2547" t="n">
        <v>581</v>
      </c>
      <c r="D2547" t="inlineStr">
        <is>
          <t>Wie beurteilen Sie diese Aussage: "Die Bestrafung Krimineller ist wichtiger als deren Wiedereingliederung in die Gesellschaft."</t>
        </is>
      </c>
      <c r="E2547" t="inlineStr">
        <is>
          <t>options7</t>
        </is>
      </c>
      <c r="F2547" t="n">
        <v>4740</v>
      </c>
      <c r="G2547" t="inlineStr">
        <is>
          <t>Werthaltungen</t>
        </is>
      </c>
      <c r="H2547" t="inlineStr">
        <is>
          <t>Q00218</t>
        </is>
      </c>
      <c r="I2547" t="inlineStr">
        <is>
          <t>de</t>
        </is>
      </c>
      <c r="J2547" t="b">
        <v>1</v>
      </c>
      <c r="K2547" t="inlineStr">
        <is>
          <t>8a94c3975fc8c159c14b90d45a60b8d0</t>
        </is>
      </c>
      <c r="L2547" t="inlineStr">
        <is>
          <t>8a94c3975fc8c159c14b90d45a60b8d0</t>
        </is>
      </c>
      <c r="M2547" t="n">
        <v>1</v>
      </c>
      <c r="N2547" t="n">
        <v>1</v>
      </c>
    </row>
    <row r="2548">
      <c r="A2548" t="n">
        <v>9</v>
      </c>
      <c r="B2548" s="2" t="n">
        <v>43912</v>
      </c>
      <c r="C2548" t="n">
        <v>859</v>
      </c>
      <c r="D2548" t="inlineStr">
        <is>
          <t>Wie beurteilen Sie diese Aussage: "Die Bestrafung Krimineller ist wichtiger als deren Wiedereingliederung in die Gesellschaft."</t>
        </is>
      </c>
      <c r="E2548" t="inlineStr">
        <is>
          <t>options7</t>
        </is>
      </c>
      <c r="F2548" t="n">
        <v>4744</v>
      </c>
      <c r="G2548" t="inlineStr">
        <is>
          <t>Werthaltungen</t>
        </is>
      </c>
      <c r="H2548" t="inlineStr">
        <is>
          <t>Q00265</t>
        </is>
      </c>
      <c r="I2548" t="inlineStr">
        <is>
          <t>de</t>
        </is>
      </c>
      <c r="J2548" t="b">
        <v>1</v>
      </c>
      <c r="K2548" t="inlineStr">
        <is>
          <t>8a94c3975fc8c159c14b90d45a60b8d0</t>
        </is>
      </c>
      <c r="L2548" t="inlineStr">
        <is>
          <t>8a94c3975fc8c159c14b90d45a60b8d0</t>
        </is>
      </c>
      <c r="M2548" t="n">
        <v>1</v>
      </c>
      <c r="N2548" t="n">
        <v>1</v>
      </c>
    </row>
    <row r="2549">
      <c r="A2549" t="n">
        <v>40</v>
      </c>
      <c r="B2549" s="2" t="n">
        <v>43919</v>
      </c>
      <c r="C2549" t="n">
        <v>1003</v>
      </c>
      <c r="D2549" t="inlineStr">
        <is>
          <t>Wie beurteilen Sie diese Aussage: "Die Bestrafung Krimineller ist wichtiger als deren Wiedereingliederung in die Gesellschaft."</t>
        </is>
      </c>
      <c r="E2549" t="inlineStr">
        <is>
          <t>options7</t>
        </is>
      </c>
      <c r="F2549" t="n">
        <v>4746</v>
      </c>
      <c r="G2549" t="inlineStr">
        <is>
          <t>Werthaltungen</t>
        </is>
      </c>
      <c r="H2549" t="inlineStr">
        <is>
          <t>Q00313</t>
        </is>
      </c>
      <c r="I2549" t="inlineStr">
        <is>
          <t>de</t>
        </is>
      </c>
      <c r="J2549" t="b">
        <v>1</v>
      </c>
      <c r="K2549" t="inlineStr">
        <is>
          <t>8a94c3975fc8c159c14b90d45a60b8d0</t>
        </is>
      </c>
      <c r="L2549" t="inlineStr">
        <is>
          <t>8a94c3975fc8c159c14b90d45a60b8d0</t>
        </is>
      </c>
      <c r="M2549" t="n">
        <v>1</v>
      </c>
      <c r="N2549" t="n">
        <v>1</v>
      </c>
    </row>
    <row r="2550">
      <c r="A2550" t="n">
        <v>49</v>
      </c>
      <c r="B2550" s="2" t="n">
        <v>44101</v>
      </c>
      <c r="C2550" t="n">
        <v>1415</v>
      </c>
      <c r="D2550" t="inlineStr">
        <is>
          <t>Wie beurteilen Sie diese Aussage: "Die Bestrafung Krimineller ist wichtiger als deren Wiedereingliederung in die Gesellschaft."</t>
        </is>
      </c>
      <c r="E2550" t="inlineStr">
        <is>
          <t>options7</t>
        </is>
      </c>
      <c r="F2550" t="n">
        <v>4781</v>
      </c>
      <c r="G2550" t="inlineStr">
        <is>
          <t>Werthaltungen</t>
        </is>
      </c>
      <c r="H2550" t="inlineStr">
        <is>
          <t>Q00364</t>
        </is>
      </c>
      <c r="I2550" t="inlineStr">
        <is>
          <t>de</t>
        </is>
      </c>
      <c r="J2550" t="b">
        <v>1</v>
      </c>
      <c r="K2550" t="inlineStr">
        <is>
          <t>8a94c3975fc8c159c14b90d45a60b8d0</t>
        </is>
      </c>
      <c r="L2550" t="inlineStr">
        <is>
          <t>8a94c3975fc8c159c14b90d45a60b8d0</t>
        </is>
      </c>
      <c r="M2550" t="n">
        <v>1</v>
      </c>
      <c r="N2550" t="n">
        <v>1</v>
      </c>
    </row>
    <row r="2551">
      <c r="A2551" t="n">
        <v>18</v>
      </c>
      <c r="B2551" s="2" t="n">
        <v>44101</v>
      </c>
      <c r="C2551" t="n">
        <v>1849</v>
      </c>
      <c r="D2551" t="inlineStr">
        <is>
          <t>Wie beurteilen Sie diese Aussage: "Die Bestrafung Krimineller ist wichtiger als deren Wiedereingliederung in die Gesellschaft."</t>
        </is>
      </c>
      <c r="E2551" t="inlineStr">
        <is>
          <t>options7</t>
        </is>
      </c>
      <c r="F2551" t="n">
        <v>4768</v>
      </c>
      <c r="G2551" t="inlineStr">
        <is>
          <t>Werthaltungen</t>
        </is>
      </c>
      <c r="H2551" t="inlineStr">
        <is>
          <t>Q00413</t>
        </is>
      </c>
      <c r="I2551" t="inlineStr">
        <is>
          <t>de</t>
        </is>
      </c>
      <c r="J2551" t="b">
        <v>1</v>
      </c>
      <c r="K2551" t="inlineStr">
        <is>
          <t>8a94c3975fc8c159c14b90d45a60b8d0</t>
        </is>
      </c>
      <c r="L2551" t="inlineStr">
        <is>
          <t>8a94c3975fc8c159c14b90d45a60b8d0</t>
        </is>
      </c>
      <c r="M2551" t="n">
        <v>1</v>
      </c>
      <c r="N2551" t="n">
        <v>1</v>
      </c>
    </row>
    <row r="2552">
      <c r="A2552" t="n">
        <v>51</v>
      </c>
      <c r="B2552" s="2" t="n">
        <v>44101</v>
      </c>
      <c r="C2552" t="n">
        <v>1648</v>
      </c>
      <c r="D2552" t="inlineStr">
        <is>
          <t>Wie beurteilen Sie diese Aussage: "Die Bestrafung Krimineller ist wichtiger als deren Wiedereingliederung in die Gesellschaft."</t>
        </is>
      </c>
      <c r="E2552" t="inlineStr">
        <is>
          <t>options7</t>
        </is>
      </c>
      <c r="F2552" t="n">
        <v>4779</v>
      </c>
      <c r="G2552" t="inlineStr">
        <is>
          <t>Werthaltungen</t>
        </is>
      </c>
      <c r="H2552" t="inlineStr">
        <is>
          <t>Q00459</t>
        </is>
      </c>
      <c r="I2552" t="inlineStr">
        <is>
          <t>de</t>
        </is>
      </c>
      <c r="J2552" t="b">
        <v>1</v>
      </c>
      <c r="K2552" t="inlineStr">
        <is>
          <t>8a94c3975fc8c159c14b90d45a60b8d0</t>
        </is>
      </c>
      <c r="L2552" t="inlineStr">
        <is>
          <t>8a94c3975fc8c159c14b90d45a60b8d0</t>
        </is>
      </c>
      <c r="M2552" t="n">
        <v>1</v>
      </c>
      <c r="N2552" t="n">
        <v>1</v>
      </c>
    </row>
    <row r="2553">
      <c r="A2553" t="n">
        <v>20</v>
      </c>
      <c r="B2553" s="2" t="n">
        <v>44101</v>
      </c>
      <c r="C2553" t="n">
        <v>1147</v>
      </c>
      <c r="D2553" t="inlineStr">
        <is>
          <t>Wie beurteilen Sie diese Aussage: "Die Bestrafung Krimineller ist wichtiger als deren Wiedereingliederung in die Gesellschaft."</t>
        </is>
      </c>
      <c r="E2553" t="inlineStr">
        <is>
          <t>options7</t>
        </is>
      </c>
      <c r="F2553" t="n">
        <v>4756</v>
      </c>
      <c r="G2553" t="inlineStr">
        <is>
          <t>Werthaltungen</t>
        </is>
      </c>
      <c r="H2553" t="inlineStr">
        <is>
          <t>Q00506</t>
        </is>
      </c>
      <c r="I2553" t="inlineStr">
        <is>
          <t>de</t>
        </is>
      </c>
      <c r="J2553" t="b">
        <v>1</v>
      </c>
      <c r="K2553" t="inlineStr">
        <is>
          <t>8a94c3975fc8c159c14b90d45a60b8d0</t>
        </is>
      </c>
      <c r="L2553" t="inlineStr">
        <is>
          <t>8a94c3975fc8c159c14b90d45a60b8d0</t>
        </is>
      </c>
      <c r="M2553" t="n">
        <v>1</v>
      </c>
      <c r="N2553" t="n">
        <v>1</v>
      </c>
    </row>
    <row r="2554">
      <c r="A2554" t="n">
        <v>22</v>
      </c>
      <c r="B2554" s="2" t="n">
        <v>44101</v>
      </c>
      <c r="C2554" t="n">
        <v>1905</v>
      </c>
      <c r="D2554" t="inlineStr">
        <is>
          <t>Wie beurteilen Sie diese Aussage: "Die Bestrafung Krimineller ist wichtiger als deren Wiedereingliederung in die Gesellschaft."</t>
        </is>
      </c>
      <c r="E2554" t="inlineStr">
        <is>
          <t>options7</t>
        </is>
      </c>
      <c r="F2554" t="n">
        <v>4761</v>
      </c>
      <c r="G2554" t="inlineStr">
        <is>
          <t>Werthaltungen</t>
        </is>
      </c>
      <c r="H2554" t="inlineStr">
        <is>
          <t>Q00554</t>
        </is>
      </c>
      <c r="I2554" t="inlineStr">
        <is>
          <t>de</t>
        </is>
      </c>
      <c r="J2554" t="b">
        <v>1</v>
      </c>
      <c r="K2554" t="inlineStr">
        <is>
          <t>8a94c3975fc8c159c14b90d45a60b8d0</t>
        </is>
      </c>
      <c r="L2554" t="inlineStr">
        <is>
          <t>8a94c3975fc8c159c14b90d45a60b8d0</t>
        </is>
      </c>
      <c r="M2554" t="n">
        <v>1</v>
      </c>
      <c r="N2554" t="n">
        <v>1</v>
      </c>
    </row>
    <row r="2555">
      <c r="A2555" t="n">
        <v>24</v>
      </c>
      <c r="B2555" s="2" t="n">
        <v>44122</v>
      </c>
      <c r="C2555" t="n">
        <v>2161</v>
      </c>
      <c r="D2555" t="inlineStr">
        <is>
          <t>Wie beurteilen Sie diese Aussage: "Die Bestrafung Krimineller ist wichtiger als deren Wiedereingliederung in die Gesellschaft."</t>
        </is>
      </c>
      <c r="E2555" t="inlineStr">
        <is>
          <t>options7</t>
        </is>
      </c>
      <c r="F2555" t="n">
        <v>4757</v>
      </c>
      <c r="G2555" t="inlineStr">
        <is>
          <t>Werthaltungen</t>
        </is>
      </c>
      <c r="H2555" t="inlineStr">
        <is>
          <t>Q00612</t>
        </is>
      </c>
      <c r="I2555" t="inlineStr">
        <is>
          <t>de</t>
        </is>
      </c>
      <c r="J2555" t="b">
        <v>1</v>
      </c>
      <c r="K2555" t="inlineStr">
        <is>
          <t>8a94c3975fc8c159c14b90d45a60b8d0</t>
        </is>
      </c>
      <c r="L2555" t="inlineStr">
        <is>
          <t>8a94c3975fc8c159c14b90d45a60b8d0</t>
        </is>
      </c>
      <c r="M2555" t="n">
        <v>1</v>
      </c>
      <c r="N2555" t="n">
        <v>1</v>
      </c>
    </row>
    <row r="2556">
      <c r="A2556" t="n">
        <v>45</v>
      </c>
      <c r="B2556" s="2" t="n">
        <v>44129</v>
      </c>
      <c r="C2556" t="n">
        <v>2344</v>
      </c>
      <c r="D2556" t="inlineStr">
        <is>
          <t>Wie beurteilen Sie diese Aussage: "Die Bestrafung Krimineller ist wichtiger als deren Wiedereingliederung in die Gesellschaft."</t>
        </is>
      </c>
      <c r="E2556" t="inlineStr">
        <is>
          <t>options7</t>
        </is>
      </c>
      <c r="F2556" t="n">
        <v>4784</v>
      </c>
      <c r="G2556" t="inlineStr">
        <is>
          <t>Werthaltungen</t>
        </is>
      </c>
      <c r="H2556" t="inlineStr">
        <is>
          <t>Q00673</t>
        </is>
      </c>
      <c r="I2556" t="inlineStr">
        <is>
          <t>de</t>
        </is>
      </c>
      <c r="J2556" t="b">
        <v>1</v>
      </c>
      <c r="K2556" t="inlineStr">
        <is>
          <t>8a94c3975fc8c159c14b90d45a60b8d0</t>
        </is>
      </c>
      <c r="L2556" t="inlineStr">
        <is>
          <t>8a94c3975fc8c159c14b90d45a60b8d0</t>
        </is>
      </c>
      <c r="M2556" t="n">
        <v>1</v>
      </c>
      <c r="N2556" t="n">
        <v>1</v>
      </c>
    </row>
    <row r="2557">
      <c r="A2557" t="n">
        <v>25</v>
      </c>
      <c r="B2557" s="2" t="n">
        <v>44129</v>
      </c>
      <c r="C2557" t="n">
        <v>2589</v>
      </c>
      <c r="D2557" t="inlineStr">
        <is>
          <t>Wie beurteilen Sie diese Aussage: "Die Bestrafung Krimineller ist wichtiger als deren Wiedereingliederung in die Gesellschaft."</t>
        </is>
      </c>
      <c r="E2557" t="inlineStr">
        <is>
          <t>options7</t>
        </is>
      </c>
      <c r="F2557" t="n">
        <v>4774</v>
      </c>
      <c r="G2557" t="inlineStr">
        <is>
          <t>Werthaltungen</t>
        </is>
      </c>
      <c r="H2557" t="inlineStr">
        <is>
          <t>Q00720</t>
        </is>
      </c>
      <c r="I2557" t="inlineStr">
        <is>
          <t>de</t>
        </is>
      </c>
      <c r="J2557" t="b">
        <v>1</v>
      </c>
      <c r="K2557" t="inlineStr">
        <is>
          <t>8a94c3975fc8c159c14b90d45a60b8d0</t>
        </is>
      </c>
      <c r="L2557" t="inlineStr">
        <is>
          <t>8a94c3975fc8c159c14b90d45a60b8d0</t>
        </is>
      </c>
      <c r="M2557" t="n">
        <v>1</v>
      </c>
      <c r="N2557" t="n">
        <v>1</v>
      </c>
    </row>
    <row r="2558">
      <c r="A2558" t="n">
        <v>33</v>
      </c>
      <c r="B2558" s="2" t="n">
        <v>44164</v>
      </c>
      <c r="C2558" t="n">
        <v>2700</v>
      </c>
      <c r="D2558" t="inlineStr">
        <is>
          <t>Wie beurteilen Sie diese Aussage: "Die Bestrafung Krimineller ist wichtiger als deren Wiedereingliederung in die Gesellschaft."</t>
        </is>
      </c>
      <c r="E2558" t="inlineStr">
        <is>
          <t>options7</t>
        </is>
      </c>
      <c r="F2558" t="n">
        <v>4776</v>
      </c>
      <c r="G2558" t="inlineStr">
        <is>
          <t>Werthaltungen</t>
        </is>
      </c>
      <c r="H2558" t="inlineStr">
        <is>
          <t>Q00776</t>
        </is>
      </c>
      <c r="I2558" t="inlineStr">
        <is>
          <t>de</t>
        </is>
      </c>
      <c r="J2558" t="b">
        <v>1</v>
      </c>
      <c r="K2558" t="inlineStr">
        <is>
          <t>8a94c3975fc8c159c14b90d45a60b8d0</t>
        </is>
      </c>
      <c r="L2558" t="inlineStr">
        <is>
          <t>8a94c3975fc8c159c14b90d45a60b8d0</t>
        </is>
      </c>
      <c r="M2558" t="n">
        <v>1</v>
      </c>
      <c r="N2558" t="n">
        <v>1</v>
      </c>
    </row>
    <row r="2559">
      <c r="A2559" t="n">
        <v>32</v>
      </c>
      <c r="B2559" s="2" t="n">
        <v>44164</v>
      </c>
      <c r="C2559" t="n">
        <v>2802</v>
      </c>
      <c r="D2559" t="inlineStr">
        <is>
          <t>Wie beurteilen Sie diese Aussage: "Die Bestrafung Krimineller ist wichtiger als deren Wiedereingliederung in die Gesellschaft."</t>
        </is>
      </c>
      <c r="E2559" t="inlineStr">
        <is>
          <t>options7</t>
        </is>
      </c>
      <c r="F2559" t="n">
        <v>4760</v>
      </c>
      <c r="G2559" t="inlineStr">
        <is>
          <t>Werthaltungen</t>
        </is>
      </c>
      <c r="H2559" t="inlineStr">
        <is>
          <t>Q00827</t>
        </is>
      </c>
      <c r="I2559" t="inlineStr">
        <is>
          <t>de</t>
        </is>
      </c>
      <c r="J2559" t="b">
        <v>1</v>
      </c>
      <c r="K2559" t="inlineStr">
        <is>
          <t>8a94c3975fc8c159c14b90d45a60b8d0</t>
        </is>
      </c>
      <c r="L2559" t="inlineStr">
        <is>
          <t>8a94c3975fc8c159c14b90d45a60b8d0</t>
        </is>
      </c>
      <c r="M2559" t="n">
        <v>1</v>
      </c>
      <c r="N2559" t="n">
        <v>1</v>
      </c>
    </row>
    <row r="2560">
      <c r="A2560" t="n">
        <v>53</v>
      </c>
      <c r="B2560" s="2" t="n">
        <v>44262</v>
      </c>
      <c r="C2560" t="n">
        <v>2998</v>
      </c>
      <c r="D2560" t="inlineStr">
        <is>
          <t>Wie beurteilen Sie diese Aussage: "Die Bestrafung Krimineller ist wichtiger als deren Wiedereingliederung in die Gesellschaft."</t>
        </is>
      </c>
      <c r="E2560" t="inlineStr">
        <is>
          <t>options7</t>
        </is>
      </c>
      <c r="F2560" t="n">
        <v>4787</v>
      </c>
      <c r="G2560" t="inlineStr">
        <is>
          <t>Werthaltungen</t>
        </is>
      </c>
      <c r="H2560" t="inlineStr">
        <is>
          <t>Q00875</t>
        </is>
      </c>
      <c r="I2560" t="inlineStr">
        <is>
          <t>de</t>
        </is>
      </c>
      <c r="J2560" t="b">
        <v>1</v>
      </c>
      <c r="K2560" t="inlineStr">
        <is>
          <t>8a94c3975fc8c159c14b90d45a60b8d0</t>
        </is>
      </c>
      <c r="L2560" t="inlineStr">
        <is>
          <t>8a94c3975fc8c159c14b90d45a60b8d0</t>
        </is>
      </c>
      <c r="M2560" t="n">
        <v>1</v>
      </c>
      <c r="N2560" t="n">
        <v>1</v>
      </c>
    </row>
    <row r="2561">
      <c r="A2561" t="n">
        <v>55</v>
      </c>
      <c r="B2561" s="2" t="n">
        <v>44262</v>
      </c>
      <c r="C2561" t="n">
        <v>1419</v>
      </c>
      <c r="D2561" t="inlineStr">
        <is>
          <t>Wie beurteilen Sie diese Aussage: "Die Bestrafung Krimineller ist wichtiger als deren Wiedereingliederung in die Gesellschaft."</t>
        </is>
      </c>
      <c r="E2561" t="inlineStr">
        <is>
          <t>options7</t>
        </is>
      </c>
      <c r="F2561" t="n">
        <v>4792</v>
      </c>
      <c r="G2561" t="inlineStr">
        <is>
          <t>Werthaltungen</t>
        </is>
      </c>
      <c r="H2561" t="inlineStr">
        <is>
          <t>Q00890</t>
        </is>
      </c>
      <c r="I2561" t="inlineStr">
        <is>
          <t>de</t>
        </is>
      </c>
      <c r="J2561" t="b">
        <v>1</v>
      </c>
      <c r="K2561" t="inlineStr">
        <is>
          <t>8a94c3975fc8c159c14b90d45a60b8d0</t>
        </is>
      </c>
      <c r="L2561" t="inlineStr">
        <is>
          <t>8a94c3975fc8c159c14b90d45a60b8d0</t>
        </is>
      </c>
      <c r="M2561" t="n">
        <v>1</v>
      </c>
      <c r="N2561" t="n">
        <v>1</v>
      </c>
    </row>
    <row r="2562">
      <c r="A2562" t="n">
        <v>60</v>
      </c>
      <c r="B2562" s="2" t="n">
        <v>44262</v>
      </c>
      <c r="C2562" t="n">
        <v>3269</v>
      </c>
      <c r="D2562" t="inlineStr">
        <is>
          <t>Wie beurteilen Sie diese Aussage: "Die Bestrafung Krimineller ist wichtiger als deren Wiedereingliederung in die Gesellschaft."</t>
        </is>
      </c>
      <c r="E2562" t="inlineStr">
        <is>
          <t>options7</t>
        </is>
      </c>
      <c r="F2562" t="n">
        <v>4790</v>
      </c>
      <c r="G2562" t="inlineStr">
        <is>
          <t>Werthaltungen</t>
        </is>
      </c>
      <c r="H2562" t="inlineStr">
        <is>
          <t>Q00977</t>
        </is>
      </c>
      <c r="I2562" t="inlineStr">
        <is>
          <t>de</t>
        </is>
      </c>
      <c r="J2562" t="b">
        <v>1</v>
      </c>
      <c r="K2562" t="inlineStr">
        <is>
          <t>8a94c3975fc8c159c14b90d45a60b8d0</t>
        </is>
      </c>
      <c r="L2562" t="inlineStr">
        <is>
          <t>8a94c3975fc8c159c14b90d45a60b8d0</t>
        </is>
      </c>
      <c r="M2562" t="n">
        <v>1</v>
      </c>
      <c r="N2562" t="n">
        <v>1</v>
      </c>
    </row>
    <row r="2563">
      <c r="A2563" t="n">
        <v>71</v>
      </c>
      <c r="B2563" s="2" t="n">
        <v>44311</v>
      </c>
      <c r="C2563" t="n">
        <v>3414</v>
      </c>
      <c r="D2563" t="inlineStr">
        <is>
          <t>Wie beurteilen Sie diese Aussage: "Die Bestrafung Krimineller ist wichtiger als deren Wiedereingliederung in die Gesellschaft."</t>
        </is>
      </c>
      <c r="E2563" t="inlineStr">
        <is>
          <t>options7</t>
        </is>
      </c>
      <c r="F2563" t="n">
        <v>4805</v>
      </c>
      <c r="G2563" t="inlineStr">
        <is>
          <t>Werthaltungen</t>
        </is>
      </c>
      <c r="H2563" t="inlineStr">
        <is>
          <t>Q01026</t>
        </is>
      </c>
      <c r="I2563" t="inlineStr">
        <is>
          <t>de</t>
        </is>
      </c>
      <c r="J2563" t="b">
        <v>1</v>
      </c>
      <c r="K2563" t="inlineStr">
        <is>
          <t>8a94c3975fc8c159c14b90d45a60b8d0</t>
        </is>
      </c>
      <c r="L2563" t="inlineStr">
        <is>
          <t>8a94c3975fc8c159c14b90d45a60b8d0</t>
        </is>
      </c>
      <c r="M2563" t="n">
        <v>1</v>
      </c>
      <c r="N2563" t="n">
        <v>1</v>
      </c>
    </row>
    <row r="2564">
      <c r="A2564" t="n">
        <v>63</v>
      </c>
      <c r="B2564" s="2" t="n">
        <v>44311</v>
      </c>
      <c r="C2564" t="n">
        <v>3413</v>
      </c>
      <c r="D2564" t="inlineStr">
        <is>
          <t>Wie beurteilen Sie diese Aussage: "Die Bestrafung Krimineller ist wichtiger als deren Wiedereingliederung in die Gesellschaft."</t>
        </is>
      </c>
      <c r="E2564" t="inlineStr">
        <is>
          <t>options7</t>
        </is>
      </c>
      <c r="F2564" t="n">
        <v>4797</v>
      </c>
      <c r="G2564" t="inlineStr">
        <is>
          <t>Werthaltungen</t>
        </is>
      </c>
      <c r="H2564" t="inlineStr">
        <is>
          <t>Q01081</t>
        </is>
      </c>
      <c r="I2564" t="inlineStr">
        <is>
          <t>de</t>
        </is>
      </c>
      <c r="J2564" t="b">
        <v>1</v>
      </c>
      <c r="K2564" t="inlineStr">
        <is>
          <t>8a94c3975fc8c159c14b90d45a60b8d0</t>
        </is>
      </c>
      <c r="L2564" t="inlineStr">
        <is>
          <t>8a94c3975fc8c159c14b90d45a60b8d0</t>
        </is>
      </c>
      <c r="M2564" t="n">
        <v>1</v>
      </c>
      <c r="N2564" t="n">
        <v>1</v>
      </c>
    </row>
    <row r="2565">
      <c r="A2565" t="n">
        <v>64</v>
      </c>
      <c r="B2565" s="2" t="n">
        <v>44311</v>
      </c>
      <c r="C2565" t="n">
        <v>3702</v>
      </c>
      <c r="D2565" t="inlineStr">
        <is>
          <t>Wie beurteilen Sie diese Aussage: "Die Bestrafung Krimineller ist wichtiger als deren Wiedereingliederung in die Gesellschaft."</t>
        </is>
      </c>
      <c r="E2565" t="inlineStr">
        <is>
          <t>options7</t>
        </is>
      </c>
      <c r="F2565" t="n">
        <v>4799</v>
      </c>
      <c r="G2565" t="inlineStr">
        <is>
          <t>Werthaltungen</t>
        </is>
      </c>
      <c r="H2565" t="inlineStr">
        <is>
          <t>Q01133</t>
        </is>
      </c>
      <c r="I2565" t="inlineStr">
        <is>
          <t>de</t>
        </is>
      </c>
      <c r="J2565" t="b">
        <v>1</v>
      </c>
      <c r="K2565" t="inlineStr">
        <is>
          <t>8a94c3975fc8c159c14b90d45a60b8d0</t>
        </is>
      </c>
      <c r="L2565" t="inlineStr">
        <is>
          <t>8a94c3975fc8c159c14b90d45a60b8d0</t>
        </is>
      </c>
      <c r="M2565" t="n">
        <v>1</v>
      </c>
      <c r="N2565" t="n">
        <v>1</v>
      </c>
    </row>
    <row r="2566">
      <c r="A2566" t="n">
        <v>89</v>
      </c>
      <c r="B2566" s="2" t="n">
        <v>44528</v>
      </c>
      <c r="C2566" t="n">
        <v>4475</v>
      </c>
      <c r="D2566" t="inlineStr">
        <is>
          <t>Wie beurteilen Sie diese Aussage: "Die Bestrafung Krimineller ist wichtiger als deren Wiedereingliederung in die Gesellschaft."</t>
        </is>
      </c>
      <c r="E2566" t="inlineStr">
        <is>
          <t>options7</t>
        </is>
      </c>
      <c r="F2566" t="n">
        <v>4813</v>
      </c>
      <c r="G2566" t="inlineStr">
        <is>
          <t>Werthaltungen</t>
        </is>
      </c>
      <c r="H2566" t="inlineStr">
        <is>
          <t>Q01237</t>
        </is>
      </c>
      <c r="I2566" t="inlineStr">
        <is>
          <t>de</t>
        </is>
      </c>
      <c r="J2566" t="b">
        <v>1</v>
      </c>
      <c r="K2566" t="inlineStr">
        <is>
          <t>8a94c3975fc8c159c14b90d45a60b8d0</t>
        </is>
      </c>
      <c r="L2566" t="inlineStr">
        <is>
          <t>8a94c3975fc8c159c14b90d45a60b8d0</t>
        </is>
      </c>
      <c r="M2566" t="n">
        <v>1</v>
      </c>
      <c r="N2566" t="n">
        <v>1</v>
      </c>
    </row>
    <row r="2567">
      <c r="A2567" t="n">
        <v>75</v>
      </c>
      <c r="B2567" s="2" t="n">
        <v>44465</v>
      </c>
      <c r="C2567" t="n">
        <v>4116</v>
      </c>
      <c r="D2567" t="inlineStr">
        <is>
          <t>Wie beurteilen Sie diese Aussage: "Die Bestrafung Krimineller ist wichtiger als deren Wiedereingliederung in die Gesellschaft."</t>
        </is>
      </c>
      <c r="E2567" t="inlineStr">
        <is>
          <t>options7</t>
        </is>
      </c>
      <c r="F2567" t="n">
        <v>4812</v>
      </c>
      <c r="G2567" t="inlineStr">
        <is>
          <t>Werthaltungen</t>
        </is>
      </c>
      <c r="H2567" t="inlineStr">
        <is>
          <t>Q01285</t>
        </is>
      </c>
      <c r="I2567" t="inlineStr">
        <is>
          <t>de</t>
        </is>
      </c>
      <c r="J2567" t="b">
        <v>1</v>
      </c>
      <c r="K2567" t="inlineStr">
        <is>
          <t>8a94c3975fc8c159c14b90d45a60b8d0</t>
        </is>
      </c>
      <c r="L2567" t="inlineStr">
        <is>
          <t>8a94c3975fc8c159c14b90d45a60b8d0</t>
        </is>
      </c>
      <c r="M2567" t="n">
        <v>1</v>
      </c>
      <c r="N2567" t="n">
        <v>1</v>
      </c>
    </row>
    <row r="2568">
      <c r="A2568" t="n">
        <v>86</v>
      </c>
      <c r="B2568" s="2" t="n">
        <v>44528</v>
      </c>
      <c r="C2568" t="n">
        <v>4226</v>
      </c>
      <c r="D2568" t="inlineStr">
        <is>
          <t>Wie beurteilen Sie diese Aussage: "Die Bestrafung Krimineller ist wichtiger als deren Wiedereingliederung in die Gesellschaft."</t>
        </is>
      </c>
      <c r="E2568" t="inlineStr">
        <is>
          <t>options7</t>
        </is>
      </c>
      <c r="F2568" t="n">
        <v>4818</v>
      </c>
      <c r="G2568" t="inlineStr">
        <is>
          <t>Werthaltungen</t>
        </is>
      </c>
      <c r="H2568" t="inlineStr">
        <is>
          <t>Q01338</t>
        </is>
      </c>
      <c r="I2568" t="inlineStr">
        <is>
          <t>de</t>
        </is>
      </c>
      <c r="J2568" t="b">
        <v>1</v>
      </c>
      <c r="K2568" t="inlineStr">
        <is>
          <t>8a94c3975fc8c159c14b90d45a60b8d0</t>
        </is>
      </c>
      <c r="L2568" t="inlineStr">
        <is>
          <t>8a94c3975fc8c159c14b90d45a60b8d0</t>
        </is>
      </c>
      <c r="M2568" t="n">
        <v>1</v>
      </c>
      <c r="N2568" t="n">
        <v>1</v>
      </c>
    </row>
    <row r="2569">
      <c r="A2569" t="n">
        <v>83</v>
      </c>
      <c r="B2569" s="2" t="n">
        <v>44605</v>
      </c>
      <c r="C2569" t="n">
        <v>4874</v>
      </c>
      <c r="D2569" t="inlineStr">
        <is>
          <t>Wie beurteilen Sie diese Aussage: "Die Bestrafung Krimineller ist wichtiger als deren Wiedereingliederung in die Gesellschaft."</t>
        </is>
      </c>
      <c r="E2569" t="inlineStr">
        <is>
          <t>options7</t>
        </is>
      </c>
      <c r="F2569" t="n">
        <v>4829</v>
      </c>
      <c r="G2569" t="inlineStr">
        <is>
          <t>Werthaltungen</t>
        </is>
      </c>
      <c r="H2569" t="inlineStr">
        <is>
          <t>Q01504</t>
        </is>
      </c>
      <c r="I2569" t="inlineStr">
        <is>
          <t>de</t>
        </is>
      </c>
      <c r="J2569" t="b">
        <v>1</v>
      </c>
      <c r="K2569" t="inlineStr">
        <is>
          <t>8a94c3975fc8c159c14b90d45a60b8d0</t>
        </is>
      </c>
      <c r="L2569" t="inlineStr">
        <is>
          <t>8a94c3975fc8c159c14b90d45a60b8d0</t>
        </is>
      </c>
      <c r="M2569" t="n">
        <v>1</v>
      </c>
      <c r="N2569" t="n">
        <v>1</v>
      </c>
    </row>
    <row r="2570">
      <c r="A2570" t="n">
        <v>84</v>
      </c>
      <c r="B2570" s="2" t="n">
        <v>44605</v>
      </c>
      <c r="C2570" t="n">
        <v>4771</v>
      </c>
      <c r="D2570" t="inlineStr">
        <is>
          <t>Wie beurteilen Sie diese Aussage: "Die Bestrafung Krimineller ist wichtiger als deren Wiedereingliederung in die Gesellschaft."</t>
        </is>
      </c>
      <c r="E2570" t="inlineStr">
        <is>
          <t>options7</t>
        </is>
      </c>
      <c r="F2570" t="n">
        <v>4816</v>
      </c>
      <c r="G2570" t="inlineStr">
        <is>
          <t>Werthaltungen</t>
        </is>
      </c>
      <c r="H2570" t="inlineStr">
        <is>
          <t>Q01560</t>
        </is>
      </c>
      <c r="I2570" t="inlineStr">
        <is>
          <t>de</t>
        </is>
      </c>
      <c r="J2570" t="b">
        <v>1</v>
      </c>
      <c r="K2570" t="inlineStr">
        <is>
          <t>8a94c3975fc8c159c14b90d45a60b8d0</t>
        </is>
      </c>
      <c r="L2570" t="inlineStr">
        <is>
          <t>8a94c3975fc8c159c14b90d45a60b8d0</t>
        </is>
      </c>
      <c r="M2570" t="n">
        <v>1</v>
      </c>
      <c r="N2570" t="n">
        <v>1</v>
      </c>
    </row>
    <row r="2571">
      <c r="A2571" t="n">
        <v>103</v>
      </c>
      <c r="B2571" s="2" t="n">
        <v>44647</v>
      </c>
      <c r="C2571" t="n">
        <v>5268</v>
      </c>
      <c r="D2571" t="inlineStr">
        <is>
          <t>Wie beurteilen Sie diese Aussage: "Die Bestrafung Krimineller ist wichtiger als deren Wiedereingliederung in die Gesellschaft."</t>
        </is>
      </c>
      <c r="E2571" t="inlineStr">
        <is>
          <t>options7</t>
        </is>
      </c>
      <c r="F2571" t="n">
        <v>4817</v>
      </c>
      <c r="G2571" t="inlineStr">
        <is>
          <t>Werthaltungen</t>
        </is>
      </c>
      <c r="H2571" t="inlineStr">
        <is>
          <t>Q01618</t>
        </is>
      </c>
      <c r="I2571" t="inlineStr">
        <is>
          <t>de</t>
        </is>
      </c>
      <c r="J2571" t="b">
        <v>1</v>
      </c>
      <c r="K2571" t="inlineStr">
        <is>
          <t>8a94c3975fc8c159c14b90d45a60b8d0</t>
        </is>
      </c>
      <c r="L2571" t="inlineStr">
        <is>
          <t>8a94c3975fc8c159c14b90d45a60b8d0</t>
        </is>
      </c>
      <c r="M2571" t="n">
        <v>1</v>
      </c>
      <c r="N2571" t="n">
        <v>1</v>
      </c>
    </row>
    <row r="2572">
      <c r="A2572" t="n">
        <v>92</v>
      </c>
      <c r="B2572" s="2" t="n">
        <v>44647</v>
      </c>
      <c r="C2572" t="n">
        <v>5693</v>
      </c>
      <c r="D2572" t="inlineStr">
        <is>
          <t>Wie beurteilen Sie diese Aussage: "Die Bestrafung Krimineller ist wichtiger als deren Wiedereingliederung in die Gesellschaft."</t>
        </is>
      </c>
      <c r="E2572" t="inlineStr">
        <is>
          <t>options7</t>
        </is>
      </c>
      <c r="F2572" t="n">
        <v>4838</v>
      </c>
      <c r="G2572" t="inlineStr">
        <is>
          <t>Werthaltungen</t>
        </is>
      </c>
      <c r="H2572" t="inlineStr">
        <is>
          <t>Q01669</t>
        </is>
      </c>
      <c r="I2572" t="inlineStr">
        <is>
          <t>de</t>
        </is>
      </c>
      <c r="J2572" t="b">
        <v>1</v>
      </c>
      <c r="K2572" t="inlineStr">
        <is>
          <t>8a94c3975fc8c159c14b90d45a60b8d0</t>
        </is>
      </c>
      <c r="L2572" t="inlineStr">
        <is>
          <t>8a94c3975fc8c159c14b90d45a60b8d0</t>
        </is>
      </c>
      <c r="M2572" t="n">
        <v>1</v>
      </c>
      <c r="N2572" t="n">
        <v>1</v>
      </c>
    </row>
    <row r="2573">
      <c r="A2573" t="n">
        <v>108</v>
      </c>
      <c r="B2573" s="2" t="n">
        <v>44647</v>
      </c>
      <c r="C2573" t="n">
        <v>5904</v>
      </c>
      <c r="D2573" t="inlineStr">
        <is>
          <t>Wie beurteilen Sie diese Aussage: "Die Bestrafung Krimineller ist wichtiger als deren Wiedereingliederung in die Gesellschaft."</t>
        </is>
      </c>
      <c r="E2573" t="inlineStr">
        <is>
          <t>options7</t>
        </is>
      </c>
      <c r="F2573" t="n">
        <v>4823</v>
      </c>
      <c r="G2573" t="inlineStr">
        <is>
          <t>Werthaltungen</t>
        </is>
      </c>
      <c r="H2573" t="inlineStr">
        <is>
          <t>Q01723</t>
        </is>
      </c>
      <c r="I2573" t="inlineStr">
        <is>
          <t>de</t>
        </is>
      </c>
      <c r="J2573" t="b">
        <v>1</v>
      </c>
      <c r="K2573" t="inlineStr">
        <is>
          <t>8a94c3975fc8c159c14b90d45a60b8d0</t>
        </is>
      </c>
      <c r="L2573" t="inlineStr">
        <is>
          <t>8a94c3975fc8c159c14b90d45a60b8d0</t>
        </is>
      </c>
      <c r="M2573" t="n">
        <v>1</v>
      </c>
      <c r="N2573" t="n">
        <v>1</v>
      </c>
    </row>
    <row r="2574">
      <c r="A2574" t="n">
        <v>95</v>
      </c>
      <c r="B2574" s="2" t="n">
        <v>44647</v>
      </c>
      <c r="C2574" t="n">
        <v>5799</v>
      </c>
      <c r="D2574" t="inlineStr">
        <is>
          <t>Wie beurteilen Sie diese Aussage: "Die Bestrafung Krimineller ist wichtiger als deren Wiedereingliederung in die Gesellschaft."</t>
        </is>
      </c>
      <c r="E2574" t="inlineStr">
        <is>
          <t>options7</t>
        </is>
      </c>
      <c r="F2574" t="n">
        <v>4839</v>
      </c>
      <c r="G2574" t="inlineStr">
        <is>
          <t>Werthaltungen</t>
        </is>
      </c>
      <c r="H2574" t="inlineStr">
        <is>
          <t>Q01776</t>
        </is>
      </c>
      <c r="I2574" t="inlineStr">
        <is>
          <t>de</t>
        </is>
      </c>
      <c r="J2574" t="b">
        <v>1</v>
      </c>
      <c r="K2574" t="inlineStr">
        <is>
          <t>8a94c3975fc8c159c14b90d45a60b8d0</t>
        </is>
      </c>
      <c r="L2574" t="inlineStr">
        <is>
          <t>8a94c3975fc8c159c14b90d45a60b8d0</t>
        </is>
      </c>
      <c r="M2574" t="n">
        <v>1</v>
      </c>
      <c r="N2574" t="n">
        <v>1</v>
      </c>
    </row>
    <row r="2575">
      <c r="A2575" t="n">
        <v>102</v>
      </c>
      <c r="B2575" s="2" t="n">
        <v>44605</v>
      </c>
      <c r="C2575" t="n">
        <v>4981</v>
      </c>
      <c r="D2575" t="inlineStr">
        <is>
          <t>Wie beurteilen Sie diese Aussage: "Die Bestrafung Krimineller ist wichtiger als deren Wiedereingliederung in die Gesellschaft."</t>
        </is>
      </c>
      <c r="E2575" t="inlineStr">
        <is>
          <t>options7</t>
        </is>
      </c>
      <c r="F2575" t="n">
        <v>4825</v>
      </c>
      <c r="G2575" t="inlineStr">
        <is>
          <t>Werthaltungen</t>
        </is>
      </c>
      <c r="H2575" t="inlineStr">
        <is>
          <t>Q01830</t>
        </is>
      </c>
      <c r="I2575" t="inlineStr">
        <is>
          <t>de</t>
        </is>
      </c>
      <c r="J2575" t="b">
        <v>1</v>
      </c>
      <c r="K2575" t="inlineStr">
        <is>
          <t>8a94c3975fc8c159c14b90d45a60b8d0</t>
        </is>
      </c>
      <c r="L2575" t="inlineStr">
        <is>
          <t>8a94c3975fc8c159c14b90d45a60b8d0</t>
        </is>
      </c>
      <c r="M2575" t="n">
        <v>1</v>
      </c>
      <c r="N2575" t="n">
        <v>1</v>
      </c>
    </row>
    <row r="2576">
      <c r="A2576" t="n">
        <v>105</v>
      </c>
      <c r="B2576" s="2" t="n">
        <v>44633</v>
      </c>
      <c r="C2576" t="n">
        <v>5487</v>
      </c>
      <c r="D2576" t="inlineStr">
        <is>
          <t>Wie beurteilen Sie diese Aussage: "Die Bestrafung Krimineller ist wichtiger als deren Wiedereingliederung in die Gesellschaft."</t>
        </is>
      </c>
      <c r="E2576" t="inlineStr">
        <is>
          <t>options7</t>
        </is>
      </c>
      <c r="F2576" t="n">
        <v>4835</v>
      </c>
      <c r="G2576" t="inlineStr">
        <is>
          <t>Werthaltungen</t>
        </is>
      </c>
      <c r="H2576" t="inlineStr">
        <is>
          <t>Q01884</t>
        </is>
      </c>
      <c r="I2576" t="inlineStr">
        <is>
          <t>de</t>
        </is>
      </c>
      <c r="J2576" t="b">
        <v>1</v>
      </c>
      <c r="K2576" t="inlineStr">
        <is>
          <t>8a94c3975fc8c159c14b90d45a60b8d0</t>
        </is>
      </c>
      <c r="L2576" t="inlineStr">
        <is>
          <t>8a94c3975fc8c159c14b90d45a60b8d0</t>
        </is>
      </c>
      <c r="M2576" t="n">
        <v>1</v>
      </c>
      <c r="N2576" t="n">
        <v>1</v>
      </c>
    </row>
    <row r="2577">
      <c r="A2577" t="n">
        <v>106</v>
      </c>
      <c r="B2577" s="2" t="n">
        <v>44633</v>
      </c>
      <c r="C2577" t="n">
        <v>5398</v>
      </c>
      <c r="D2577" t="inlineStr">
        <is>
          <t>Wie beurteilen Sie diese Aussage: "Die Bestrafung Krimineller ist wichtiger als deren Wiedereingliederung in die Gesellschaft."</t>
        </is>
      </c>
      <c r="E2577" t="inlineStr">
        <is>
          <t>options7</t>
        </is>
      </c>
      <c r="F2577" t="n">
        <v>4833</v>
      </c>
      <c r="G2577" t="inlineStr">
        <is>
          <t>Werthaltungen</t>
        </is>
      </c>
      <c r="H2577" t="inlineStr">
        <is>
          <t>Q01939</t>
        </is>
      </c>
      <c r="I2577" t="inlineStr">
        <is>
          <t>de</t>
        </is>
      </c>
      <c r="J2577" t="b">
        <v>1</v>
      </c>
      <c r="K2577" t="inlineStr">
        <is>
          <t>8a94c3975fc8c159c14b90d45a60b8d0</t>
        </is>
      </c>
      <c r="L2577" t="inlineStr">
        <is>
          <t>8a94c3975fc8c159c14b90d45a60b8d0</t>
        </is>
      </c>
      <c r="M2577" t="n">
        <v>1</v>
      </c>
      <c r="N2577" t="n">
        <v>1</v>
      </c>
    </row>
    <row r="2578">
      <c r="A2578" t="n">
        <v>109</v>
      </c>
      <c r="B2578" s="2" t="n">
        <v>44647</v>
      </c>
      <c r="C2578" t="n">
        <v>5638</v>
      </c>
      <c r="D2578" t="inlineStr">
        <is>
          <t>Wie beurteilen Sie diese Aussage: "Die Bestrafung Krimineller ist wichtiger als deren Wiedereingliederung in die Gesellschaft."</t>
        </is>
      </c>
      <c r="E2578" t="inlineStr">
        <is>
          <t>options7</t>
        </is>
      </c>
      <c r="F2578" t="n">
        <v>4837</v>
      </c>
      <c r="G2578" t="inlineStr">
        <is>
          <t>Werthaltungen</t>
        </is>
      </c>
      <c r="H2578" t="inlineStr">
        <is>
          <t>Q01991</t>
        </is>
      </c>
      <c r="I2578" t="inlineStr">
        <is>
          <t>de</t>
        </is>
      </c>
      <c r="J2578" t="b">
        <v>1</v>
      </c>
      <c r="K2578" t="inlineStr">
        <is>
          <t>8a94c3975fc8c159c14b90d45a60b8d0</t>
        </is>
      </c>
      <c r="L2578" t="inlineStr">
        <is>
          <t>8a94c3975fc8c159c14b90d45a60b8d0</t>
        </is>
      </c>
      <c r="M2578" t="n">
        <v>1</v>
      </c>
      <c r="N2578" t="n">
        <v>1</v>
      </c>
    </row>
    <row r="2579">
      <c r="A2579" t="n">
        <v>111</v>
      </c>
      <c r="B2579" s="2" t="n">
        <v>44696</v>
      </c>
      <c r="C2579" t="n">
        <v>6016</v>
      </c>
      <c r="D2579" t="inlineStr">
        <is>
          <t>Wie beurteilen Sie diese Aussage: "Die Bestrafung Krimineller ist wichtiger als deren Wiedereingliederung in die Gesellschaft."</t>
        </is>
      </c>
      <c r="E2579" t="inlineStr">
        <is>
          <t>options7</t>
        </is>
      </c>
      <c r="F2579" t="n">
        <v>4842</v>
      </c>
      <c r="G2579" t="inlineStr">
        <is>
          <t>Werthaltungen</t>
        </is>
      </c>
      <c r="H2579" t="inlineStr">
        <is>
          <t>Q02046</t>
        </is>
      </c>
      <c r="I2579" t="inlineStr">
        <is>
          <t>de</t>
        </is>
      </c>
      <c r="J2579" t="b">
        <v>1</v>
      </c>
      <c r="K2579" t="inlineStr">
        <is>
          <t>8a94c3975fc8c159c14b90d45a60b8d0</t>
        </is>
      </c>
      <c r="L2579" t="inlineStr">
        <is>
          <t>8a94c3975fc8c159c14b90d45a60b8d0</t>
        </is>
      </c>
      <c r="M2579" t="n">
        <v>1</v>
      </c>
      <c r="N2579" t="n">
        <v>1</v>
      </c>
    </row>
    <row r="2580">
      <c r="A2580" t="n">
        <v>113</v>
      </c>
      <c r="B2580" s="2" t="n">
        <v>44696</v>
      </c>
      <c r="C2580" t="n">
        <v>6072</v>
      </c>
      <c r="D2580" t="inlineStr">
        <is>
          <t>Wie beurteilen Sie diese Aussage: "Die Bestrafung Krimineller ist wichtiger als deren Wiedereingliederung in die Gesellschaft."</t>
        </is>
      </c>
      <c r="E2580" t="inlineStr">
        <is>
          <t>options7</t>
        </is>
      </c>
      <c r="F2580" t="n">
        <v>4844</v>
      </c>
      <c r="G2580" t="inlineStr">
        <is>
          <t>Werthaltungen</t>
        </is>
      </c>
      <c r="H2580" t="inlineStr">
        <is>
          <t>Q02100</t>
        </is>
      </c>
      <c r="I2580" t="inlineStr">
        <is>
          <t>de</t>
        </is>
      </c>
      <c r="J2580" t="b">
        <v>1</v>
      </c>
      <c r="K2580" t="inlineStr">
        <is>
          <t>8a94c3975fc8c159c14b90d45a60b8d0</t>
        </is>
      </c>
      <c r="L2580" t="inlineStr">
        <is>
          <t>8a94c3975fc8c159c14b90d45a60b8d0</t>
        </is>
      </c>
      <c r="M2580" t="n">
        <v>1</v>
      </c>
      <c r="N2580" t="n">
        <v>1</v>
      </c>
    </row>
    <row r="2581">
      <c r="A2581" t="n">
        <v>115</v>
      </c>
      <c r="B2581" s="2" t="n">
        <v>44836</v>
      </c>
      <c r="C2581" t="n">
        <v>6191</v>
      </c>
      <c r="D2581" t="inlineStr">
        <is>
          <t>Wie beurteilen Sie diese Aussage: "Die Bestrafung Krimineller ist wichtiger als deren Wiedereingliederung in die Gesellschaft."</t>
        </is>
      </c>
      <c r="E2581" t="inlineStr">
        <is>
          <t>options7</t>
        </is>
      </c>
      <c r="F2581" t="n">
        <v>4848</v>
      </c>
      <c r="G2581" t="inlineStr">
        <is>
          <t>Werthaltungen</t>
        </is>
      </c>
      <c r="H2581" t="inlineStr">
        <is>
          <t>Q02160</t>
        </is>
      </c>
      <c r="I2581" t="inlineStr">
        <is>
          <t>de</t>
        </is>
      </c>
      <c r="J2581" t="b">
        <v>1</v>
      </c>
      <c r="K2581" t="inlineStr">
        <is>
          <t>8a94c3975fc8c159c14b90d45a60b8d0</t>
        </is>
      </c>
      <c r="L2581" t="inlineStr">
        <is>
          <t>8a94c3975fc8c159c14b90d45a60b8d0</t>
        </is>
      </c>
      <c r="M2581" t="n">
        <v>1</v>
      </c>
      <c r="N2581" t="n">
        <v>1</v>
      </c>
    </row>
    <row r="2582">
      <c r="A2582" t="n">
        <v>114</v>
      </c>
      <c r="B2582" s="2" t="n">
        <v>44836</v>
      </c>
      <c r="C2582" t="n">
        <v>6298</v>
      </c>
      <c r="D2582" t="inlineStr">
        <is>
          <t>Wie beurteilen Sie diese Aussage: "Die Bestrafung Krimineller ist wichtiger als deren Wiedereingliederung in die Gesellschaft."</t>
        </is>
      </c>
      <c r="E2582" t="inlineStr">
        <is>
          <t>options7</t>
        </is>
      </c>
      <c r="F2582" t="n">
        <v>4847</v>
      </c>
      <c r="G2582" t="inlineStr">
        <is>
          <t>Werthaltungen</t>
        </is>
      </c>
      <c r="H2582" t="inlineStr">
        <is>
          <t>Q02214</t>
        </is>
      </c>
      <c r="I2582" t="inlineStr">
        <is>
          <t>de</t>
        </is>
      </c>
      <c r="J2582" t="b">
        <v>1</v>
      </c>
      <c r="K2582" t="inlineStr">
        <is>
          <t>8a94c3975fc8c159c14b90d45a60b8d0</t>
        </is>
      </c>
      <c r="L2582" t="inlineStr">
        <is>
          <t>8a94c3975fc8c159c14b90d45a60b8d0</t>
        </is>
      </c>
      <c r="M2582" t="n">
        <v>1</v>
      </c>
      <c r="N2582" t="n">
        <v>1</v>
      </c>
    </row>
    <row r="2583">
      <c r="A2583" t="n">
        <v>118</v>
      </c>
      <c r="B2583" s="2" t="n">
        <v>44892</v>
      </c>
      <c r="C2583" t="n">
        <v>6354</v>
      </c>
      <c r="D2583" t="inlineStr">
        <is>
          <t>Wie beurteilen Sie diese Aussage: "Die Bestrafung Krimineller ist wichtiger als deren Wiedereingliederung in die Gesellschaft."</t>
        </is>
      </c>
      <c r="E2583" t="inlineStr">
        <is>
          <t>options7</t>
        </is>
      </c>
      <c r="F2583" t="n">
        <v>4850</v>
      </c>
      <c r="G2583" t="inlineStr">
        <is>
          <t>Werthaltungen</t>
        </is>
      </c>
      <c r="H2583" t="inlineStr">
        <is>
          <t>Q02268</t>
        </is>
      </c>
      <c r="I2583" t="inlineStr">
        <is>
          <t>de</t>
        </is>
      </c>
      <c r="J2583" t="b">
        <v>1</v>
      </c>
      <c r="K2583" t="inlineStr">
        <is>
          <t>8a94c3975fc8c159c14b90d45a60b8d0</t>
        </is>
      </c>
      <c r="L2583" t="inlineStr">
        <is>
          <t>8a94c3975fc8c159c14b90d45a60b8d0</t>
        </is>
      </c>
      <c r="M2583" t="n">
        <v>1</v>
      </c>
      <c r="N2583" t="n">
        <v>1</v>
      </c>
    </row>
    <row r="2584">
      <c r="A2584" t="n">
        <v>464</v>
      </c>
      <c r="B2584" s="2" t="n">
        <v>44262</v>
      </c>
      <c r="C2584" t="n">
        <v>1418</v>
      </c>
      <c r="D2584" t="inlineStr">
        <is>
          <t>Wie beurteilen Sie diese Aussage: "Die Bestrafung Krimineller ist wichtiger als deren Wiedereingliederung in die Gesellschaft."</t>
        </is>
      </c>
      <c r="E2584" t="inlineStr">
        <is>
          <t>options7</t>
        </is>
      </c>
      <c r="F2584" t="n">
        <v>4791</v>
      </c>
      <c r="G2584" t="inlineStr">
        <is>
          <t>Werthaltungen</t>
        </is>
      </c>
      <c r="H2584" t="inlineStr">
        <is>
          <t>Q02436</t>
        </is>
      </c>
      <c r="I2584" t="inlineStr">
        <is>
          <t>de</t>
        </is>
      </c>
      <c r="J2584" t="b">
        <v>1</v>
      </c>
      <c r="K2584" t="inlineStr">
        <is>
          <t>8a94c3975fc8c159c14b90d45a60b8d0</t>
        </is>
      </c>
      <c r="L2584" t="inlineStr">
        <is>
          <t>8a94c3975fc8c159c14b90d45a60b8d0</t>
        </is>
      </c>
      <c r="M2584" t="n">
        <v>1</v>
      </c>
      <c r="N2584" t="n">
        <v>1</v>
      </c>
    </row>
    <row r="2585">
      <c r="A2585" t="n">
        <v>482</v>
      </c>
      <c r="B2585" s="2" t="n">
        <v>44465</v>
      </c>
      <c r="C2585" t="n">
        <v>4225</v>
      </c>
      <c r="D2585" t="inlineStr">
        <is>
          <t>Wie beurteilen Sie diese Aussage: "Die Bestrafung Krimineller ist wichtiger als deren Wiedereingliederung in die Gesellschaft."</t>
        </is>
      </c>
      <c r="E2585" t="inlineStr">
        <is>
          <t>options7</t>
        </is>
      </c>
      <c r="F2585" t="n">
        <v>4809</v>
      </c>
      <c r="G2585" t="inlineStr">
        <is>
          <t>Werthaltungen</t>
        </is>
      </c>
      <c r="H2585" t="inlineStr">
        <is>
          <t>Q02527</t>
        </is>
      </c>
      <c r="I2585" t="inlineStr">
        <is>
          <t>de</t>
        </is>
      </c>
      <c r="J2585" t="b">
        <v>1</v>
      </c>
      <c r="K2585" t="inlineStr">
        <is>
          <t>8a94c3975fc8c159c14b90d45a60b8d0</t>
        </is>
      </c>
      <c r="L2585" t="inlineStr">
        <is>
          <t>8a94c3975fc8c159c14b90d45a60b8d0</t>
        </is>
      </c>
      <c r="M2585" t="n">
        <v>1</v>
      </c>
      <c r="N2585" t="n">
        <v>1</v>
      </c>
    </row>
    <row r="2586">
      <c r="A2586" t="n">
        <v>512</v>
      </c>
      <c r="B2586" s="2" t="n">
        <v>44633</v>
      </c>
      <c r="C2586" t="n">
        <v>5399</v>
      </c>
      <c r="D2586" t="inlineStr">
        <is>
          <t>Wie beurteilen Sie diese Aussage: "Die Bestrafung Krimineller ist wichtiger als deren Wiedereingliederung in die Gesellschaft."</t>
        </is>
      </c>
      <c r="E2586" t="inlineStr">
        <is>
          <t>options7</t>
        </is>
      </c>
      <c r="F2586" t="n">
        <v>4836</v>
      </c>
      <c r="G2586" t="inlineStr">
        <is>
          <t>Werthaltungen</t>
        </is>
      </c>
      <c r="H2586" t="inlineStr">
        <is>
          <t>Q02582</t>
        </is>
      </c>
      <c r="I2586" t="inlineStr">
        <is>
          <t>de</t>
        </is>
      </c>
      <c r="J2586" t="b">
        <v>1</v>
      </c>
      <c r="K2586" t="inlineStr">
        <is>
          <t>8a94c3975fc8c159c14b90d45a60b8d0</t>
        </is>
      </c>
      <c r="L2586" t="inlineStr">
        <is>
          <t>8a94c3975fc8c159c14b90d45a60b8d0</t>
        </is>
      </c>
      <c r="M2586" t="n">
        <v>1</v>
      </c>
      <c r="N2586" t="n">
        <v>1</v>
      </c>
    </row>
    <row r="2587">
      <c r="A2587" t="n">
        <v>1155</v>
      </c>
      <c r="B2587" s="2" t="n">
        <v>45718</v>
      </c>
      <c r="C2587" t="n">
        <v>33238</v>
      </c>
      <c r="D2587" t="inlineStr">
        <is>
          <t>Wie beurteilen Sie diese Aussage: "Die Bestrafung Krimineller ist wichtiger als deren Wiedereingliederung in die Gesellschaft."</t>
        </is>
      </c>
      <c r="E2587" t="inlineStr">
        <is>
          <t>options7</t>
        </is>
      </c>
      <c r="F2587" t="n">
        <v>11689</v>
      </c>
      <c r="G2587" t="inlineStr">
        <is>
          <t>Werthaltungen</t>
        </is>
      </c>
      <c r="H2587" t="inlineStr">
        <is>
          <t>Q03751</t>
        </is>
      </c>
      <c r="I2587" t="inlineStr">
        <is>
          <t>de</t>
        </is>
      </c>
      <c r="J2587" t="b">
        <v>1</v>
      </c>
      <c r="K2587" t="inlineStr">
        <is>
          <t>8a94c3975fc8c159c14b90d45a60b8d0</t>
        </is>
      </c>
      <c r="L2587" t="inlineStr">
        <is>
          <t>8a94c3975fc8c159c14b90d45a60b8d0</t>
        </is>
      </c>
      <c r="M2587" t="n">
        <v>1</v>
      </c>
      <c r="N2587" t="n">
        <v>1</v>
      </c>
    </row>
    <row r="2588">
      <c r="A2588" t="n">
        <v>222</v>
      </c>
      <c r="B2588" t="n">
        <v>2019</v>
      </c>
      <c r="C2588" t="n">
        <v>3388</v>
      </c>
      <c r="D2588" t="inlineStr">
        <is>
          <t>Wie beurteilen Sie diese Aussage: "Die Bestrafung Krimineller ist wichtiger als deren Wiedereingliederung in die Gesellschaft."</t>
        </is>
      </c>
      <c r="E2588" t="inlineStr">
        <is>
          <t>Slider-7</t>
        </is>
      </c>
      <c r="F2588" t="n">
        <v>7</v>
      </c>
      <c r="G2588" t="inlineStr">
        <is>
          <t>Justiz, Armee &amp; Polizei</t>
        </is>
      </c>
      <c r="H2588" t="inlineStr">
        <is>
          <t>Q05873</t>
        </is>
      </c>
      <c r="I2588" t="inlineStr">
        <is>
          <t>de</t>
        </is>
      </c>
      <c r="J2588" t="b">
        <v>1</v>
      </c>
      <c r="K2588" t="inlineStr">
        <is>
          <t>8a94c3975fc8c159c14b90d45a60b8d0</t>
        </is>
      </c>
      <c r="L2588" t="inlineStr">
        <is>
          <t>8a94c3975fc8c159c14b90d45a60b8d0</t>
        </is>
      </c>
      <c r="M2588" t="n">
        <v>1</v>
      </c>
      <c r="N2588" t="n">
        <v>1</v>
      </c>
    </row>
    <row r="2589">
      <c r="A2589" t="n">
        <v>232</v>
      </c>
      <c r="B2589" t="n">
        <v>2020</v>
      </c>
      <c r="C2589" t="n">
        <v>3582</v>
      </c>
      <c r="D2589" t="inlineStr">
        <is>
          <t>Wie beurteilen Sie diese Aussage: "Die Bestrafung Krimineller ist wichtiger als deren Wiedereingliederung in die Gesellschaft."</t>
        </is>
      </c>
      <c r="E2589" t="inlineStr">
        <is>
          <t>Slider-7</t>
        </is>
      </c>
      <c r="F2589" t="n">
        <v>7</v>
      </c>
      <c r="G2589" t="inlineStr">
        <is>
          <t>Justiz, Armee &amp; Polizei</t>
        </is>
      </c>
      <c r="H2589" t="inlineStr">
        <is>
          <t>Q06035</t>
        </is>
      </c>
      <c r="I2589" t="inlineStr">
        <is>
          <t>de</t>
        </is>
      </c>
      <c r="J2589" t="b">
        <v>1</v>
      </c>
      <c r="K2589" t="inlineStr">
        <is>
          <t>8a94c3975fc8c159c14b90d45a60b8d0</t>
        </is>
      </c>
      <c r="L2589" t="inlineStr">
        <is>
          <t>8a94c3975fc8c159c14b90d45a60b8d0</t>
        </is>
      </c>
      <c r="M2589" t="n">
        <v>1</v>
      </c>
      <c r="N2589" t="n">
        <v>1</v>
      </c>
    </row>
    <row r="2590">
      <c r="A2590" t="n">
        <v>237</v>
      </c>
      <c r="B2590" t="n">
        <v>2020</v>
      </c>
      <c r="C2590" t="n">
        <v>3728</v>
      </c>
      <c r="D2590" t="inlineStr">
        <is>
          <t>Wie beurteilen Sie diese Aussage: "Die Bestrafung Krimineller ist wichtiger als deren Wiedereingliederung in die Gesellschaft."</t>
        </is>
      </c>
      <c r="E2590" t="inlineStr">
        <is>
          <t>Slider-7</t>
        </is>
      </c>
      <c r="F2590" t="n">
        <v>7</v>
      </c>
      <c r="G2590" t="inlineStr">
        <is>
          <t>Justiz, Armee &amp; Polizei</t>
        </is>
      </c>
      <c r="H2590" t="inlineStr">
        <is>
          <t>Q06085</t>
        </is>
      </c>
      <c r="I2590" t="inlineStr">
        <is>
          <t>de</t>
        </is>
      </c>
      <c r="J2590" t="b">
        <v>1</v>
      </c>
      <c r="K2590" t="inlineStr">
        <is>
          <t>8a94c3975fc8c159c14b90d45a60b8d0</t>
        </is>
      </c>
      <c r="L2590" t="inlineStr">
        <is>
          <t>8a94c3975fc8c159c14b90d45a60b8d0</t>
        </is>
      </c>
      <c r="M2590" t="n">
        <v>1</v>
      </c>
      <c r="N2590" t="n">
        <v>1</v>
      </c>
    </row>
    <row r="2591">
      <c r="A2591" t="n">
        <v>234</v>
      </c>
      <c r="B2591" t="n">
        <v>2020</v>
      </c>
      <c r="C2591" t="n">
        <v>3631</v>
      </c>
      <c r="D2591" t="inlineStr">
        <is>
          <t>Wie beurteilen Sie diese Aussage: "Die Bestrafung Krimineller ist wichtiger als deren Wiedereingliederung in die Gesellschaft."</t>
        </is>
      </c>
      <c r="E2591" t="inlineStr">
        <is>
          <t>Slider-7</t>
        </is>
      </c>
      <c r="F2591" t="n">
        <v>7</v>
      </c>
      <c r="G2591" t="inlineStr">
        <is>
          <t>Justiz, Armee &amp; Polizei</t>
        </is>
      </c>
      <c r="H2591" t="inlineStr">
        <is>
          <t>Q06130</t>
        </is>
      </c>
      <c r="I2591" t="inlineStr">
        <is>
          <t>de</t>
        </is>
      </c>
      <c r="J2591" t="b">
        <v>1</v>
      </c>
      <c r="K2591" t="inlineStr">
        <is>
          <t>8a94c3975fc8c159c14b90d45a60b8d0</t>
        </is>
      </c>
      <c r="L2591" t="inlineStr">
        <is>
          <t>8a94c3975fc8c159c14b90d45a60b8d0</t>
        </is>
      </c>
      <c r="M2591" t="n">
        <v>1</v>
      </c>
      <c r="N2591" t="n">
        <v>1</v>
      </c>
    </row>
    <row r="2592">
      <c r="A2592" t="n">
        <v>230</v>
      </c>
      <c r="B2592" t="n">
        <v>2020</v>
      </c>
      <c r="C2592" t="n">
        <v>3524</v>
      </c>
      <c r="D2592" t="inlineStr">
        <is>
          <t>Wie beurteilen Sie diese Aussage: "Die Bestrafung Krimineller ist wichtiger als deren Wiedereingliederung in die Gesellschaft."</t>
        </is>
      </c>
      <c r="E2592" t="inlineStr">
        <is>
          <t>Slider-7</t>
        </is>
      </c>
      <c r="F2592" t="n">
        <v>7</v>
      </c>
      <c r="G2592" t="inlineStr">
        <is>
          <t>Justiz, Armee &amp; Polizei</t>
        </is>
      </c>
      <c r="H2592" t="inlineStr">
        <is>
          <t>Q06178</t>
        </is>
      </c>
      <c r="I2592" t="inlineStr">
        <is>
          <t>de</t>
        </is>
      </c>
      <c r="J2592" t="b">
        <v>1</v>
      </c>
      <c r="K2592" t="inlineStr">
        <is>
          <t>8a94c3975fc8c159c14b90d45a60b8d0</t>
        </is>
      </c>
      <c r="L2592" t="inlineStr">
        <is>
          <t>8a94c3975fc8c159c14b90d45a60b8d0</t>
        </is>
      </c>
      <c r="M2592" t="n">
        <v>1</v>
      </c>
      <c r="N2592" t="n">
        <v>1</v>
      </c>
    </row>
    <row r="2593">
      <c r="A2593" t="n">
        <v>255</v>
      </c>
      <c r="B2593" t="n">
        <v>2020</v>
      </c>
      <c r="C2593" t="n">
        <v>4168</v>
      </c>
      <c r="D2593" t="inlineStr">
        <is>
          <t>Wie beurteilen Sie diese Aussage: "Die Bestrafung Krimineller ist wichtiger als deren Wiedereingliederung in die Gesellschaft."</t>
        </is>
      </c>
      <c r="E2593" t="inlineStr">
        <is>
          <t>Slider-7</t>
        </is>
      </c>
      <c r="F2593" t="n">
        <v>7</v>
      </c>
      <c r="G2593" t="inlineStr">
        <is>
          <t>Justiz, Armee &amp; Polizei</t>
        </is>
      </c>
      <c r="H2593" t="inlineStr">
        <is>
          <t>Q06348</t>
        </is>
      </c>
      <c r="I2593" t="inlineStr">
        <is>
          <t>de</t>
        </is>
      </c>
      <c r="J2593" t="b">
        <v>1</v>
      </c>
      <c r="K2593" t="inlineStr">
        <is>
          <t>8a94c3975fc8c159c14b90d45a60b8d0</t>
        </is>
      </c>
      <c r="L2593" t="inlineStr">
        <is>
          <t>8a94c3975fc8c159c14b90d45a60b8d0</t>
        </is>
      </c>
      <c r="M2593" t="n">
        <v>1</v>
      </c>
      <c r="N2593" t="n">
        <v>1</v>
      </c>
    </row>
    <row r="2594">
      <c r="A2594" t="n">
        <v>258</v>
      </c>
      <c r="B2594" t="n">
        <v>2020</v>
      </c>
      <c r="C2594" t="n">
        <v>4230</v>
      </c>
      <c r="D2594" t="inlineStr">
        <is>
          <t>Wie beurteilen Sie diese Aussage: "Die Bestrafung Krimineller ist wichtiger als deren Wiedereingliederung in die Gesellschaft."</t>
        </is>
      </c>
      <c r="E2594" t="inlineStr">
        <is>
          <t>Slider-7</t>
        </is>
      </c>
      <c r="F2594" t="n">
        <v>7</v>
      </c>
      <c r="G2594" t="inlineStr">
        <is>
          <t>Justiz, Armee &amp; Polizei</t>
        </is>
      </c>
      <c r="H2594" t="inlineStr">
        <is>
          <t>Q06747</t>
        </is>
      </c>
      <c r="I2594" t="inlineStr">
        <is>
          <t>de</t>
        </is>
      </c>
      <c r="J2594" t="b">
        <v>1</v>
      </c>
      <c r="K2594" t="inlineStr">
        <is>
          <t>8a94c3975fc8c159c14b90d45a60b8d0</t>
        </is>
      </c>
      <c r="L2594" t="inlineStr">
        <is>
          <t>8a94c3975fc8c159c14b90d45a60b8d0</t>
        </is>
      </c>
      <c r="M2594" t="n">
        <v>1</v>
      </c>
      <c r="N2594" t="n">
        <v>1</v>
      </c>
    </row>
    <row r="2595">
      <c r="A2595" t="n">
        <v>222</v>
      </c>
      <c r="B2595" t="n">
        <v>2019</v>
      </c>
      <c r="C2595" t="n">
        <v>3388</v>
      </c>
      <c r="D2595" t="inlineStr">
        <is>
          <t>Wie beurteilen Sie diese Aussage: "Die Bestrafung Krimineller ist wichtiger als deren Wiedereingliederung in die Gesellschaft."</t>
        </is>
      </c>
      <c r="E2595" t="inlineStr">
        <is>
          <t>Slider-7</t>
        </is>
      </c>
      <c r="F2595" t="n">
        <v>7</v>
      </c>
      <c r="G2595" t="inlineStr">
        <is>
          <t>Justiz, Armee &amp; Polizei</t>
        </is>
      </c>
      <c r="H2595" t="inlineStr">
        <is>
          <t>Q07620</t>
        </is>
      </c>
      <c r="I2595" t="inlineStr">
        <is>
          <t>de</t>
        </is>
      </c>
      <c r="J2595" t="b">
        <v>1</v>
      </c>
      <c r="K2595" t="inlineStr">
        <is>
          <t>8a94c3975fc8c159c14b90d45a60b8d0</t>
        </is>
      </c>
      <c r="L2595" t="inlineStr">
        <is>
          <t>8a94c3975fc8c159c14b90d45a60b8d0</t>
        </is>
      </c>
      <c r="M2595" t="n">
        <v>1</v>
      </c>
      <c r="N2595" t="n">
        <v>1</v>
      </c>
    </row>
    <row r="2596">
      <c r="A2596" t="n">
        <v>232</v>
      </c>
      <c r="B2596" t="n">
        <v>2020</v>
      </c>
      <c r="C2596" t="n">
        <v>3582</v>
      </c>
      <c r="D2596" t="inlineStr">
        <is>
          <t>Wie beurteilen Sie diese Aussage: "Die Bestrafung Krimineller ist wichtiger als deren Wiedereingliederung in die Gesellschaft."</t>
        </is>
      </c>
      <c r="E2596" t="inlineStr">
        <is>
          <t>Slider-7</t>
        </is>
      </c>
      <c r="F2596" t="n">
        <v>7</v>
      </c>
      <c r="G2596" t="inlineStr">
        <is>
          <t>Justiz, Armee &amp; Polizei</t>
        </is>
      </c>
      <c r="H2596" t="inlineStr">
        <is>
          <t>Q07865</t>
        </is>
      </c>
      <c r="I2596" t="inlineStr">
        <is>
          <t>de</t>
        </is>
      </c>
      <c r="J2596" t="b">
        <v>1</v>
      </c>
      <c r="K2596" t="inlineStr">
        <is>
          <t>8a94c3975fc8c159c14b90d45a60b8d0</t>
        </is>
      </c>
      <c r="L2596" t="inlineStr">
        <is>
          <t>8a94c3975fc8c159c14b90d45a60b8d0</t>
        </is>
      </c>
      <c r="M2596" t="n">
        <v>1</v>
      </c>
      <c r="N2596" t="n">
        <v>1</v>
      </c>
    </row>
    <row r="2597">
      <c r="A2597" t="n">
        <v>246</v>
      </c>
      <c r="B2597" t="n">
        <v>2020</v>
      </c>
      <c r="C2597" t="n">
        <v>4061</v>
      </c>
      <c r="D2597" t="inlineStr">
        <is>
          <t>Wie beurteilen Sie diese Aussage: "Die Bestrafung Krimineller ist wichtiger als deren Wiedereingliederung in die Gesellschaft."</t>
        </is>
      </c>
      <c r="E2597" t="inlineStr">
        <is>
          <t>Slider-7</t>
        </is>
      </c>
      <c r="F2597" t="n">
        <v>7</v>
      </c>
      <c r="G2597" t="inlineStr">
        <is>
          <t>Justiz, Armee &amp; Polizei</t>
        </is>
      </c>
      <c r="H2597" t="inlineStr">
        <is>
          <t>Q07914</t>
        </is>
      </c>
      <c r="I2597" t="inlineStr">
        <is>
          <t>de</t>
        </is>
      </c>
      <c r="J2597" t="b">
        <v>1</v>
      </c>
      <c r="K2597" t="inlineStr">
        <is>
          <t>8a94c3975fc8c159c14b90d45a60b8d0</t>
        </is>
      </c>
      <c r="L2597" t="inlineStr">
        <is>
          <t>8a94c3975fc8c159c14b90d45a60b8d0</t>
        </is>
      </c>
      <c r="M2597" t="n">
        <v>1</v>
      </c>
      <c r="N2597" t="n">
        <v>1</v>
      </c>
    </row>
    <row r="2598">
      <c r="A2598" t="n">
        <v>284</v>
      </c>
      <c r="B2598" t="n">
        <v>2021</v>
      </c>
      <c r="C2598" t="n">
        <v>4545</v>
      </c>
      <c r="D2598" t="inlineStr">
        <is>
          <t>Wie beurteilen Sie diese Aussage: "Die Bestrafung Krimineller ist wichtiger als deren Wiedereingliederung in die Gesellschaft."</t>
        </is>
      </c>
      <c r="E2598" t="inlineStr">
        <is>
          <t>Slider-7</t>
        </is>
      </c>
      <c r="F2598" t="n">
        <v>7</v>
      </c>
      <c r="G2598" t="inlineStr">
        <is>
          <t>Justiz, Armee &amp; Polizei</t>
        </is>
      </c>
      <c r="H2598" t="inlineStr">
        <is>
          <t>Q08077</t>
        </is>
      </c>
      <c r="I2598" t="inlineStr">
        <is>
          <t>de</t>
        </is>
      </c>
      <c r="J2598" t="b">
        <v>1</v>
      </c>
      <c r="K2598" t="inlineStr">
        <is>
          <t>8a94c3975fc8c159c14b90d45a60b8d0</t>
        </is>
      </c>
      <c r="L2598" t="inlineStr">
        <is>
          <t>8a94c3975fc8c159c14b90d45a60b8d0</t>
        </is>
      </c>
      <c r="M2598" t="n">
        <v>1</v>
      </c>
      <c r="N2598" t="n">
        <v>1</v>
      </c>
    </row>
    <row r="2599">
      <c r="A2599" t="n">
        <v>237</v>
      </c>
      <c r="B2599" t="n">
        <v>2020</v>
      </c>
      <c r="C2599" t="n">
        <v>3728</v>
      </c>
      <c r="D2599" t="inlineStr">
        <is>
          <t>Wie beurteilen Sie diese Aussage: "Die Bestrafung Krimineller ist wichtiger als deren Wiedereingliederung in die Gesellschaft."</t>
        </is>
      </c>
      <c r="E2599" t="inlineStr">
        <is>
          <t>Slider-7</t>
        </is>
      </c>
      <c r="F2599" t="n">
        <v>7</v>
      </c>
      <c r="G2599" t="inlineStr">
        <is>
          <t>Justiz, Armee &amp; Polizei</t>
        </is>
      </c>
      <c r="H2599" t="inlineStr">
        <is>
          <t>Q08125</t>
        </is>
      </c>
      <c r="I2599" t="inlineStr">
        <is>
          <t>de</t>
        </is>
      </c>
      <c r="J2599" t="b">
        <v>1</v>
      </c>
      <c r="K2599" t="inlineStr">
        <is>
          <t>8a94c3975fc8c159c14b90d45a60b8d0</t>
        </is>
      </c>
      <c r="L2599" t="inlineStr">
        <is>
          <t>8a94c3975fc8c159c14b90d45a60b8d0</t>
        </is>
      </c>
      <c r="M2599" t="n">
        <v>1</v>
      </c>
      <c r="N2599" t="n">
        <v>1</v>
      </c>
    </row>
    <row r="2600">
      <c r="A2600" t="n">
        <v>234</v>
      </c>
      <c r="B2600" t="n">
        <v>2020</v>
      </c>
      <c r="C2600" t="n">
        <v>3631</v>
      </c>
      <c r="D2600" t="inlineStr">
        <is>
          <t>Wie beurteilen Sie diese Aussage: "Die Bestrafung Krimineller ist wichtiger als deren Wiedereingliederung in die Gesellschaft."</t>
        </is>
      </c>
      <c r="E2600" t="inlineStr">
        <is>
          <t>Slider-7</t>
        </is>
      </c>
      <c r="F2600" t="n">
        <v>7</v>
      </c>
      <c r="G2600" t="inlineStr">
        <is>
          <t>Justiz, Armee &amp; Polizei</t>
        </is>
      </c>
      <c r="H2600" t="inlineStr">
        <is>
          <t>Q08271</t>
        </is>
      </c>
      <c r="I2600" t="inlineStr">
        <is>
          <t>de</t>
        </is>
      </c>
      <c r="J2600" t="b">
        <v>1</v>
      </c>
      <c r="K2600" t="inlineStr">
        <is>
          <t>8a94c3975fc8c159c14b90d45a60b8d0</t>
        </is>
      </c>
      <c r="L2600" t="inlineStr">
        <is>
          <t>8a94c3975fc8c159c14b90d45a60b8d0</t>
        </is>
      </c>
      <c r="M2600" t="n">
        <v>1</v>
      </c>
      <c r="N2600" t="n">
        <v>1</v>
      </c>
    </row>
    <row r="2601">
      <c r="A2601" t="n">
        <v>230</v>
      </c>
      <c r="B2601" t="n">
        <v>2020</v>
      </c>
      <c r="C2601" t="n">
        <v>3524</v>
      </c>
      <c r="D2601" t="inlineStr">
        <is>
          <t>Wie beurteilen Sie diese Aussage: "Die Bestrafung Krimineller ist wichtiger als deren Wiedereingliederung in die Gesellschaft."</t>
        </is>
      </c>
      <c r="E2601" t="inlineStr">
        <is>
          <t>Slider-7</t>
        </is>
      </c>
      <c r="F2601" t="n">
        <v>7</v>
      </c>
      <c r="G2601" t="inlineStr">
        <is>
          <t>Justiz, Armee &amp; Polizei</t>
        </is>
      </c>
      <c r="H2601" t="inlineStr">
        <is>
          <t>Q08517</t>
        </is>
      </c>
      <c r="I2601" t="inlineStr">
        <is>
          <t>de</t>
        </is>
      </c>
      <c r="J2601" t="b">
        <v>1</v>
      </c>
      <c r="K2601" t="inlineStr">
        <is>
          <t>8a94c3975fc8c159c14b90d45a60b8d0</t>
        </is>
      </c>
      <c r="L2601" t="inlineStr">
        <is>
          <t>8a94c3975fc8c159c14b90d45a60b8d0</t>
        </is>
      </c>
      <c r="M2601" t="n">
        <v>1</v>
      </c>
      <c r="N2601" t="n">
        <v>1</v>
      </c>
    </row>
    <row r="2602">
      <c r="A2602" t="n">
        <v>291</v>
      </c>
      <c r="B2602" t="n">
        <v>2021</v>
      </c>
      <c r="C2602" t="n">
        <v>3912</v>
      </c>
      <c r="D2602" t="inlineStr">
        <is>
          <t>Wie beurteilen Sie diese Aussage: "Die Bestrafung Krimineller ist wichtiger als deren Wiedereingliederung in die Gesellschaft."</t>
        </is>
      </c>
      <c r="E2602" t="inlineStr">
        <is>
          <t>Slider-7</t>
        </is>
      </c>
      <c r="F2602" t="n">
        <v>7</v>
      </c>
      <c r="G2602" t="inlineStr">
        <is>
          <t>Justiz, Armee &amp; Polizei</t>
        </is>
      </c>
      <c r="H2602" t="inlineStr">
        <is>
          <t>Q08738</t>
        </is>
      </c>
      <c r="I2602" t="inlineStr">
        <is>
          <t>de</t>
        </is>
      </c>
      <c r="J2602" t="b">
        <v>1</v>
      </c>
      <c r="K2602" t="inlineStr">
        <is>
          <t>8a94c3975fc8c159c14b90d45a60b8d0</t>
        </is>
      </c>
      <c r="L2602" t="inlineStr">
        <is>
          <t>8a94c3975fc8c159c14b90d45a60b8d0</t>
        </is>
      </c>
      <c r="M2602" t="n">
        <v>1</v>
      </c>
      <c r="N2602" t="n">
        <v>1</v>
      </c>
    </row>
    <row r="2604">
      <c r="A2604" s="1">
        <f>== Cluster 4 – 58 Fragen – alle Fragen identisch ===</f>
        <v/>
      </c>
      <c r="B2604" s="1" t="n"/>
      <c r="C2604" s="1" t="n"/>
      <c r="D2604" s="1" t="n"/>
      <c r="E2604" s="1" t="n"/>
      <c r="F2604" s="1" t="n"/>
      <c r="G2604" s="1" t="n"/>
      <c r="H2604" s="1" t="n"/>
      <c r="I2604" s="1" t="n"/>
      <c r="J2604" s="1" t="n"/>
      <c r="K2604" s="1" t="n"/>
      <c r="L2604" s="1" t="n"/>
      <c r="M2604" s="1" t="n"/>
      <c r="N2604" s="1" t="n"/>
    </row>
    <row r="2605">
      <c r="A2605" t="inlineStr">
        <is>
          <t>ID_Wahl</t>
        </is>
      </c>
      <c r="B2605" t="inlineStr">
        <is>
          <t>Datum</t>
        </is>
      </c>
      <c r="C2605" t="inlineStr">
        <is>
          <t>Frage_ID</t>
        </is>
      </c>
      <c r="D2605" t="inlineStr">
        <is>
          <t>Frage_Text</t>
        </is>
      </c>
      <c r="E2605" t="inlineStr">
        <is>
          <t>Frage_Typ</t>
        </is>
      </c>
      <c r="F2605" t="inlineStr">
        <is>
          <t>Bereich_ID</t>
        </is>
      </c>
      <c r="G2605" t="inlineStr">
        <is>
          <t>Bereich</t>
        </is>
      </c>
      <c r="H2605" t="inlineStr">
        <is>
          <t>ID_gesamt</t>
        </is>
      </c>
      <c r="I2605" t="inlineStr">
        <is>
          <t>Sprache</t>
        </is>
      </c>
      <c r="J2605" t="inlineStr">
        <is>
          <t>Duplikat</t>
        </is>
      </c>
      <c r="K2605" t="inlineStr">
        <is>
          <t>Frage_Hash</t>
        </is>
      </c>
      <c r="L2605" t="inlineStr">
        <is>
          <t>Duplikat_Gruppe</t>
        </is>
      </c>
      <c r="M2605" t="inlineStr">
        <is>
          <t>Cluster_Duplikate</t>
        </is>
      </c>
      <c r="N2605" t="inlineStr">
        <is>
          <t>Cluster_Final</t>
        </is>
      </c>
    </row>
    <row r="2606">
      <c r="A2606" t="n">
        <v>2</v>
      </c>
      <c r="B2606" s="2" t="n">
        <v>43758</v>
      </c>
      <c r="C2606" t="n">
        <v>17</v>
      </c>
      <c r="D2606" t="inlineStr">
        <is>
          <t>Soll der Konsum von Cannabis legalisiert werden?</t>
        </is>
      </c>
      <c r="E2606" t="inlineStr">
        <is>
          <t>options4</t>
        </is>
      </c>
      <c r="F2606" t="n">
        <v>4352</v>
      </c>
      <c r="G2606" t="inlineStr">
        <is>
          <t>Gesellschaft &amp; Ethik</t>
        </is>
      </c>
      <c r="H2606" t="inlineStr">
        <is>
          <t>Q00004</t>
        </is>
      </c>
      <c r="I2606" t="inlineStr">
        <is>
          <t>de</t>
        </is>
      </c>
      <c r="J2606" t="b">
        <v>1</v>
      </c>
      <c r="K2606" t="inlineStr">
        <is>
          <t>47056b453a87b839bb928dd32520d281</t>
        </is>
      </c>
      <c r="L2606" t="inlineStr">
        <is>
          <t>47056b453a87b839bb928dd32520d281</t>
        </is>
      </c>
      <c r="M2606" t="n">
        <v>4</v>
      </c>
      <c r="N2606" t="n">
        <v>4</v>
      </c>
    </row>
    <row r="2607">
      <c r="A2607" t="n">
        <v>10</v>
      </c>
      <c r="B2607" s="2" t="n">
        <v>43940</v>
      </c>
      <c r="C2607" t="n">
        <v>385</v>
      </c>
      <c r="D2607" t="inlineStr">
        <is>
          <t>Soll der Konsum von Cannabis legalisiert werden?</t>
        </is>
      </c>
      <c r="E2607" t="inlineStr">
        <is>
          <t>options4</t>
        </is>
      </c>
      <c r="F2607" t="n">
        <v>4977</v>
      </c>
      <c r="G2607" t="inlineStr">
        <is>
          <t>Gesellschaft, Kultur &amp; Ethik</t>
        </is>
      </c>
      <c r="H2607" t="inlineStr">
        <is>
          <t>Q00089</t>
        </is>
      </c>
      <c r="I2607" t="inlineStr">
        <is>
          <t>de</t>
        </is>
      </c>
      <c r="J2607" t="b">
        <v>1</v>
      </c>
      <c r="K2607" t="inlineStr">
        <is>
          <t>47056b453a87b839bb928dd32520d281</t>
        </is>
      </c>
      <c r="L2607" t="inlineStr">
        <is>
          <t>47056b453a87b839bb928dd32520d281</t>
        </is>
      </c>
      <c r="M2607" t="n">
        <v>4</v>
      </c>
      <c r="N2607" t="n">
        <v>4</v>
      </c>
    </row>
    <row r="2608">
      <c r="A2608" t="n">
        <v>5</v>
      </c>
      <c r="B2608" s="2" t="n">
        <v>43898</v>
      </c>
      <c r="C2608" t="n">
        <v>273</v>
      </c>
      <c r="D2608" t="inlineStr">
        <is>
          <t>Soll der Konsum von Cannabis legalisiert werden?</t>
        </is>
      </c>
      <c r="E2608" t="inlineStr">
        <is>
          <t>options4</t>
        </is>
      </c>
      <c r="F2608" t="n">
        <v>4976</v>
      </c>
      <c r="G2608" t="inlineStr">
        <is>
          <t>Gesellschaft, Kultur &amp; Ethik</t>
        </is>
      </c>
      <c r="H2608" t="inlineStr">
        <is>
          <t>Q00138</t>
        </is>
      </c>
      <c r="I2608" t="inlineStr">
        <is>
          <t>de</t>
        </is>
      </c>
      <c r="J2608" t="b">
        <v>1</v>
      </c>
      <c r="K2608" t="inlineStr">
        <is>
          <t>47056b453a87b839bb928dd32520d281</t>
        </is>
      </c>
      <c r="L2608" t="inlineStr">
        <is>
          <t>47056b453a87b839bb928dd32520d281</t>
        </is>
      </c>
      <c r="M2608" t="n">
        <v>4</v>
      </c>
      <c r="N2608" t="n">
        <v>4</v>
      </c>
    </row>
    <row r="2609">
      <c r="A2609" t="n">
        <v>8</v>
      </c>
      <c r="B2609" s="2" t="n">
        <v>43905</v>
      </c>
      <c r="C2609" t="n">
        <v>519</v>
      </c>
      <c r="D2609" t="inlineStr">
        <is>
          <t>Soll der Konsum von Cannabis legalisiert werden?</t>
        </is>
      </c>
      <c r="E2609" t="inlineStr">
        <is>
          <t>options4</t>
        </is>
      </c>
      <c r="F2609" t="n">
        <v>4980</v>
      </c>
      <c r="G2609" t="inlineStr">
        <is>
          <t>Gesellschaft, Kultur &amp; Ethik</t>
        </is>
      </c>
      <c r="H2609" t="inlineStr">
        <is>
          <t>Q00187</t>
        </is>
      </c>
      <c r="I2609" t="inlineStr">
        <is>
          <t>de</t>
        </is>
      </c>
      <c r="J2609" t="b">
        <v>1</v>
      </c>
      <c r="K2609" t="inlineStr">
        <is>
          <t>47056b453a87b839bb928dd32520d281</t>
        </is>
      </c>
      <c r="L2609" t="inlineStr">
        <is>
          <t>47056b453a87b839bb928dd32520d281</t>
        </is>
      </c>
      <c r="M2609" t="n">
        <v>4</v>
      </c>
      <c r="N2609" t="n">
        <v>4</v>
      </c>
    </row>
    <row r="2610">
      <c r="A2610" t="n">
        <v>9</v>
      </c>
      <c r="B2610" s="2" t="n">
        <v>43912</v>
      </c>
      <c r="C2610" t="n">
        <v>781</v>
      </c>
      <c r="D2610" t="inlineStr">
        <is>
          <t>Soll der Konsum von Cannabis legalisiert werden?</t>
        </is>
      </c>
      <c r="E2610" t="inlineStr">
        <is>
          <t>options4</t>
        </is>
      </c>
      <c r="F2610" t="n">
        <v>4982</v>
      </c>
      <c r="G2610" t="inlineStr">
        <is>
          <t>Gesellschaft, Kultur &amp; Ethik</t>
        </is>
      </c>
      <c r="H2610" t="inlineStr">
        <is>
          <t>Q00239</t>
        </is>
      </c>
      <c r="I2610" t="inlineStr">
        <is>
          <t>de</t>
        </is>
      </c>
      <c r="J2610" t="b">
        <v>1</v>
      </c>
      <c r="K2610" t="inlineStr">
        <is>
          <t>47056b453a87b839bb928dd32520d281</t>
        </is>
      </c>
      <c r="L2610" t="inlineStr">
        <is>
          <t>47056b453a87b839bb928dd32520d281</t>
        </is>
      </c>
      <c r="M2610" t="n">
        <v>4</v>
      </c>
      <c r="N2610" t="n">
        <v>4</v>
      </c>
    </row>
    <row r="2611">
      <c r="A2611" t="n">
        <v>40</v>
      </c>
      <c r="B2611" s="2" t="n">
        <v>43919</v>
      </c>
      <c r="C2611" t="n">
        <v>916</v>
      </c>
      <c r="D2611" t="inlineStr">
        <is>
          <t>Soll der Konsum von Cannabis legalisiert werden?</t>
        </is>
      </c>
      <c r="E2611" t="inlineStr">
        <is>
          <t>options4</t>
        </is>
      </c>
      <c r="F2611" t="n">
        <v>4984</v>
      </c>
      <c r="G2611" t="inlineStr">
        <is>
          <t>Gesellschaft, Kultur &amp; Ethik</t>
        </is>
      </c>
      <c r="H2611" t="inlineStr">
        <is>
          <t>Q00284</t>
        </is>
      </c>
      <c r="I2611" t="inlineStr">
        <is>
          <t>de</t>
        </is>
      </c>
      <c r="J2611" t="b">
        <v>1</v>
      </c>
      <c r="K2611" t="inlineStr">
        <is>
          <t>47056b453a87b839bb928dd32520d281</t>
        </is>
      </c>
      <c r="L2611" t="inlineStr">
        <is>
          <t>47056b453a87b839bb928dd32520d281</t>
        </is>
      </c>
      <c r="M2611" t="n">
        <v>4</v>
      </c>
      <c r="N2611" t="n">
        <v>4</v>
      </c>
    </row>
    <row r="2612">
      <c r="A2612" t="n">
        <v>49</v>
      </c>
      <c r="B2612" s="2" t="n">
        <v>44101</v>
      </c>
      <c r="C2612" t="n">
        <v>1229</v>
      </c>
      <c r="D2612" t="inlineStr">
        <is>
          <t>Soll der Konsum von Cannabis legalisiert werden?</t>
        </is>
      </c>
      <c r="E2612" t="inlineStr">
        <is>
          <t>options4</t>
        </is>
      </c>
      <c r="F2612" t="n">
        <v>5012</v>
      </c>
      <c r="G2612" t="inlineStr">
        <is>
          <t>Gesellschaft, Kultur &amp; Ethik</t>
        </is>
      </c>
      <c r="H2612" t="inlineStr">
        <is>
          <t>Q00330</t>
        </is>
      </c>
      <c r="I2612" t="inlineStr">
        <is>
          <t>de</t>
        </is>
      </c>
      <c r="J2612" t="b">
        <v>1</v>
      </c>
      <c r="K2612" t="inlineStr">
        <is>
          <t>47056b453a87b839bb928dd32520d281</t>
        </is>
      </c>
      <c r="L2612" t="inlineStr">
        <is>
          <t>47056b453a87b839bb928dd32520d281</t>
        </is>
      </c>
      <c r="M2612" t="n">
        <v>4</v>
      </c>
      <c r="N2612" t="n">
        <v>4</v>
      </c>
    </row>
    <row r="2613">
      <c r="A2613" t="n">
        <v>18</v>
      </c>
      <c r="B2613" s="2" t="n">
        <v>44101</v>
      </c>
      <c r="C2613" t="n">
        <v>1717</v>
      </c>
      <c r="D2613" t="inlineStr">
        <is>
          <t>Soll der Konsum von Cannabis legalisiert werden?</t>
        </is>
      </c>
      <c r="E2613" t="inlineStr">
        <is>
          <t>options4</t>
        </is>
      </c>
      <c r="F2613" t="n">
        <v>5001</v>
      </c>
      <c r="G2613" t="inlineStr">
        <is>
          <t>Gesellschaft, Kultur &amp; Ethik</t>
        </is>
      </c>
      <c r="H2613" t="inlineStr">
        <is>
          <t>Q00380</t>
        </is>
      </c>
      <c r="I2613" t="inlineStr">
        <is>
          <t>de</t>
        </is>
      </c>
      <c r="J2613" t="b">
        <v>1</v>
      </c>
      <c r="K2613" t="inlineStr">
        <is>
          <t>47056b453a87b839bb928dd32520d281</t>
        </is>
      </c>
      <c r="L2613" t="inlineStr">
        <is>
          <t>47056b453a87b839bb928dd32520d281</t>
        </is>
      </c>
      <c r="M2613" t="n">
        <v>4</v>
      </c>
      <c r="N2613" t="n">
        <v>4</v>
      </c>
    </row>
    <row r="2614">
      <c r="A2614" t="n">
        <v>51</v>
      </c>
      <c r="B2614" s="2" t="n">
        <v>44101</v>
      </c>
      <c r="C2614" t="n">
        <v>1508</v>
      </c>
      <c r="D2614" t="inlineStr">
        <is>
          <t>Soll der Konsum von Cannabis legalisiert werden?</t>
        </is>
      </c>
      <c r="E2614" t="inlineStr">
        <is>
          <t>options4</t>
        </is>
      </c>
      <c r="F2614" t="n">
        <v>5010</v>
      </c>
      <c r="G2614" t="inlineStr">
        <is>
          <t>Gesellschaft, Kultur &amp; Ethik</t>
        </is>
      </c>
      <c r="H2614" t="inlineStr">
        <is>
          <t>Q00431</t>
        </is>
      </c>
      <c r="I2614" t="inlineStr">
        <is>
          <t>de</t>
        </is>
      </c>
      <c r="J2614" t="b">
        <v>1</v>
      </c>
      <c r="K2614" t="inlineStr">
        <is>
          <t>47056b453a87b839bb928dd32520d281</t>
        </is>
      </c>
      <c r="L2614" t="inlineStr">
        <is>
          <t>47056b453a87b839bb928dd32520d281</t>
        </is>
      </c>
      <c r="M2614" t="n">
        <v>4</v>
      </c>
      <c r="N2614" t="n">
        <v>4</v>
      </c>
    </row>
    <row r="2615">
      <c r="A2615" t="n">
        <v>22</v>
      </c>
      <c r="B2615" s="2" t="n">
        <v>44101</v>
      </c>
      <c r="C2615" t="n">
        <v>1875</v>
      </c>
      <c r="D2615" t="inlineStr">
        <is>
          <t>Soll der Konsum von Cannabis legalisiert werden?</t>
        </is>
      </c>
      <c r="E2615" t="inlineStr">
        <is>
          <t>options4</t>
        </is>
      </c>
      <c r="F2615" t="n">
        <v>4996</v>
      </c>
      <c r="G2615" t="inlineStr">
        <is>
          <t>Gesellschaft, Kultur &amp; Ethik</t>
        </is>
      </c>
      <c r="H2615" t="inlineStr">
        <is>
          <t>Q00524</t>
        </is>
      </c>
      <c r="I2615" t="inlineStr">
        <is>
          <t>de</t>
        </is>
      </c>
      <c r="J2615" t="b">
        <v>1</v>
      </c>
      <c r="K2615" t="inlineStr">
        <is>
          <t>47056b453a87b839bb928dd32520d281</t>
        </is>
      </c>
      <c r="L2615" t="inlineStr">
        <is>
          <t>47056b453a87b839bb928dd32520d281</t>
        </is>
      </c>
      <c r="M2615" t="n">
        <v>4</v>
      </c>
      <c r="N2615" t="n">
        <v>4</v>
      </c>
    </row>
    <row r="2616">
      <c r="A2616" t="n">
        <v>24</v>
      </c>
      <c r="B2616" s="2" t="n">
        <v>44122</v>
      </c>
      <c r="C2616" t="n">
        <v>2087</v>
      </c>
      <c r="D2616" t="inlineStr">
        <is>
          <t>Soll der Konsum von Cannabis legalisiert werden?</t>
        </is>
      </c>
      <c r="E2616" t="inlineStr">
        <is>
          <t>options4</t>
        </is>
      </c>
      <c r="F2616" t="n">
        <v>4992</v>
      </c>
      <c r="G2616" t="inlineStr">
        <is>
          <t>Gesellschaft, Kultur &amp; Ethik</t>
        </is>
      </c>
      <c r="H2616" t="inlineStr">
        <is>
          <t>Q00575</t>
        </is>
      </c>
      <c r="I2616" t="inlineStr">
        <is>
          <t>de</t>
        </is>
      </c>
      <c r="J2616" t="b">
        <v>1</v>
      </c>
      <c r="K2616" t="inlineStr">
        <is>
          <t>47056b453a87b839bb928dd32520d281</t>
        </is>
      </c>
      <c r="L2616" t="inlineStr">
        <is>
          <t>47056b453a87b839bb928dd32520d281</t>
        </is>
      </c>
      <c r="M2616" t="n">
        <v>4</v>
      </c>
      <c r="N2616" t="n">
        <v>4</v>
      </c>
    </row>
    <row r="2617">
      <c r="A2617" t="n">
        <v>45</v>
      </c>
      <c r="B2617" s="2" t="n">
        <v>44129</v>
      </c>
      <c r="C2617" t="n">
        <v>2224</v>
      </c>
      <c r="D2617" t="inlineStr">
        <is>
          <t>Soll der Konsum von Cannabis legalisiert werden?</t>
        </is>
      </c>
      <c r="E2617" t="inlineStr">
        <is>
          <t>options4</t>
        </is>
      </c>
      <c r="F2617" t="n">
        <v>5014</v>
      </c>
      <c r="G2617" t="inlineStr">
        <is>
          <t>Gesellschaft, Kultur &amp; Ethik</t>
        </is>
      </c>
      <c r="H2617" t="inlineStr">
        <is>
          <t>Q00633</t>
        </is>
      </c>
      <c r="I2617" t="inlineStr">
        <is>
          <t>de</t>
        </is>
      </c>
      <c r="J2617" t="b">
        <v>1</v>
      </c>
      <c r="K2617" t="inlineStr">
        <is>
          <t>47056b453a87b839bb928dd32520d281</t>
        </is>
      </c>
      <c r="L2617" t="inlineStr">
        <is>
          <t>47056b453a87b839bb928dd32520d281</t>
        </is>
      </c>
      <c r="M2617" t="n">
        <v>4</v>
      </c>
      <c r="N2617" t="n">
        <v>4</v>
      </c>
    </row>
    <row r="2618">
      <c r="A2618" t="n">
        <v>25</v>
      </c>
      <c r="B2618" s="2" t="n">
        <v>44129</v>
      </c>
      <c r="C2618" t="n">
        <v>2527</v>
      </c>
      <c r="D2618" t="inlineStr">
        <is>
          <t>Soll der Konsum von Cannabis legalisiert werden?</t>
        </is>
      </c>
      <c r="E2618" t="inlineStr">
        <is>
          <t>options4</t>
        </is>
      </c>
      <c r="F2618" t="n">
        <v>5006</v>
      </c>
      <c r="G2618" t="inlineStr">
        <is>
          <t>Gesellschaft, Kultur &amp; Ethik</t>
        </is>
      </c>
      <c r="H2618" t="inlineStr">
        <is>
          <t>Q00689</t>
        </is>
      </c>
      <c r="I2618" t="inlineStr">
        <is>
          <t>de</t>
        </is>
      </c>
      <c r="J2618" t="b">
        <v>1</v>
      </c>
      <c r="K2618" t="inlineStr">
        <is>
          <t>47056b453a87b839bb928dd32520d281</t>
        </is>
      </c>
      <c r="L2618" t="inlineStr">
        <is>
          <t>47056b453a87b839bb928dd32520d281</t>
        </is>
      </c>
      <c r="M2618" t="n">
        <v>4</v>
      </c>
      <c r="N2618" t="n">
        <v>4</v>
      </c>
    </row>
    <row r="2619">
      <c r="A2619" t="n">
        <v>33</v>
      </c>
      <c r="B2619" s="2" t="n">
        <v>44164</v>
      </c>
      <c r="C2619" t="n">
        <v>2628</v>
      </c>
      <c r="D2619" t="inlineStr">
        <is>
          <t>Soll der Konsum von Cannabis legalisiert werden?</t>
        </is>
      </c>
      <c r="E2619" t="inlineStr">
        <is>
          <t>options4</t>
        </is>
      </c>
      <c r="F2619" t="n">
        <v>5007</v>
      </c>
      <c r="G2619" t="inlineStr">
        <is>
          <t>Gesellschaft, Kultur &amp; Ethik</t>
        </is>
      </c>
      <c r="H2619" t="inlineStr">
        <is>
          <t>Q00740</t>
        </is>
      </c>
      <c r="I2619" t="inlineStr">
        <is>
          <t>de</t>
        </is>
      </c>
      <c r="J2619" t="b">
        <v>1</v>
      </c>
      <c r="K2619" t="inlineStr">
        <is>
          <t>47056b453a87b839bb928dd32520d281</t>
        </is>
      </c>
      <c r="L2619" t="inlineStr">
        <is>
          <t>47056b453a87b839bb928dd32520d281</t>
        </is>
      </c>
      <c r="M2619" t="n">
        <v>4</v>
      </c>
      <c r="N2619" t="n">
        <v>4</v>
      </c>
    </row>
    <row r="2620">
      <c r="A2620" t="n">
        <v>53</v>
      </c>
      <c r="B2620" s="2" t="n">
        <v>44262</v>
      </c>
      <c r="C2620" t="n">
        <v>2902</v>
      </c>
      <c r="D2620" t="inlineStr">
        <is>
          <t>Soll der Konsum von Cannabis legalisiert werden?</t>
        </is>
      </c>
      <c r="E2620" t="inlineStr">
        <is>
          <t>options4</t>
        </is>
      </c>
      <c r="F2620" t="n">
        <v>5017</v>
      </c>
      <c r="G2620" t="inlineStr">
        <is>
          <t>Gesellschaft, Kultur &amp; Ethik</t>
        </is>
      </c>
      <c r="H2620" t="inlineStr">
        <is>
          <t>Q00843</t>
        </is>
      </c>
      <c r="I2620" t="inlineStr">
        <is>
          <t>de</t>
        </is>
      </c>
      <c r="J2620" t="b">
        <v>1</v>
      </c>
      <c r="K2620" t="inlineStr">
        <is>
          <t>47056b453a87b839bb928dd32520d281</t>
        </is>
      </c>
      <c r="L2620" t="inlineStr">
        <is>
          <t>47056b453a87b839bb928dd32520d281</t>
        </is>
      </c>
      <c r="M2620" t="n">
        <v>4</v>
      </c>
      <c r="N2620" t="n">
        <v>4</v>
      </c>
    </row>
    <row r="2621">
      <c r="A2621" t="n">
        <v>55</v>
      </c>
      <c r="B2621" s="2" t="n">
        <v>44262</v>
      </c>
      <c r="C2621" t="n">
        <v>21</v>
      </c>
      <c r="D2621" t="inlineStr">
        <is>
          <t>Soll der Konsum von Cannabis legalisiert werden?</t>
        </is>
      </c>
      <c r="E2621" t="inlineStr">
        <is>
          <t>options4</t>
        </is>
      </c>
      <c r="F2621" t="n">
        <v>4368</v>
      </c>
      <c r="G2621" t="inlineStr">
        <is>
          <t>Gesellschaft &amp; Ethik</t>
        </is>
      </c>
      <c r="H2621" t="inlineStr">
        <is>
          <t>Q00877</t>
        </is>
      </c>
      <c r="I2621" t="inlineStr">
        <is>
          <t>de</t>
        </is>
      </c>
      <c r="J2621" t="b">
        <v>1</v>
      </c>
      <c r="K2621" t="inlineStr">
        <is>
          <t>47056b453a87b839bb928dd32520d281</t>
        </is>
      </c>
      <c r="L2621" t="inlineStr">
        <is>
          <t>47056b453a87b839bb928dd32520d281</t>
        </is>
      </c>
      <c r="M2621" t="n">
        <v>4</v>
      </c>
      <c r="N2621" t="n">
        <v>4</v>
      </c>
    </row>
    <row r="2622">
      <c r="A2622" t="n">
        <v>60</v>
      </c>
      <c r="B2622" s="2" t="n">
        <v>44262</v>
      </c>
      <c r="C2622" t="n">
        <v>3238</v>
      </c>
      <c r="D2622" t="inlineStr">
        <is>
          <t>Soll der Konsum von Cannabis legalisiert werden?</t>
        </is>
      </c>
      <c r="E2622" t="inlineStr">
        <is>
          <t>options4</t>
        </is>
      </c>
      <c r="F2622" t="n">
        <v>4366</v>
      </c>
      <c r="G2622" t="inlineStr">
        <is>
          <t>Gesellschaft &amp; Ethik</t>
        </is>
      </c>
      <c r="H2622" t="inlineStr">
        <is>
          <t>Q00963</t>
        </is>
      </c>
      <c r="I2622" t="inlineStr">
        <is>
          <t>de</t>
        </is>
      </c>
      <c r="J2622" t="b">
        <v>1</v>
      </c>
      <c r="K2622" t="inlineStr">
        <is>
          <t>47056b453a87b839bb928dd32520d281</t>
        </is>
      </c>
      <c r="L2622" t="inlineStr">
        <is>
          <t>47056b453a87b839bb928dd32520d281</t>
        </is>
      </c>
      <c r="M2622" t="n">
        <v>4</v>
      </c>
      <c r="N2622" t="n">
        <v>4</v>
      </c>
    </row>
    <row r="2623">
      <c r="A2623" t="n">
        <v>89</v>
      </c>
      <c r="B2623" s="2" t="n">
        <v>44528</v>
      </c>
      <c r="C2623" t="n">
        <v>4300</v>
      </c>
      <c r="D2623" t="inlineStr">
        <is>
          <t>Soll der Konsum von Cannabis legalisiert werden?</t>
        </is>
      </c>
      <c r="E2623" t="inlineStr">
        <is>
          <t>options4</t>
        </is>
      </c>
      <c r="F2623" t="n">
        <v>4383</v>
      </c>
      <c r="G2623" t="inlineStr">
        <is>
          <t>Gesellschaft &amp; Ethik</t>
        </is>
      </c>
      <c r="H2623" t="inlineStr">
        <is>
          <t>Q01202</t>
        </is>
      </c>
      <c r="I2623" t="inlineStr">
        <is>
          <t>de</t>
        </is>
      </c>
      <c r="J2623" t="b">
        <v>1</v>
      </c>
      <c r="K2623" t="inlineStr">
        <is>
          <t>47056b453a87b839bb928dd32520d281</t>
        </is>
      </c>
      <c r="L2623" t="inlineStr">
        <is>
          <t>47056b453a87b839bb928dd32520d281</t>
        </is>
      </c>
      <c r="M2623" t="n">
        <v>4</v>
      </c>
      <c r="N2623" t="n">
        <v>4</v>
      </c>
    </row>
    <row r="2624">
      <c r="A2624" t="n">
        <v>75</v>
      </c>
      <c r="B2624" s="2" t="n">
        <v>44465</v>
      </c>
      <c r="C2624" t="n">
        <v>3960</v>
      </c>
      <c r="D2624" t="inlineStr">
        <is>
          <t>Soll der Konsum von Cannabis legalisiert werden?</t>
        </is>
      </c>
      <c r="E2624" t="inlineStr">
        <is>
          <t>options4</t>
        </is>
      </c>
      <c r="F2624" t="n">
        <v>4382</v>
      </c>
      <c r="G2624" t="inlineStr">
        <is>
          <t>Gesellschaft &amp; Ethik</t>
        </is>
      </c>
      <c r="H2624" t="inlineStr">
        <is>
          <t>Q01252</t>
        </is>
      </c>
      <c r="I2624" t="inlineStr">
        <is>
          <t>de</t>
        </is>
      </c>
      <c r="J2624" t="b">
        <v>1</v>
      </c>
      <c r="K2624" t="inlineStr">
        <is>
          <t>47056b453a87b839bb928dd32520d281</t>
        </is>
      </c>
      <c r="L2624" t="inlineStr">
        <is>
          <t>47056b453a87b839bb928dd32520d281</t>
        </is>
      </c>
      <c r="M2624" t="n">
        <v>4</v>
      </c>
      <c r="N2624" t="n">
        <v>4</v>
      </c>
    </row>
    <row r="2625">
      <c r="A2625" t="n">
        <v>86</v>
      </c>
      <c r="B2625" s="2" t="n">
        <v>44528</v>
      </c>
      <c r="C2625" t="n">
        <v>4158</v>
      </c>
      <c r="D2625" t="inlineStr">
        <is>
          <t>Soll der Konsum von Cannabis legalisiert werden?</t>
        </is>
      </c>
      <c r="E2625" t="inlineStr">
        <is>
          <t>options4</t>
        </is>
      </c>
      <c r="F2625" t="n">
        <v>5030</v>
      </c>
      <c r="G2625" t="inlineStr">
        <is>
          <t>Gesellschaft, Kultur &amp; Ethik</t>
        </is>
      </c>
      <c r="H2625" t="inlineStr">
        <is>
          <t>Q01304</t>
        </is>
      </c>
      <c r="I2625" t="inlineStr">
        <is>
          <t>de</t>
        </is>
      </c>
      <c r="J2625" t="b">
        <v>1</v>
      </c>
      <c r="K2625" t="inlineStr">
        <is>
          <t>47056b453a87b839bb928dd32520d281</t>
        </is>
      </c>
      <c r="L2625" t="inlineStr">
        <is>
          <t>47056b453a87b839bb928dd32520d281</t>
        </is>
      </c>
      <c r="M2625" t="n">
        <v>4</v>
      </c>
      <c r="N2625" t="n">
        <v>4</v>
      </c>
    </row>
    <row r="2626">
      <c r="A2626" t="n">
        <v>84</v>
      </c>
      <c r="B2626" s="2" t="n">
        <v>44605</v>
      </c>
      <c r="C2626" t="n">
        <v>4585</v>
      </c>
      <c r="D2626" t="inlineStr">
        <is>
          <t>Soll der Konsum von Cannabis legalisiert werden?</t>
        </is>
      </c>
      <c r="E2626" t="inlineStr">
        <is>
          <t>options4</t>
        </is>
      </c>
      <c r="F2626" t="n">
        <v>5028</v>
      </c>
      <c r="G2626" t="inlineStr">
        <is>
          <t>Gesellschaft, Kultur &amp; Ethik</t>
        </is>
      </c>
      <c r="H2626" t="inlineStr">
        <is>
          <t>Q01518</t>
        </is>
      </c>
      <c r="I2626" t="inlineStr">
        <is>
          <t>de</t>
        </is>
      </c>
      <c r="J2626" t="b">
        <v>1</v>
      </c>
      <c r="K2626" t="inlineStr">
        <is>
          <t>47056b453a87b839bb928dd32520d281</t>
        </is>
      </c>
      <c r="L2626" t="inlineStr">
        <is>
          <t>47056b453a87b839bb928dd32520d281</t>
        </is>
      </c>
      <c r="M2626" t="n">
        <v>4</v>
      </c>
      <c r="N2626" t="n">
        <v>4</v>
      </c>
    </row>
    <row r="2627">
      <c r="A2627" t="n">
        <v>103</v>
      </c>
      <c r="B2627" s="2" t="n">
        <v>44647</v>
      </c>
      <c r="C2627" t="n">
        <v>5190</v>
      </c>
      <c r="D2627" t="inlineStr">
        <is>
          <t>Soll der Konsum von Cannabis legalisiert werden?</t>
        </is>
      </c>
      <c r="E2627" t="inlineStr">
        <is>
          <t>options4</t>
        </is>
      </c>
      <c r="F2627" t="n">
        <v>5029</v>
      </c>
      <c r="G2627" t="inlineStr">
        <is>
          <t>Gesellschaft, Kultur &amp; Ethik</t>
        </is>
      </c>
      <c r="H2627" t="inlineStr">
        <is>
          <t>Q01579</t>
        </is>
      </c>
      <c r="I2627" t="inlineStr">
        <is>
          <t>de</t>
        </is>
      </c>
      <c r="J2627" t="b">
        <v>1</v>
      </c>
      <c r="K2627" t="inlineStr">
        <is>
          <t>47056b453a87b839bb928dd32520d281</t>
        </is>
      </c>
      <c r="L2627" t="inlineStr">
        <is>
          <t>47056b453a87b839bb928dd32520d281</t>
        </is>
      </c>
      <c r="M2627" t="n">
        <v>4</v>
      </c>
      <c r="N2627" t="n">
        <v>4</v>
      </c>
    </row>
    <row r="2628">
      <c r="A2628" t="n">
        <v>92</v>
      </c>
      <c r="B2628" s="2" t="n">
        <v>44647</v>
      </c>
      <c r="C2628" t="n">
        <v>5551</v>
      </c>
      <c r="D2628" t="inlineStr">
        <is>
          <t>Soll der Konsum von Cannabis legalisiert werden?</t>
        </is>
      </c>
      <c r="E2628" t="inlineStr">
        <is>
          <t>options4</t>
        </is>
      </c>
      <c r="F2628" t="n">
        <v>5046</v>
      </c>
      <c r="G2628" t="inlineStr">
        <is>
          <t>Gesellschaft, Kultur &amp; Ethik</t>
        </is>
      </c>
      <c r="H2628" t="inlineStr">
        <is>
          <t>Q01632</t>
        </is>
      </c>
      <c r="I2628" t="inlineStr">
        <is>
          <t>de</t>
        </is>
      </c>
      <c r="J2628" t="b">
        <v>1</v>
      </c>
      <c r="K2628" t="inlineStr">
        <is>
          <t>47056b453a87b839bb928dd32520d281</t>
        </is>
      </c>
      <c r="L2628" t="inlineStr">
        <is>
          <t>47056b453a87b839bb928dd32520d281</t>
        </is>
      </c>
      <c r="M2628" t="n">
        <v>4</v>
      </c>
      <c r="N2628" t="n">
        <v>4</v>
      </c>
    </row>
    <row r="2629">
      <c r="A2629" t="n">
        <v>108</v>
      </c>
      <c r="B2629" s="2" t="n">
        <v>44647</v>
      </c>
      <c r="C2629" t="n">
        <v>5828</v>
      </c>
      <c r="D2629" t="inlineStr">
        <is>
          <t>Soll der Konsum von Cannabis legalisiert werden?</t>
        </is>
      </c>
      <c r="E2629" t="inlineStr">
        <is>
          <t>options4</t>
        </is>
      </c>
      <c r="F2629" t="n">
        <v>5032</v>
      </c>
      <c r="G2629" t="inlineStr">
        <is>
          <t>Gesellschaft, Kultur &amp; Ethik</t>
        </is>
      </c>
      <c r="H2629" t="inlineStr">
        <is>
          <t>Q01685</t>
        </is>
      </c>
      <c r="I2629" t="inlineStr">
        <is>
          <t>de</t>
        </is>
      </c>
      <c r="J2629" t="b">
        <v>1</v>
      </c>
      <c r="K2629" t="inlineStr">
        <is>
          <t>47056b453a87b839bb928dd32520d281</t>
        </is>
      </c>
      <c r="L2629" t="inlineStr">
        <is>
          <t>47056b453a87b839bb928dd32520d281</t>
        </is>
      </c>
      <c r="M2629" t="n">
        <v>4</v>
      </c>
      <c r="N2629" t="n">
        <v>4</v>
      </c>
    </row>
    <row r="2630">
      <c r="A2630" t="n">
        <v>95</v>
      </c>
      <c r="B2630" s="2" t="n">
        <v>44647</v>
      </c>
      <c r="C2630" t="n">
        <v>5727</v>
      </c>
      <c r="D2630" t="inlineStr">
        <is>
          <t>Soll der Konsum von Cannabis legalisiert werden?</t>
        </is>
      </c>
      <c r="E2630" t="inlineStr">
        <is>
          <t>options4</t>
        </is>
      </c>
      <c r="F2630" t="n">
        <v>5047</v>
      </c>
      <c r="G2630" t="inlineStr">
        <is>
          <t>Gesellschaft, Kultur &amp; Ethik</t>
        </is>
      </c>
      <c r="H2630" t="inlineStr">
        <is>
          <t>Q01740</t>
        </is>
      </c>
      <c r="I2630" t="inlineStr">
        <is>
          <t>de</t>
        </is>
      </c>
      <c r="J2630" t="b">
        <v>1</v>
      </c>
      <c r="K2630" t="inlineStr">
        <is>
          <t>47056b453a87b839bb928dd32520d281</t>
        </is>
      </c>
      <c r="L2630" t="inlineStr">
        <is>
          <t>47056b453a87b839bb928dd32520d281</t>
        </is>
      </c>
      <c r="M2630" t="n">
        <v>4</v>
      </c>
      <c r="N2630" t="n">
        <v>4</v>
      </c>
    </row>
    <row r="2631">
      <c r="A2631" t="n">
        <v>102</v>
      </c>
      <c r="B2631" s="2" t="n">
        <v>44605</v>
      </c>
      <c r="C2631" t="n">
        <v>4905</v>
      </c>
      <c r="D2631" t="inlineStr">
        <is>
          <t>Soll der Konsum von Cannabis legalisiert werden?</t>
        </is>
      </c>
      <c r="E2631" t="inlineStr">
        <is>
          <t>options4</t>
        </is>
      </c>
      <c r="F2631" t="n">
        <v>5034</v>
      </c>
      <c r="G2631" t="inlineStr">
        <is>
          <t>Gesellschaft, Kultur &amp; Ethik</t>
        </is>
      </c>
      <c r="H2631" t="inlineStr">
        <is>
          <t>Q01792</t>
        </is>
      </c>
      <c r="I2631" t="inlineStr">
        <is>
          <t>de</t>
        </is>
      </c>
      <c r="J2631" t="b">
        <v>1</v>
      </c>
      <c r="K2631" t="inlineStr">
        <is>
          <t>47056b453a87b839bb928dd32520d281</t>
        </is>
      </c>
      <c r="L2631" t="inlineStr">
        <is>
          <t>47056b453a87b839bb928dd32520d281</t>
        </is>
      </c>
      <c r="M2631" t="n">
        <v>4</v>
      </c>
      <c r="N2631" t="n">
        <v>4</v>
      </c>
    </row>
    <row r="2632">
      <c r="A2632" t="n">
        <v>105</v>
      </c>
      <c r="B2632" s="2" t="n">
        <v>44633</v>
      </c>
      <c r="C2632" t="n">
        <v>5411</v>
      </c>
      <c r="D2632" t="inlineStr">
        <is>
          <t>Soll der Konsum von Cannabis legalisiert werden?</t>
        </is>
      </c>
      <c r="E2632" t="inlineStr">
        <is>
          <t>options4</t>
        </is>
      </c>
      <c r="F2632" t="n">
        <v>5043</v>
      </c>
      <c r="G2632" t="inlineStr">
        <is>
          <t>Gesellschaft, Kultur &amp; Ethik</t>
        </is>
      </c>
      <c r="H2632" t="inlineStr">
        <is>
          <t>Q01846</t>
        </is>
      </c>
      <c r="I2632" t="inlineStr">
        <is>
          <t>de</t>
        </is>
      </c>
      <c r="J2632" t="b">
        <v>1</v>
      </c>
      <c r="K2632" t="inlineStr">
        <is>
          <t>47056b453a87b839bb928dd32520d281</t>
        </is>
      </c>
      <c r="L2632" t="inlineStr">
        <is>
          <t>47056b453a87b839bb928dd32520d281</t>
        </is>
      </c>
      <c r="M2632" t="n">
        <v>4</v>
      </c>
      <c r="N2632" t="n">
        <v>4</v>
      </c>
    </row>
    <row r="2633">
      <c r="A2633" t="n">
        <v>106</v>
      </c>
      <c r="B2633" s="2" t="n">
        <v>44633</v>
      </c>
      <c r="C2633" t="n">
        <v>5302</v>
      </c>
      <c r="D2633" t="inlineStr">
        <is>
          <t>Soll der Konsum von Cannabis legalisiert werden?</t>
        </is>
      </c>
      <c r="E2633" t="inlineStr">
        <is>
          <t>options4</t>
        </is>
      </c>
      <c r="F2633" t="n">
        <v>5041</v>
      </c>
      <c r="G2633" t="inlineStr">
        <is>
          <t>Gesellschaft, Kultur &amp; Ethik</t>
        </is>
      </c>
      <c r="H2633" t="inlineStr">
        <is>
          <t>Q01901</t>
        </is>
      </c>
      <c r="I2633" t="inlineStr">
        <is>
          <t>de</t>
        </is>
      </c>
      <c r="J2633" t="b">
        <v>1</v>
      </c>
      <c r="K2633" t="inlineStr">
        <is>
          <t>47056b453a87b839bb928dd32520d281</t>
        </is>
      </c>
      <c r="L2633" t="inlineStr">
        <is>
          <t>47056b453a87b839bb928dd32520d281</t>
        </is>
      </c>
      <c r="M2633" t="n">
        <v>4</v>
      </c>
      <c r="N2633" t="n">
        <v>4</v>
      </c>
    </row>
    <row r="2634">
      <c r="A2634" t="n">
        <v>111</v>
      </c>
      <c r="B2634" s="2" t="n">
        <v>44696</v>
      </c>
      <c r="C2634" t="n">
        <v>5938</v>
      </c>
      <c r="D2634" t="inlineStr">
        <is>
          <t>Soll der Konsum von Cannabis legalisiert werden?</t>
        </is>
      </c>
      <c r="E2634" t="inlineStr">
        <is>
          <t>options4</t>
        </is>
      </c>
      <c r="F2634" t="n">
        <v>5050</v>
      </c>
      <c r="G2634" t="inlineStr">
        <is>
          <t>Gesellschaft, Kultur &amp; Ethik</t>
        </is>
      </c>
      <c r="H2634" t="inlineStr">
        <is>
          <t>Q02007</t>
        </is>
      </c>
      <c r="I2634" t="inlineStr">
        <is>
          <t>de</t>
        </is>
      </c>
      <c r="J2634" t="b">
        <v>1</v>
      </c>
      <c r="K2634" t="inlineStr">
        <is>
          <t>47056b453a87b839bb928dd32520d281</t>
        </is>
      </c>
      <c r="L2634" t="inlineStr">
        <is>
          <t>47056b453a87b839bb928dd32520d281</t>
        </is>
      </c>
      <c r="M2634" t="n">
        <v>4</v>
      </c>
      <c r="N2634" t="n">
        <v>4</v>
      </c>
    </row>
    <row r="2635">
      <c r="A2635" t="n">
        <v>113</v>
      </c>
      <c r="B2635" s="2" t="n">
        <v>44696</v>
      </c>
      <c r="C2635" t="n">
        <v>6032</v>
      </c>
      <c r="D2635" t="inlineStr">
        <is>
          <t>Soll der Konsum von Cannabis legalisiert werden?</t>
        </is>
      </c>
      <c r="E2635" t="inlineStr">
        <is>
          <t>options4</t>
        </is>
      </c>
      <c r="F2635" t="n">
        <v>5052</v>
      </c>
      <c r="G2635" t="inlineStr">
        <is>
          <t>Gesellschaft, Kultur &amp; Ethik</t>
        </is>
      </c>
      <c r="H2635" t="inlineStr">
        <is>
          <t>Q02060</t>
        </is>
      </c>
      <c r="I2635" t="inlineStr">
        <is>
          <t>de</t>
        </is>
      </c>
      <c r="J2635" t="b">
        <v>1</v>
      </c>
      <c r="K2635" t="inlineStr">
        <is>
          <t>47056b453a87b839bb928dd32520d281</t>
        </is>
      </c>
      <c r="L2635" t="inlineStr">
        <is>
          <t>47056b453a87b839bb928dd32520d281</t>
        </is>
      </c>
      <c r="M2635" t="n">
        <v>4</v>
      </c>
      <c r="N2635" t="n">
        <v>4</v>
      </c>
    </row>
    <row r="2636">
      <c r="A2636" t="n">
        <v>114</v>
      </c>
      <c r="B2636" s="2" t="n">
        <v>44836</v>
      </c>
      <c r="C2636" t="n">
        <v>6222</v>
      </c>
      <c r="D2636" t="inlineStr">
        <is>
          <t>Soll der Konsum von Cannabis legalisiert werden?</t>
        </is>
      </c>
      <c r="E2636" t="inlineStr">
        <is>
          <t>options4</t>
        </is>
      </c>
      <c r="F2636" t="n">
        <v>5054</v>
      </c>
      <c r="G2636" t="inlineStr">
        <is>
          <t>Gesellschaft, Kultur &amp; Ethik</t>
        </is>
      </c>
      <c r="H2636" t="inlineStr">
        <is>
          <t>Q02176</t>
        </is>
      </c>
      <c r="I2636" t="inlineStr">
        <is>
          <t>de</t>
        </is>
      </c>
      <c r="J2636" t="b">
        <v>1</v>
      </c>
      <c r="K2636" t="inlineStr">
        <is>
          <t>47056b453a87b839bb928dd32520d281</t>
        </is>
      </c>
      <c r="L2636" t="inlineStr">
        <is>
          <t>47056b453a87b839bb928dd32520d281</t>
        </is>
      </c>
      <c r="M2636" t="n">
        <v>4</v>
      </c>
      <c r="N2636" t="n">
        <v>4</v>
      </c>
    </row>
    <row r="2637">
      <c r="A2637" t="n">
        <v>118</v>
      </c>
      <c r="B2637" s="2" t="n">
        <v>44892</v>
      </c>
      <c r="C2637" t="n">
        <v>6315</v>
      </c>
      <c r="D2637" t="inlineStr">
        <is>
          <t>Soll der Konsum von Cannabis legalisiert werden?</t>
        </is>
      </c>
      <c r="E2637" t="inlineStr">
        <is>
          <t>options4</t>
        </is>
      </c>
      <c r="F2637" t="n">
        <v>5057</v>
      </c>
      <c r="G2637" t="inlineStr">
        <is>
          <t>Gesellschaft, Kultur &amp; Ethik</t>
        </is>
      </c>
      <c r="H2637" t="inlineStr">
        <is>
          <t>Q02229</t>
        </is>
      </c>
      <c r="I2637" t="inlineStr">
        <is>
          <t>de</t>
        </is>
      </c>
      <c r="J2637" t="b">
        <v>1</v>
      </c>
      <c r="K2637" t="inlineStr">
        <is>
          <t>47056b453a87b839bb928dd32520d281</t>
        </is>
      </c>
      <c r="L2637" t="inlineStr">
        <is>
          <t>47056b453a87b839bb928dd32520d281</t>
        </is>
      </c>
      <c r="M2637" t="n">
        <v>4</v>
      </c>
      <c r="N2637" t="n">
        <v>4</v>
      </c>
    </row>
    <row r="2638">
      <c r="A2638" t="n">
        <v>1037</v>
      </c>
      <c r="B2638" s="2" t="n">
        <v>44969</v>
      </c>
      <c r="C2638" t="n">
        <v>31793</v>
      </c>
      <c r="D2638" t="inlineStr">
        <is>
          <t>Soll der Konsum von Cannabis legalisiert werden?</t>
        </is>
      </c>
      <c r="E2638" t="inlineStr">
        <is>
          <t>options4</t>
        </is>
      </c>
      <c r="F2638" t="n">
        <v>11368</v>
      </c>
      <c r="G2638" t="inlineStr">
        <is>
          <t>Gesellschaft, Kultur &amp; Ethik</t>
        </is>
      </c>
      <c r="H2638" t="inlineStr">
        <is>
          <t>Q02286</t>
        </is>
      </c>
      <c r="I2638" t="inlineStr">
        <is>
          <t>de</t>
        </is>
      </c>
      <c r="J2638" t="b">
        <v>1</v>
      </c>
      <c r="K2638" t="inlineStr">
        <is>
          <t>47056b453a87b839bb928dd32520d281</t>
        </is>
      </c>
      <c r="L2638" t="inlineStr">
        <is>
          <t>47056b453a87b839bb928dd32520d281</t>
        </is>
      </c>
      <c r="M2638" t="n">
        <v>4</v>
      </c>
      <c r="N2638" t="n">
        <v>4</v>
      </c>
    </row>
    <row r="2639">
      <c r="A2639" t="n">
        <v>464</v>
      </c>
      <c r="B2639" s="2" t="n">
        <v>44262</v>
      </c>
      <c r="C2639" t="n">
        <v>20</v>
      </c>
      <c r="D2639" t="inlineStr">
        <is>
          <t>Soll der Konsum von Cannabis legalisiert werden?</t>
        </is>
      </c>
      <c r="E2639" t="inlineStr">
        <is>
          <t>options4</t>
        </is>
      </c>
      <c r="F2639" t="n">
        <v>4367</v>
      </c>
      <c r="G2639" t="inlineStr">
        <is>
          <t>Gesellschaft &amp; Ethik</t>
        </is>
      </c>
      <c r="H2639" t="inlineStr">
        <is>
          <t>Q02423</t>
        </is>
      </c>
      <c r="I2639" t="inlineStr">
        <is>
          <t>de</t>
        </is>
      </c>
      <c r="J2639" t="b">
        <v>1</v>
      </c>
      <c r="K2639" t="inlineStr">
        <is>
          <t>47056b453a87b839bb928dd32520d281</t>
        </is>
      </c>
      <c r="L2639" t="inlineStr">
        <is>
          <t>47056b453a87b839bb928dd32520d281</t>
        </is>
      </c>
      <c r="M2639" t="n">
        <v>4</v>
      </c>
      <c r="N2639" t="n">
        <v>4</v>
      </c>
    </row>
    <row r="2640">
      <c r="A2640" t="n">
        <v>482</v>
      </c>
      <c r="B2640" s="2" t="n">
        <v>44465</v>
      </c>
      <c r="C2640" t="n">
        <v>4157</v>
      </c>
      <c r="D2640" t="inlineStr">
        <is>
          <t>Soll der Konsum von Cannabis legalisiert werden?</t>
        </is>
      </c>
      <c r="E2640" t="inlineStr">
        <is>
          <t>options4</t>
        </is>
      </c>
      <c r="F2640" t="n">
        <v>5024</v>
      </c>
      <c r="G2640" t="inlineStr">
        <is>
          <t>Gesellschaft, Kultur &amp; Ethik</t>
        </is>
      </c>
      <c r="H2640" t="inlineStr">
        <is>
          <t>Q02493</t>
        </is>
      </c>
      <c r="I2640" t="inlineStr">
        <is>
          <t>de</t>
        </is>
      </c>
      <c r="J2640" t="b">
        <v>1</v>
      </c>
      <c r="K2640" t="inlineStr">
        <is>
          <t>47056b453a87b839bb928dd32520d281</t>
        </is>
      </c>
      <c r="L2640" t="inlineStr">
        <is>
          <t>47056b453a87b839bb928dd32520d281</t>
        </is>
      </c>
      <c r="M2640" t="n">
        <v>4</v>
      </c>
      <c r="N2640" t="n">
        <v>4</v>
      </c>
    </row>
    <row r="2641">
      <c r="A2641" t="n">
        <v>512</v>
      </c>
      <c r="B2641" s="2" t="n">
        <v>44633</v>
      </c>
      <c r="C2641" t="n">
        <v>5303</v>
      </c>
      <c r="D2641" t="inlineStr">
        <is>
          <t>Soll der Konsum von Cannabis legalisiert werden?</t>
        </is>
      </c>
      <c r="E2641" t="inlineStr">
        <is>
          <t>options4</t>
        </is>
      </c>
      <c r="F2641" t="n">
        <v>5044</v>
      </c>
      <c r="G2641" t="inlineStr">
        <is>
          <t>Gesellschaft, Kultur &amp; Ethik</t>
        </is>
      </c>
      <c r="H2641" t="inlineStr">
        <is>
          <t>Q02544</t>
        </is>
      </c>
      <c r="I2641" t="inlineStr">
        <is>
          <t>de</t>
        </is>
      </c>
      <c r="J2641" t="b">
        <v>1</v>
      </c>
      <c r="K2641" t="inlineStr">
        <is>
          <t>47056b453a87b839bb928dd32520d281</t>
        </is>
      </c>
      <c r="L2641" t="inlineStr">
        <is>
          <t>47056b453a87b839bb928dd32520d281</t>
        </is>
      </c>
      <c r="M2641" t="n">
        <v>4</v>
      </c>
      <c r="N2641" t="n">
        <v>4</v>
      </c>
    </row>
    <row r="2642">
      <c r="A2642" t="n">
        <v>1044</v>
      </c>
      <c r="B2642" s="2" t="n">
        <v>45018</v>
      </c>
      <c r="C2642" t="n">
        <v>31994</v>
      </c>
      <c r="D2642" t="inlineStr">
        <is>
          <t>Soll der Konsum von Cannabis legalisiert werden?</t>
        </is>
      </c>
      <c r="E2642" t="inlineStr">
        <is>
          <t>options4</t>
        </is>
      </c>
      <c r="F2642" t="n">
        <v>11406</v>
      </c>
      <c r="G2642" t="inlineStr">
        <is>
          <t>Gesellschaft, Kultur &amp; Ethik</t>
        </is>
      </c>
      <c r="H2642" t="inlineStr">
        <is>
          <t>Q02720</t>
        </is>
      </c>
      <c r="I2642" t="inlineStr">
        <is>
          <t>de</t>
        </is>
      </c>
      <c r="J2642" t="b">
        <v>1</v>
      </c>
      <c r="K2642" t="inlineStr">
        <is>
          <t>47056b453a87b839bb928dd32520d281</t>
        </is>
      </c>
      <c r="L2642" t="inlineStr">
        <is>
          <t>47056b453a87b839bb928dd32520d281</t>
        </is>
      </c>
      <c r="M2642" t="n">
        <v>4</v>
      </c>
      <c r="N2642" t="n">
        <v>4</v>
      </c>
    </row>
    <row r="2643">
      <c r="A2643" t="n">
        <v>1105</v>
      </c>
      <c r="B2643" s="2" t="n">
        <v>45396</v>
      </c>
      <c r="C2643" t="n">
        <v>32316</v>
      </c>
      <c r="D2643" t="inlineStr">
        <is>
          <t>Soll der Konsum von Cannabis legalisiert werden?</t>
        </is>
      </c>
      <c r="E2643" t="inlineStr">
        <is>
          <t>options4</t>
        </is>
      </c>
      <c r="F2643" t="n">
        <v>11504</v>
      </c>
      <c r="G2643" t="inlineStr">
        <is>
          <t>Gesellschaft, Kultur &amp; Ethik</t>
        </is>
      </c>
      <c r="H2643" t="inlineStr">
        <is>
          <t>Q02888</t>
        </is>
      </c>
      <c r="I2643" t="inlineStr">
        <is>
          <t>de</t>
        </is>
      </c>
      <c r="J2643" t="b">
        <v>1</v>
      </c>
      <c r="K2643" t="inlineStr">
        <is>
          <t>47056b453a87b839bb928dd32520d281</t>
        </is>
      </c>
      <c r="L2643" t="inlineStr">
        <is>
          <t>47056b453a87b839bb928dd32520d281</t>
        </is>
      </c>
      <c r="M2643" t="n">
        <v>4</v>
      </c>
      <c r="N2643" t="n">
        <v>4</v>
      </c>
    </row>
    <row r="2644">
      <c r="A2644" t="n">
        <v>1094</v>
      </c>
      <c r="B2644" s="2" t="n">
        <v>45354</v>
      </c>
      <c r="C2644" t="n">
        <v>32402</v>
      </c>
      <c r="D2644" t="inlineStr">
        <is>
          <t>Soll der Konsum von Cannabis legalisiert werden?</t>
        </is>
      </c>
      <c r="E2644" t="inlineStr">
        <is>
          <t>options4</t>
        </is>
      </c>
      <c r="F2644" t="n">
        <v>11480</v>
      </c>
      <c r="G2644" t="inlineStr">
        <is>
          <t>Gesellschaft, Kultur &amp; Ethik</t>
        </is>
      </c>
      <c r="H2644" t="inlineStr">
        <is>
          <t>Q02939</t>
        </is>
      </c>
      <c r="I2644" t="inlineStr">
        <is>
          <t>de</t>
        </is>
      </c>
      <c r="J2644" t="b">
        <v>1</v>
      </c>
      <c r="K2644" t="inlineStr">
        <is>
          <t>47056b453a87b839bb928dd32520d281</t>
        </is>
      </c>
      <c r="L2644" t="inlineStr">
        <is>
          <t>47056b453a87b839bb928dd32520d281</t>
        </is>
      </c>
      <c r="M2644" t="n">
        <v>4</v>
      </c>
      <c r="N2644" t="n">
        <v>4</v>
      </c>
    </row>
    <row r="2645">
      <c r="A2645" t="n">
        <v>1097</v>
      </c>
      <c r="B2645" s="2" t="n">
        <v>45389</v>
      </c>
      <c r="C2645" t="n">
        <v>32506</v>
      </c>
      <c r="D2645" t="inlineStr">
        <is>
          <t>Soll der Konsum von Cannabis legalisiert werden?</t>
        </is>
      </c>
      <c r="E2645" t="inlineStr">
        <is>
          <t>options4</t>
        </is>
      </c>
      <c r="F2645" t="n">
        <v>11514</v>
      </c>
      <c r="G2645" t="inlineStr">
        <is>
          <t>Gesellschaft, Kultur &amp; Ethik</t>
        </is>
      </c>
      <c r="H2645" t="inlineStr">
        <is>
          <t>Q03037</t>
        </is>
      </c>
      <c r="I2645" t="inlineStr">
        <is>
          <t>de</t>
        </is>
      </c>
      <c r="J2645" t="b">
        <v>1</v>
      </c>
      <c r="K2645" t="inlineStr">
        <is>
          <t>47056b453a87b839bb928dd32520d281</t>
        </is>
      </c>
      <c r="L2645" t="inlineStr">
        <is>
          <t>47056b453a87b839bb928dd32520d281</t>
        </is>
      </c>
      <c r="M2645" t="n">
        <v>4</v>
      </c>
      <c r="N2645" t="n">
        <v>4</v>
      </c>
    </row>
    <row r="2646">
      <c r="A2646" t="n">
        <v>1124</v>
      </c>
      <c r="B2646" s="2" t="n">
        <v>45585</v>
      </c>
      <c r="C2646" t="n">
        <v>32950</v>
      </c>
      <c r="D2646" t="inlineStr">
        <is>
          <t>Soll der Konsum von Cannabis legalisiert werden?</t>
        </is>
      </c>
      <c r="E2646" t="inlineStr">
        <is>
          <t>options4</t>
        </is>
      </c>
      <c r="F2646" t="n">
        <v>11622</v>
      </c>
      <c r="G2646" t="inlineStr">
        <is>
          <t>Gesellschaft, Kultur &amp; Ethik</t>
        </is>
      </c>
      <c r="H2646" t="inlineStr">
        <is>
          <t>Q03380</t>
        </is>
      </c>
      <c r="I2646" t="inlineStr">
        <is>
          <t>de</t>
        </is>
      </c>
      <c r="J2646" t="b">
        <v>1</v>
      </c>
      <c r="K2646" t="inlineStr">
        <is>
          <t>47056b453a87b839bb928dd32520d281</t>
        </is>
      </c>
      <c r="L2646" t="inlineStr">
        <is>
          <t>47056b453a87b839bb928dd32520d281</t>
        </is>
      </c>
      <c r="M2646" t="n">
        <v>4</v>
      </c>
      <c r="N2646" t="n">
        <v>4</v>
      </c>
    </row>
    <row r="2647">
      <c r="A2647" t="n">
        <v>1125</v>
      </c>
      <c r="B2647" s="2" t="n">
        <v>45585</v>
      </c>
      <c r="C2647" t="n">
        <v>32898</v>
      </c>
      <c r="D2647" t="inlineStr">
        <is>
          <t>Soll der Konsum von Cannabis legalisiert werden?</t>
        </is>
      </c>
      <c r="E2647" t="inlineStr">
        <is>
          <t>options4</t>
        </is>
      </c>
      <c r="F2647" t="n">
        <v>11610</v>
      </c>
      <c r="G2647" t="inlineStr">
        <is>
          <t>Gesellschaft, Kultur &amp; Ethik</t>
        </is>
      </c>
      <c r="H2647" t="inlineStr">
        <is>
          <t>Q03428</t>
        </is>
      </c>
      <c r="I2647" t="inlineStr">
        <is>
          <t>de</t>
        </is>
      </c>
      <c r="J2647" t="b">
        <v>1</v>
      </c>
      <c r="K2647" t="inlineStr">
        <is>
          <t>47056b453a87b839bb928dd32520d281</t>
        </is>
      </c>
      <c r="L2647" t="inlineStr">
        <is>
          <t>47056b453a87b839bb928dd32520d281</t>
        </is>
      </c>
      <c r="M2647" t="n">
        <v>4</v>
      </c>
      <c r="N2647" t="n">
        <v>4</v>
      </c>
    </row>
    <row r="2648">
      <c r="A2648" t="n">
        <v>1155</v>
      </c>
      <c r="B2648" s="2" t="n">
        <v>45718</v>
      </c>
      <c r="C2648" t="n">
        <v>33204</v>
      </c>
      <c r="D2648" t="inlineStr">
        <is>
          <t>Soll der Konsum von Cannabis legalisiert werden?</t>
        </is>
      </c>
      <c r="E2648" t="inlineStr">
        <is>
          <t>options4</t>
        </is>
      </c>
      <c r="F2648" t="n">
        <v>11682</v>
      </c>
      <c r="G2648" t="inlineStr">
        <is>
          <t>Gesellschaft, Kultur &amp; Ethik</t>
        </is>
      </c>
      <c r="H2648" t="inlineStr">
        <is>
          <t>Q03718</t>
        </is>
      </c>
      <c r="I2648" t="inlineStr">
        <is>
          <t>de</t>
        </is>
      </c>
      <c r="J2648" t="b">
        <v>1</v>
      </c>
      <c r="K2648" t="inlineStr">
        <is>
          <t>47056b453a87b839bb928dd32520d281</t>
        </is>
      </c>
      <c r="L2648" t="inlineStr">
        <is>
          <t>47056b453a87b839bb928dd32520d281</t>
        </is>
      </c>
      <c r="M2648" t="n">
        <v>4</v>
      </c>
      <c r="N2648" t="n">
        <v>4</v>
      </c>
    </row>
    <row r="2649">
      <c r="A2649" t="n">
        <v>222</v>
      </c>
      <c r="B2649" t="n">
        <v>2019</v>
      </c>
      <c r="C2649" t="n">
        <v>3392</v>
      </c>
      <c r="D2649" t="inlineStr">
        <is>
          <t>Soll der Konsum von Cannabis legalisiert werden?</t>
        </is>
      </c>
      <c r="E2649" t="inlineStr">
        <is>
          <t>Standard-4</t>
        </is>
      </c>
      <c r="F2649" t="n">
        <v>5</v>
      </c>
      <c r="G2649" t="inlineStr">
        <is>
          <t>Gesellschaft &amp; Ethik</t>
        </is>
      </c>
      <c r="H2649" t="inlineStr">
        <is>
          <t>Q05860</t>
        </is>
      </c>
      <c r="I2649" t="inlineStr">
        <is>
          <t>de</t>
        </is>
      </c>
      <c r="J2649" t="b">
        <v>1</v>
      </c>
      <c r="K2649" t="inlineStr">
        <is>
          <t>47056b453a87b839bb928dd32520d281</t>
        </is>
      </c>
      <c r="L2649" t="inlineStr">
        <is>
          <t>47056b453a87b839bb928dd32520d281</t>
        </is>
      </c>
      <c r="M2649" t="n">
        <v>4</v>
      </c>
      <c r="N2649" t="n">
        <v>4</v>
      </c>
    </row>
    <row r="2650">
      <c r="A2650" t="n">
        <v>232</v>
      </c>
      <c r="B2650" t="n">
        <v>2020</v>
      </c>
      <c r="C2650" t="n">
        <v>3545</v>
      </c>
      <c r="D2650" t="inlineStr">
        <is>
          <t>Soll der Konsum von Cannabis legalisiert werden?</t>
        </is>
      </c>
      <c r="E2650" t="inlineStr">
        <is>
          <t>Standard-4</t>
        </is>
      </c>
      <c r="F2650" t="n">
        <v>5</v>
      </c>
      <c r="G2650" t="inlineStr">
        <is>
          <t>Gesellschaft &amp; Ethik</t>
        </is>
      </c>
      <c r="H2650" t="inlineStr">
        <is>
          <t>Q06028</t>
        </is>
      </c>
      <c r="I2650" t="inlineStr">
        <is>
          <t>de</t>
        </is>
      </c>
      <c r="J2650" t="b">
        <v>1</v>
      </c>
      <c r="K2650" t="inlineStr">
        <is>
          <t>47056b453a87b839bb928dd32520d281</t>
        </is>
      </c>
      <c r="L2650" t="inlineStr">
        <is>
          <t>47056b453a87b839bb928dd32520d281</t>
        </is>
      </c>
      <c r="M2650" t="n">
        <v>4</v>
      </c>
      <c r="N2650" t="n">
        <v>4</v>
      </c>
    </row>
    <row r="2651">
      <c r="A2651" t="n">
        <v>237</v>
      </c>
      <c r="B2651" t="n">
        <v>2020</v>
      </c>
      <c r="C2651" t="n">
        <v>3702</v>
      </c>
      <c r="D2651" t="inlineStr">
        <is>
          <t>Soll der Konsum von Cannabis legalisiert werden?</t>
        </is>
      </c>
      <c r="E2651" t="inlineStr">
        <is>
          <t>Standard-4</t>
        </is>
      </c>
      <c r="F2651" t="n">
        <v>5</v>
      </c>
      <c r="G2651" t="inlineStr">
        <is>
          <t>Gesellschaft &amp; Ethik</t>
        </is>
      </c>
      <c r="H2651" t="inlineStr">
        <is>
          <t>Q06076</t>
        </is>
      </c>
      <c r="I2651" t="inlineStr">
        <is>
          <t>de</t>
        </is>
      </c>
      <c r="J2651" t="b">
        <v>1</v>
      </c>
      <c r="K2651" t="inlineStr">
        <is>
          <t>47056b453a87b839bb928dd32520d281</t>
        </is>
      </c>
      <c r="L2651" t="inlineStr">
        <is>
          <t>47056b453a87b839bb928dd32520d281</t>
        </is>
      </c>
      <c r="M2651" t="n">
        <v>4</v>
      </c>
      <c r="N2651" t="n">
        <v>4</v>
      </c>
    </row>
    <row r="2652">
      <c r="A2652" t="n">
        <v>234</v>
      </c>
      <c r="B2652" t="n">
        <v>2020</v>
      </c>
      <c r="C2652" t="n">
        <v>3600</v>
      </c>
      <c r="D2652" t="inlineStr">
        <is>
          <t>Soll der Konsum von Cannabis legalisiert werden?</t>
        </is>
      </c>
      <c r="E2652" t="inlineStr">
        <is>
          <t>Standard-4</t>
        </is>
      </c>
      <c r="F2652" t="n">
        <v>5</v>
      </c>
      <c r="G2652" t="inlineStr">
        <is>
          <t>Gesellschaft &amp; Ethik</t>
        </is>
      </c>
      <c r="H2652" t="inlineStr">
        <is>
          <t>Q06124</t>
        </is>
      </c>
      <c r="I2652" t="inlineStr">
        <is>
          <t>de</t>
        </is>
      </c>
      <c r="J2652" t="b">
        <v>1</v>
      </c>
      <c r="K2652" t="inlineStr">
        <is>
          <t>47056b453a87b839bb928dd32520d281</t>
        </is>
      </c>
      <c r="L2652" t="inlineStr">
        <is>
          <t>47056b453a87b839bb928dd32520d281</t>
        </is>
      </c>
      <c r="M2652" t="n">
        <v>4</v>
      </c>
      <c r="N2652" t="n">
        <v>4</v>
      </c>
    </row>
    <row r="2653">
      <c r="A2653" t="n">
        <v>230</v>
      </c>
      <c r="B2653" t="n">
        <v>2020</v>
      </c>
      <c r="C2653" t="n">
        <v>3494</v>
      </c>
      <c r="D2653" t="inlineStr">
        <is>
          <t>Soll der Konsum von Cannabis legalisiert werden?</t>
        </is>
      </c>
      <c r="E2653" t="inlineStr">
        <is>
          <t>Standard-4</t>
        </is>
      </c>
      <c r="F2653" t="n">
        <v>5</v>
      </c>
      <c r="G2653" t="inlineStr">
        <is>
          <t>Gesellschaft &amp; Ethik</t>
        </is>
      </c>
      <c r="H2653" t="inlineStr">
        <is>
          <t>Q06170</t>
        </is>
      </c>
      <c r="I2653" t="inlineStr">
        <is>
          <t>de</t>
        </is>
      </c>
      <c r="J2653" t="b">
        <v>1</v>
      </c>
      <c r="K2653" t="inlineStr">
        <is>
          <t>47056b453a87b839bb928dd32520d281</t>
        </is>
      </c>
      <c r="L2653" t="inlineStr">
        <is>
          <t>47056b453a87b839bb928dd32520d281</t>
        </is>
      </c>
      <c r="M2653" t="n">
        <v>4</v>
      </c>
      <c r="N2653" t="n">
        <v>4</v>
      </c>
    </row>
    <row r="2654">
      <c r="A2654" t="n">
        <v>255</v>
      </c>
      <c r="B2654" t="n">
        <v>2020</v>
      </c>
      <c r="C2654" t="n">
        <v>4130</v>
      </c>
      <c r="D2654" t="inlineStr">
        <is>
          <t>Soll der Konsum von Cannabis legalisiert werden?</t>
        </is>
      </c>
      <c r="E2654" t="inlineStr">
        <is>
          <t>Standard-4</t>
        </is>
      </c>
      <c r="F2654" t="n">
        <v>5</v>
      </c>
      <c r="G2654" t="inlineStr">
        <is>
          <t>Gesellschaft &amp; Ethik</t>
        </is>
      </c>
      <c r="H2654" t="inlineStr">
        <is>
          <t>Q06339</t>
        </is>
      </c>
      <c r="I2654" t="inlineStr">
        <is>
          <t>de</t>
        </is>
      </c>
      <c r="J2654" t="b">
        <v>1</v>
      </c>
      <c r="K2654" t="inlineStr">
        <is>
          <t>47056b453a87b839bb928dd32520d281</t>
        </is>
      </c>
      <c r="L2654" t="inlineStr">
        <is>
          <t>47056b453a87b839bb928dd32520d281</t>
        </is>
      </c>
      <c r="M2654" t="n">
        <v>4</v>
      </c>
      <c r="N2654" t="n">
        <v>4</v>
      </c>
    </row>
    <row r="2655">
      <c r="A2655" t="n">
        <v>258</v>
      </c>
      <c r="B2655" t="n">
        <v>2020</v>
      </c>
      <c r="C2655" t="n">
        <v>4189</v>
      </c>
      <c r="D2655" t="inlineStr">
        <is>
          <t>Soll der Konsum von Cannabis legalisiert werden?</t>
        </is>
      </c>
      <c r="E2655" t="inlineStr">
        <is>
          <t>Standard-4</t>
        </is>
      </c>
      <c r="F2655" t="n">
        <v>5</v>
      </c>
      <c r="G2655" t="inlineStr">
        <is>
          <t>Gesellschaft &amp; Ethik</t>
        </is>
      </c>
      <c r="H2655" t="inlineStr">
        <is>
          <t>Q06738</t>
        </is>
      </c>
      <c r="I2655" t="inlineStr">
        <is>
          <t>de</t>
        </is>
      </c>
      <c r="J2655" t="b">
        <v>1</v>
      </c>
      <c r="K2655" t="inlineStr">
        <is>
          <t>47056b453a87b839bb928dd32520d281</t>
        </is>
      </c>
      <c r="L2655" t="inlineStr">
        <is>
          <t>47056b453a87b839bb928dd32520d281</t>
        </is>
      </c>
      <c r="M2655" t="n">
        <v>4</v>
      </c>
      <c r="N2655" t="n">
        <v>4</v>
      </c>
    </row>
    <row r="2656">
      <c r="A2656" t="n">
        <v>222</v>
      </c>
      <c r="B2656" t="n">
        <v>2019</v>
      </c>
      <c r="C2656" t="n">
        <v>3392</v>
      </c>
      <c r="D2656" t="inlineStr">
        <is>
          <t>Soll der Konsum von Cannabis legalisiert werden?</t>
        </is>
      </c>
      <c r="E2656" t="inlineStr">
        <is>
          <t>Standard-4</t>
        </is>
      </c>
      <c r="F2656" t="n">
        <v>5</v>
      </c>
      <c r="G2656" t="inlineStr">
        <is>
          <t>Gesellschaft &amp; Ethik</t>
        </is>
      </c>
      <c r="H2656" t="inlineStr">
        <is>
          <t>Q07607</t>
        </is>
      </c>
      <c r="I2656" t="inlineStr">
        <is>
          <t>de</t>
        </is>
      </c>
      <c r="J2656" t="b">
        <v>1</v>
      </c>
      <c r="K2656" t="inlineStr">
        <is>
          <t>47056b453a87b839bb928dd32520d281</t>
        </is>
      </c>
      <c r="L2656" t="inlineStr">
        <is>
          <t>47056b453a87b839bb928dd32520d281</t>
        </is>
      </c>
      <c r="M2656" t="n">
        <v>4</v>
      </c>
      <c r="N2656" t="n">
        <v>4</v>
      </c>
    </row>
    <row r="2657">
      <c r="A2657" t="n">
        <v>232</v>
      </c>
      <c r="B2657" t="n">
        <v>2020</v>
      </c>
      <c r="C2657" t="n">
        <v>3545</v>
      </c>
      <c r="D2657" t="inlineStr">
        <is>
          <t>Soll der Konsum von Cannabis legalisiert werden?</t>
        </is>
      </c>
      <c r="E2657" t="inlineStr">
        <is>
          <t>Standard-4</t>
        </is>
      </c>
      <c r="F2657" t="n">
        <v>5</v>
      </c>
      <c r="G2657" t="inlineStr">
        <is>
          <t>Gesellschaft &amp; Ethik</t>
        </is>
      </c>
      <c r="H2657" t="inlineStr">
        <is>
          <t>Q07858</t>
        </is>
      </c>
      <c r="I2657" t="inlineStr">
        <is>
          <t>de</t>
        </is>
      </c>
      <c r="J2657" t="b">
        <v>1</v>
      </c>
      <c r="K2657" t="inlineStr">
        <is>
          <t>47056b453a87b839bb928dd32520d281</t>
        </is>
      </c>
      <c r="L2657" t="inlineStr">
        <is>
          <t>47056b453a87b839bb928dd32520d281</t>
        </is>
      </c>
      <c r="M2657" t="n">
        <v>4</v>
      </c>
      <c r="N2657" t="n">
        <v>4</v>
      </c>
    </row>
    <row r="2658">
      <c r="A2658" t="n">
        <v>246</v>
      </c>
      <c r="B2658" t="n">
        <v>2020</v>
      </c>
      <c r="C2658" t="n">
        <v>4028</v>
      </c>
      <c r="D2658" t="inlineStr">
        <is>
          <t>Soll der Konsum von Cannabis legalisiert werden?</t>
        </is>
      </c>
      <c r="E2658" t="inlineStr">
        <is>
          <t>Standard-4</t>
        </is>
      </c>
      <c r="F2658" t="n">
        <v>5</v>
      </c>
      <c r="G2658" t="inlineStr">
        <is>
          <t>Gesellschaft &amp; Ethik</t>
        </is>
      </c>
      <c r="H2658" t="inlineStr">
        <is>
          <t>Q07908</t>
        </is>
      </c>
      <c r="I2658" t="inlineStr">
        <is>
          <t>de</t>
        </is>
      </c>
      <c r="J2658" t="b">
        <v>1</v>
      </c>
      <c r="K2658" t="inlineStr">
        <is>
          <t>47056b453a87b839bb928dd32520d281</t>
        </is>
      </c>
      <c r="L2658" t="inlineStr">
        <is>
          <t>47056b453a87b839bb928dd32520d281</t>
        </is>
      </c>
      <c r="M2658" t="n">
        <v>4</v>
      </c>
      <c r="N2658" t="n">
        <v>4</v>
      </c>
    </row>
    <row r="2659">
      <c r="A2659" t="n">
        <v>284</v>
      </c>
      <c r="B2659" t="n">
        <v>2021</v>
      </c>
      <c r="C2659" t="n">
        <v>4513</v>
      </c>
      <c r="D2659" t="inlineStr">
        <is>
          <t>Soll der Konsum von Cannabis legalisiert werden?</t>
        </is>
      </c>
      <c r="E2659" t="inlineStr">
        <is>
          <t>Standard-4</t>
        </is>
      </c>
      <c r="F2659" t="n">
        <v>5</v>
      </c>
      <c r="G2659" t="inlineStr">
        <is>
          <t>Gesellschaft &amp; Ethik</t>
        </is>
      </c>
      <c r="H2659" t="inlineStr">
        <is>
          <t>Q08073</t>
        </is>
      </c>
      <c r="I2659" t="inlineStr">
        <is>
          <t>de</t>
        </is>
      </c>
      <c r="J2659" t="b">
        <v>1</v>
      </c>
      <c r="K2659" t="inlineStr">
        <is>
          <t>47056b453a87b839bb928dd32520d281</t>
        </is>
      </c>
      <c r="L2659" t="inlineStr">
        <is>
          <t>47056b453a87b839bb928dd32520d281</t>
        </is>
      </c>
      <c r="M2659" t="n">
        <v>4</v>
      </c>
      <c r="N2659" t="n">
        <v>4</v>
      </c>
    </row>
    <row r="2660">
      <c r="A2660" t="n">
        <v>237</v>
      </c>
      <c r="B2660" t="n">
        <v>2020</v>
      </c>
      <c r="C2660" t="n">
        <v>3702</v>
      </c>
      <c r="D2660" t="inlineStr">
        <is>
          <t>Soll der Konsum von Cannabis legalisiert werden?</t>
        </is>
      </c>
      <c r="E2660" t="inlineStr">
        <is>
          <t>Standard-4</t>
        </is>
      </c>
      <c r="F2660" t="n">
        <v>5</v>
      </c>
      <c r="G2660" t="inlineStr">
        <is>
          <t>Gesellschaft &amp; Ethik</t>
        </is>
      </c>
      <c r="H2660" t="inlineStr">
        <is>
          <t>Q08116</t>
        </is>
      </c>
      <c r="I2660" t="inlineStr">
        <is>
          <t>de</t>
        </is>
      </c>
      <c r="J2660" t="b">
        <v>1</v>
      </c>
      <c r="K2660" t="inlineStr">
        <is>
          <t>47056b453a87b839bb928dd32520d281</t>
        </is>
      </c>
      <c r="L2660" t="inlineStr">
        <is>
          <t>47056b453a87b839bb928dd32520d281</t>
        </is>
      </c>
      <c r="M2660" t="n">
        <v>4</v>
      </c>
      <c r="N2660" t="n">
        <v>4</v>
      </c>
    </row>
    <row r="2661">
      <c r="A2661" t="n">
        <v>234</v>
      </c>
      <c r="B2661" t="n">
        <v>2020</v>
      </c>
      <c r="C2661" t="n">
        <v>3600</v>
      </c>
      <c r="D2661" t="inlineStr">
        <is>
          <t>Soll der Konsum von Cannabis legalisiert werden?</t>
        </is>
      </c>
      <c r="E2661" t="inlineStr">
        <is>
          <t>Standard-4</t>
        </is>
      </c>
      <c r="F2661" t="n">
        <v>5</v>
      </c>
      <c r="G2661" t="inlineStr">
        <is>
          <t>Gesellschaft &amp; Ethik</t>
        </is>
      </c>
      <c r="H2661" t="inlineStr">
        <is>
          <t>Q08265</t>
        </is>
      </c>
      <c r="I2661" t="inlineStr">
        <is>
          <t>de</t>
        </is>
      </c>
      <c r="J2661" t="b">
        <v>1</v>
      </c>
      <c r="K2661" t="inlineStr">
        <is>
          <t>47056b453a87b839bb928dd32520d281</t>
        </is>
      </c>
      <c r="L2661" t="inlineStr">
        <is>
          <t>47056b453a87b839bb928dd32520d281</t>
        </is>
      </c>
      <c r="M2661" t="n">
        <v>4</v>
      </c>
      <c r="N2661" t="n">
        <v>4</v>
      </c>
    </row>
    <row r="2662">
      <c r="A2662" t="n">
        <v>230</v>
      </c>
      <c r="B2662" t="n">
        <v>2020</v>
      </c>
      <c r="C2662" t="n">
        <v>3494</v>
      </c>
      <c r="D2662" t="inlineStr">
        <is>
          <t>Soll der Konsum von Cannabis legalisiert werden?</t>
        </is>
      </c>
      <c r="E2662" t="inlineStr">
        <is>
          <t>Standard-4</t>
        </is>
      </c>
      <c r="F2662" t="n">
        <v>5</v>
      </c>
      <c r="G2662" t="inlineStr">
        <is>
          <t>Gesellschaft &amp; Ethik</t>
        </is>
      </c>
      <c r="H2662" t="inlineStr">
        <is>
          <t>Q08509</t>
        </is>
      </c>
      <c r="I2662" t="inlineStr">
        <is>
          <t>de</t>
        </is>
      </c>
      <c r="J2662" t="b">
        <v>1</v>
      </c>
      <c r="K2662" t="inlineStr">
        <is>
          <t>47056b453a87b839bb928dd32520d281</t>
        </is>
      </c>
      <c r="L2662" t="inlineStr">
        <is>
          <t>47056b453a87b839bb928dd32520d281</t>
        </is>
      </c>
      <c r="M2662" t="n">
        <v>4</v>
      </c>
      <c r="N2662" t="n">
        <v>4</v>
      </c>
    </row>
    <row r="2663">
      <c r="A2663" t="n">
        <v>291</v>
      </c>
      <c r="B2663" t="n">
        <v>2021</v>
      </c>
      <c r="C2663" t="n">
        <v>3392</v>
      </c>
      <c r="D2663" t="inlineStr">
        <is>
          <t>Soll der Konsum von Cannabis legalisiert werden?</t>
        </is>
      </c>
      <c r="E2663" t="inlineStr">
        <is>
          <t>Standard-4</t>
        </is>
      </c>
      <c r="F2663" t="n">
        <v>5</v>
      </c>
      <c r="G2663" t="inlineStr">
        <is>
          <t>Gesellschaft &amp; Ethik</t>
        </is>
      </c>
      <c r="H2663" t="inlineStr">
        <is>
          <t>Q08732</t>
        </is>
      </c>
      <c r="I2663" t="inlineStr">
        <is>
          <t>de</t>
        </is>
      </c>
      <c r="J2663" t="b">
        <v>1</v>
      </c>
      <c r="K2663" t="inlineStr">
        <is>
          <t>47056b453a87b839bb928dd32520d281</t>
        </is>
      </c>
      <c r="L2663" t="inlineStr">
        <is>
          <t>47056b453a87b839bb928dd32520d281</t>
        </is>
      </c>
      <c r="M2663" t="n">
        <v>4</v>
      </c>
      <c r="N2663" t="n">
        <v>4</v>
      </c>
    </row>
    <row r="2665">
      <c r="A2665" s="1">
        <f>== Cluster 507 – 53 Fragen – alle Fragen identisch ===</f>
        <v/>
      </c>
      <c r="B2665" s="1" t="n"/>
      <c r="C2665" s="1" t="n"/>
      <c r="D2665" s="1" t="n"/>
      <c r="E2665" s="1" t="n"/>
      <c r="F2665" s="1" t="n"/>
      <c r="G2665" s="1" t="n"/>
      <c r="H2665" s="1" t="n"/>
      <c r="I2665" s="1" t="n"/>
      <c r="J2665" s="1" t="n"/>
      <c r="K2665" s="1" t="n"/>
      <c r="L2665" s="1" t="n"/>
      <c r="M2665" s="1" t="n"/>
      <c r="N2665" s="1" t="n"/>
    </row>
    <row r="2666">
      <c r="A2666" t="inlineStr">
        <is>
          <t>ID_Wahl</t>
        </is>
      </c>
      <c r="B2666" t="inlineStr">
        <is>
          <t>Datum</t>
        </is>
      </c>
      <c r="C2666" t="inlineStr">
        <is>
          <t>Frage_ID</t>
        </is>
      </c>
      <c r="D2666" t="inlineStr">
        <is>
          <t>Frage_Text</t>
        </is>
      </c>
      <c r="E2666" t="inlineStr">
        <is>
          <t>Frage_Typ</t>
        </is>
      </c>
      <c r="F2666" t="inlineStr">
        <is>
          <t>Bereich_ID</t>
        </is>
      </c>
      <c r="G2666" t="inlineStr">
        <is>
          <t>Bereich</t>
        </is>
      </c>
      <c r="H2666" t="inlineStr">
        <is>
          <t>ID_gesamt</t>
        </is>
      </c>
      <c r="I2666" t="inlineStr">
        <is>
          <t>Sprache</t>
        </is>
      </c>
      <c r="J2666" t="inlineStr">
        <is>
          <t>Duplikat</t>
        </is>
      </c>
      <c r="K2666" t="inlineStr">
        <is>
          <t>Frage_Hash</t>
        </is>
      </c>
      <c r="L2666" t="inlineStr">
        <is>
          <t>Duplikat_Gruppe</t>
        </is>
      </c>
      <c r="M2666" t="inlineStr">
        <is>
          <t>Cluster_Duplikate</t>
        </is>
      </c>
      <c r="N2666" t="inlineStr">
        <is>
          <t>Cluster_Final</t>
        </is>
      </c>
    </row>
    <row r="2667">
      <c r="A2667" t="n">
        <v>1037</v>
      </c>
      <c r="B2667" s="2" t="n">
        <v>44969</v>
      </c>
      <c r="C2667" t="n">
        <v>25421</v>
      </c>
      <c r="D2667" t="inlineStr">
        <is>
          <t>Befürworten Sie eine Erhöhung des Rentenalters für Frauen und Männer (z.B. auf 67 Jahre)?</t>
        </is>
      </c>
      <c r="E2667" t="inlineStr">
        <is>
          <t>options4</t>
        </is>
      </c>
      <c r="F2667" t="n">
        <v>9923</v>
      </c>
      <c r="G2667" t="inlineStr">
        <is>
          <t>Sozialstaat &amp; Familie</t>
        </is>
      </c>
      <c r="H2667" t="inlineStr">
        <is>
          <t>Q02270</t>
        </is>
      </c>
      <c r="I2667" t="inlineStr">
        <is>
          <t>de</t>
        </is>
      </c>
      <c r="J2667" t="b">
        <v>1</v>
      </c>
      <c r="K2667" t="inlineStr">
        <is>
          <t>cf1d710ea3aeabc9578cc721a2231dbe</t>
        </is>
      </c>
      <c r="L2667" t="inlineStr">
        <is>
          <t>cf1d710ea3aeabc9578cc721a2231dbe</t>
        </is>
      </c>
      <c r="M2667" t="n">
        <v>507</v>
      </c>
      <c r="N2667" t="n">
        <v>507</v>
      </c>
    </row>
    <row r="2668">
      <c r="A2668" t="n">
        <v>1137</v>
      </c>
      <c r="B2668" s="2" t="n">
        <v>45725</v>
      </c>
      <c r="C2668" t="n">
        <v>33179</v>
      </c>
      <c r="D2668" t="inlineStr">
        <is>
          <t>Befürworten Sie eine Erhöhung des Rentenalters für Frauen und Männer (z.B. auf 67 Jahre)?</t>
        </is>
      </c>
      <c r="E2668" t="inlineStr">
        <is>
          <t>options4</t>
        </is>
      </c>
      <c r="F2668" t="n">
        <v>11676</v>
      </c>
      <c r="G2668" t="inlineStr">
        <is>
          <t>Sozialstaat, Familie &amp; Gesundheit</t>
        </is>
      </c>
      <c r="H2668" t="inlineStr">
        <is>
          <t>Q03608</t>
        </is>
      </c>
      <c r="I2668" t="inlineStr">
        <is>
          <t>de</t>
        </is>
      </c>
      <c r="J2668" t="b">
        <v>1</v>
      </c>
      <c r="K2668" t="inlineStr">
        <is>
          <t>cf1d710ea3aeabc9578cc721a2231dbe</t>
        </is>
      </c>
      <c r="L2668" t="inlineStr">
        <is>
          <t>cf1d710ea3aeabc9578cc721a2231dbe</t>
        </is>
      </c>
      <c r="M2668" t="n">
        <v>507</v>
      </c>
      <c r="N2668" t="n">
        <v>507</v>
      </c>
    </row>
    <row r="2669">
      <c r="A2669" t="n">
        <v>76</v>
      </c>
      <c r="B2669" t="n">
        <v>2015</v>
      </c>
      <c r="C2669" t="n">
        <v>1125</v>
      </c>
      <c r="D2669" t="inlineStr">
        <is>
          <t>Befürworten Sie eine Erhöhung des Rentenalters für Frauen und Männer (z.B. auf 67 Jahre)?</t>
        </is>
      </c>
      <c r="E2669" t="inlineStr">
        <is>
          <t>Standard-4</t>
        </is>
      </c>
      <c r="F2669" t="n">
        <v>12</v>
      </c>
      <c r="G2669" t="inlineStr">
        <is>
          <t>Sozialstaat &amp; Familie</t>
        </is>
      </c>
      <c r="H2669" t="inlineStr">
        <is>
          <t>Q04545</t>
        </is>
      </c>
      <c r="I2669" t="inlineStr">
        <is>
          <t>de</t>
        </is>
      </c>
      <c r="J2669" t="b">
        <v>1</v>
      </c>
      <c r="K2669" t="inlineStr">
        <is>
          <t>cf1d710ea3aeabc9578cc721a2231dbe</t>
        </is>
      </c>
      <c r="L2669" t="inlineStr">
        <is>
          <t>cf1d710ea3aeabc9578cc721a2231dbe</t>
        </is>
      </c>
      <c r="M2669" t="n">
        <v>507</v>
      </c>
      <c r="N2669" t="n">
        <v>507</v>
      </c>
    </row>
    <row r="2670">
      <c r="A2670" t="n">
        <v>123</v>
      </c>
      <c r="B2670" t="n">
        <v>2015</v>
      </c>
      <c r="C2670" t="n">
        <v>1860</v>
      </c>
      <c r="D2670" t="inlineStr">
        <is>
          <t>Befürworten Sie eine Erhöhung des Rentenalters für Frauen und Männer (z.B. auf 67 Jahre)?</t>
        </is>
      </c>
      <c r="E2670" t="inlineStr">
        <is>
          <t>Standard-4</t>
        </is>
      </c>
      <c r="F2670" t="n">
        <v>12</v>
      </c>
      <c r="G2670" t="inlineStr">
        <is>
          <t>Sozialstaat &amp; Familie</t>
        </is>
      </c>
      <c r="H2670" t="inlineStr">
        <is>
          <t>Q04598</t>
        </is>
      </c>
      <c r="I2670" t="inlineStr">
        <is>
          <t>de</t>
        </is>
      </c>
      <c r="J2670" t="b">
        <v>1</v>
      </c>
      <c r="K2670" t="inlineStr">
        <is>
          <t>cf1d710ea3aeabc9578cc721a2231dbe</t>
        </is>
      </c>
      <c r="L2670" t="inlineStr">
        <is>
          <t>cf1d710ea3aeabc9578cc721a2231dbe</t>
        </is>
      </c>
      <c r="M2670" t="n">
        <v>507</v>
      </c>
      <c r="N2670" t="n">
        <v>507</v>
      </c>
    </row>
    <row r="2671">
      <c r="A2671" t="n">
        <v>96</v>
      </c>
      <c r="B2671" t="n">
        <v>2015</v>
      </c>
      <c r="C2671" t="n">
        <v>1180</v>
      </c>
      <c r="D2671" t="inlineStr">
        <is>
          <t>Befürworten Sie eine Erhöhung des Rentenalters für Frauen und Männer (z.B. auf 67 Jahre)?</t>
        </is>
      </c>
      <c r="E2671" t="inlineStr">
        <is>
          <t>Standard-4</t>
        </is>
      </c>
      <c r="F2671" t="n">
        <v>12</v>
      </c>
      <c r="G2671" t="inlineStr">
        <is>
          <t>Sozialstaat &amp; Familie</t>
        </is>
      </c>
      <c r="H2671" t="inlineStr">
        <is>
          <t>Q04717</t>
        </is>
      </c>
      <c r="I2671" t="inlineStr">
        <is>
          <t>de</t>
        </is>
      </c>
      <c r="J2671" t="b">
        <v>1</v>
      </c>
      <c r="K2671" t="inlineStr">
        <is>
          <t>cf1d710ea3aeabc9578cc721a2231dbe</t>
        </is>
      </c>
      <c r="L2671" t="inlineStr">
        <is>
          <t>cf1d710ea3aeabc9578cc721a2231dbe</t>
        </is>
      </c>
      <c r="M2671" t="n">
        <v>507</v>
      </c>
      <c r="N2671" t="n">
        <v>507</v>
      </c>
    </row>
    <row r="2672">
      <c r="A2672" t="n">
        <v>95</v>
      </c>
      <c r="B2672" t="n">
        <v>2015</v>
      </c>
      <c r="C2672" t="n">
        <v>1433</v>
      </c>
      <c r="D2672" t="inlineStr">
        <is>
          <t>Befürworten Sie eine Erhöhung des Rentenalters für Frauen und Männer (z.B. auf 67 Jahre)?</t>
        </is>
      </c>
      <c r="E2672" t="inlineStr">
        <is>
          <t>Standard-4</t>
        </is>
      </c>
      <c r="F2672" t="n">
        <v>12</v>
      </c>
      <c r="G2672" t="inlineStr">
        <is>
          <t>Sozialstaat &amp; Familie</t>
        </is>
      </c>
      <c r="H2672" t="inlineStr">
        <is>
          <t>Q04784</t>
        </is>
      </c>
      <c r="I2672" t="inlineStr">
        <is>
          <t>de</t>
        </is>
      </c>
      <c r="J2672" t="b">
        <v>1</v>
      </c>
      <c r="K2672" t="inlineStr">
        <is>
          <t>cf1d710ea3aeabc9578cc721a2231dbe</t>
        </is>
      </c>
      <c r="L2672" t="inlineStr">
        <is>
          <t>cf1d710ea3aeabc9578cc721a2231dbe</t>
        </is>
      </c>
      <c r="M2672" t="n">
        <v>507</v>
      </c>
      <c r="N2672" t="n">
        <v>507</v>
      </c>
    </row>
    <row r="2673">
      <c r="A2673" t="n">
        <v>80</v>
      </c>
      <c r="B2673" t="n">
        <v>2015</v>
      </c>
      <c r="C2673" t="n">
        <v>1233</v>
      </c>
      <c r="D2673" t="inlineStr">
        <is>
          <t>Befürworten Sie eine Erhöhung des Rentenalters für Frauen und Männer (z.B. auf 67 Jahre)?</t>
        </is>
      </c>
      <c r="E2673" t="inlineStr">
        <is>
          <t>Standard-4</t>
        </is>
      </c>
      <c r="F2673" t="n">
        <v>12</v>
      </c>
      <c r="G2673" t="inlineStr">
        <is>
          <t>Sozialstaat &amp; Familie</t>
        </is>
      </c>
      <c r="H2673" t="inlineStr">
        <is>
          <t>Q04903</t>
        </is>
      </c>
      <c r="I2673" t="inlineStr">
        <is>
          <t>de</t>
        </is>
      </c>
      <c r="J2673" t="b">
        <v>1</v>
      </c>
      <c r="K2673" t="inlineStr">
        <is>
          <t>cf1d710ea3aeabc9578cc721a2231dbe</t>
        </is>
      </c>
      <c r="L2673" t="inlineStr">
        <is>
          <t>cf1d710ea3aeabc9578cc721a2231dbe</t>
        </is>
      </c>
      <c r="M2673" t="n">
        <v>507</v>
      </c>
      <c r="N2673" t="n">
        <v>507</v>
      </c>
    </row>
    <row r="2674">
      <c r="A2674" t="n">
        <v>122</v>
      </c>
      <c r="B2674" t="n">
        <v>2016</v>
      </c>
      <c r="C2674" t="n">
        <v>1804</v>
      </c>
      <c r="D2674" t="inlineStr">
        <is>
          <t>Befürworten Sie eine Erhöhung des Rentenalters für Frauen und Männer (z.B. auf 67 Jahre)?</t>
        </is>
      </c>
      <c r="E2674" t="inlineStr">
        <is>
          <t>Standard-4</t>
        </is>
      </c>
      <c r="F2674" t="n">
        <v>12</v>
      </c>
      <c r="G2674" t="inlineStr">
        <is>
          <t>Sozialstaat &amp; Familie</t>
        </is>
      </c>
      <c r="H2674" t="inlineStr">
        <is>
          <t>Q04958</t>
        </is>
      </c>
      <c r="I2674" t="inlineStr">
        <is>
          <t>de</t>
        </is>
      </c>
      <c r="J2674" t="b">
        <v>1</v>
      </c>
      <c r="K2674" t="inlineStr">
        <is>
          <t>cf1d710ea3aeabc9578cc721a2231dbe</t>
        </is>
      </c>
      <c r="L2674" t="inlineStr">
        <is>
          <t>cf1d710ea3aeabc9578cc721a2231dbe</t>
        </is>
      </c>
      <c r="M2674" t="n">
        <v>507</v>
      </c>
      <c r="N2674" t="n">
        <v>507</v>
      </c>
    </row>
    <row r="2675">
      <c r="A2675" t="n">
        <v>134</v>
      </c>
      <c r="B2675" t="n">
        <v>2016</v>
      </c>
      <c r="C2675" t="n">
        <v>1916</v>
      </c>
      <c r="D2675" t="inlineStr">
        <is>
          <t>Befürworten Sie eine Erhöhung des Rentenalters für Frauen und Männer (z.B. auf 67 Jahre)?</t>
        </is>
      </c>
      <c r="E2675" t="inlineStr">
        <is>
          <t>Standard-4</t>
        </is>
      </c>
      <c r="F2675" t="n">
        <v>12</v>
      </c>
      <c r="G2675" t="inlineStr">
        <is>
          <t>Sozialstaat &amp; Familie</t>
        </is>
      </c>
      <c r="H2675" t="inlineStr">
        <is>
          <t>Q05016</t>
        </is>
      </c>
      <c r="I2675" t="inlineStr">
        <is>
          <t>de</t>
        </is>
      </c>
      <c r="J2675" t="b">
        <v>1</v>
      </c>
      <c r="K2675" t="inlineStr">
        <is>
          <t>cf1d710ea3aeabc9578cc721a2231dbe</t>
        </is>
      </c>
      <c r="L2675" t="inlineStr">
        <is>
          <t>cf1d710ea3aeabc9578cc721a2231dbe</t>
        </is>
      </c>
      <c r="M2675" t="n">
        <v>507</v>
      </c>
      <c r="N2675" t="n">
        <v>507</v>
      </c>
    </row>
    <row r="2676">
      <c r="A2676" t="n">
        <v>100</v>
      </c>
      <c r="B2676" t="n">
        <v>2016</v>
      </c>
      <c r="C2676" t="n">
        <v>1595</v>
      </c>
      <c r="D2676" t="inlineStr">
        <is>
          <t>Befürworten Sie eine Erhöhung des Rentenalters für Frauen und Männer (z.B. auf 67 Jahre)?</t>
        </is>
      </c>
      <c r="E2676" t="inlineStr">
        <is>
          <t>Standard-4</t>
        </is>
      </c>
      <c r="F2676" t="n">
        <v>12</v>
      </c>
      <c r="G2676" t="inlineStr">
        <is>
          <t>Sozialstaat &amp; Familie</t>
        </is>
      </c>
      <c r="H2676" t="inlineStr">
        <is>
          <t>Q05060</t>
        </is>
      </c>
      <c r="I2676" t="inlineStr">
        <is>
          <t>de</t>
        </is>
      </c>
      <c r="J2676" t="b">
        <v>1</v>
      </c>
      <c r="K2676" t="inlineStr">
        <is>
          <t>cf1d710ea3aeabc9578cc721a2231dbe</t>
        </is>
      </c>
      <c r="L2676" t="inlineStr">
        <is>
          <t>cf1d710ea3aeabc9578cc721a2231dbe</t>
        </is>
      </c>
      <c r="M2676" t="n">
        <v>507</v>
      </c>
      <c r="N2676" t="n">
        <v>507</v>
      </c>
    </row>
    <row r="2677">
      <c r="A2677" t="n">
        <v>105</v>
      </c>
      <c r="B2677" t="n">
        <v>2016</v>
      </c>
      <c r="C2677" t="n">
        <v>1638</v>
      </c>
      <c r="D2677" t="inlineStr">
        <is>
          <t>Befürworten Sie eine Erhöhung des Rentenalters für Frauen und Männer (z.B. auf 67 Jahre)?</t>
        </is>
      </c>
      <c r="E2677" t="inlineStr">
        <is>
          <t>Standard-4</t>
        </is>
      </c>
      <c r="F2677" t="n">
        <v>12</v>
      </c>
      <c r="G2677" t="inlineStr">
        <is>
          <t>Sozialstaat &amp; Familie</t>
        </is>
      </c>
      <c r="H2677" t="inlineStr">
        <is>
          <t>Q05100</t>
        </is>
      </c>
      <c r="I2677" t="inlineStr">
        <is>
          <t>de</t>
        </is>
      </c>
      <c r="J2677" t="b">
        <v>1</v>
      </c>
      <c r="K2677" t="inlineStr">
        <is>
          <t>cf1d710ea3aeabc9578cc721a2231dbe</t>
        </is>
      </c>
      <c r="L2677" t="inlineStr">
        <is>
          <t>cf1d710ea3aeabc9578cc721a2231dbe</t>
        </is>
      </c>
      <c r="M2677" t="n">
        <v>507</v>
      </c>
      <c r="N2677" t="n">
        <v>507</v>
      </c>
    </row>
    <row r="2678">
      <c r="A2678" t="n">
        <v>102</v>
      </c>
      <c r="B2678" t="n">
        <v>2016</v>
      </c>
      <c r="C2678" t="n">
        <v>1554</v>
      </c>
      <c r="D2678" t="inlineStr">
        <is>
          <t>Befürworten Sie eine Erhöhung des Rentenalters für Frauen und Männer (z.B. auf 67 Jahre)?</t>
        </is>
      </c>
      <c r="E2678" t="inlineStr">
        <is>
          <t>Standard-4</t>
        </is>
      </c>
      <c r="F2678" t="n">
        <v>12</v>
      </c>
      <c r="G2678" t="inlineStr">
        <is>
          <t>Sozialstaat &amp; Familie</t>
        </is>
      </c>
      <c r="H2678" t="inlineStr">
        <is>
          <t>Q05139</t>
        </is>
      </c>
      <c r="I2678" t="inlineStr">
        <is>
          <t>de</t>
        </is>
      </c>
      <c r="J2678" t="b">
        <v>1</v>
      </c>
      <c r="K2678" t="inlineStr">
        <is>
          <t>cf1d710ea3aeabc9578cc721a2231dbe</t>
        </is>
      </c>
      <c r="L2678" t="inlineStr">
        <is>
          <t>cf1d710ea3aeabc9578cc721a2231dbe</t>
        </is>
      </c>
      <c r="M2678" t="n">
        <v>507</v>
      </c>
      <c r="N2678" t="n">
        <v>507</v>
      </c>
    </row>
    <row r="2679">
      <c r="A2679" t="n">
        <v>154</v>
      </c>
      <c r="B2679" t="n">
        <v>2017</v>
      </c>
      <c r="C2679" t="n">
        <v>2160</v>
      </c>
      <c r="D2679" t="inlineStr">
        <is>
          <t>Befürworten Sie eine Erhöhung des Rentenalters für Frauen und Männer (z.B. auf 67 Jahre)?</t>
        </is>
      </c>
      <c r="E2679" t="inlineStr">
        <is>
          <t>Standard-4</t>
        </is>
      </c>
      <c r="F2679" t="n">
        <v>12</v>
      </c>
      <c r="G2679" t="inlineStr">
        <is>
          <t>Sozialstaat &amp; Familie</t>
        </is>
      </c>
      <c r="H2679" t="inlineStr">
        <is>
          <t>Q05247</t>
        </is>
      </c>
      <c r="I2679" t="inlineStr">
        <is>
          <t>de</t>
        </is>
      </c>
      <c r="J2679" t="b">
        <v>1</v>
      </c>
      <c r="K2679" t="inlineStr">
        <is>
          <t>cf1d710ea3aeabc9578cc721a2231dbe</t>
        </is>
      </c>
      <c r="L2679" t="inlineStr">
        <is>
          <t>cf1d710ea3aeabc9578cc721a2231dbe</t>
        </is>
      </c>
      <c r="M2679" t="n">
        <v>507</v>
      </c>
      <c r="N2679" t="n">
        <v>507</v>
      </c>
    </row>
    <row r="2680">
      <c r="A2680" t="n">
        <v>156</v>
      </c>
      <c r="B2680" t="n">
        <v>2017</v>
      </c>
      <c r="C2680" t="n">
        <v>2217</v>
      </c>
      <c r="D2680" t="inlineStr">
        <is>
          <t>Befürworten Sie eine Erhöhung des Rentenalters für Frauen und Männer (z.B. auf 67 Jahre)?</t>
        </is>
      </c>
      <c r="E2680" t="inlineStr">
        <is>
          <t>Standard-4</t>
        </is>
      </c>
      <c r="F2680" t="n">
        <v>12</v>
      </c>
      <c r="G2680" t="inlineStr">
        <is>
          <t>Sozialstaat &amp; Familie</t>
        </is>
      </c>
      <c r="H2680" t="inlineStr">
        <is>
          <t>Q05367</t>
        </is>
      </c>
      <c r="I2680" t="inlineStr">
        <is>
          <t>de</t>
        </is>
      </c>
      <c r="J2680" t="b">
        <v>1</v>
      </c>
      <c r="K2680" t="inlineStr">
        <is>
          <t>cf1d710ea3aeabc9578cc721a2231dbe</t>
        </is>
      </c>
      <c r="L2680" t="inlineStr">
        <is>
          <t>cf1d710ea3aeabc9578cc721a2231dbe</t>
        </is>
      </c>
      <c r="M2680" t="n">
        <v>507</v>
      </c>
      <c r="N2680" t="n">
        <v>507</v>
      </c>
    </row>
    <row r="2681">
      <c r="A2681" t="n">
        <v>178</v>
      </c>
      <c r="B2681" t="n">
        <v>2018</v>
      </c>
      <c r="C2681" t="n">
        <v>2689</v>
      </c>
      <c r="D2681" t="inlineStr">
        <is>
          <t>Befürworten Sie eine Erhöhung des Rentenalters für Frauen und Männer (z.B. auf 67 Jahre)?</t>
        </is>
      </c>
      <c r="E2681" t="inlineStr">
        <is>
          <t>Standard-4</t>
        </is>
      </c>
      <c r="F2681" t="n">
        <v>12</v>
      </c>
      <c r="G2681" t="inlineStr">
        <is>
          <t>Sozialstaat &amp; Familie</t>
        </is>
      </c>
      <c r="H2681" t="inlineStr">
        <is>
          <t>Q05422</t>
        </is>
      </c>
      <c r="I2681" t="inlineStr">
        <is>
          <t>de</t>
        </is>
      </c>
      <c r="J2681" t="b">
        <v>1</v>
      </c>
      <c r="K2681" t="inlineStr">
        <is>
          <t>cf1d710ea3aeabc9578cc721a2231dbe</t>
        </is>
      </c>
      <c r="L2681" t="inlineStr">
        <is>
          <t>cf1d710ea3aeabc9578cc721a2231dbe</t>
        </is>
      </c>
      <c r="M2681" t="n">
        <v>507</v>
      </c>
      <c r="N2681" t="n">
        <v>507</v>
      </c>
    </row>
    <row r="2682">
      <c r="A2682" t="n">
        <v>191</v>
      </c>
      <c r="B2682" t="n">
        <v>2018</v>
      </c>
      <c r="C2682" t="n">
        <v>2941</v>
      </c>
      <c r="D2682" t="inlineStr">
        <is>
          <t>Befürworten Sie eine Erhöhung des Rentenalters für Frauen und Männer (z.B. auf 67 Jahre)?</t>
        </is>
      </c>
      <c r="E2682" t="inlineStr">
        <is>
          <t>Standard-4</t>
        </is>
      </c>
      <c r="F2682" t="n">
        <v>12</v>
      </c>
      <c r="G2682" t="inlineStr">
        <is>
          <t>Sozialstaat &amp; Familie</t>
        </is>
      </c>
      <c r="H2682" t="inlineStr">
        <is>
          <t>Q05538</t>
        </is>
      </c>
      <c r="I2682" t="inlineStr">
        <is>
          <t>de</t>
        </is>
      </c>
      <c r="J2682" t="b">
        <v>1</v>
      </c>
      <c r="K2682" t="inlineStr">
        <is>
          <t>cf1d710ea3aeabc9578cc721a2231dbe</t>
        </is>
      </c>
      <c r="L2682" t="inlineStr">
        <is>
          <t>cf1d710ea3aeabc9578cc721a2231dbe</t>
        </is>
      </c>
      <c r="M2682" t="n">
        <v>507</v>
      </c>
      <c r="N2682" t="n">
        <v>507</v>
      </c>
    </row>
    <row r="2683">
      <c r="A2683" t="n">
        <v>190</v>
      </c>
      <c r="B2683" t="n">
        <v>2018</v>
      </c>
      <c r="C2683" t="n">
        <v>2879</v>
      </c>
      <c r="D2683" t="inlineStr">
        <is>
          <t>Befürworten Sie eine Erhöhung des Rentenalters für Frauen und Männer (z.B. auf 67 Jahre)?</t>
        </is>
      </c>
      <c r="E2683" t="inlineStr">
        <is>
          <t>Standard-4</t>
        </is>
      </c>
      <c r="F2683" t="n">
        <v>12</v>
      </c>
      <c r="G2683" t="inlineStr">
        <is>
          <t>Sozialstaat &amp; Familie</t>
        </is>
      </c>
      <c r="H2683" t="inlineStr">
        <is>
          <t>Q05592</t>
        </is>
      </c>
      <c r="I2683" t="inlineStr">
        <is>
          <t>de</t>
        </is>
      </c>
      <c r="J2683" t="b">
        <v>1</v>
      </c>
      <c r="K2683" t="inlineStr">
        <is>
          <t>cf1d710ea3aeabc9578cc721a2231dbe</t>
        </is>
      </c>
      <c r="L2683" t="inlineStr">
        <is>
          <t>cf1d710ea3aeabc9578cc721a2231dbe</t>
        </is>
      </c>
      <c r="M2683" t="n">
        <v>507</v>
      </c>
      <c r="N2683" t="n">
        <v>507</v>
      </c>
    </row>
    <row r="2684">
      <c r="A2684" t="n">
        <v/>
      </c>
      <c r="B2684" t="n">
        <v>2018</v>
      </c>
      <c r="C2684" t="n">
        <v/>
      </c>
      <c r="D2684" t="inlineStr">
        <is>
          <t>Befürworten Sie eine Erhöhung des Rentenalters für Frauen und Männer (z.B. auf 67 Jahre)?</t>
        </is>
      </c>
      <c r="E2684" t="n">
        <v/>
      </c>
      <c r="F2684" t="n">
        <v>12</v>
      </c>
      <c r="G2684" t="inlineStr">
        <is>
          <t>Sozialstaat &amp; Familie</t>
        </is>
      </c>
      <c r="H2684" t="inlineStr">
        <is>
          <t>Q05639</t>
        </is>
      </c>
      <c r="I2684" t="inlineStr">
        <is>
          <t>de</t>
        </is>
      </c>
      <c r="J2684" t="b">
        <v>1</v>
      </c>
      <c r="K2684" t="inlineStr">
        <is>
          <t>cf1d710ea3aeabc9578cc721a2231dbe</t>
        </is>
      </c>
      <c r="L2684" t="inlineStr">
        <is>
          <t>cf1d710ea3aeabc9578cc721a2231dbe</t>
        </is>
      </c>
      <c r="M2684" t="n">
        <v>507</v>
      </c>
      <c r="N2684" t="n">
        <v>507</v>
      </c>
    </row>
    <row r="2685">
      <c r="A2685" t="n">
        <v/>
      </c>
      <c r="B2685" t="n">
        <v>2018</v>
      </c>
      <c r="C2685" t="n">
        <v/>
      </c>
      <c r="D2685" t="inlineStr">
        <is>
          <t>Befürworten Sie eine Erhöhung des Rentenalters für Frauen und Männer (z.B. auf 67 Jahre)?</t>
        </is>
      </c>
      <c r="E2685" t="n">
        <v/>
      </c>
      <c r="F2685" t="n">
        <v>12</v>
      </c>
      <c r="G2685" t="inlineStr">
        <is>
          <t>Sozialstaat &amp; Familie</t>
        </is>
      </c>
      <c r="H2685" t="inlineStr">
        <is>
          <t>Q05676</t>
        </is>
      </c>
      <c r="I2685" t="inlineStr">
        <is>
          <t>de</t>
        </is>
      </c>
      <c r="J2685" t="b">
        <v>1</v>
      </c>
      <c r="K2685" t="inlineStr">
        <is>
          <t>cf1d710ea3aeabc9578cc721a2231dbe</t>
        </is>
      </c>
      <c r="L2685" t="inlineStr">
        <is>
          <t>cf1d710ea3aeabc9578cc721a2231dbe</t>
        </is>
      </c>
      <c r="M2685" t="n">
        <v>507</v>
      </c>
      <c r="N2685" t="n">
        <v>507</v>
      </c>
    </row>
    <row r="2686">
      <c r="A2686" t="n">
        <v>202</v>
      </c>
      <c r="B2686" t="n">
        <v>2019</v>
      </c>
      <c r="C2686" t="n">
        <v>3139</v>
      </c>
      <c r="D2686" t="inlineStr">
        <is>
          <t>Befürworten Sie eine Erhöhung des Rentenalters für Frauen und Männer (z.B. auf 67 Jahre)?</t>
        </is>
      </c>
      <c r="E2686" t="inlineStr">
        <is>
          <t>Standard-4</t>
        </is>
      </c>
      <c r="F2686" t="n">
        <v>12</v>
      </c>
      <c r="G2686" t="inlineStr">
        <is>
          <t>Sozialstaat &amp; Familie</t>
        </is>
      </c>
      <c r="H2686" t="inlineStr">
        <is>
          <t>Q05774</t>
        </is>
      </c>
      <c r="I2686" t="inlineStr">
        <is>
          <t>de</t>
        </is>
      </c>
      <c r="J2686" t="b">
        <v>1</v>
      </c>
      <c r="K2686" t="inlineStr">
        <is>
          <t>cf1d710ea3aeabc9578cc721a2231dbe</t>
        </is>
      </c>
      <c r="L2686" t="inlineStr">
        <is>
          <t>cf1d710ea3aeabc9578cc721a2231dbe</t>
        </is>
      </c>
      <c r="M2686" t="n">
        <v>507</v>
      </c>
      <c r="N2686" t="n">
        <v>507</v>
      </c>
    </row>
    <row r="2687">
      <c r="A2687" t="n">
        <v>201</v>
      </c>
      <c r="B2687" t="n">
        <v>2019</v>
      </c>
      <c r="C2687" t="n">
        <v>3250</v>
      </c>
      <c r="D2687" t="inlineStr">
        <is>
          <t>Befürworten Sie eine Erhöhung des Rentenalters für Frauen und Männer (z.B. auf 67 Jahre)?</t>
        </is>
      </c>
      <c r="E2687" t="inlineStr">
        <is>
          <t>Standard-4</t>
        </is>
      </c>
      <c r="F2687" t="n">
        <v>12</v>
      </c>
      <c r="G2687" t="inlineStr">
        <is>
          <t>Sozialstaat &amp; Familie</t>
        </is>
      </c>
      <c r="H2687" t="inlineStr">
        <is>
          <t>Q05824</t>
        </is>
      </c>
      <c r="I2687" t="inlineStr">
        <is>
          <t>de</t>
        </is>
      </c>
      <c r="J2687" t="b">
        <v>1</v>
      </c>
      <c r="K2687" t="inlineStr">
        <is>
          <t>cf1d710ea3aeabc9578cc721a2231dbe</t>
        </is>
      </c>
      <c r="L2687" t="inlineStr">
        <is>
          <t>cf1d710ea3aeabc9578cc721a2231dbe</t>
        </is>
      </c>
      <c r="M2687" t="n">
        <v>507</v>
      </c>
      <c r="N2687" t="n">
        <v>507</v>
      </c>
    </row>
    <row r="2688">
      <c r="A2688" t="n">
        <v>204</v>
      </c>
      <c r="B2688" t="n">
        <v>2019</v>
      </c>
      <c r="C2688" t="n">
        <v>3196</v>
      </c>
      <c r="D2688" t="inlineStr">
        <is>
          <t>Befürworten Sie eine Erhöhung des Rentenalters für Frauen und Männer (z.B. auf 67 Jahre)?</t>
        </is>
      </c>
      <c r="E2688" t="inlineStr">
        <is>
          <t>Standard-4</t>
        </is>
      </c>
      <c r="F2688" t="n">
        <v>12</v>
      </c>
      <c r="G2688" t="inlineStr">
        <is>
          <t>Sozialstaat &amp; Familie</t>
        </is>
      </c>
      <c r="H2688" t="inlineStr">
        <is>
          <t>Q05997</t>
        </is>
      </c>
      <c r="I2688" t="inlineStr">
        <is>
          <t>de</t>
        </is>
      </c>
      <c r="J2688" t="b">
        <v>1</v>
      </c>
      <c r="K2688" t="inlineStr">
        <is>
          <t>cf1d710ea3aeabc9578cc721a2231dbe</t>
        </is>
      </c>
      <c r="L2688" t="inlineStr">
        <is>
          <t>cf1d710ea3aeabc9578cc721a2231dbe</t>
        </is>
      </c>
      <c r="M2688" t="n">
        <v>507</v>
      </c>
      <c r="N2688" t="n">
        <v>507</v>
      </c>
    </row>
    <row r="2689">
      <c r="A2689" t="n">
        <v>26</v>
      </c>
      <c r="B2689" t="n">
        <v>2012</v>
      </c>
      <c r="C2689" t="n">
        <v>1</v>
      </c>
      <c r="D2689" t="inlineStr">
        <is>
          <t>Befürworten Sie eine Erhöhung des Rentenalters für Frauen und Männer (z.B. auf 67 Jahre)?</t>
        </is>
      </c>
      <c r="E2689" t="inlineStr">
        <is>
          <t>Standard-4</t>
        </is>
      </c>
      <c r="F2689" t="n">
        <v>12</v>
      </c>
      <c r="G2689" t="inlineStr">
        <is>
          <t>Sozialstaat &amp; Familie</t>
        </is>
      </c>
      <c r="H2689" t="inlineStr">
        <is>
          <t>Q06246</t>
        </is>
      </c>
      <c r="I2689" t="inlineStr">
        <is>
          <t>de</t>
        </is>
      </c>
      <c r="J2689" t="b">
        <v>1</v>
      </c>
      <c r="K2689" t="inlineStr">
        <is>
          <t>cf1d710ea3aeabc9578cc721a2231dbe</t>
        </is>
      </c>
      <c r="L2689" t="inlineStr">
        <is>
          <t>cf1d710ea3aeabc9578cc721a2231dbe</t>
        </is>
      </c>
      <c r="M2689" t="n">
        <v>507</v>
      </c>
      <c r="N2689" t="n">
        <v>507</v>
      </c>
    </row>
    <row r="2690">
      <c r="A2690" t="n">
        <v>122</v>
      </c>
      <c r="B2690" t="n">
        <v>2016</v>
      </c>
      <c r="C2690" t="n">
        <v>1804</v>
      </c>
      <c r="D2690" t="inlineStr">
        <is>
          <t>Befürworten Sie eine Erhöhung des Rentenalters für Frauen und Männer (z.B. auf 67 Jahre)?</t>
        </is>
      </c>
      <c r="E2690" t="inlineStr">
        <is>
          <t>Standard-4</t>
        </is>
      </c>
      <c r="F2690" t="n">
        <v>12</v>
      </c>
      <c r="G2690" t="inlineStr">
        <is>
          <t>Sozialstaat &amp; Familie</t>
        </is>
      </c>
      <c r="H2690" t="inlineStr">
        <is>
          <t>Q06308</t>
        </is>
      </c>
      <c r="I2690" t="inlineStr">
        <is>
          <t>de</t>
        </is>
      </c>
      <c r="J2690" t="b">
        <v>1</v>
      </c>
      <c r="K2690" t="inlineStr">
        <is>
          <t>cf1d710ea3aeabc9578cc721a2231dbe</t>
        </is>
      </c>
      <c r="L2690" t="inlineStr">
        <is>
          <t>cf1d710ea3aeabc9578cc721a2231dbe</t>
        </is>
      </c>
      <c r="M2690" t="n">
        <v>507</v>
      </c>
      <c r="N2690" t="n">
        <v>507</v>
      </c>
    </row>
    <row r="2691">
      <c r="A2691" t="n">
        <v>56</v>
      </c>
      <c r="B2691" t="n">
        <v>2014</v>
      </c>
      <c r="C2691" t="n">
        <v>1</v>
      </c>
      <c r="D2691" t="inlineStr">
        <is>
          <t>Befürworten Sie eine Erhöhung des Rentenalters für Frauen und Männer (z.B. auf 67 Jahre)?</t>
        </is>
      </c>
      <c r="E2691" t="inlineStr">
        <is>
          <t>Standard-4</t>
        </is>
      </c>
      <c r="F2691" t="n">
        <v>12</v>
      </c>
      <c r="G2691" t="inlineStr">
        <is>
          <t>Sozialstaat &amp; Familie</t>
        </is>
      </c>
      <c r="H2691" t="inlineStr">
        <is>
          <t>Q06427</t>
        </is>
      </c>
      <c r="I2691" t="inlineStr">
        <is>
          <t>de</t>
        </is>
      </c>
      <c r="J2691" t="b">
        <v>1</v>
      </c>
      <c r="K2691" t="inlineStr">
        <is>
          <t>cf1d710ea3aeabc9578cc721a2231dbe</t>
        </is>
      </c>
      <c r="L2691" t="inlineStr">
        <is>
          <t>cf1d710ea3aeabc9578cc721a2231dbe</t>
        </is>
      </c>
      <c r="M2691" t="n">
        <v>507</v>
      </c>
      <c r="N2691" t="n">
        <v>507</v>
      </c>
    </row>
    <row r="2692">
      <c r="A2692" t="n">
        <v>178</v>
      </c>
      <c r="B2692" t="n">
        <v>2018</v>
      </c>
      <c r="C2692" t="n">
        <v>2689</v>
      </c>
      <c r="D2692" t="inlineStr">
        <is>
          <t>Befürworten Sie eine Erhöhung des Rentenalters für Frauen und Männer (z.B. auf 67 Jahre)?</t>
        </is>
      </c>
      <c r="E2692" t="inlineStr">
        <is>
          <t>Standard-4</t>
        </is>
      </c>
      <c r="F2692" t="n">
        <v>12</v>
      </c>
      <c r="G2692" t="inlineStr">
        <is>
          <t>Sozialstaat &amp; Familie</t>
        </is>
      </c>
      <c r="H2692" t="inlineStr">
        <is>
          <t>Q06485</t>
        </is>
      </c>
      <c r="I2692" t="inlineStr">
        <is>
          <t>de</t>
        </is>
      </c>
      <c r="J2692" t="b">
        <v>1</v>
      </c>
      <c r="K2692" t="inlineStr">
        <is>
          <t>cf1d710ea3aeabc9578cc721a2231dbe</t>
        </is>
      </c>
      <c r="L2692" t="inlineStr">
        <is>
          <t>cf1d710ea3aeabc9578cc721a2231dbe</t>
        </is>
      </c>
      <c r="M2692" t="n">
        <v>507</v>
      </c>
      <c r="N2692" t="n">
        <v>507</v>
      </c>
    </row>
    <row r="2693">
      <c r="A2693" t="n">
        <v>76</v>
      </c>
      <c r="B2693" t="n">
        <v>2015</v>
      </c>
      <c r="C2693" t="n">
        <v>1125</v>
      </c>
      <c r="D2693" t="inlineStr">
        <is>
          <t>Befürworten Sie eine Erhöhung des Rentenalters für Frauen und Männer (z.B. auf 67 Jahre)?</t>
        </is>
      </c>
      <c r="E2693" t="inlineStr">
        <is>
          <t>Standard-4</t>
        </is>
      </c>
      <c r="F2693" t="n">
        <v>12</v>
      </c>
      <c r="G2693" t="inlineStr">
        <is>
          <t>Sozialstaat &amp; Familie</t>
        </is>
      </c>
      <c r="H2693" t="inlineStr">
        <is>
          <t>Q06541</t>
        </is>
      </c>
      <c r="I2693" t="inlineStr">
        <is>
          <t>de</t>
        </is>
      </c>
      <c r="J2693" t="b">
        <v>1</v>
      </c>
      <c r="K2693" t="inlineStr">
        <is>
          <t>cf1d710ea3aeabc9578cc721a2231dbe</t>
        </is>
      </c>
      <c r="L2693" t="inlineStr">
        <is>
          <t>cf1d710ea3aeabc9578cc721a2231dbe</t>
        </is>
      </c>
      <c r="M2693" t="n">
        <v>507</v>
      </c>
      <c r="N2693" t="n">
        <v>507</v>
      </c>
    </row>
    <row r="2694">
      <c r="A2694" t="n">
        <v>202</v>
      </c>
      <c r="B2694" t="n">
        <v>2019</v>
      </c>
      <c r="C2694" t="n">
        <v>3139</v>
      </c>
      <c r="D2694" t="inlineStr">
        <is>
          <t>Befürworten Sie eine Erhöhung des Rentenalters für Frauen und Männer (z.B. auf 67 Jahre)?</t>
        </is>
      </c>
      <c r="E2694" t="inlineStr">
        <is>
          <t>Standard-4</t>
        </is>
      </c>
      <c r="F2694" t="n">
        <v>12</v>
      </c>
      <c r="G2694" t="inlineStr">
        <is>
          <t>Sozialstaat &amp; Familie</t>
        </is>
      </c>
      <c r="H2694" t="inlineStr">
        <is>
          <t>Q06590</t>
        </is>
      </c>
      <c r="I2694" t="inlineStr">
        <is>
          <t>de</t>
        </is>
      </c>
      <c r="J2694" t="b">
        <v>1</v>
      </c>
      <c r="K2694" t="inlineStr">
        <is>
          <t>cf1d710ea3aeabc9578cc721a2231dbe</t>
        </is>
      </c>
      <c r="L2694" t="inlineStr">
        <is>
          <t>cf1d710ea3aeabc9578cc721a2231dbe</t>
        </is>
      </c>
      <c r="M2694" t="n">
        <v>507</v>
      </c>
      <c r="N2694" t="n">
        <v>507</v>
      </c>
    </row>
    <row r="2695">
      <c r="A2695" t="n">
        <v>36</v>
      </c>
      <c r="B2695" t="n">
        <v>2012</v>
      </c>
      <c r="C2695" t="n">
        <v>1</v>
      </c>
      <c r="D2695" t="inlineStr">
        <is>
          <t>Befürworten Sie eine Erhöhung des Rentenalters für Frauen und Männer (z.B. auf 67 Jahre)?</t>
        </is>
      </c>
      <c r="E2695" t="inlineStr">
        <is>
          <t>Standard-4</t>
        </is>
      </c>
      <c r="F2695" t="n">
        <v>12</v>
      </c>
      <c r="G2695" t="inlineStr">
        <is>
          <t>Sozialstaat &amp; Familie</t>
        </is>
      </c>
      <c r="H2695" t="inlineStr">
        <is>
          <t>Q06649</t>
        </is>
      </c>
      <c r="I2695" t="inlineStr">
        <is>
          <t>de</t>
        </is>
      </c>
      <c r="J2695" t="b">
        <v>1</v>
      </c>
      <c r="K2695" t="inlineStr">
        <is>
          <t>cf1d710ea3aeabc9578cc721a2231dbe</t>
        </is>
      </c>
      <c r="L2695" t="inlineStr">
        <is>
          <t>cf1d710ea3aeabc9578cc721a2231dbe</t>
        </is>
      </c>
      <c r="M2695" t="n">
        <v>507</v>
      </c>
      <c r="N2695" t="n">
        <v>507</v>
      </c>
    </row>
    <row r="2696">
      <c r="A2696" t="n">
        <v>123</v>
      </c>
      <c r="B2696" t="n">
        <v>2016</v>
      </c>
      <c r="C2696" t="n">
        <v>1860</v>
      </c>
      <c r="D2696" t="inlineStr">
        <is>
          <t>Befürworten Sie eine Erhöhung des Rentenalters für Frauen und Männer (z.B. auf 67 Jahre)?</t>
        </is>
      </c>
      <c r="E2696" t="inlineStr">
        <is>
          <t>Standard-4</t>
        </is>
      </c>
      <c r="F2696" t="n">
        <v>12</v>
      </c>
      <c r="G2696" t="inlineStr">
        <is>
          <t>Sozialstaat &amp; Familie</t>
        </is>
      </c>
      <c r="H2696" t="inlineStr">
        <is>
          <t>Q06707</t>
        </is>
      </c>
      <c r="I2696" t="inlineStr">
        <is>
          <t>de</t>
        </is>
      </c>
      <c r="J2696" t="b">
        <v>1</v>
      </c>
      <c r="K2696" t="inlineStr">
        <is>
          <t>cf1d710ea3aeabc9578cc721a2231dbe</t>
        </is>
      </c>
      <c r="L2696" t="inlineStr">
        <is>
          <t>cf1d710ea3aeabc9578cc721a2231dbe</t>
        </is>
      </c>
      <c r="M2696" t="n">
        <v>507</v>
      </c>
      <c r="N2696" t="n">
        <v>507</v>
      </c>
    </row>
    <row r="2697">
      <c r="A2697" t="n">
        <v>4</v>
      </c>
      <c r="B2697" t="n">
        <v>2011</v>
      </c>
      <c r="C2697" t="n">
        <v>1</v>
      </c>
      <c r="D2697" t="inlineStr">
        <is>
          <t>Befürworten Sie eine Erhöhung des Rentenalters für Frauen und Männer (z.B. auf 67 Jahre)?</t>
        </is>
      </c>
      <c r="E2697" t="inlineStr">
        <is>
          <t>Standard-4</t>
        </is>
      </c>
      <c r="F2697" t="n">
        <v>12</v>
      </c>
      <c r="G2697" t="inlineStr">
        <is>
          <t>Sozialstaat &amp; Familie</t>
        </is>
      </c>
      <c r="H2697" t="inlineStr">
        <is>
          <t>Q06827</t>
        </is>
      </c>
      <c r="I2697" t="inlineStr">
        <is>
          <t>de</t>
        </is>
      </c>
      <c r="J2697" t="b">
        <v>1</v>
      </c>
      <c r="K2697" t="inlineStr">
        <is>
          <t>cf1d710ea3aeabc9578cc721a2231dbe</t>
        </is>
      </c>
      <c r="L2697" t="inlineStr">
        <is>
          <t>cf1d710ea3aeabc9578cc721a2231dbe</t>
        </is>
      </c>
      <c r="M2697" t="n">
        <v>507</v>
      </c>
      <c r="N2697" t="n">
        <v>507</v>
      </c>
    </row>
    <row r="2698">
      <c r="A2698" t="n">
        <v>134</v>
      </c>
      <c r="B2698" t="n">
        <v>2016</v>
      </c>
      <c r="C2698" t="n">
        <v>1916</v>
      </c>
      <c r="D2698" t="inlineStr">
        <is>
          <t>Befürworten Sie eine Erhöhung des Rentenalters für Frauen und Männer (z.B. auf 67 Jahre)?</t>
        </is>
      </c>
      <c r="E2698" t="inlineStr">
        <is>
          <t>Standard-4</t>
        </is>
      </c>
      <c r="F2698" t="n">
        <v>12</v>
      </c>
      <c r="G2698" t="inlineStr">
        <is>
          <t>Sozialstaat &amp; Familie</t>
        </is>
      </c>
      <c r="H2698" t="inlineStr">
        <is>
          <t>Q06885</t>
        </is>
      </c>
      <c r="I2698" t="inlineStr">
        <is>
          <t>de</t>
        </is>
      </c>
      <c r="J2698" t="b">
        <v>1</v>
      </c>
      <c r="K2698" t="inlineStr">
        <is>
          <t>cf1d710ea3aeabc9578cc721a2231dbe</t>
        </is>
      </c>
      <c r="L2698" t="inlineStr">
        <is>
          <t>cf1d710ea3aeabc9578cc721a2231dbe</t>
        </is>
      </c>
      <c r="M2698" t="n">
        <v>507</v>
      </c>
      <c r="N2698" t="n">
        <v>507</v>
      </c>
    </row>
    <row r="2699">
      <c r="A2699" t="n">
        <v>63</v>
      </c>
      <c r="B2699" t="n">
        <v>2014</v>
      </c>
      <c r="C2699" t="n">
        <v>1</v>
      </c>
      <c r="D2699" t="inlineStr">
        <is>
          <t>Befürworten Sie eine Erhöhung des Rentenalters für Frauen und Männer (z.B. auf 67 Jahre)?</t>
        </is>
      </c>
      <c r="E2699" t="inlineStr">
        <is>
          <t>Standard-4</t>
        </is>
      </c>
      <c r="F2699" t="n">
        <v>12</v>
      </c>
      <c r="G2699" t="inlineStr">
        <is>
          <t>Sozialstaat &amp; Familie</t>
        </is>
      </c>
      <c r="H2699" t="inlineStr">
        <is>
          <t>Q06997</t>
        </is>
      </c>
      <c r="I2699" t="inlineStr">
        <is>
          <t>de</t>
        </is>
      </c>
      <c r="J2699" t="b">
        <v>1</v>
      </c>
      <c r="K2699" t="inlineStr">
        <is>
          <t>cf1d710ea3aeabc9578cc721a2231dbe</t>
        </is>
      </c>
      <c r="L2699" t="inlineStr">
        <is>
          <t>cf1d710ea3aeabc9578cc721a2231dbe</t>
        </is>
      </c>
      <c r="M2699" t="n">
        <v>507</v>
      </c>
      <c r="N2699" t="n">
        <v>507</v>
      </c>
    </row>
    <row r="2700">
      <c r="A2700" t="n">
        <v>191</v>
      </c>
      <c r="B2700" t="n">
        <v>2018</v>
      </c>
      <c r="C2700" t="n">
        <v>2941</v>
      </c>
      <c r="D2700" t="inlineStr">
        <is>
          <t>Befürworten Sie eine Erhöhung des Rentenalters für Frauen und Männer (z.B. auf 67 Jahre)?</t>
        </is>
      </c>
      <c r="E2700" t="inlineStr">
        <is>
          <t>Standard-4</t>
        </is>
      </c>
      <c r="F2700" t="n">
        <v>12</v>
      </c>
      <c r="G2700" t="inlineStr">
        <is>
          <t>Sozialstaat &amp; Familie</t>
        </is>
      </c>
      <c r="H2700" t="inlineStr">
        <is>
          <t>Q07052</t>
        </is>
      </c>
      <c r="I2700" t="inlineStr">
        <is>
          <t>de</t>
        </is>
      </c>
      <c r="J2700" t="b">
        <v>1</v>
      </c>
      <c r="K2700" t="inlineStr">
        <is>
          <t>cf1d710ea3aeabc9578cc721a2231dbe</t>
        </is>
      </c>
      <c r="L2700" t="inlineStr">
        <is>
          <t>cf1d710ea3aeabc9578cc721a2231dbe</t>
        </is>
      </c>
      <c r="M2700" t="n">
        <v>507</v>
      </c>
      <c r="N2700" t="n">
        <v>507</v>
      </c>
    </row>
    <row r="2701">
      <c r="A2701" t="n">
        <v>61</v>
      </c>
      <c r="B2701" t="n">
        <v>2014</v>
      </c>
      <c r="C2701" t="n">
        <v>1</v>
      </c>
      <c r="D2701" t="inlineStr">
        <is>
          <t>Befürworten Sie eine Erhöhung des Rentenalters für Frauen und Männer (z.B. auf 67 Jahre)?</t>
        </is>
      </c>
      <c r="E2701" t="inlineStr">
        <is>
          <t>Standard-4</t>
        </is>
      </c>
      <c r="F2701" t="n">
        <v>12</v>
      </c>
      <c r="G2701" t="inlineStr">
        <is>
          <t>Sozialstaat &amp; Familie</t>
        </is>
      </c>
      <c r="H2701" t="inlineStr">
        <is>
          <t>Q07114</t>
        </is>
      </c>
      <c r="I2701" t="inlineStr">
        <is>
          <t>de</t>
        </is>
      </c>
      <c r="J2701" t="b">
        <v>1</v>
      </c>
      <c r="K2701" t="inlineStr">
        <is>
          <t>cf1d710ea3aeabc9578cc721a2231dbe</t>
        </is>
      </c>
      <c r="L2701" t="inlineStr">
        <is>
          <t>cf1d710ea3aeabc9578cc721a2231dbe</t>
        </is>
      </c>
      <c r="M2701" t="n">
        <v>507</v>
      </c>
      <c r="N2701" t="n">
        <v>507</v>
      </c>
    </row>
    <row r="2702">
      <c r="A2702" t="n">
        <v>190</v>
      </c>
      <c r="B2702" t="n">
        <v>2018</v>
      </c>
      <c r="C2702" t="n">
        <v>2879</v>
      </c>
      <c r="D2702" t="inlineStr">
        <is>
          <t>Befürworten Sie eine Erhöhung des Rentenalters für Frauen und Männer (z.B. auf 67 Jahre)?</t>
        </is>
      </c>
      <c r="E2702" t="inlineStr">
        <is>
          <t>Standard-4</t>
        </is>
      </c>
      <c r="F2702" t="n">
        <v>12</v>
      </c>
      <c r="G2702" t="inlineStr">
        <is>
          <t>Sozialstaat &amp; Familie</t>
        </is>
      </c>
      <c r="H2702" t="inlineStr">
        <is>
          <t>Q07166</t>
        </is>
      </c>
      <c r="I2702" t="inlineStr">
        <is>
          <t>de</t>
        </is>
      </c>
      <c r="J2702" t="b">
        <v>1</v>
      </c>
      <c r="K2702" t="inlineStr">
        <is>
          <t>cf1d710ea3aeabc9578cc721a2231dbe</t>
        </is>
      </c>
      <c r="L2702" t="inlineStr">
        <is>
          <t>cf1d710ea3aeabc9578cc721a2231dbe</t>
        </is>
      </c>
      <c r="M2702" t="n">
        <v>507</v>
      </c>
      <c r="N2702" t="n">
        <v>507</v>
      </c>
    </row>
    <row r="2703">
      <c r="A2703" t="n">
        <v>96</v>
      </c>
      <c r="B2703" t="n">
        <v>2015</v>
      </c>
      <c r="C2703" t="n">
        <v>1180</v>
      </c>
      <c r="D2703" t="inlineStr">
        <is>
          <t>Befürworten Sie eine Erhöhung des Rentenalters für Frauen und Männer (z.B. auf 67 Jahre)?</t>
        </is>
      </c>
      <c r="E2703" t="inlineStr">
        <is>
          <t>Standard-4</t>
        </is>
      </c>
      <c r="F2703" t="n">
        <v>12</v>
      </c>
      <c r="G2703" t="inlineStr">
        <is>
          <t>Sozialstaat &amp; Familie</t>
        </is>
      </c>
      <c r="H2703" t="inlineStr">
        <is>
          <t>Q07335</t>
        </is>
      </c>
      <c r="I2703" t="inlineStr">
        <is>
          <t>de</t>
        </is>
      </c>
      <c r="J2703" t="b">
        <v>1</v>
      </c>
      <c r="K2703" t="inlineStr">
        <is>
          <t>cf1d710ea3aeabc9578cc721a2231dbe</t>
        </is>
      </c>
      <c r="L2703" t="inlineStr">
        <is>
          <t>cf1d710ea3aeabc9578cc721a2231dbe</t>
        </is>
      </c>
      <c r="M2703" t="n">
        <v>507</v>
      </c>
      <c r="N2703" t="n">
        <v>507</v>
      </c>
    </row>
    <row r="2704">
      <c r="A2704" t="n">
        <v>201</v>
      </c>
      <c r="B2704" t="n">
        <v>2019</v>
      </c>
      <c r="C2704" t="n">
        <v>3250</v>
      </c>
      <c r="D2704" t="inlineStr">
        <is>
          <t>Befürworten Sie eine Erhöhung des Rentenalters für Frauen und Männer (z.B. auf 67 Jahre)?</t>
        </is>
      </c>
      <c r="E2704" t="inlineStr">
        <is>
          <t>Standard-4</t>
        </is>
      </c>
      <c r="F2704" t="n">
        <v>12</v>
      </c>
      <c r="G2704" t="inlineStr">
        <is>
          <t>Sozialstaat &amp; Familie</t>
        </is>
      </c>
      <c r="H2704" t="inlineStr">
        <is>
          <t>Q07383</t>
        </is>
      </c>
      <c r="I2704" t="inlineStr">
        <is>
          <t>de</t>
        </is>
      </c>
      <c r="J2704" t="b">
        <v>1</v>
      </c>
      <c r="K2704" t="inlineStr">
        <is>
          <t>cf1d710ea3aeabc9578cc721a2231dbe</t>
        </is>
      </c>
      <c r="L2704" t="inlineStr">
        <is>
          <t>cf1d710ea3aeabc9578cc721a2231dbe</t>
        </is>
      </c>
      <c r="M2704" t="n">
        <v>507</v>
      </c>
      <c r="N2704" t="n">
        <v>507</v>
      </c>
    </row>
    <row r="2705">
      <c r="A2705" t="n">
        <v>95</v>
      </c>
      <c r="B2705" t="n">
        <v>2015</v>
      </c>
      <c r="C2705" t="n">
        <v>1433</v>
      </c>
      <c r="D2705" t="inlineStr">
        <is>
          <t>Befürworten Sie eine Erhöhung des Rentenalters für Frauen und Männer (z.B. auf 67 Jahre)?</t>
        </is>
      </c>
      <c r="E2705" t="inlineStr">
        <is>
          <t>Standard-4</t>
        </is>
      </c>
      <c r="F2705" t="n">
        <v>12</v>
      </c>
      <c r="G2705" t="inlineStr">
        <is>
          <t>Sozialstaat &amp; Familie</t>
        </is>
      </c>
      <c r="H2705" t="inlineStr">
        <is>
          <t>Q07564</t>
        </is>
      </c>
      <c r="I2705" t="inlineStr">
        <is>
          <t>de</t>
        </is>
      </c>
      <c r="J2705" t="b">
        <v>1</v>
      </c>
      <c r="K2705" t="inlineStr">
        <is>
          <t>cf1d710ea3aeabc9578cc721a2231dbe</t>
        </is>
      </c>
      <c r="L2705" t="inlineStr">
        <is>
          <t>cf1d710ea3aeabc9578cc721a2231dbe</t>
        </is>
      </c>
      <c r="M2705" t="n">
        <v>507</v>
      </c>
      <c r="N2705" t="n">
        <v>507</v>
      </c>
    </row>
    <row r="2706">
      <c r="A2706" t="n">
        <v/>
      </c>
      <c r="B2706" t="n">
        <v>2018</v>
      </c>
      <c r="C2706" t="n">
        <v/>
      </c>
      <c r="D2706" t="inlineStr">
        <is>
          <t>Befürworten Sie eine Erhöhung des Rentenalters für Frauen und Männer (z.B. auf 67 Jahre)?</t>
        </is>
      </c>
      <c r="E2706" t="n">
        <v/>
      </c>
      <c r="F2706" t="n">
        <v>12</v>
      </c>
      <c r="G2706" t="inlineStr">
        <is>
          <t>Sozialstaat &amp; Familie</t>
        </is>
      </c>
      <c r="H2706" t="inlineStr">
        <is>
          <t>Q07690</t>
        </is>
      </c>
      <c r="I2706" t="inlineStr">
        <is>
          <t>de</t>
        </is>
      </c>
      <c r="J2706" t="b">
        <v>1</v>
      </c>
      <c r="K2706" t="inlineStr">
        <is>
          <t>cf1d710ea3aeabc9578cc721a2231dbe</t>
        </is>
      </c>
      <c r="L2706" t="inlineStr">
        <is>
          <t>cf1d710ea3aeabc9578cc721a2231dbe</t>
        </is>
      </c>
      <c r="M2706" t="n">
        <v>507</v>
      </c>
      <c r="N2706" t="n">
        <v>507</v>
      </c>
    </row>
    <row r="2707">
      <c r="A2707" t="n">
        <v/>
      </c>
      <c r="B2707" t="n">
        <v>2018</v>
      </c>
      <c r="C2707" t="n">
        <v/>
      </c>
      <c r="D2707" t="inlineStr">
        <is>
          <t>Befürworten Sie eine Erhöhung des Rentenalters für Frauen und Männer (z.B. auf 67 Jahre)?</t>
        </is>
      </c>
      <c r="E2707" t="n">
        <v/>
      </c>
      <c r="F2707" t="n">
        <v>12</v>
      </c>
      <c r="G2707" t="inlineStr">
        <is>
          <t>Sozialstaat &amp; Familie</t>
        </is>
      </c>
      <c r="H2707" t="inlineStr">
        <is>
          <t>Q07727</t>
        </is>
      </c>
      <c r="I2707" t="inlineStr">
        <is>
          <t>de</t>
        </is>
      </c>
      <c r="J2707" t="b">
        <v>1</v>
      </c>
      <c r="K2707" t="inlineStr">
        <is>
          <t>cf1d710ea3aeabc9578cc721a2231dbe</t>
        </is>
      </c>
      <c r="L2707" t="inlineStr">
        <is>
          <t>cf1d710ea3aeabc9578cc721a2231dbe</t>
        </is>
      </c>
      <c r="M2707" t="n">
        <v>507</v>
      </c>
      <c r="N2707" t="n">
        <v>507</v>
      </c>
    </row>
    <row r="2708">
      <c r="A2708" t="n">
        <v>8</v>
      </c>
      <c r="B2708" t="n">
        <v>2012</v>
      </c>
      <c r="C2708" t="n">
        <v>1</v>
      </c>
      <c r="D2708" t="inlineStr">
        <is>
          <t>Befürworten Sie eine Erhöhung des Rentenalters für Frauen und Männer (z.B. auf 67 Jahre)?</t>
        </is>
      </c>
      <c r="E2708" t="inlineStr">
        <is>
          <t>Standard-4</t>
        </is>
      </c>
      <c r="F2708" t="n">
        <v>12</v>
      </c>
      <c r="G2708" t="inlineStr">
        <is>
          <t>Sozialstaat &amp; Familie</t>
        </is>
      </c>
      <c r="H2708" t="inlineStr">
        <is>
          <t>Q07784</t>
        </is>
      </c>
      <c r="I2708" t="inlineStr">
        <is>
          <t>de</t>
        </is>
      </c>
      <c r="J2708" t="b">
        <v>1</v>
      </c>
      <c r="K2708" t="inlineStr">
        <is>
          <t>cf1d710ea3aeabc9578cc721a2231dbe</t>
        </is>
      </c>
      <c r="L2708" t="inlineStr">
        <is>
          <t>cf1d710ea3aeabc9578cc721a2231dbe</t>
        </is>
      </c>
      <c r="M2708" t="n">
        <v>507</v>
      </c>
      <c r="N2708" t="n">
        <v>507</v>
      </c>
    </row>
    <row r="2709">
      <c r="A2709" t="n">
        <v>100</v>
      </c>
      <c r="B2709" t="n">
        <v>2016</v>
      </c>
      <c r="C2709" t="n">
        <v>1595</v>
      </c>
      <c r="D2709" t="inlineStr">
        <is>
          <t>Befürworten Sie eine Erhöhung des Rentenalters für Frauen und Männer (z.B. auf 67 Jahre)?</t>
        </is>
      </c>
      <c r="E2709" t="inlineStr">
        <is>
          <t>Standard-4</t>
        </is>
      </c>
      <c r="F2709" t="n">
        <v>12</v>
      </c>
      <c r="G2709" t="inlineStr">
        <is>
          <t>Sozialstaat &amp; Familie</t>
        </is>
      </c>
      <c r="H2709" t="inlineStr">
        <is>
          <t>Q07830</t>
        </is>
      </c>
      <c r="I2709" t="inlineStr">
        <is>
          <t>de</t>
        </is>
      </c>
      <c r="J2709" t="b">
        <v>1</v>
      </c>
      <c r="K2709" t="inlineStr">
        <is>
          <t>cf1d710ea3aeabc9578cc721a2231dbe</t>
        </is>
      </c>
      <c r="L2709" t="inlineStr">
        <is>
          <t>cf1d710ea3aeabc9578cc721a2231dbe</t>
        </is>
      </c>
      <c r="M2709" t="n">
        <v>507</v>
      </c>
      <c r="N2709" t="n">
        <v>507</v>
      </c>
    </row>
    <row r="2710">
      <c r="A2710" t="n">
        <v>44</v>
      </c>
      <c r="B2710" t="n">
        <v>2013</v>
      </c>
      <c r="C2710" t="n">
        <v>617</v>
      </c>
      <c r="D2710" t="inlineStr">
        <is>
          <t>Befürworten Sie eine Erhöhung des Rentenalters für Frauen und Männer (z.B. auf 67 Jahre)?</t>
        </is>
      </c>
      <c r="E2710" t="inlineStr">
        <is>
          <t>Standard-4</t>
        </is>
      </c>
      <c r="F2710" t="n">
        <v>12</v>
      </c>
      <c r="G2710" t="inlineStr">
        <is>
          <t>Sozialstaat &amp; Familie</t>
        </is>
      </c>
      <c r="H2710" t="inlineStr">
        <is>
          <t>Q07985</t>
        </is>
      </c>
      <c r="I2710" t="inlineStr">
        <is>
          <t>de</t>
        </is>
      </c>
      <c r="J2710" t="b">
        <v>1</v>
      </c>
      <c r="K2710" t="inlineStr">
        <is>
          <t>cf1d710ea3aeabc9578cc721a2231dbe</t>
        </is>
      </c>
      <c r="L2710" t="inlineStr">
        <is>
          <t>cf1d710ea3aeabc9578cc721a2231dbe</t>
        </is>
      </c>
      <c r="M2710" t="n">
        <v>507</v>
      </c>
      <c r="N2710" t="n">
        <v>507</v>
      </c>
    </row>
    <row r="2711">
      <c r="A2711" t="n">
        <v>154</v>
      </c>
      <c r="B2711" t="n">
        <v>2017</v>
      </c>
      <c r="C2711" t="n">
        <v>2160</v>
      </c>
      <c r="D2711" t="inlineStr">
        <is>
          <t>Befürworten Sie eine Erhöhung des Rentenalters für Frauen und Männer (z.B. auf 67 Jahre)?</t>
        </is>
      </c>
      <c r="E2711" t="inlineStr">
        <is>
          <t>Standard-4</t>
        </is>
      </c>
      <c r="F2711" t="n">
        <v>12</v>
      </c>
      <c r="G2711" t="inlineStr">
        <is>
          <t>Sozialstaat &amp; Familie</t>
        </is>
      </c>
      <c r="H2711" t="inlineStr">
        <is>
          <t>Q08037</t>
        </is>
      </c>
      <c r="I2711" t="inlineStr">
        <is>
          <t>de</t>
        </is>
      </c>
      <c r="J2711" t="b">
        <v>1</v>
      </c>
      <c r="K2711" t="inlineStr">
        <is>
          <t>cf1d710ea3aeabc9578cc721a2231dbe</t>
        </is>
      </c>
      <c r="L2711" t="inlineStr">
        <is>
          <t>cf1d710ea3aeabc9578cc721a2231dbe</t>
        </is>
      </c>
      <c r="M2711" t="n">
        <v>507</v>
      </c>
      <c r="N2711" t="n">
        <v>507</v>
      </c>
    </row>
    <row r="2712">
      <c r="A2712" t="n">
        <v>15</v>
      </c>
      <c r="B2712" t="n">
        <v>2012</v>
      </c>
      <c r="C2712" t="n">
        <v>1</v>
      </c>
      <c r="D2712" t="inlineStr">
        <is>
          <t>Befürworten Sie eine Erhöhung des Rentenalters für Frauen und Männer (z.B. auf 67 Jahre)?</t>
        </is>
      </c>
      <c r="E2712" t="inlineStr">
        <is>
          <t>Standard-4</t>
        </is>
      </c>
      <c r="F2712" t="n">
        <v>12</v>
      </c>
      <c r="G2712" t="inlineStr">
        <is>
          <t>Sozialstaat &amp; Familie</t>
        </is>
      </c>
      <c r="H2712" t="inlineStr">
        <is>
          <t>Q08194</t>
        </is>
      </c>
      <c r="I2712" t="inlineStr">
        <is>
          <t>de</t>
        </is>
      </c>
      <c r="J2712" t="b">
        <v>1</v>
      </c>
      <c r="K2712" t="inlineStr">
        <is>
          <t>cf1d710ea3aeabc9578cc721a2231dbe</t>
        </is>
      </c>
      <c r="L2712" t="inlineStr">
        <is>
          <t>cf1d710ea3aeabc9578cc721a2231dbe</t>
        </is>
      </c>
      <c r="M2712" t="n">
        <v>507</v>
      </c>
      <c r="N2712" t="n">
        <v>507</v>
      </c>
    </row>
    <row r="2713">
      <c r="A2713" t="n">
        <v>105</v>
      </c>
      <c r="B2713" t="n">
        <v>2016</v>
      </c>
      <c r="C2713" t="n">
        <v>1638</v>
      </c>
      <c r="D2713" t="inlineStr">
        <is>
          <t>Befürworten Sie eine Erhöhung des Rentenalters für Frauen und Männer (z.B. auf 67 Jahre)?</t>
        </is>
      </c>
      <c r="E2713" t="inlineStr">
        <is>
          <t>Standard-4</t>
        </is>
      </c>
      <c r="F2713" t="n">
        <v>12</v>
      </c>
      <c r="G2713" t="inlineStr">
        <is>
          <t>Sozialstaat &amp; Familie</t>
        </is>
      </c>
      <c r="H2713" t="inlineStr">
        <is>
          <t>Q08239</t>
        </is>
      </c>
      <c r="I2713" t="inlineStr">
        <is>
          <t>de</t>
        </is>
      </c>
      <c r="J2713" t="b">
        <v>1</v>
      </c>
      <c r="K2713" t="inlineStr">
        <is>
          <t>cf1d710ea3aeabc9578cc721a2231dbe</t>
        </is>
      </c>
      <c r="L2713" t="inlineStr">
        <is>
          <t>cf1d710ea3aeabc9578cc721a2231dbe</t>
        </is>
      </c>
      <c r="M2713" t="n">
        <v>507</v>
      </c>
      <c r="N2713" t="n">
        <v>507</v>
      </c>
    </row>
    <row r="2714">
      <c r="A2714" t="n">
        <v>13</v>
      </c>
      <c r="B2714" t="n">
        <v>2012</v>
      </c>
      <c r="C2714" t="n">
        <v>1</v>
      </c>
      <c r="D2714" t="inlineStr">
        <is>
          <t>Befürworten Sie eine Erhöhung des Rentenalters für Frauen und Männer (z.B. auf 67 Jahre)?</t>
        </is>
      </c>
      <c r="E2714" t="inlineStr">
        <is>
          <t>Standard-4</t>
        </is>
      </c>
      <c r="F2714" t="n">
        <v>12</v>
      </c>
      <c r="G2714" t="inlineStr">
        <is>
          <t>Sozialstaat &amp; Familie</t>
        </is>
      </c>
      <c r="H2714" t="inlineStr">
        <is>
          <t>Q08439</t>
        </is>
      </c>
      <c r="I2714" t="inlineStr">
        <is>
          <t>de</t>
        </is>
      </c>
      <c r="J2714" t="b">
        <v>1</v>
      </c>
      <c r="K2714" t="inlineStr">
        <is>
          <t>cf1d710ea3aeabc9578cc721a2231dbe</t>
        </is>
      </c>
      <c r="L2714" t="inlineStr">
        <is>
          <t>cf1d710ea3aeabc9578cc721a2231dbe</t>
        </is>
      </c>
      <c r="M2714" t="n">
        <v>507</v>
      </c>
      <c r="N2714" t="n">
        <v>507</v>
      </c>
    </row>
    <row r="2715">
      <c r="A2715" t="n">
        <v>102</v>
      </c>
      <c r="B2715" t="n">
        <v>2016</v>
      </c>
      <c r="C2715" t="n">
        <v>1554</v>
      </c>
      <c r="D2715" t="inlineStr">
        <is>
          <t>Befürworten Sie eine Erhöhung des Rentenalters für Frauen und Männer (z.B. auf 67 Jahre)?</t>
        </is>
      </c>
      <c r="E2715" t="inlineStr">
        <is>
          <t>Standard-4</t>
        </is>
      </c>
      <c r="F2715" t="n">
        <v>12</v>
      </c>
      <c r="G2715" t="inlineStr">
        <is>
          <t>Sozialstaat &amp; Familie</t>
        </is>
      </c>
      <c r="H2715" t="inlineStr">
        <is>
          <t>Q08484</t>
        </is>
      </c>
      <c r="I2715" t="inlineStr">
        <is>
          <t>de</t>
        </is>
      </c>
      <c r="J2715" t="b">
        <v>1</v>
      </c>
      <c r="K2715" t="inlineStr">
        <is>
          <t>cf1d710ea3aeabc9578cc721a2231dbe</t>
        </is>
      </c>
      <c r="L2715" t="inlineStr">
        <is>
          <t>cf1d710ea3aeabc9578cc721a2231dbe</t>
        </is>
      </c>
      <c r="M2715" t="n">
        <v>507</v>
      </c>
      <c r="N2715" t="n">
        <v>507</v>
      </c>
    </row>
    <row r="2716">
      <c r="A2716" t="n">
        <v>156</v>
      </c>
      <c r="B2716" t="n">
        <v>2017</v>
      </c>
      <c r="C2716" t="n">
        <v>2217</v>
      </c>
      <c r="D2716" t="inlineStr">
        <is>
          <t>Befürworten Sie eine Erhöhung des Rentenalters für Frauen und Männer (z.B. auf 67 Jahre)?</t>
        </is>
      </c>
      <c r="E2716" t="inlineStr">
        <is>
          <t>Standard-4</t>
        </is>
      </c>
      <c r="F2716" t="n">
        <v>12</v>
      </c>
      <c r="G2716" t="inlineStr">
        <is>
          <t>Sozialstaat &amp; Familie</t>
        </is>
      </c>
      <c r="H2716" t="inlineStr">
        <is>
          <t>Q08705</t>
        </is>
      </c>
      <c r="I2716" t="inlineStr">
        <is>
          <t>de</t>
        </is>
      </c>
      <c r="J2716" t="b">
        <v>1</v>
      </c>
      <c r="K2716" t="inlineStr">
        <is>
          <t>cf1d710ea3aeabc9578cc721a2231dbe</t>
        </is>
      </c>
      <c r="L2716" t="inlineStr">
        <is>
          <t>cf1d710ea3aeabc9578cc721a2231dbe</t>
        </is>
      </c>
      <c r="M2716" t="n">
        <v>507</v>
      </c>
      <c r="N2716" t="n">
        <v>507</v>
      </c>
    </row>
    <row r="2717">
      <c r="A2717" t="n">
        <v>70</v>
      </c>
      <c r="B2717" t="n">
        <v>2014</v>
      </c>
      <c r="C2717" t="n">
        <v>1030</v>
      </c>
      <c r="D2717" t="inlineStr">
        <is>
          <t>Befürworten Sie eine Erhöhung des Rentenalters für Frauen und Männer (z.B. auf 67 Jahre)?</t>
        </is>
      </c>
      <c r="E2717" t="inlineStr">
        <is>
          <t>Standard-4</t>
        </is>
      </c>
      <c r="F2717" t="n">
        <v>12</v>
      </c>
      <c r="G2717" t="inlineStr">
        <is>
          <t>Sozialstaat &amp; Familie</t>
        </is>
      </c>
      <c r="H2717" t="inlineStr">
        <is>
          <t>Q08812</t>
        </is>
      </c>
      <c r="I2717" t="inlineStr">
        <is>
          <t>de</t>
        </is>
      </c>
      <c r="J2717" t="b">
        <v>1</v>
      </c>
      <c r="K2717" t="inlineStr">
        <is>
          <t>cf1d710ea3aeabc9578cc721a2231dbe</t>
        </is>
      </c>
      <c r="L2717" t="inlineStr">
        <is>
          <t>cf1d710ea3aeabc9578cc721a2231dbe</t>
        </is>
      </c>
      <c r="M2717" t="n">
        <v>507</v>
      </c>
      <c r="N2717" t="n">
        <v>507</v>
      </c>
    </row>
    <row r="2718">
      <c r="A2718" t="n">
        <v>80</v>
      </c>
      <c r="B2718" t="n">
        <v>2015</v>
      </c>
      <c r="C2718" t="n">
        <v>1233</v>
      </c>
      <c r="D2718" t="inlineStr">
        <is>
          <t>Befürworten Sie eine Erhöhung des Rentenalters für Frauen und Männer (z.B. auf 67 Jahre)?</t>
        </is>
      </c>
      <c r="E2718" t="inlineStr">
        <is>
          <t>Standard-4</t>
        </is>
      </c>
      <c r="F2718" t="n">
        <v>12</v>
      </c>
      <c r="G2718" t="inlineStr">
        <is>
          <t>Sozialstaat &amp; Familie</t>
        </is>
      </c>
      <c r="H2718" t="inlineStr">
        <is>
          <t>Q08925</t>
        </is>
      </c>
      <c r="I2718" t="inlineStr">
        <is>
          <t>de</t>
        </is>
      </c>
      <c r="J2718" t="b">
        <v>1</v>
      </c>
      <c r="K2718" t="inlineStr">
        <is>
          <t>cf1d710ea3aeabc9578cc721a2231dbe</t>
        </is>
      </c>
      <c r="L2718" t="inlineStr">
        <is>
          <t>cf1d710ea3aeabc9578cc721a2231dbe</t>
        </is>
      </c>
      <c r="M2718" t="n">
        <v>507</v>
      </c>
      <c r="N2718" t="n">
        <v>507</v>
      </c>
    </row>
    <row r="2719">
      <c r="A2719" t="n">
        <v>204</v>
      </c>
      <c r="B2719" t="n">
        <v>2019</v>
      </c>
      <c r="C2719" t="n">
        <v>3196</v>
      </c>
      <c r="D2719" t="inlineStr">
        <is>
          <t>Befürworten Sie eine Erhöhung des Rentenalters für Frauen und Männer (z.B. auf 67 Jahre)?</t>
        </is>
      </c>
      <c r="E2719" t="inlineStr">
        <is>
          <t>Standard-4</t>
        </is>
      </c>
      <c r="F2719" t="n">
        <v>12</v>
      </c>
      <c r="G2719" t="inlineStr">
        <is>
          <t>Sozialstaat &amp; Familie</t>
        </is>
      </c>
      <c r="H2719" t="inlineStr">
        <is>
          <t>Q08978</t>
        </is>
      </c>
      <c r="I2719" t="inlineStr">
        <is>
          <t>de</t>
        </is>
      </c>
      <c r="J2719" t="b">
        <v>1</v>
      </c>
      <c r="K2719" t="inlineStr">
        <is>
          <t>cf1d710ea3aeabc9578cc721a2231dbe</t>
        </is>
      </c>
      <c r="L2719" t="inlineStr">
        <is>
          <t>cf1d710ea3aeabc9578cc721a2231dbe</t>
        </is>
      </c>
      <c r="M2719" t="n">
        <v>507</v>
      </c>
      <c r="N2719" t="n">
        <v>507</v>
      </c>
    </row>
    <row r="2721">
      <c r="A2721" s="1">
        <f>== Cluster 178 – 40 Fragen – unterschiedliche Fragen vorhanden ===</f>
        <v/>
      </c>
      <c r="B2721" s="1" t="n"/>
      <c r="C2721" s="1" t="n"/>
      <c r="D2721" s="1" t="n"/>
      <c r="E2721" s="1" t="n"/>
      <c r="F2721" s="1" t="n"/>
      <c r="G2721" s="1" t="n"/>
      <c r="H2721" s="1" t="n"/>
      <c r="I2721" s="1" t="n"/>
      <c r="J2721" s="1" t="n"/>
      <c r="K2721" s="1" t="n"/>
      <c r="L2721" s="1" t="n"/>
      <c r="M2721" s="1" t="n"/>
      <c r="N2721" s="1" t="n"/>
    </row>
    <row r="2722">
      <c r="A2722" t="inlineStr">
        <is>
          <t>ID_Wahl</t>
        </is>
      </c>
      <c r="B2722" t="inlineStr">
        <is>
          <t>Datum</t>
        </is>
      </c>
      <c r="C2722" t="inlineStr">
        <is>
          <t>Frage_ID</t>
        </is>
      </c>
      <c r="D2722" t="inlineStr">
        <is>
          <t>Frage_Text</t>
        </is>
      </c>
      <c r="E2722" t="inlineStr">
        <is>
          <t>Frage_Typ</t>
        </is>
      </c>
      <c r="F2722" t="inlineStr">
        <is>
          <t>Bereich_ID</t>
        </is>
      </c>
      <c r="G2722" t="inlineStr">
        <is>
          <t>Bereich</t>
        </is>
      </c>
      <c r="H2722" t="inlineStr">
        <is>
          <t>ID_gesamt</t>
        </is>
      </c>
      <c r="I2722" t="inlineStr">
        <is>
          <t>Sprache</t>
        </is>
      </c>
      <c r="J2722" t="inlineStr">
        <is>
          <t>Duplikat</t>
        </is>
      </c>
      <c r="K2722" t="inlineStr">
        <is>
          <t>Frage_Hash</t>
        </is>
      </c>
      <c r="L2722" t="inlineStr">
        <is>
          <t>Duplikat_Gruppe</t>
        </is>
      </c>
      <c r="M2722" t="inlineStr">
        <is>
          <t>Cluster_Duplikate</t>
        </is>
      </c>
      <c r="N2722" t="inlineStr">
        <is>
          <t>Cluster_Final</t>
        </is>
      </c>
    </row>
    <row r="2723">
      <c r="A2723" t="n">
        <v>49</v>
      </c>
      <c r="B2723" s="2" t="n">
        <v>44101</v>
      </c>
      <c r="C2723" t="n">
        <v>1154</v>
      </c>
      <c r="D2723" t="inlineStr">
        <is>
          <t>Befürworten Sie eine Erhöhung des Rentenalters (z.B. auf 67 Jahre) für Frauen und Männer?</t>
        </is>
      </c>
      <c r="E2723" t="inlineStr">
        <is>
          <t>options4</t>
        </is>
      </c>
      <c r="F2723" t="n">
        <v>4876</v>
      </c>
      <c r="G2723" t="inlineStr">
        <is>
          <t>Sozialstaat, Familie &amp; Gesundheit</t>
        </is>
      </c>
      <c r="H2723" t="inlineStr">
        <is>
          <t>Q00315</t>
        </is>
      </c>
      <c r="I2723" t="inlineStr">
        <is>
          <t>de</t>
        </is>
      </c>
      <c r="J2723" t="b">
        <v>1</v>
      </c>
      <c r="K2723" t="inlineStr">
        <is>
          <t>fddf4f5ee43be07d0668edf1d3ef7f94</t>
        </is>
      </c>
      <c r="L2723" t="inlineStr">
        <is>
          <t>fddf4f5ee43be07d0668edf1d3ef7f94</t>
        </is>
      </c>
      <c r="M2723" t="n">
        <v>178</v>
      </c>
      <c r="N2723" t="n">
        <v>178</v>
      </c>
    </row>
    <row r="2724">
      <c r="A2724" t="n">
        <v>18</v>
      </c>
      <c r="B2724" s="2" t="n">
        <v>44101</v>
      </c>
      <c r="C2724" t="n">
        <v>1661</v>
      </c>
      <c r="D2724" t="inlineStr">
        <is>
          <t>Befürworten Sie eine Erhöhung des Rentenalters (z.B. auf 67 Jahre) für Frauen und Männer?</t>
        </is>
      </c>
      <c r="E2724" t="inlineStr">
        <is>
          <t>options4</t>
        </is>
      </c>
      <c r="F2724" t="n">
        <v>4171</v>
      </c>
      <c r="G2724" t="inlineStr">
        <is>
          <t>Sozialstaat &amp; Familie</t>
        </is>
      </c>
      <c r="H2724" t="inlineStr">
        <is>
          <t>Q00366</t>
        </is>
      </c>
      <c r="I2724" t="inlineStr">
        <is>
          <t>de</t>
        </is>
      </c>
      <c r="J2724" t="b">
        <v>1</v>
      </c>
      <c r="K2724" t="inlineStr">
        <is>
          <t>fddf4f5ee43be07d0668edf1d3ef7f94</t>
        </is>
      </c>
      <c r="L2724" t="inlineStr">
        <is>
          <t>fddf4f5ee43be07d0668edf1d3ef7f94</t>
        </is>
      </c>
      <c r="M2724" t="n">
        <v>178</v>
      </c>
      <c r="N2724" t="n">
        <v>178</v>
      </c>
    </row>
    <row r="2725">
      <c r="A2725" t="n">
        <v>51</v>
      </c>
      <c r="B2725" s="2" t="n">
        <v>44101</v>
      </c>
      <c r="C2725" t="n">
        <v>1433</v>
      </c>
      <c r="D2725" t="inlineStr">
        <is>
          <t>Befürworten Sie eine Erhöhung des Rentenalters (z.B. auf 67 Jahre) für Frauen und Männer?</t>
        </is>
      </c>
      <c r="E2725" t="inlineStr">
        <is>
          <t>options4</t>
        </is>
      </c>
      <c r="F2725" t="n">
        <v>4874</v>
      </c>
      <c r="G2725" t="inlineStr">
        <is>
          <t>Sozialstaat, Familie &amp; Gesundheit</t>
        </is>
      </c>
      <c r="H2725" t="inlineStr">
        <is>
          <t>Q00416</t>
        </is>
      </c>
      <c r="I2725" t="inlineStr">
        <is>
          <t>de</t>
        </is>
      </c>
      <c r="J2725" t="b">
        <v>1</v>
      </c>
      <c r="K2725" t="inlineStr">
        <is>
          <t>fddf4f5ee43be07d0668edf1d3ef7f94</t>
        </is>
      </c>
      <c r="L2725" t="inlineStr">
        <is>
          <t>fddf4f5ee43be07d0668edf1d3ef7f94</t>
        </is>
      </c>
      <c r="M2725" t="n">
        <v>178</v>
      </c>
      <c r="N2725" t="n">
        <v>178</v>
      </c>
    </row>
    <row r="2726">
      <c r="A2726" t="n">
        <v>20</v>
      </c>
      <c r="B2726" s="2" t="n">
        <v>44101</v>
      </c>
      <c r="C2726" t="n">
        <v>1041</v>
      </c>
      <c r="D2726" t="inlineStr">
        <is>
          <t>Befürworten Sie eine Erhöhung des Rentenalters (z.B. auf 67 Jahre) für Frauen und Männer?</t>
        </is>
      </c>
      <c r="E2726" t="inlineStr">
        <is>
          <t>options4</t>
        </is>
      </c>
      <c r="F2726" t="n">
        <v>4166</v>
      </c>
      <c r="G2726" t="inlineStr">
        <is>
          <t>Sozialstaat &amp; Familie</t>
        </is>
      </c>
      <c r="H2726" t="inlineStr">
        <is>
          <t>Q00463</t>
        </is>
      </c>
      <c r="I2726" t="inlineStr">
        <is>
          <t>de</t>
        </is>
      </c>
      <c r="J2726" t="b">
        <v>1</v>
      </c>
      <c r="K2726" t="inlineStr">
        <is>
          <t>fddf4f5ee43be07d0668edf1d3ef7f94</t>
        </is>
      </c>
      <c r="L2726" t="inlineStr">
        <is>
          <t>fddf4f5ee43be07d0668edf1d3ef7f94</t>
        </is>
      </c>
      <c r="M2726" t="n">
        <v>178</v>
      </c>
      <c r="N2726" t="n">
        <v>178</v>
      </c>
    </row>
    <row r="2727">
      <c r="A2727" t="n">
        <v>22</v>
      </c>
      <c r="B2727" s="2" t="n">
        <v>44101</v>
      </c>
      <c r="C2727" t="n">
        <v>1860</v>
      </c>
      <c r="D2727" t="inlineStr">
        <is>
          <t>Befürworten Sie eine Erhöhung des Rentenalters (z.B. auf 67 Jahre) für Frauen und Männer?</t>
        </is>
      </c>
      <c r="E2727" t="inlineStr">
        <is>
          <t>options4</t>
        </is>
      </c>
      <c r="F2727" t="n">
        <v>4169</v>
      </c>
      <c r="G2727" t="inlineStr">
        <is>
          <t>Sozialstaat &amp; Familie</t>
        </is>
      </c>
      <c r="H2727" t="inlineStr">
        <is>
          <t>Q00509</t>
        </is>
      </c>
      <c r="I2727" t="inlineStr">
        <is>
          <t>de</t>
        </is>
      </c>
      <c r="J2727" t="b">
        <v>1</v>
      </c>
      <c r="K2727" t="inlineStr">
        <is>
          <t>fddf4f5ee43be07d0668edf1d3ef7f94</t>
        </is>
      </c>
      <c r="L2727" t="inlineStr">
        <is>
          <t>fddf4f5ee43be07d0668edf1d3ef7f94</t>
        </is>
      </c>
      <c r="M2727" t="n">
        <v>178</v>
      </c>
      <c r="N2727" t="n">
        <v>178</v>
      </c>
    </row>
    <row r="2728">
      <c r="A2728" t="n">
        <v>24</v>
      </c>
      <c r="B2728" s="2" t="n">
        <v>44122</v>
      </c>
      <c r="C2728" t="n">
        <v>2049</v>
      </c>
      <c r="D2728" t="inlineStr">
        <is>
          <t>Befürworten Sie eine Erhöhung des Rentenalters (z.B. auf 67 Jahre) für Frauen und Männer?</t>
        </is>
      </c>
      <c r="E2728" t="inlineStr">
        <is>
          <t>options4</t>
        </is>
      </c>
      <c r="F2728" t="n">
        <v>4866</v>
      </c>
      <c r="G2728" t="inlineStr">
        <is>
          <t>Sozialstaat, Familie &amp; Gesundheit</t>
        </is>
      </c>
      <c r="H2728" t="inlineStr">
        <is>
          <t>Q00556</t>
        </is>
      </c>
      <c r="I2728" t="inlineStr">
        <is>
          <t>de</t>
        </is>
      </c>
      <c r="J2728" t="b">
        <v>1</v>
      </c>
      <c r="K2728" t="inlineStr">
        <is>
          <t>fddf4f5ee43be07d0668edf1d3ef7f94</t>
        </is>
      </c>
      <c r="L2728" t="inlineStr">
        <is>
          <t>fddf4f5ee43be07d0668edf1d3ef7f94</t>
        </is>
      </c>
      <c r="M2728" t="n">
        <v>178</v>
      </c>
      <c r="N2728" t="n">
        <v>178</v>
      </c>
    </row>
    <row r="2729">
      <c r="A2729" t="n">
        <v>45</v>
      </c>
      <c r="B2729" s="2" t="n">
        <v>44129</v>
      </c>
      <c r="C2729" t="n">
        <v>2167</v>
      </c>
      <c r="D2729" t="inlineStr">
        <is>
          <t>Befürworten Sie eine Erhöhung des Rentenalters (z.B. auf 67 Jahre) für Frauen und Männer?</t>
        </is>
      </c>
      <c r="E2729" t="inlineStr">
        <is>
          <t>options4</t>
        </is>
      </c>
      <c r="F2729" t="n">
        <v>4178</v>
      </c>
      <c r="G2729" t="inlineStr">
        <is>
          <t>Sozialstaat &amp; Familie</t>
        </is>
      </c>
      <c r="H2729" t="inlineStr">
        <is>
          <t>Q00614</t>
        </is>
      </c>
      <c r="I2729" t="inlineStr">
        <is>
          <t>de</t>
        </is>
      </c>
      <c r="J2729" t="b">
        <v>1</v>
      </c>
      <c r="K2729" t="inlineStr">
        <is>
          <t>fddf4f5ee43be07d0668edf1d3ef7f94</t>
        </is>
      </c>
      <c r="L2729" t="inlineStr">
        <is>
          <t>fddf4f5ee43be07d0668edf1d3ef7f94</t>
        </is>
      </c>
      <c r="M2729" t="n">
        <v>178</v>
      </c>
      <c r="N2729" t="n">
        <v>178</v>
      </c>
    </row>
    <row r="2730">
      <c r="A2730" t="n">
        <v>25</v>
      </c>
      <c r="B2730" s="2" t="n">
        <v>44129</v>
      </c>
      <c r="C2730" t="n">
        <v>2499</v>
      </c>
      <c r="D2730" t="inlineStr">
        <is>
          <t>Befürworten Sie eine Erhöhung des Rentenalters (z.B. auf 67 Jahre) für Frauen und Männer?</t>
        </is>
      </c>
      <c r="E2730" t="inlineStr">
        <is>
          <t>options4</t>
        </is>
      </c>
      <c r="F2730" t="n">
        <v>4873</v>
      </c>
      <c r="G2730" t="inlineStr">
        <is>
          <t>Sozialstaat, Familie &amp; Gesundheit</t>
        </is>
      </c>
      <c r="H2730" t="inlineStr">
        <is>
          <t>Q00675</t>
        </is>
      </c>
      <c r="I2730" t="inlineStr">
        <is>
          <t>de</t>
        </is>
      </c>
      <c r="J2730" t="b">
        <v>1</v>
      </c>
      <c r="K2730" t="inlineStr">
        <is>
          <t>fddf4f5ee43be07d0668edf1d3ef7f94</t>
        </is>
      </c>
      <c r="L2730" t="inlineStr">
        <is>
          <t>fddf4f5ee43be07d0668edf1d3ef7f94</t>
        </is>
      </c>
      <c r="M2730" t="n">
        <v>178</v>
      </c>
      <c r="N2730" t="n">
        <v>178</v>
      </c>
    </row>
    <row r="2731">
      <c r="A2731" t="n">
        <v>33</v>
      </c>
      <c r="B2731" s="2" t="n">
        <v>44164</v>
      </c>
      <c r="C2731" t="n">
        <v>2592</v>
      </c>
      <c r="D2731" t="inlineStr">
        <is>
          <t>Befürworten Sie eine Erhöhung des Rentenalters (z.B. auf 67 Jahre) für Frauen und Männer?</t>
        </is>
      </c>
      <c r="E2731" t="inlineStr">
        <is>
          <t>options4</t>
        </is>
      </c>
      <c r="F2731" t="n">
        <v>4175</v>
      </c>
      <c r="G2731" t="inlineStr">
        <is>
          <t>Sozialstaat &amp; Familie</t>
        </is>
      </c>
      <c r="H2731" t="inlineStr">
        <is>
          <t>Q00722</t>
        </is>
      </c>
      <c r="I2731" t="inlineStr">
        <is>
          <t>de</t>
        </is>
      </c>
      <c r="J2731" t="b">
        <v>1</v>
      </c>
      <c r="K2731" t="inlineStr">
        <is>
          <t>fddf4f5ee43be07d0668edf1d3ef7f94</t>
        </is>
      </c>
      <c r="L2731" t="inlineStr">
        <is>
          <t>fddf4f5ee43be07d0668edf1d3ef7f94</t>
        </is>
      </c>
      <c r="M2731" t="n">
        <v>178</v>
      </c>
      <c r="N2731" t="n">
        <v>178</v>
      </c>
    </row>
    <row r="2732">
      <c r="A2732" t="n">
        <v>32</v>
      </c>
      <c r="B2732" s="2" t="n">
        <v>44164</v>
      </c>
      <c r="C2732" t="n">
        <v>2704</v>
      </c>
      <c r="D2732" t="inlineStr">
        <is>
          <t>Befürworten Sie eine Erhöhung des Rentenalters (z.B. auf 67 Jahre) für Frauen und Männer?</t>
        </is>
      </c>
      <c r="E2732" t="inlineStr">
        <is>
          <t>options4</t>
        </is>
      </c>
      <c r="F2732" t="n">
        <v>4168</v>
      </c>
      <c r="G2732" t="inlineStr">
        <is>
          <t>Sozialstaat &amp; Familie</t>
        </is>
      </c>
      <c r="H2732" t="inlineStr">
        <is>
          <t>Q00778</t>
        </is>
      </c>
      <c r="I2732" t="inlineStr">
        <is>
          <t>de</t>
        </is>
      </c>
      <c r="J2732" t="b">
        <v>1</v>
      </c>
      <c r="K2732" t="inlineStr">
        <is>
          <t>fddf4f5ee43be07d0668edf1d3ef7f94</t>
        </is>
      </c>
      <c r="L2732" t="inlineStr">
        <is>
          <t>fddf4f5ee43be07d0668edf1d3ef7f94</t>
        </is>
      </c>
      <c r="M2732" t="n">
        <v>178</v>
      </c>
      <c r="N2732" t="n">
        <v>178</v>
      </c>
    </row>
    <row r="2733">
      <c r="A2733" t="n">
        <v>53</v>
      </c>
      <c r="B2733" s="2" t="n">
        <v>44262</v>
      </c>
      <c r="C2733" t="n">
        <v>2860</v>
      </c>
      <c r="D2733" t="inlineStr">
        <is>
          <t>Befürworten Sie eine Erhöhung des Rentenalters (z.B. auf 67 Jahre) für Frauen und Männer?</t>
        </is>
      </c>
      <c r="E2733" t="inlineStr">
        <is>
          <t>options4</t>
        </is>
      </c>
      <c r="F2733" t="n">
        <v>4879</v>
      </c>
      <c r="G2733" t="inlineStr">
        <is>
          <t>Sozialstaat, Familie &amp; Gesundheit</t>
        </is>
      </c>
      <c r="H2733" t="inlineStr">
        <is>
          <t>Q00829</t>
        </is>
      </c>
      <c r="I2733" t="inlineStr">
        <is>
          <t>de</t>
        </is>
      </c>
      <c r="J2733" t="b">
        <v>1</v>
      </c>
      <c r="K2733" t="inlineStr">
        <is>
          <t>fddf4f5ee43be07d0668edf1d3ef7f94</t>
        </is>
      </c>
      <c r="L2733" t="inlineStr">
        <is>
          <t>fddf4f5ee43be07d0668edf1d3ef7f94</t>
        </is>
      </c>
      <c r="M2733" t="n">
        <v>178</v>
      </c>
      <c r="N2733" t="n">
        <v>178</v>
      </c>
    </row>
    <row r="2734">
      <c r="A2734" t="n">
        <v>60</v>
      </c>
      <c r="B2734" s="2" t="n">
        <v>44262</v>
      </c>
      <c r="C2734" t="n">
        <v>3007</v>
      </c>
      <c r="D2734" t="inlineStr">
        <is>
          <t>Befürworten Sie eine Erhöhung des Rentenalters (z.B. auf 67 Jahre) für Frauen und Männer?</t>
        </is>
      </c>
      <c r="E2734" t="inlineStr">
        <is>
          <t>options4</t>
        </is>
      </c>
      <c r="F2734" t="n">
        <v>5291</v>
      </c>
      <c r="G2734" t="inlineStr">
        <is>
          <t>Sozialstaat, Familie &amp; Gesundheit</t>
        </is>
      </c>
      <c r="H2734" t="inlineStr">
        <is>
          <t>Q00930</t>
        </is>
      </c>
      <c r="I2734" t="inlineStr">
        <is>
          <t>de</t>
        </is>
      </c>
      <c r="J2734" t="b">
        <v>1</v>
      </c>
      <c r="K2734" t="inlineStr">
        <is>
          <t>fddf4f5ee43be07d0668edf1d3ef7f94</t>
        </is>
      </c>
      <c r="L2734" t="inlineStr">
        <is>
          <t>fddf4f5ee43be07d0668edf1d3ef7f94</t>
        </is>
      </c>
      <c r="M2734" t="n">
        <v>178</v>
      </c>
      <c r="N2734" t="n">
        <v>178</v>
      </c>
    </row>
    <row r="2735">
      <c r="A2735" t="n">
        <v>71</v>
      </c>
      <c r="B2735" s="2" t="n">
        <v>44311</v>
      </c>
      <c r="C2735" t="n">
        <v>3275</v>
      </c>
      <c r="D2735" t="inlineStr">
        <is>
          <t>Befürworten Sie eine Erhöhung des Rentenalters (z.B. auf 67 Jahre) für Frauen und Männer?</t>
        </is>
      </c>
      <c r="E2735" t="inlineStr">
        <is>
          <t>options4</t>
        </is>
      </c>
      <c r="F2735" t="n">
        <v>4884</v>
      </c>
      <c r="G2735" t="inlineStr">
        <is>
          <t>Sozialstaat, Familie &amp; Gesundheit</t>
        </is>
      </c>
      <c r="H2735" t="inlineStr">
        <is>
          <t>Q00979</t>
        </is>
      </c>
      <c r="I2735" t="inlineStr">
        <is>
          <t>de</t>
        </is>
      </c>
      <c r="J2735" t="b">
        <v>1</v>
      </c>
      <c r="K2735" t="inlineStr">
        <is>
          <t>fddf4f5ee43be07d0668edf1d3ef7f94</t>
        </is>
      </c>
      <c r="L2735" t="inlineStr">
        <is>
          <t>fddf4f5ee43be07d0668edf1d3ef7f94</t>
        </is>
      </c>
      <c r="M2735" t="n">
        <v>178</v>
      </c>
      <c r="N2735" t="n">
        <v>178</v>
      </c>
    </row>
    <row r="2736">
      <c r="A2736" t="n">
        <v>63</v>
      </c>
      <c r="B2736" s="2" t="n">
        <v>44311</v>
      </c>
      <c r="C2736" t="n">
        <v>3274</v>
      </c>
      <c r="D2736" t="inlineStr">
        <is>
          <t>Befürworten Sie eine Erhöhung des Rentenalters (z.B. auf 67 Jahre) für Frauen und Männer?</t>
        </is>
      </c>
      <c r="E2736" t="inlineStr">
        <is>
          <t>options4</t>
        </is>
      </c>
      <c r="F2736" t="n">
        <v>4881</v>
      </c>
      <c r="G2736" t="inlineStr">
        <is>
          <t>Sozialstaat, Familie &amp; Gesundheit</t>
        </is>
      </c>
      <c r="H2736" t="inlineStr">
        <is>
          <t>Q01036</t>
        </is>
      </c>
      <c r="I2736" t="inlineStr">
        <is>
          <t>de</t>
        </is>
      </c>
      <c r="J2736" t="b">
        <v>1</v>
      </c>
      <c r="K2736" t="inlineStr">
        <is>
          <t>fddf4f5ee43be07d0668edf1d3ef7f94</t>
        </is>
      </c>
      <c r="L2736" t="inlineStr">
        <is>
          <t>fddf4f5ee43be07d0668edf1d3ef7f94</t>
        </is>
      </c>
      <c r="M2736" t="n">
        <v>178</v>
      </c>
      <c r="N2736" t="n">
        <v>178</v>
      </c>
    </row>
    <row r="2737">
      <c r="A2737" t="n">
        <v>64</v>
      </c>
      <c r="B2737" s="2" t="n">
        <v>44311</v>
      </c>
      <c r="C2737" t="n">
        <v>3654</v>
      </c>
      <c r="D2737" t="inlineStr">
        <is>
          <t>Befürworten Sie eine Erhöhung des Rentenalters (z.B. auf 67 Jahre) für Frauen und Männer?</t>
        </is>
      </c>
      <c r="E2737" t="inlineStr">
        <is>
          <t>options4</t>
        </is>
      </c>
      <c r="F2737" t="n">
        <v>4882</v>
      </c>
      <c r="G2737" t="inlineStr">
        <is>
          <t>Sozialstaat, Familie &amp; Gesundheit</t>
        </is>
      </c>
      <c r="H2737" t="inlineStr">
        <is>
          <t>Q01085</t>
        </is>
      </c>
      <c r="I2737" t="inlineStr">
        <is>
          <t>de</t>
        </is>
      </c>
      <c r="J2737" t="b">
        <v>1</v>
      </c>
      <c r="K2737" t="inlineStr">
        <is>
          <t>fddf4f5ee43be07d0668edf1d3ef7f94</t>
        </is>
      </c>
      <c r="L2737" t="inlineStr">
        <is>
          <t>fddf4f5ee43be07d0668edf1d3ef7f94</t>
        </is>
      </c>
      <c r="M2737" t="n">
        <v>178</v>
      </c>
      <c r="N2737" t="n">
        <v>178</v>
      </c>
    </row>
    <row r="2738">
      <c r="A2738" t="n">
        <v>89</v>
      </c>
      <c r="B2738" s="2" t="n">
        <v>44528</v>
      </c>
      <c r="C2738" t="n">
        <v>4235</v>
      </c>
      <c r="D2738" t="inlineStr">
        <is>
          <t>Befürworten Sie eine Erhöhung des Rentenalters (z.B. auf 67 Jahre) für Frauen und Männer?</t>
        </is>
      </c>
      <c r="E2738" t="inlineStr">
        <is>
          <t>options4</t>
        </is>
      </c>
      <c r="F2738" t="n">
        <v>5303</v>
      </c>
      <c r="G2738" t="inlineStr">
        <is>
          <t>Sozialstaat, Familie &amp; Gesundheit</t>
        </is>
      </c>
      <c r="H2738" t="inlineStr">
        <is>
          <t>Q01189</t>
        </is>
      </c>
      <c r="I2738" t="inlineStr">
        <is>
          <t>de</t>
        </is>
      </c>
      <c r="J2738" t="b">
        <v>1</v>
      </c>
      <c r="K2738" t="inlineStr">
        <is>
          <t>fddf4f5ee43be07d0668edf1d3ef7f94</t>
        </is>
      </c>
      <c r="L2738" t="inlineStr">
        <is>
          <t>fddf4f5ee43be07d0668edf1d3ef7f94</t>
        </is>
      </c>
      <c r="M2738" t="n">
        <v>178</v>
      </c>
      <c r="N2738" t="n">
        <v>178</v>
      </c>
    </row>
    <row r="2739">
      <c r="A2739" t="n">
        <v>75</v>
      </c>
      <c r="B2739" s="2" t="n">
        <v>44465</v>
      </c>
      <c r="C2739" t="n">
        <v>3819</v>
      </c>
      <c r="D2739" t="inlineStr">
        <is>
          <t>Befürworten Sie eine Erhöhung des Rentenalters (z.B. auf 67 Jahre) für Frauen und Männer?</t>
        </is>
      </c>
      <c r="E2739" t="inlineStr">
        <is>
          <t>options4</t>
        </is>
      </c>
      <c r="F2739" t="n">
        <v>4888</v>
      </c>
      <c r="G2739" t="inlineStr">
        <is>
          <t>Sozialstaat, Familie &amp; Gesundheit</t>
        </is>
      </c>
      <c r="H2739" t="inlineStr">
        <is>
          <t>Q01240</t>
        </is>
      </c>
      <c r="I2739" t="inlineStr">
        <is>
          <t>de</t>
        </is>
      </c>
      <c r="J2739" t="b">
        <v>1</v>
      </c>
      <c r="K2739" t="inlineStr">
        <is>
          <t>fddf4f5ee43be07d0668edf1d3ef7f94</t>
        </is>
      </c>
      <c r="L2739" t="inlineStr">
        <is>
          <t>fddf4f5ee43be07d0668edf1d3ef7f94</t>
        </is>
      </c>
      <c r="M2739" t="n">
        <v>178</v>
      </c>
      <c r="N2739" t="n">
        <v>178</v>
      </c>
    </row>
    <row r="2740">
      <c r="A2740" t="n">
        <v>86</v>
      </c>
      <c r="B2740" s="2" t="n">
        <v>44528</v>
      </c>
      <c r="C2740" t="n">
        <v>4124</v>
      </c>
      <c r="D2740" t="inlineStr">
        <is>
          <t>Befürworten Sie eine Erhöhung des Rentenalters (z.B. auf 67 Jahre) für Frauen und Männer?</t>
        </is>
      </c>
      <c r="E2740" t="inlineStr">
        <is>
          <t>options4</t>
        </is>
      </c>
      <c r="F2740" t="n">
        <v>4890</v>
      </c>
      <c r="G2740" t="inlineStr">
        <is>
          <t>Sozialstaat, Familie &amp; Gesundheit</t>
        </is>
      </c>
      <c r="H2740" t="inlineStr">
        <is>
          <t>Q01287</t>
        </is>
      </c>
      <c r="I2740" t="inlineStr">
        <is>
          <t>de</t>
        </is>
      </c>
      <c r="J2740" t="b">
        <v>1</v>
      </c>
      <c r="K2740" t="inlineStr">
        <is>
          <t>fddf4f5ee43be07d0668edf1d3ef7f94</t>
        </is>
      </c>
      <c r="L2740" t="inlineStr">
        <is>
          <t>fddf4f5ee43be07d0668edf1d3ef7f94</t>
        </is>
      </c>
      <c r="M2740" t="n">
        <v>178</v>
      </c>
      <c r="N2740" t="n">
        <v>178</v>
      </c>
    </row>
    <row r="2741">
      <c r="A2741" t="n">
        <v>84</v>
      </c>
      <c r="B2741" s="2" t="n">
        <v>44605</v>
      </c>
      <c r="C2741" t="n">
        <v>4537</v>
      </c>
      <c r="D2741" t="inlineStr">
        <is>
          <t>Befürworten Sie eine Erhöhung des Rentenalters (z.B. auf 67 Jahre) für Frauen und Männer?</t>
        </is>
      </c>
      <c r="E2741" t="inlineStr">
        <is>
          <t>options4</t>
        </is>
      </c>
      <c r="F2741" t="n">
        <v>4889</v>
      </c>
      <c r="G2741" t="inlineStr">
        <is>
          <t>Sozialstaat, Familie &amp; Gesundheit</t>
        </is>
      </c>
      <c r="H2741" t="inlineStr">
        <is>
          <t>Q01506</t>
        </is>
      </c>
      <c r="I2741" t="inlineStr">
        <is>
          <t>de</t>
        </is>
      </c>
      <c r="J2741" t="b">
        <v>1</v>
      </c>
      <c r="K2741" t="inlineStr">
        <is>
          <t>fddf4f5ee43be07d0668edf1d3ef7f94</t>
        </is>
      </c>
      <c r="L2741" t="inlineStr">
        <is>
          <t>fddf4f5ee43be07d0668edf1d3ef7f94</t>
        </is>
      </c>
      <c r="M2741" t="n">
        <v>178</v>
      </c>
      <c r="N2741" t="n">
        <v>178</v>
      </c>
    </row>
    <row r="2742">
      <c r="A2742" t="n">
        <v>103</v>
      </c>
      <c r="B2742" s="2" t="n">
        <v>44647</v>
      </c>
      <c r="C2742" t="n">
        <v>5156</v>
      </c>
      <c r="D2742" t="inlineStr">
        <is>
          <t>Befürworten Sie eine Erhöhung des Rentenalters (z.B. auf 67 Jahre) für Frauen und Männer?</t>
        </is>
      </c>
      <c r="E2742" t="inlineStr">
        <is>
          <t>options4</t>
        </is>
      </c>
      <c r="F2742" t="n">
        <v>4186</v>
      </c>
      <c r="G2742" t="inlineStr">
        <is>
          <t>Sozialstaat &amp; Familie</t>
        </is>
      </c>
      <c r="H2742" t="inlineStr">
        <is>
          <t>Q01562</t>
        </is>
      </c>
      <c r="I2742" t="inlineStr">
        <is>
          <t>de</t>
        </is>
      </c>
      <c r="J2742" t="b">
        <v>1</v>
      </c>
      <c r="K2742" t="inlineStr">
        <is>
          <t>fddf4f5ee43be07d0668edf1d3ef7f94</t>
        </is>
      </c>
      <c r="L2742" t="inlineStr">
        <is>
          <t>fddf4f5ee43be07d0668edf1d3ef7f94</t>
        </is>
      </c>
      <c r="M2742" t="n">
        <v>178</v>
      </c>
      <c r="N2742" t="n">
        <v>178</v>
      </c>
    </row>
    <row r="2743">
      <c r="A2743" t="n">
        <v>92</v>
      </c>
      <c r="B2743" s="2" t="n">
        <v>44647</v>
      </c>
      <c r="C2743" t="n">
        <v>5517</v>
      </c>
      <c r="D2743" t="inlineStr">
        <is>
          <t>Befürworten Sie eine Erhöhung des Rentenalters (z.B. auf 67 Jahre) für Frauen und Männer?</t>
        </is>
      </c>
      <c r="E2743" t="inlineStr">
        <is>
          <t>options4</t>
        </is>
      </c>
      <c r="F2743" t="n">
        <v>4900</v>
      </c>
      <c r="G2743" t="inlineStr">
        <is>
          <t>Sozialstaat, Familie &amp; Gesundheit</t>
        </is>
      </c>
      <c r="H2743" t="inlineStr">
        <is>
          <t>Q01620</t>
        </is>
      </c>
      <c r="I2743" t="inlineStr">
        <is>
          <t>de</t>
        </is>
      </c>
      <c r="J2743" t="b">
        <v>1</v>
      </c>
      <c r="K2743" t="inlineStr">
        <is>
          <t>fddf4f5ee43be07d0668edf1d3ef7f94</t>
        </is>
      </c>
      <c r="L2743" t="inlineStr">
        <is>
          <t>fddf4f5ee43be07d0668edf1d3ef7f94</t>
        </is>
      </c>
      <c r="M2743" t="n">
        <v>178</v>
      </c>
      <c r="N2743" t="n">
        <v>178</v>
      </c>
    </row>
    <row r="2744">
      <c r="A2744" t="n">
        <v>108</v>
      </c>
      <c r="B2744" s="2" t="n">
        <v>44647</v>
      </c>
      <c r="C2744" t="n">
        <v>5802</v>
      </c>
      <c r="D2744" t="inlineStr">
        <is>
          <t>Befürworten Sie eine Erhöhung des Rentenalters (z.B. auf 67 Jahre) für Frauen und Männer?</t>
        </is>
      </c>
      <c r="E2744" t="inlineStr">
        <is>
          <t>options4</t>
        </is>
      </c>
      <c r="F2744" t="n">
        <v>4892</v>
      </c>
      <c r="G2744" t="inlineStr">
        <is>
          <t>Sozialstaat, Familie &amp; Gesundheit</t>
        </is>
      </c>
      <c r="H2744" t="inlineStr">
        <is>
          <t>Q01672</t>
        </is>
      </c>
      <c r="I2744" t="inlineStr">
        <is>
          <t>de</t>
        </is>
      </c>
      <c r="J2744" t="b">
        <v>1</v>
      </c>
      <c r="K2744" t="inlineStr">
        <is>
          <t>fddf4f5ee43be07d0668edf1d3ef7f94</t>
        </is>
      </c>
      <c r="L2744" t="inlineStr">
        <is>
          <t>fddf4f5ee43be07d0668edf1d3ef7f94</t>
        </is>
      </c>
      <c r="M2744" t="n">
        <v>178</v>
      </c>
      <c r="N2744" t="n">
        <v>178</v>
      </c>
    </row>
    <row r="2745">
      <c r="A2745" t="n">
        <v>95</v>
      </c>
      <c r="B2745" s="2" t="n">
        <v>44647</v>
      </c>
      <c r="C2745" t="n">
        <v>5697</v>
      </c>
      <c r="D2745" t="inlineStr">
        <is>
          <t>Befürworten Sie eine Erhöhung des Rentenalters (z.B. auf 67 Jahre) für Frauen und Männer?</t>
        </is>
      </c>
      <c r="E2745" t="inlineStr">
        <is>
          <t>options4</t>
        </is>
      </c>
      <c r="F2745" t="n">
        <v>5310</v>
      </c>
      <c r="G2745" t="inlineStr">
        <is>
          <t>Sozialstaat, Familie &amp; Gesundheit</t>
        </is>
      </c>
      <c r="H2745" t="inlineStr">
        <is>
          <t>Q01725</t>
        </is>
      </c>
      <c r="I2745" t="inlineStr">
        <is>
          <t>de</t>
        </is>
      </c>
      <c r="J2745" t="b">
        <v>1</v>
      </c>
      <c r="K2745" t="inlineStr">
        <is>
          <t>fddf4f5ee43be07d0668edf1d3ef7f94</t>
        </is>
      </c>
      <c r="L2745" t="inlineStr">
        <is>
          <t>fddf4f5ee43be07d0668edf1d3ef7f94</t>
        </is>
      </c>
      <c r="M2745" t="n">
        <v>178</v>
      </c>
      <c r="N2745" t="n">
        <v>178</v>
      </c>
    </row>
    <row r="2746">
      <c r="A2746" t="n">
        <v>102</v>
      </c>
      <c r="B2746" s="2" t="n">
        <v>44605</v>
      </c>
      <c r="C2746" t="n">
        <v>4877</v>
      </c>
      <c r="D2746" t="inlineStr">
        <is>
          <t xml:space="preserve"> Befürworten Sie eine Erhöhung des Rentenalters (z.B. auf 67 Jahre) für Frauen und Männer?</t>
        </is>
      </c>
      <c r="E2746" t="inlineStr">
        <is>
          <t>options4</t>
        </is>
      </c>
      <c r="F2746" t="n">
        <v>4187</v>
      </c>
      <c r="G2746" t="inlineStr">
        <is>
          <t>Sozialstaat &amp; Familie</t>
        </is>
      </c>
      <c r="H2746" t="inlineStr">
        <is>
          <t>Q01778</t>
        </is>
      </c>
      <c r="I2746" t="inlineStr">
        <is>
          <t>de</t>
        </is>
      </c>
      <c r="J2746" t="b">
        <v>1</v>
      </c>
      <c r="K2746" t="inlineStr">
        <is>
          <t>fddf4f5ee43be07d0668edf1d3ef7f94</t>
        </is>
      </c>
      <c r="L2746" t="inlineStr">
        <is>
          <t>fddf4f5ee43be07d0668edf1d3ef7f94</t>
        </is>
      </c>
      <c r="M2746" t="n">
        <v>178</v>
      </c>
      <c r="N2746" t="n">
        <v>178</v>
      </c>
    </row>
    <row r="2747">
      <c r="A2747" t="n">
        <v>105</v>
      </c>
      <c r="B2747" s="2" t="n">
        <v>44633</v>
      </c>
      <c r="C2747" t="n">
        <v>5341</v>
      </c>
      <c r="D2747" t="inlineStr">
        <is>
          <t xml:space="preserve"> Befürworten Sie eine Erhöhung des Rentenalters (z.B. auf 67 Jahre) für Frauen und Männer?</t>
        </is>
      </c>
      <c r="E2747" t="inlineStr">
        <is>
          <t>options4</t>
        </is>
      </c>
      <c r="F2747" t="n">
        <v>4898</v>
      </c>
      <c r="G2747" t="inlineStr">
        <is>
          <t>Sozialstaat, Familie &amp; Gesundheit</t>
        </is>
      </c>
      <c r="H2747" t="inlineStr">
        <is>
          <t>Q01832</t>
        </is>
      </c>
      <c r="I2747" t="inlineStr">
        <is>
          <t>de</t>
        </is>
      </c>
      <c r="J2747" t="b">
        <v>1</v>
      </c>
      <c r="K2747" t="inlineStr">
        <is>
          <t>fddf4f5ee43be07d0668edf1d3ef7f94</t>
        </is>
      </c>
      <c r="L2747" t="inlineStr">
        <is>
          <t>fddf4f5ee43be07d0668edf1d3ef7f94</t>
        </is>
      </c>
      <c r="M2747" t="n">
        <v>178</v>
      </c>
      <c r="N2747" t="n">
        <v>178</v>
      </c>
    </row>
    <row r="2748">
      <c r="A2748" t="n">
        <v>106</v>
      </c>
      <c r="B2748" s="2" t="n">
        <v>44633</v>
      </c>
      <c r="C2748" t="n">
        <v>5272</v>
      </c>
      <c r="D2748" t="inlineStr">
        <is>
          <t>Befürworten Sie eine Erhöhung des Rentenalters (z.B. auf 67 Jahre) für Frauen und Männer?</t>
        </is>
      </c>
      <c r="E2748" t="inlineStr">
        <is>
          <t>options4</t>
        </is>
      </c>
      <c r="F2748" t="n">
        <v>4896</v>
      </c>
      <c r="G2748" t="inlineStr">
        <is>
          <t>Sozialstaat, Familie &amp; Gesundheit</t>
        </is>
      </c>
      <c r="H2748" t="inlineStr">
        <is>
          <t>Q01886</t>
        </is>
      </c>
      <c r="I2748" t="inlineStr">
        <is>
          <t>de</t>
        </is>
      </c>
      <c r="J2748" t="b">
        <v>1</v>
      </c>
      <c r="K2748" t="inlineStr">
        <is>
          <t>fddf4f5ee43be07d0668edf1d3ef7f94</t>
        </is>
      </c>
      <c r="L2748" t="inlineStr">
        <is>
          <t>fddf4f5ee43be07d0668edf1d3ef7f94</t>
        </is>
      </c>
      <c r="M2748" t="n">
        <v>178</v>
      </c>
      <c r="N2748" t="n">
        <v>178</v>
      </c>
    </row>
    <row r="2749">
      <c r="A2749" t="n">
        <v>109</v>
      </c>
      <c r="B2749" s="2" t="n">
        <v>44647</v>
      </c>
      <c r="C2749" t="n">
        <v>5490</v>
      </c>
      <c r="D2749" t="inlineStr">
        <is>
          <t>Befürworten Sie eine Erhöhung des Rentenalters (z.B. auf 67 Jahre) für Frauen und Männer?</t>
        </is>
      </c>
      <c r="E2749" t="inlineStr">
        <is>
          <t>options4</t>
        </is>
      </c>
      <c r="F2749" t="n">
        <v>4191</v>
      </c>
      <c r="G2749" t="inlineStr">
        <is>
          <t>Sozialstaat &amp; Familie</t>
        </is>
      </c>
      <c r="H2749" t="inlineStr">
        <is>
          <t>Q01941</t>
        </is>
      </c>
      <c r="I2749" t="inlineStr">
        <is>
          <t>de</t>
        </is>
      </c>
      <c r="J2749" t="b">
        <v>1</v>
      </c>
      <c r="K2749" t="inlineStr">
        <is>
          <t>fddf4f5ee43be07d0668edf1d3ef7f94</t>
        </is>
      </c>
      <c r="L2749" t="inlineStr">
        <is>
          <t>fddf4f5ee43be07d0668edf1d3ef7f94</t>
        </is>
      </c>
      <c r="M2749" t="n">
        <v>178</v>
      </c>
      <c r="N2749" t="n">
        <v>178</v>
      </c>
    </row>
    <row r="2750">
      <c r="A2750" t="n">
        <v>115</v>
      </c>
      <c r="B2750" s="2" t="n">
        <v>44836</v>
      </c>
      <c r="C2750" t="n">
        <v>6075</v>
      </c>
      <c r="D2750" t="inlineStr">
        <is>
          <t>Befürworten Sie eine Erhöhung des Rentenalters (z.B. auf 67 Jahre) für Frauen und Männer?</t>
        </is>
      </c>
      <c r="E2750" t="inlineStr">
        <is>
          <t>options4</t>
        </is>
      </c>
      <c r="F2750" t="n">
        <v>4198</v>
      </c>
      <c r="G2750" t="inlineStr">
        <is>
          <t>Sozialstaat &amp; Familie</t>
        </is>
      </c>
      <c r="H2750" t="inlineStr">
        <is>
          <t>Q02102</t>
        </is>
      </c>
      <c r="I2750" t="inlineStr">
        <is>
          <t>de</t>
        </is>
      </c>
      <c r="J2750" t="b">
        <v>1</v>
      </c>
      <c r="K2750" t="inlineStr">
        <is>
          <t>fddf4f5ee43be07d0668edf1d3ef7f94</t>
        </is>
      </c>
      <c r="L2750" t="inlineStr">
        <is>
          <t>fddf4f5ee43be07d0668edf1d3ef7f94</t>
        </is>
      </c>
      <c r="M2750" t="n">
        <v>178</v>
      </c>
      <c r="N2750" t="n">
        <v>178</v>
      </c>
    </row>
    <row r="2751">
      <c r="A2751" t="n">
        <v>114</v>
      </c>
      <c r="B2751" s="2" t="n">
        <v>44836</v>
      </c>
      <c r="C2751" t="n">
        <v>6194</v>
      </c>
      <c r="D2751" t="inlineStr">
        <is>
          <t>Befürworten Sie eine Erhöhung des Rentenalters (z.B. auf 67 Jahre) für Frauen und Männer?</t>
        </is>
      </c>
      <c r="E2751" t="inlineStr">
        <is>
          <t>options4</t>
        </is>
      </c>
      <c r="F2751" t="n">
        <v>4197</v>
      </c>
      <c r="G2751" t="inlineStr">
        <is>
          <t>Sozialstaat &amp; Familie</t>
        </is>
      </c>
      <c r="H2751" t="inlineStr">
        <is>
          <t>Q02162</t>
        </is>
      </c>
      <c r="I2751" t="inlineStr">
        <is>
          <t>de</t>
        </is>
      </c>
      <c r="J2751" t="b">
        <v>1</v>
      </c>
      <c r="K2751" t="inlineStr">
        <is>
          <t>fddf4f5ee43be07d0668edf1d3ef7f94</t>
        </is>
      </c>
      <c r="L2751" t="inlineStr">
        <is>
          <t>fddf4f5ee43be07d0668edf1d3ef7f94</t>
        </is>
      </c>
      <c r="M2751" t="n">
        <v>178</v>
      </c>
      <c r="N2751" t="n">
        <v>178</v>
      </c>
    </row>
    <row r="2752">
      <c r="A2752" t="n">
        <v>118</v>
      </c>
      <c r="B2752" s="2" t="n">
        <v>44892</v>
      </c>
      <c r="C2752" t="n">
        <v>6302</v>
      </c>
      <c r="D2752" t="inlineStr">
        <is>
          <t>Befürworten Sie eine Erhöhung des Rentenalters (z.B. auf 67 Jahre) für Frauen und Männer?</t>
        </is>
      </c>
      <c r="E2752" t="inlineStr">
        <is>
          <t>options4</t>
        </is>
      </c>
      <c r="F2752" t="n">
        <v>4200</v>
      </c>
      <c r="G2752" t="inlineStr">
        <is>
          <t>Sozialstaat &amp; Familie</t>
        </is>
      </c>
      <c r="H2752" t="inlineStr">
        <is>
          <t>Q02216</t>
        </is>
      </c>
      <c r="I2752" t="inlineStr">
        <is>
          <t>de</t>
        </is>
      </c>
      <c r="J2752" t="b">
        <v>1</v>
      </c>
      <c r="K2752" t="inlineStr">
        <is>
          <t>fddf4f5ee43be07d0668edf1d3ef7f94</t>
        </is>
      </c>
      <c r="L2752" t="inlineStr">
        <is>
          <t>fddf4f5ee43be07d0668edf1d3ef7f94</t>
        </is>
      </c>
      <c r="M2752" t="n">
        <v>178</v>
      </c>
      <c r="N2752" t="n">
        <v>178</v>
      </c>
    </row>
    <row r="2753">
      <c r="A2753" t="n">
        <v>1038</v>
      </c>
      <c r="B2753" s="2" t="n">
        <v>44969</v>
      </c>
      <c r="C2753" t="n">
        <v>31835</v>
      </c>
      <c r="D2753" t="inlineStr">
        <is>
          <t>Befürworten Sie eine Erhöhung des Rentenalters (z.B. auf 67 Jahre) für Frauen und Männer?</t>
        </is>
      </c>
      <c r="E2753" t="inlineStr">
        <is>
          <t>options4</t>
        </is>
      </c>
      <c r="F2753" t="n">
        <v>11377</v>
      </c>
      <c r="G2753" t="inlineStr">
        <is>
          <t>Sozialstaat &amp; Familie</t>
        </is>
      </c>
      <c r="H2753" t="inlineStr">
        <is>
          <t>Q02328</t>
        </is>
      </c>
      <c r="I2753" t="inlineStr">
        <is>
          <t>de</t>
        </is>
      </c>
      <c r="J2753" t="b">
        <v>1</v>
      </c>
      <c r="K2753" t="inlineStr">
        <is>
          <t>fddf4f5ee43be07d0668edf1d3ef7f94</t>
        </is>
      </c>
      <c r="L2753" t="inlineStr">
        <is>
          <t>fddf4f5ee43be07d0668edf1d3ef7f94</t>
        </is>
      </c>
      <c r="M2753" t="n">
        <v>178</v>
      </c>
      <c r="N2753" t="n">
        <v>178</v>
      </c>
    </row>
    <row r="2754">
      <c r="A2754" t="n">
        <v>482</v>
      </c>
      <c r="B2754" s="2" t="n">
        <v>44465</v>
      </c>
      <c r="C2754" t="n">
        <v>4123</v>
      </c>
      <c r="D2754" t="inlineStr">
        <is>
          <t>Befürworten Sie eine Erhöhung des Rentenalters (z.B. auf 67 Jahre) für Frauen und Männer?</t>
        </is>
      </c>
      <c r="E2754" t="inlineStr">
        <is>
          <t>options4</t>
        </is>
      </c>
      <c r="F2754" t="n">
        <v>4886</v>
      </c>
      <c r="G2754" t="inlineStr">
        <is>
          <t>Sozialstaat, Familie &amp; Gesundheit</t>
        </is>
      </c>
      <c r="H2754" t="inlineStr">
        <is>
          <t>Q02476</t>
        </is>
      </c>
      <c r="I2754" t="inlineStr">
        <is>
          <t>de</t>
        </is>
      </c>
      <c r="J2754" t="b">
        <v>1</v>
      </c>
      <c r="K2754" t="inlineStr">
        <is>
          <t>fddf4f5ee43be07d0668edf1d3ef7f94</t>
        </is>
      </c>
      <c r="L2754" t="inlineStr">
        <is>
          <t>fddf4f5ee43be07d0668edf1d3ef7f94</t>
        </is>
      </c>
      <c r="M2754" t="n">
        <v>178</v>
      </c>
      <c r="N2754" t="n">
        <v>178</v>
      </c>
    </row>
    <row r="2755">
      <c r="A2755" t="n">
        <v>512</v>
      </c>
      <c r="B2755" s="2" t="n">
        <v>44633</v>
      </c>
      <c r="C2755" t="n">
        <v>5273</v>
      </c>
      <c r="D2755" t="inlineStr">
        <is>
          <t>Befürworten Sie eine Erhöhung des Rentenalters (z.B. auf 67 Jahre) für Frauen und Männer?</t>
        </is>
      </c>
      <c r="E2755" t="inlineStr">
        <is>
          <t>options4</t>
        </is>
      </c>
      <c r="F2755" t="n">
        <v>4899</v>
      </c>
      <c r="G2755" t="inlineStr">
        <is>
          <t>Sozialstaat, Familie &amp; Gesundheit</t>
        </is>
      </c>
      <c r="H2755" t="inlineStr">
        <is>
          <t>Q02529</t>
        </is>
      </c>
      <c r="I2755" t="inlineStr">
        <is>
          <t>de</t>
        </is>
      </c>
      <c r="J2755" t="b">
        <v>1</v>
      </c>
      <c r="K2755" t="inlineStr">
        <is>
          <t>fddf4f5ee43be07d0668edf1d3ef7f94</t>
        </is>
      </c>
      <c r="L2755" t="inlineStr">
        <is>
          <t>fddf4f5ee43be07d0668edf1d3ef7f94</t>
        </is>
      </c>
      <c r="M2755" t="n">
        <v>178</v>
      </c>
      <c r="N2755" t="n">
        <v>178</v>
      </c>
    </row>
    <row r="2756">
      <c r="A2756" t="n">
        <v>1039</v>
      </c>
      <c r="B2756" s="2" t="n">
        <v>44997</v>
      </c>
      <c r="C2756" t="n">
        <v>31904</v>
      </c>
      <c r="D2756" t="inlineStr">
        <is>
          <t>Befürworten Sie eine Erhöhung des Rentenalters (z.B. auf 67 Jahre) für Frauen und Männer?</t>
        </is>
      </c>
      <c r="E2756" t="inlineStr">
        <is>
          <t>options4</t>
        </is>
      </c>
      <c r="F2756" t="n">
        <v>11390</v>
      </c>
      <c r="G2756" t="inlineStr">
        <is>
          <t>Sozialstaat, Familie &amp; Gesundheit</t>
        </is>
      </c>
      <c r="H2756" t="inlineStr">
        <is>
          <t>Q02584</t>
        </is>
      </c>
      <c r="I2756" t="inlineStr">
        <is>
          <t>de</t>
        </is>
      </c>
      <c r="J2756" t="b">
        <v>1</v>
      </c>
      <c r="K2756" t="inlineStr">
        <is>
          <t>fddf4f5ee43be07d0668edf1d3ef7f94</t>
        </is>
      </c>
      <c r="L2756" t="inlineStr">
        <is>
          <t>fddf4f5ee43be07d0668edf1d3ef7f94</t>
        </is>
      </c>
      <c r="M2756" t="n">
        <v>178</v>
      </c>
      <c r="N2756" t="n">
        <v>178</v>
      </c>
    </row>
    <row r="2757">
      <c r="A2757" t="n">
        <v>1041</v>
      </c>
      <c r="B2757" s="2" t="n">
        <v>44997</v>
      </c>
      <c r="C2757" t="n">
        <v>32030</v>
      </c>
      <c r="D2757" t="inlineStr">
        <is>
          <t>Befürworten Sie eine Erhöhung des Rentenalters (z.B. auf 67 Jahre) für Frauen und Männer?</t>
        </is>
      </c>
      <c r="E2757" t="inlineStr">
        <is>
          <t>options4</t>
        </is>
      </c>
      <c r="F2757" t="n">
        <v>11415</v>
      </c>
      <c r="G2757" t="inlineStr">
        <is>
          <t>Sozialstaat, Familie &amp; Gesundheit</t>
        </is>
      </c>
      <c r="H2757" t="inlineStr">
        <is>
          <t>Q02639</t>
        </is>
      </c>
      <c r="I2757" t="inlineStr">
        <is>
          <t>de</t>
        </is>
      </c>
      <c r="J2757" t="b">
        <v>1</v>
      </c>
      <c r="K2757" t="inlineStr">
        <is>
          <t>fddf4f5ee43be07d0668edf1d3ef7f94</t>
        </is>
      </c>
      <c r="L2757" t="inlineStr">
        <is>
          <t>fddf4f5ee43be07d0668edf1d3ef7f94</t>
        </is>
      </c>
      <c r="M2757" t="n">
        <v>178</v>
      </c>
      <c r="N2757" t="n">
        <v>178</v>
      </c>
    </row>
    <row r="2758">
      <c r="A2758" t="n">
        <v>1044</v>
      </c>
      <c r="B2758" s="2" t="n">
        <v>45018</v>
      </c>
      <c r="C2758" t="n">
        <v>31974</v>
      </c>
      <c r="D2758" t="inlineStr">
        <is>
          <t>Befürworten Sie eine Erhöhung des Rentenalters (z.B. auf 67 Jahre) für Frauen und Männer?</t>
        </is>
      </c>
      <c r="E2758" t="inlineStr">
        <is>
          <t>options4</t>
        </is>
      </c>
      <c r="F2758" t="n">
        <v>11402</v>
      </c>
      <c r="G2758" t="inlineStr">
        <is>
          <t>Sozialstaat &amp; Familie</t>
        </is>
      </c>
      <c r="H2758" t="inlineStr">
        <is>
          <t>Q02700</t>
        </is>
      </c>
      <c r="I2758" t="inlineStr">
        <is>
          <t>de</t>
        </is>
      </c>
      <c r="J2758" t="b">
        <v>1</v>
      </c>
      <c r="K2758" t="inlineStr">
        <is>
          <t>fddf4f5ee43be07d0668edf1d3ef7f94</t>
        </is>
      </c>
      <c r="L2758" t="inlineStr">
        <is>
          <t>fddf4f5ee43be07d0668edf1d3ef7f94</t>
        </is>
      </c>
      <c r="M2758" t="n">
        <v>178</v>
      </c>
      <c r="N2758" t="n">
        <v>178</v>
      </c>
    </row>
    <row r="2759">
      <c r="A2759" t="n">
        <v>255</v>
      </c>
      <c r="B2759" t="n">
        <v>2020</v>
      </c>
      <c r="C2759" t="n">
        <v>4111</v>
      </c>
      <c r="D2759" t="inlineStr">
        <is>
          <t>Befürworten Sie eine Erhöhung des Rentenalters (z.B. auf 67 Jahre) für Frauen und Männer?</t>
        </is>
      </c>
      <c r="E2759" t="inlineStr">
        <is>
          <t>Standard-4</t>
        </is>
      </c>
      <c r="F2759" t="n">
        <v>12</v>
      </c>
      <c r="G2759" t="inlineStr">
        <is>
          <t>Sozialstaat &amp; Familie</t>
        </is>
      </c>
      <c r="H2759" t="inlineStr">
        <is>
          <t>Q06362</t>
        </is>
      </c>
      <c r="I2759" t="inlineStr">
        <is>
          <t>de</t>
        </is>
      </c>
      <c r="J2759" t="b">
        <v>1</v>
      </c>
      <c r="K2759" t="inlineStr">
        <is>
          <t>fddf4f5ee43be07d0668edf1d3ef7f94</t>
        </is>
      </c>
      <c r="L2759" t="inlineStr">
        <is>
          <t>fddf4f5ee43be07d0668edf1d3ef7f94</t>
        </is>
      </c>
      <c r="M2759" t="n">
        <v>178</v>
      </c>
      <c r="N2759" t="n">
        <v>178</v>
      </c>
    </row>
    <row r="2760">
      <c r="A2760" t="n">
        <v>258</v>
      </c>
      <c r="B2760" t="n">
        <v>2020</v>
      </c>
      <c r="C2760" t="n">
        <v>4170</v>
      </c>
      <c r="D2760" t="inlineStr">
        <is>
          <t>Befürworten Sie eine Erhöhung des Rentenalters (z.B. auf 67 Jahre) für Frauen und Männer?</t>
        </is>
      </c>
      <c r="E2760" t="inlineStr">
        <is>
          <t>Standard-4</t>
        </is>
      </c>
      <c r="F2760" t="n">
        <v>12</v>
      </c>
      <c r="G2760" t="inlineStr">
        <is>
          <t>Sozialstaat &amp; Familie</t>
        </is>
      </c>
      <c r="H2760" t="inlineStr">
        <is>
          <t>Q06760</t>
        </is>
      </c>
      <c r="I2760" t="inlineStr">
        <is>
          <t>de</t>
        </is>
      </c>
      <c r="J2760" t="b">
        <v>1</v>
      </c>
      <c r="K2760" t="inlineStr">
        <is>
          <t>fddf4f5ee43be07d0668edf1d3ef7f94</t>
        </is>
      </c>
      <c r="L2760" t="inlineStr">
        <is>
          <t>fddf4f5ee43be07d0668edf1d3ef7f94</t>
        </is>
      </c>
      <c r="M2760" t="n">
        <v>178</v>
      </c>
      <c r="N2760" t="n">
        <v>178</v>
      </c>
    </row>
    <row r="2761">
      <c r="A2761" t="n">
        <v>246</v>
      </c>
      <c r="B2761" t="n">
        <v>2020</v>
      </c>
      <c r="C2761" t="n">
        <v>4013</v>
      </c>
      <c r="D2761" t="inlineStr">
        <is>
          <t>Befürworten Sie eine Erhöhung des Rentenalters (z.B. auf 67 Jahre) für Frauen und Männer?</t>
        </is>
      </c>
      <c r="E2761" t="inlineStr">
        <is>
          <t>Standard-4</t>
        </is>
      </c>
      <c r="F2761" t="n">
        <v>12</v>
      </c>
      <c r="G2761" t="inlineStr">
        <is>
          <t>Sozialstaat &amp; Familie</t>
        </is>
      </c>
      <c r="H2761" t="inlineStr">
        <is>
          <t>Q07926</t>
        </is>
      </c>
      <c r="I2761" t="inlineStr">
        <is>
          <t>de</t>
        </is>
      </c>
      <c r="J2761" t="b">
        <v>1</v>
      </c>
      <c r="K2761" t="inlineStr">
        <is>
          <t>fddf4f5ee43be07d0668edf1d3ef7f94</t>
        </is>
      </c>
      <c r="L2761" t="inlineStr">
        <is>
          <t>fddf4f5ee43be07d0668edf1d3ef7f94</t>
        </is>
      </c>
      <c r="M2761" t="n">
        <v>178</v>
      </c>
      <c r="N2761" t="n">
        <v>178</v>
      </c>
    </row>
    <row r="2762">
      <c r="A2762" t="n">
        <v>284</v>
      </c>
      <c r="B2762" t="n">
        <v>2021</v>
      </c>
      <c r="C2762" t="n">
        <v>4499</v>
      </c>
      <c r="D2762" t="inlineStr">
        <is>
          <t>Befürworten Sie eine Erhöhung des Rentenalters (z.B. auf 67 Jahre) für Frauen und Männer?</t>
        </is>
      </c>
      <c r="E2762" t="inlineStr">
        <is>
          <t>Standard-4</t>
        </is>
      </c>
      <c r="F2762" t="n">
        <v>12</v>
      </c>
      <c r="G2762" t="inlineStr">
        <is>
          <t>Sozialstaat &amp; Familie</t>
        </is>
      </c>
      <c r="H2762" t="inlineStr">
        <is>
          <t>Q08089</t>
        </is>
      </c>
      <c r="I2762" t="inlineStr">
        <is>
          <t>de</t>
        </is>
      </c>
      <c r="J2762" t="b">
        <v>1</v>
      </c>
      <c r="K2762" t="inlineStr">
        <is>
          <t>fddf4f5ee43be07d0668edf1d3ef7f94</t>
        </is>
      </c>
      <c r="L2762" t="inlineStr">
        <is>
          <t>fddf4f5ee43be07d0668edf1d3ef7f94</t>
        </is>
      </c>
      <c r="M2762" t="n">
        <v>178</v>
      </c>
      <c r="N2762" t="n">
        <v>178</v>
      </c>
    </row>
    <row r="2764">
      <c r="A2764" s="1">
        <f>== Cluster 6 – 40 Fragen – unterschiedliche Fragen vorhanden ===</f>
        <v/>
      </c>
      <c r="B2764" s="1" t="n"/>
      <c r="C2764" s="1" t="n"/>
      <c r="D2764" s="1" t="n"/>
      <c r="E2764" s="1" t="n"/>
      <c r="F2764" s="1" t="n"/>
      <c r="G2764" s="1" t="n"/>
      <c r="H2764" s="1" t="n"/>
      <c r="I2764" s="1" t="n"/>
      <c r="J2764" s="1" t="n"/>
      <c r="K2764" s="1" t="n"/>
      <c r="L2764" s="1" t="n"/>
      <c r="M2764" s="1" t="n"/>
      <c r="N2764" s="1" t="n"/>
    </row>
    <row r="2765">
      <c r="A2765" t="inlineStr">
        <is>
          <t>ID_Wahl</t>
        </is>
      </c>
      <c r="B2765" t="inlineStr">
        <is>
          <t>Datum</t>
        </is>
      </c>
      <c r="C2765" t="inlineStr">
        <is>
          <t>Frage_ID</t>
        </is>
      </c>
      <c r="D2765" t="inlineStr">
        <is>
          <t>Frage_Text</t>
        </is>
      </c>
      <c r="E2765" t="inlineStr">
        <is>
          <t>Frage_Typ</t>
        </is>
      </c>
      <c r="F2765" t="inlineStr">
        <is>
          <t>Bereich_ID</t>
        </is>
      </c>
      <c r="G2765" t="inlineStr">
        <is>
          <t>Bereich</t>
        </is>
      </c>
      <c r="H2765" t="inlineStr">
        <is>
          <t>ID_gesamt</t>
        </is>
      </c>
      <c r="I2765" t="inlineStr">
        <is>
          <t>Sprache</t>
        </is>
      </c>
      <c r="J2765" t="inlineStr">
        <is>
          <t>Duplikat</t>
        </is>
      </c>
      <c r="K2765" t="inlineStr">
        <is>
          <t>Frage_Hash</t>
        </is>
      </c>
      <c r="L2765" t="inlineStr">
        <is>
          <t>Duplikat_Gruppe</t>
        </is>
      </c>
      <c r="M2765" t="inlineStr">
        <is>
          <t>Cluster_Duplikate</t>
        </is>
      </c>
      <c r="N2765" t="inlineStr">
        <is>
          <t>Cluster_Final</t>
        </is>
      </c>
    </row>
    <row r="2766">
      <c r="A2766" t="n">
        <v>2</v>
      </c>
      <c r="B2766" s="2" t="n">
        <v>43758</v>
      </c>
      <c r="C2766" t="n">
        <v>31</v>
      </c>
      <c r="D2766" t="inlineStr">
        <is>
          <t>Wie beurteilen Sie diese Aussage: "Vermögende sollen sich stärker an der Finanzierung des Staates beteiligen."</t>
        </is>
      </c>
      <c r="E2766" t="inlineStr">
        <is>
          <t>options7</t>
        </is>
      </c>
      <c r="F2766" t="n">
        <v>4734</v>
      </c>
      <c r="G2766" t="inlineStr">
        <is>
          <t>Werthaltungen</t>
        </is>
      </c>
      <c r="H2766" t="inlineStr">
        <is>
          <t>Q00006</t>
        </is>
      </c>
      <c r="I2766" t="inlineStr">
        <is>
          <t>de</t>
        </is>
      </c>
      <c r="J2766" t="b">
        <v>1</v>
      </c>
      <c r="K2766" t="inlineStr">
        <is>
          <t>d717627dc6d0d8b3c09432f355181f17</t>
        </is>
      </c>
      <c r="L2766" t="inlineStr">
        <is>
          <t>d717627dc6d0d8b3c09432f355181f17</t>
        </is>
      </c>
      <c r="M2766" t="n">
        <v>6</v>
      </c>
      <c r="N2766" t="n">
        <v>6</v>
      </c>
    </row>
    <row r="2767">
      <c r="A2767" t="n">
        <v>49</v>
      </c>
      <c r="B2767" s="2" t="n">
        <v>44101</v>
      </c>
      <c r="C2767" t="n">
        <v>1388</v>
      </c>
      <c r="D2767" t="inlineStr">
        <is>
          <t>Wie beurteilen Sie diese Aussage: "Vermögende sollen sich stärker an der Finanzierung des Staates beteiligen."</t>
        </is>
      </c>
      <c r="E2767" t="inlineStr">
        <is>
          <t>options7</t>
        </is>
      </c>
      <c r="F2767" t="n">
        <v>4781</v>
      </c>
      <c r="G2767" t="inlineStr">
        <is>
          <t>Werthaltungen</t>
        </is>
      </c>
      <c r="H2767" t="inlineStr">
        <is>
          <t>Q00361</t>
        </is>
      </c>
      <c r="I2767" t="inlineStr">
        <is>
          <t>de</t>
        </is>
      </c>
      <c r="J2767" t="b">
        <v>1</v>
      </c>
      <c r="K2767" t="inlineStr">
        <is>
          <t>d717627dc6d0d8b3c09432f355181f17</t>
        </is>
      </c>
      <c r="L2767" t="inlineStr">
        <is>
          <t>d717627dc6d0d8b3c09432f355181f17</t>
        </is>
      </c>
      <c r="M2767" t="n">
        <v>6</v>
      </c>
      <c r="N2767" t="n">
        <v>6</v>
      </c>
    </row>
    <row r="2768">
      <c r="A2768" t="n">
        <v>18</v>
      </c>
      <c r="B2768" s="2" t="n">
        <v>44101</v>
      </c>
      <c r="C2768" t="n">
        <v>1837</v>
      </c>
      <c r="D2768" t="inlineStr">
        <is>
          <t>Wie beurteilen Sie diese Aussage: "Vermögende sollen sich stärker an der Finanzierung des Staates beteiligen."</t>
        </is>
      </c>
      <c r="E2768" t="inlineStr">
        <is>
          <t>options7</t>
        </is>
      </c>
      <c r="F2768" t="n">
        <v>4768</v>
      </c>
      <c r="G2768" t="inlineStr">
        <is>
          <t>Werthaltungen</t>
        </is>
      </c>
      <c r="H2768" t="inlineStr">
        <is>
          <t>Q00410</t>
        </is>
      </c>
      <c r="I2768" t="inlineStr">
        <is>
          <t>de</t>
        </is>
      </c>
      <c r="J2768" t="b">
        <v>1</v>
      </c>
      <c r="K2768" t="inlineStr">
        <is>
          <t>d717627dc6d0d8b3c09432f355181f17</t>
        </is>
      </c>
      <c r="L2768" t="inlineStr">
        <is>
          <t>d717627dc6d0d8b3c09432f355181f17</t>
        </is>
      </c>
      <c r="M2768" t="n">
        <v>6</v>
      </c>
      <c r="N2768" t="n">
        <v>6</v>
      </c>
    </row>
    <row r="2769">
      <c r="A2769" t="n">
        <v>51</v>
      </c>
      <c r="B2769" s="2" t="n">
        <v>44101</v>
      </c>
      <c r="C2769" t="n">
        <v>1633</v>
      </c>
      <c r="D2769" t="inlineStr">
        <is>
          <t>Wie beurteilen Sie diese Aussage: "Vermögende sollen sich stärker an der Finanzierung des Staates beteiligen."</t>
        </is>
      </c>
      <c r="E2769" t="inlineStr">
        <is>
          <t>options7</t>
        </is>
      </c>
      <c r="F2769" t="n">
        <v>4779</v>
      </c>
      <c r="G2769" t="inlineStr">
        <is>
          <t>Werthaltungen</t>
        </is>
      </c>
      <c r="H2769" t="inlineStr">
        <is>
          <t>Q00456</t>
        </is>
      </c>
      <c r="I2769" t="inlineStr">
        <is>
          <t>de</t>
        </is>
      </c>
      <c r="J2769" t="b">
        <v>1</v>
      </c>
      <c r="K2769" t="inlineStr">
        <is>
          <t>d717627dc6d0d8b3c09432f355181f17</t>
        </is>
      </c>
      <c r="L2769" t="inlineStr">
        <is>
          <t>d717627dc6d0d8b3c09432f355181f17</t>
        </is>
      </c>
      <c r="M2769" t="n">
        <v>6</v>
      </c>
      <c r="N2769" t="n">
        <v>6</v>
      </c>
    </row>
    <row r="2770">
      <c r="A2770" t="n">
        <v>20</v>
      </c>
      <c r="B2770" s="2" t="n">
        <v>44101</v>
      </c>
      <c r="C2770" t="n">
        <v>1141</v>
      </c>
      <c r="D2770" t="inlineStr">
        <is>
          <t>Wie beurteilen Sie diese Aussage: "Vermögende sollen sich stärker an der Finanzierung des Staates beteiligen."</t>
        </is>
      </c>
      <c r="E2770" t="inlineStr">
        <is>
          <t>options7</t>
        </is>
      </c>
      <c r="F2770" t="n">
        <v>4756</v>
      </c>
      <c r="G2770" t="inlineStr">
        <is>
          <t>Werthaltungen</t>
        </is>
      </c>
      <c r="H2770" t="inlineStr">
        <is>
          <t>Q00503</t>
        </is>
      </c>
      <c r="I2770" t="inlineStr">
        <is>
          <t>de</t>
        </is>
      </c>
      <c r="J2770" t="b">
        <v>1</v>
      </c>
      <c r="K2770" t="inlineStr">
        <is>
          <t>d717627dc6d0d8b3c09432f355181f17</t>
        </is>
      </c>
      <c r="L2770" t="inlineStr">
        <is>
          <t>d717627dc6d0d8b3c09432f355181f17</t>
        </is>
      </c>
      <c r="M2770" t="n">
        <v>6</v>
      </c>
      <c r="N2770" t="n">
        <v>6</v>
      </c>
    </row>
    <row r="2771">
      <c r="A2771" t="n">
        <v>22</v>
      </c>
      <c r="B2771" s="2" t="n">
        <v>44101</v>
      </c>
      <c r="C2771" t="n">
        <v>1902</v>
      </c>
      <c r="D2771" t="inlineStr">
        <is>
          <t>Wie beurteilen Sie diese Aussage: "Vermögende sollen sich stärker an der Finanzierung des Staates beteiligen."</t>
        </is>
      </c>
      <c r="E2771" t="inlineStr">
        <is>
          <t>options7</t>
        </is>
      </c>
      <c r="F2771" t="n">
        <v>4761</v>
      </c>
      <c r="G2771" t="inlineStr">
        <is>
          <t>Werthaltungen</t>
        </is>
      </c>
      <c r="H2771" t="inlineStr">
        <is>
          <t>Q00551</t>
        </is>
      </c>
      <c r="I2771" t="inlineStr">
        <is>
          <t>de</t>
        </is>
      </c>
      <c r="J2771" t="b">
        <v>1</v>
      </c>
      <c r="K2771" t="inlineStr">
        <is>
          <t>d717627dc6d0d8b3c09432f355181f17</t>
        </is>
      </c>
      <c r="L2771" t="inlineStr">
        <is>
          <t>d717627dc6d0d8b3c09432f355181f17</t>
        </is>
      </c>
      <c r="M2771" t="n">
        <v>6</v>
      </c>
      <c r="N2771" t="n">
        <v>6</v>
      </c>
    </row>
    <row r="2772">
      <c r="A2772" t="n">
        <v>24</v>
      </c>
      <c r="B2772" s="2" t="n">
        <v>44122</v>
      </c>
      <c r="C2772" t="n">
        <v>2155</v>
      </c>
      <c r="D2772" t="inlineStr">
        <is>
          <t>Wie beurteilen Sie diese Aussage: "Vermögende sollen sich stärker an der Finanzierung des Staates beteiligen."</t>
        </is>
      </c>
      <c r="E2772" t="inlineStr">
        <is>
          <t>options7</t>
        </is>
      </c>
      <c r="F2772" t="n">
        <v>4757</v>
      </c>
      <c r="G2772" t="inlineStr">
        <is>
          <t>Werthaltungen</t>
        </is>
      </c>
      <c r="H2772" t="inlineStr">
        <is>
          <t>Q00609</t>
        </is>
      </c>
      <c r="I2772" t="inlineStr">
        <is>
          <t>de</t>
        </is>
      </c>
      <c r="J2772" t="b">
        <v>1</v>
      </c>
      <c r="K2772" t="inlineStr">
        <is>
          <t>d717627dc6d0d8b3c09432f355181f17</t>
        </is>
      </c>
      <c r="L2772" t="inlineStr">
        <is>
          <t>d717627dc6d0d8b3c09432f355181f17</t>
        </is>
      </c>
      <c r="M2772" t="n">
        <v>6</v>
      </c>
      <c r="N2772" t="n">
        <v>6</v>
      </c>
    </row>
    <row r="2773">
      <c r="A2773" t="n">
        <v>45</v>
      </c>
      <c r="B2773" s="2" t="n">
        <v>44129</v>
      </c>
      <c r="C2773" t="n">
        <v>2335</v>
      </c>
      <c r="D2773" t="inlineStr">
        <is>
          <t>Wie beurteilen Sie diese Aussage: "Vermögende sollen sich stärker an der Finanzierung des Staates beteiligen."</t>
        </is>
      </c>
      <c r="E2773" t="inlineStr">
        <is>
          <t>options7</t>
        </is>
      </c>
      <c r="F2773" t="n">
        <v>4784</v>
      </c>
      <c r="G2773" t="inlineStr">
        <is>
          <t>Werthaltungen</t>
        </is>
      </c>
      <c r="H2773" t="inlineStr">
        <is>
          <t>Q00670</t>
        </is>
      </c>
      <c r="I2773" t="inlineStr">
        <is>
          <t>de</t>
        </is>
      </c>
      <c r="J2773" t="b">
        <v>1</v>
      </c>
      <c r="K2773" t="inlineStr">
        <is>
          <t>d717627dc6d0d8b3c09432f355181f17</t>
        </is>
      </c>
      <c r="L2773" t="inlineStr">
        <is>
          <t>d717627dc6d0d8b3c09432f355181f17</t>
        </is>
      </c>
      <c r="M2773" t="n">
        <v>6</v>
      </c>
      <c r="N2773" t="n">
        <v>6</v>
      </c>
    </row>
    <row r="2774">
      <c r="A2774" t="n">
        <v>32</v>
      </c>
      <c r="B2774" s="2" t="n">
        <v>44164</v>
      </c>
      <c r="C2774" t="n">
        <v>2796</v>
      </c>
      <c r="D2774" t="inlineStr">
        <is>
          <t>Wie beurteilen Sie diese Aussage: "Vermögende sollen sich stärker an der Finanzierung des Staates beteiligen."</t>
        </is>
      </c>
      <c r="E2774" t="inlineStr">
        <is>
          <t>options7</t>
        </is>
      </c>
      <c r="F2774" t="n">
        <v>4760</v>
      </c>
      <c r="G2774" t="inlineStr">
        <is>
          <t>Werthaltungen</t>
        </is>
      </c>
      <c r="H2774" t="inlineStr">
        <is>
          <t>Q00824</t>
        </is>
      </c>
      <c r="I2774" t="inlineStr">
        <is>
          <t>de</t>
        </is>
      </c>
      <c r="J2774" t="b">
        <v>1</v>
      </c>
      <c r="K2774" t="inlineStr">
        <is>
          <t>d717627dc6d0d8b3c09432f355181f17</t>
        </is>
      </c>
      <c r="L2774" t="inlineStr">
        <is>
          <t>d717627dc6d0d8b3c09432f355181f17</t>
        </is>
      </c>
      <c r="M2774" t="n">
        <v>6</v>
      </c>
      <c r="N2774" t="n">
        <v>6</v>
      </c>
    </row>
    <row r="2775">
      <c r="A2775" t="n">
        <v>53</v>
      </c>
      <c r="B2775" s="2" t="n">
        <v>44262</v>
      </c>
      <c r="C2775" t="n">
        <v>2989</v>
      </c>
      <c r="D2775" t="inlineStr">
        <is>
          <t>Wie beurteilen Sie diese Aussage: "Vermögende sollen sich stärker an der Finanzierung des Staates beteiligen."</t>
        </is>
      </c>
      <c r="E2775" t="inlineStr">
        <is>
          <t>options7</t>
        </is>
      </c>
      <c r="F2775" t="n">
        <v>4787</v>
      </c>
      <c r="G2775" t="inlineStr">
        <is>
          <t>Werthaltungen</t>
        </is>
      </c>
      <c r="H2775" t="inlineStr">
        <is>
          <t>Q00872</t>
        </is>
      </c>
      <c r="I2775" t="inlineStr">
        <is>
          <t>de</t>
        </is>
      </c>
      <c r="J2775" t="b">
        <v>1</v>
      </c>
      <c r="K2775" t="inlineStr">
        <is>
          <t>d717627dc6d0d8b3c09432f355181f17</t>
        </is>
      </c>
      <c r="L2775" t="inlineStr">
        <is>
          <t>d717627dc6d0d8b3c09432f355181f17</t>
        </is>
      </c>
      <c r="M2775" t="n">
        <v>6</v>
      </c>
      <c r="N2775" t="n">
        <v>6</v>
      </c>
    </row>
    <row r="2776">
      <c r="A2776" t="n">
        <v>55</v>
      </c>
      <c r="B2776" s="2" t="n">
        <v>44262</v>
      </c>
      <c r="C2776" t="n">
        <v>1392</v>
      </c>
      <c r="D2776" t="inlineStr">
        <is>
          <t>Wie beurteilen Sie diese Aussage: "Vermögende sollen sich stärker an der Finanzierung des Staates beteiligen."</t>
        </is>
      </c>
      <c r="E2776" t="inlineStr">
        <is>
          <t>options7</t>
        </is>
      </c>
      <c r="F2776" t="n">
        <v>4792</v>
      </c>
      <c r="G2776" t="inlineStr">
        <is>
          <t>Werthaltungen</t>
        </is>
      </c>
      <c r="H2776" t="inlineStr">
        <is>
          <t>Q00887</t>
        </is>
      </c>
      <c r="I2776" t="inlineStr">
        <is>
          <t>de</t>
        </is>
      </c>
      <c r="J2776" t="b">
        <v>1</v>
      </c>
      <c r="K2776" t="inlineStr">
        <is>
          <t>d717627dc6d0d8b3c09432f355181f17</t>
        </is>
      </c>
      <c r="L2776" t="inlineStr">
        <is>
          <t>d717627dc6d0d8b3c09432f355181f17</t>
        </is>
      </c>
      <c r="M2776" t="n">
        <v>6</v>
      </c>
      <c r="N2776" t="n">
        <v>6</v>
      </c>
    </row>
    <row r="2777">
      <c r="A2777" t="n">
        <v>60</v>
      </c>
      <c r="B2777" s="2" t="n">
        <v>44262</v>
      </c>
      <c r="C2777" t="n">
        <v>3260</v>
      </c>
      <c r="D2777" t="inlineStr">
        <is>
          <t>Wie beurteilen Sie diese Aussage: "Vermögende sollen sich stärker an der Finanzierung des Staates beteiligen."</t>
        </is>
      </c>
      <c r="E2777" t="inlineStr">
        <is>
          <t>options7</t>
        </is>
      </c>
      <c r="F2777" t="n">
        <v>4790</v>
      </c>
      <c r="G2777" t="inlineStr">
        <is>
          <t>Werthaltungen</t>
        </is>
      </c>
      <c r="H2777" t="inlineStr">
        <is>
          <t>Q00974</t>
        </is>
      </c>
      <c r="I2777" t="inlineStr">
        <is>
          <t>de</t>
        </is>
      </c>
      <c r="J2777" t="b">
        <v>1</v>
      </c>
      <c r="K2777" t="inlineStr">
        <is>
          <t>d717627dc6d0d8b3c09432f355181f17</t>
        </is>
      </c>
      <c r="L2777" t="inlineStr">
        <is>
          <t>d717627dc6d0d8b3c09432f355181f17</t>
        </is>
      </c>
      <c r="M2777" t="n">
        <v>6</v>
      </c>
      <c r="N2777" t="n">
        <v>6</v>
      </c>
    </row>
    <row r="2778">
      <c r="A2778" t="n">
        <v>71</v>
      </c>
      <c r="B2778" s="2" t="n">
        <v>44311</v>
      </c>
      <c r="C2778" t="n">
        <v>3405</v>
      </c>
      <c r="D2778" t="inlineStr">
        <is>
          <t>Wie beurteilen Sie diese Aussage: "Vermögende sollen sich stärker an der Finanzierung des Staates beteiligen."</t>
        </is>
      </c>
      <c r="E2778" t="inlineStr">
        <is>
          <t>options7</t>
        </is>
      </c>
      <c r="F2778" t="n">
        <v>4805</v>
      </c>
      <c r="G2778" t="inlineStr">
        <is>
          <t>Werthaltungen</t>
        </is>
      </c>
      <c r="H2778" t="inlineStr">
        <is>
          <t>Q01023</t>
        </is>
      </c>
      <c r="I2778" t="inlineStr">
        <is>
          <t>de</t>
        </is>
      </c>
      <c r="J2778" t="b">
        <v>1</v>
      </c>
      <c r="K2778" t="inlineStr">
        <is>
          <t>d717627dc6d0d8b3c09432f355181f17</t>
        </is>
      </c>
      <c r="L2778" t="inlineStr">
        <is>
          <t>d717627dc6d0d8b3c09432f355181f17</t>
        </is>
      </c>
      <c r="M2778" t="n">
        <v>6</v>
      </c>
      <c r="N2778" t="n">
        <v>6</v>
      </c>
    </row>
    <row r="2779">
      <c r="A2779" t="n">
        <v>63</v>
      </c>
      <c r="B2779" s="2" t="n">
        <v>44311</v>
      </c>
      <c r="C2779" t="n">
        <v>3404</v>
      </c>
      <c r="D2779" t="inlineStr">
        <is>
          <t>Wie beurteilen Sie diese Aussage: "Vermögende sollen sich stärker an der Finanzierung des Staates beteiligen."</t>
        </is>
      </c>
      <c r="E2779" t="inlineStr">
        <is>
          <t>options7</t>
        </is>
      </c>
      <c r="F2779" t="n">
        <v>4797</v>
      </c>
      <c r="G2779" t="inlineStr">
        <is>
          <t>Werthaltungen</t>
        </is>
      </c>
      <c r="H2779" t="inlineStr">
        <is>
          <t>Q01078</t>
        </is>
      </c>
      <c r="I2779" t="inlineStr">
        <is>
          <t>de</t>
        </is>
      </c>
      <c r="J2779" t="b">
        <v>1</v>
      </c>
      <c r="K2779" t="inlineStr">
        <is>
          <t>d717627dc6d0d8b3c09432f355181f17</t>
        </is>
      </c>
      <c r="L2779" t="inlineStr">
        <is>
          <t>d717627dc6d0d8b3c09432f355181f17</t>
        </is>
      </c>
      <c r="M2779" t="n">
        <v>6</v>
      </c>
      <c r="N2779" t="n">
        <v>6</v>
      </c>
    </row>
    <row r="2780">
      <c r="A2780" t="n">
        <v>64</v>
      </c>
      <c r="B2780" s="2" t="n">
        <v>44311</v>
      </c>
      <c r="C2780" t="n">
        <v>3699</v>
      </c>
      <c r="D2780" t="inlineStr">
        <is>
          <t>Wie beurteilen Sie diese Aussage: "Vermögende sollen sich stärker an der Finanzierung des Staates beteiligen."</t>
        </is>
      </c>
      <c r="E2780" t="inlineStr">
        <is>
          <t>options7</t>
        </is>
      </c>
      <c r="F2780" t="n">
        <v>4799</v>
      </c>
      <c r="G2780" t="inlineStr">
        <is>
          <t>Werthaltungen</t>
        </is>
      </c>
      <c r="H2780" t="inlineStr">
        <is>
          <t>Q01130</t>
        </is>
      </c>
      <c r="I2780" t="inlineStr">
        <is>
          <t>de</t>
        </is>
      </c>
      <c r="J2780" t="b">
        <v>1</v>
      </c>
      <c r="K2780" t="inlineStr">
        <is>
          <t>d717627dc6d0d8b3c09432f355181f17</t>
        </is>
      </c>
      <c r="L2780" t="inlineStr">
        <is>
          <t>d717627dc6d0d8b3c09432f355181f17</t>
        </is>
      </c>
      <c r="M2780" t="n">
        <v>6</v>
      </c>
      <c r="N2780" t="n">
        <v>6</v>
      </c>
    </row>
    <row r="2781">
      <c r="A2781" t="n">
        <v>67</v>
      </c>
      <c r="B2781" s="2" t="n">
        <v>44234</v>
      </c>
      <c r="C2781" t="n">
        <v>2850</v>
      </c>
      <c r="D2781" t="inlineStr">
        <is>
          <t>Wie beurteilen Sie diese Aussage: "Vermögende sollen sich stärker an der Finanzierung des Staates beteiligen."</t>
        </is>
      </c>
      <c r="E2781" t="inlineStr">
        <is>
          <t>options7</t>
        </is>
      </c>
      <c r="F2781" t="n">
        <v>4785</v>
      </c>
      <c r="G2781" t="inlineStr">
        <is>
          <t>Werthaltungen</t>
        </is>
      </c>
      <c r="H2781" t="inlineStr">
        <is>
          <t>Q01179</t>
        </is>
      </c>
      <c r="I2781" t="inlineStr">
        <is>
          <t>de</t>
        </is>
      </c>
      <c r="J2781" t="b">
        <v>1</v>
      </c>
      <c r="K2781" t="inlineStr">
        <is>
          <t>d717627dc6d0d8b3c09432f355181f17</t>
        </is>
      </c>
      <c r="L2781" t="inlineStr">
        <is>
          <t>d717627dc6d0d8b3c09432f355181f17</t>
        </is>
      </c>
      <c r="M2781" t="n">
        <v>6</v>
      </c>
      <c r="N2781" t="n">
        <v>6</v>
      </c>
    </row>
    <row r="2782">
      <c r="A2782" t="n">
        <v>89</v>
      </c>
      <c r="B2782" s="2" t="n">
        <v>44528</v>
      </c>
      <c r="C2782" t="n">
        <v>4460</v>
      </c>
      <c r="D2782" t="inlineStr">
        <is>
          <t>Wie beurteilen Sie diese Aussage: "Vermögende sollen sich stärker an der Finanzierung des Staates beteiligen."</t>
        </is>
      </c>
      <c r="E2782" t="inlineStr">
        <is>
          <t>options7</t>
        </is>
      </c>
      <c r="F2782" t="n">
        <v>4813</v>
      </c>
      <c r="G2782" t="inlineStr">
        <is>
          <t>Werthaltungen</t>
        </is>
      </c>
      <c r="H2782" t="inlineStr">
        <is>
          <t>Q01234</t>
        </is>
      </c>
      <c r="I2782" t="inlineStr">
        <is>
          <t>de</t>
        </is>
      </c>
      <c r="J2782" t="b">
        <v>1</v>
      </c>
      <c r="K2782" t="inlineStr">
        <is>
          <t>d717627dc6d0d8b3c09432f355181f17</t>
        </is>
      </c>
      <c r="L2782" t="inlineStr">
        <is>
          <t>d717627dc6d0d8b3c09432f355181f17</t>
        </is>
      </c>
      <c r="M2782" t="n">
        <v>6</v>
      </c>
      <c r="N2782" t="n">
        <v>6</v>
      </c>
    </row>
    <row r="2783">
      <c r="A2783" t="n">
        <v>75</v>
      </c>
      <c r="B2783" s="2" t="n">
        <v>44465</v>
      </c>
      <c r="C2783" t="n">
        <v>4107</v>
      </c>
      <c r="D2783" t="inlineStr">
        <is>
          <t>Wie beurteilen Sie diese Aussage: "Vermögende sollen sich stärker an der Finanzierung des Staates beteiligen."</t>
        </is>
      </c>
      <c r="E2783" t="inlineStr">
        <is>
          <t>options7</t>
        </is>
      </c>
      <c r="F2783" t="n">
        <v>4812</v>
      </c>
      <c r="G2783" t="inlineStr">
        <is>
          <t>Werthaltungen</t>
        </is>
      </c>
      <c r="H2783" t="inlineStr">
        <is>
          <t>Q01282</t>
        </is>
      </c>
      <c r="I2783" t="inlineStr">
        <is>
          <t>de</t>
        </is>
      </c>
      <c r="J2783" t="b">
        <v>1</v>
      </c>
      <c r="K2783" t="inlineStr">
        <is>
          <t>d717627dc6d0d8b3c09432f355181f17</t>
        </is>
      </c>
      <c r="L2783" t="inlineStr">
        <is>
          <t>d717627dc6d0d8b3c09432f355181f17</t>
        </is>
      </c>
      <c r="M2783" t="n">
        <v>6</v>
      </c>
      <c r="N2783" t="n">
        <v>6</v>
      </c>
    </row>
    <row r="2784">
      <c r="A2784" t="n">
        <v>86</v>
      </c>
      <c r="B2784" s="2" t="n">
        <v>44528</v>
      </c>
      <c r="C2784" t="n">
        <v>4220</v>
      </c>
      <c r="D2784" t="inlineStr">
        <is>
          <t xml:space="preserve">Wie beurteilen Sie diese Aussage: "Vermögende sollen sich stärker an der Finanzierung des Staates beteiligen." </t>
        </is>
      </c>
      <c r="E2784" t="inlineStr">
        <is>
          <t>options7</t>
        </is>
      </c>
      <c r="F2784" t="n">
        <v>4818</v>
      </c>
      <c r="G2784" t="inlineStr">
        <is>
          <t>Werthaltungen</t>
        </is>
      </c>
      <c r="H2784" t="inlineStr">
        <is>
          <t>Q01335</t>
        </is>
      </c>
      <c r="I2784" t="inlineStr">
        <is>
          <t>de</t>
        </is>
      </c>
      <c r="J2784" t="b">
        <v>1</v>
      </c>
      <c r="K2784" t="inlineStr">
        <is>
          <t>d717627dc6d0d8b3c09432f355181f17</t>
        </is>
      </c>
      <c r="L2784" t="inlineStr">
        <is>
          <t>d717627dc6d0d8b3c09432f355181f17</t>
        </is>
      </c>
      <c r="M2784" t="n">
        <v>6</v>
      </c>
      <c r="N2784" t="n">
        <v>6</v>
      </c>
    </row>
    <row r="2785">
      <c r="A2785" t="n">
        <v>83</v>
      </c>
      <c r="B2785" s="2" t="n">
        <v>44605</v>
      </c>
      <c r="C2785" t="n">
        <v>4868</v>
      </c>
      <c r="D2785" t="inlineStr">
        <is>
          <t>Wie beurteilen Sie diese Aussage: "Vermögende sollen sich stärker an der Finanzierung des Staates beteiligen."</t>
        </is>
      </c>
      <c r="E2785" t="inlineStr">
        <is>
          <t>options7</t>
        </is>
      </c>
      <c r="F2785" t="n">
        <v>4829</v>
      </c>
      <c r="G2785" t="inlineStr">
        <is>
          <t>Werthaltungen</t>
        </is>
      </c>
      <c r="H2785" t="inlineStr">
        <is>
          <t>Q01501</t>
        </is>
      </c>
      <c r="I2785" t="inlineStr">
        <is>
          <t>de</t>
        </is>
      </c>
      <c r="J2785" t="b">
        <v>1</v>
      </c>
      <c r="K2785" t="inlineStr">
        <is>
          <t>d717627dc6d0d8b3c09432f355181f17</t>
        </is>
      </c>
      <c r="L2785" t="inlineStr">
        <is>
          <t>d717627dc6d0d8b3c09432f355181f17</t>
        </is>
      </c>
      <c r="M2785" t="n">
        <v>6</v>
      </c>
      <c r="N2785" t="n">
        <v>6</v>
      </c>
    </row>
    <row r="2786">
      <c r="A2786" t="n">
        <v>84</v>
      </c>
      <c r="B2786" s="2" t="n">
        <v>44605</v>
      </c>
      <c r="C2786" t="n">
        <v>4753</v>
      </c>
      <c r="D2786" t="inlineStr">
        <is>
          <t>Wie beurteilen Sie diese Aussage: "Vermögende sollen sich stärker an der Finanzierung des Staates beteiligen."</t>
        </is>
      </c>
      <c r="E2786" t="inlineStr">
        <is>
          <t>options7</t>
        </is>
      </c>
      <c r="F2786" t="n">
        <v>4816</v>
      </c>
      <c r="G2786" t="inlineStr">
        <is>
          <t>Werthaltungen</t>
        </is>
      </c>
      <c r="H2786" t="inlineStr">
        <is>
          <t>Q01557</t>
        </is>
      </c>
      <c r="I2786" t="inlineStr">
        <is>
          <t>de</t>
        </is>
      </c>
      <c r="J2786" t="b">
        <v>1</v>
      </c>
      <c r="K2786" t="inlineStr">
        <is>
          <t>d717627dc6d0d8b3c09432f355181f17</t>
        </is>
      </c>
      <c r="L2786" t="inlineStr">
        <is>
          <t>d717627dc6d0d8b3c09432f355181f17</t>
        </is>
      </c>
      <c r="M2786" t="n">
        <v>6</v>
      </c>
      <c r="N2786" t="n">
        <v>6</v>
      </c>
    </row>
    <row r="2787">
      <c r="A2787" t="n">
        <v>103</v>
      </c>
      <c r="B2787" s="2" t="n">
        <v>44647</v>
      </c>
      <c r="C2787" t="n">
        <v>5262</v>
      </c>
      <c r="D2787" t="inlineStr">
        <is>
          <t>Wie beurteilen Sie diese Aussage: "Vermögende sollen sich stärker an der Finanzierung des Staates beteiligen."</t>
        </is>
      </c>
      <c r="E2787" t="inlineStr">
        <is>
          <t>options7</t>
        </is>
      </c>
      <c r="F2787" t="n">
        <v>4817</v>
      </c>
      <c r="G2787" t="inlineStr">
        <is>
          <t>Werthaltungen</t>
        </is>
      </c>
      <c r="H2787" t="inlineStr">
        <is>
          <t>Q01615</t>
        </is>
      </c>
      <c r="I2787" t="inlineStr">
        <is>
          <t>de</t>
        </is>
      </c>
      <c r="J2787" t="b">
        <v>1</v>
      </c>
      <c r="K2787" t="inlineStr">
        <is>
          <t>d717627dc6d0d8b3c09432f355181f17</t>
        </is>
      </c>
      <c r="L2787" t="inlineStr">
        <is>
          <t>d717627dc6d0d8b3c09432f355181f17</t>
        </is>
      </c>
      <c r="M2787" t="n">
        <v>6</v>
      </c>
      <c r="N2787" t="n">
        <v>6</v>
      </c>
    </row>
    <row r="2788">
      <c r="A2788" t="n">
        <v>92</v>
      </c>
      <c r="B2788" s="2" t="n">
        <v>44647</v>
      </c>
      <c r="C2788" t="n">
        <v>5687</v>
      </c>
      <c r="D2788" t="inlineStr">
        <is>
          <t>Wie beurteilen Sie diese Aussage: "Vermögende sollen sich stärker an der Finanzierung des Staates beteiligen."</t>
        </is>
      </c>
      <c r="E2788" t="inlineStr">
        <is>
          <t>options7</t>
        </is>
      </c>
      <c r="F2788" t="n">
        <v>4838</v>
      </c>
      <c r="G2788" t="inlineStr">
        <is>
          <t>Werthaltungen</t>
        </is>
      </c>
      <c r="H2788" t="inlineStr">
        <is>
          <t>Q01666</t>
        </is>
      </c>
      <c r="I2788" t="inlineStr">
        <is>
          <t>de</t>
        </is>
      </c>
      <c r="J2788" t="b">
        <v>1</v>
      </c>
      <c r="K2788" t="inlineStr">
        <is>
          <t>d717627dc6d0d8b3c09432f355181f17</t>
        </is>
      </c>
      <c r="L2788" t="inlineStr">
        <is>
          <t>d717627dc6d0d8b3c09432f355181f17</t>
        </is>
      </c>
      <c r="M2788" t="n">
        <v>6</v>
      </c>
      <c r="N2788" t="n">
        <v>6</v>
      </c>
    </row>
    <row r="2789">
      <c r="A2789" t="n">
        <v>95</v>
      </c>
      <c r="B2789" s="2" t="n">
        <v>44647</v>
      </c>
      <c r="C2789" t="n">
        <v>5793</v>
      </c>
      <c r="D2789" t="inlineStr">
        <is>
          <t>Wie beurteilen Sie diese Aussage: "Vermögende sollen sich stärker an der Finanzierung des Staates beteiligen."</t>
        </is>
      </c>
      <c r="E2789" t="inlineStr">
        <is>
          <t>options7</t>
        </is>
      </c>
      <c r="F2789" t="n">
        <v>4839</v>
      </c>
      <c r="G2789" t="inlineStr">
        <is>
          <t>Werthaltungen</t>
        </is>
      </c>
      <c r="H2789" t="inlineStr">
        <is>
          <t>Q01773</t>
        </is>
      </c>
      <c r="I2789" t="inlineStr">
        <is>
          <t>de</t>
        </is>
      </c>
      <c r="J2789" t="b">
        <v>1</v>
      </c>
      <c r="K2789" t="inlineStr">
        <is>
          <t>d717627dc6d0d8b3c09432f355181f17</t>
        </is>
      </c>
      <c r="L2789" t="inlineStr">
        <is>
          <t>d717627dc6d0d8b3c09432f355181f17</t>
        </is>
      </c>
      <c r="M2789" t="n">
        <v>6</v>
      </c>
      <c r="N2789" t="n">
        <v>6</v>
      </c>
    </row>
    <row r="2790">
      <c r="A2790" t="n">
        <v>102</v>
      </c>
      <c r="B2790" s="2" t="n">
        <v>44605</v>
      </c>
      <c r="C2790" t="n">
        <v>4975</v>
      </c>
      <c r="D2790" t="inlineStr">
        <is>
          <t>Wie beurteilen Sie diese Aussage: "Vermögende sollen sich stärker an der Finanzierung des Staates beteiligen."</t>
        </is>
      </c>
      <c r="E2790" t="inlineStr">
        <is>
          <t>options7</t>
        </is>
      </c>
      <c r="F2790" t="n">
        <v>4825</v>
      </c>
      <c r="G2790" t="inlineStr">
        <is>
          <t>Werthaltungen</t>
        </is>
      </c>
      <c r="H2790" t="inlineStr">
        <is>
          <t>Q01827</t>
        </is>
      </c>
      <c r="I2790" t="inlineStr">
        <is>
          <t>de</t>
        </is>
      </c>
      <c r="J2790" t="b">
        <v>1</v>
      </c>
      <c r="K2790" t="inlineStr">
        <is>
          <t>d717627dc6d0d8b3c09432f355181f17</t>
        </is>
      </c>
      <c r="L2790" t="inlineStr">
        <is>
          <t>d717627dc6d0d8b3c09432f355181f17</t>
        </is>
      </c>
      <c r="M2790" t="n">
        <v>6</v>
      </c>
      <c r="N2790" t="n">
        <v>6</v>
      </c>
    </row>
    <row r="2791">
      <c r="A2791" t="n">
        <v>105</v>
      </c>
      <c r="B2791" s="2" t="n">
        <v>44633</v>
      </c>
      <c r="C2791" t="n">
        <v>5481</v>
      </c>
      <c r="D2791" t="inlineStr">
        <is>
          <t>Wie beurteilen Sie diese Aussage: "Vermögende sollen sich stärker an der Finanzierung des Staates beteiligen."</t>
        </is>
      </c>
      <c r="E2791" t="inlineStr">
        <is>
          <t>options7</t>
        </is>
      </c>
      <c r="F2791" t="n">
        <v>4835</v>
      </c>
      <c r="G2791" t="inlineStr">
        <is>
          <t>Werthaltungen</t>
        </is>
      </c>
      <c r="H2791" t="inlineStr">
        <is>
          <t>Q01881</t>
        </is>
      </c>
      <c r="I2791" t="inlineStr">
        <is>
          <t>de</t>
        </is>
      </c>
      <c r="J2791" t="b">
        <v>1</v>
      </c>
      <c r="K2791" t="inlineStr">
        <is>
          <t>d717627dc6d0d8b3c09432f355181f17</t>
        </is>
      </c>
      <c r="L2791" t="inlineStr">
        <is>
          <t>d717627dc6d0d8b3c09432f355181f17</t>
        </is>
      </c>
      <c r="M2791" t="n">
        <v>6</v>
      </c>
      <c r="N2791" t="n">
        <v>6</v>
      </c>
    </row>
    <row r="2792">
      <c r="A2792" t="n">
        <v>106</v>
      </c>
      <c r="B2792" s="2" t="n">
        <v>44633</v>
      </c>
      <c r="C2792" t="n">
        <v>5392</v>
      </c>
      <c r="D2792" t="inlineStr">
        <is>
          <t>Wie beurteilen Sie diese Aussage: "Vermögende sollen sich stärker an der Finanzierung des Staates beteiligen."</t>
        </is>
      </c>
      <c r="E2792" t="inlineStr">
        <is>
          <t>options7</t>
        </is>
      </c>
      <c r="F2792" t="n">
        <v>4833</v>
      </c>
      <c r="G2792" t="inlineStr">
        <is>
          <t>Werthaltungen</t>
        </is>
      </c>
      <c r="H2792" t="inlineStr">
        <is>
          <t>Q01936</t>
        </is>
      </c>
      <c r="I2792" t="inlineStr">
        <is>
          <t>de</t>
        </is>
      </c>
      <c r="J2792" t="b">
        <v>1</v>
      </c>
      <c r="K2792" t="inlineStr">
        <is>
          <t>d717627dc6d0d8b3c09432f355181f17</t>
        </is>
      </c>
      <c r="L2792" t="inlineStr">
        <is>
          <t>d717627dc6d0d8b3c09432f355181f17</t>
        </is>
      </c>
      <c r="M2792" t="n">
        <v>6</v>
      </c>
      <c r="N2792" t="n">
        <v>6</v>
      </c>
    </row>
    <row r="2793">
      <c r="A2793" t="n">
        <v>109</v>
      </c>
      <c r="B2793" s="2" t="n">
        <v>44647</v>
      </c>
      <c r="C2793" t="n">
        <v>5632</v>
      </c>
      <c r="D2793" t="inlineStr">
        <is>
          <t>Wie beurteilen Sie diese Aussage: "Vermögende sollen sich stärker an der Finanzierung des Staates beteiligen."</t>
        </is>
      </c>
      <c r="E2793" t="inlineStr">
        <is>
          <t>options7</t>
        </is>
      </c>
      <c r="F2793" t="n">
        <v>4837</v>
      </c>
      <c r="G2793" t="inlineStr">
        <is>
          <t>Werthaltungen</t>
        </is>
      </c>
      <c r="H2793" t="inlineStr">
        <is>
          <t>Q01988</t>
        </is>
      </c>
      <c r="I2793" t="inlineStr">
        <is>
          <t>de</t>
        </is>
      </c>
      <c r="J2793" t="b">
        <v>1</v>
      </c>
      <c r="K2793" t="inlineStr">
        <is>
          <t>d717627dc6d0d8b3c09432f355181f17</t>
        </is>
      </c>
      <c r="L2793" t="inlineStr">
        <is>
          <t>d717627dc6d0d8b3c09432f355181f17</t>
        </is>
      </c>
      <c r="M2793" t="n">
        <v>6</v>
      </c>
      <c r="N2793" t="n">
        <v>6</v>
      </c>
    </row>
    <row r="2794">
      <c r="A2794" t="n">
        <v>464</v>
      </c>
      <c r="B2794" s="2" t="n">
        <v>44262</v>
      </c>
      <c r="C2794" t="n">
        <v>1391</v>
      </c>
      <c r="D2794" t="inlineStr">
        <is>
          <t>Wie beurteilen Sie diese Aussage: "Vermögende sollen sich stärker an der Finanzierung des Staates beteiligen."</t>
        </is>
      </c>
      <c r="E2794" t="inlineStr">
        <is>
          <t>options7</t>
        </is>
      </c>
      <c r="F2794" t="n">
        <v>4791</v>
      </c>
      <c r="G2794" t="inlineStr">
        <is>
          <t>Werthaltungen</t>
        </is>
      </c>
      <c r="H2794" t="inlineStr">
        <is>
          <t>Q02433</t>
        </is>
      </c>
      <c r="I2794" t="inlineStr">
        <is>
          <t>de</t>
        </is>
      </c>
      <c r="J2794" t="b">
        <v>1</v>
      </c>
      <c r="K2794" t="inlineStr">
        <is>
          <t>d717627dc6d0d8b3c09432f355181f17</t>
        </is>
      </c>
      <c r="L2794" t="inlineStr">
        <is>
          <t>d717627dc6d0d8b3c09432f355181f17</t>
        </is>
      </c>
      <c r="M2794" t="n">
        <v>6</v>
      </c>
      <c r="N2794" t="n">
        <v>6</v>
      </c>
    </row>
    <row r="2795">
      <c r="A2795" t="n">
        <v>482</v>
      </c>
      <c r="B2795" s="2" t="n">
        <v>44465</v>
      </c>
      <c r="C2795" t="n">
        <v>4219</v>
      </c>
      <c r="D2795" t="inlineStr">
        <is>
          <t xml:space="preserve">Wie beurteilen Sie diese Aussage: "Vermögende sollen sich stärker an der Finanzierung des Staates beteiligen." </t>
        </is>
      </c>
      <c r="E2795" t="inlineStr">
        <is>
          <t>options7</t>
        </is>
      </c>
      <c r="F2795" t="n">
        <v>4809</v>
      </c>
      <c r="G2795" t="inlineStr">
        <is>
          <t>Werthaltungen</t>
        </is>
      </c>
      <c r="H2795" t="inlineStr">
        <is>
          <t>Q02524</t>
        </is>
      </c>
      <c r="I2795" t="inlineStr">
        <is>
          <t>de</t>
        </is>
      </c>
      <c r="J2795" t="b">
        <v>1</v>
      </c>
      <c r="K2795" t="inlineStr">
        <is>
          <t>d717627dc6d0d8b3c09432f355181f17</t>
        </is>
      </c>
      <c r="L2795" t="inlineStr">
        <is>
          <t>d717627dc6d0d8b3c09432f355181f17</t>
        </is>
      </c>
      <c r="M2795" t="n">
        <v>6</v>
      </c>
      <c r="N2795" t="n">
        <v>6</v>
      </c>
    </row>
    <row r="2796">
      <c r="A2796" t="n">
        <v>512</v>
      </c>
      <c r="B2796" s="2" t="n">
        <v>44633</v>
      </c>
      <c r="C2796" t="n">
        <v>5393</v>
      </c>
      <c r="D2796" t="inlineStr">
        <is>
          <t>Wie beurteilen Sie diese Aussage: "Vermögende sollen sich stärker an der Finanzierung des Staates beteiligen."</t>
        </is>
      </c>
      <c r="E2796" t="inlineStr">
        <is>
          <t>options7</t>
        </is>
      </c>
      <c r="F2796" t="n">
        <v>4836</v>
      </c>
      <c r="G2796" t="inlineStr">
        <is>
          <t>Werthaltungen</t>
        </is>
      </c>
      <c r="H2796" t="inlineStr">
        <is>
          <t>Q02579</t>
        </is>
      </c>
      <c r="I2796" t="inlineStr">
        <is>
          <t>de</t>
        </is>
      </c>
      <c r="J2796" t="b">
        <v>1</v>
      </c>
      <c r="K2796" t="inlineStr">
        <is>
          <t>d717627dc6d0d8b3c09432f355181f17</t>
        </is>
      </c>
      <c r="L2796" t="inlineStr">
        <is>
          <t>d717627dc6d0d8b3c09432f355181f17</t>
        </is>
      </c>
      <c r="M2796" t="n">
        <v>6</v>
      </c>
      <c r="N2796" t="n">
        <v>6</v>
      </c>
    </row>
    <row r="2797">
      <c r="A2797" t="n">
        <v>1155</v>
      </c>
      <c r="B2797" s="2" t="n">
        <v>45718</v>
      </c>
      <c r="C2797" t="n">
        <v>33236</v>
      </c>
      <c r="D2797" t="inlineStr">
        <is>
          <t>Wie beurteilen Sie diese Aussage: "Vermögende sollen sich stärker an der Finanzierung des Staates beteiligen."</t>
        </is>
      </c>
      <c r="E2797" t="inlineStr">
        <is>
          <t>options7</t>
        </is>
      </c>
      <c r="F2797" t="n">
        <v>11689</v>
      </c>
      <c r="G2797" t="inlineStr">
        <is>
          <t>Werthaltungen</t>
        </is>
      </c>
      <c r="H2797" t="inlineStr">
        <is>
          <t>Q03749</t>
        </is>
      </c>
      <c r="I2797" t="inlineStr">
        <is>
          <t>de</t>
        </is>
      </c>
      <c r="J2797" t="b">
        <v>1</v>
      </c>
      <c r="K2797" t="inlineStr">
        <is>
          <t>d717627dc6d0d8b3c09432f355181f17</t>
        </is>
      </c>
      <c r="L2797" t="inlineStr">
        <is>
          <t>d717627dc6d0d8b3c09432f355181f17</t>
        </is>
      </c>
      <c r="M2797" t="n">
        <v>6</v>
      </c>
      <c r="N2797" t="n">
        <v>6</v>
      </c>
    </row>
    <row r="2798">
      <c r="A2798" t="n">
        <v>1156</v>
      </c>
      <c r="B2798" s="2" t="n">
        <v>45760</v>
      </c>
      <c r="C2798" t="n">
        <v>33463</v>
      </c>
      <c r="D2798" t="inlineStr">
        <is>
          <t>Wie beurteilen Sie diese Aussage: "Vermögende sollen sich stärker an der Finanzierung des Staates beteiligen."</t>
        </is>
      </c>
      <c r="E2798" t="inlineStr">
        <is>
          <t>options7</t>
        </is>
      </c>
      <c r="F2798" t="n">
        <v>11744</v>
      </c>
      <c r="G2798" t="inlineStr">
        <is>
          <t>Werthaltungen</t>
        </is>
      </c>
      <c r="H2798" t="inlineStr">
        <is>
          <t>Q03797</t>
        </is>
      </c>
      <c r="I2798" t="inlineStr">
        <is>
          <t>de</t>
        </is>
      </c>
      <c r="J2798" t="b">
        <v>1</v>
      </c>
      <c r="K2798" t="inlineStr">
        <is>
          <t>d717627dc6d0d8b3c09432f355181f17</t>
        </is>
      </c>
      <c r="L2798" t="inlineStr">
        <is>
          <t>d717627dc6d0d8b3c09432f355181f17</t>
        </is>
      </c>
      <c r="M2798" t="n">
        <v>6</v>
      </c>
      <c r="N2798" t="n">
        <v>6</v>
      </c>
    </row>
    <row r="2799">
      <c r="A2799" t="n">
        <v>222</v>
      </c>
      <c r="B2799" t="n">
        <v>2019</v>
      </c>
      <c r="C2799" t="n">
        <v>3399</v>
      </c>
      <c r="D2799" t="inlineStr">
        <is>
          <t>Wie beurteilen Sie diese Aussage: "Vermögende sollen sich stärker an der Finanzierung des Staates beteiligen."</t>
        </is>
      </c>
      <c r="E2799" t="inlineStr">
        <is>
          <t>Slider-7</t>
        </is>
      </c>
      <c r="F2799" t="n">
        <v>4</v>
      </c>
      <c r="G2799" t="inlineStr">
        <is>
          <t>Finanzen &amp; Steuern</t>
        </is>
      </c>
      <c r="H2799" t="inlineStr">
        <is>
          <t>Q05858</t>
        </is>
      </c>
      <c r="I2799" t="inlineStr">
        <is>
          <t>de</t>
        </is>
      </c>
      <c r="J2799" t="b">
        <v>1</v>
      </c>
      <c r="K2799" t="inlineStr">
        <is>
          <t>d717627dc6d0d8b3c09432f355181f17</t>
        </is>
      </c>
      <c r="L2799" t="inlineStr">
        <is>
          <t>d717627dc6d0d8b3c09432f355181f17</t>
        </is>
      </c>
      <c r="M2799" t="n">
        <v>6</v>
      </c>
      <c r="N2799" t="n">
        <v>6</v>
      </c>
    </row>
    <row r="2800">
      <c r="A2800" t="n">
        <v>255</v>
      </c>
      <c r="B2800" t="n">
        <v>2020</v>
      </c>
      <c r="C2800" t="n">
        <v>4165</v>
      </c>
      <c r="D2800" t="inlineStr">
        <is>
          <t>Wie beurteilen Sie diese Aussage: "Vermögende sollen sich stärker an der Finanzierung des Staates beteiligen."</t>
        </is>
      </c>
      <c r="E2800" t="inlineStr">
        <is>
          <t>Slider-7</t>
        </is>
      </c>
      <c r="F2800" t="n">
        <v>4</v>
      </c>
      <c r="G2800" t="inlineStr">
        <is>
          <t>Finanzen &amp; Steuern</t>
        </is>
      </c>
      <c r="H2800" t="inlineStr">
        <is>
          <t>Q06338</t>
        </is>
      </c>
      <c r="I2800" t="inlineStr">
        <is>
          <t>de</t>
        </is>
      </c>
      <c r="J2800" t="b">
        <v>1</v>
      </c>
      <c r="K2800" t="inlineStr">
        <is>
          <t>d717627dc6d0d8b3c09432f355181f17</t>
        </is>
      </c>
      <c r="L2800" t="inlineStr">
        <is>
          <t>d717627dc6d0d8b3c09432f355181f17</t>
        </is>
      </c>
      <c r="M2800" t="n">
        <v>6</v>
      </c>
      <c r="N2800" t="n">
        <v>6</v>
      </c>
    </row>
    <row r="2801">
      <c r="A2801" t="n">
        <v>258</v>
      </c>
      <c r="B2801" t="n">
        <v>2020</v>
      </c>
      <c r="C2801" t="n">
        <v>4227</v>
      </c>
      <c r="D2801" t="inlineStr">
        <is>
          <t>Wie beurteilen Sie diese Aussage: "Vermögende sollen sich stärker an der Finanzierung des Staates beteiligen."</t>
        </is>
      </c>
      <c r="E2801" t="inlineStr">
        <is>
          <t>Slider-7</t>
        </is>
      </c>
      <c r="F2801" t="n">
        <v>4</v>
      </c>
      <c r="G2801" t="inlineStr">
        <is>
          <t>Finanzen &amp; Steuern</t>
        </is>
      </c>
      <c r="H2801" t="inlineStr">
        <is>
          <t>Q06737</t>
        </is>
      </c>
      <c r="I2801" t="inlineStr">
        <is>
          <t>de</t>
        </is>
      </c>
      <c r="J2801" t="b">
        <v>1</v>
      </c>
      <c r="K2801" t="inlineStr">
        <is>
          <t>d717627dc6d0d8b3c09432f355181f17</t>
        </is>
      </c>
      <c r="L2801" t="inlineStr">
        <is>
          <t>d717627dc6d0d8b3c09432f355181f17</t>
        </is>
      </c>
      <c r="M2801" t="n">
        <v>6</v>
      </c>
      <c r="N2801" t="n">
        <v>6</v>
      </c>
    </row>
    <row r="2802">
      <c r="A2802" t="n">
        <v>222</v>
      </c>
      <c r="B2802" t="n">
        <v>2019</v>
      </c>
      <c r="C2802" t="n">
        <v>3399</v>
      </c>
      <c r="D2802" t="inlineStr">
        <is>
          <t>Wie beurteilen Sie diese Aussage: "Vermögende sollen sich stärker an der Finanzierung des Staates beteiligen."</t>
        </is>
      </c>
      <c r="E2802" t="inlineStr">
        <is>
          <t>Slider-7</t>
        </is>
      </c>
      <c r="F2802" t="n">
        <v>4</v>
      </c>
      <c r="G2802" t="inlineStr">
        <is>
          <t>Finanzen &amp; Steuern</t>
        </is>
      </c>
      <c r="H2802" t="inlineStr">
        <is>
          <t>Q07605</t>
        </is>
      </c>
      <c r="I2802" t="inlineStr">
        <is>
          <t>de</t>
        </is>
      </c>
      <c r="J2802" t="b">
        <v>1</v>
      </c>
      <c r="K2802" t="inlineStr">
        <is>
          <t>d717627dc6d0d8b3c09432f355181f17</t>
        </is>
      </c>
      <c r="L2802" t="inlineStr">
        <is>
          <t>d717627dc6d0d8b3c09432f355181f17</t>
        </is>
      </c>
      <c r="M2802" t="n">
        <v>6</v>
      </c>
      <c r="N2802" t="n">
        <v>6</v>
      </c>
    </row>
    <row r="2803">
      <c r="A2803" t="n">
        <v>246</v>
      </c>
      <c r="B2803" t="n">
        <v>2020</v>
      </c>
      <c r="C2803" t="n">
        <v>4058</v>
      </c>
      <c r="D2803" t="inlineStr">
        <is>
          <t>Wie beurteilen Sie diese Aussage: "Vermögende sollen sich stärker an der Finanzierung des Staates beteiligen."</t>
        </is>
      </c>
      <c r="E2803" t="inlineStr">
        <is>
          <t>Slider-7</t>
        </is>
      </c>
      <c r="F2803" t="n">
        <v>4</v>
      </c>
      <c r="G2803" t="inlineStr">
        <is>
          <t>Finanzen &amp; Steuern</t>
        </is>
      </c>
      <c r="H2803" t="inlineStr">
        <is>
          <t>Q07907</t>
        </is>
      </c>
      <c r="I2803" t="inlineStr">
        <is>
          <t>de</t>
        </is>
      </c>
      <c r="J2803" t="b">
        <v>1</v>
      </c>
      <c r="K2803" t="inlineStr">
        <is>
          <t>d717627dc6d0d8b3c09432f355181f17</t>
        </is>
      </c>
      <c r="L2803" t="inlineStr">
        <is>
          <t>d717627dc6d0d8b3c09432f355181f17</t>
        </is>
      </c>
      <c r="M2803" t="n">
        <v>6</v>
      </c>
      <c r="N2803" t="n">
        <v>6</v>
      </c>
    </row>
    <row r="2804">
      <c r="A2804" t="n">
        <v>284</v>
      </c>
      <c r="B2804" t="n">
        <v>2021</v>
      </c>
      <c r="C2804" t="n">
        <v>4542</v>
      </c>
      <c r="D2804" t="inlineStr">
        <is>
          <t>Wie beurteilen Sie diese Aussage: "Vermögende sollen sich stärker an der Finanzierung des Staates beteiligen."</t>
        </is>
      </c>
      <c r="E2804" t="inlineStr">
        <is>
          <t>Slider-7</t>
        </is>
      </c>
      <c r="F2804" t="n">
        <v>4</v>
      </c>
      <c r="G2804" t="inlineStr">
        <is>
          <t>Finanzen &amp; Steuern</t>
        </is>
      </c>
      <c r="H2804" t="inlineStr">
        <is>
          <t>Q08071</t>
        </is>
      </c>
      <c r="I2804" t="inlineStr">
        <is>
          <t>de</t>
        </is>
      </c>
      <c r="J2804" t="b">
        <v>1</v>
      </c>
      <c r="K2804" t="inlineStr">
        <is>
          <t>d717627dc6d0d8b3c09432f355181f17</t>
        </is>
      </c>
      <c r="L2804" t="inlineStr">
        <is>
          <t>d717627dc6d0d8b3c09432f355181f17</t>
        </is>
      </c>
      <c r="M2804" t="n">
        <v>6</v>
      </c>
      <c r="N2804" t="n">
        <v>6</v>
      </c>
    </row>
    <row r="2805">
      <c r="A2805" t="n">
        <v>291</v>
      </c>
      <c r="B2805" t="n">
        <v>2021</v>
      </c>
      <c r="C2805" t="n">
        <v>3909</v>
      </c>
      <c r="D2805" t="inlineStr">
        <is>
          <t>Wie beurteilen Sie diese Aussage: "Vermögende sollen sich stärker an der Finanzierung des Staates beteiligen."</t>
        </is>
      </c>
      <c r="E2805" t="inlineStr">
        <is>
          <t>Slider-7</t>
        </is>
      </c>
      <c r="F2805" t="n">
        <v>4</v>
      </c>
      <c r="G2805" t="inlineStr">
        <is>
          <t>Finanzen &amp; Steuern</t>
        </is>
      </c>
      <c r="H2805" t="inlineStr">
        <is>
          <t>Q08731</t>
        </is>
      </c>
      <c r="I2805" t="inlineStr">
        <is>
          <t>de</t>
        </is>
      </c>
      <c r="J2805" t="b">
        <v>1</v>
      </c>
      <c r="K2805" t="inlineStr">
        <is>
          <t>d717627dc6d0d8b3c09432f355181f17</t>
        </is>
      </c>
      <c r="L2805" t="inlineStr">
        <is>
          <t>d717627dc6d0d8b3c09432f355181f17</t>
        </is>
      </c>
      <c r="M2805" t="n">
        <v>6</v>
      </c>
      <c r="N2805" t="n">
        <v>6</v>
      </c>
    </row>
    <row r="2807">
      <c r="A2807" s="1">
        <f>== Cluster 128 – 36 Fragen – alle Fragen identisch ===</f>
        <v/>
      </c>
      <c r="B2807" s="1" t="n"/>
      <c r="C2807" s="1" t="n"/>
      <c r="D2807" s="1" t="n"/>
      <c r="E2807" s="1" t="n"/>
      <c r="F2807" s="1" t="n"/>
      <c r="G2807" s="1" t="n"/>
      <c r="H2807" s="1" t="n"/>
      <c r="I2807" s="1" t="n"/>
      <c r="J2807" s="1" t="n"/>
      <c r="K2807" s="1" t="n"/>
      <c r="L2807" s="1" t="n"/>
      <c r="M2807" s="1" t="n"/>
      <c r="N2807" s="1" t="n"/>
    </row>
    <row r="2808">
      <c r="A2808" t="inlineStr">
        <is>
          <t>ID_Wahl</t>
        </is>
      </c>
      <c r="B2808" t="inlineStr">
        <is>
          <t>Datum</t>
        </is>
      </c>
      <c r="C2808" t="inlineStr">
        <is>
          <t>Frage_ID</t>
        </is>
      </c>
      <c r="D2808" t="inlineStr">
        <is>
          <t>Frage_Text</t>
        </is>
      </c>
      <c r="E2808" t="inlineStr">
        <is>
          <t>Frage_Typ</t>
        </is>
      </c>
      <c r="F2808" t="inlineStr">
        <is>
          <t>Bereich_ID</t>
        </is>
      </c>
      <c r="G2808" t="inlineStr">
        <is>
          <t>Bereich</t>
        </is>
      </c>
      <c r="H2808" t="inlineStr">
        <is>
          <t>ID_gesamt</t>
        </is>
      </c>
      <c r="I2808" t="inlineStr">
        <is>
          <t>Sprache</t>
        </is>
      </c>
      <c r="J2808" t="inlineStr">
        <is>
          <t>Duplikat</t>
        </is>
      </c>
      <c r="K2808" t="inlineStr">
        <is>
          <t>Frage_Hash</t>
        </is>
      </c>
      <c r="L2808" t="inlineStr">
        <is>
          <t>Duplikat_Gruppe</t>
        </is>
      </c>
      <c r="M2808" t="inlineStr">
        <is>
          <t>Cluster_Duplikate</t>
        </is>
      </c>
      <c r="N2808" t="inlineStr">
        <is>
          <t>Cluster_Final</t>
        </is>
      </c>
    </row>
    <row r="2809">
      <c r="A2809" t="n">
        <v>8</v>
      </c>
      <c r="B2809" s="2" t="n">
        <v>43905</v>
      </c>
      <c r="C2809" t="n">
        <v>499</v>
      </c>
      <c r="D2809" t="inlineStr">
        <is>
          <t>Finden Sie es richtig, wenn Schulen Dispense aus religiösen Gründen für einzelne Fächer oder Veranstaltungen bewilligen (z.B. Turn-/Schwimmunterricht, Schullager oder Sexualkundeunterricht)?</t>
        </is>
      </c>
      <c r="E2809" t="inlineStr">
        <is>
          <t>options4</t>
        </is>
      </c>
      <c r="F2809" t="n">
        <v>4219</v>
      </c>
      <c r="G2809" t="inlineStr">
        <is>
          <t>Bildung</t>
        </is>
      </c>
      <c r="H2809" t="inlineStr">
        <is>
          <t>Q00177</t>
        </is>
      </c>
      <c r="I2809" t="inlineStr">
        <is>
          <t>de</t>
        </is>
      </c>
      <c r="J2809" t="b">
        <v>1</v>
      </c>
      <c r="K2809" t="inlineStr">
        <is>
          <t>25525567e7de4b0876a62270fb6a6c19</t>
        </is>
      </c>
      <c r="L2809" t="inlineStr">
        <is>
          <t>25525567e7de4b0876a62270fb6a6c19</t>
        </is>
      </c>
      <c r="M2809" t="n">
        <v>128</v>
      </c>
      <c r="N2809" t="n">
        <v>128</v>
      </c>
    </row>
    <row r="2810">
      <c r="A2810" t="n">
        <v>9</v>
      </c>
      <c r="B2810" s="2" t="n">
        <v>43912</v>
      </c>
      <c r="C2810" t="n">
        <v>745</v>
      </c>
      <c r="D2810" t="inlineStr">
        <is>
          <t>Finden Sie es richtig, wenn Schulen Dispense aus religiösen Gründen für einzelne Fächer oder Veranstaltungen bewilligen (z.B. Turn-/Schwimmunterricht, Schullager oder Sexualkundeunterricht)?</t>
        </is>
      </c>
      <c r="E2810" t="inlineStr">
        <is>
          <t>options4</t>
        </is>
      </c>
      <c r="F2810" t="n">
        <v>4904</v>
      </c>
      <c r="G2810" t="inlineStr">
        <is>
          <t>Bildung &amp; Schule</t>
        </is>
      </c>
      <c r="H2810" t="inlineStr">
        <is>
          <t>Q00227</t>
        </is>
      </c>
      <c r="I2810" t="inlineStr">
        <is>
          <t>de</t>
        </is>
      </c>
      <c r="J2810" t="b">
        <v>1</v>
      </c>
      <c r="K2810" t="inlineStr">
        <is>
          <t>25525567e7de4b0876a62270fb6a6c19</t>
        </is>
      </c>
      <c r="L2810" t="inlineStr">
        <is>
          <t>25525567e7de4b0876a62270fb6a6c19</t>
        </is>
      </c>
      <c r="M2810" t="n">
        <v>128</v>
      </c>
      <c r="N2810" t="n">
        <v>128</v>
      </c>
    </row>
    <row r="2811">
      <c r="A2811" t="n">
        <v>76</v>
      </c>
      <c r="B2811" t="n">
        <v>2015</v>
      </c>
      <c r="C2811" t="n">
        <v>1130</v>
      </c>
      <c r="D2811" t="inlineStr">
        <is>
          <t>Finden Sie es richtig, wenn Schulen Dispense aus religiösen Gründen für einzelne Fächer oder Veranstaltungen bewilligen (z.B. Turn-/Schwimmunterricht, Schullager oder Sexualkundeunterricht)?</t>
        </is>
      </c>
      <c r="E2811" t="inlineStr">
        <is>
          <t>Standard-4</t>
        </is>
      </c>
      <c r="F2811" t="n">
        <v>2</v>
      </c>
      <c r="G2811" t="inlineStr">
        <is>
          <t>Bildung</t>
        </is>
      </c>
      <c r="H2811" t="inlineStr">
        <is>
          <t>Q04513</t>
        </is>
      </c>
      <c r="I2811" t="inlineStr">
        <is>
          <t>de</t>
        </is>
      </c>
      <c r="J2811" t="b">
        <v>1</v>
      </c>
      <c r="K2811" t="inlineStr">
        <is>
          <t>25525567e7de4b0876a62270fb6a6c19</t>
        </is>
      </c>
      <c r="L2811" t="inlineStr">
        <is>
          <t>25525567e7de4b0876a62270fb6a6c19</t>
        </is>
      </c>
      <c r="M2811" t="n">
        <v>128</v>
      </c>
      <c r="N2811" t="n">
        <v>128</v>
      </c>
    </row>
    <row r="2812">
      <c r="A2812" t="n">
        <v>96</v>
      </c>
      <c r="B2812" t="n">
        <v>2015</v>
      </c>
      <c r="C2812" t="n">
        <v>1183</v>
      </c>
      <c r="D2812" t="inlineStr">
        <is>
          <t>Finden Sie es richtig, wenn Schulen Dispense aus religiösen Gründen für einzelne Fächer oder Veranstaltungen bewilligen (z.B. Turn-/Schwimmunterricht, Schullager oder Sexualkundeunterricht)?</t>
        </is>
      </c>
      <c r="E2812" t="inlineStr">
        <is>
          <t>Standard-4</t>
        </is>
      </c>
      <c r="F2812" t="n">
        <v>2</v>
      </c>
      <c r="G2812" t="inlineStr">
        <is>
          <t>Bildung</t>
        </is>
      </c>
      <c r="H2812" t="inlineStr">
        <is>
          <t>Q04682</t>
        </is>
      </c>
      <c r="I2812" t="inlineStr">
        <is>
          <t>de</t>
        </is>
      </c>
      <c r="J2812" t="b">
        <v>1</v>
      </c>
      <c r="K2812" t="inlineStr">
        <is>
          <t>25525567e7de4b0876a62270fb6a6c19</t>
        </is>
      </c>
      <c r="L2812" t="inlineStr">
        <is>
          <t>25525567e7de4b0876a62270fb6a6c19</t>
        </is>
      </c>
      <c r="M2812" t="n">
        <v>128</v>
      </c>
      <c r="N2812" t="n">
        <v>128</v>
      </c>
    </row>
    <row r="2813">
      <c r="A2813" t="n">
        <v>95</v>
      </c>
      <c r="B2813" t="n">
        <v>2015</v>
      </c>
      <c r="C2813" t="n">
        <v>1447</v>
      </c>
      <c r="D2813" t="inlineStr">
        <is>
          <t>Finden Sie es richtig, wenn Schulen Dispense aus religiösen Gründen für einzelne Fächer oder Veranstaltungen bewilligen (z.B. Turn-/Schwimmunterricht, Schullager oder Sexualkundeunterricht)?</t>
        </is>
      </c>
      <c r="E2813" t="inlineStr">
        <is>
          <t>Standard-4</t>
        </is>
      </c>
      <c r="F2813" t="n">
        <v>2</v>
      </c>
      <c r="G2813" t="inlineStr">
        <is>
          <t>Bildung</t>
        </is>
      </c>
      <c r="H2813" t="inlineStr">
        <is>
          <t>Q04742</t>
        </is>
      </c>
      <c r="I2813" t="inlineStr">
        <is>
          <t>de</t>
        </is>
      </c>
      <c r="J2813" t="b">
        <v>1</v>
      </c>
      <c r="K2813" t="inlineStr">
        <is>
          <t>25525567e7de4b0876a62270fb6a6c19</t>
        </is>
      </c>
      <c r="L2813" t="inlineStr">
        <is>
          <t>25525567e7de4b0876a62270fb6a6c19</t>
        </is>
      </c>
      <c r="M2813" t="n">
        <v>128</v>
      </c>
      <c r="N2813" t="n">
        <v>128</v>
      </c>
    </row>
    <row r="2814">
      <c r="A2814" t="n">
        <v>80</v>
      </c>
      <c r="B2814" t="n">
        <v>2015</v>
      </c>
      <c r="C2814" t="n">
        <v>1239</v>
      </c>
      <c r="D2814" t="inlineStr">
        <is>
          <t>Finden Sie es richtig, wenn Schulen Dispense aus religiösen Gründen für einzelne Fächer oder Veranstaltungen bewilligen (z.B. Turn-/Schwimmunterricht, Schullager oder Sexualkundeunterricht)?</t>
        </is>
      </c>
      <c r="E2814" t="inlineStr">
        <is>
          <t>Standard-4</t>
        </is>
      </c>
      <c r="F2814" t="n">
        <v>2</v>
      </c>
      <c r="G2814" t="inlineStr">
        <is>
          <t>Bildung</t>
        </is>
      </c>
      <c r="H2814" t="inlineStr">
        <is>
          <t>Q04868</t>
        </is>
      </c>
      <c r="I2814" t="inlineStr">
        <is>
          <t>de</t>
        </is>
      </c>
      <c r="J2814" t="b">
        <v>1</v>
      </c>
      <c r="K2814" t="inlineStr">
        <is>
          <t>25525567e7de4b0876a62270fb6a6c19</t>
        </is>
      </c>
      <c r="L2814" t="inlineStr">
        <is>
          <t>25525567e7de4b0876a62270fb6a6c19</t>
        </is>
      </c>
      <c r="M2814" t="n">
        <v>128</v>
      </c>
      <c r="N2814" t="n">
        <v>128</v>
      </c>
    </row>
    <row r="2815">
      <c r="A2815" t="n">
        <v>100</v>
      </c>
      <c r="B2815" t="n">
        <v>2016</v>
      </c>
      <c r="C2815" t="n">
        <v>1598</v>
      </c>
      <c r="D2815" t="inlineStr">
        <is>
          <t>Finden Sie es richtig, wenn Schulen Dispense aus religiösen Gründen für einzelne Fächer oder Veranstaltungen bewilligen (z.B. Turn-/Schwimmunterricht, Schullager oder Sexualkundeunterricht)?</t>
        </is>
      </c>
      <c r="E2815" t="inlineStr">
        <is>
          <t>Standard-4</t>
        </is>
      </c>
      <c r="F2815" t="n">
        <v>2</v>
      </c>
      <c r="G2815" t="inlineStr">
        <is>
          <t>Bildung</t>
        </is>
      </c>
      <c r="H2815" t="inlineStr">
        <is>
          <t>Q05033</t>
        </is>
      </c>
      <c r="I2815" t="inlineStr">
        <is>
          <t>de</t>
        </is>
      </c>
      <c r="J2815" t="b">
        <v>1</v>
      </c>
      <c r="K2815" t="inlineStr">
        <is>
          <t>25525567e7de4b0876a62270fb6a6c19</t>
        </is>
      </c>
      <c r="L2815" t="inlineStr">
        <is>
          <t>25525567e7de4b0876a62270fb6a6c19</t>
        </is>
      </c>
      <c r="M2815" t="n">
        <v>128</v>
      </c>
      <c r="N2815" t="n">
        <v>128</v>
      </c>
    </row>
    <row r="2816">
      <c r="A2816" t="n">
        <v>105</v>
      </c>
      <c r="B2816" t="n">
        <v>2016</v>
      </c>
      <c r="C2816" t="n">
        <v>1643</v>
      </c>
      <c r="D2816" t="inlineStr">
        <is>
          <t>Finden Sie es richtig, wenn Schulen Dispense aus religiösen Gründen für einzelne Fächer oder Veranstaltungen bewilligen (z.B. Turn-/Schwimmunterricht, Schullager oder Sexualkundeunterricht)?</t>
        </is>
      </c>
      <c r="E2816" t="inlineStr">
        <is>
          <t>Standard-4</t>
        </is>
      </c>
      <c r="F2816" t="n">
        <v>2</v>
      </c>
      <c r="G2816" t="inlineStr">
        <is>
          <t>Bildung</t>
        </is>
      </c>
      <c r="H2816" t="inlineStr">
        <is>
          <t>Q05078</t>
        </is>
      </c>
      <c r="I2816" t="inlineStr">
        <is>
          <t>de</t>
        </is>
      </c>
      <c r="J2816" t="b">
        <v>1</v>
      </c>
      <c r="K2816" t="inlineStr">
        <is>
          <t>25525567e7de4b0876a62270fb6a6c19</t>
        </is>
      </c>
      <c r="L2816" t="inlineStr">
        <is>
          <t>25525567e7de4b0876a62270fb6a6c19</t>
        </is>
      </c>
      <c r="M2816" t="n">
        <v>128</v>
      </c>
      <c r="N2816" t="n">
        <v>128</v>
      </c>
    </row>
    <row r="2817">
      <c r="A2817" t="n">
        <v>102</v>
      </c>
      <c r="B2817" t="n">
        <v>2016</v>
      </c>
      <c r="C2817" t="n">
        <v>1560</v>
      </c>
      <c r="D2817" t="inlineStr">
        <is>
          <t>Finden Sie es richtig, wenn Schulen Dispense aus religiösen Gründen für einzelne Fächer oder Veranstaltungen bewilligen (z.B. Turn-/Schwimmunterricht, Schullager oder Sexualkundeunterricht)?</t>
        </is>
      </c>
      <c r="E2817" t="inlineStr">
        <is>
          <t>Standard-4</t>
        </is>
      </c>
      <c r="F2817" t="n">
        <v>2</v>
      </c>
      <c r="G2817" t="inlineStr">
        <is>
          <t>Bildung</t>
        </is>
      </c>
      <c r="H2817" t="inlineStr">
        <is>
          <t>Q05116</t>
        </is>
      </c>
      <c r="I2817" t="inlineStr">
        <is>
          <t>de</t>
        </is>
      </c>
      <c r="J2817" t="b">
        <v>1</v>
      </c>
      <c r="K2817" t="inlineStr">
        <is>
          <t>25525567e7de4b0876a62270fb6a6c19</t>
        </is>
      </c>
      <c r="L2817" t="inlineStr">
        <is>
          <t>25525567e7de4b0876a62270fb6a6c19</t>
        </is>
      </c>
      <c r="M2817" t="n">
        <v>128</v>
      </c>
      <c r="N2817" t="n">
        <v>128</v>
      </c>
    </row>
    <row r="2818">
      <c r="A2818" t="n">
        <v>178</v>
      </c>
      <c r="B2818" t="n">
        <v>2018</v>
      </c>
      <c r="C2818" t="n">
        <v>2697</v>
      </c>
      <c r="D2818" t="inlineStr">
        <is>
          <t>Finden Sie es richtig, wenn Schulen Dispense aus religiösen Gründen für einzelne Fächer oder Veranstaltungen bewilligen (z.B. Turn-/Schwimmunterricht, Schullager oder Sexualkundeunterricht)?</t>
        </is>
      </c>
      <c r="E2818" t="inlineStr">
        <is>
          <t>Standard-4</t>
        </is>
      </c>
      <c r="F2818" t="n">
        <v>2</v>
      </c>
      <c r="G2818" t="inlineStr">
        <is>
          <t>Bildung</t>
        </is>
      </c>
      <c r="H2818" t="inlineStr">
        <is>
          <t>Q05387</t>
        </is>
      </c>
      <c r="I2818" t="inlineStr">
        <is>
          <t>de</t>
        </is>
      </c>
      <c r="J2818" t="b">
        <v>1</v>
      </c>
      <c r="K2818" t="inlineStr">
        <is>
          <t>25525567e7de4b0876a62270fb6a6c19</t>
        </is>
      </c>
      <c r="L2818" t="inlineStr">
        <is>
          <t>25525567e7de4b0876a62270fb6a6c19</t>
        </is>
      </c>
      <c r="M2818" t="n">
        <v>128</v>
      </c>
      <c r="N2818" t="n">
        <v>128</v>
      </c>
    </row>
    <row r="2819">
      <c r="A2819" t="n">
        <v>191</v>
      </c>
      <c r="B2819" t="n">
        <v>2018</v>
      </c>
      <c r="C2819" t="n">
        <v>2948</v>
      </c>
      <c r="D2819" t="inlineStr">
        <is>
          <t>Finden Sie es richtig, wenn Schulen Dispense aus religiösen Gründen für einzelne Fächer oder Veranstaltungen bewilligen (z.B. Turn-/Schwimmunterricht, Schullager oder Sexualkundeunterricht)?</t>
        </is>
      </c>
      <c r="E2819" t="inlineStr">
        <is>
          <t>Standard-4</t>
        </is>
      </c>
      <c r="F2819" t="n">
        <v>2</v>
      </c>
      <c r="G2819" t="inlineStr">
        <is>
          <t>Bildung</t>
        </is>
      </c>
      <c r="H2819" t="inlineStr">
        <is>
          <t>Q05503</t>
        </is>
      </c>
      <c r="I2819" t="inlineStr">
        <is>
          <t>de</t>
        </is>
      </c>
      <c r="J2819" t="b">
        <v>1</v>
      </c>
      <c r="K2819" t="inlineStr">
        <is>
          <t>25525567e7de4b0876a62270fb6a6c19</t>
        </is>
      </c>
      <c r="L2819" t="inlineStr">
        <is>
          <t>25525567e7de4b0876a62270fb6a6c19</t>
        </is>
      </c>
      <c r="M2819" t="n">
        <v>128</v>
      </c>
      <c r="N2819" t="n">
        <v>128</v>
      </c>
    </row>
    <row r="2820">
      <c r="A2820" t="n">
        <v>190</v>
      </c>
      <c r="B2820" t="n">
        <v>2018</v>
      </c>
      <c r="C2820" t="n">
        <v>2884</v>
      </c>
      <c r="D2820" t="inlineStr">
        <is>
          <t>Finden Sie es richtig, wenn Schulen Dispense aus religiösen Gründen für einzelne Fächer oder Veranstaltungen bewilligen (z.B. Turn-/Schwimmunterricht, Schullager oder Sexualkundeunterricht)?</t>
        </is>
      </c>
      <c r="E2820" t="inlineStr">
        <is>
          <t>Standard-4</t>
        </is>
      </c>
      <c r="F2820" t="n">
        <v>2</v>
      </c>
      <c r="G2820" t="inlineStr">
        <is>
          <t>Bildung</t>
        </is>
      </c>
      <c r="H2820" t="inlineStr">
        <is>
          <t>Q05558</t>
        </is>
      </c>
      <c r="I2820" t="inlineStr">
        <is>
          <t>de</t>
        </is>
      </c>
      <c r="J2820" t="b">
        <v>1</v>
      </c>
      <c r="K2820" t="inlineStr">
        <is>
          <t>25525567e7de4b0876a62270fb6a6c19</t>
        </is>
      </c>
      <c r="L2820" t="inlineStr">
        <is>
          <t>25525567e7de4b0876a62270fb6a6c19</t>
        </is>
      </c>
      <c r="M2820" t="n">
        <v>128</v>
      </c>
      <c r="N2820" t="n">
        <v>128</v>
      </c>
    </row>
    <row r="2821">
      <c r="A2821" t="n">
        <v>195</v>
      </c>
      <c r="B2821" t="n">
        <v>2018</v>
      </c>
      <c r="C2821" t="n">
        <v>3046</v>
      </c>
      <c r="D2821" t="inlineStr">
        <is>
          <t>Finden Sie es richtig, wenn Schulen Dispense aus religiösen Gründen für einzelne Fächer oder Veranstaltungen bewilligen (z.B. Turn-/Schwimmunterricht, Schullager oder Sexualkundeunterricht)?</t>
        </is>
      </c>
      <c r="E2821" t="inlineStr">
        <is>
          <t>Standard-4</t>
        </is>
      </c>
      <c r="F2821" t="n">
        <v>2</v>
      </c>
      <c r="G2821" t="inlineStr">
        <is>
          <t>Bildung</t>
        </is>
      </c>
      <c r="H2821" t="inlineStr">
        <is>
          <t>Q05691</t>
        </is>
      </c>
      <c r="I2821" t="inlineStr">
        <is>
          <t>de</t>
        </is>
      </c>
      <c r="J2821" t="b">
        <v>1</v>
      </c>
      <c r="K2821" t="inlineStr">
        <is>
          <t>25525567e7de4b0876a62270fb6a6c19</t>
        </is>
      </c>
      <c r="L2821" t="inlineStr">
        <is>
          <t>25525567e7de4b0876a62270fb6a6c19</t>
        </is>
      </c>
      <c r="M2821" t="n">
        <v>128</v>
      </c>
      <c r="N2821" t="n">
        <v>128</v>
      </c>
    </row>
    <row r="2822">
      <c r="A2822" t="n">
        <v>202</v>
      </c>
      <c r="B2822" t="n">
        <v>2019</v>
      </c>
      <c r="C2822" t="n">
        <v>3149</v>
      </c>
      <c r="D2822" t="inlineStr">
        <is>
          <t>Finden Sie es richtig, wenn Schulen Dispense aus religiösen Gründen für einzelne Fächer oder Veranstaltungen bewilligen (z.B. Turn-/Schwimmunterricht, Schullager oder Sexualkundeunterricht)?</t>
        </is>
      </c>
      <c r="E2822" t="inlineStr">
        <is>
          <t>Standard-4</t>
        </is>
      </c>
      <c r="F2822" t="n">
        <v>2</v>
      </c>
      <c r="G2822" t="inlineStr">
        <is>
          <t>Bildung</t>
        </is>
      </c>
      <c r="H2822" t="inlineStr">
        <is>
          <t>Q05747</t>
        </is>
      </c>
      <c r="I2822" t="inlineStr">
        <is>
          <t>de</t>
        </is>
      </c>
      <c r="J2822" t="b">
        <v>1</v>
      </c>
      <c r="K2822" t="inlineStr">
        <is>
          <t>25525567e7de4b0876a62270fb6a6c19</t>
        </is>
      </c>
      <c r="L2822" t="inlineStr">
        <is>
          <t>25525567e7de4b0876a62270fb6a6c19</t>
        </is>
      </c>
      <c r="M2822" t="n">
        <v>128</v>
      </c>
      <c r="N2822" t="n">
        <v>128</v>
      </c>
    </row>
    <row r="2823">
      <c r="A2823" t="n">
        <v>201</v>
      </c>
      <c r="B2823" t="n">
        <v>2019</v>
      </c>
      <c r="C2823" t="n">
        <v>3256</v>
      </c>
      <c r="D2823" t="inlineStr">
        <is>
          <t>Finden Sie es richtig, wenn Schulen Dispense aus religiösen Gründen für einzelne Fächer oder Veranstaltungen bewilligen (z.B. Turn-/Schwimmunterricht, Schullager oder Sexualkundeunterricht)?</t>
        </is>
      </c>
      <c r="E2823" t="inlineStr">
        <is>
          <t>Standard-4</t>
        </is>
      </c>
      <c r="F2823" t="n">
        <v>2</v>
      </c>
      <c r="G2823" t="inlineStr">
        <is>
          <t>Bildung</t>
        </is>
      </c>
      <c r="H2823" t="inlineStr">
        <is>
          <t>Q05795</t>
        </is>
      </c>
      <c r="I2823" t="inlineStr">
        <is>
          <t>de</t>
        </is>
      </c>
      <c r="J2823" t="b">
        <v>1</v>
      </c>
      <c r="K2823" t="inlineStr">
        <is>
          <t>25525567e7de4b0876a62270fb6a6c19</t>
        </is>
      </c>
      <c r="L2823" t="inlineStr">
        <is>
          <t>25525567e7de4b0876a62270fb6a6c19</t>
        </is>
      </c>
      <c r="M2823" t="n">
        <v>128</v>
      </c>
      <c r="N2823" t="n">
        <v>128</v>
      </c>
    </row>
    <row r="2824">
      <c r="A2824" t="n">
        <v>204</v>
      </c>
      <c r="B2824" t="n">
        <v>2019</v>
      </c>
      <c r="C2824" t="n">
        <v>3203</v>
      </c>
      <c r="D2824" t="inlineStr">
        <is>
          <t>Finden Sie es richtig, wenn Schulen Dispense aus religiösen Gründen für einzelne Fächer oder Veranstaltungen bewilligen (z.B. Turn-/Schwimmunterricht, Schullager oder Sexualkundeunterricht)?</t>
        </is>
      </c>
      <c r="E2824" t="inlineStr">
        <is>
          <t>Standard-4</t>
        </is>
      </c>
      <c r="F2824" t="n">
        <v>2</v>
      </c>
      <c r="G2824" t="inlineStr">
        <is>
          <t>Bildung</t>
        </is>
      </c>
      <c r="H2824" t="inlineStr">
        <is>
          <t>Q05967</t>
        </is>
      </c>
      <c r="I2824" t="inlineStr">
        <is>
          <t>de</t>
        </is>
      </c>
      <c r="J2824" t="b">
        <v>1</v>
      </c>
      <c r="K2824" t="inlineStr">
        <is>
          <t>25525567e7de4b0876a62270fb6a6c19</t>
        </is>
      </c>
      <c r="L2824" t="inlineStr">
        <is>
          <t>25525567e7de4b0876a62270fb6a6c19</t>
        </is>
      </c>
      <c r="M2824" t="n">
        <v>128</v>
      </c>
      <c r="N2824" t="n">
        <v>128</v>
      </c>
    </row>
    <row r="2825">
      <c r="A2825" t="n">
        <v>237</v>
      </c>
      <c r="B2825" t="n">
        <v>2020</v>
      </c>
      <c r="C2825" t="n">
        <v>3690</v>
      </c>
      <c r="D2825" t="inlineStr">
        <is>
          <t>Finden Sie es richtig, wenn Schulen Dispense aus religiösen Gründen für einzelne Fächer oder Veranstaltungen bewilligen (z.B. Turn-/Schwimmunterricht, Schullager oder Sexualkundeunterricht)?</t>
        </is>
      </c>
      <c r="E2825" t="inlineStr">
        <is>
          <t>Standard-4</t>
        </is>
      </c>
      <c r="F2825" t="n">
        <v>2</v>
      </c>
      <c r="G2825" t="inlineStr">
        <is>
          <t>Bildung</t>
        </is>
      </c>
      <c r="H2825" t="inlineStr">
        <is>
          <t>Q06068</t>
        </is>
      </c>
      <c r="I2825" t="inlineStr">
        <is>
          <t>de</t>
        </is>
      </c>
      <c r="J2825" t="b">
        <v>1</v>
      </c>
      <c r="K2825" t="inlineStr">
        <is>
          <t>25525567e7de4b0876a62270fb6a6c19</t>
        </is>
      </c>
      <c r="L2825" t="inlineStr">
        <is>
          <t>25525567e7de4b0876a62270fb6a6c19</t>
        </is>
      </c>
      <c r="M2825" t="n">
        <v>128</v>
      </c>
      <c r="N2825" t="n">
        <v>128</v>
      </c>
    </row>
    <row r="2826">
      <c r="A2826" t="n">
        <v>234</v>
      </c>
      <c r="B2826" t="n">
        <v>2020</v>
      </c>
      <c r="C2826" t="n">
        <v>3590</v>
      </c>
      <c r="D2826" t="inlineStr">
        <is>
          <t>Finden Sie es richtig, wenn Schulen Dispense aus religiösen Gründen für einzelne Fächer oder Veranstaltungen bewilligen (z.B. Turn-/Schwimmunterricht, Schullager oder Sexualkundeunterricht)?</t>
        </is>
      </c>
      <c r="E2826" t="inlineStr">
        <is>
          <t>Standard-4</t>
        </is>
      </c>
      <c r="F2826" t="n">
        <v>2</v>
      </c>
      <c r="G2826" t="inlineStr">
        <is>
          <t>Bildung</t>
        </is>
      </c>
      <c r="H2826" t="inlineStr">
        <is>
          <t>Q06116</t>
        </is>
      </c>
      <c r="I2826" t="inlineStr">
        <is>
          <t>de</t>
        </is>
      </c>
      <c r="J2826" t="b">
        <v>1</v>
      </c>
      <c r="K2826" t="inlineStr">
        <is>
          <t>25525567e7de4b0876a62270fb6a6c19</t>
        </is>
      </c>
      <c r="L2826" t="inlineStr">
        <is>
          <t>25525567e7de4b0876a62270fb6a6c19</t>
        </is>
      </c>
      <c r="M2826" t="n">
        <v>128</v>
      </c>
      <c r="N2826" t="n">
        <v>128</v>
      </c>
    </row>
    <row r="2827">
      <c r="A2827" t="n">
        <v>178</v>
      </c>
      <c r="B2827" t="n">
        <v>2018</v>
      </c>
      <c r="C2827" t="n">
        <v>2697</v>
      </c>
      <c r="D2827" t="inlineStr">
        <is>
          <t>Finden Sie es richtig, wenn Schulen Dispense aus religiösen Gründen für einzelne Fächer oder Veranstaltungen bewilligen (z.B. Turn-/Schwimmunterricht, Schullager oder Sexualkundeunterricht)?</t>
        </is>
      </c>
      <c r="E2827" t="inlineStr">
        <is>
          <t>Standard-4</t>
        </is>
      </c>
      <c r="F2827" t="n">
        <v>2</v>
      </c>
      <c r="G2827" t="inlineStr">
        <is>
          <t>Bildung</t>
        </is>
      </c>
      <c r="H2827" t="inlineStr">
        <is>
          <t>Q06450</t>
        </is>
      </c>
      <c r="I2827" t="inlineStr">
        <is>
          <t>de</t>
        </is>
      </c>
      <c r="J2827" t="b">
        <v>1</v>
      </c>
      <c r="K2827" t="inlineStr">
        <is>
          <t>25525567e7de4b0876a62270fb6a6c19</t>
        </is>
      </c>
      <c r="L2827" t="inlineStr">
        <is>
          <t>25525567e7de4b0876a62270fb6a6c19</t>
        </is>
      </c>
      <c r="M2827" t="n">
        <v>128</v>
      </c>
      <c r="N2827" t="n">
        <v>128</v>
      </c>
    </row>
    <row r="2828">
      <c r="A2828" t="n">
        <v>76</v>
      </c>
      <c r="B2828" t="n">
        <v>2015</v>
      </c>
      <c r="C2828" t="n">
        <v>1130</v>
      </c>
      <c r="D2828" t="inlineStr">
        <is>
          <t>Finden Sie es richtig, wenn Schulen Dispense aus religiösen Gründen für einzelne Fächer oder Veranstaltungen bewilligen (z.B. Turn-/Schwimmunterricht, Schullager oder Sexualkundeunterricht)?</t>
        </is>
      </c>
      <c r="E2828" t="inlineStr">
        <is>
          <t>Standard-4</t>
        </is>
      </c>
      <c r="F2828" t="n">
        <v>2</v>
      </c>
      <c r="G2828" t="inlineStr">
        <is>
          <t>Bildung</t>
        </is>
      </c>
      <c r="H2828" t="inlineStr">
        <is>
          <t>Q06509</t>
        </is>
      </c>
      <c r="I2828" t="inlineStr">
        <is>
          <t>de</t>
        </is>
      </c>
      <c r="J2828" t="b">
        <v>1</v>
      </c>
      <c r="K2828" t="inlineStr">
        <is>
          <t>25525567e7de4b0876a62270fb6a6c19</t>
        </is>
      </c>
      <c r="L2828" t="inlineStr">
        <is>
          <t>25525567e7de4b0876a62270fb6a6c19</t>
        </is>
      </c>
      <c r="M2828" t="n">
        <v>128</v>
      </c>
      <c r="N2828" t="n">
        <v>128</v>
      </c>
    </row>
    <row r="2829">
      <c r="A2829" t="n">
        <v>202</v>
      </c>
      <c r="B2829" t="n">
        <v>2019</v>
      </c>
      <c r="C2829" t="n">
        <v>3149</v>
      </c>
      <c r="D2829" t="inlineStr">
        <is>
          <t>Finden Sie es richtig, wenn Schulen Dispense aus religiösen Gründen für einzelne Fächer oder Veranstaltungen bewilligen (z.B. Turn-/Schwimmunterricht, Schullager oder Sexualkundeunterricht)?</t>
        </is>
      </c>
      <c r="E2829" t="inlineStr">
        <is>
          <t>Standard-4</t>
        </is>
      </c>
      <c r="F2829" t="n">
        <v>2</v>
      </c>
      <c r="G2829" t="inlineStr">
        <is>
          <t>Bildung</t>
        </is>
      </c>
      <c r="H2829" t="inlineStr">
        <is>
          <t>Q06563</t>
        </is>
      </c>
      <c r="I2829" t="inlineStr">
        <is>
          <t>de</t>
        </is>
      </c>
      <c r="J2829" t="b">
        <v>1</v>
      </c>
      <c r="K2829" t="inlineStr">
        <is>
          <t>25525567e7de4b0876a62270fb6a6c19</t>
        </is>
      </c>
      <c r="L2829" t="inlineStr">
        <is>
          <t>25525567e7de4b0876a62270fb6a6c19</t>
        </is>
      </c>
      <c r="M2829" t="n">
        <v>128</v>
      </c>
      <c r="N2829" t="n">
        <v>128</v>
      </c>
    </row>
    <row r="2830">
      <c r="A2830" t="n">
        <v>191</v>
      </c>
      <c r="B2830" t="n">
        <v>2018</v>
      </c>
      <c r="C2830" t="n">
        <v>2948</v>
      </c>
      <c r="D2830" t="inlineStr">
        <is>
          <t>Finden Sie es richtig, wenn Schulen Dispense aus religiösen Gründen für einzelne Fächer oder Veranstaltungen bewilligen (z.B. Turn-/Schwimmunterricht, Schullager oder Sexualkundeunterricht)?</t>
        </is>
      </c>
      <c r="E2830" t="inlineStr">
        <is>
          <t>Standard-4</t>
        </is>
      </c>
      <c r="F2830" t="n">
        <v>2</v>
      </c>
      <c r="G2830" t="inlineStr">
        <is>
          <t>Bildung</t>
        </is>
      </c>
      <c r="H2830" t="inlineStr">
        <is>
          <t>Q07017</t>
        </is>
      </c>
      <c r="I2830" t="inlineStr">
        <is>
          <t>de</t>
        </is>
      </c>
      <c r="J2830" t="b">
        <v>1</v>
      </c>
      <c r="K2830" t="inlineStr">
        <is>
          <t>25525567e7de4b0876a62270fb6a6c19</t>
        </is>
      </c>
      <c r="L2830" t="inlineStr">
        <is>
          <t>25525567e7de4b0876a62270fb6a6c19</t>
        </is>
      </c>
      <c r="M2830" t="n">
        <v>128</v>
      </c>
      <c r="N2830" t="n">
        <v>128</v>
      </c>
    </row>
    <row r="2831">
      <c r="A2831" t="n">
        <v>190</v>
      </c>
      <c r="B2831" t="n">
        <v>2018</v>
      </c>
      <c r="C2831" t="n">
        <v>2884</v>
      </c>
      <c r="D2831" t="inlineStr">
        <is>
          <t>Finden Sie es richtig, wenn Schulen Dispense aus religiösen Gründen für einzelne Fächer oder Veranstaltungen bewilligen (z.B. Turn-/Schwimmunterricht, Schullager oder Sexualkundeunterricht)?</t>
        </is>
      </c>
      <c r="E2831" t="inlineStr">
        <is>
          <t>Standard-4</t>
        </is>
      </c>
      <c r="F2831" t="n">
        <v>2</v>
      </c>
      <c r="G2831" t="inlineStr">
        <is>
          <t>Bildung</t>
        </is>
      </c>
      <c r="H2831" t="inlineStr">
        <is>
          <t>Q07132</t>
        </is>
      </c>
      <c r="I2831" t="inlineStr">
        <is>
          <t>de</t>
        </is>
      </c>
      <c r="J2831" t="b">
        <v>1</v>
      </c>
      <c r="K2831" t="inlineStr">
        <is>
          <t>25525567e7de4b0876a62270fb6a6c19</t>
        </is>
      </c>
      <c r="L2831" t="inlineStr">
        <is>
          <t>25525567e7de4b0876a62270fb6a6c19</t>
        </is>
      </c>
      <c r="M2831" t="n">
        <v>128</v>
      </c>
      <c r="N2831" t="n">
        <v>128</v>
      </c>
    </row>
    <row r="2832">
      <c r="A2832" t="n">
        <v>96</v>
      </c>
      <c r="B2832" t="n">
        <v>2015</v>
      </c>
      <c r="C2832" t="n">
        <v>1183</v>
      </c>
      <c r="D2832" t="inlineStr">
        <is>
          <t>Finden Sie es richtig, wenn Schulen Dispense aus religiösen Gründen für einzelne Fächer oder Veranstaltungen bewilligen (z.B. Turn-/Schwimmunterricht, Schullager oder Sexualkundeunterricht)?</t>
        </is>
      </c>
      <c r="E2832" t="inlineStr">
        <is>
          <t>Standard-4</t>
        </is>
      </c>
      <c r="F2832" t="n">
        <v>2</v>
      </c>
      <c r="G2832" t="inlineStr">
        <is>
          <t>Bildung</t>
        </is>
      </c>
      <c r="H2832" t="inlineStr">
        <is>
          <t>Q07300</t>
        </is>
      </c>
      <c r="I2832" t="inlineStr">
        <is>
          <t>de</t>
        </is>
      </c>
      <c r="J2832" t="b">
        <v>1</v>
      </c>
      <c r="K2832" t="inlineStr">
        <is>
          <t>25525567e7de4b0876a62270fb6a6c19</t>
        </is>
      </c>
      <c r="L2832" t="inlineStr">
        <is>
          <t>25525567e7de4b0876a62270fb6a6c19</t>
        </is>
      </c>
      <c r="M2832" t="n">
        <v>128</v>
      </c>
      <c r="N2832" t="n">
        <v>128</v>
      </c>
    </row>
    <row r="2833">
      <c r="A2833" t="n">
        <v>201</v>
      </c>
      <c r="B2833" t="n">
        <v>2019</v>
      </c>
      <c r="C2833" t="n">
        <v>3256</v>
      </c>
      <c r="D2833" t="inlineStr">
        <is>
          <t>Finden Sie es richtig, wenn Schulen Dispense aus religiösen Gründen für einzelne Fächer oder Veranstaltungen bewilligen (z.B. Turn-/Schwimmunterricht, Schullager oder Sexualkundeunterricht)?</t>
        </is>
      </c>
      <c r="E2833" t="inlineStr">
        <is>
          <t>Standard-4</t>
        </is>
      </c>
      <c r="F2833" t="n">
        <v>2</v>
      </c>
      <c r="G2833" t="inlineStr">
        <is>
          <t>Bildung</t>
        </is>
      </c>
      <c r="H2833" t="inlineStr">
        <is>
          <t>Q07354</t>
        </is>
      </c>
      <c r="I2833" t="inlineStr">
        <is>
          <t>de</t>
        </is>
      </c>
      <c r="J2833" t="b">
        <v>1</v>
      </c>
      <c r="K2833" t="inlineStr">
        <is>
          <t>25525567e7de4b0876a62270fb6a6c19</t>
        </is>
      </c>
      <c r="L2833" t="inlineStr">
        <is>
          <t>25525567e7de4b0876a62270fb6a6c19</t>
        </is>
      </c>
      <c r="M2833" t="n">
        <v>128</v>
      </c>
      <c r="N2833" t="n">
        <v>128</v>
      </c>
    </row>
    <row r="2834">
      <c r="A2834" t="n">
        <v>95</v>
      </c>
      <c r="B2834" t="n">
        <v>2015</v>
      </c>
      <c r="C2834" t="n">
        <v>1447</v>
      </c>
      <c r="D2834" t="inlineStr">
        <is>
          <t>Finden Sie es richtig, wenn Schulen Dispense aus religiösen Gründen für einzelne Fächer oder Veranstaltungen bewilligen (z.B. Turn-/Schwimmunterricht, Schullager oder Sexualkundeunterricht)?</t>
        </is>
      </c>
      <c r="E2834" t="inlineStr">
        <is>
          <t>Standard-4</t>
        </is>
      </c>
      <c r="F2834" t="n">
        <v>2</v>
      </c>
      <c r="G2834" t="inlineStr">
        <is>
          <t>Bildung</t>
        </is>
      </c>
      <c r="H2834" t="inlineStr">
        <is>
          <t>Q07523</t>
        </is>
      </c>
      <c r="I2834" t="inlineStr">
        <is>
          <t>de</t>
        </is>
      </c>
      <c r="J2834" t="b">
        <v>1</v>
      </c>
      <c r="K2834" t="inlineStr">
        <is>
          <t>25525567e7de4b0876a62270fb6a6c19</t>
        </is>
      </c>
      <c r="L2834" t="inlineStr">
        <is>
          <t>25525567e7de4b0876a62270fb6a6c19</t>
        </is>
      </c>
      <c r="M2834" t="n">
        <v>128</v>
      </c>
      <c r="N2834" t="n">
        <v>128</v>
      </c>
    </row>
    <row r="2835">
      <c r="A2835" t="n">
        <v>100</v>
      </c>
      <c r="B2835" t="n">
        <v>2016</v>
      </c>
      <c r="C2835" t="n">
        <v>1598</v>
      </c>
      <c r="D2835" t="inlineStr">
        <is>
          <t>Finden Sie es richtig, wenn Schulen Dispense aus religiösen Gründen für einzelne Fächer oder Veranstaltungen bewilligen (z.B. Turn-/Schwimmunterricht, Schullager oder Sexualkundeunterricht)?</t>
        </is>
      </c>
      <c r="E2835" t="inlineStr">
        <is>
          <t>Standard-4</t>
        </is>
      </c>
      <c r="F2835" t="n">
        <v>2</v>
      </c>
      <c r="G2835" t="inlineStr">
        <is>
          <t>Bildung</t>
        </is>
      </c>
      <c r="H2835" t="inlineStr">
        <is>
          <t>Q07804</t>
        </is>
      </c>
      <c r="I2835" t="inlineStr">
        <is>
          <t>de</t>
        </is>
      </c>
      <c r="J2835" t="b">
        <v>1</v>
      </c>
      <c r="K2835" t="inlineStr">
        <is>
          <t>25525567e7de4b0876a62270fb6a6c19</t>
        </is>
      </c>
      <c r="L2835" t="inlineStr">
        <is>
          <t>25525567e7de4b0876a62270fb6a6c19</t>
        </is>
      </c>
      <c r="M2835" t="n">
        <v>128</v>
      </c>
      <c r="N2835" t="n">
        <v>128</v>
      </c>
    </row>
    <row r="2836">
      <c r="A2836" t="n">
        <v>44</v>
      </c>
      <c r="B2836" t="n">
        <v>2013</v>
      </c>
      <c r="C2836" t="n">
        <v>587</v>
      </c>
      <c r="D2836" t="inlineStr">
        <is>
          <t>Finden Sie es richtig, wenn Schulen Dispense aus religiösen Gründen für einzelne Fächer oder Veranstaltungen bewilligen (z.B. Turn-/Schwimmunterricht, Schullager oder Sexualkundeunterricht)?</t>
        </is>
      </c>
      <c r="E2836" t="inlineStr">
        <is>
          <t>Standard-4</t>
        </is>
      </c>
      <c r="F2836" t="n">
        <v>2</v>
      </c>
      <c r="G2836" t="inlineStr">
        <is>
          <t>Bildung</t>
        </is>
      </c>
      <c r="H2836" t="inlineStr">
        <is>
          <t>Q07950</t>
        </is>
      </c>
      <c r="I2836" t="inlineStr">
        <is>
          <t>de</t>
        </is>
      </c>
      <c r="J2836" t="b">
        <v>1</v>
      </c>
      <c r="K2836" t="inlineStr">
        <is>
          <t>25525567e7de4b0876a62270fb6a6c19</t>
        </is>
      </c>
      <c r="L2836" t="inlineStr">
        <is>
          <t>25525567e7de4b0876a62270fb6a6c19</t>
        </is>
      </c>
      <c r="M2836" t="n">
        <v>128</v>
      </c>
      <c r="N2836" t="n">
        <v>128</v>
      </c>
    </row>
    <row r="2837">
      <c r="A2837" t="n">
        <v>237</v>
      </c>
      <c r="B2837" t="n">
        <v>2020</v>
      </c>
      <c r="C2837" t="n">
        <v>3690</v>
      </c>
      <c r="D2837" t="inlineStr">
        <is>
          <t>Finden Sie es richtig, wenn Schulen Dispense aus religiösen Gründen für einzelne Fächer oder Veranstaltungen bewilligen (z.B. Turn-/Schwimmunterricht, Schullager oder Sexualkundeunterricht)?</t>
        </is>
      </c>
      <c r="E2837" t="inlineStr">
        <is>
          <t>Standard-4</t>
        </is>
      </c>
      <c r="F2837" t="n">
        <v>2</v>
      </c>
      <c r="G2837" t="inlineStr">
        <is>
          <t>Bildung</t>
        </is>
      </c>
      <c r="H2837" t="inlineStr">
        <is>
          <t>Q08108</t>
        </is>
      </c>
      <c r="I2837" t="inlineStr">
        <is>
          <t>de</t>
        </is>
      </c>
      <c r="J2837" t="b">
        <v>1</v>
      </c>
      <c r="K2837" t="inlineStr">
        <is>
          <t>25525567e7de4b0876a62270fb6a6c19</t>
        </is>
      </c>
      <c r="L2837" t="inlineStr">
        <is>
          <t>25525567e7de4b0876a62270fb6a6c19</t>
        </is>
      </c>
      <c r="M2837" t="n">
        <v>128</v>
      </c>
      <c r="N2837" t="n">
        <v>128</v>
      </c>
    </row>
    <row r="2838">
      <c r="A2838" t="n">
        <v>105</v>
      </c>
      <c r="B2838" t="n">
        <v>2016</v>
      </c>
      <c r="C2838" t="n">
        <v>1643</v>
      </c>
      <c r="D2838" t="inlineStr">
        <is>
          <t>Finden Sie es richtig, wenn Schulen Dispense aus religiösen Gründen für einzelne Fächer oder Veranstaltungen bewilligen (z.B. Turn-/Schwimmunterricht, Schullager oder Sexualkundeunterricht)?</t>
        </is>
      </c>
      <c r="E2838" t="inlineStr">
        <is>
          <t>Standard-4</t>
        </is>
      </c>
      <c r="F2838" t="n">
        <v>2</v>
      </c>
      <c r="G2838" t="inlineStr">
        <is>
          <t>Bildung</t>
        </is>
      </c>
      <c r="H2838" t="inlineStr">
        <is>
          <t>Q08217</t>
        </is>
      </c>
      <c r="I2838" t="inlineStr">
        <is>
          <t>de</t>
        </is>
      </c>
      <c r="J2838" t="b">
        <v>1</v>
      </c>
      <c r="K2838" t="inlineStr">
        <is>
          <t>25525567e7de4b0876a62270fb6a6c19</t>
        </is>
      </c>
      <c r="L2838" t="inlineStr">
        <is>
          <t>25525567e7de4b0876a62270fb6a6c19</t>
        </is>
      </c>
      <c r="M2838" t="n">
        <v>128</v>
      </c>
      <c r="N2838" t="n">
        <v>128</v>
      </c>
    </row>
    <row r="2839">
      <c r="A2839" t="n">
        <v>234</v>
      </c>
      <c r="B2839" t="n">
        <v>2020</v>
      </c>
      <c r="C2839" t="n">
        <v>3590</v>
      </c>
      <c r="D2839" t="inlineStr">
        <is>
          <t>Finden Sie es richtig, wenn Schulen Dispense aus religiösen Gründen für einzelne Fächer oder Veranstaltungen bewilligen (z.B. Turn-/Schwimmunterricht, Schullager oder Sexualkundeunterricht)?</t>
        </is>
      </c>
      <c r="E2839" t="inlineStr">
        <is>
          <t>Standard-4</t>
        </is>
      </c>
      <c r="F2839" t="n">
        <v>2</v>
      </c>
      <c r="G2839" t="inlineStr">
        <is>
          <t>Bildung</t>
        </is>
      </c>
      <c r="H2839" t="inlineStr">
        <is>
          <t>Q08257</t>
        </is>
      </c>
      <c r="I2839" t="inlineStr">
        <is>
          <t>de</t>
        </is>
      </c>
      <c r="J2839" t="b">
        <v>1</v>
      </c>
      <c r="K2839" t="inlineStr">
        <is>
          <t>25525567e7de4b0876a62270fb6a6c19</t>
        </is>
      </c>
      <c r="L2839" t="inlineStr">
        <is>
          <t>25525567e7de4b0876a62270fb6a6c19</t>
        </is>
      </c>
      <c r="M2839" t="n">
        <v>128</v>
      </c>
      <c r="N2839" t="n">
        <v>128</v>
      </c>
    </row>
    <row r="2840">
      <c r="A2840" t="n">
        <v>102</v>
      </c>
      <c r="B2840" t="n">
        <v>2016</v>
      </c>
      <c r="C2840" t="n">
        <v>1560</v>
      </c>
      <c r="D2840" t="inlineStr">
        <is>
          <t>Finden Sie es richtig, wenn Schulen Dispense aus religiösen Gründen für einzelne Fächer oder Veranstaltungen bewilligen (z.B. Turn-/Schwimmunterricht, Schullager oder Sexualkundeunterricht)?</t>
        </is>
      </c>
      <c r="E2840" t="inlineStr">
        <is>
          <t>Standard-4</t>
        </is>
      </c>
      <c r="F2840" t="n">
        <v>2</v>
      </c>
      <c r="G2840" t="inlineStr">
        <is>
          <t>Bildung</t>
        </is>
      </c>
      <c r="H2840" t="inlineStr">
        <is>
          <t>Q08461</t>
        </is>
      </c>
      <c r="I2840" t="inlineStr">
        <is>
          <t>de</t>
        </is>
      </c>
      <c r="J2840" t="b">
        <v>1</v>
      </c>
      <c r="K2840" t="inlineStr">
        <is>
          <t>25525567e7de4b0876a62270fb6a6c19</t>
        </is>
      </c>
      <c r="L2840" t="inlineStr">
        <is>
          <t>25525567e7de4b0876a62270fb6a6c19</t>
        </is>
      </c>
      <c r="M2840" t="n">
        <v>128</v>
      </c>
      <c r="N2840" t="n">
        <v>128</v>
      </c>
    </row>
    <row r="2841">
      <c r="A2841" t="n">
        <v>70</v>
      </c>
      <c r="B2841" t="n">
        <v>2014</v>
      </c>
      <c r="C2841" t="n">
        <v>1032</v>
      </c>
      <c r="D2841" t="inlineStr">
        <is>
          <t>Finden Sie es richtig, wenn Schulen Dispense aus religiösen Gründen für einzelne Fächer oder Veranstaltungen bewilligen (z.B. Turn-/Schwimmunterricht, Schullager oder Sexualkundeunterricht)?</t>
        </is>
      </c>
      <c r="E2841" t="inlineStr">
        <is>
          <t>Standard-4</t>
        </is>
      </c>
      <c r="F2841" t="n">
        <v>2</v>
      </c>
      <c r="G2841" t="inlineStr">
        <is>
          <t>Bildung</t>
        </is>
      </c>
      <c r="H2841" t="inlineStr">
        <is>
          <t>Q08778</t>
        </is>
      </c>
      <c r="I2841" t="inlineStr">
        <is>
          <t>de</t>
        </is>
      </c>
      <c r="J2841" t="b">
        <v>1</v>
      </c>
      <c r="K2841" t="inlineStr">
        <is>
          <t>25525567e7de4b0876a62270fb6a6c19</t>
        </is>
      </c>
      <c r="L2841" t="inlineStr">
        <is>
          <t>25525567e7de4b0876a62270fb6a6c19</t>
        </is>
      </c>
      <c r="M2841" t="n">
        <v>128</v>
      </c>
      <c r="N2841" t="n">
        <v>128</v>
      </c>
    </row>
    <row r="2842">
      <c r="A2842" t="n">
        <v>195</v>
      </c>
      <c r="B2842" t="n">
        <v>2018</v>
      </c>
      <c r="C2842" t="n">
        <v>3046</v>
      </c>
      <c r="D2842" t="inlineStr">
        <is>
          <t>Finden Sie es richtig, wenn Schulen Dispense aus religiösen Gründen für einzelne Fächer oder Veranstaltungen bewilligen (z.B. Turn-/Schwimmunterricht, Schullager oder Sexualkundeunterricht)?</t>
        </is>
      </c>
      <c r="E2842" t="inlineStr">
        <is>
          <t>Standard-4</t>
        </is>
      </c>
      <c r="F2842" t="n">
        <v>2</v>
      </c>
      <c r="G2842" t="inlineStr">
        <is>
          <t>Bildung</t>
        </is>
      </c>
      <c r="H2842" t="inlineStr">
        <is>
          <t>Q08834</t>
        </is>
      </c>
      <c r="I2842" t="inlineStr">
        <is>
          <t>de</t>
        </is>
      </c>
      <c r="J2842" t="b">
        <v>1</v>
      </c>
      <c r="K2842" t="inlineStr">
        <is>
          <t>25525567e7de4b0876a62270fb6a6c19</t>
        </is>
      </c>
      <c r="L2842" t="inlineStr">
        <is>
          <t>25525567e7de4b0876a62270fb6a6c19</t>
        </is>
      </c>
      <c r="M2842" t="n">
        <v>128</v>
      </c>
      <c r="N2842" t="n">
        <v>128</v>
      </c>
    </row>
    <row r="2843">
      <c r="A2843" t="n">
        <v>80</v>
      </c>
      <c r="B2843" t="n">
        <v>2015</v>
      </c>
      <c r="C2843" t="n">
        <v>1239</v>
      </c>
      <c r="D2843" t="inlineStr">
        <is>
          <t>Finden Sie es richtig, wenn Schulen Dispense aus religiösen Gründen für einzelne Fächer oder Veranstaltungen bewilligen (z.B. Turn-/Schwimmunterricht, Schullager oder Sexualkundeunterricht)?</t>
        </is>
      </c>
      <c r="E2843" t="inlineStr">
        <is>
          <t>Standard-4</t>
        </is>
      </c>
      <c r="F2843" t="n">
        <v>2</v>
      </c>
      <c r="G2843" t="inlineStr">
        <is>
          <t>Bildung</t>
        </is>
      </c>
      <c r="H2843" t="inlineStr">
        <is>
          <t>Q08890</t>
        </is>
      </c>
      <c r="I2843" t="inlineStr">
        <is>
          <t>de</t>
        </is>
      </c>
      <c r="J2843" t="b">
        <v>1</v>
      </c>
      <c r="K2843" t="inlineStr">
        <is>
          <t>25525567e7de4b0876a62270fb6a6c19</t>
        </is>
      </c>
      <c r="L2843" t="inlineStr">
        <is>
          <t>25525567e7de4b0876a62270fb6a6c19</t>
        </is>
      </c>
      <c r="M2843" t="n">
        <v>128</v>
      </c>
      <c r="N2843" t="n">
        <v>128</v>
      </c>
    </row>
    <row r="2844">
      <c r="A2844" t="n">
        <v>204</v>
      </c>
      <c r="B2844" t="n">
        <v>2019</v>
      </c>
      <c r="C2844" t="n">
        <v>3203</v>
      </c>
      <c r="D2844" t="inlineStr">
        <is>
          <t>Finden Sie es richtig, wenn Schulen Dispense aus religiösen Gründen für einzelne Fächer oder Veranstaltungen bewilligen (z.B. Turn-/Schwimmunterricht, Schullager oder Sexualkundeunterricht)?</t>
        </is>
      </c>
      <c r="E2844" t="inlineStr">
        <is>
          <t>Standard-4</t>
        </is>
      </c>
      <c r="F2844" t="n">
        <v>2</v>
      </c>
      <c r="G2844" t="inlineStr">
        <is>
          <t>Bildung</t>
        </is>
      </c>
      <c r="H2844" t="inlineStr">
        <is>
          <t>Q08948</t>
        </is>
      </c>
      <c r="I2844" t="inlineStr">
        <is>
          <t>de</t>
        </is>
      </c>
      <c r="J2844" t="b">
        <v>1</v>
      </c>
      <c r="K2844" t="inlineStr">
        <is>
          <t>25525567e7de4b0876a62270fb6a6c19</t>
        </is>
      </c>
      <c r="L2844" t="inlineStr">
        <is>
          <t>25525567e7de4b0876a62270fb6a6c19</t>
        </is>
      </c>
      <c r="M2844" t="n">
        <v>128</v>
      </c>
      <c r="N2844" t="n">
        <v>128</v>
      </c>
    </row>
    <row r="2846">
      <c r="A2846" s="1">
        <f>== Cluster 64 – 34 Fragen – alle Fragen identisch ===</f>
        <v/>
      </c>
      <c r="B2846" s="1" t="n"/>
      <c r="C2846" s="1" t="n"/>
      <c r="D2846" s="1" t="n"/>
      <c r="E2846" s="1" t="n"/>
      <c r="F2846" s="1" t="n"/>
      <c r="G2846" s="1" t="n"/>
      <c r="H2846" s="1" t="n"/>
      <c r="I2846" s="1" t="n"/>
      <c r="J2846" s="1" t="n"/>
      <c r="K2846" s="1" t="n"/>
      <c r="L2846" s="1" t="n"/>
      <c r="M2846" s="1" t="n"/>
      <c r="N2846" s="1" t="n"/>
    </row>
    <row r="2847">
      <c r="A2847" t="inlineStr">
        <is>
          <t>ID_Wahl</t>
        </is>
      </c>
      <c r="B2847" t="inlineStr">
        <is>
          <t>Datum</t>
        </is>
      </c>
      <c r="C2847" t="inlineStr">
        <is>
          <t>Frage_ID</t>
        </is>
      </c>
      <c r="D2847" t="inlineStr">
        <is>
          <t>Frage_Text</t>
        </is>
      </c>
      <c r="E2847" t="inlineStr">
        <is>
          <t>Frage_Typ</t>
        </is>
      </c>
      <c r="F2847" t="inlineStr">
        <is>
          <t>Bereich_ID</t>
        </is>
      </c>
      <c r="G2847" t="inlineStr">
        <is>
          <t>Bereich</t>
        </is>
      </c>
      <c r="H2847" t="inlineStr">
        <is>
          <t>ID_gesamt</t>
        </is>
      </c>
      <c r="I2847" t="inlineStr">
        <is>
          <t>Sprache</t>
        </is>
      </c>
      <c r="J2847" t="inlineStr">
        <is>
          <t>Duplikat</t>
        </is>
      </c>
      <c r="K2847" t="inlineStr">
        <is>
          <t>Frage_Hash</t>
        </is>
      </c>
      <c r="L2847" t="inlineStr">
        <is>
          <t>Duplikat_Gruppe</t>
        </is>
      </c>
      <c r="M2847" t="inlineStr">
        <is>
          <t>Cluster_Duplikate</t>
        </is>
      </c>
      <c r="N2847" t="inlineStr">
        <is>
          <t>Cluster_Final</t>
        </is>
      </c>
    </row>
    <row r="2848">
      <c r="A2848" t="n">
        <v>2</v>
      </c>
      <c r="B2848" s="2" t="n">
        <v>43758</v>
      </c>
      <c r="C2848" t="n">
        <v>213</v>
      </c>
      <c r="D2848" t="inlineStr">
        <is>
          <t>Soll der Bundesrat ein Freihandelsabkommen mit den USA anstreben?</t>
        </is>
      </c>
      <c r="E2848" t="inlineStr">
        <is>
          <t>options4</t>
        </is>
      </c>
      <c r="F2848" t="n">
        <v>4676</v>
      </c>
      <c r="G2848" t="inlineStr">
        <is>
          <t>Aussenbeziehungen</t>
        </is>
      </c>
      <c r="H2848" t="inlineStr">
        <is>
          <t>Q00064</t>
        </is>
      </c>
      <c r="I2848" t="inlineStr">
        <is>
          <t>de</t>
        </is>
      </c>
      <c r="J2848" t="b">
        <v>1</v>
      </c>
      <c r="K2848" t="inlineStr">
        <is>
          <t>e2409c451abc899367d2e8d81d08938e</t>
        </is>
      </c>
      <c r="L2848" t="inlineStr">
        <is>
          <t>e2409c451abc899367d2e8d81d08938e</t>
        </is>
      </c>
      <c r="M2848" t="n">
        <v>64</v>
      </c>
      <c r="N2848" t="n">
        <v>64</v>
      </c>
    </row>
    <row r="2849">
      <c r="A2849" t="n">
        <v>10</v>
      </c>
      <c r="B2849" s="2" t="n">
        <v>43940</v>
      </c>
      <c r="C2849" t="n">
        <v>466</v>
      </c>
      <c r="D2849" t="inlineStr">
        <is>
          <t>Soll der Bundesrat ein Freihandelsabkommen mit den USA anstreben?</t>
        </is>
      </c>
      <c r="E2849" t="inlineStr">
        <is>
          <t>options4</t>
        </is>
      </c>
      <c r="F2849" t="n">
        <v>4678</v>
      </c>
      <c r="G2849" t="inlineStr">
        <is>
          <t>Aussenbeziehungen</t>
        </is>
      </c>
      <c r="H2849" t="inlineStr">
        <is>
          <t>Q00116</t>
        </is>
      </c>
      <c r="I2849" t="inlineStr">
        <is>
          <t>de</t>
        </is>
      </c>
      <c r="J2849" t="b">
        <v>1</v>
      </c>
      <c r="K2849" t="inlineStr">
        <is>
          <t>e2409c451abc899367d2e8d81d08938e</t>
        </is>
      </c>
      <c r="L2849" t="inlineStr">
        <is>
          <t>e2409c451abc899367d2e8d81d08938e</t>
        </is>
      </c>
      <c r="M2849" t="n">
        <v>64</v>
      </c>
      <c r="N2849" t="n">
        <v>64</v>
      </c>
    </row>
    <row r="2850">
      <c r="A2850" t="n">
        <v>5</v>
      </c>
      <c r="B2850" s="2" t="n">
        <v>43898</v>
      </c>
      <c r="C2850" t="n">
        <v>299</v>
      </c>
      <c r="D2850" t="inlineStr">
        <is>
          <t>Soll der Bundesrat ein Freihandelsabkommen mit den USA anstreben?</t>
        </is>
      </c>
      <c r="E2850" t="inlineStr">
        <is>
          <t>options4</t>
        </is>
      </c>
      <c r="F2850" t="n">
        <v>4514</v>
      </c>
      <c r="G2850" t="inlineStr">
        <is>
          <t>Wirtschaft &amp; Arbeit</t>
        </is>
      </c>
      <c r="H2850" t="inlineStr">
        <is>
          <t>Q00151</t>
        </is>
      </c>
      <c r="I2850" t="inlineStr">
        <is>
          <t>de</t>
        </is>
      </c>
      <c r="J2850" t="b">
        <v>1</v>
      </c>
      <c r="K2850" t="inlineStr">
        <is>
          <t>e2409c451abc899367d2e8d81d08938e</t>
        </is>
      </c>
      <c r="L2850" t="inlineStr">
        <is>
          <t>e2409c451abc899367d2e8d81d08938e</t>
        </is>
      </c>
      <c r="M2850" t="n">
        <v>64</v>
      </c>
      <c r="N2850" t="n">
        <v>64</v>
      </c>
    </row>
    <row r="2851">
      <c r="A2851" t="n">
        <v>8</v>
      </c>
      <c r="B2851" s="2" t="n">
        <v>43905</v>
      </c>
      <c r="C2851" t="n">
        <v>569</v>
      </c>
      <c r="D2851" t="inlineStr">
        <is>
          <t>Soll der Bundesrat ein Freihandelsabkommen mit den USA anstreben?</t>
        </is>
      </c>
      <c r="E2851" t="inlineStr">
        <is>
          <t>options4</t>
        </is>
      </c>
      <c r="F2851" t="n">
        <v>4680</v>
      </c>
      <c r="G2851" t="inlineStr">
        <is>
          <t>Aussenbeziehungen</t>
        </is>
      </c>
      <c r="H2851" t="inlineStr">
        <is>
          <t>Q00212</t>
        </is>
      </c>
      <c r="I2851" t="inlineStr">
        <is>
          <t>de</t>
        </is>
      </c>
      <c r="J2851" t="b">
        <v>1</v>
      </c>
      <c r="K2851" t="inlineStr">
        <is>
          <t>e2409c451abc899367d2e8d81d08938e</t>
        </is>
      </c>
      <c r="L2851" t="inlineStr">
        <is>
          <t>e2409c451abc899367d2e8d81d08938e</t>
        </is>
      </c>
      <c r="M2851" t="n">
        <v>64</v>
      </c>
      <c r="N2851" t="n">
        <v>64</v>
      </c>
    </row>
    <row r="2852">
      <c r="A2852" t="n">
        <v>9</v>
      </c>
      <c r="B2852" s="2" t="n">
        <v>43912</v>
      </c>
      <c r="C2852" t="n">
        <v>805</v>
      </c>
      <c r="D2852" t="inlineStr">
        <is>
          <t>Soll der Bundesrat ein Freihandelsabkommen mit den USA anstreben?</t>
        </is>
      </c>
      <c r="E2852" t="inlineStr">
        <is>
          <t>options4</t>
        </is>
      </c>
      <c r="F2852" t="n">
        <v>4522</v>
      </c>
      <c r="G2852" t="inlineStr">
        <is>
          <t>Wirtschaft &amp; Arbeit</t>
        </is>
      </c>
      <c r="H2852" t="inlineStr">
        <is>
          <t>Q00247</t>
        </is>
      </c>
      <c r="I2852" t="inlineStr">
        <is>
          <t>de</t>
        </is>
      </c>
      <c r="J2852" t="b">
        <v>1</v>
      </c>
      <c r="K2852" t="inlineStr">
        <is>
          <t>e2409c451abc899367d2e8d81d08938e</t>
        </is>
      </c>
      <c r="L2852" t="inlineStr">
        <is>
          <t>e2409c451abc899367d2e8d81d08938e</t>
        </is>
      </c>
      <c r="M2852" t="n">
        <v>64</v>
      </c>
      <c r="N2852" t="n">
        <v>64</v>
      </c>
    </row>
    <row r="2853">
      <c r="A2853" t="n">
        <v>40</v>
      </c>
      <c r="B2853" s="2" t="n">
        <v>43919</v>
      </c>
      <c r="C2853" t="n">
        <v>952</v>
      </c>
      <c r="D2853" t="inlineStr">
        <is>
          <t>Soll der Bundesrat ein Freihandelsabkommen mit den USA anstreben?</t>
        </is>
      </c>
      <c r="E2853" t="inlineStr">
        <is>
          <t>options4</t>
        </is>
      </c>
      <c r="F2853" t="n">
        <v>4524</v>
      </c>
      <c r="G2853" t="inlineStr">
        <is>
          <t>Wirtschaft &amp; Arbeit</t>
        </is>
      </c>
      <c r="H2853" t="inlineStr">
        <is>
          <t>Q00296</t>
        </is>
      </c>
      <c r="I2853" t="inlineStr">
        <is>
          <t>de</t>
        </is>
      </c>
      <c r="J2853" t="b">
        <v>1</v>
      </c>
      <c r="K2853" t="inlineStr">
        <is>
          <t>e2409c451abc899367d2e8d81d08938e</t>
        </is>
      </c>
      <c r="L2853" t="inlineStr">
        <is>
          <t>e2409c451abc899367d2e8d81d08938e</t>
        </is>
      </c>
      <c r="M2853" t="n">
        <v>64</v>
      </c>
      <c r="N2853" t="n">
        <v>64</v>
      </c>
    </row>
    <row r="2854">
      <c r="A2854" t="n">
        <v>49</v>
      </c>
      <c r="B2854" s="2" t="n">
        <v>44101</v>
      </c>
      <c r="C2854" t="n">
        <v>1369</v>
      </c>
      <c r="D2854" t="inlineStr">
        <is>
          <t>Soll der Bundesrat ein Freihandelsabkommen mit den USA anstreben?</t>
        </is>
      </c>
      <c r="E2854" t="inlineStr">
        <is>
          <t>options4</t>
        </is>
      </c>
      <c r="F2854" t="n">
        <v>4705</v>
      </c>
      <c r="G2854" t="inlineStr">
        <is>
          <t>Aussenbeziehungen</t>
        </is>
      </c>
      <c r="H2854" t="inlineStr">
        <is>
          <t>Q00358</t>
        </is>
      </c>
      <c r="I2854" t="inlineStr">
        <is>
          <t>de</t>
        </is>
      </c>
      <c r="J2854" t="b">
        <v>1</v>
      </c>
      <c r="K2854" t="inlineStr">
        <is>
          <t>e2409c451abc899367d2e8d81d08938e</t>
        </is>
      </c>
      <c r="L2854" t="inlineStr">
        <is>
          <t>e2409c451abc899367d2e8d81d08938e</t>
        </is>
      </c>
      <c r="M2854" t="n">
        <v>64</v>
      </c>
      <c r="N2854" t="n">
        <v>64</v>
      </c>
    </row>
    <row r="2855">
      <c r="A2855" t="n">
        <v>18</v>
      </c>
      <c r="B2855" s="2" t="n">
        <v>44101</v>
      </c>
      <c r="C2855" t="n">
        <v>1825</v>
      </c>
      <c r="D2855" t="inlineStr">
        <is>
          <t>Soll der Bundesrat ein Freihandelsabkommen mit den USA anstreben?</t>
        </is>
      </c>
      <c r="E2855" t="inlineStr">
        <is>
          <t>options4</t>
        </is>
      </c>
      <c r="F2855" t="n">
        <v>4697</v>
      </c>
      <c r="G2855" t="inlineStr">
        <is>
          <t>Aussenbeziehungen</t>
        </is>
      </c>
      <c r="H2855" t="inlineStr">
        <is>
          <t>Q00407</t>
        </is>
      </c>
      <c r="I2855" t="inlineStr">
        <is>
          <t>de</t>
        </is>
      </c>
      <c r="J2855" t="b">
        <v>1</v>
      </c>
      <c r="K2855" t="inlineStr">
        <is>
          <t>e2409c451abc899367d2e8d81d08938e</t>
        </is>
      </c>
      <c r="L2855" t="inlineStr">
        <is>
          <t>e2409c451abc899367d2e8d81d08938e</t>
        </is>
      </c>
      <c r="M2855" t="n">
        <v>64</v>
      </c>
      <c r="N2855" t="n">
        <v>64</v>
      </c>
    </row>
    <row r="2856">
      <c r="A2856" t="n">
        <v>51</v>
      </c>
      <c r="B2856" s="2" t="n">
        <v>44101</v>
      </c>
      <c r="C2856" t="n">
        <v>1618</v>
      </c>
      <c r="D2856" t="inlineStr">
        <is>
          <t>Soll der Bundesrat ein Freihandelsabkommen mit den USA anstreben?</t>
        </is>
      </c>
      <c r="E2856" t="inlineStr">
        <is>
          <t>options4</t>
        </is>
      </c>
      <c r="F2856" t="n">
        <v>4703</v>
      </c>
      <c r="G2856" t="inlineStr">
        <is>
          <t>Aussenbeziehungen</t>
        </is>
      </c>
      <c r="H2856" t="inlineStr">
        <is>
          <t>Q00453</t>
        </is>
      </c>
      <c r="I2856" t="inlineStr">
        <is>
          <t>de</t>
        </is>
      </c>
      <c r="J2856" t="b">
        <v>1</v>
      </c>
      <c r="K2856" t="inlineStr">
        <is>
          <t>e2409c451abc899367d2e8d81d08938e</t>
        </is>
      </c>
      <c r="L2856" t="inlineStr">
        <is>
          <t>e2409c451abc899367d2e8d81d08938e</t>
        </is>
      </c>
      <c r="M2856" t="n">
        <v>64</v>
      </c>
      <c r="N2856" t="n">
        <v>64</v>
      </c>
    </row>
    <row r="2857">
      <c r="A2857" t="n">
        <v>22</v>
      </c>
      <c r="B2857" s="2" t="n">
        <v>44101</v>
      </c>
      <c r="C2857" t="n">
        <v>1899</v>
      </c>
      <c r="D2857" t="inlineStr">
        <is>
          <t>Soll der Bundesrat ein Freihandelsabkommen mit den USA anstreben?</t>
        </is>
      </c>
      <c r="E2857" t="inlineStr">
        <is>
          <t>options4</t>
        </is>
      </c>
      <c r="F2857" t="n">
        <v>4691</v>
      </c>
      <c r="G2857" t="inlineStr">
        <is>
          <t>Aussenbeziehungen</t>
        </is>
      </c>
      <c r="H2857" t="inlineStr">
        <is>
          <t>Q00548</t>
        </is>
      </c>
      <c r="I2857" t="inlineStr">
        <is>
          <t>de</t>
        </is>
      </c>
      <c r="J2857" t="b">
        <v>1</v>
      </c>
      <c r="K2857" t="inlineStr">
        <is>
          <t>e2409c451abc899367d2e8d81d08938e</t>
        </is>
      </c>
      <c r="L2857" t="inlineStr">
        <is>
          <t>e2409c451abc899367d2e8d81d08938e</t>
        </is>
      </c>
      <c r="M2857" t="n">
        <v>64</v>
      </c>
      <c r="N2857" t="n">
        <v>64</v>
      </c>
    </row>
    <row r="2858">
      <c r="A2858" t="n">
        <v>24</v>
      </c>
      <c r="B2858" s="2" t="n">
        <v>44122</v>
      </c>
      <c r="C2858" t="n">
        <v>2147</v>
      </c>
      <c r="D2858" t="inlineStr">
        <is>
          <t>Soll der Bundesrat ein Freihandelsabkommen mit den USA anstreben?</t>
        </is>
      </c>
      <c r="E2858" t="inlineStr">
        <is>
          <t>options4</t>
        </is>
      </c>
      <c r="F2858" t="n">
        <v>4688</v>
      </c>
      <c r="G2858" t="inlineStr">
        <is>
          <t>Aussenbeziehungen</t>
        </is>
      </c>
      <c r="H2858" t="inlineStr">
        <is>
          <t>Q00605</t>
        </is>
      </c>
      <c r="I2858" t="inlineStr">
        <is>
          <t>de</t>
        </is>
      </c>
      <c r="J2858" t="b">
        <v>1</v>
      </c>
      <c r="K2858" t="inlineStr">
        <is>
          <t>e2409c451abc899367d2e8d81d08938e</t>
        </is>
      </c>
      <c r="L2858" t="inlineStr">
        <is>
          <t>e2409c451abc899367d2e8d81d08938e</t>
        </is>
      </c>
      <c r="M2858" t="n">
        <v>64</v>
      </c>
      <c r="N2858" t="n">
        <v>64</v>
      </c>
    </row>
    <row r="2859">
      <c r="A2859" t="n">
        <v>45</v>
      </c>
      <c r="B2859" s="2" t="n">
        <v>44129</v>
      </c>
      <c r="C2859" t="n">
        <v>2323</v>
      </c>
      <c r="D2859" t="inlineStr">
        <is>
          <t>Soll der Bundesrat ein Freihandelsabkommen mit den USA anstreben?</t>
        </is>
      </c>
      <c r="E2859" t="inlineStr">
        <is>
          <t>options4</t>
        </is>
      </c>
      <c r="F2859" t="n">
        <v>4707</v>
      </c>
      <c r="G2859" t="inlineStr">
        <is>
          <t>Aussenbeziehungen</t>
        </is>
      </c>
      <c r="H2859" t="inlineStr">
        <is>
          <t>Q00666</t>
        </is>
      </c>
      <c r="I2859" t="inlineStr">
        <is>
          <t>de</t>
        </is>
      </c>
      <c r="J2859" t="b">
        <v>1</v>
      </c>
      <c r="K2859" t="inlineStr">
        <is>
          <t>e2409c451abc899367d2e8d81d08938e</t>
        </is>
      </c>
      <c r="L2859" t="inlineStr">
        <is>
          <t>e2409c451abc899367d2e8d81d08938e</t>
        </is>
      </c>
      <c r="M2859" t="n">
        <v>64</v>
      </c>
      <c r="N2859" t="n">
        <v>64</v>
      </c>
    </row>
    <row r="2860">
      <c r="A2860" t="n">
        <v>25</v>
      </c>
      <c r="B2860" s="2" t="n">
        <v>44129</v>
      </c>
      <c r="C2860" t="n">
        <v>2577</v>
      </c>
      <c r="D2860" t="inlineStr">
        <is>
          <t>Soll der Bundesrat ein Freihandelsabkommen mit den USA anstreben?</t>
        </is>
      </c>
      <c r="E2860" t="inlineStr">
        <is>
          <t>options4</t>
        </is>
      </c>
      <c r="F2860" t="n">
        <v>4702</v>
      </c>
      <c r="G2860" t="inlineStr">
        <is>
          <t>Aussenbeziehungen</t>
        </is>
      </c>
      <c r="H2860" t="inlineStr">
        <is>
          <t>Q00714</t>
        </is>
      </c>
      <c r="I2860" t="inlineStr">
        <is>
          <t>de</t>
        </is>
      </c>
      <c r="J2860" t="b">
        <v>1</v>
      </c>
      <c r="K2860" t="inlineStr">
        <is>
          <t>e2409c451abc899367d2e8d81d08938e</t>
        </is>
      </c>
      <c r="L2860" t="inlineStr">
        <is>
          <t>e2409c451abc899367d2e8d81d08938e</t>
        </is>
      </c>
      <c r="M2860" t="n">
        <v>64</v>
      </c>
      <c r="N2860" t="n">
        <v>64</v>
      </c>
    </row>
    <row r="2861">
      <c r="A2861" t="n">
        <v>33</v>
      </c>
      <c r="B2861" s="2" t="n">
        <v>44164</v>
      </c>
      <c r="C2861" t="n">
        <v>2652</v>
      </c>
      <c r="D2861" t="inlineStr">
        <is>
          <t>Soll der Bundesrat ein Freihandelsabkommen mit den USA anstreben?</t>
        </is>
      </c>
      <c r="E2861" t="inlineStr">
        <is>
          <t>options4</t>
        </is>
      </c>
      <c r="F2861" t="n">
        <v>4554</v>
      </c>
      <c r="G2861" t="inlineStr">
        <is>
          <t>Wirtschaft &amp; Arbeit</t>
        </is>
      </c>
      <c r="H2861" t="inlineStr">
        <is>
          <t>Q00752</t>
        </is>
      </c>
      <c r="I2861" t="inlineStr">
        <is>
          <t>de</t>
        </is>
      </c>
      <c r="J2861" t="b">
        <v>1</v>
      </c>
      <c r="K2861" t="inlineStr">
        <is>
          <t>e2409c451abc899367d2e8d81d08938e</t>
        </is>
      </c>
      <c r="L2861" t="inlineStr">
        <is>
          <t>e2409c451abc899367d2e8d81d08938e</t>
        </is>
      </c>
      <c r="M2861" t="n">
        <v>64</v>
      </c>
      <c r="N2861" t="n">
        <v>64</v>
      </c>
    </row>
    <row r="2862">
      <c r="A2862" t="n">
        <v>32</v>
      </c>
      <c r="B2862" s="2" t="n">
        <v>44164</v>
      </c>
      <c r="C2862" t="n">
        <v>2752</v>
      </c>
      <c r="D2862" t="inlineStr">
        <is>
          <t>Soll der Bundesrat ein Freihandelsabkommen mit den USA anstreben?</t>
        </is>
      </c>
      <c r="E2862" t="inlineStr">
        <is>
          <t>options4</t>
        </is>
      </c>
      <c r="F2862" t="n">
        <v>4538</v>
      </c>
      <c r="G2862" t="inlineStr">
        <is>
          <t>Wirtschaft &amp; Arbeit</t>
        </is>
      </c>
      <c r="H2862" t="inlineStr">
        <is>
          <t>Q00802</t>
        </is>
      </c>
      <c r="I2862" t="inlineStr">
        <is>
          <t>de</t>
        </is>
      </c>
      <c r="J2862" t="b">
        <v>1</v>
      </c>
      <c r="K2862" t="inlineStr">
        <is>
          <t>e2409c451abc899367d2e8d81d08938e</t>
        </is>
      </c>
      <c r="L2862" t="inlineStr">
        <is>
          <t>e2409c451abc899367d2e8d81d08938e</t>
        </is>
      </c>
      <c r="M2862" t="n">
        <v>64</v>
      </c>
      <c r="N2862" t="n">
        <v>64</v>
      </c>
    </row>
    <row r="2863">
      <c r="A2863" t="n">
        <v>202</v>
      </c>
      <c r="B2863" t="n">
        <v>2019</v>
      </c>
      <c r="C2863" t="n">
        <v>3176</v>
      </c>
      <c r="D2863" t="inlineStr">
        <is>
          <t>Soll der Bundesrat ein Freihandelsabkommen mit den USA anstreben?</t>
        </is>
      </c>
      <c r="E2863" t="inlineStr">
        <is>
          <t>Standard-4</t>
        </is>
      </c>
      <c r="F2863" t="n">
        <v>1</v>
      </c>
      <c r="G2863" t="inlineStr">
        <is>
          <t>Aussenpolitik</t>
        </is>
      </c>
      <c r="H2863" t="inlineStr">
        <is>
          <t>Q05741</t>
        </is>
      </c>
      <c r="I2863" t="inlineStr">
        <is>
          <t>de</t>
        </is>
      </c>
      <c r="J2863" t="b">
        <v>1</v>
      </c>
      <c r="K2863" t="inlineStr">
        <is>
          <t>e2409c451abc899367d2e8d81d08938e</t>
        </is>
      </c>
      <c r="L2863" t="inlineStr">
        <is>
          <t>e2409c451abc899367d2e8d81d08938e</t>
        </is>
      </c>
      <c r="M2863" t="n">
        <v>64</v>
      </c>
      <c r="N2863" t="n">
        <v>64</v>
      </c>
    </row>
    <row r="2864">
      <c r="A2864" t="n">
        <v>201</v>
      </c>
      <c r="B2864" t="n">
        <v>2019</v>
      </c>
      <c r="C2864" t="n">
        <v>3292</v>
      </c>
      <c r="D2864" t="inlineStr">
        <is>
          <t>Soll der Bundesrat ein Freihandelsabkommen mit den USA anstreben?</t>
        </is>
      </c>
      <c r="E2864" t="inlineStr">
        <is>
          <t>Standard-4</t>
        </is>
      </c>
      <c r="F2864" t="n">
        <v>1</v>
      </c>
      <c r="G2864" t="inlineStr">
        <is>
          <t>Aussenpolitik</t>
        </is>
      </c>
      <c r="H2864" t="inlineStr">
        <is>
          <t>Q05791</t>
        </is>
      </c>
      <c r="I2864" t="inlineStr">
        <is>
          <t>de</t>
        </is>
      </c>
      <c r="J2864" t="b">
        <v>1</v>
      </c>
      <c r="K2864" t="inlineStr">
        <is>
          <t>e2409c451abc899367d2e8d81d08938e</t>
        </is>
      </c>
      <c r="L2864" t="inlineStr">
        <is>
          <t>e2409c451abc899367d2e8d81d08938e</t>
        </is>
      </c>
      <c r="M2864" t="n">
        <v>64</v>
      </c>
      <c r="N2864" t="n">
        <v>64</v>
      </c>
    </row>
    <row r="2865">
      <c r="A2865" t="n">
        <v>222</v>
      </c>
      <c r="B2865" t="n">
        <v>2019</v>
      </c>
      <c r="C2865" t="n">
        <v>3469</v>
      </c>
      <c r="D2865" t="inlineStr">
        <is>
          <t>Soll der Bundesrat ein Freihandelsabkommen mit den USA anstreben?</t>
        </is>
      </c>
      <c r="E2865" t="inlineStr">
        <is>
          <t>Standard-4</t>
        </is>
      </c>
      <c r="F2865" t="n">
        <v>1</v>
      </c>
      <c r="G2865" t="inlineStr">
        <is>
          <t>Aussenpolitik</t>
        </is>
      </c>
      <c r="H2865" t="inlineStr">
        <is>
          <t>Q05843</t>
        </is>
      </c>
      <c r="I2865" t="inlineStr">
        <is>
          <t>de</t>
        </is>
      </c>
      <c r="J2865" t="b">
        <v>1</v>
      </c>
      <c r="K2865" t="inlineStr">
        <is>
          <t>e2409c451abc899367d2e8d81d08938e</t>
        </is>
      </c>
      <c r="L2865" t="inlineStr">
        <is>
          <t>e2409c451abc899367d2e8d81d08938e</t>
        </is>
      </c>
      <c r="M2865" t="n">
        <v>64</v>
      </c>
      <c r="N2865" t="n">
        <v>64</v>
      </c>
    </row>
    <row r="2866">
      <c r="A2866" t="n">
        <v>204</v>
      </c>
      <c r="B2866" t="n">
        <v>2019</v>
      </c>
      <c r="C2866" t="n">
        <v>3228</v>
      </c>
      <c r="D2866" t="inlineStr">
        <is>
          <t>Soll der Bundesrat ein Freihandelsabkommen mit den USA anstreben?</t>
        </is>
      </c>
      <c r="E2866" t="inlineStr">
        <is>
          <t>Standard-4</t>
        </is>
      </c>
      <c r="F2866" t="n">
        <v>1</v>
      </c>
      <c r="G2866" t="inlineStr">
        <is>
          <t>Aussenpolitik</t>
        </is>
      </c>
      <c r="H2866" t="inlineStr">
        <is>
          <t>Q05962</t>
        </is>
      </c>
      <c r="I2866" t="inlineStr">
        <is>
          <t>de</t>
        </is>
      </c>
      <c r="J2866" t="b">
        <v>1</v>
      </c>
      <c r="K2866" t="inlineStr">
        <is>
          <t>e2409c451abc899367d2e8d81d08938e</t>
        </is>
      </c>
      <c r="L2866" t="inlineStr">
        <is>
          <t>e2409c451abc899367d2e8d81d08938e</t>
        </is>
      </c>
      <c r="M2866" t="n">
        <v>64</v>
      </c>
      <c r="N2866" t="n">
        <v>64</v>
      </c>
    </row>
    <row r="2867">
      <c r="A2867" t="n">
        <v>232</v>
      </c>
      <c r="B2867" t="n">
        <v>2020</v>
      </c>
      <c r="C2867" t="n">
        <v>3576</v>
      </c>
      <c r="D2867" t="inlineStr">
        <is>
          <t>Soll der Bundesrat ein Freihandelsabkommen mit den USA anstreben?</t>
        </is>
      </c>
      <c r="E2867" t="inlineStr">
        <is>
          <t>Standard-4</t>
        </is>
      </c>
      <c r="F2867" t="n">
        <v>1</v>
      </c>
      <c r="G2867" t="inlineStr">
        <is>
          <t>Aussenpolitik</t>
        </is>
      </c>
      <c r="H2867" t="inlineStr">
        <is>
          <t>Q06017</t>
        </is>
      </c>
      <c r="I2867" t="inlineStr">
        <is>
          <t>de</t>
        </is>
      </c>
      <c r="J2867" t="b">
        <v>1</v>
      </c>
      <c r="K2867" t="inlineStr">
        <is>
          <t>e2409c451abc899367d2e8d81d08938e</t>
        </is>
      </c>
      <c r="L2867" t="inlineStr">
        <is>
          <t>e2409c451abc899367d2e8d81d08938e</t>
        </is>
      </c>
      <c r="M2867" t="n">
        <v>64</v>
      </c>
      <c r="N2867" t="n">
        <v>64</v>
      </c>
    </row>
    <row r="2868">
      <c r="A2868" t="n">
        <v>237</v>
      </c>
      <c r="B2868" t="n">
        <v>2020</v>
      </c>
      <c r="C2868" t="n">
        <v>3710</v>
      </c>
      <c r="D2868" t="inlineStr">
        <is>
          <t>Soll der Bundesrat ein Freihandelsabkommen mit den USA anstreben?</t>
        </is>
      </c>
      <c r="E2868" t="inlineStr">
        <is>
          <t>Standard-4</t>
        </is>
      </c>
      <c r="F2868" t="n">
        <v>1</v>
      </c>
      <c r="G2868" t="inlineStr">
        <is>
          <t>Aussenpolitik</t>
        </is>
      </c>
      <c r="H2868" t="inlineStr">
        <is>
          <t>Q06065</t>
        </is>
      </c>
      <c r="I2868" t="inlineStr">
        <is>
          <t>de</t>
        </is>
      </c>
      <c r="J2868" t="b">
        <v>1</v>
      </c>
      <c r="K2868" t="inlineStr">
        <is>
          <t>e2409c451abc899367d2e8d81d08938e</t>
        </is>
      </c>
      <c r="L2868" t="inlineStr">
        <is>
          <t>e2409c451abc899367d2e8d81d08938e</t>
        </is>
      </c>
      <c r="M2868" t="n">
        <v>64</v>
      </c>
      <c r="N2868" t="n">
        <v>64</v>
      </c>
    </row>
    <row r="2869">
      <c r="A2869" t="n">
        <v>234</v>
      </c>
      <c r="B2869" t="n">
        <v>2020</v>
      </c>
      <c r="C2869" t="n">
        <v>3625</v>
      </c>
      <c r="D2869" t="inlineStr">
        <is>
          <t>Soll der Bundesrat ein Freihandelsabkommen mit den USA anstreben?</t>
        </is>
      </c>
      <c r="E2869" t="inlineStr">
        <is>
          <t>Standard-4</t>
        </is>
      </c>
      <c r="F2869" t="n">
        <v>1</v>
      </c>
      <c r="G2869" t="inlineStr">
        <is>
          <t>Aussenpolitik</t>
        </is>
      </c>
      <c r="H2869" t="inlineStr">
        <is>
          <t>Q06112</t>
        </is>
      </c>
      <c r="I2869" t="inlineStr">
        <is>
          <t>de</t>
        </is>
      </c>
      <c r="J2869" t="b">
        <v>1</v>
      </c>
      <c r="K2869" t="inlineStr">
        <is>
          <t>e2409c451abc899367d2e8d81d08938e</t>
        </is>
      </c>
      <c r="L2869" t="inlineStr">
        <is>
          <t>e2409c451abc899367d2e8d81d08938e</t>
        </is>
      </c>
      <c r="M2869" t="n">
        <v>64</v>
      </c>
      <c r="N2869" t="n">
        <v>64</v>
      </c>
    </row>
    <row r="2870">
      <c r="A2870" t="n">
        <v>230</v>
      </c>
      <c r="B2870" t="n">
        <v>2020</v>
      </c>
      <c r="C2870" t="n">
        <v>3508</v>
      </c>
      <c r="D2870" t="inlineStr">
        <is>
          <t>Soll der Bundesrat ein Freihandelsabkommen mit den USA anstreben?</t>
        </is>
      </c>
      <c r="E2870" t="inlineStr">
        <is>
          <t>Standard-4</t>
        </is>
      </c>
      <c r="F2870" t="n">
        <v>1</v>
      </c>
      <c r="G2870" t="inlineStr">
        <is>
          <t>Aussenpolitik</t>
        </is>
      </c>
      <c r="H2870" t="inlineStr">
        <is>
          <t>Q06159</t>
        </is>
      </c>
      <c r="I2870" t="inlineStr">
        <is>
          <t>de</t>
        </is>
      </c>
      <c r="J2870" t="b">
        <v>1</v>
      </c>
      <c r="K2870" t="inlineStr">
        <is>
          <t>e2409c451abc899367d2e8d81d08938e</t>
        </is>
      </c>
      <c r="L2870" t="inlineStr">
        <is>
          <t>e2409c451abc899367d2e8d81d08938e</t>
        </is>
      </c>
      <c r="M2870" t="n">
        <v>64</v>
      </c>
      <c r="N2870" t="n">
        <v>64</v>
      </c>
    </row>
    <row r="2871">
      <c r="A2871" t="n">
        <v>255</v>
      </c>
      <c r="B2871" t="n">
        <v>2020</v>
      </c>
      <c r="C2871" t="n">
        <v>4160</v>
      </c>
      <c r="D2871" t="inlineStr">
        <is>
          <t>Soll der Bundesrat ein Freihandelsabkommen mit den USA anstreben?</t>
        </is>
      </c>
      <c r="E2871" t="inlineStr">
        <is>
          <t>Standard-4</t>
        </is>
      </c>
      <c r="F2871" t="n">
        <v>1</v>
      </c>
      <c r="G2871" t="inlineStr">
        <is>
          <t>Aussenpolitik</t>
        </is>
      </c>
      <c r="H2871" t="inlineStr">
        <is>
          <t>Q06327</t>
        </is>
      </c>
      <c r="I2871" t="inlineStr">
        <is>
          <t>de</t>
        </is>
      </c>
      <c r="J2871" t="b">
        <v>1</v>
      </c>
      <c r="K2871" t="inlineStr">
        <is>
          <t>e2409c451abc899367d2e8d81d08938e</t>
        </is>
      </c>
      <c r="L2871" t="inlineStr">
        <is>
          <t>e2409c451abc899367d2e8d81d08938e</t>
        </is>
      </c>
      <c r="M2871" t="n">
        <v>64</v>
      </c>
      <c r="N2871" t="n">
        <v>64</v>
      </c>
    </row>
    <row r="2872">
      <c r="A2872" t="n">
        <v>202</v>
      </c>
      <c r="B2872" t="n">
        <v>2019</v>
      </c>
      <c r="C2872" t="n">
        <v>3176</v>
      </c>
      <c r="D2872" t="inlineStr">
        <is>
          <t>Soll der Bundesrat ein Freihandelsabkommen mit den USA anstreben?</t>
        </is>
      </c>
      <c r="E2872" t="inlineStr">
        <is>
          <t>Standard-4</t>
        </is>
      </c>
      <c r="F2872" t="n">
        <v>1</v>
      </c>
      <c r="G2872" t="inlineStr">
        <is>
          <t>Aussenpolitik</t>
        </is>
      </c>
      <c r="H2872" t="inlineStr">
        <is>
          <t>Q06557</t>
        </is>
      </c>
      <c r="I2872" t="inlineStr">
        <is>
          <t>de</t>
        </is>
      </c>
      <c r="J2872" t="b">
        <v>1</v>
      </c>
      <c r="K2872" t="inlineStr">
        <is>
          <t>e2409c451abc899367d2e8d81d08938e</t>
        </is>
      </c>
      <c r="L2872" t="inlineStr">
        <is>
          <t>e2409c451abc899367d2e8d81d08938e</t>
        </is>
      </c>
      <c r="M2872" t="n">
        <v>64</v>
      </c>
      <c r="N2872" t="n">
        <v>64</v>
      </c>
    </row>
    <row r="2873">
      <c r="A2873" t="n">
        <v>258</v>
      </c>
      <c r="B2873" t="n">
        <v>2020</v>
      </c>
      <c r="C2873" t="n">
        <v>4223</v>
      </c>
      <c r="D2873" t="inlineStr">
        <is>
          <t>Soll der Bundesrat ein Freihandelsabkommen mit den USA anstreben?</t>
        </is>
      </c>
      <c r="E2873" t="inlineStr">
        <is>
          <t>Standard-4</t>
        </is>
      </c>
      <c r="F2873" t="n">
        <v>1</v>
      </c>
      <c r="G2873" t="inlineStr">
        <is>
          <t>Aussenpolitik</t>
        </is>
      </c>
      <c r="H2873" t="inlineStr">
        <is>
          <t>Q06726</t>
        </is>
      </c>
      <c r="I2873" t="inlineStr">
        <is>
          <t>de</t>
        </is>
      </c>
      <c r="J2873" t="b">
        <v>1</v>
      </c>
      <c r="K2873" t="inlineStr">
        <is>
          <t>e2409c451abc899367d2e8d81d08938e</t>
        </is>
      </c>
      <c r="L2873" t="inlineStr">
        <is>
          <t>e2409c451abc899367d2e8d81d08938e</t>
        </is>
      </c>
      <c r="M2873" t="n">
        <v>64</v>
      </c>
      <c r="N2873" t="n">
        <v>64</v>
      </c>
    </row>
    <row r="2874">
      <c r="A2874" t="n">
        <v>201</v>
      </c>
      <c r="B2874" t="n">
        <v>2019</v>
      </c>
      <c r="C2874" t="n">
        <v>3292</v>
      </c>
      <c r="D2874" t="inlineStr">
        <is>
          <t>Soll der Bundesrat ein Freihandelsabkommen mit den USA anstreben?</t>
        </is>
      </c>
      <c r="E2874" t="inlineStr">
        <is>
          <t>Standard-4</t>
        </is>
      </c>
      <c r="F2874" t="n">
        <v>1</v>
      </c>
      <c r="G2874" t="inlineStr">
        <is>
          <t>Aussenpolitik</t>
        </is>
      </c>
      <c r="H2874" t="inlineStr">
        <is>
          <t>Q07350</t>
        </is>
      </c>
      <c r="I2874" t="inlineStr">
        <is>
          <t>de</t>
        </is>
      </c>
      <c r="J2874" t="b">
        <v>1</v>
      </c>
      <c r="K2874" t="inlineStr">
        <is>
          <t>e2409c451abc899367d2e8d81d08938e</t>
        </is>
      </c>
      <c r="L2874" t="inlineStr">
        <is>
          <t>e2409c451abc899367d2e8d81d08938e</t>
        </is>
      </c>
      <c r="M2874" t="n">
        <v>64</v>
      </c>
      <c r="N2874" t="n">
        <v>64</v>
      </c>
    </row>
    <row r="2875">
      <c r="A2875" t="n">
        <v>222</v>
      </c>
      <c r="B2875" t="n">
        <v>2019</v>
      </c>
      <c r="C2875" t="n">
        <v>3469</v>
      </c>
      <c r="D2875" t="inlineStr">
        <is>
          <t>Soll der Bundesrat ein Freihandelsabkommen mit den USA anstreben?</t>
        </is>
      </c>
      <c r="E2875" t="inlineStr">
        <is>
          <t>Standard-4</t>
        </is>
      </c>
      <c r="F2875" t="n">
        <v>1</v>
      </c>
      <c r="G2875" t="inlineStr">
        <is>
          <t>Aussenpolitik</t>
        </is>
      </c>
      <c r="H2875" t="inlineStr">
        <is>
          <t>Q07590</t>
        </is>
      </c>
      <c r="I2875" t="inlineStr">
        <is>
          <t>de</t>
        </is>
      </c>
      <c r="J2875" t="b">
        <v>1</v>
      </c>
      <c r="K2875" t="inlineStr">
        <is>
          <t>e2409c451abc899367d2e8d81d08938e</t>
        </is>
      </c>
      <c r="L2875" t="inlineStr">
        <is>
          <t>e2409c451abc899367d2e8d81d08938e</t>
        </is>
      </c>
      <c r="M2875" t="n">
        <v>64</v>
      </c>
      <c r="N2875" t="n">
        <v>64</v>
      </c>
    </row>
    <row r="2876">
      <c r="A2876" t="n">
        <v>232</v>
      </c>
      <c r="B2876" t="n">
        <v>2020</v>
      </c>
      <c r="C2876" t="n">
        <v>3576</v>
      </c>
      <c r="D2876" t="inlineStr">
        <is>
          <t>Soll der Bundesrat ein Freihandelsabkommen mit den USA anstreben?</t>
        </is>
      </c>
      <c r="E2876" t="inlineStr">
        <is>
          <t>Standard-4</t>
        </is>
      </c>
      <c r="F2876" t="n">
        <v>1</v>
      </c>
      <c r="G2876" t="inlineStr">
        <is>
          <t>Aussenpolitik</t>
        </is>
      </c>
      <c r="H2876" t="inlineStr">
        <is>
          <t>Q07847</t>
        </is>
      </c>
      <c r="I2876" t="inlineStr">
        <is>
          <t>de</t>
        </is>
      </c>
      <c r="J2876" t="b">
        <v>1</v>
      </c>
      <c r="K2876" t="inlineStr">
        <is>
          <t>e2409c451abc899367d2e8d81d08938e</t>
        </is>
      </c>
      <c r="L2876" t="inlineStr">
        <is>
          <t>e2409c451abc899367d2e8d81d08938e</t>
        </is>
      </c>
      <c r="M2876" t="n">
        <v>64</v>
      </c>
      <c r="N2876" t="n">
        <v>64</v>
      </c>
    </row>
    <row r="2877">
      <c r="A2877" t="n">
        <v>246</v>
      </c>
      <c r="B2877" t="n">
        <v>2020</v>
      </c>
      <c r="C2877" t="n">
        <v>4053</v>
      </c>
      <c r="D2877" t="inlineStr">
        <is>
          <t>Soll der Bundesrat ein Freihandelsabkommen mit den USA anstreben?</t>
        </is>
      </c>
      <c r="E2877" t="inlineStr">
        <is>
          <t>Standard-4</t>
        </is>
      </c>
      <c r="F2877" t="n">
        <v>1</v>
      </c>
      <c r="G2877" t="inlineStr">
        <is>
          <t>Aussenpolitik</t>
        </is>
      </c>
      <c r="H2877" t="inlineStr">
        <is>
          <t>Q07896</t>
        </is>
      </c>
      <c r="I2877" t="inlineStr">
        <is>
          <t>de</t>
        </is>
      </c>
      <c r="J2877" t="b">
        <v>1</v>
      </c>
      <c r="K2877" t="inlineStr">
        <is>
          <t>e2409c451abc899367d2e8d81d08938e</t>
        </is>
      </c>
      <c r="L2877" t="inlineStr">
        <is>
          <t>e2409c451abc899367d2e8d81d08938e</t>
        </is>
      </c>
      <c r="M2877" t="n">
        <v>64</v>
      </c>
      <c r="N2877" t="n">
        <v>64</v>
      </c>
    </row>
    <row r="2878">
      <c r="A2878" t="n">
        <v>237</v>
      </c>
      <c r="B2878" t="n">
        <v>2020</v>
      </c>
      <c r="C2878" t="n">
        <v>3710</v>
      </c>
      <c r="D2878" t="inlineStr">
        <is>
          <t>Soll der Bundesrat ein Freihandelsabkommen mit den USA anstreben?</t>
        </is>
      </c>
      <c r="E2878" t="inlineStr">
        <is>
          <t>Standard-4</t>
        </is>
      </c>
      <c r="F2878" t="n">
        <v>1</v>
      </c>
      <c r="G2878" t="inlineStr">
        <is>
          <t>Aussenpolitik</t>
        </is>
      </c>
      <c r="H2878" t="inlineStr">
        <is>
          <t>Q08105</t>
        </is>
      </c>
      <c r="I2878" t="inlineStr">
        <is>
          <t>de</t>
        </is>
      </c>
      <c r="J2878" t="b">
        <v>1</v>
      </c>
      <c r="K2878" t="inlineStr">
        <is>
          <t>e2409c451abc899367d2e8d81d08938e</t>
        </is>
      </c>
      <c r="L2878" t="inlineStr">
        <is>
          <t>e2409c451abc899367d2e8d81d08938e</t>
        </is>
      </c>
      <c r="M2878" t="n">
        <v>64</v>
      </c>
      <c r="N2878" t="n">
        <v>64</v>
      </c>
    </row>
    <row r="2879">
      <c r="A2879" t="n">
        <v>234</v>
      </c>
      <c r="B2879" t="n">
        <v>2020</v>
      </c>
      <c r="C2879" t="n">
        <v>3625</v>
      </c>
      <c r="D2879" t="inlineStr">
        <is>
          <t>Soll der Bundesrat ein Freihandelsabkommen mit den USA anstreben?</t>
        </is>
      </c>
      <c r="E2879" t="inlineStr">
        <is>
          <t>Standard-4</t>
        </is>
      </c>
      <c r="F2879" t="n">
        <v>1</v>
      </c>
      <c r="G2879" t="inlineStr">
        <is>
          <t>Aussenpolitik</t>
        </is>
      </c>
      <c r="H2879" t="inlineStr">
        <is>
          <t>Q08253</t>
        </is>
      </c>
      <c r="I2879" t="inlineStr">
        <is>
          <t>de</t>
        </is>
      </c>
      <c r="J2879" t="b">
        <v>1</v>
      </c>
      <c r="K2879" t="inlineStr">
        <is>
          <t>e2409c451abc899367d2e8d81d08938e</t>
        </is>
      </c>
      <c r="L2879" t="inlineStr">
        <is>
          <t>e2409c451abc899367d2e8d81d08938e</t>
        </is>
      </c>
      <c r="M2879" t="n">
        <v>64</v>
      </c>
      <c r="N2879" t="n">
        <v>64</v>
      </c>
    </row>
    <row r="2880">
      <c r="A2880" t="n">
        <v>230</v>
      </c>
      <c r="B2880" t="n">
        <v>2020</v>
      </c>
      <c r="C2880" t="n">
        <v>3508</v>
      </c>
      <c r="D2880" t="inlineStr">
        <is>
          <t>Soll der Bundesrat ein Freihandelsabkommen mit den USA anstreben?</t>
        </is>
      </c>
      <c r="E2880" t="inlineStr">
        <is>
          <t>Standard-4</t>
        </is>
      </c>
      <c r="F2880" t="n">
        <v>1</v>
      </c>
      <c r="G2880" t="inlineStr">
        <is>
          <t>Aussenpolitik</t>
        </is>
      </c>
      <c r="H2880" t="inlineStr">
        <is>
          <t>Q08497</t>
        </is>
      </c>
      <c r="I2880" t="inlineStr">
        <is>
          <t>de</t>
        </is>
      </c>
      <c r="J2880" t="b">
        <v>1</v>
      </c>
      <c r="K2880" t="inlineStr">
        <is>
          <t>e2409c451abc899367d2e8d81d08938e</t>
        </is>
      </c>
      <c r="L2880" t="inlineStr">
        <is>
          <t>e2409c451abc899367d2e8d81d08938e</t>
        </is>
      </c>
      <c r="M2880" t="n">
        <v>64</v>
      </c>
      <c r="N2880" t="n">
        <v>64</v>
      </c>
    </row>
    <row r="2881">
      <c r="A2881" t="n">
        <v>204</v>
      </c>
      <c r="B2881" t="n">
        <v>2019</v>
      </c>
      <c r="C2881" t="n">
        <v>3228</v>
      </c>
      <c r="D2881" t="inlineStr">
        <is>
          <t>Soll der Bundesrat ein Freihandelsabkommen mit den USA anstreben?</t>
        </is>
      </c>
      <c r="E2881" t="inlineStr">
        <is>
          <t>Standard-4</t>
        </is>
      </c>
      <c r="F2881" t="n">
        <v>1</v>
      </c>
      <c r="G2881" t="inlineStr">
        <is>
          <t>Aussenpolitik</t>
        </is>
      </c>
      <c r="H2881" t="inlineStr">
        <is>
          <t>Q08943</t>
        </is>
      </c>
      <c r="I2881" t="inlineStr">
        <is>
          <t>de</t>
        </is>
      </c>
      <c r="J2881" t="b">
        <v>1</v>
      </c>
      <c r="K2881" t="inlineStr">
        <is>
          <t>e2409c451abc899367d2e8d81d08938e</t>
        </is>
      </c>
      <c r="L2881" t="inlineStr">
        <is>
          <t>e2409c451abc899367d2e8d81d08938e</t>
        </is>
      </c>
      <c r="M2881" t="n">
        <v>64</v>
      </c>
      <c r="N2881" t="n">
        <v>64</v>
      </c>
    </row>
    <row r="2883">
      <c r="A2883" s="1">
        <f>== Cluster 19 – 31 Fragen – alle Fragen identisch ===</f>
        <v/>
      </c>
      <c r="B2883" s="1" t="n"/>
      <c r="C2883" s="1" t="n"/>
      <c r="D2883" s="1" t="n"/>
      <c r="E2883" s="1" t="n"/>
      <c r="F2883" s="1" t="n"/>
      <c r="G2883" s="1" t="n"/>
      <c r="H2883" s="1" t="n"/>
      <c r="I2883" s="1" t="n"/>
      <c r="J2883" s="1" t="n"/>
      <c r="K2883" s="1" t="n"/>
      <c r="L2883" s="1" t="n"/>
      <c r="M2883" s="1" t="n"/>
      <c r="N2883" s="1" t="n"/>
    </row>
    <row r="2884">
      <c r="A2884" t="inlineStr">
        <is>
          <t>ID_Wahl</t>
        </is>
      </c>
      <c r="B2884" t="inlineStr">
        <is>
          <t>Datum</t>
        </is>
      </c>
      <c r="C2884" t="inlineStr">
        <is>
          <t>Frage_ID</t>
        </is>
      </c>
      <c r="D2884" t="inlineStr">
        <is>
          <t>Frage_Text</t>
        </is>
      </c>
      <c r="E2884" t="inlineStr">
        <is>
          <t>Frage_Typ</t>
        </is>
      </c>
      <c r="F2884" t="inlineStr">
        <is>
          <t>Bereich_ID</t>
        </is>
      </c>
      <c r="G2884" t="inlineStr">
        <is>
          <t>Bereich</t>
        </is>
      </c>
      <c r="H2884" t="inlineStr">
        <is>
          <t>ID_gesamt</t>
        </is>
      </c>
      <c r="I2884" t="inlineStr">
        <is>
          <t>Sprache</t>
        </is>
      </c>
      <c r="J2884" t="inlineStr">
        <is>
          <t>Duplikat</t>
        </is>
      </c>
      <c r="K2884" t="inlineStr">
        <is>
          <t>Frage_Hash</t>
        </is>
      </c>
      <c r="L2884" t="inlineStr">
        <is>
          <t>Duplikat_Gruppe</t>
        </is>
      </c>
      <c r="M2884" t="inlineStr">
        <is>
          <t>Cluster_Duplikate</t>
        </is>
      </c>
      <c r="N2884" t="inlineStr">
        <is>
          <t>Cluster_Final</t>
        </is>
      </c>
    </row>
    <row r="2885">
      <c r="A2885" t="n">
        <v>2</v>
      </c>
      <c r="B2885" s="2" t="n">
        <v>43758</v>
      </c>
      <c r="C2885" t="n">
        <v>74</v>
      </c>
      <c r="D2885" t="inlineStr">
        <is>
          <t>Finden Sie es richtig, wenn Schulen Dispense aus religiösen Gründen für einzelne Fächer oder Veranstaltungen bewilligen (z.B. Sport- oder Sexualkundeunterricht)?</t>
        </is>
      </c>
      <c r="E2885" t="inlineStr">
        <is>
          <t>options4</t>
        </is>
      </c>
      <c r="F2885" t="n">
        <v>4215</v>
      </c>
      <c r="G2885" t="inlineStr">
        <is>
          <t>Bildung</t>
        </is>
      </c>
      <c r="H2885" t="inlineStr">
        <is>
          <t>Q00019</t>
        </is>
      </c>
      <c r="I2885" t="inlineStr">
        <is>
          <t>de</t>
        </is>
      </c>
      <c r="J2885" t="b">
        <v>1</v>
      </c>
      <c r="K2885" t="inlineStr">
        <is>
          <t>a0c7fbbce9add4a8f0152b760575d572</t>
        </is>
      </c>
      <c r="L2885" t="inlineStr">
        <is>
          <t>a0c7fbbce9add4a8f0152b760575d572</t>
        </is>
      </c>
      <c r="M2885" t="n">
        <v>19</v>
      </c>
      <c r="N2885" t="n">
        <v>19</v>
      </c>
    </row>
    <row r="2886">
      <c r="A2886" t="n">
        <v>10</v>
      </c>
      <c r="B2886" s="2" t="n">
        <v>43940</v>
      </c>
      <c r="C2886" t="n">
        <v>355</v>
      </c>
      <c r="D2886" t="inlineStr">
        <is>
          <t>Finden Sie es richtig, wenn Schulen Dispense aus religiösen Gründen für einzelne Fächer oder Veranstaltungen bewilligen (z.B. Sport- oder Sexualkundeunterricht)?</t>
        </is>
      </c>
      <c r="E2886" t="inlineStr">
        <is>
          <t>options4</t>
        </is>
      </c>
      <c r="F2886" t="n">
        <v>4217</v>
      </c>
      <c r="G2886" t="inlineStr">
        <is>
          <t>Bildung</t>
        </is>
      </c>
      <c r="H2886" t="inlineStr">
        <is>
          <t>Q00079</t>
        </is>
      </c>
      <c r="I2886" t="inlineStr">
        <is>
          <t>de</t>
        </is>
      </c>
      <c r="J2886" t="b">
        <v>1</v>
      </c>
      <c r="K2886" t="inlineStr">
        <is>
          <t>a0c7fbbce9add4a8f0152b760575d572</t>
        </is>
      </c>
      <c r="L2886" t="inlineStr">
        <is>
          <t>a0c7fbbce9add4a8f0152b760575d572</t>
        </is>
      </c>
      <c r="M2886" t="n">
        <v>19</v>
      </c>
      <c r="N2886" t="n">
        <v>19</v>
      </c>
    </row>
    <row r="2887">
      <c r="A2887" t="n">
        <v>49</v>
      </c>
      <c r="B2887" s="2" t="n">
        <v>44101</v>
      </c>
      <c r="C2887" t="n">
        <v>1179</v>
      </c>
      <c r="D2887" t="inlineStr">
        <is>
          <t>Finden Sie es richtig, wenn Schulen Dispense aus religiösen Gründen für einzelne Fächer oder Veranstaltungen bewilligen (z.B. Sport- oder Sexualkundeunterricht)?</t>
        </is>
      </c>
      <c r="E2887" t="inlineStr">
        <is>
          <t>options4</t>
        </is>
      </c>
      <c r="F2887" t="n">
        <v>4933</v>
      </c>
      <c r="G2887" t="inlineStr">
        <is>
          <t>Bildung &amp; Schule</t>
        </is>
      </c>
      <c r="H2887" t="inlineStr">
        <is>
          <t>Q00320</t>
        </is>
      </c>
      <c r="I2887" t="inlineStr">
        <is>
          <t>de</t>
        </is>
      </c>
      <c r="J2887" t="b">
        <v>1</v>
      </c>
      <c r="K2887" t="inlineStr">
        <is>
          <t>a0c7fbbce9add4a8f0152b760575d572</t>
        </is>
      </c>
      <c r="L2887" t="inlineStr">
        <is>
          <t>a0c7fbbce9add4a8f0152b760575d572</t>
        </is>
      </c>
      <c r="M2887" t="n">
        <v>19</v>
      </c>
      <c r="N2887" t="n">
        <v>19</v>
      </c>
    </row>
    <row r="2888">
      <c r="A2888" t="n">
        <v>18</v>
      </c>
      <c r="B2888" s="2" t="n">
        <v>44101</v>
      </c>
      <c r="C2888" t="n">
        <v>1681</v>
      </c>
      <c r="D2888" t="inlineStr">
        <is>
          <t>Finden Sie es richtig, wenn Schulen Dispense aus religiösen Gründen für einzelne Fächer oder Veranstaltungen bewilligen (z.B. Sport- oder Sexualkundeunterricht)?</t>
        </is>
      </c>
      <c r="E2888" t="inlineStr">
        <is>
          <t>options4</t>
        </is>
      </c>
      <c r="F2888" t="n">
        <v>4922</v>
      </c>
      <c r="G2888" t="inlineStr">
        <is>
          <t>Bildung &amp; Schule</t>
        </is>
      </c>
      <c r="H2888" t="inlineStr">
        <is>
          <t>Q00371</t>
        </is>
      </c>
      <c r="I2888" t="inlineStr">
        <is>
          <t>de</t>
        </is>
      </c>
      <c r="J2888" t="b">
        <v>1</v>
      </c>
      <c r="K2888" t="inlineStr">
        <is>
          <t>a0c7fbbce9add4a8f0152b760575d572</t>
        </is>
      </c>
      <c r="L2888" t="inlineStr">
        <is>
          <t>a0c7fbbce9add4a8f0152b760575d572</t>
        </is>
      </c>
      <c r="M2888" t="n">
        <v>19</v>
      </c>
      <c r="N2888" t="n">
        <v>19</v>
      </c>
    </row>
    <row r="2889">
      <c r="A2889" t="n">
        <v>51</v>
      </c>
      <c r="B2889" s="2" t="n">
        <v>44101</v>
      </c>
      <c r="C2889" t="n">
        <v>1463</v>
      </c>
      <c r="D2889" t="inlineStr">
        <is>
          <t>Finden Sie es richtig, wenn Schulen Dispense aus religiösen Gründen für einzelne Fächer oder Veranstaltungen bewilligen (z.B. Sport- oder Sexualkundeunterricht)?</t>
        </is>
      </c>
      <c r="E2889" t="inlineStr">
        <is>
          <t>options4</t>
        </is>
      </c>
      <c r="F2889" t="n">
        <v>4931</v>
      </c>
      <c r="G2889" t="inlineStr">
        <is>
          <t>Bildung &amp; Schule</t>
        </is>
      </c>
      <c r="H2889" t="inlineStr">
        <is>
          <t>Q00422</t>
        </is>
      </c>
      <c r="I2889" t="inlineStr">
        <is>
          <t>de</t>
        </is>
      </c>
      <c r="J2889" t="b">
        <v>1</v>
      </c>
      <c r="K2889" t="inlineStr">
        <is>
          <t>a0c7fbbce9add4a8f0152b760575d572</t>
        </is>
      </c>
      <c r="L2889" t="inlineStr">
        <is>
          <t>a0c7fbbce9add4a8f0152b760575d572</t>
        </is>
      </c>
      <c r="M2889" t="n">
        <v>19</v>
      </c>
      <c r="N2889" t="n">
        <v>19</v>
      </c>
    </row>
    <row r="2890">
      <c r="A2890" t="n">
        <v>20</v>
      </c>
      <c r="B2890" s="2" t="n">
        <v>44101</v>
      </c>
      <c r="C2890" t="n">
        <v>1051</v>
      </c>
      <c r="D2890" t="inlineStr">
        <is>
          <t>Finden Sie es richtig, wenn Schulen Dispense aus religiösen Gründen für einzelne Fächer oder Veranstaltungen bewilligen (z.B. Sport- oder Sexualkundeunterricht)?</t>
        </is>
      </c>
      <c r="E2890" t="inlineStr">
        <is>
          <t>options4</t>
        </is>
      </c>
      <c r="F2890" t="n">
        <v>5370</v>
      </c>
      <c r="G2890" t="inlineStr">
        <is>
          <t>Bildung &amp; Kultur</t>
        </is>
      </c>
      <c r="H2890" t="inlineStr">
        <is>
          <t>Q00468</t>
        </is>
      </c>
      <c r="I2890" t="inlineStr">
        <is>
          <t>de</t>
        </is>
      </c>
      <c r="J2890" t="b">
        <v>1</v>
      </c>
      <c r="K2890" t="inlineStr">
        <is>
          <t>a0c7fbbce9add4a8f0152b760575d572</t>
        </is>
      </c>
      <c r="L2890" t="inlineStr">
        <is>
          <t>a0c7fbbce9add4a8f0152b760575d572</t>
        </is>
      </c>
      <c r="M2890" t="n">
        <v>19</v>
      </c>
      <c r="N2890" t="n">
        <v>19</v>
      </c>
    </row>
    <row r="2891">
      <c r="A2891" t="n">
        <v>22</v>
      </c>
      <c r="B2891" s="2" t="n">
        <v>44101</v>
      </c>
      <c r="C2891" t="n">
        <v>1867</v>
      </c>
      <c r="D2891" t="inlineStr">
        <is>
          <t>Finden Sie es richtig, wenn Schulen Dispense aus religiösen Gründen für einzelne Fächer oder Veranstaltungen bewilligen (z.B. Sport- oder Sexualkundeunterricht)?</t>
        </is>
      </c>
      <c r="E2891" t="inlineStr">
        <is>
          <t>options4</t>
        </is>
      </c>
      <c r="F2891" t="n">
        <v>4917</v>
      </c>
      <c r="G2891" t="inlineStr">
        <is>
          <t>Bildung &amp; Schule</t>
        </is>
      </c>
      <c r="H2891" t="inlineStr">
        <is>
          <t>Q00516</t>
        </is>
      </c>
      <c r="I2891" t="inlineStr">
        <is>
          <t>de</t>
        </is>
      </c>
      <c r="J2891" t="b">
        <v>1</v>
      </c>
      <c r="K2891" t="inlineStr">
        <is>
          <t>a0c7fbbce9add4a8f0152b760575d572</t>
        </is>
      </c>
      <c r="L2891" t="inlineStr">
        <is>
          <t>a0c7fbbce9add4a8f0152b760575d572</t>
        </is>
      </c>
      <c r="M2891" t="n">
        <v>19</v>
      </c>
      <c r="N2891" t="n">
        <v>19</v>
      </c>
    </row>
    <row r="2892">
      <c r="A2892" t="n">
        <v>24</v>
      </c>
      <c r="B2892" s="2" t="n">
        <v>44122</v>
      </c>
      <c r="C2892" t="n">
        <v>2065</v>
      </c>
      <c r="D2892" t="inlineStr">
        <is>
          <t>Finden Sie es richtig, wenn Schulen Dispense aus religiösen Gründen für einzelne Fächer oder Veranstaltungen bewilligen (z.B. Sport- oder Sexualkundeunterricht)?</t>
        </is>
      </c>
      <c r="E2892" t="inlineStr">
        <is>
          <t>options4</t>
        </is>
      </c>
      <c r="F2892" t="n">
        <v>4913</v>
      </c>
      <c r="G2892" t="inlineStr">
        <is>
          <t>Bildung &amp; Schule</t>
        </is>
      </c>
      <c r="H2892" t="inlineStr">
        <is>
          <t>Q00564</t>
        </is>
      </c>
      <c r="I2892" t="inlineStr">
        <is>
          <t>de</t>
        </is>
      </c>
      <c r="J2892" t="b">
        <v>1</v>
      </c>
      <c r="K2892" t="inlineStr">
        <is>
          <t>a0c7fbbce9add4a8f0152b760575d572</t>
        </is>
      </c>
      <c r="L2892" t="inlineStr">
        <is>
          <t>a0c7fbbce9add4a8f0152b760575d572</t>
        </is>
      </c>
      <c r="M2892" t="n">
        <v>19</v>
      </c>
      <c r="N2892" t="n">
        <v>19</v>
      </c>
    </row>
    <row r="2893">
      <c r="A2893" t="n">
        <v>45</v>
      </c>
      <c r="B2893" s="2" t="n">
        <v>44129</v>
      </c>
      <c r="C2893" t="n">
        <v>2191</v>
      </c>
      <c r="D2893" t="inlineStr">
        <is>
          <t>Finden Sie es richtig, wenn Schulen Dispense aus religiösen Gründen für einzelne Fächer oder Veranstaltungen bewilligen (z.B. Sport- oder Sexualkundeunterricht)?</t>
        </is>
      </c>
      <c r="E2893" t="inlineStr">
        <is>
          <t>options4</t>
        </is>
      </c>
      <c r="F2893" t="n">
        <v>4935</v>
      </c>
      <c r="G2893" t="inlineStr">
        <is>
          <t>Bildung &amp; Schule</t>
        </is>
      </c>
      <c r="H2893" t="inlineStr">
        <is>
          <t>Q00622</t>
        </is>
      </c>
      <c r="I2893" t="inlineStr">
        <is>
          <t>de</t>
        </is>
      </c>
      <c r="J2893" t="b">
        <v>1</v>
      </c>
      <c r="K2893" t="inlineStr">
        <is>
          <t>a0c7fbbce9add4a8f0152b760575d572</t>
        </is>
      </c>
      <c r="L2893" t="inlineStr">
        <is>
          <t>a0c7fbbce9add4a8f0152b760575d572</t>
        </is>
      </c>
      <c r="M2893" t="n">
        <v>19</v>
      </c>
      <c r="N2893" t="n">
        <v>19</v>
      </c>
    </row>
    <row r="2894">
      <c r="A2894" t="n">
        <v>53</v>
      </c>
      <c r="B2894" s="2" t="n">
        <v>44262</v>
      </c>
      <c r="C2894" t="n">
        <v>2872</v>
      </c>
      <c r="D2894" t="inlineStr">
        <is>
          <t>Finden Sie es richtig, wenn Schulen Dispense aus religiösen Gründen für einzelne Fächer oder Veranstaltungen bewilligen (z.B. Sport- oder Sexualkundeunterricht)?</t>
        </is>
      </c>
      <c r="E2894" t="inlineStr">
        <is>
          <t>options4</t>
        </is>
      </c>
      <c r="F2894" t="n">
        <v>4937</v>
      </c>
      <c r="G2894" t="inlineStr">
        <is>
          <t>Bildung &amp; Schule</t>
        </is>
      </c>
      <c r="H2894" t="inlineStr">
        <is>
          <t>Q00833</t>
        </is>
      </c>
      <c r="I2894" t="inlineStr">
        <is>
          <t>de</t>
        </is>
      </c>
      <c r="J2894" t="b">
        <v>1</v>
      </c>
      <c r="K2894" t="inlineStr">
        <is>
          <t>a0c7fbbce9add4a8f0152b760575d572</t>
        </is>
      </c>
      <c r="L2894" t="inlineStr">
        <is>
          <t>a0c7fbbce9add4a8f0152b760575d572</t>
        </is>
      </c>
      <c r="M2894" t="n">
        <v>19</v>
      </c>
      <c r="N2894" t="n">
        <v>19</v>
      </c>
    </row>
    <row r="2895">
      <c r="A2895" t="n">
        <v>55</v>
      </c>
      <c r="B2895" s="2" t="n">
        <v>44262</v>
      </c>
      <c r="C2895" t="n">
        <v>1055</v>
      </c>
      <c r="D2895" t="inlineStr">
        <is>
          <t>Finden Sie es richtig, wenn Schulen Dispense aus religiösen Gründen für einzelne Fächer oder Veranstaltungen bewilligen (z.B. Sport- oder Sexualkundeunterricht)?</t>
        </is>
      </c>
      <c r="E2895" t="inlineStr">
        <is>
          <t>options4</t>
        </is>
      </c>
      <c r="F2895" t="n">
        <v>5380</v>
      </c>
      <c r="G2895" t="inlineStr">
        <is>
          <t>Bildung &amp; Kultur</t>
        </is>
      </c>
      <c r="H2895" t="inlineStr">
        <is>
          <t>Q00881</t>
        </is>
      </c>
      <c r="I2895" t="inlineStr">
        <is>
          <t>de</t>
        </is>
      </c>
      <c r="J2895" t="b">
        <v>1</v>
      </c>
      <c r="K2895" t="inlineStr">
        <is>
          <t>a0c7fbbce9add4a8f0152b760575d572</t>
        </is>
      </c>
      <c r="L2895" t="inlineStr">
        <is>
          <t>a0c7fbbce9add4a8f0152b760575d572</t>
        </is>
      </c>
      <c r="M2895" t="n">
        <v>19</v>
      </c>
      <c r="N2895" t="n">
        <v>19</v>
      </c>
    </row>
    <row r="2896">
      <c r="A2896" t="n">
        <v>60</v>
      </c>
      <c r="B2896" s="2" t="n">
        <v>44262</v>
      </c>
      <c r="C2896" t="n">
        <v>3240</v>
      </c>
      <c r="D2896" t="inlineStr">
        <is>
          <t>Finden Sie es richtig, wenn Schulen Dispense aus religiösen Gründen für einzelne Fächer oder Veranstaltungen bewilligen (z.B. Sport- oder Sexualkundeunterricht)?</t>
        </is>
      </c>
      <c r="E2896" t="inlineStr">
        <is>
          <t>options4</t>
        </is>
      </c>
      <c r="F2896" t="n">
        <v>5378</v>
      </c>
      <c r="G2896" t="inlineStr">
        <is>
          <t>Bildung &amp; Kultur</t>
        </is>
      </c>
      <c r="H2896" t="inlineStr">
        <is>
          <t>Q00964</t>
        </is>
      </c>
      <c r="I2896" t="inlineStr">
        <is>
          <t>de</t>
        </is>
      </c>
      <c r="J2896" t="b">
        <v>1</v>
      </c>
      <c r="K2896" t="inlineStr">
        <is>
          <t>a0c7fbbce9add4a8f0152b760575d572</t>
        </is>
      </c>
      <c r="L2896" t="inlineStr">
        <is>
          <t>a0c7fbbce9add4a8f0152b760575d572</t>
        </is>
      </c>
      <c r="M2896" t="n">
        <v>19</v>
      </c>
      <c r="N2896" t="n">
        <v>19</v>
      </c>
    </row>
    <row r="2897">
      <c r="A2897" t="n">
        <v>71</v>
      </c>
      <c r="B2897" s="2" t="n">
        <v>44311</v>
      </c>
      <c r="C2897" t="n">
        <v>3290</v>
      </c>
      <c r="D2897" t="inlineStr">
        <is>
          <t>Finden Sie es richtig, wenn Schulen Dispense aus religiösen Gründen für einzelne Fächer oder Veranstaltungen bewilligen (z.B. Sport- oder Sexualkundeunterricht)?</t>
        </is>
      </c>
      <c r="E2897" t="inlineStr">
        <is>
          <t>options4</t>
        </is>
      </c>
      <c r="F2897" t="n">
        <v>4942</v>
      </c>
      <c r="G2897" t="inlineStr">
        <is>
          <t>Bildung &amp; Schule</t>
        </is>
      </c>
      <c r="H2897" t="inlineStr">
        <is>
          <t>Q00984</t>
        </is>
      </c>
      <c r="I2897" t="inlineStr">
        <is>
          <t>de</t>
        </is>
      </c>
      <c r="J2897" t="b">
        <v>1</v>
      </c>
      <c r="K2897" t="inlineStr">
        <is>
          <t>a0c7fbbce9add4a8f0152b760575d572</t>
        </is>
      </c>
      <c r="L2897" t="inlineStr">
        <is>
          <t>a0c7fbbce9add4a8f0152b760575d572</t>
        </is>
      </c>
      <c r="M2897" t="n">
        <v>19</v>
      </c>
      <c r="N2897" t="n">
        <v>19</v>
      </c>
    </row>
    <row r="2898">
      <c r="A2898" t="n">
        <v>63</v>
      </c>
      <c r="B2898" s="2" t="n">
        <v>44311</v>
      </c>
      <c r="C2898" t="n">
        <v>3289</v>
      </c>
      <c r="D2898" t="inlineStr">
        <is>
          <t>Finden Sie es richtig, wenn Schulen Dispense aus religiösen Gründen für einzelne Fächer oder Veranstaltungen bewilligen (z.B. Sport- oder Sexualkundeunterricht)?</t>
        </is>
      </c>
      <c r="E2898" t="inlineStr">
        <is>
          <t>options4</t>
        </is>
      </c>
      <c r="F2898" t="n">
        <v>4939</v>
      </c>
      <c r="G2898" t="inlineStr">
        <is>
          <t>Bildung &amp; Schule</t>
        </is>
      </c>
      <c r="H2898" t="inlineStr">
        <is>
          <t>Q01041</t>
        </is>
      </c>
      <c r="I2898" t="inlineStr">
        <is>
          <t>de</t>
        </is>
      </c>
      <c r="J2898" t="b">
        <v>1</v>
      </c>
      <c r="K2898" t="inlineStr">
        <is>
          <t>a0c7fbbce9add4a8f0152b760575d572</t>
        </is>
      </c>
      <c r="L2898" t="inlineStr">
        <is>
          <t>a0c7fbbce9add4a8f0152b760575d572</t>
        </is>
      </c>
      <c r="M2898" t="n">
        <v>19</v>
      </c>
      <c r="N2898" t="n">
        <v>19</v>
      </c>
    </row>
    <row r="2899">
      <c r="A2899" t="n">
        <v>64</v>
      </c>
      <c r="B2899" s="2" t="n">
        <v>44311</v>
      </c>
      <c r="C2899" t="n">
        <v>3658</v>
      </c>
      <c r="D2899" t="inlineStr">
        <is>
          <t>Finden Sie es richtig, wenn Schulen Dispense aus religiösen Gründen für einzelne Fächer oder Veranstaltungen bewilligen (z.B. Sport- oder Sexualkundeunterricht)?</t>
        </is>
      </c>
      <c r="E2899" t="inlineStr">
        <is>
          <t>options4</t>
        </is>
      </c>
      <c r="F2899" t="n">
        <v>4940</v>
      </c>
      <c r="G2899" t="inlineStr">
        <is>
          <t>Bildung &amp; Schule</t>
        </is>
      </c>
      <c r="H2899" t="inlineStr">
        <is>
          <t>Q01089</t>
        </is>
      </c>
      <c r="I2899" t="inlineStr">
        <is>
          <t>de</t>
        </is>
      </c>
      <c r="J2899" t="b">
        <v>1</v>
      </c>
      <c r="K2899" t="inlineStr">
        <is>
          <t>a0c7fbbce9add4a8f0152b760575d572</t>
        </is>
      </c>
      <c r="L2899" t="inlineStr">
        <is>
          <t>a0c7fbbce9add4a8f0152b760575d572</t>
        </is>
      </c>
      <c r="M2899" t="n">
        <v>19</v>
      </c>
      <c r="N2899" t="n">
        <v>19</v>
      </c>
    </row>
    <row r="2900">
      <c r="A2900" t="n">
        <v>84</v>
      </c>
      <c r="B2900" s="2" t="n">
        <v>44605</v>
      </c>
      <c r="C2900" t="n">
        <v>4557</v>
      </c>
      <c r="D2900" t="inlineStr">
        <is>
          <t>Finden Sie es richtig, wenn Schulen Dispense aus religiösen Gründen für einzelne Fächer oder Veranstaltungen bewilligen (z.B. Sport- oder Sexualkundeunterricht)?</t>
        </is>
      </c>
      <c r="E2900" t="inlineStr">
        <is>
          <t>options4</t>
        </is>
      </c>
      <c r="F2900" t="n">
        <v>4948</v>
      </c>
      <c r="G2900" t="inlineStr">
        <is>
          <t>Bildung &amp; Schule</t>
        </is>
      </c>
      <c r="H2900" t="inlineStr">
        <is>
          <t>Q01511</t>
        </is>
      </c>
      <c r="I2900" t="inlineStr">
        <is>
          <t>de</t>
        </is>
      </c>
      <c r="J2900" t="b">
        <v>1</v>
      </c>
      <c r="K2900" t="inlineStr">
        <is>
          <t>a0c7fbbce9add4a8f0152b760575d572</t>
        </is>
      </c>
      <c r="L2900" t="inlineStr">
        <is>
          <t>a0c7fbbce9add4a8f0152b760575d572</t>
        </is>
      </c>
      <c r="M2900" t="n">
        <v>19</v>
      </c>
      <c r="N2900" t="n">
        <v>19</v>
      </c>
    </row>
    <row r="2901">
      <c r="A2901" t="n">
        <v>103</v>
      </c>
      <c r="B2901" s="2" t="n">
        <v>44647</v>
      </c>
      <c r="C2901" t="n">
        <v>5172</v>
      </c>
      <c r="D2901" t="inlineStr">
        <is>
          <t>Finden Sie es richtig, wenn Schulen Dispense aus religiösen Gründen für einzelne Fächer oder Veranstaltungen bewilligen (z.B. Sport- oder Sexualkundeunterricht)?</t>
        </is>
      </c>
      <c r="E2901" t="inlineStr">
        <is>
          <t>options4</t>
        </is>
      </c>
      <c r="F2901" t="n">
        <v>4228</v>
      </c>
      <c r="G2901" t="inlineStr">
        <is>
          <t>Bildung</t>
        </is>
      </c>
      <c r="H2901" t="inlineStr">
        <is>
          <t>Q01570</t>
        </is>
      </c>
      <c r="I2901" t="inlineStr">
        <is>
          <t>de</t>
        </is>
      </c>
      <c r="J2901" t="b">
        <v>1</v>
      </c>
      <c r="K2901" t="inlineStr">
        <is>
          <t>a0c7fbbce9add4a8f0152b760575d572</t>
        </is>
      </c>
      <c r="L2901" t="inlineStr">
        <is>
          <t>a0c7fbbce9add4a8f0152b760575d572</t>
        </is>
      </c>
      <c r="M2901" t="n">
        <v>19</v>
      </c>
      <c r="N2901" t="n">
        <v>19</v>
      </c>
    </row>
    <row r="2902">
      <c r="A2902" t="n">
        <v>108</v>
      </c>
      <c r="B2902" s="2" t="n">
        <v>44647</v>
      </c>
      <c r="C2902" t="n">
        <v>5812</v>
      </c>
      <c r="D2902" t="inlineStr">
        <is>
          <t>Finden Sie es richtig, wenn Schulen Dispense aus religiösen Gründen für einzelne Fächer oder Veranstaltungen bewilligen (z.B. Sport- oder Sexualkundeunterricht)?</t>
        </is>
      </c>
      <c r="E2902" t="inlineStr">
        <is>
          <t>options4</t>
        </is>
      </c>
      <c r="F2902" t="n">
        <v>4951</v>
      </c>
      <c r="G2902" t="inlineStr">
        <is>
          <t>Bildung &amp; Schule</t>
        </is>
      </c>
      <c r="H2902" t="inlineStr">
        <is>
          <t>Q01677</t>
        </is>
      </c>
      <c r="I2902" t="inlineStr">
        <is>
          <t>de</t>
        </is>
      </c>
      <c r="J2902" t="b">
        <v>1</v>
      </c>
      <c r="K2902" t="inlineStr">
        <is>
          <t>a0c7fbbce9add4a8f0152b760575d572</t>
        </is>
      </c>
      <c r="L2902" t="inlineStr">
        <is>
          <t>a0c7fbbce9add4a8f0152b760575d572</t>
        </is>
      </c>
      <c r="M2902" t="n">
        <v>19</v>
      </c>
      <c r="N2902" t="n">
        <v>19</v>
      </c>
    </row>
    <row r="2903">
      <c r="A2903" t="n">
        <v>95</v>
      </c>
      <c r="B2903" s="2" t="n">
        <v>44647</v>
      </c>
      <c r="C2903" t="n">
        <v>5711</v>
      </c>
      <c r="D2903" t="inlineStr">
        <is>
          <t>Finden Sie es richtig, wenn Schulen Dispense aus religiösen Gründen für einzelne Fächer oder Veranstaltungen bewilligen (z.B. Sport- oder Sexualkundeunterricht)?</t>
        </is>
      </c>
      <c r="E2903" t="inlineStr">
        <is>
          <t>options4</t>
        </is>
      </c>
      <c r="F2903" t="n">
        <v>4965</v>
      </c>
      <c r="G2903" t="inlineStr">
        <is>
          <t>Bildung &amp; Schule</t>
        </is>
      </c>
      <c r="H2903" t="inlineStr">
        <is>
          <t>Q01732</t>
        </is>
      </c>
      <c r="I2903" t="inlineStr">
        <is>
          <t>de</t>
        </is>
      </c>
      <c r="J2903" t="b">
        <v>1</v>
      </c>
      <c r="K2903" t="inlineStr">
        <is>
          <t>a0c7fbbce9add4a8f0152b760575d572</t>
        </is>
      </c>
      <c r="L2903" t="inlineStr">
        <is>
          <t>a0c7fbbce9add4a8f0152b760575d572</t>
        </is>
      </c>
      <c r="M2903" t="n">
        <v>19</v>
      </c>
      <c r="N2903" t="n">
        <v>19</v>
      </c>
    </row>
    <row r="2904">
      <c r="A2904" t="n">
        <v>106</v>
      </c>
      <c r="B2904" s="2" t="n">
        <v>44633</v>
      </c>
      <c r="C2904" t="n">
        <v>5284</v>
      </c>
      <c r="D2904" t="inlineStr">
        <is>
          <t>Finden Sie es richtig, wenn Schulen Dispense aus religiösen Gründen für einzelne Fächer oder Veranstaltungen bewilligen (z.B. Sport- oder Sexualkundeunterricht)?</t>
        </is>
      </c>
      <c r="E2904" t="inlineStr">
        <is>
          <t>options4</t>
        </is>
      </c>
      <c r="F2904" t="n">
        <v>4959</v>
      </c>
      <c r="G2904" t="inlineStr">
        <is>
          <t>Bildung &amp; Schule</t>
        </is>
      </c>
      <c r="H2904" t="inlineStr">
        <is>
          <t>Q01892</t>
        </is>
      </c>
      <c r="I2904" t="inlineStr">
        <is>
          <t>de</t>
        </is>
      </c>
      <c r="J2904" t="b">
        <v>1</v>
      </c>
      <c r="K2904" t="inlineStr">
        <is>
          <t>a0c7fbbce9add4a8f0152b760575d572</t>
        </is>
      </c>
      <c r="L2904" t="inlineStr">
        <is>
          <t>a0c7fbbce9add4a8f0152b760575d572</t>
        </is>
      </c>
      <c r="M2904" t="n">
        <v>19</v>
      </c>
      <c r="N2904" t="n">
        <v>19</v>
      </c>
    </row>
    <row r="2905">
      <c r="A2905" t="n">
        <v>464</v>
      </c>
      <c r="B2905" s="2" t="n">
        <v>44262</v>
      </c>
      <c r="C2905" t="n">
        <v>1054</v>
      </c>
      <c r="D2905" t="inlineStr">
        <is>
          <t>Finden Sie es richtig, wenn Schulen Dispense aus religiösen Gründen für einzelne Fächer oder Veranstaltungen bewilligen (z.B. Sport- oder Sexualkundeunterricht)?</t>
        </is>
      </c>
      <c r="E2905" t="inlineStr">
        <is>
          <t>options4</t>
        </is>
      </c>
      <c r="F2905" t="n">
        <v>5379</v>
      </c>
      <c r="G2905" t="inlineStr">
        <is>
          <t>Bildung &amp; Kultur</t>
        </is>
      </c>
      <c r="H2905" t="inlineStr">
        <is>
          <t>Q02427</t>
        </is>
      </c>
      <c r="I2905" t="inlineStr">
        <is>
          <t>de</t>
        </is>
      </c>
      <c r="J2905" t="b">
        <v>1</v>
      </c>
      <c r="K2905" t="inlineStr">
        <is>
          <t>a0c7fbbce9add4a8f0152b760575d572</t>
        </is>
      </c>
      <c r="L2905" t="inlineStr">
        <is>
          <t>a0c7fbbce9add4a8f0152b760575d572</t>
        </is>
      </c>
      <c r="M2905" t="n">
        <v>19</v>
      </c>
      <c r="N2905" t="n">
        <v>19</v>
      </c>
    </row>
    <row r="2906">
      <c r="A2906" t="n">
        <v>512</v>
      </c>
      <c r="B2906" s="2" t="n">
        <v>44633</v>
      </c>
      <c r="C2906" t="n">
        <v>5285</v>
      </c>
      <c r="D2906" t="inlineStr">
        <is>
          <t>Finden Sie es richtig, wenn Schulen Dispense aus religiösen Gründen für einzelne Fächer oder Veranstaltungen bewilligen (z.B. Sport- oder Sexualkundeunterricht)?</t>
        </is>
      </c>
      <c r="E2906" t="inlineStr">
        <is>
          <t>options4</t>
        </is>
      </c>
      <c r="F2906" t="n">
        <v>4962</v>
      </c>
      <c r="G2906" t="inlineStr">
        <is>
          <t>Bildung &amp; Schule</t>
        </is>
      </c>
      <c r="H2906" t="inlineStr">
        <is>
          <t>Q02535</t>
        </is>
      </c>
      <c r="I2906" t="inlineStr">
        <is>
          <t>de</t>
        </is>
      </c>
      <c r="J2906" t="b">
        <v>1</v>
      </c>
      <c r="K2906" t="inlineStr">
        <is>
          <t>a0c7fbbce9add4a8f0152b760575d572</t>
        </is>
      </c>
      <c r="L2906" t="inlineStr">
        <is>
          <t>a0c7fbbce9add4a8f0152b760575d572</t>
        </is>
      </c>
      <c r="M2906" t="n">
        <v>19</v>
      </c>
      <c r="N2906" t="n">
        <v>19</v>
      </c>
    </row>
    <row r="2907">
      <c r="A2907" t="n">
        <v>222</v>
      </c>
      <c r="B2907" t="n">
        <v>2019</v>
      </c>
      <c r="C2907" t="n">
        <v>3424</v>
      </c>
      <c r="D2907" t="inlineStr">
        <is>
          <t>Finden Sie es richtig, wenn Schulen Dispense aus religiösen Gründen für einzelne Fächer oder Veranstaltungen bewilligen (z.B. Sport- oder Sexualkundeunterricht)?</t>
        </is>
      </c>
      <c r="E2907" t="inlineStr">
        <is>
          <t>Standard-4</t>
        </is>
      </c>
      <c r="F2907" t="n">
        <v>2</v>
      </c>
      <c r="G2907" t="inlineStr">
        <is>
          <t>Bildung</t>
        </is>
      </c>
      <c r="H2907" t="inlineStr">
        <is>
          <t>Q05849</t>
        </is>
      </c>
      <c r="I2907" t="inlineStr">
        <is>
          <t>de</t>
        </is>
      </c>
      <c r="J2907" t="b">
        <v>1</v>
      </c>
      <c r="K2907" t="inlineStr">
        <is>
          <t>a0c7fbbce9add4a8f0152b760575d572</t>
        </is>
      </c>
      <c r="L2907" t="inlineStr">
        <is>
          <t>a0c7fbbce9add4a8f0152b760575d572</t>
        </is>
      </c>
      <c r="M2907" t="n">
        <v>19</v>
      </c>
      <c r="N2907" t="n">
        <v>19</v>
      </c>
    </row>
    <row r="2908">
      <c r="A2908" t="n">
        <v>232</v>
      </c>
      <c r="B2908" t="n">
        <v>2020</v>
      </c>
      <c r="C2908" t="n">
        <v>3535</v>
      </c>
      <c r="D2908" t="inlineStr">
        <is>
          <t>Finden Sie es richtig, wenn Schulen Dispense aus religiösen Gründen für einzelne Fächer oder Veranstaltungen bewilligen (z.B. Sport- oder Sexualkundeunterricht)?</t>
        </is>
      </c>
      <c r="E2908" t="inlineStr">
        <is>
          <t>Standard-4</t>
        </is>
      </c>
      <c r="F2908" t="n">
        <v>2</v>
      </c>
      <c r="G2908" t="inlineStr">
        <is>
          <t>Bildung</t>
        </is>
      </c>
      <c r="H2908" t="inlineStr">
        <is>
          <t>Q06022</t>
        </is>
      </c>
      <c r="I2908" t="inlineStr">
        <is>
          <t>de</t>
        </is>
      </c>
      <c r="J2908" t="b">
        <v>1</v>
      </c>
      <c r="K2908" t="inlineStr">
        <is>
          <t>a0c7fbbce9add4a8f0152b760575d572</t>
        </is>
      </c>
      <c r="L2908" t="inlineStr">
        <is>
          <t>a0c7fbbce9add4a8f0152b760575d572</t>
        </is>
      </c>
      <c r="M2908" t="n">
        <v>19</v>
      </c>
      <c r="N2908" t="n">
        <v>19</v>
      </c>
    </row>
    <row r="2909">
      <c r="A2909" t="n">
        <v>255</v>
      </c>
      <c r="B2909" t="n">
        <v>2020</v>
      </c>
      <c r="C2909" t="n">
        <v>4119</v>
      </c>
      <c r="D2909" t="inlineStr">
        <is>
          <t>Finden Sie es richtig, wenn Schulen Dispense aus religiösen Gründen für einzelne Fächer oder Veranstaltungen bewilligen (z.B. Sport- oder Sexualkundeunterricht)?</t>
        </is>
      </c>
      <c r="E2909" t="inlineStr">
        <is>
          <t>Standard-4</t>
        </is>
      </c>
      <c r="F2909" t="n">
        <v>2</v>
      </c>
      <c r="G2909" t="inlineStr">
        <is>
          <t>Bildung</t>
        </is>
      </c>
      <c r="H2909" t="inlineStr">
        <is>
          <t>Q06332</t>
        </is>
      </c>
      <c r="I2909" t="inlineStr">
        <is>
          <t>de</t>
        </is>
      </c>
      <c r="J2909" t="b">
        <v>1</v>
      </c>
      <c r="K2909" t="inlineStr">
        <is>
          <t>a0c7fbbce9add4a8f0152b760575d572</t>
        </is>
      </c>
      <c r="L2909" t="inlineStr">
        <is>
          <t>a0c7fbbce9add4a8f0152b760575d572</t>
        </is>
      </c>
      <c r="M2909" t="n">
        <v>19</v>
      </c>
      <c r="N2909" t="n">
        <v>19</v>
      </c>
    </row>
    <row r="2910">
      <c r="A2910" t="n">
        <v>258</v>
      </c>
      <c r="B2910" t="n">
        <v>2020</v>
      </c>
      <c r="C2910" t="n">
        <v>4178</v>
      </c>
      <c r="D2910" t="inlineStr">
        <is>
          <t>Finden Sie es richtig, wenn Schulen Dispense aus religiösen Gründen für einzelne Fächer oder Veranstaltungen bewilligen (z.B. Sport- oder Sexualkundeunterricht)?</t>
        </is>
      </c>
      <c r="E2910" t="inlineStr">
        <is>
          <t>Standard-4</t>
        </is>
      </c>
      <c r="F2910" t="n">
        <v>2</v>
      </c>
      <c r="G2910" t="inlineStr">
        <is>
          <t>Bildung</t>
        </is>
      </c>
      <c r="H2910" t="inlineStr">
        <is>
          <t>Q06729</t>
        </is>
      </c>
      <c r="I2910" t="inlineStr">
        <is>
          <t>de</t>
        </is>
      </c>
      <c r="J2910" t="b">
        <v>1</v>
      </c>
      <c r="K2910" t="inlineStr">
        <is>
          <t>a0c7fbbce9add4a8f0152b760575d572</t>
        </is>
      </c>
      <c r="L2910" t="inlineStr">
        <is>
          <t>a0c7fbbce9add4a8f0152b760575d572</t>
        </is>
      </c>
      <c r="M2910" t="n">
        <v>19</v>
      </c>
      <c r="N2910" t="n">
        <v>19</v>
      </c>
    </row>
    <row r="2911">
      <c r="A2911" t="n">
        <v>222</v>
      </c>
      <c r="B2911" t="n">
        <v>2019</v>
      </c>
      <c r="C2911" t="n">
        <v>3424</v>
      </c>
      <c r="D2911" t="inlineStr">
        <is>
          <t>Finden Sie es richtig, wenn Schulen Dispense aus religiösen Gründen für einzelne Fächer oder Veranstaltungen bewilligen (z.B. Sport- oder Sexualkundeunterricht)?</t>
        </is>
      </c>
      <c r="E2911" t="inlineStr">
        <is>
          <t>Standard-4</t>
        </is>
      </c>
      <c r="F2911" t="n">
        <v>2</v>
      </c>
      <c r="G2911" t="inlineStr">
        <is>
          <t>Bildung</t>
        </is>
      </c>
      <c r="H2911" t="inlineStr">
        <is>
          <t>Q07596</t>
        </is>
      </c>
      <c r="I2911" t="inlineStr">
        <is>
          <t>de</t>
        </is>
      </c>
      <c r="J2911" t="b">
        <v>1</v>
      </c>
      <c r="K2911" t="inlineStr">
        <is>
          <t>a0c7fbbce9add4a8f0152b760575d572</t>
        </is>
      </c>
      <c r="L2911" t="inlineStr">
        <is>
          <t>a0c7fbbce9add4a8f0152b760575d572</t>
        </is>
      </c>
      <c r="M2911" t="n">
        <v>19</v>
      </c>
      <c r="N2911" t="n">
        <v>19</v>
      </c>
    </row>
    <row r="2912">
      <c r="A2912" t="n">
        <v>232</v>
      </c>
      <c r="B2912" t="n">
        <v>2020</v>
      </c>
      <c r="C2912" t="n">
        <v>3535</v>
      </c>
      <c r="D2912" t="inlineStr">
        <is>
          <t>Finden Sie es richtig, wenn Schulen Dispense aus religiösen Gründen für einzelne Fächer oder Veranstaltungen bewilligen (z.B. Sport- oder Sexualkundeunterricht)?</t>
        </is>
      </c>
      <c r="E2912" t="inlineStr">
        <is>
          <t>Standard-4</t>
        </is>
      </c>
      <c r="F2912" t="n">
        <v>2</v>
      </c>
      <c r="G2912" t="inlineStr">
        <is>
          <t>Bildung</t>
        </is>
      </c>
      <c r="H2912" t="inlineStr">
        <is>
          <t>Q07852</t>
        </is>
      </c>
      <c r="I2912" t="inlineStr">
        <is>
          <t>de</t>
        </is>
      </c>
      <c r="J2912" t="b">
        <v>1</v>
      </c>
      <c r="K2912" t="inlineStr">
        <is>
          <t>a0c7fbbce9add4a8f0152b760575d572</t>
        </is>
      </c>
      <c r="L2912" t="inlineStr">
        <is>
          <t>a0c7fbbce9add4a8f0152b760575d572</t>
        </is>
      </c>
      <c r="M2912" t="n">
        <v>19</v>
      </c>
      <c r="N2912" t="n">
        <v>19</v>
      </c>
    </row>
    <row r="2913">
      <c r="A2913" t="n">
        <v>246</v>
      </c>
      <c r="B2913" t="n">
        <v>2020</v>
      </c>
      <c r="C2913" t="n">
        <v>4020</v>
      </c>
      <c r="D2913" t="inlineStr">
        <is>
          <t>Finden Sie es richtig, wenn Schulen Dispense aus religiösen Gründen für einzelne Fächer oder Veranstaltungen bewilligen (z.B. Sport- oder Sexualkundeunterricht)?</t>
        </is>
      </c>
      <c r="E2913" t="inlineStr">
        <is>
          <t>Standard-4</t>
        </is>
      </c>
      <c r="F2913" t="n">
        <v>2</v>
      </c>
      <c r="G2913" t="inlineStr">
        <is>
          <t>Bildung</t>
        </is>
      </c>
      <c r="H2913" t="inlineStr">
        <is>
          <t>Q07901</t>
        </is>
      </c>
      <c r="I2913" t="inlineStr">
        <is>
          <t>de</t>
        </is>
      </c>
      <c r="J2913" t="b">
        <v>1</v>
      </c>
      <c r="K2913" t="inlineStr">
        <is>
          <t>a0c7fbbce9add4a8f0152b760575d572</t>
        </is>
      </c>
      <c r="L2913" t="inlineStr">
        <is>
          <t>a0c7fbbce9add4a8f0152b760575d572</t>
        </is>
      </c>
      <c r="M2913" t="n">
        <v>19</v>
      </c>
      <c r="N2913" t="n">
        <v>19</v>
      </c>
    </row>
    <row r="2914">
      <c r="A2914" t="n">
        <v>284</v>
      </c>
      <c r="B2914" t="n">
        <v>2021</v>
      </c>
      <c r="C2914" t="n">
        <v>4503</v>
      </c>
      <c r="D2914" t="inlineStr">
        <is>
          <t>Finden Sie es richtig, wenn Schulen Dispense aus religiösen Gründen für einzelne Fächer oder Veranstaltungen bewilligen (z.B. Sport- oder Sexualkundeunterricht)?</t>
        </is>
      </c>
      <c r="E2914" t="inlineStr">
        <is>
          <t>Standard-4</t>
        </is>
      </c>
      <c r="F2914" t="n">
        <v>2</v>
      </c>
      <c r="G2914" t="inlineStr">
        <is>
          <t>Bildung</t>
        </is>
      </c>
      <c r="H2914" t="inlineStr">
        <is>
          <t>Q08062</t>
        </is>
      </c>
      <c r="I2914" t="inlineStr">
        <is>
          <t>de</t>
        </is>
      </c>
      <c r="J2914" t="b">
        <v>1</v>
      </c>
      <c r="K2914" t="inlineStr">
        <is>
          <t>a0c7fbbce9add4a8f0152b760575d572</t>
        </is>
      </c>
      <c r="L2914" t="inlineStr">
        <is>
          <t>a0c7fbbce9add4a8f0152b760575d572</t>
        </is>
      </c>
      <c r="M2914" t="n">
        <v>19</v>
      </c>
      <c r="N2914" t="n">
        <v>19</v>
      </c>
    </row>
    <row r="2915">
      <c r="A2915" t="n">
        <v>291</v>
      </c>
      <c r="B2915" t="n">
        <v>2021</v>
      </c>
      <c r="C2915" t="n">
        <v>3821</v>
      </c>
      <c r="D2915" t="inlineStr">
        <is>
          <t>Finden Sie es richtig, wenn Schulen Dispense aus religiösen Gründen für einzelne Fächer oder Veranstaltungen bewilligen (z.B. Sport- oder Sexualkundeunterricht)?</t>
        </is>
      </c>
      <c r="E2915" t="inlineStr">
        <is>
          <t>Standard-4</t>
        </is>
      </c>
      <c r="F2915" t="n">
        <v>2</v>
      </c>
      <c r="G2915" t="inlineStr">
        <is>
          <t>Bildung</t>
        </is>
      </c>
      <c r="H2915" t="inlineStr">
        <is>
          <t>Q08723</t>
        </is>
      </c>
      <c r="I2915" t="inlineStr">
        <is>
          <t>de</t>
        </is>
      </c>
      <c r="J2915" t="b">
        <v>1</v>
      </c>
      <c r="K2915" t="inlineStr">
        <is>
          <t>a0c7fbbce9add4a8f0152b760575d572</t>
        </is>
      </c>
      <c r="L2915" t="inlineStr">
        <is>
          <t>a0c7fbbce9add4a8f0152b760575d572</t>
        </is>
      </c>
      <c r="M2915" t="n">
        <v>19</v>
      </c>
      <c r="N2915" t="n">
        <v>19</v>
      </c>
    </row>
    <row r="2917">
      <c r="A2917" s="1">
        <f>== Cluster 96 – 31 Fragen – alle Fragen identisch ===</f>
        <v/>
      </c>
      <c r="B2917" s="1" t="n"/>
      <c r="C2917" s="1" t="n"/>
      <c r="D2917" s="1" t="n"/>
      <c r="E2917" s="1" t="n"/>
      <c r="F2917" s="1" t="n"/>
      <c r="G2917" s="1" t="n"/>
      <c r="H2917" s="1" t="n"/>
      <c r="I2917" s="1" t="n"/>
      <c r="J2917" s="1" t="n"/>
      <c r="K2917" s="1" t="n"/>
      <c r="L2917" s="1" t="n"/>
      <c r="M2917" s="1" t="n"/>
      <c r="N2917" s="1" t="n"/>
    </row>
    <row r="2918">
      <c r="A2918" t="inlineStr">
        <is>
          <t>ID_Wahl</t>
        </is>
      </c>
      <c r="B2918" t="inlineStr">
        <is>
          <t>Datum</t>
        </is>
      </c>
      <c r="C2918" t="inlineStr">
        <is>
          <t>Frage_ID</t>
        </is>
      </c>
      <c r="D2918" t="inlineStr">
        <is>
          <t>Frage_Text</t>
        </is>
      </c>
      <c r="E2918" t="inlineStr">
        <is>
          <t>Frage_Typ</t>
        </is>
      </c>
      <c r="F2918" t="inlineStr">
        <is>
          <t>Bereich_ID</t>
        </is>
      </c>
      <c r="G2918" t="inlineStr">
        <is>
          <t>Bereich</t>
        </is>
      </c>
      <c r="H2918" t="inlineStr">
        <is>
          <t>ID_gesamt</t>
        </is>
      </c>
      <c r="I2918" t="inlineStr">
        <is>
          <t>Sprache</t>
        </is>
      </c>
      <c r="J2918" t="inlineStr">
        <is>
          <t>Duplikat</t>
        </is>
      </c>
      <c r="K2918" t="inlineStr">
        <is>
          <t>Frage_Hash</t>
        </is>
      </c>
      <c r="L2918" t="inlineStr">
        <is>
          <t>Duplikat_Gruppe</t>
        </is>
      </c>
      <c r="M2918" t="inlineStr">
        <is>
          <t>Cluster_Duplikate</t>
        </is>
      </c>
      <c r="N2918" t="inlineStr">
        <is>
          <t>Cluster_Final</t>
        </is>
      </c>
    </row>
    <row r="2919">
      <c r="A2919" t="n">
        <v>10</v>
      </c>
      <c r="B2919" s="2" t="n">
        <v>43940</v>
      </c>
      <c r="C2919" t="n">
        <v>454</v>
      </c>
      <c r="D2919" t="inlineStr">
        <is>
          <t>Sollen Sachbeschädigungen im öffentlichen Raum (Vandalismus, Sprayereien) konsequenter verfolgt und härter bestraft werden?</t>
        </is>
      </c>
      <c r="E2919" t="inlineStr">
        <is>
          <t>options4</t>
        </is>
      </c>
      <c r="F2919" t="n">
        <v>5201</v>
      </c>
      <c r="G2919" t="inlineStr">
        <is>
          <t>Sicherheit &amp; Polizei</t>
        </is>
      </c>
      <c r="H2919" t="inlineStr">
        <is>
          <t>Q00112</t>
        </is>
      </c>
      <c r="I2919" t="inlineStr">
        <is>
          <t>de</t>
        </is>
      </c>
      <c r="J2919" t="b">
        <v>1</v>
      </c>
      <c r="K2919" t="inlineStr">
        <is>
          <t>8badcdf87ae6a5ce2efdf71dea3597dc</t>
        </is>
      </c>
      <c r="L2919" t="inlineStr">
        <is>
          <t>8badcdf87ae6a5ce2efdf71dea3597dc</t>
        </is>
      </c>
      <c r="M2919" t="n">
        <v>96</v>
      </c>
      <c r="N2919" t="n">
        <v>96</v>
      </c>
    </row>
    <row r="2920">
      <c r="A2920" t="n">
        <v>5</v>
      </c>
      <c r="B2920" s="2" t="n">
        <v>43898</v>
      </c>
      <c r="C2920" t="n">
        <v>327</v>
      </c>
      <c r="D2920" t="inlineStr">
        <is>
          <t>Sollen Sachbeschädigungen im öffentlichen Raum (Vandalismus, Sprayereien) konsequenter verfolgt und härter bestraft werden?</t>
        </is>
      </c>
      <c r="E2920" t="inlineStr">
        <is>
          <t>options4</t>
        </is>
      </c>
      <c r="F2920" t="n">
        <v>5200</v>
      </c>
      <c r="G2920" t="inlineStr">
        <is>
          <t>Sicherheit &amp; Polizei</t>
        </is>
      </c>
      <c r="H2920" t="inlineStr">
        <is>
          <t>Q00165</t>
        </is>
      </c>
      <c r="I2920" t="inlineStr">
        <is>
          <t>de</t>
        </is>
      </c>
      <c r="J2920" t="b">
        <v>1</v>
      </c>
      <c r="K2920" t="inlineStr">
        <is>
          <t>8badcdf87ae6a5ce2efdf71dea3597dc</t>
        </is>
      </c>
      <c r="L2920" t="inlineStr">
        <is>
          <t>8badcdf87ae6a5ce2efdf71dea3597dc</t>
        </is>
      </c>
      <c r="M2920" t="n">
        <v>96</v>
      </c>
      <c r="N2920" t="n">
        <v>96</v>
      </c>
    </row>
    <row r="2921">
      <c r="A2921" t="n">
        <v>40</v>
      </c>
      <c r="B2921" s="2" t="n">
        <v>43919</v>
      </c>
      <c r="C2921" t="n">
        <v>982</v>
      </c>
      <c r="D2921" t="inlineStr">
        <is>
          <t>Sollen Sachbeschädigungen im öffentlichen Raum (Vandalismus, Sprayereien) konsequenter verfolgt und härter bestraft werden?</t>
        </is>
      </c>
      <c r="E2921" t="inlineStr">
        <is>
          <t>options4</t>
        </is>
      </c>
      <c r="F2921" t="n">
        <v>5208</v>
      </c>
      <c r="G2921" t="inlineStr">
        <is>
          <t>Sicherheit &amp; Polizei</t>
        </is>
      </c>
      <c r="H2921" t="inlineStr">
        <is>
          <t>Q00306</t>
        </is>
      </c>
      <c r="I2921" t="inlineStr">
        <is>
          <t>de</t>
        </is>
      </c>
      <c r="J2921" t="b">
        <v>1</v>
      </c>
      <c r="K2921" t="inlineStr">
        <is>
          <t>8badcdf87ae6a5ce2efdf71dea3597dc</t>
        </is>
      </c>
      <c r="L2921" t="inlineStr">
        <is>
          <t>8badcdf87ae6a5ce2efdf71dea3597dc</t>
        </is>
      </c>
      <c r="M2921" t="n">
        <v>96</v>
      </c>
      <c r="N2921" t="n">
        <v>96</v>
      </c>
    </row>
    <row r="2922">
      <c r="A2922" t="n">
        <v>49</v>
      </c>
      <c r="B2922" s="2" t="n">
        <v>44101</v>
      </c>
      <c r="C2922" t="n">
        <v>1359</v>
      </c>
      <c r="D2922" t="inlineStr">
        <is>
          <t>Sollen Sachbeschädigungen im öffentlichen Raum (Vandalismus, Sprayereien) konsequenter verfolgt und härter bestraft werden?</t>
        </is>
      </c>
      <c r="E2922" t="inlineStr">
        <is>
          <t>options4</t>
        </is>
      </c>
      <c r="F2922" t="n">
        <v>5234</v>
      </c>
      <c r="G2922" t="inlineStr">
        <is>
          <t>Sicherheit &amp; Polizei</t>
        </is>
      </c>
      <c r="H2922" t="inlineStr">
        <is>
          <t>Q00356</t>
        </is>
      </c>
      <c r="I2922" t="inlineStr">
        <is>
          <t>de</t>
        </is>
      </c>
      <c r="J2922" t="b">
        <v>1</v>
      </c>
      <c r="K2922" t="inlineStr">
        <is>
          <t>8badcdf87ae6a5ce2efdf71dea3597dc</t>
        </is>
      </c>
      <c r="L2922" t="inlineStr">
        <is>
          <t>8badcdf87ae6a5ce2efdf71dea3597dc</t>
        </is>
      </c>
      <c r="M2922" t="n">
        <v>96</v>
      </c>
      <c r="N2922" t="n">
        <v>96</v>
      </c>
    </row>
    <row r="2923">
      <c r="A2923" t="n">
        <v>18</v>
      </c>
      <c r="B2923" s="2" t="n">
        <v>44101</v>
      </c>
      <c r="C2923" t="n">
        <v>1817</v>
      </c>
      <c r="D2923" t="inlineStr">
        <is>
          <t>Sollen Sachbeschädigungen im öffentlichen Raum (Vandalismus, Sprayereien) konsequenter verfolgt und härter bestraft werden?</t>
        </is>
      </c>
      <c r="E2923" t="inlineStr">
        <is>
          <t>options4</t>
        </is>
      </c>
      <c r="F2923" t="n">
        <v>5224</v>
      </c>
      <c r="G2923" t="inlineStr">
        <is>
          <t>Sicherheit &amp; Polizei</t>
        </is>
      </c>
      <c r="H2923" t="inlineStr">
        <is>
          <t>Q00405</t>
        </is>
      </c>
      <c r="I2923" t="inlineStr">
        <is>
          <t>de</t>
        </is>
      </c>
      <c r="J2923" t="b">
        <v>1</v>
      </c>
      <c r="K2923" t="inlineStr">
        <is>
          <t>8badcdf87ae6a5ce2efdf71dea3597dc</t>
        </is>
      </c>
      <c r="L2923" t="inlineStr">
        <is>
          <t>8badcdf87ae6a5ce2efdf71dea3597dc</t>
        </is>
      </c>
      <c r="M2923" t="n">
        <v>96</v>
      </c>
      <c r="N2923" t="n">
        <v>96</v>
      </c>
    </row>
    <row r="2924">
      <c r="A2924" t="n">
        <v>20</v>
      </c>
      <c r="B2924" s="2" t="n">
        <v>44101</v>
      </c>
      <c r="C2924" t="n">
        <v>1123</v>
      </c>
      <c r="D2924" t="inlineStr">
        <is>
          <t>Sollen Sachbeschädigungen im öffentlichen Raum (Vandalismus, Sprayereien) konsequenter verfolgt und härter bestraft werden?</t>
        </is>
      </c>
      <c r="E2924" t="inlineStr">
        <is>
          <t>options4</t>
        </is>
      </c>
      <c r="F2924" t="n">
        <v>5435</v>
      </c>
      <c r="G2924" t="inlineStr">
        <is>
          <t>Sicherheit &amp; Justiz</t>
        </is>
      </c>
      <c r="H2924" t="inlineStr">
        <is>
          <t>Q00498</t>
        </is>
      </c>
      <c r="I2924" t="inlineStr">
        <is>
          <t>de</t>
        </is>
      </c>
      <c r="J2924" t="b">
        <v>1</v>
      </c>
      <c r="K2924" t="inlineStr">
        <is>
          <t>8badcdf87ae6a5ce2efdf71dea3597dc</t>
        </is>
      </c>
      <c r="L2924" t="inlineStr">
        <is>
          <t>8badcdf87ae6a5ce2efdf71dea3597dc</t>
        </is>
      </c>
      <c r="M2924" t="n">
        <v>96</v>
      </c>
      <c r="N2924" t="n">
        <v>96</v>
      </c>
    </row>
    <row r="2925">
      <c r="A2925" t="n">
        <v>25</v>
      </c>
      <c r="B2925" s="2" t="n">
        <v>44129</v>
      </c>
      <c r="C2925" t="n">
        <v>2573</v>
      </c>
      <c r="D2925" t="inlineStr">
        <is>
          <t>Sollen Sachbeschädigungen im öffentlichen Raum (Vandalismus, Sprayereien) konsequenter verfolgt und härter bestraft werden?</t>
        </is>
      </c>
      <c r="E2925" t="inlineStr">
        <is>
          <t>options4</t>
        </is>
      </c>
      <c r="F2925" t="n">
        <v>5228</v>
      </c>
      <c r="G2925" t="inlineStr">
        <is>
          <t>Sicherheit &amp; Polizei</t>
        </is>
      </c>
      <c r="H2925" t="inlineStr">
        <is>
          <t>Q00712</t>
        </is>
      </c>
      <c r="I2925" t="inlineStr">
        <is>
          <t>de</t>
        </is>
      </c>
      <c r="J2925" t="b">
        <v>1</v>
      </c>
      <c r="K2925" t="inlineStr">
        <is>
          <t>8badcdf87ae6a5ce2efdf71dea3597dc</t>
        </is>
      </c>
      <c r="L2925" t="inlineStr">
        <is>
          <t>8badcdf87ae6a5ce2efdf71dea3597dc</t>
        </is>
      </c>
      <c r="M2925" t="n">
        <v>96</v>
      </c>
      <c r="N2925" t="n">
        <v>96</v>
      </c>
    </row>
    <row r="2926">
      <c r="A2926" t="n">
        <v>33</v>
      </c>
      <c r="B2926" s="2" t="n">
        <v>44164</v>
      </c>
      <c r="C2926" t="n">
        <v>2680</v>
      </c>
      <c r="D2926" t="inlineStr">
        <is>
          <t>Sollen Sachbeschädigungen im öffentlichen Raum (Vandalismus, Sprayereien) konsequenter verfolgt und härter bestraft werden?</t>
        </is>
      </c>
      <c r="E2926" t="inlineStr">
        <is>
          <t>options4</t>
        </is>
      </c>
      <c r="F2926" t="n">
        <v>5229</v>
      </c>
      <c r="G2926" t="inlineStr">
        <is>
          <t>Sicherheit &amp; Polizei</t>
        </is>
      </c>
      <c r="H2926" t="inlineStr">
        <is>
          <t>Q00766</t>
        </is>
      </c>
      <c r="I2926" t="inlineStr">
        <is>
          <t>de</t>
        </is>
      </c>
      <c r="J2926" t="b">
        <v>1</v>
      </c>
      <c r="K2926" t="inlineStr">
        <is>
          <t>8badcdf87ae6a5ce2efdf71dea3597dc</t>
        </is>
      </c>
      <c r="L2926" t="inlineStr">
        <is>
          <t>8badcdf87ae6a5ce2efdf71dea3597dc</t>
        </is>
      </c>
      <c r="M2926" t="n">
        <v>96</v>
      </c>
      <c r="N2926" t="n">
        <v>96</v>
      </c>
    </row>
    <row r="2927">
      <c r="A2927" t="n">
        <v>53</v>
      </c>
      <c r="B2927" s="2" t="n">
        <v>44262</v>
      </c>
      <c r="C2927" t="n">
        <v>2968</v>
      </c>
      <c r="D2927" t="inlineStr">
        <is>
          <t>Sollen Sachbeschädigungen im öffentlichen Raum (Vandalismus, Sprayereien) konsequenter verfolgt und härter bestraft werden?</t>
        </is>
      </c>
      <c r="E2927" t="inlineStr">
        <is>
          <t>options4</t>
        </is>
      </c>
      <c r="F2927" t="n">
        <v>5237</v>
      </c>
      <c r="G2927" t="inlineStr">
        <is>
          <t>Sicherheit &amp; Polizei</t>
        </is>
      </c>
      <c r="H2927" t="inlineStr">
        <is>
          <t>Q00865</t>
        </is>
      </c>
      <c r="I2927" t="inlineStr">
        <is>
          <t>de</t>
        </is>
      </c>
      <c r="J2927" t="b">
        <v>1</v>
      </c>
      <c r="K2927" t="inlineStr">
        <is>
          <t>8badcdf87ae6a5ce2efdf71dea3597dc</t>
        </is>
      </c>
      <c r="L2927" t="inlineStr">
        <is>
          <t>8badcdf87ae6a5ce2efdf71dea3597dc</t>
        </is>
      </c>
      <c r="M2927" t="n">
        <v>96</v>
      </c>
      <c r="N2927" t="n">
        <v>96</v>
      </c>
    </row>
    <row r="2928">
      <c r="A2928" t="n">
        <v>108</v>
      </c>
      <c r="B2928" s="2" t="n">
        <v>44647</v>
      </c>
      <c r="C2928" t="n">
        <v>5890</v>
      </c>
      <c r="D2928" t="inlineStr">
        <is>
          <t>Sollen Sachbeschädigungen im öffentlichen Raum (Vandalismus, Sprayereien) konsequenter verfolgt und härter bestraft werden?</t>
        </is>
      </c>
      <c r="E2928" t="inlineStr">
        <is>
          <t>options4</t>
        </is>
      </c>
      <c r="F2928" t="n">
        <v>5256</v>
      </c>
      <c r="G2928" t="inlineStr">
        <is>
          <t>Sicherheit &amp; Polizei</t>
        </is>
      </c>
      <c r="H2928" t="inlineStr">
        <is>
          <t>Q01716</t>
        </is>
      </c>
      <c r="I2928" t="inlineStr">
        <is>
          <t>de</t>
        </is>
      </c>
      <c r="J2928" t="b">
        <v>1</v>
      </c>
      <c r="K2928" t="inlineStr">
        <is>
          <t>8badcdf87ae6a5ce2efdf71dea3597dc</t>
        </is>
      </c>
      <c r="L2928" t="inlineStr">
        <is>
          <t>8badcdf87ae6a5ce2efdf71dea3597dc</t>
        </is>
      </c>
      <c r="M2928" t="n">
        <v>96</v>
      </c>
      <c r="N2928" t="n">
        <v>96</v>
      </c>
    </row>
    <row r="2929">
      <c r="A2929" t="n">
        <v>80</v>
      </c>
      <c r="B2929" t="n">
        <v>2015</v>
      </c>
      <c r="C2929" t="n">
        <v>1280</v>
      </c>
      <c r="D2929" t="inlineStr">
        <is>
          <t>Sollen Sachbeschädigungen im öffentlichen Raum (Vandalismus, Sprayereien) konsequenter verfolgt und härter bestraft werden?</t>
        </is>
      </c>
      <c r="E2929" t="inlineStr">
        <is>
          <t>Standard-4</t>
        </is>
      </c>
      <c r="F2929" t="n">
        <v>7</v>
      </c>
      <c r="G2929" t="inlineStr">
        <is>
          <t>Justiz, Armee &amp; Polizei</t>
        </is>
      </c>
      <c r="H2929" t="inlineStr">
        <is>
          <t>Q04887</t>
        </is>
      </c>
      <c r="I2929" t="inlineStr">
        <is>
          <t>de</t>
        </is>
      </c>
      <c r="J2929" t="b">
        <v>1</v>
      </c>
      <c r="K2929" t="inlineStr">
        <is>
          <t>8badcdf87ae6a5ce2efdf71dea3597dc</t>
        </is>
      </c>
      <c r="L2929" t="inlineStr">
        <is>
          <t>8badcdf87ae6a5ce2efdf71dea3597dc</t>
        </is>
      </c>
      <c r="M2929" t="n">
        <v>96</v>
      </c>
      <c r="N2929" t="n">
        <v>96</v>
      </c>
    </row>
    <row r="2930">
      <c r="A2930" t="n">
        <v>100</v>
      </c>
      <c r="B2930" t="n">
        <v>2016</v>
      </c>
      <c r="C2930" t="n">
        <v>1631</v>
      </c>
      <c r="D2930" t="inlineStr">
        <is>
          <t>Sollen Sachbeschädigungen im öffentlichen Raum (Vandalismus, Sprayereien) konsequenter verfolgt und härter bestraft werden?</t>
        </is>
      </c>
      <c r="E2930" t="inlineStr">
        <is>
          <t>Standard-4</t>
        </is>
      </c>
      <c r="F2930" t="n">
        <v>7</v>
      </c>
      <c r="G2930" t="inlineStr">
        <is>
          <t>Justiz, Armee &amp; Polizei</t>
        </is>
      </c>
      <c r="H2930" t="inlineStr">
        <is>
          <t>Q05048</t>
        </is>
      </c>
      <c r="I2930" t="inlineStr">
        <is>
          <t>de</t>
        </is>
      </c>
      <c r="J2930" t="b">
        <v>1</v>
      </c>
      <c r="K2930" t="inlineStr">
        <is>
          <t>8badcdf87ae6a5ce2efdf71dea3597dc</t>
        </is>
      </c>
      <c r="L2930" t="inlineStr">
        <is>
          <t>8badcdf87ae6a5ce2efdf71dea3597dc</t>
        </is>
      </c>
      <c r="M2930" t="n">
        <v>96</v>
      </c>
      <c r="N2930" t="n">
        <v>96</v>
      </c>
    </row>
    <row r="2931">
      <c r="A2931" t="n">
        <v>105</v>
      </c>
      <c r="B2931" t="n">
        <v>2016</v>
      </c>
      <c r="C2931" t="n">
        <v>1669</v>
      </c>
      <c r="D2931" t="inlineStr">
        <is>
          <t>Sollen Sachbeschädigungen im öffentlichen Raum (Vandalismus, Sprayereien) konsequenter verfolgt und härter bestraft werden?</t>
        </is>
      </c>
      <c r="E2931" t="inlineStr">
        <is>
          <t>Standard-4</t>
        </is>
      </c>
      <c r="F2931" t="n">
        <v>7</v>
      </c>
      <c r="G2931" t="inlineStr">
        <is>
          <t>Justiz, Armee &amp; Polizei</t>
        </is>
      </c>
      <c r="H2931" t="inlineStr">
        <is>
          <t>Q05090</t>
        </is>
      </c>
      <c r="I2931" t="inlineStr">
        <is>
          <t>de</t>
        </is>
      </c>
      <c r="J2931" t="b">
        <v>1</v>
      </c>
      <c r="K2931" t="inlineStr">
        <is>
          <t>8badcdf87ae6a5ce2efdf71dea3597dc</t>
        </is>
      </c>
      <c r="L2931" t="inlineStr">
        <is>
          <t>8badcdf87ae6a5ce2efdf71dea3597dc</t>
        </is>
      </c>
      <c r="M2931" t="n">
        <v>96</v>
      </c>
      <c r="N2931" t="n">
        <v>96</v>
      </c>
    </row>
    <row r="2932">
      <c r="A2932" t="n">
        <v>156</v>
      </c>
      <c r="B2932" t="n">
        <v>2017</v>
      </c>
      <c r="C2932" t="n">
        <v>2258</v>
      </c>
      <c r="D2932" t="inlineStr">
        <is>
          <t>Sollen Sachbeschädigungen im öffentlichen Raum (Vandalismus, Sprayereien) konsequenter verfolgt und härter bestraft werden?</t>
        </is>
      </c>
      <c r="E2932" t="inlineStr">
        <is>
          <t>Standard-4</t>
        </is>
      </c>
      <c r="F2932" t="n">
        <v>7</v>
      </c>
      <c r="G2932" t="inlineStr">
        <is>
          <t>Justiz, Armee &amp; Polizei</t>
        </is>
      </c>
      <c r="H2932" t="inlineStr">
        <is>
          <t>Q05348</t>
        </is>
      </c>
      <c r="I2932" t="inlineStr">
        <is>
          <t>de</t>
        </is>
      </c>
      <c r="J2932" t="b">
        <v>1</v>
      </c>
      <c r="K2932" t="inlineStr">
        <is>
          <t>8badcdf87ae6a5ce2efdf71dea3597dc</t>
        </is>
      </c>
      <c r="L2932" t="inlineStr">
        <is>
          <t>8badcdf87ae6a5ce2efdf71dea3597dc</t>
        </is>
      </c>
      <c r="M2932" t="n">
        <v>96</v>
      </c>
      <c r="N2932" t="n">
        <v>96</v>
      </c>
    </row>
    <row r="2933">
      <c r="A2933" t="n">
        <v>195</v>
      </c>
      <c r="B2933" t="n">
        <v>2018</v>
      </c>
      <c r="C2933" t="n">
        <v>3087</v>
      </c>
      <c r="D2933" t="inlineStr">
        <is>
          <t>Sollen Sachbeschädigungen im öffentlichen Raum (Vandalismus, Sprayereien) konsequenter verfolgt und härter bestraft werden?</t>
        </is>
      </c>
      <c r="E2933" t="inlineStr">
        <is>
          <t>Standard-4</t>
        </is>
      </c>
      <c r="F2933" t="n">
        <v>7</v>
      </c>
      <c r="G2933" t="inlineStr">
        <is>
          <t>Justiz, Armee &amp; Polizei</t>
        </is>
      </c>
      <c r="H2933" t="inlineStr">
        <is>
          <t>Q05706</t>
        </is>
      </c>
      <c r="I2933" t="inlineStr">
        <is>
          <t>de</t>
        </is>
      </c>
      <c r="J2933" t="b">
        <v>1</v>
      </c>
      <c r="K2933" t="inlineStr">
        <is>
          <t>8badcdf87ae6a5ce2efdf71dea3597dc</t>
        </is>
      </c>
      <c r="L2933" t="inlineStr">
        <is>
          <t>8badcdf87ae6a5ce2efdf71dea3597dc</t>
        </is>
      </c>
      <c r="M2933" t="n">
        <v>96</v>
      </c>
      <c r="N2933" t="n">
        <v>96</v>
      </c>
    </row>
    <row r="2934">
      <c r="A2934" t="n">
        <v>202</v>
      </c>
      <c r="B2934" t="n">
        <v>2019</v>
      </c>
      <c r="C2934" t="n">
        <v>3190</v>
      </c>
      <c r="D2934" t="inlineStr">
        <is>
          <t>Sollen Sachbeschädigungen im öffentlichen Raum (Vandalismus, Sprayereien) konsequenter verfolgt und härter bestraft werden?</t>
        </is>
      </c>
      <c r="E2934" t="inlineStr">
        <is>
          <t>Standard-4</t>
        </is>
      </c>
      <c r="F2934" t="n">
        <v>7</v>
      </c>
      <c r="G2934" t="inlineStr">
        <is>
          <t>Justiz, Armee &amp; Polizei</t>
        </is>
      </c>
      <c r="H2934" t="inlineStr">
        <is>
          <t>Q05758</t>
        </is>
      </c>
      <c r="I2934" t="inlineStr">
        <is>
          <t>de</t>
        </is>
      </c>
      <c r="J2934" t="b">
        <v>1</v>
      </c>
      <c r="K2934" t="inlineStr">
        <is>
          <t>8badcdf87ae6a5ce2efdf71dea3597dc</t>
        </is>
      </c>
      <c r="L2934" t="inlineStr">
        <is>
          <t>8badcdf87ae6a5ce2efdf71dea3597dc</t>
        </is>
      </c>
      <c r="M2934" t="n">
        <v>96</v>
      </c>
      <c r="N2934" t="n">
        <v>96</v>
      </c>
    </row>
    <row r="2935">
      <c r="A2935" t="n">
        <v>201</v>
      </c>
      <c r="B2935" t="n">
        <v>2019</v>
      </c>
      <c r="C2935" t="n">
        <v>3295</v>
      </c>
      <c r="D2935" t="inlineStr">
        <is>
          <t>Sollen Sachbeschädigungen im öffentlichen Raum (Vandalismus, Sprayereien) konsequenter verfolgt und härter bestraft werden?</t>
        </is>
      </c>
      <c r="E2935" t="inlineStr">
        <is>
          <t>Standard-4</t>
        </is>
      </c>
      <c r="F2935" t="n">
        <v>7</v>
      </c>
      <c r="G2935" t="inlineStr">
        <is>
          <t>Justiz, Armee &amp; Polizei</t>
        </is>
      </c>
      <c r="H2935" t="inlineStr">
        <is>
          <t>Q05810</t>
        </is>
      </c>
      <c r="I2935" t="inlineStr">
        <is>
          <t>de</t>
        </is>
      </c>
      <c r="J2935" t="b">
        <v>1</v>
      </c>
      <c r="K2935" t="inlineStr">
        <is>
          <t>8badcdf87ae6a5ce2efdf71dea3597dc</t>
        </is>
      </c>
      <c r="L2935" t="inlineStr">
        <is>
          <t>8badcdf87ae6a5ce2efdf71dea3597dc</t>
        </is>
      </c>
      <c r="M2935" t="n">
        <v>96</v>
      </c>
      <c r="N2935" t="n">
        <v>96</v>
      </c>
    </row>
    <row r="2936">
      <c r="A2936" t="n">
        <v>204</v>
      </c>
      <c r="B2936" t="n">
        <v>2019</v>
      </c>
      <c r="C2936" t="n">
        <v>3217</v>
      </c>
      <c r="D2936" t="inlineStr">
        <is>
          <t>Sollen Sachbeschädigungen im öffentlichen Raum (Vandalismus, Sprayereien) konsequenter verfolgt und härter bestraft werden?</t>
        </is>
      </c>
      <c r="E2936" t="inlineStr">
        <is>
          <t>Standard-4</t>
        </is>
      </c>
      <c r="F2936" t="n">
        <v>7</v>
      </c>
      <c r="G2936" t="inlineStr">
        <is>
          <t>Justiz, Armee &amp; Polizei</t>
        </is>
      </c>
      <c r="H2936" t="inlineStr">
        <is>
          <t>Q05982</t>
        </is>
      </c>
      <c r="I2936" t="inlineStr">
        <is>
          <t>de</t>
        </is>
      </c>
      <c r="J2936" t="b">
        <v>1</v>
      </c>
      <c r="K2936" t="inlineStr">
        <is>
          <t>8badcdf87ae6a5ce2efdf71dea3597dc</t>
        </is>
      </c>
      <c r="L2936" t="inlineStr">
        <is>
          <t>8badcdf87ae6a5ce2efdf71dea3597dc</t>
        </is>
      </c>
      <c r="M2936" t="n">
        <v>96</v>
      </c>
      <c r="N2936" t="n">
        <v>96</v>
      </c>
    </row>
    <row r="2937">
      <c r="A2937" t="n">
        <v>232</v>
      </c>
      <c r="B2937" t="n">
        <v>2020</v>
      </c>
      <c r="C2937" t="n">
        <v>3572</v>
      </c>
      <c r="D2937" t="inlineStr">
        <is>
          <t>Sollen Sachbeschädigungen im öffentlichen Raum (Vandalismus, Sprayereien) konsequenter verfolgt und härter bestraft werden?</t>
        </is>
      </c>
      <c r="E2937" t="inlineStr">
        <is>
          <t>Standard-4</t>
        </is>
      </c>
      <c r="F2937" t="n">
        <v>7</v>
      </c>
      <c r="G2937" t="inlineStr">
        <is>
          <t>Justiz, Armee &amp; Polizei</t>
        </is>
      </c>
      <c r="H2937" t="inlineStr">
        <is>
          <t>Q06034</t>
        </is>
      </c>
      <c r="I2937" t="inlineStr">
        <is>
          <t>de</t>
        </is>
      </c>
      <c r="J2937" t="b">
        <v>1</v>
      </c>
      <c r="K2937" t="inlineStr">
        <is>
          <t>8badcdf87ae6a5ce2efdf71dea3597dc</t>
        </is>
      </c>
      <c r="L2937" t="inlineStr">
        <is>
          <t>8badcdf87ae6a5ce2efdf71dea3597dc</t>
        </is>
      </c>
      <c r="M2937" t="n">
        <v>96</v>
      </c>
      <c r="N2937" t="n">
        <v>96</v>
      </c>
    </row>
    <row r="2938">
      <c r="A2938" t="n">
        <v>230</v>
      </c>
      <c r="B2938" t="n">
        <v>2020</v>
      </c>
      <c r="C2938" t="n">
        <v>3522</v>
      </c>
      <c r="D2938" t="inlineStr">
        <is>
          <t>Sollen Sachbeschädigungen im öffentlichen Raum (Vandalismus, Sprayereien) konsequenter verfolgt und härter bestraft werden?</t>
        </is>
      </c>
      <c r="E2938" t="inlineStr">
        <is>
          <t>Standard-4</t>
        </is>
      </c>
      <c r="F2938" t="n">
        <v>7</v>
      </c>
      <c r="G2938" t="inlineStr">
        <is>
          <t>Justiz, Armee &amp; Polizei</t>
        </is>
      </c>
      <c r="H2938" t="inlineStr">
        <is>
          <t>Q06177</t>
        </is>
      </c>
      <c r="I2938" t="inlineStr">
        <is>
          <t>de</t>
        </is>
      </c>
      <c r="J2938" t="b">
        <v>1</v>
      </c>
      <c r="K2938" t="inlineStr">
        <is>
          <t>8badcdf87ae6a5ce2efdf71dea3597dc</t>
        </is>
      </c>
      <c r="L2938" t="inlineStr">
        <is>
          <t>8badcdf87ae6a5ce2efdf71dea3597dc</t>
        </is>
      </c>
      <c r="M2938" t="n">
        <v>96</v>
      </c>
      <c r="N2938" t="n">
        <v>96</v>
      </c>
    </row>
    <row r="2939">
      <c r="A2939" t="n">
        <v>202</v>
      </c>
      <c r="B2939" t="n">
        <v>2019</v>
      </c>
      <c r="C2939" t="n">
        <v>3190</v>
      </c>
      <c r="D2939" t="inlineStr">
        <is>
          <t>Sollen Sachbeschädigungen im öffentlichen Raum (Vandalismus, Sprayereien) konsequenter verfolgt und härter bestraft werden?</t>
        </is>
      </c>
      <c r="E2939" t="inlineStr">
        <is>
          <t>Standard-4</t>
        </is>
      </c>
      <c r="F2939" t="n">
        <v>7</v>
      </c>
      <c r="G2939" t="inlineStr">
        <is>
          <t>Justiz, Armee &amp; Polizei</t>
        </is>
      </c>
      <c r="H2939" t="inlineStr">
        <is>
          <t>Q06574</t>
        </is>
      </c>
      <c r="I2939" t="inlineStr">
        <is>
          <t>de</t>
        </is>
      </c>
      <c r="J2939" t="b">
        <v>1</v>
      </c>
      <c r="K2939" t="inlineStr">
        <is>
          <t>8badcdf87ae6a5ce2efdf71dea3597dc</t>
        </is>
      </c>
      <c r="L2939" t="inlineStr">
        <is>
          <t>8badcdf87ae6a5ce2efdf71dea3597dc</t>
        </is>
      </c>
      <c r="M2939" t="n">
        <v>96</v>
      </c>
      <c r="N2939" t="n">
        <v>96</v>
      </c>
    </row>
    <row r="2940">
      <c r="A2940" t="n">
        <v>201</v>
      </c>
      <c r="B2940" t="n">
        <v>2019</v>
      </c>
      <c r="C2940" t="n">
        <v>3295</v>
      </c>
      <c r="D2940" t="inlineStr">
        <is>
          <t>Sollen Sachbeschädigungen im öffentlichen Raum (Vandalismus, Sprayereien) konsequenter verfolgt und härter bestraft werden?</t>
        </is>
      </c>
      <c r="E2940" t="inlineStr">
        <is>
          <t>Standard-4</t>
        </is>
      </c>
      <c r="F2940" t="n">
        <v>7</v>
      </c>
      <c r="G2940" t="inlineStr">
        <is>
          <t>Justiz, Armee &amp; Polizei</t>
        </is>
      </c>
      <c r="H2940" t="inlineStr">
        <is>
          <t>Q07369</t>
        </is>
      </c>
      <c r="I2940" t="inlineStr">
        <is>
          <t>de</t>
        </is>
      </c>
      <c r="J2940" t="b">
        <v>1</v>
      </c>
      <c r="K2940" t="inlineStr">
        <is>
          <t>8badcdf87ae6a5ce2efdf71dea3597dc</t>
        </is>
      </c>
      <c r="L2940" t="inlineStr">
        <is>
          <t>8badcdf87ae6a5ce2efdf71dea3597dc</t>
        </is>
      </c>
      <c r="M2940" t="n">
        <v>96</v>
      </c>
      <c r="N2940" t="n">
        <v>96</v>
      </c>
    </row>
    <row r="2941">
      <c r="A2941" t="n">
        <v>100</v>
      </c>
      <c r="B2941" t="n">
        <v>2016</v>
      </c>
      <c r="C2941" t="n">
        <v>1631</v>
      </c>
      <c r="D2941" t="inlineStr">
        <is>
          <t>Sollen Sachbeschädigungen im öffentlichen Raum (Vandalismus, Sprayereien) konsequenter verfolgt und härter bestraft werden?</t>
        </is>
      </c>
      <c r="E2941" t="inlineStr">
        <is>
          <t>Standard-4</t>
        </is>
      </c>
      <c r="F2941" t="n">
        <v>7</v>
      </c>
      <c r="G2941" t="inlineStr">
        <is>
          <t>Justiz, Armee &amp; Polizei</t>
        </is>
      </c>
      <c r="H2941" t="inlineStr">
        <is>
          <t>Q07819</t>
        </is>
      </c>
      <c r="I2941" t="inlineStr">
        <is>
          <t>de</t>
        </is>
      </c>
      <c r="J2941" t="b">
        <v>1</v>
      </c>
      <c r="K2941" t="inlineStr">
        <is>
          <t>8badcdf87ae6a5ce2efdf71dea3597dc</t>
        </is>
      </c>
      <c r="L2941" t="inlineStr">
        <is>
          <t>8badcdf87ae6a5ce2efdf71dea3597dc</t>
        </is>
      </c>
      <c r="M2941" t="n">
        <v>96</v>
      </c>
      <c r="N2941" t="n">
        <v>96</v>
      </c>
    </row>
    <row r="2942">
      <c r="A2942" t="n">
        <v>232</v>
      </c>
      <c r="B2942" t="n">
        <v>2020</v>
      </c>
      <c r="C2942" t="n">
        <v>3572</v>
      </c>
      <c r="D2942" t="inlineStr">
        <is>
          <t>Sollen Sachbeschädigungen im öffentlichen Raum (Vandalismus, Sprayereien) konsequenter verfolgt und härter bestraft werden?</t>
        </is>
      </c>
      <c r="E2942" t="inlineStr">
        <is>
          <t>Standard-4</t>
        </is>
      </c>
      <c r="F2942" t="n">
        <v>7</v>
      </c>
      <c r="G2942" t="inlineStr">
        <is>
          <t>Justiz, Armee &amp; Polizei</t>
        </is>
      </c>
      <c r="H2942" t="inlineStr">
        <is>
          <t>Q07864</t>
        </is>
      </c>
      <c r="I2942" t="inlineStr">
        <is>
          <t>de</t>
        </is>
      </c>
      <c r="J2942" t="b">
        <v>1</v>
      </c>
      <c r="K2942" t="inlineStr">
        <is>
          <t>8badcdf87ae6a5ce2efdf71dea3597dc</t>
        </is>
      </c>
      <c r="L2942" t="inlineStr">
        <is>
          <t>8badcdf87ae6a5ce2efdf71dea3597dc</t>
        </is>
      </c>
      <c r="M2942" t="n">
        <v>96</v>
      </c>
      <c r="N2942" t="n">
        <v>96</v>
      </c>
    </row>
    <row r="2943">
      <c r="A2943" t="n">
        <v>284</v>
      </c>
      <c r="B2943" t="n">
        <v>2021</v>
      </c>
      <c r="C2943" t="n">
        <v>4535</v>
      </c>
      <c r="D2943" t="inlineStr">
        <is>
          <t>Sollen Sachbeschädigungen im öffentlichen Raum (Vandalismus, Sprayereien) konsequenter verfolgt und härter bestraft werden?</t>
        </is>
      </c>
      <c r="E2943" t="inlineStr">
        <is>
          <t>Standard-4</t>
        </is>
      </c>
      <c r="F2943" t="n">
        <v>7</v>
      </c>
      <c r="G2943" t="inlineStr">
        <is>
          <t>Justiz, Armee &amp; Polizei</t>
        </is>
      </c>
      <c r="H2943" t="inlineStr">
        <is>
          <t>Q08076</t>
        </is>
      </c>
      <c r="I2943" t="inlineStr">
        <is>
          <t>de</t>
        </is>
      </c>
      <c r="J2943" t="b">
        <v>1</v>
      </c>
      <c r="K2943" t="inlineStr">
        <is>
          <t>8badcdf87ae6a5ce2efdf71dea3597dc</t>
        </is>
      </c>
      <c r="L2943" t="inlineStr">
        <is>
          <t>8badcdf87ae6a5ce2efdf71dea3597dc</t>
        </is>
      </c>
      <c r="M2943" t="n">
        <v>96</v>
      </c>
      <c r="N2943" t="n">
        <v>96</v>
      </c>
    </row>
    <row r="2944">
      <c r="A2944" t="n">
        <v>105</v>
      </c>
      <c r="B2944" t="n">
        <v>2016</v>
      </c>
      <c r="C2944" t="n">
        <v>1669</v>
      </c>
      <c r="D2944" t="inlineStr">
        <is>
          <t>Sollen Sachbeschädigungen im öffentlichen Raum (Vandalismus, Sprayereien) konsequenter verfolgt und härter bestraft werden?</t>
        </is>
      </c>
      <c r="E2944" t="inlineStr">
        <is>
          <t>Standard-4</t>
        </is>
      </c>
      <c r="F2944" t="n">
        <v>7</v>
      </c>
      <c r="G2944" t="inlineStr">
        <is>
          <t>Justiz, Armee &amp; Polizei</t>
        </is>
      </c>
      <c r="H2944" t="inlineStr">
        <is>
          <t>Q08229</t>
        </is>
      </c>
      <c r="I2944" t="inlineStr">
        <is>
          <t>de</t>
        </is>
      </c>
      <c r="J2944" t="b">
        <v>1</v>
      </c>
      <c r="K2944" t="inlineStr">
        <is>
          <t>8badcdf87ae6a5ce2efdf71dea3597dc</t>
        </is>
      </c>
      <c r="L2944" t="inlineStr">
        <is>
          <t>8badcdf87ae6a5ce2efdf71dea3597dc</t>
        </is>
      </c>
      <c r="M2944" t="n">
        <v>96</v>
      </c>
      <c r="N2944" t="n">
        <v>96</v>
      </c>
    </row>
    <row r="2945">
      <c r="A2945" t="n">
        <v>230</v>
      </c>
      <c r="B2945" t="n">
        <v>2020</v>
      </c>
      <c r="C2945" t="n">
        <v>3522</v>
      </c>
      <c r="D2945" t="inlineStr">
        <is>
          <t>Sollen Sachbeschädigungen im öffentlichen Raum (Vandalismus, Sprayereien) konsequenter verfolgt und härter bestraft werden?</t>
        </is>
      </c>
      <c r="E2945" t="inlineStr">
        <is>
          <t>Standard-4</t>
        </is>
      </c>
      <c r="F2945" t="n">
        <v>7</v>
      </c>
      <c r="G2945" t="inlineStr">
        <is>
          <t>Justiz, Armee &amp; Polizei</t>
        </is>
      </c>
      <c r="H2945" t="inlineStr">
        <is>
          <t>Q08516</t>
        </is>
      </c>
      <c r="I2945" t="inlineStr">
        <is>
          <t>de</t>
        </is>
      </c>
      <c r="J2945" t="b">
        <v>1</v>
      </c>
      <c r="K2945" t="inlineStr">
        <is>
          <t>8badcdf87ae6a5ce2efdf71dea3597dc</t>
        </is>
      </c>
      <c r="L2945" t="inlineStr">
        <is>
          <t>8badcdf87ae6a5ce2efdf71dea3597dc</t>
        </is>
      </c>
      <c r="M2945" t="n">
        <v>96</v>
      </c>
      <c r="N2945" t="n">
        <v>96</v>
      </c>
    </row>
    <row r="2946">
      <c r="A2946" t="n">
        <v>156</v>
      </c>
      <c r="B2946" t="n">
        <v>2017</v>
      </c>
      <c r="C2946" t="n">
        <v>2258</v>
      </c>
      <c r="D2946" t="inlineStr">
        <is>
          <t>Sollen Sachbeschädigungen im öffentlichen Raum (Vandalismus, Sprayereien) konsequenter verfolgt und härter bestraft werden?</t>
        </is>
      </c>
      <c r="E2946" t="inlineStr">
        <is>
          <t>Standard-4</t>
        </is>
      </c>
      <c r="F2946" t="n">
        <v>7</v>
      </c>
      <c r="G2946" t="inlineStr">
        <is>
          <t>Justiz, Armee &amp; Polizei</t>
        </is>
      </c>
      <c r="H2946" t="inlineStr">
        <is>
          <t>Q08686</t>
        </is>
      </c>
      <c r="I2946" t="inlineStr">
        <is>
          <t>de</t>
        </is>
      </c>
      <c r="J2946" t="b">
        <v>1</v>
      </c>
      <c r="K2946" t="inlineStr">
        <is>
          <t>8badcdf87ae6a5ce2efdf71dea3597dc</t>
        </is>
      </c>
      <c r="L2946" t="inlineStr">
        <is>
          <t>8badcdf87ae6a5ce2efdf71dea3597dc</t>
        </is>
      </c>
      <c r="M2946" t="n">
        <v>96</v>
      </c>
      <c r="N2946" t="n">
        <v>96</v>
      </c>
    </row>
    <row r="2947">
      <c r="A2947" t="n">
        <v>195</v>
      </c>
      <c r="B2947" t="n">
        <v>2018</v>
      </c>
      <c r="C2947" t="n">
        <v>3087</v>
      </c>
      <c r="D2947" t="inlineStr">
        <is>
          <t>Sollen Sachbeschädigungen im öffentlichen Raum (Vandalismus, Sprayereien) konsequenter verfolgt und härter bestraft werden?</t>
        </is>
      </c>
      <c r="E2947" t="inlineStr">
        <is>
          <t>Standard-4</t>
        </is>
      </c>
      <c r="F2947" t="n">
        <v>7</v>
      </c>
      <c r="G2947" t="inlineStr">
        <is>
          <t>Justiz, Armee &amp; Polizei</t>
        </is>
      </c>
      <c r="H2947" t="inlineStr">
        <is>
          <t>Q08849</t>
        </is>
      </c>
      <c r="I2947" t="inlineStr">
        <is>
          <t>de</t>
        </is>
      </c>
      <c r="J2947" t="b">
        <v>1</v>
      </c>
      <c r="K2947" t="inlineStr">
        <is>
          <t>8badcdf87ae6a5ce2efdf71dea3597dc</t>
        </is>
      </c>
      <c r="L2947" t="inlineStr">
        <is>
          <t>8badcdf87ae6a5ce2efdf71dea3597dc</t>
        </is>
      </c>
      <c r="M2947" t="n">
        <v>96</v>
      </c>
      <c r="N2947" t="n">
        <v>96</v>
      </c>
    </row>
    <row r="2948">
      <c r="A2948" t="n">
        <v>80</v>
      </c>
      <c r="B2948" t="n">
        <v>2015</v>
      </c>
      <c r="C2948" t="n">
        <v>1280</v>
      </c>
      <c r="D2948" t="inlineStr">
        <is>
          <t>Sollen Sachbeschädigungen im öffentlichen Raum (Vandalismus, Sprayereien) konsequenter verfolgt und härter bestraft werden?</t>
        </is>
      </c>
      <c r="E2948" t="inlineStr">
        <is>
          <t>Standard-4</t>
        </is>
      </c>
      <c r="F2948" t="n">
        <v>7</v>
      </c>
      <c r="G2948" t="inlineStr">
        <is>
          <t>Justiz, Armee &amp; Polizei</t>
        </is>
      </c>
      <c r="H2948" t="inlineStr">
        <is>
          <t>Q08909</t>
        </is>
      </c>
      <c r="I2948" t="inlineStr">
        <is>
          <t>de</t>
        </is>
      </c>
      <c r="J2948" t="b">
        <v>1</v>
      </c>
      <c r="K2948" t="inlineStr">
        <is>
          <t>8badcdf87ae6a5ce2efdf71dea3597dc</t>
        </is>
      </c>
      <c r="L2948" t="inlineStr">
        <is>
          <t>8badcdf87ae6a5ce2efdf71dea3597dc</t>
        </is>
      </c>
      <c r="M2948" t="n">
        <v>96</v>
      </c>
      <c r="N2948" t="n">
        <v>96</v>
      </c>
    </row>
    <row r="2949">
      <c r="A2949" t="n">
        <v>204</v>
      </c>
      <c r="B2949" t="n">
        <v>2019</v>
      </c>
      <c r="C2949" t="n">
        <v>3217</v>
      </c>
      <c r="D2949" t="inlineStr">
        <is>
          <t>Sollen Sachbeschädigungen im öffentlichen Raum (Vandalismus, Sprayereien) konsequenter verfolgt und härter bestraft werden?</t>
        </is>
      </c>
      <c r="E2949" t="inlineStr">
        <is>
          <t>Standard-4</t>
        </is>
      </c>
      <c r="F2949" t="n">
        <v>7</v>
      </c>
      <c r="G2949" t="inlineStr">
        <is>
          <t>Justiz, Armee &amp; Polizei</t>
        </is>
      </c>
      <c r="H2949" t="inlineStr">
        <is>
          <t>Q08963</t>
        </is>
      </c>
      <c r="I2949" t="inlineStr">
        <is>
          <t>de</t>
        </is>
      </c>
      <c r="J2949" t="b">
        <v>1</v>
      </c>
      <c r="K2949" t="inlineStr">
        <is>
          <t>8badcdf87ae6a5ce2efdf71dea3597dc</t>
        </is>
      </c>
      <c r="L2949" t="inlineStr">
        <is>
          <t>8badcdf87ae6a5ce2efdf71dea3597dc</t>
        </is>
      </c>
      <c r="M2949" t="n">
        <v>96</v>
      </c>
      <c r="N2949" t="n">
        <v>96</v>
      </c>
    </row>
    <row r="2951">
      <c r="A2951" s="1">
        <f>== Cluster 188 – 31 Fragen – unterschiedliche Fragen vorhanden ===</f>
        <v/>
      </c>
      <c r="B2951" s="1" t="n"/>
      <c r="C2951" s="1" t="n"/>
      <c r="D2951" s="1" t="n"/>
      <c r="E2951" s="1" t="n"/>
      <c r="F2951" s="1" t="n"/>
      <c r="G2951" s="1" t="n"/>
      <c r="H2951" s="1" t="n"/>
      <c r="I2951" s="1" t="n"/>
      <c r="J2951" s="1" t="n"/>
      <c r="K2951" s="1" t="n"/>
      <c r="L2951" s="1" t="n"/>
      <c r="M2951" s="1" t="n"/>
      <c r="N2951" s="1" t="n"/>
    </row>
    <row r="2952">
      <c r="A2952" t="inlineStr">
        <is>
          <t>ID_Wahl</t>
        </is>
      </c>
      <c r="B2952" t="inlineStr">
        <is>
          <t>Datum</t>
        </is>
      </c>
      <c r="C2952" t="inlineStr">
        <is>
          <t>Frage_ID</t>
        </is>
      </c>
      <c r="D2952" t="inlineStr">
        <is>
          <t>Frage_Text</t>
        </is>
      </c>
      <c r="E2952" t="inlineStr">
        <is>
          <t>Frage_Typ</t>
        </is>
      </c>
      <c r="F2952" t="inlineStr">
        <is>
          <t>Bereich_ID</t>
        </is>
      </c>
      <c r="G2952" t="inlineStr">
        <is>
          <t>Bereich</t>
        </is>
      </c>
      <c r="H2952" t="inlineStr">
        <is>
          <t>ID_gesamt</t>
        </is>
      </c>
      <c r="I2952" t="inlineStr">
        <is>
          <t>Sprache</t>
        </is>
      </c>
      <c r="J2952" t="inlineStr">
        <is>
          <t>Duplikat</t>
        </is>
      </c>
      <c r="K2952" t="inlineStr">
        <is>
          <t>Frage_Hash</t>
        </is>
      </c>
      <c r="L2952" t="inlineStr">
        <is>
          <t>Duplikat_Gruppe</t>
        </is>
      </c>
      <c r="M2952" t="inlineStr">
        <is>
          <t>Cluster_Duplikate</t>
        </is>
      </c>
      <c r="N2952" t="inlineStr">
        <is>
          <t>Cluster_Final</t>
        </is>
      </c>
    </row>
    <row r="2953">
      <c r="A2953" t="n">
        <v>49</v>
      </c>
      <c r="B2953" s="2" t="n">
        <v>44101</v>
      </c>
      <c r="C2953" t="n">
        <v>1354</v>
      </c>
      <c r="D2953" t="inlineStr">
        <is>
          <t>Würden Sie einen Ausbau der Videoüberwachung (z.B. an Bahnhöfen, Schulen, Unterführungen) begrüssen?</t>
        </is>
      </c>
      <c r="E2953" t="inlineStr">
        <is>
          <t>options4</t>
        </is>
      </c>
      <c r="F2953" t="n">
        <v>5234</v>
      </c>
      <c r="G2953" t="inlineStr">
        <is>
          <t>Sicherheit &amp; Polizei</t>
        </is>
      </c>
      <c r="H2953" t="inlineStr">
        <is>
          <t>Q00355</t>
        </is>
      </c>
      <c r="I2953" t="inlineStr">
        <is>
          <t>de</t>
        </is>
      </c>
      <c r="J2953" t="b">
        <v>1</v>
      </c>
      <c r="K2953" t="inlineStr">
        <is>
          <t>9a2e9b5b75b0809181bdd4cc937df0e2</t>
        </is>
      </c>
      <c r="L2953" t="inlineStr">
        <is>
          <t>9a2e9b5b75b0809181bdd4cc937df0e2</t>
        </is>
      </c>
      <c r="M2953" t="n">
        <v>188</v>
      </c>
      <c r="N2953" t="n">
        <v>188</v>
      </c>
    </row>
    <row r="2954">
      <c r="A2954" t="n">
        <v>18</v>
      </c>
      <c r="B2954" s="2" t="n">
        <v>44101</v>
      </c>
      <c r="C2954" t="n">
        <v>1813</v>
      </c>
      <c r="D2954" t="inlineStr">
        <is>
          <t>Würden Sie einen Ausbau der Videoüberwachung (z.B. an Bahnhöfen, Schulen, Unterführungen) begrüssen?</t>
        </is>
      </c>
      <c r="E2954" t="inlineStr">
        <is>
          <t>options4</t>
        </is>
      </c>
      <c r="F2954" t="n">
        <v>5224</v>
      </c>
      <c r="G2954" t="inlineStr">
        <is>
          <t>Sicherheit &amp; Polizei</t>
        </is>
      </c>
      <c r="H2954" t="inlineStr">
        <is>
          <t>Q00404</t>
        </is>
      </c>
      <c r="I2954" t="inlineStr">
        <is>
          <t>de</t>
        </is>
      </c>
      <c r="J2954" t="b">
        <v>1</v>
      </c>
      <c r="K2954" t="inlineStr">
        <is>
          <t>9a2e9b5b75b0809181bdd4cc937df0e2</t>
        </is>
      </c>
      <c r="L2954" t="inlineStr">
        <is>
          <t>9a2e9b5b75b0809181bdd4cc937df0e2</t>
        </is>
      </c>
      <c r="M2954" t="n">
        <v>188</v>
      </c>
      <c r="N2954" t="n">
        <v>188</v>
      </c>
    </row>
    <row r="2955">
      <c r="A2955" t="n">
        <v>51</v>
      </c>
      <c r="B2955" s="2" t="n">
        <v>44101</v>
      </c>
      <c r="C2955" t="n">
        <v>1608</v>
      </c>
      <c r="D2955" t="inlineStr">
        <is>
          <t>Würden Sie einen Ausbau der Videoüberwachung (z.B. an Bahnhöfen, Schulen, Unterführungen) begrüssen?</t>
        </is>
      </c>
      <c r="E2955" t="inlineStr">
        <is>
          <t>options4</t>
        </is>
      </c>
      <c r="F2955" t="n">
        <v>5232</v>
      </c>
      <c r="G2955" t="inlineStr">
        <is>
          <t>Sicherheit &amp; Polizei</t>
        </is>
      </c>
      <c r="H2955" t="inlineStr">
        <is>
          <t>Q00451</t>
        </is>
      </c>
      <c r="I2955" t="inlineStr">
        <is>
          <t>de</t>
        </is>
      </c>
      <c r="J2955" t="b">
        <v>1</v>
      </c>
      <c r="K2955" t="inlineStr">
        <is>
          <t>9a2e9b5b75b0809181bdd4cc937df0e2</t>
        </is>
      </c>
      <c r="L2955" t="inlineStr">
        <is>
          <t>9a2e9b5b75b0809181bdd4cc937df0e2</t>
        </is>
      </c>
      <c r="M2955" t="n">
        <v>188</v>
      </c>
      <c r="N2955" t="n">
        <v>188</v>
      </c>
    </row>
    <row r="2956">
      <c r="A2956" t="n">
        <v>22</v>
      </c>
      <c r="B2956" s="2" t="n">
        <v>44101</v>
      </c>
      <c r="C2956" t="n">
        <v>1896</v>
      </c>
      <c r="D2956" t="inlineStr">
        <is>
          <t>Würden Sie einen Ausbau der Videoüberwachung (z.B. an Bahnhöfen, Schulen, Unterführungen) begrüssen?</t>
        </is>
      </c>
      <c r="E2956" t="inlineStr">
        <is>
          <t>options4</t>
        </is>
      </c>
      <c r="F2956" t="n">
        <v>5219</v>
      </c>
      <c r="G2956" t="inlineStr">
        <is>
          <t>Sicherheit &amp; Polizei</t>
        </is>
      </c>
      <c r="H2956" t="inlineStr">
        <is>
          <t>Q00545</t>
        </is>
      </c>
      <c r="I2956" t="inlineStr">
        <is>
          <t>de</t>
        </is>
      </c>
      <c r="J2956" t="b">
        <v>1</v>
      </c>
      <c r="K2956" t="inlineStr">
        <is>
          <t>9a2e9b5b75b0809181bdd4cc937df0e2</t>
        </is>
      </c>
      <c r="L2956" t="inlineStr">
        <is>
          <t>9a2e9b5b75b0809181bdd4cc937df0e2</t>
        </is>
      </c>
      <c r="M2956" t="n">
        <v>188</v>
      </c>
      <c r="N2956" t="n">
        <v>188</v>
      </c>
    </row>
    <row r="2957">
      <c r="A2957" t="n">
        <v>25</v>
      </c>
      <c r="B2957" s="2" t="n">
        <v>44129</v>
      </c>
      <c r="C2957" t="n">
        <v>2571</v>
      </c>
      <c r="D2957" t="inlineStr">
        <is>
          <t>Würden Sie einen Ausbau der Videoüberwachung (z.B. an Bahnhöfen, Schulen, Unterführungen) begrüssen?</t>
        </is>
      </c>
      <c r="E2957" t="inlineStr">
        <is>
          <t>options4</t>
        </is>
      </c>
      <c r="F2957" t="n">
        <v>5228</v>
      </c>
      <c r="G2957" t="inlineStr">
        <is>
          <t>Sicherheit &amp; Polizei</t>
        </is>
      </c>
      <c r="H2957" t="inlineStr">
        <is>
          <t>Q00711</t>
        </is>
      </c>
      <c r="I2957" t="inlineStr">
        <is>
          <t>de</t>
        </is>
      </c>
      <c r="J2957" t="b">
        <v>1</v>
      </c>
      <c r="K2957" t="inlineStr">
        <is>
          <t>9a2e9b5b75b0809181bdd4cc937df0e2</t>
        </is>
      </c>
      <c r="L2957" t="inlineStr">
        <is>
          <t>9a2e9b5b75b0809181bdd4cc937df0e2</t>
        </is>
      </c>
      <c r="M2957" t="n">
        <v>188</v>
      </c>
      <c r="N2957" t="n">
        <v>188</v>
      </c>
    </row>
    <row r="2958">
      <c r="A2958" t="n">
        <v>32</v>
      </c>
      <c r="B2958" s="2" t="n">
        <v>44164</v>
      </c>
      <c r="C2958" t="n">
        <v>2788</v>
      </c>
      <c r="D2958" t="inlineStr">
        <is>
          <t>Würden Sie einen Ausbau der Videoüberwachung (z.B. an Bahnhöfen, Schulen, Unterführungen) begrüssen?</t>
        </is>
      </c>
      <c r="E2958" t="inlineStr">
        <is>
          <t>options4</t>
        </is>
      </c>
      <c r="F2958" t="n">
        <v>5218</v>
      </c>
      <c r="G2958" t="inlineStr">
        <is>
          <t>Sicherheit &amp; Polizei</t>
        </is>
      </c>
      <c r="H2958" t="inlineStr">
        <is>
          <t>Q00820</t>
        </is>
      </c>
      <c r="I2958" t="inlineStr">
        <is>
          <t>de</t>
        </is>
      </c>
      <c r="J2958" t="b">
        <v>1</v>
      </c>
      <c r="K2958" t="inlineStr">
        <is>
          <t>9a2e9b5b75b0809181bdd4cc937df0e2</t>
        </is>
      </c>
      <c r="L2958" t="inlineStr">
        <is>
          <t>9a2e9b5b75b0809181bdd4cc937df0e2</t>
        </is>
      </c>
      <c r="M2958" t="n">
        <v>188</v>
      </c>
      <c r="N2958" t="n">
        <v>188</v>
      </c>
    </row>
    <row r="2959">
      <c r="A2959" t="n">
        <v>75</v>
      </c>
      <c r="B2959" s="2" t="n">
        <v>44465</v>
      </c>
      <c r="C2959" t="n">
        <v>4092</v>
      </c>
      <c r="D2959" t="inlineStr">
        <is>
          <t xml:space="preserve">Würden Sie einen Ausbau der Videoüberwachung (z.B. an Bahnhöfen, Schulen, Unterführungen) begrüssen? </t>
        </is>
      </c>
      <c r="E2959" t="inlineStr">
        <is>
          <t>options4</t>
        </is>
      </c>
      <c r="F2959" t="n">
        <v>5250</v>
      </c>
      <c r="G2959" t="inlineStr">
        <is>
          <t>Sicherheit &amp; Polizei</t>
        </is>
      </c>
      <c r="H2959" t="inlineStr">
        <is>
          <t>Q01277</t>
        </is>
      </c>
      <c r="I2959" t="inlineStr">
        <is>
          <t>de</t>
        </is>
      </c>
      <c r="J2959" t="b">
        <v>1</v>
      </c>
      <c r="K2959" t="inlineStr">
        <is>
          <t>9a2e9b5b75b0809181bdd4cc937df0e2</t>
        </is>
      </c>
      <c r="L2959" t="inlineStr">
        <is>
          <t>9a2e9b5b75b0809181bdd4cc937df0e2</t>
        </is>
      </c>
      <c r="M2959" t="n">
        <v>188</v>
      </c>
      <c r="N2959" t="n">
        <v>188</v>
      </c>
    </row>
    <row r="2960">
      <c r="A2960" t="n">
        <v>92</v>
      </c>
      <c r="B2960" s="2" t="n">
        <v>44647</v>
      </c>
      <c r="C2960" t="n">
        <v>5669</v>
      </c>
      <c r="D2960" t="inlineStr">
        <is>
          <t>Würden Sie einen Ausbau der Videoüberwachung (z.B. an Bahnhöfen, Schulen, Unterführungen) begrüssen?</t>
        </is>
      </c>
      <c r="E2960" t="inlineStr">
        <is>
          <t>options4</t>
        </is>
      </c>
      <c r="F2960" t="n">
        <v>5270</v>
      </c>
      <c r="G2960" t="inlineStr">
        <is>
          <t>Sicherheit &amp; Polizei</t>
        </is>
      </c>
      <c r="H2960" t="inlineStr">
        <is>
          <t>Q01657</t>
        </is>
      </c>
      <c r="I2960" t="inlineStr">
        <is>
          <t>de</t>
        </is>
      </c>
      <c r="J2960" t="b">
        <v>1</v>
      </c>
      <c r="K2960" t="inlineStr">
        <is>
          <t>9a2e9b5b75b0809181bdd4cc937df0e2</t>
        </is>
      </c>
      <c r="L2960" t="inlineStr">
        <is>
          <t>9a2e9b5b75b0809181bdd4cc937df0e2</t>
        </is>
      </c>
      <c r="M2960" t="n">
        <v>188</v>
      </c>
      <c r="N2960" t="n">
        <v>188</v>
      </c>
    </row>
    <row r="2961">
      <c r="A2961" t="n">
        <v>105</v>
      </c>
      <c r="B2961" s="2" t="n">
        <v>44633</v>
      </c>
      <c r="C2961" t="n">
        <v>5469</v>
      </c>
      <c r="D2961" t="inlineStr">
        <is>
          <t>Würden Sie einen Ausbau der Videoüberwachung (z.B. an Bahnhöfen, Schulen, Unterführungen) begrüssen?</t>
        </is>
      </c>
      <c r="E2961" t="inlineStr">
        <is>
          <t>options4</t>
        </is>
      </c>
      <c r="F2961" t="n">
        <v>5267</v>
      </c>
      <c r="G2961" t="inlineStr">
        <is>
          <t>Sicherheit &amp; Polizei</t>
        </is>
      </c>
      <c r="H2961" t="inlineStr">
        <is>
          <t>Q01875</t>
        </is>
      </c>
      <c r="I2961" t="inlineStr">
        <is>
          <t>de</t>
        </is>
      </c>
      <c r="J2961" t="b">
        <v>1</v>
      </c>
      <c r="K2961" t="inlineStr">
        <is>
          <t>9a2e9b5b75b0809181bdd4cc937df0e2</t>
        </is>
      </c>
      <c r="L2961" t="inlineStr">
        <is>
          <t>9a2e9b5b75b0809181bdd4cc937df0e2</t>
        </is>
      </c>
      <c r="M2961" t="n">
        <v>188</v>
      </c>
      <c r="N2961" t="n">
        <v>188</v>
      </c>
    </row>
    <row r="2962">
      <c r="A2962" t="n">
        <v>106</v>
      </c>
      <c r="B2962" s="2" t="n">
        <v>44633</v>
      </c>
      <c r="C2962" t="n">
        <v>5380</v>
      </c>
      <c r="D2962" t="inlineStr">
        <is>
          <t>Würden Sie einen Ausbau der Videoüberwachung (z.B. an Bahnhöfen, Schulen, Unterführungen) begrüssen?</t>
        </is>
      </c>
      <c r="E2962" t="inlineStr">
        <is>
          <t>options4</t>
        </is>
      </c>
      <c r="F2962" t="n">
        <v>5265</v>
      </c>
      <c r="G2962" t="inlineStr">
        <is>
          <t>Sicherheit &amp; Polizei</t>
        </is>
      </c>
      <c r="H2962" t="inlineStr">
        <is>
          <t>Q01930</t>
        </is>
      </c>
      <c r="I2962" t="inlineStr">
        <is>
          <t>de</t>
        </is>
      </c>
      <c r="J2962" t="b">
        <v>1</v>
      </c>
      <c r="K2962" t="inlineStr">
        <is>
          <t>9a2e9b5b75b0809181bdd4cc937df0e2</t>
        </is>
      </c>
      <c r="L2962" t="inlineStr">
        <is>
          <t>9a2e9b5b75b0809181bdd4cc937df0e2</t>
        </is>
      </c>
      <c r="M2962" t="n">
        <v>188</v>
      </c>
      <c r="N2962" t="n">
        <v>188</v>
      </c>
    </row>
    <row r="2963">
      <c r="A2963" t="n">
        <v>109</v>
      </c>
      <c r="B2963" s="2" t="n">
        <v>44647</v>
      </c>
      <c r="C2963" t="n">
        <v>5622</v>
      </c>
      <c r="D2963" t="inlineStr">
        <is>
          <t>Würden Sie einen Ausbau der Videoüberwachung (z.B. an Bahnhöfen, Schulen, Unterführungen) begrüssen?</t>
        </is>
      </c>
      <c r="E2963" t="inlineStr">
        <is>
          <t>options4</t>
        </is>
      </c>
      <c r="F2963" t="n">
        <v>5269</v>
      </c>
      <c r="G2963" t="inlineStr">
        <is>
          <t>Sicherheit &amp; Polizei</t>
        </is>
      </c>
      <c r="H2963" t="inlineStr">
        <is>
          <t>Q01983</t>
        </is>
      </c>
      <c r="I2963" t="inlineStr">
        <is>
          <t>de</t>
        </is>
      </c>
      <c r="J2963" t="b">
        <v>1</v>
      </c>
      <c r="K2963" t="inlineStr">
        <is>
          <t>9a2e9b5b75b0809181bdd4cc937df0e2</t>
        </is>
      </c>
      <c r="L2963" t="inlineStr">
        <is>
          <t>9a2e9b5b75b0809181bdd4cc937df0e2</t>
        </is>
      </c>
      <c r="M2963" t="n">
        <v>188</v>
      </c>
      <c r="N2963" t="n">
        <v>188</v>
      </c>
    </row>
    <row r="2964">
      <c r="A2964" t="n">
        <v>111</v>
      </c>
      <c r="B2964" s="2" t="n">
        <v>44696</v>
      </c>
      <c r="C2964" t="n">
        <v>5996</v>
      </c>
      <c r="D2964" t="inlineStr">
        <is>
          <t>Würden Sie einen Ausbau der Videoüberwachung (z.B. an Bahnhöfen, Schulen, Unterführungen) begrüssen?</t>
        </is>
      </c>
      <c r="E2964" t="inlineStr">
        <is>
          <t>options4</t>
        </is>
      </c>
      <c r="F2964" t="n">
        <v>5274</v>
      </c>
      <c r="G2964" t="inlineStr">
        <is>
          <t>Sicherheit &amp; Polizei</t>
        </is>
      </c>
      <c r="H2964" t="inlineStr">
        <is>
          <t>Q02036</t>
        </is>
      </c>
      <c r="I2964" t="inlineStr">
        <is>
          <t>de</t>
        </is>
      </c>
      <c r="J2964" t="b">
        <v>1</v>
      </c>
      <c r="K2964" t="inlineStr">
        <is>
          <t>9a2e9b5b75b0809181bdd4cc937df0e2</t>
        </is>
      </c>
      <c r="L2964" t="inlineStr">
        <is>
          <t>9a2e9b5b75b0809181bdd4cc937df0e2</t>
        </is>
      </c>
      <c r="M2964" t="n">
        <v>188</v>
      </c>
      <c r="N2964" t="n">
        <v>188</v>
      </c>
    </row>
    <row r="2965">
      <c r="A2965" t="n">
        <v>113</v>
      </c>
      <c r="B2965" s="2" t="n">
        <v>44696</v>
      </c>
      <c r="C2965" t="n">
        <v>6061</v>
      </c>
      <c r="D2965" t="inlineStr">
        <is>
          <t>Würden Sie einen Ausbau der Videoüberwachung (z.B. an Bahnhöfen, Schulen, Unterführungen) begrüssen?</t>
        </is>
      </c>
      <c r="E2965" t="inlineStr">
        <is>
          <t>options4</t>
        </is>
      </c>
      <c r="F2965" t="n">
        <v>5276</v>
      </c>
      <c r="G2965" t="inlineStr">
        <is>
          <t>Sicherheit &amp; Polizei</t>
        </is>
      </c>
      <c r="H2965" t="inlineStr">
        <is>
          <t>Q02089</t>
        </is>
      </c>
      <c r="I2965" t="inlineStr">
        <is>
          <t>de</t>
        </is>
      </c>
      <c r="J2965" t="b">
        <v>1</v>
      </c>
      <c r="K2965" t="inlineStr">
        <is>
          <t>9a2e9b5b75b0809181bdd4cc937df0e2</t>
        </is>
      </c>
      <c r="L2965" t="inlineStr">
        <is>
          <t>9a2e9b5b75b0809181bdd4cc937df0e2</t>
        </is>
      </c>
      <c r="M2965" t="n">
        <v>188</v>
      </c>
      <c r="N2965" t="n">
        <v>188</v>
      </c>
    </row>
    <row r="2966">
      <c r="A2966" t="n">
        <v>118</v>
      </c>
      <c r="B2966" s="2" t="n">
        <v>44892</v>
      </c>
      <c r="C2966" t="n">
        <v>6345</v>
      </c>
      <c r="D2966" t="inlineStr">
        <is>
          <t xml:space="preserve">Würden Sie einen Ausbau der Videoüberwachung (z.B. an Bahnhöfen, Schulen, Unterführungen) begrüssen? </t>
        </is>
      </c>
      <c r="E2966" t="inlineStr">
        <is>
          <t>options4</t>
        </is>
      </c>
      <c r="F2966" t="n">
        <v>5281</v>
      </c>
      <c r="G2966" t="inlineStr">
        <is>
          <t>Sicherheit &amp; Polizei</t>
        </is>
      </c>
      <c r="H2966" t="inlineStr">
        <is>
          <t>Q02259</t>
        </is>
      </c>
      <c r="I2966" t="inlineStr">
        <is>
          <t>de</t>
        </is>
      </c>
      <c r="J2966" t="b">
        <v>1</v>
      </c>
      <c r="K2966" t="inlineStr">
        <is>
          <t>9a2e9b5b75b0809181bdd4cc937df0e2</t>
        </is>
      </c>
      <c r="L2966" t="inlineStr">
        <is>
          <t>9a2e9b5b75b0809181bdd4cc937df0e2</t>
        </is>
      </c>
      <c r="M2966" t="n">
        <v>188</v>
      </c>
      <c r="N2966" t="n">
        <v>188</v>
      </c>
    </row>
    <row r="2967">
      <c r="A2967" t="n">
        <v>512</v>
      </c>
      <c r="B2967" s="2" t="n">
        <v>44633</v>
      </c>
      <c r="C2967" t="n">
        <v>5381</v>
      </c>
      <c r="D2967" t="inlineStr">
        <is>
          <t>Würden Sie einen Ausbau der Videoüberwachung (z.B. an Bahnhöfen, Schulen, Unterführungen) begrüssen?</t>
        </is>
      </c>
      <c r="E2967" t="inlineStr">
        <is>
          <t>options4</t>
        </is>
      </c>
      <c r="F2967" t="n">
        <v>5268</v>
      </c>
      <c r="G2967" t="inlineStr">
        <is>
          <t>Sicherheit &amp; Polizei</t>
        </is>
      </c>
      <c r="H2967" t="inlineStr">
        <is>
          <t>Q02573</t>
        </is>
      </c>
      <c r="I2967" t="inlineStr">
        <is>
          <t>de</t>
        </is>
      </c>
      <c r="J2967" t="b">
        <v>1</v>
      </c>
      <c r="K2967" t="inlineStr">
        <is>
          <t>9a2e9b5b75b0809181bdd4cc937df0e2</t>
        </is>
      </c>
      <c r="L2967" t="inlineStr">
        <is>
          <t>9a2e9b5b75b0809181bdd4cc937df0e2</t>
        </is>
      </c>
      <c r="M2967" t="n">
        <v>188</v>
      </c>
      <c r="N2967" t="n">
        <v>188</v>
      </c>
    </row>
    <row r="2968">
      <c r="A2968" t="n">
        <v>1039</v>
      </c>
      <c r="B2968" s="2" t="n">
        <v>44997</v>
      </c>
      <c r="C2968" t="n">
        <v>31957</v>
      </c>
      <c r="D2968" t="inlineStr">
        <is>
          <t>Würden Sie einen Ausbau der Videoüberwachung (z.B. an Bahnhöfen, Schulen, Unterführungen) begrüssen?</t>
        </is>
      </c>
      <c r="E2968" t="inlineStr">
        <is>
          <t>options4</t>
        </is>
      </c>
      <c r="F2968" t="n">
        <v>11400</v>
      </c>
      <c r="G2968" t="inlineStr">
        <is>
          <t>Sicherheit &amp; Polizei</t>
        </is>
      </c>
      <c r="H2968" t="inlineStr">
        <is>
          <t>Q02630</t>
        </is>
      </c>
      <c r="I2968" t="inlineStr">
        <is>
          <t>de</t>
        </is>
      </c>
      <c r="J2968" t="b">
        <v>1</v>
      </c>
      <c r="K2968" t="inlineStr">
        <is>
          <t>9a2e9b5b75b0809181bdd4cc937df0e2</t>
        </is>
      </c>
      <c r="L2968" t="inlineStr">
        <is>
          <t>9a2e9b5b75b0809181bdd4cc937df0e2</t>
        </is>
      </c>
      <c r="M2968" t="n">
        <v>188</v>
      </c>
      <c r="N2968" t="n">
        <v>188</v>
      </c>
    </row>
    <row r="2969">
      <c r="A2969" t="n">
        <v>1041</v>
      </c>
      <c r="B2969" s="2" t="n">
        <v>44997</v>
      </c>
      <c r="C2969" t="n">
        <v>32075</v>
      </c>
      <c r="D2969" t="inlineStr">
        <is>
          <t>Würden Sie einen Ausbau der Videoüberwachung (z.B. an Bahnhöfen, Schulen, Unterführungen) begrüssen?</t>
        </is>
      </c>
      <c r="E2969" t="inlineStr">
        <is>
          <t>options4</t>
        </is>
      </c>
      <c r="F2969" t="n">
        <v>11425</v>
      </c>
      <c r="G2969" t="inlineStr">
        <is>
          <t>Sicherheit &amp; Polizei</t>
        </is>
      </c>
      <c r="H2969" t="inlineStr">
        <is>
          <t>Q02684</t>
        </is>
      </c>
      <c r="I2969" t="inlineStr">
        <is>
          <t>de</t>
        </is>
      </c>
      <c r="J2969" t="b">
        <v>1</v>
      </c>
      <c r="K2969" t="inlineStr">
        <is>
          <t>9a2e9b5b75b0809181bdd4cc937df0e2</t>
        </is>
      </c>
      <c r="L2969" t="inlineStr">
        <is>
          <t>9a2e9b5b75b0809181bdd4cc937df0e2</t>
        </is>
      </c>
      <c r="M2969" t="n">
        <v>188</v>
      </c>
      <c r="N2969" t="n">
        <v>188</v>
      </c>
    </row>
    <row r="2970">
      <c r="A2970" t="n">
        <v>1121</v>
      </c>
      <c r="B2970" s="2" t="n">
        <v>45557</v>
      </c>
      <c r="C2970" t="n">
        <v>32684</v>
      </c>
      <c r="D2970" t="inlineStr">
        <is>
          <t>Würden Sie einen Ausbau der Videoüberwachung (z.B. an Bahnhöfen, Schulen, Unterführungen) begrüssen?</t>
        </is>
      </c>
      <c r="E2970" t="inlineStr">
        <is>
          <t>options4</t>
        </is>
      </c>
      <c r="F2970" t="n">
        <v>11557</v>
      </c>
      <c r="G2970" t="inlineStr">
        <is>
          <t>Sicherheit &amp; Polizei</t>
        </is>
      </c>
      <c r="H2970" t="inlineStr">
        <is>
          <t>Q03306</t>
        </is>
      </c>
      <c r="I2970" t="inlineStr">
        <is>
          <t>de</t>
        </is>
      </c>
      <c r="J2970" t="b">
        <v>1</v>
      </c>
      <c r="K2970" t="inlineStr">
        <is>
          <t>9a2e9b5b75b0809181bdd4cc937df0e2</t>
        </is>
      </c>
      <c r="L2970" t="inlineStr">
        <is>
          <t>9a2e9b5b75b0809181bdd4cc937df0e2</t>
        </is>
      </c>
      <c r="M2970" t="n">
        <v>188</v>
      </c>
      <c r="N2970" t="n">
        <v>188</v>
      </c>
    </row>
    <row r="2971">
      <c r="A2971" t="n">
        <v>178</v>
      </c>
      <c r="B2971" t="n">
        <v>2018</v>
      </c>
      <c r="C2971" t="n">
        <v>2719</v>
      </c>
      <c r="D2971" t="inlineStr">
        <is>
          <t>Würden Sie einen Ausbau der Videoüberwachung (z.B. an Bahnhöfen, Schulen, Unterführungen) begrüssen?</t>
        </is>
      </c>
      <c r="E2971" t="inlineStr">
        <is>
          <t>Standard-4</t>
        </is>
      </c>
      <c r="F2971" t="n">
        <v>7</v>
      </c>
      <c r="G2971" t="inlineStr">
        <is>
          <t>Justiz, Armee &amp; Polizei</t>
        </is>
      </c>
      <c r="H2971" t="inlineStr">
        <is>
          <t>Q05406</t>
        </is>
      </c>
      <c r="I2971" t="inlineStr">
        <is>
          <t>de</t>
        </is>
      </c>
      <c r="J2971" t="b">
        <v>1</v>
      </c>
      <c r="K2971" t="inlineStr">
        <is>
          <t>9a2e9b5b75b0809181bdd4cc937df0e2</t>
        </is>
      </c>
      <c r="L2971" t="inlineStr">
        <is>
          <t>9a2e9b5b75b0809181bdd4cc937df0e2</t>
        </is>
      </c>
      <c r="M2971" t="n">
        <v>188</v>
      </c>
      <c r="N2971" t="n">
        <v>188</v>
      </c>
    </row>
    <row r="2972">
      <c r="A2972" t="n">
        <v>191</v>
      </c>
      <c r="B2972" t="n">
        <v>2018</v>
      </c>
      <c r="C2972" t="n">
        <v>2968</v>
      </c>
      <c r="D2972" t="inlineStr">
        <is>
          <t>Würden Sie einen Ausbau der Videoüberwachung (z.B. an Bahnhöfen, Schulen, Unterführungen) begrüssen?</t>
        </is>
      </c>
      <c r="E2972" t="inlineStr">
        <is>
          <t>Standard-4</t>
        </is>
      </c>
      <c r="F2972" t="n">
        <v>7</v>
      </c>
      <c r="G2972" t="inlineStr">
        <is>
          <t>Justiz, Armee &amp; Polizei</t>
        </is>
      </c>
      <c r="H2972" t="inlineStr">
        <is>
          <t>Q05517</t>
        </is>
      </c>
      <c r="I2972" t="inlineStr">
        <is>
          <t>de</t>
        </is>
      </c>
      <c r="J2972" t="b">
        <v>1</v>
      </c>
      <c r="K2972" t="inlineStr">
        <is>
          <t>9a2e9b5b75b0809181bdd4cc937df0e2</t>
        </is>
      </c>
      <c r="L2972" t="inlineStr">
        <is>
          <t>9a2e9b5b75b0809181bdd4cc937df0e2</t>
        </is>
      </c>
      <c r="M2972" t="n">
        <v>188</v>
      </c>
      <c r="N2972" t="n">
        <v>188</v>
      </c>
    </row>
    <row r="2973">
      <c r="A2973" t="n">
        <v>195</v>
      </c>
      <c r="B2973" t="n">
        <v>2018</v>
      </c>
      <c r="C2973" t="n">
        <v>3086</v>
      </c>
      <c r="D2973" t="inlineStr">
        <is>
          <t>Würden Sie einen Ausbau der Videoüberwachung (z.B. an Bahnhöfen, Schulen, Unterführungen) begrüssen?</t>
        </is>
      </c>
      <c r="E2973" t="inlineStr">
        <is>
          <t>Standard-4</t>
        </is>
      </c>
      <c r="F2973" t="n">
        <v>7</v>
      </c>
      <c r="G2973" t="inlineStr">
        <is>
          <t>Justiz, Armee &amp; Polizei</t>
        </is>
      </c>
      <c r="H2973" t="inlineStr">
        <is>
          <t>Q05707</t>
        </is>
      </c>
      <c r="I2973" t="inlineStr">
        <is>
          <t>de</t>
        </is>
      </c>
      <c r="J2973" t="b">
        <v>1</v>
      </c>
      <c r="K2973" t="inlineStr">
        <is>
          <t>9a2e9b5b75b0809181bdd4cc937df0e2</t>
        </is>
      </c>
      <c r="L2973" t="inlineStr">
        <is>
          <t>9a2e9b5b75b0809181bdd4cc937df0e2</t>
        </is>
      </c>
      <c r="M2973" t="n">
        <v>188</v>
      </c>
      <c r="N2973" t="n">
        <v>188</v>
      </c>
    </row>
    <row r="2974">
      <c r="A2974" t="n">
        <v>202</v>
      </c>
      <c r="B2974" t="n">
        <v>2019</v>
      </c>
      <c r="C2974" t="n">
        <v>3189</v>
      </c>
      <c r="D2974" t="inlineStr">
        <is>
          <t>Würden Sie einen Ausbau der Videoüberwachung (z.B. an Bahnhöfen, Schulen, Unterführungen) begrüssen?</t>
        </is>
      </c>
      <c r="E2974" t="inlineStr">
        <is>
          <t>Standard-4</t>
        </is>
      </c>
      <c r="F2974" t="n">
        <v>7</v>
      </c>
      <c r="G2974" t="inlineStr">
        <is>
          <t>Justiz, Armee &amp; Polizei</t>
        </is>
      </c>
      <c r="H2974" t="inlineStr">
        <is>
          <t>Q05759</t>
        </is>
      </c>
      <c r="I2974" t="inlineStr">
        <is>
          <t>de</t>
        </is>
      </c>
      <c r="J2974" t="b">
        <v>1</v>
      </c>
      <c r="K2974" t="inlineStr">
        <is>
          <t>9a2e9b5b75b0809181bdd4cc937df0e2</t>
        </is>
      </c>
      <c r="L2974" t="inlineStr">
        <is>
          <t>9a2e9b5b75b0809181bdd4cc937df0e2</t>
        </is>
      </c>
      <c r="M2974" t="n">
        <v>188</v>
      </c>
      <c r="N2974" t="n">
        <v>188</v>
      </c>
    </row>
    <row r="2975">
      <c r="A2975" t="n">
        <v>201</v>
      </c>
      <c r="B2975" t="n">
        <v>2019</v>
      </c>
      <c r="C2975" t="n">
        <v>3296</v>
      </c>
      <c r="D2975" t="inlineStr">
        <is>
          <t>Würden Sie einen Ausbau der Videoüberwachung (z.B. an Bahnhöfen, Schulen, Unterführungen) begrüssen?</t>
        </is>
      </c>
      <c r="E2975" t="inlineStr">
        <is>
          <t>Standard-4</t>
        </is>
      </c>
      <c r="F2975" t="n">
        <v>7</v>
      </c>
      <c r="G2975" t="inlineStr">
        <is>
          <t>Justiz, Armee &amp; Polizei</t>
        </is>
      </c>
      <c r="H2975" t="inlineStr">
        <is>
          <t>Q05811</t>
        </is>
      </c>
      <c r="I2975" t="inlineStr">
        <is>
          <t>de</t>
        </is>
      </c>
      <c r="J2975" t="b">
        <v>1</v>
      </c>
      <c r="K2975" t="inlineStr">
        <is>
          <t>9a2e9b5b75b0809181bdd4cc937df0e2</t>
        </is>
      </c>
      <c r="L2975" t="inlineStr">
        <is>
          <t>9a2e9b5b75b0809181bdd4cc937df0e2</t>
        </is>
      </c>
      <c r="M2975" t="n">
        <v>188</v>
      </c>
      <c r="N2975" t="n">
        <v>188</v>
      </c>
    </row>
    <row r="2976">
      <c r="A2976" t="n">
        <v>204</v>
      </c>
      <c r="B2976" t="n">
        <v>2019</v>
      </c>
      <c r="C2976" t="n">
        <v>3216</v>
      </c>
      <c r="D2976" t="inlineStr">
        <is>
          <t>Würden Sie einen Ausbau der Videoüberwachung (z.B. an Bahnhöfen, Schulen, Unterführungen) begrüssen?</t>
        </is>
      </c>
      <c r="E2976" t="inlineStr">
        <is>
          <t>Standard-4</t>
        </is>
      </c>
      <c r="F2976" t="n">
        <v>7</v>
      </c>
      <c r="G2976" t="inlineStr">
        <is>
          <t>Justiz, Armee &amp; Polizei</t>
        </is>
      </c>
      <c r="H2976" t="inlineStr">
        <is>
          <t>Q05983</t>
        </is>
      </c>
      <c r="I2976" t="inlineStr">
        <is>
          <t>de</t>
        </is>
      </c>
      <c r="J2976" t="b">
        <v>1</v>
      </c>
      <c r="K2976" t="inlineStr">
        <is>
          <t>9a2e9b5b75b0809181bdd4cc937df0e2</t>
        </is>
      </c>
      <c r="L2976" t="inlineStr">
        <is>
          <t>9a2e9b5b75b0809181bdd4cc937df0e2</t>
        </is>
      </c>
      <c r="M2976" t="n">
        <v>188</v>
      </c>
      <c r="N2976" t="n">
        <v>188</v>
      </c>
    </row>
    <row r="2977">
      <c r="A2977" t="n">
        <v>178</v>
      </c>
      <c r="B2977" t="n">
        <v>2018</v>
      </c>
      <c r="C2977" t="n">
        <v>2719</v>
      </c>
      <c r="D2977" t="inlineStr">
        <is>
          <t>Würden Sie einen Ausbau der Videoüberwachung (z.B. an Bahnhöfen, Schulen, Unterführungen) begrüssen?</t>
        </is>
      </c>
      <c r="E2977" t="inlineStr">
        <is>
          <t>Standard-4</t>
        </is>
      </c>
      <c r="F2977" t="n">
        <v>7</v>
      </c>
      <c r="G2977" t="inlineStr">
        <is>
          <t>Justiz, Armee &amp; Polizei</t>
        </is>
      </c>
      <c r="H2977" t="inlineStr">
        <is>
          <t>Q06469</t>
        </is>
      </c>
      <c r="I2977" t="inlineStr">
        <is>
          <t>de</t>
        </is>
      </c>
      <c r="J2977" t="b">
        <v>1</v>
      </c>
      <c r="K2977" t="inlineStr">
        <is>
          <t>9a2e9b5b75b0809181bdd4cc937df0e2</t>
        </is>
      </c>
      <c r="L2977" t="inlineStr">
        <is>
          <t>9a2e9b5b75b0809181bdd4cc937df0e2</t>
        </is>
      </c>
      <c r="M2977" t="n">
        <v>188</v>
      </c>
      <c r="N2977" t="n">
        <v>188</v>
      </c>
    </row>
    <row r="2978">
      <c r="A2978" t="n">
        <v>202</v>
      </c>
      <c r="B2978" t="n">
        <v>2019</v>
      </c>
      <c r="C2978" t="n">
        <v>3189</v>
      </c>
      <c r="D2978" t="inlineStr">
        <is>
          <t>Würden Sie einen Ausbau der Videoüberwachung (z.B. an Bahnhöfen, Schulen, Unterführungen) begrüssen?</t>
        </is>
      </c>
      <c r="E2978" t="inlineStr">
        <is>
          <t>Standard-4</t>
        </is>
      </c>
      <c r="F2978" t="n">
        <v>7</v>
      </c>
      <c r="G2978" t="inlineStr">
        <is>
          <t>Justiz, Armee &amp; Polizei</t>
        </is>
      </c>
      <c r="H2978" t="inlineStr">
        <is>
          <t>Q06575</t>
        </is>
      </c>
      <c r="I2978" t="inlineStr">
        <is>
          <t>de</t>
        </is>
      </c>
      <c r="J2978" t="b">
        <v>1</v>
      </c>
      <c r="K2978" t="inlineStr">
        <is>
          <t>9a2e9b5b75b0809181bdd4cc937df0e2</t>
        </is>
      </c>
      <c r="L2978" t="inlineStr">
        <is>
          <t>9a2e9b5b75b0809181bdd4cc937df0e2</t>
        </is>
      </c>
      <c r="M2978" t="n">
        <v>188</v>
      </c>
      <c r="N2978" t="n">
        <v>188</v>
      </c>
    </row>
    <row r="2979">
      <c r="A2979" t="n">
        <v>191</v>
      </c>
      <c r="B2979" t="n">
        <v>2018</v>
      </c>
      <c r="C2979" t="n">
        <v>2968</v>
      </c>
      <c r="D2979" t="inlineStr">
        <is>
          <t>Würden Sie einen Ausbau der Videoüberwachung (z.B. an Bahnhöfen, Schulen, Unterführungen) begrüssen?</t>
        </is>
      </c>
      <c r="E2979" t="inlineStr">
        <is>
          <t>Standard-4</t>
        </is>
      </c>
      <c r="F2979" t="n">
        <v>7</v>
      </c>
      <c r="G2979" t="inlineStr">
        <is>
          <t>Justiz, Armee &amp; Polizei</t>
        </is>
      </c>
      <c r="H2979" t="inlineStr">
        <is>
          <t>Q07031</t>
        </is>
      </c>
      <c r="I2979" t="inlineStr">
        <is>
          <t>de</t>
        </is>
      </c>
      <c r="J2979" t="b">
        <v>1</v>
      </c>
      <c r="K2979" t="inlineStr">
        <is>
          <t>9a2e9b5b75b0809181bdd4cc937df0e2</t>
        </is>
      </c>
      <c r="L2979" t="inlineStr">
        <is>
          <t>9a2e9b5b75b0809181bdd4cc937df0e2</t>
        </is>
      </c>
      <c r="M2979" t="n">
        <v>188</v>
      </c>
      <c r="N2979" t="n">
        <v>188</v>
      </c>
    </row>
    <row r="2980">
      <c r="A2980" t="n">
        <v>201</v>
      </c>
      <c r="B2980" t="n">
        <v>2019</v>
      </c>
      <c r="C2980" t="n">
        <v>3296</v>
      </c>
      <c r="D2980" t="inlineStr">
        <is>
          <t>Würden Sie einen Ausbau der Videoüberwachung (z.B. an Bahnhöfen, Schulen, Unterführungen) begrüssen?</t>
        </is>
      </c>
      <c r="E2980" t="inlineStr">
        <is>
          <t>Standard-4</t>
        </is>
      </c>
      <c r="F2980" t="n">
        <v>7</v>
      </c>
      <c r="G2980" t="inlineStr">
        <is>
          <t>Justiz, Armee &amp; Polizei</t>
        </is>
      </c>
      <c r="H2980" t="inlineStr">
        <is>
          <t>Q07370</t>
        </is>
      </c>
      <c r="I2980" t="inlineStr">
        <is>
          <t>de</t>
        </is>
      </c>
      <c r="J2980" t="b">
        <v>1</v>
      </c>
      <c r="K2980" t="inlineStr">
        <is>
          <t>9a2e9b5b75b0809181bdd4cc937df0e2</t>
        </is>
      </c>
      <c r="L2980" t="inlineStr">
        <is>
          <t>9a2e9b5b75b0809181bdd4cc937df0e2</t>
        </is>
      </c>
      <c r="M2980" t="n">
        <v>188</v>
      </c>
      <c r="N2980" t="n">
        <v>188</v>
      </c>
    </row>
    <row r="2981">
      <c r="A2981" t="n">
        <v>246</v>
      </c>
      <c r="B2981" t="n">
        <v>2020</v>
      </c>
      <c r="C2981" t="n">
        <v>4050</v>
      </c>
      <c r="D2981" t="inlineStr">
        <is>
          <t>Würden Sie einen Ausbau der Videoüberwachung (z.B. an Bahnhöfen, Schulen, Unterführungen) begrüssen?</t>
        </is>
      </c>
      <c r="E2981" t="inlineStr">
        <is>
          <t>Standard-4</t>
        </is>
      </c>
      <c r="F2981" t="n">
        <v>7</v>
      </c>
      <c r="G2981" t="inlineStr">
        <is>
          <t>Justiz, Armee &amp; Polizei</t>
        </is>
      </c>
      <c r="H2981" t="inlineStr">
        <is>
          <t>Q07913</t>
        </is>
      </c>
      <c r="I2981" t="inlineStr">
        <is>
          <t>de</t>
        </is>
      </c>
      <c r="J2981" t="b">
        <v>1</v>
      </c>
      <c r="K2981" t="inlineStr">
        <is>
          <t>9a2e9b5b75b0809181bdd4cc937df0e2</t>
        </is>
      </c>
      <c r="L2981" t="inlineStr">
        <is>
          <t>9a2e9b5b75b0809181bdd4cc937df0e2</t>
        </is>
      </c>
      <c r="M2981" t="n">
        <v>188</v>
      </c>
      <c r="N2981" t="n">
        <v>188</v>
      </c>
    </row>
    <row r="2982">
      <c r="A2982" t="n">
        <v>195</v>
      </c>
      <c r="B2982" t="n">
        <v>2018</v>
      </c>
      <c r="C2982" t="n">
        <v>3086</v>
      </c>
      <c r="D2982" t="inlineStr">
        <is>
          <t>Würden Sie einen Ausbau der Videoüberwachung (z.B. an Bahnhöfen, Schulen, Unterführungen) begrüssen?</t>
        </is>
      </c>
      <c r="E2982" t="inlineStr">
        <is>
          <t>Standard-4</t>
        </is>
      </c>
      <c r="F2982" t="n">
        <v>7</v>
      </c>
      <c r="G2982" t="inlineStr">
        <is>
          <t>Justiz, Armee &amp; Polizei</t>
        </is>
      </c>
      <c r="H2982" t="inlineStr">
        <is>
          <t>Q08850</t>
        </is>
      </c>
      <c r="I2982" t="inlineStr">
        <is>
          <t>de</t>
        </is>
      </c>
      <c r="J2982" t="b">
        <v>1</v>
      </c>
      <c r="K2982" t="inlineStr">
        <is>
          <t>9a2e9b5b75b0809181bdd4cc937df0e2</t>
        </is>
      </c>
      <c r="L2982" t="inlineStr">
        <is>
          <t>9a2e9b5b75b0809181bdd4cc937df0e2</t>
        </is>
      </c>
      <c r="M2982" t="n">
        <v>188</v>
      </c>
      <c r="N2982" t="n">
        <v>188</v>
      </c>
    </row>
    <row r="2983">
      <c r="A2983" t="n">
        <v>204</v>
      </c>
      <c r="B2983" t="n">
        <v>2019</v>
      </c>
      <c r="C2983" t="n">
        <v>3216</v>
      </c>
      <c r="D2983" t="inlineStr">
        <is>
          <t>Würden Sie einen Ausbau der Videoüberwachung (z.B. an Bahnhöfen, Schulen, Unterführungen) begrüssen?</t>
        </is>
      </c>
      <c r="E2983" t="inlineStr">
        <is>
          <t>Standard-4</t>
        </is>
      </c>
      <c r="F2983" t="n">
        <v>7</v>
      </c>
      <c r="G2983" t="inlineStr">
        <is>
          <t>Justiz, Armee &amp; Polizei</t>
        </is>
      </c>
      <c r="H2983" t="inlineStr">
        <is>
          <t>Q08964</t>
        </is>
      </c>
      <c r="I2983" t="inlineStr">
        <is>
          <t>de</t>
        </is>
      </c>
      <c r="J2983" t="b">
        <v>1</v>
      </c>
      <c r="K2983" t="inlineStr">
        <is>
          <t>9a2e9b5b75b0809181bdd4cc937df0e2</t>
        </is>
      </c>
      <c r="L2983" t="inlineStr">
        <is>
          <t>9a2e9b5b75b0809181bdd4cc937df0e2</t>
        </is>
      </c>
      <c r="M2983" t="n">
        <v>188</v>
      </c>
      <c r="N2983" t="n">
        <v>188</v>
      </c>
    </row>
    <row r="2985">
      <c r="A2985" s="1">
        <f>== Cluster 7 – 29 Fragen – alle Fragen identisch ===</f>
        <v/>
      </c>
      <c r="B2985" s="1" t="n"/>
      <c r="C2985" s="1" t="n"/>
      <c r="D2985" s="1" t="n"/>
      <c r="E2985" s="1" t="n"/>
      <c r="F2985" s="1" t="n"/>
      <c r="G2985" s="1" t="n"/>
      <c r="H2985" s="1" t="n"/>
      <c r="I2985" s="1" t="n"/>
      <c r="J2985" s="1" t="n"/>
      <c r="K2985" s="1" t="n"/>
      <c r="L2985" s="1" t="n"/>
      <c r="M2985" s="1" t="n"/>
      <c r="N2985" s="1" t="n"/>
    </row>
    <row r="2986">
      <c r="A2986" t="inlineStr">
        <is>
          <t>ID_Wahl</t>
        </is>
      </c>
      <c r="B2986" t="inlineStr">
        <is>
          <t>Datum</t>
        </is>
      </c>
      <c r="C2986" t="inlineStr">
        <is>
          <t>Frage_ID</t>
        </is>
      </c>
      <c r="D2986" t="inlineStr">
        <is>
          <t>Frage_Text</t>
        </is>
      </c>
      <c r="E2986" t="inlineStr">
        <is>
          <t>Frage_Typ</t>
        </is>
      </c>
      <c r="F2986" t="inlineStr">
        <is>
          <t>Bereich_ID</t>
        </is>
      </c>
      <c r="G2986" t="inlineStr">
        <is>
          <t>Bereich</t>
        </is>
      </c>
      <c r="H2986" t="inlineStr">
        <is>
          <t>ID_gesamt</t>
        </is>
      </c>
      <c r="I2986" t="inlineStr">
        <is>
          <t>Sprache</t>
        </is>
      </c>
      <c r="J2986" t="inlineStr">
        <is>
          <t>Duplikat</t>
        </is>
      </c>
      <c r="K2986" t="inlineStr">
        <is>
          <t>Frage_Hash</t>
        </is>
      </c>
      <c r="L2986" t="inlineStr">
        <is>
          <t>Duplikat_Gruppe</t>
        </is>
      </c>
      <c r="M2986" t="inlineStr">
        <is>
          <t>Cluster_Duplikate</t>
        </is>
      </c>
      <c r="N2986" t="inlineStr">
        <is>
          <t>Cluster_Final</t>
        </is>
      </c>
    </row>
    <row r="2987">
      <c r="A2987" t="n">
        <v>2</v>
      </c>
      <c r="B2987" s="2" t="n">
        <v>43758</v>
      </c>
      <c r="C2987" t="n">
        <v>34</v>
      </c>
      <c r="D2987" t="inlineStr">
        <is>
          <t>Befürworten Sie eine Erhöhung des Rentenalters (z.B. auf 67 Jahre)?</t>
        </is>
      </c>
      <c r="E2987" t="inlineStr">
        <is>
          <t>options4</t>
        </is>
      </c>
      <c r="F2987" t="n">
        <v>4160</v>
      </c>
      <c r="G2987" t="inlineStr">
        <is>
          <t>Sozialstaat &amp; Familie</t>
        </is>
      </c>
      <c r="H2987" t="inlineStr">
        <is>
          <t>Q00007</t>
        </is>
      </c>
      <c r="I2987" t="inlineStr">
        <is>
          <t>de</t>
        </is>
      </c>
      <c r="J2987" t="b">
        <v>1</v>
      </c>
      <c r="K2987" t="inlineStr">
        <is>
          <t>f4d90d623678d22a758490f123dd6822</t>
        </is>
      </c>
      <c r="L2987" t="inlineStr">
        <is>
          <t>f4d90d623678d22a758490f123dd6822</t>
        </is>
      </c>
      <c r="M2987" t="n">
        <v>7</v>
      </c>
      <c r="N2987" t="n">
        <v>7</v>
      </c>
    </row>
    <row r="2988">
      <c r="A2988" t="n">
        <v>10</v>
      </c>
      <c r="B2988" s="2" t="n">
        <v>43940</v>
      </c>
      <c r="C2988" t="n">
        <v>343</v>
      </c>
      <c r="D2988" t="inlineStr">
        <is>
          <t>Befürworten Sie eine Erhöhung des Rentenalters (z.B. auf 67 Jahre)?</t>
        </is>
      </c>
      <c r="E2988" t="inlineStr">
        <is>
          <t>options4</t>
        </is>
      </c>
      <c r="F2988" t="n">
        <v>4855</v>
      </c>
      <c r="G2988" t="inlineStr">
        <is>
          <t>Sozialstaat, Familie &amp; Gesundheit</t>
        </is>
      </c>
      <c r="H2988" t="inlineStr">
        <is>
          <t>Q00075</t>
        </is>
      </c>
      <c r="I2988" t="inlineStr">
        <is>
          <t>de</t>
        </is>
      </c>
      <c r="J2988" t="b">
        <v>1</v>
      </c>
      <c r="K2988" t="inlineStr">
        <is>
          <t>f4d90d623678d22a758490f123dd6822</t>
        </is>
      </c>
      <c r="L2988" t="inlineStr">
        <is>
          <t>f4d90d623678d22a758490f123dd6822</t>
        </is>
      </c>
      <c r="M2988" t="n">
        <v>7</v>
      </c>
      <c r="N2988" t="n">
        <v>7</v>
      </c>
    </row>
    <row r="2989">
      <c r="A2989" t="n">
        <v>5</v>
      </c>
      <c r="B2989" s="2" t="n">
        <v>43898</v>
      </c>
      <c r="C2989" t="n">
        <v>247</v>
      </c>
      <c r="D2989" t="inlineStr">
        <is>
          <t>Befürworten Sie eine Erhöhung des Rentenalters (z.B. auf 67 Jahre)?</t>
        </is>
      </c>
      <c r="E2989" t="inlineStr">
        <is>
          <t>options4</t>
        </is>
      </c>
      <c r="F2989" t="n">
        <v>4854</v>
      </c>
      <c r="G2989" t="inlineStr">
        <is>
          <t>Sozialstaat, Familie &amp; Gesundheit</t>
        </is>
      </c>
      <c r="H2989" t="inlineStr">
        <is>
          <t>Q00125</t>
        </is>
      </c>
      <c r="I2989" t="inlineStr">
        <is>
          <t>de</t>
        </is>
      </c>
      <c r="J2989" t="b">
        <v>1</v>
      </c>
      <c r="K2989" t="inlineStr">
        <is>
          <t>f4d90d623678d22a758490f123dd6822</t>
        </is>
      </c>
      <c r="L2989" t="inlineStr">
        <is>
          <t>f4d90d623678d22a758490f123dd6822</t>
        </is>
      </c>
      <c r="M2989" t="n">
        <v>7</v>
      </c>
      <c r="N2989" t="n">
        <v>7</v>
      </c>
    </row>
    <row r="2990">
      <c r="A2990" t="n">
        <v>8</v>
      </c>
      <c r="B2990" s="2" t="n">
        <v>43905</v>
      </c>
      <c r="C2990" t="n">
        <v>585</v>
      </c>
      <c r="D2990" t="inlineStr">
        <is>
          <t>Befürworten Sie eine Erhöhung des Rentenalters (z.B. auf 67 Jahre)?</t>
        </is>
      </c>
      <c r="E2990" t="inlineStr">
        <is>
          <t>options4</t>
        </is>
      </c>
      <c r="F2990" t="n">
        <v>4858</v>
      </c>
      <c r="G2990" t="inlineStr">
        <is>
          <t>Sozialstaat, Familie &amp; Gesundheit</t>
        </is>
      </c>
      <c r="H2990" t="inlineStr">
        <is>
          <t>Q00220</t>
        </is>
      </c>
      <c r="I2990" t="inlineStr">
        <is>
          <t>de</t>
        </is>
      </c>
      <c r="J2990" t="b">
        <v>1</v>
      </c>
      <c r="K2990" t="inlineStr">
        <is>
          <t>f4d90d623678d22a758490f123dd6822</t>
        </is>
      </c>
      <c r="L2990" t="inlineStr">
        <is>
          <t>f4d90d623678d22a758490f123dd6822</t>
        </is>
      </c>
      <c r="M2990" t="n">
        <v>7</v>
      </c>
      <c r="N2990" t="n">
        <v>7</v>
      </c>
    </row>
    <row r="2991">
      <c r="A2991" t="n">
        <v>55</v>
      </c>
      <c r="B2991" s="2" t="n">
        <v>44262</v>
      </c>
      <c r="C2991" t="n">
        <v>38</v>
      </c>
      <c r="D2991" t="inlineStr">
        <is>
          <t>Befürworten Sie eine Erhöhung des Rentenalters (z.B. auf 67 Jahre)?</t>
        </is>
      </c>
      <c r="E2991" t="inlineStr">
        <is>
          <t>options4</t>
        </is>
      </c>
      <c r="F2991" t="n">
        <v>4181</v>
      </c>
      <c r="G2991" t="inlineStr">
        <is>
          <t>Sozialstaat &amp; Familie</t>
        </is>
      </c>
      <c r="H2991" t="inlineStr">
        <is>
          <t>Q00879</t>
        </is>
      </c>
      <c r="I2991" t="inlineStr">
        <is>
          <t>de</t>
        </is>
      </c>
      <c r="J2991" t="b">
        <v>1</v>
      </c>
      <c r="K2991" t="inlineStr">
        <is>
          <t>f4d90d623678d22a758490f123dd6822</t>
        </is>
      </c>
      <c r="L2991" t="inlineStr">
        <is>
          <t>f4d90d623678d22a758490f123dd6822</t>
        </is>
      </c>
      <c r="M2991" t="n">
        <v>7</v>
      </c>
      <c r="N2991" t="n">
        <v>7</v>
      </c>
    </row>
    <row r="2992">
      <c r="A2992" t="n">
        <v>464</v>
      </c>
      <c r="B2992" s="2" t="n">
        <v>44262</v>
      </c>
      <c r="C2992" t="n">
        <v>37</v>
      </c>
      <c r="D2992" t="inlineStr">
        <is>
          <t>Befürworten Sie eine Erhöhung des Rentenalters (z.B. auf 67 Jahre)?</t>
        </is>
      </c>
      <c r="E2992" t="inlineStr">
        <is>
          <t>options4</t>
        </is>
      </c>
      <c r="F2992" t="n">
        <v>4180</v>
      </c>
      <c r="G2992" t="inlineStr">
        <is>
          <t>Sozialstaat &amp; Familie</t>
        </is>
      </c>
      <c r="H2992" t="inlineStr">
        <is>
          <t>Q02425</t>
        </is>
      </c>
      <c r="I2992" t="inlineStr">
        <is>
          <t>de</t>
        </is>
      </c>
      <c r="J2992" t="b">
        <v>1</v>
      </c>
      <c r="K2992" t="inlineStr">
        <is>
          <t>f4d90d623678d22a758490f123dd6822</t>
        </is>
      </c>
      <c r="L2992" t="inlineStr">
        <is>
          <t>f4d90d623678d22a758490f123dd6822</t>
        </is>
      </c>
      <c r="M2992" t="n">
        <v>7</v>
      </c>
      <c r="N2992" t="n">
        <v>7</v>
      </c>
    </row>
    <row r="2993">
      <c r="A2993" t="n">
        <v>1084</v>
      </c>
      <c r="B2993" s="2" t="n">
        <v>45221</v>
      </c>
      <c r="C2993" t="n">
        <v>32214</v>
      </c>
      <c r="D2993" t="inlineStr">
        <is>
          <t>Befürworten Sie eine Erhöhung des Rentenalters (z.B. auf 67 Jahre)?</t>
        </is>
      </c>
      <c r="E2993" t="inlineStr">
        <is>
          <t>options4</t>
        </is>
      </c>
      <c r="F2993" t="n">
        <v>11451</v>
      </c>
      <c r="G2993" t="inlineStr">
        <is>
          <t>Sozialstaat &amp; Familie</t>
        </is>
      </c>
      <c r="H2993" t="inlineStr">
        <is>
          <t>Q02752</t>
        </is>
      </c>
      <c r="I2993" t="inlineStr">
        <is>
          <t>de</t>
        </is>
      </c>
      <c r="J2993" t="b">
        <v>1</v>
      </c>
      <c r="K2993" t="inlineStr">
        <is>
          <t>f4d90d623678d22a758490f123dd6822</t>
        </is>
      </c>
      <c r="L2993" t="inlineStr">
        <is>
          <t>f4d90d623678d22a758490f123dd6822</t>
        </is>
      </c>
      <c r="M2993" t="n">
        <v>7</v>
      </c>
      <c r="N2993" t="n">
        <v>7</v>
      </c>
    </row>
    <row r="2994">
      <c r="A2994" t="n">
        <v>1105</v>
      </c>
      <c r="B2994" s="2" t="n">
        <v>45396</v>
      </c>
      <c r="C2994" t="n">
        <v>32295</v>
      </c>
      <c r="D2994" t="inlineStr">
        <is>
          <t>Befürworten Sie eine Erhöhung des Rentenalters (z.B. auf 67 Jahre)?</t>
        </is>
      </c>
      <c r="E2994" t="inlineStr">
        <is>
          <t>options4</t>
        </is>
      </c>
      <c r="F2994" t="n">
        <v>11501</v>
      </c>
      <c r="G2994" t="inlineStr">
        <is>
          <t>Sozialstaat, Familie &amp; Gesundheit</t>
        </is>
      </c>
      <c r="H2994" t="inlineStr">
        <is>
          <t>Q02873</t>
        </is>
      </c>
      <c r="I2994" t="inlineStr">
        <is>
          <t>de</t>
        </is>
      </c>
      <c r="J2994" t="b">
        <v>1</v>
      </c>
      <c r="K2994" t="inlineStr">
        <is>
          <t>f4d90d623678d22a758490f123dd6822</t>
        </is>
      </c>
      <c r="L2994" t="inlineStr">
        <is>
          <t>f4d90d623678d22a758490f123dd6822</t>
        </is>
      </c>
      <c r="M2994" t="n">
        <v>7</v>
      </c>
      <c r="N2994" t="n">
        <v>7</v>
      </c>
    </row>
    <row r="2995">
      <c r="A2995" t="n">
        <v>1094</v>
      </c>
      <c r="B2995" s="2" t="n">
        <v>45354</v>
      </c>
      <c r="C2995" t="n">
        <v>32386</v>
      </c>
      <c r="D2995" t="inlineStr">
        <is>
          <t>Befürworten Sie eine Erhöhung des Rentenalters (z.B. auf 67 Jahre)?</t>
        </is>
      </c>
      <c r="E2995" t="inlineStr">
        <is>
          <t>options4</t>
        </is>
      </c>
      <c r="F2995" t="n">
        <v>11477</v>
      </c>
      <c r="G2995" t="inlineStr">
        <is>
          <t>Sozialstaat, Familie &amp; Gesundheit</t>
        </is>
      </c>
      <c r="H2995" t="inlineStr">
        <is>
          <t>Q02923</t>
        </is>
      </c>
      <c r="I2995" t="inlineStr">
        <is>
          <t>de</t>
        </is>
      </c>
      <c r="J2995" t="b">
        <v>1</v>
      </c>
      <c r="K2995" t="inlineStr">
        <is>
          <t>f4d90d623678d22a758490f123dd6822</t>
        </is>
      </c>
      <c r="L2995" t="inlineStr">
        <is>
          <t>f4d90d623678d22a758490f123dd6822</t>
        </is>
      </c>
      <c r="M2995" t="n">
        <v>7</v>
      </c>
      <c r="N2995" t="n">
        <v>7</v>
      </c>
    </row>
    <row r="2996">
      <c r="A2996" t="n">
        <v>1097</v>
      </c>
      <c r="B2996" s="2" t="n">
        <v>45389</v>
      </c>
      <c r="C2996" t="n">
        <v>32490</v>
      </c>
      <c r="D2996" t="inlineStr">
        <is>
          <t>Befürworten Sie eine Erhöhung des Rentenalters (z.B. auf 67 Jahre)?</t>
        </is>
      </c>
      <c r="E2996" t="inlineStr">
        <is>
          <t>options4</t>
        </is>
      </c>
      <c r="F2996" t="n">
        <v>11511</v>
      </c>
      <c r="G2996" t="inlineStr">
        <is>
          <t>Sozialstaat, Familie &amp; Gesundheit</t>
        </is>
      </c>
      <c r="H2996" t="inlineStr">
        <is>
          <t>Q03023</t>
        </is>
      </c>
      <c r="I2996" t="inlineStr">
        <is>
          <t>de</t>
        </is>
      </c>
      <c r="J2996" t="b">
        <v>1</v>
      </c>
      <c r="K2996" t="inlineStr">
        <is>
          <t>f4d90d623678d22a758490f123dd6822</t>
        </is>
      </c>
      <c r="L2996" t="inlineStr">
        <is>
          <t>f4d90d623678d22a758490f123dd6822</t>
        </is>
      </c>
      <c r="M2996" t="n">
        <v>7</v>
      </c>
      <c r="N2996" t="n">
        <v>7</v>
      </c>
    </row>
    <row r="2997">
      <c r="A2997" t="n">
        <v>1112</v>
      </c>
      <c r="B2997" s="2" t="n">
        <v>45557</v>
      </c>
      <c r="C2997" t="n">
        <v>32788</v>
      </c>
      <c r="D2997" t="inlineStr">
        <is>
          <t>Befürworten Sie eine Erhöhung des Rentenalters (z.B. auf 67 Jahre)?</t>
        </is>
      </c>
      <c r="E2997" t="inlineStr">
        <is>
          <t>options4</t>
        </is>
      </c>
      <c r="F2997" t="n">
        <v>11583</v>
      </c>
      <c r="G2997" t="inlineStr">
        <is>
          <t>Sozialstaat, Familie &amp; Gesundheit</t>
        </is>
      </c>
      <c r="H2997" t="inlineStr">
        <is>
          <t>Q03122</t>
        </is>
      </c>
      <c r="I2997" t="inlineStr">
        <is>
          <t>de</t>
        </is>
      </c>
      <c r="J2997" t="b">
        <v>1</v>
      </c>
      <c r="K2997" t="inlineStr">
        <is>
          <t>f4d90d623678d22a758490f123dd6822</t>
        </is>
      </c>
      <c r="L2997" t="inlineStr">
        <is>
          <t>f4d90d623678d22a758490f123dd6822</t>
        </is>
      </c>
      <c r="M2997" t="n">
        <v>7</v>
      </c>
      <c r="N2997" t="n">
        <v>7</v>
      </c>
    </row>
    <row r="2998">
      <c r="A2998" t="n">
        <v>1115</v>
      </c>
      <c r="B2998" s="2" t="n">
        <v>45557</v>
      </c>
      <c r="C2998" t="n">
        <v>32837</v>
      </c>
      <c r="D2998" t="inlineStr">
        <is>
          <t>Befürworten Sie eine Erhöhung des Rentenalters (z.B. auf 67 Jahre)?</t>
        </is>
      </c>
      <c r="E2998" t="inlineStr">
        <is>
          <t>options4</t>
        </is>
      </c>
      <c r="F2998" t="n">
        <v>11595</v>
      </c>
      <c r="G2998" t="inlineStr">
        <is>
          <t>Sozialstaat, Familie &amp; Gesundheit</t>
        </is>
      </c>
      <c r="H2998" t="inlineStr">
        <is>
          <t>Q03171</t>
        </is>
      </c>
      <c r="I2998" t="inlineStr">
        <is>
          <t>de</t>
        </is>
      </c>
      <c r="J2998" t="b">
        <v>1</v>
      </c>
      <c r="K2998" t="inlineStr">
        <is>
          <t>f4d90d623678d22a758490f123dd6822</t>
        </is>
      </c>
      <c r="L2998" t="inlineStr">
        <is>
          <t>f4d90d623678d22a758490f123dd6822</t>
        </is>
      </c>
      <c r="M2998" t="n">
        <v>7</v>
      </c>
      <c r="N2998" t="n">
        <v>7</v>
      </c>
    </row>
    <row r="2999">
      <c r="A2999" t="n">
        <v>1118</v>
      </c>
      <c r="B2999" s="2" t="n">
        <v>45557</v>
      </c>
      <c r="C2999" t="n">
        <v>32690</v>
      </c>
      <c r="D2999" t="inlineStr">
        <is>
          <t>Befürworten Sie eine Erhöhung des Rentenalters (z.B. auf 67 Jahre)?</t>
        </is>
      </c>
      <c r="E2999" t="inlineStr">
        <is>
          <t>options4</t>
        </is>
      </c>
      <c r="F2999" t="n">
        <v>11559</v>
      </c>
      <c r="G2999" t="inlineStr">
        <is>
          <t>Sozialstaat, Familie &amp; Gesundheit</t>
        </is>
      </c>
      <c r="H2999" t="inlineStr">
        <is>
          <t>Q03218</t>
        </is>
      </c>
      <c r="I2999" t="inlineStr">
        <is>
          <t>de</t>
        </is>
      </c>
      <c r="J2999" t="b">
        <v>1</v>
      </c>
      <c r="K2999" t="inlineStr">
        <is>
          <t>f4d90d623678d22a758490f123dd6822</t>
        </is>
      </c>
      <c r="L2999" t="inlineStr">
        <is>
          <t>f4d90d623678d22a758490f123dd6822</t>
        </is>
      </c>
      <c r="M2999" t="n">
        <v>7</v>
      </c>
      <c r="N2999" t="n">
        <v>7</v>
      </c>
    </row>
    <row r="3000">
      <c r="A3000" t="n">
        <v>1121</v>
      </c>
      <c r="B3000" s="2" t="n">
        <v>45557</v>
      </c>
      <c r="C3000" t="n">
        <v>32642</v>
      </c>
      <c r="D3000" t="inlineStr">
        <is>
          <t>Befürworten Sie eine Erhöhung des Rentenalters (z.B. auf 67 Jahre)?</t>
        </is>
      </c>
      <c r="E3000" t="inlineStr">
        <is>
          <t>options4</t>
        </is>
      </c>
      <c r="F3000" t="n">
        <v>11547</v>
      </c>
      <c r="G3000" t="inlineStr">
        <is>
          <t>Sozialstaat &amp; Familie</t>
        </is>
      </c>
      <c r="H3000" t="inlineStr">
        <is>
          <t>Q03264</t>
        </is>
      </c>
      <c r="I3000" t="inlineStr">
        <is>
          <t>de</t>
        </is>
      </c>
      <c r="J3000" t="b">
        <v>1</v>
      </c>
      <c r="K3000" t="inlineStr">
        <is>
          <t>f4d90d623678d22a758490f123dd6822</t>
        </is>
      </c>
      <c r="L3000" t="inlineStr">
        <is>
          <t>f4d90d623678d22a758490f123dd6822</t>
        </is>
      </c>
      <c r="M3000" t="n">
        <v>7</v>
      </c>
      <c r="N3000" t="n">
        <v>7</v>
      </c>
    </row>
    <row r="3001">
      <c r="A3001" t="n">
        <v>1122</v>
      </c>
      <c r="B3001" s="2" t="n">
        <v>45557</v>
      </c>
      <c r="C3001" t="n">
        <v>32737</v>
      </c>
      <c r="D3001" t="inlineStr">
        <is>
          <t>Befürworten Sie eine Erhöhung des Rentenalters (z.B. auf 67 Jahre)?</t>
        </is>
      </c>
      <c r="E3001" t="inlineStr">
        <is>
          <t>options4</t>
        </is>
      </c>
      <c r="F3001" t="n">
        <v>11571</v>
      </c>
      <c r="G3001" t="inlineStr">
        <is>
          <t>Sozialstaat, Familie &amp; Gesundheit</t>
        </is>
      </c>
      <c r="H3001" t="inlineStr">
        <is>
          <t>Q03312</t>
        </is>
      </c>
      <c r="I3001" t="inlineStr">
        <is>
          <t>de</t>
        </is>
      </c>
      <c r="J3001" t="b">
        <v>1</v>
      </c>
      <c r="K3001" t="inlineStr">
        <is>
          <t>f4d90d623678d22a758490f123dd6822</t>
        </is>
      </c>
      <c r="L3001" t="inlineStr">
        <is>
          <t>f4d90d623678d22a758490f123dd6822</t>
        </is>
      </c>
      <c r="M3001" t="n">
        <v>7</v>
      </c>
      <c r="N3001" t="n">
        <v>7</v>
      </c>
    </row>
    <row r="3002">
      <c r="A3002" t="n">
        <v>1124</v>
      </c>
      <c r="B3002" s="2" t="n">
        <v>45585</v>
      </c>
      <c r="C3002" t="n">
        <v>32933</v>
      </c>
      <c r="D3002" t="inlineStr">
        <is>
          <t>Befürworten Sie eine Erhöhung des Rentenalters (z.B. auf 67 Jahre)?</t>
        </is>
      </c>
      <c r="E3002" t="inlineStr">
        <is>
          <t>options4</t>
        </is>
      </c>
      <c r="F3002" t="n">
        <v>11619</v>
      </c>
      <c r="G3002" t="inlineStr">
        <is>
          <t>Sozialstaat, Familie &amp; Gesundheit</t>
        </is>
      </c>
      <c r="H3002" t="inlineStr">
        <is>
          <t>Q03363</t>
        </is>
      </c>
      <c r="I3002" t="inlineStr">
        <is>
          <t>de</t>
        </is>
      </c>
      <c r="J3002" t="b">
        <v>1</v>
      </c>
      <c r="K3002" t="inlineStr">
        <is>
          <t>f4d90d623678d22a758490f123dd6822</t>
        </is>
      </c>
      <c r="L3002" t="inlineStr">
        <is>
          <t>f4d90d623678d22a758490f123dd6822</t>
        </is>
      </c>
      <c r="M3002" t="n">
        <v>7</v>
      </c>
      <c r="N3002" t="n">
        <v>7</v>
      </c>
    </row>
    <row r="3003">
      <c r="A3003" t="n">
        <v>1125</v>
      </c>
      <c r="B3003" s="2" t="n">
        <v>45585</v>
      </c>
      <c r="C3003" t="n">
        <v>32884</v>
      </c>
      <c r="D3003" t="inlineStr">
        <is>
          <t>Befürworten Sie eine Erhöhung des Rentenalters (z.B. auf 67 Jahre)?</t>
        </is>
      </c>
      <c r="E3003" t="inlineStr">
        <is>
          <t>options4</t>
        </is>
      </c>
      <c r="F3003" t="n">
        <v>11607</v>
      </c>
      <c r="G3003" t="inlineStr">
        <is>
          <t>Sozialstaat, Familie &amp; Gesundheit</t>
        </is>
      </c>
      <c r="H3003" t="inlineStr">
        <is>
          <t>Q03414</t>
        </is>
      </c>
      <c r="I3003" t="inlineStr">
        <is>
          <t>de</t>
        </is>
      </c>
      <c r="J3003" t="b">
        <v>1</v>
      </c>
      <c r="K3003" t="inlineStr">
        <is>
          <t>f4d90d623678d22a758490f123dd6822</t>
        </is>
      </c>
      <c r="L3003" t="inlineStr">
        <is>
          <t>f4d90d623678d22a758490f123dd6822</t>
        </is>
      </c>
      <c r="M3003" t="n">
        <v>7</v>
      </c>
      <c r="N3003" t="n">
        <v>7</v>
      </c>
    </row>
    <row r="3004">
      <c r="A3004" t="n">
        <v>1129</v>
      </c>
      <c r="B3004" s="2" t="n">
        <v>45620</v>
      </c>
      <c r="C3004" t="n">
        <v>33033</v>
      </c>
      <c r="D3004" t="inlineStr">
        <is>
          <t>Befürworten Sie eine Erhöhung des Rentenalters (z.B. auf 67 Jahre)?</t>
        </is>
      </c>
      <c r="E3004" t="inlineStr">
        <is>
          <t>options4</t>
        </is>
      </c>
      <c r="F3004" t="n">
        <v>11642</v>
      </c>
      <c r="G3004" t="inlineStr">
        <is>
          <t>Sozialstaat, Familie &amp; Gesundheit</t>
        </is>
      </c>
      <c r="H3004" t="inlineStr">
        <is>
          <t>Q03463</t>
        </is>
      </c>
      <c r="I3004" t="inlineStr">
        <is>
          <t>de</t>
        </is>
      </c>
      <c r="J3004" t="b">
        <v>1</v>
      </c>
      <c r="K3004" t="inlineStr">
        <is>
          <t>f4d90d623678d22a758490f123dd6822</t>
        </is>
      </c>
      <c r="L3004" t="inlineStr">
        <is>
          <t>f4d90d623678d22a758490f123dd6822</t>
        </is>
      </c>
      <c r="M3004" t="n">
        <v>7</v>
      </c>
      <c r="N3004" t="n">
        <v>7</v>
      </c>
    </row>
    <row r="3005">
      <c r="A3005" t="n">
        <v>1131</v>
      </c>
      <c r="B3005" s="2" t="n">
        <v>45620</v>
      </c>
      <c r="C3005" t="n">
        <v>33081</v>
      </c>
      <c r="D3005" t="inlineStr">
        <is>
          <t>Befürworten Sie eine Erhöhung des Rentenalters (z.B. auf 67 Jahre)?</t>
        </is>
      </c>
      <c r="E3005" t="inlineStr">
        <is>
          <t>options4</t>
        </is>
      </c>
      <c r="F3005" t="n">
        <v>11654</v>
      </c>
      <c r="G3005" t="inlineStr">
        <is>
          <t>Sozialstaat, Familie &amp; Gesundheit</t>
        </is>
      </c>
      <c r="H3005" t="inlineStr">
        <is>
          <t>Q03511</t>
        </is>
      </c>
      <c r="I3005" t="inlineStr">
        <is>
          <t>de</t>
        </is>
      </c>
      <c r="J3005" t="b">
        <v>1</v>
      </c>
      <c r="K3005" t="inlineStr">
        <is>
          <t>f4d90d623678d22a758490f123dd6822</t>
        </is>
      </c>
      <c r="L3005" t="inlineStr">
        <is>
          <t>f4d90d623678d22a758490f123dd6822</t>
        </is>
      </c>
      <c r="M3005" t="n">
        <v>7</v>
      </c>
      <c r="N3005" t="n">
        <v>7</v>
      </c>
    </row>
    <row r="3006">
      <c r="A3006" t="n">
        <v>1155</v>
      </c>
      <c r="B3006" s="2" t="n">
        <v>45718</v>
      </c>
      <c r="C3006" t="n">
        <v>33193</v>
      </c>
      <c r="D3006" t="inlineStr">
        <is>
          <t>Befürworten Sie eine Erhöhung des Rentenalters (z.B. auf 67 Jahre)?</t>
        </is>
      </c>
      <c r="E3006" t="inlineStr">
        <is>
          <t>options4</t>
        </is>
      </c>
      <c r="F3006" t="n">
        <v>11679</v>
      </c>
      <c r="G3006" t="inlineStr">
        <is>
          <t>Sozialstaat, Familie &amp; Gesundheit</t>
        </is>
      </c>
      <c r="H3006" t="inlineStr">
        <is>
          <t>Q03707</t>
        </is>
      </c>
      <c r="I3006" t="inlineStr">
        <is>
          <t>de</t>
        </is>
      </c>
      <c r="J3006" t="b">
        <v>1</v>
      </c>
      <c r="K3006" t="inlineStr">
        <is>
          <t>f4d90d623678d22a758490f123dd6822</t>
        </is>
      </c>
      <c r="L3006" t="inlineStr">
        <is>
          <t>f4d90d623678d22a758490f123dd6822</t>
        </is>
      </c>
      <c r="M3006" t="n">
        <v>7</v>
      </c>
      <c r="N3006" t="n">
        <v>7</v>
      </c>
    </row>
    <row r="3007">
      <c r="A3007" t="n">
        <v>222</v>
      </c>
      <c r="B3007" t="n">
        <v>2019</v>
      </c>
      <c r="C3007" t="n">
        <v>3412</v>
      </c>
      <c r="D3007" t="inlineStr">
        <is>
          <t>Befürworten Sie eine Erhöhung des Rentenalters (z.B. auf 67 Jahre)?</t>
        </is>
      </c>
      <c r="E3007" t="inlineStr">
        <is>
          <t>Standard-4</t>
        </is>
      </c>
      <c r="F3007" t="n">
        <v>12</v>
      </c>
      <c r="G3007" t="inlineStr">
        <is>
          <t>Sozialstaat &amp; Familie</t>
        </is>
      </c>
      <c r="H3007" t="inlineStr">
        <is>
          <t>Q05890</t>
        </is>
      </c>
      <c r="I3007" t="inlineStr">
        <is>
          <t>de</t>
        </is>
      </c>
      <c r="J3007" t="b">
        <v>1</v>
      </c>
      <c r="K3007" t="inlineStr">
        <is>
          <t>f4d90d623678d22a758490f123dd6822</t>
        </is>
      </c>
      <c r="L3007" t="inlineStr">
        <is>
          <t>f4d90d623678d22a758490f123dd6822</t>
        </is>
      </c>
      <c r="M3007" t="n">
        <v>7</v>
      </c>
      <c r="N3007" t="n">
        <v>7</v>
      </c>
    </row>
    <row r="3008">
      <c r="A3008" t="n">
        <v>232</v>
      </c>
      <c r="B3008" t="n">
        <v>2020</v>
      </c>
      <c r="C3008" t="n">
        <v>3530</v>
      </c>
      <c r="D3008" t="inlineStr">
        <is>
          <t>Befürworten Sie eine Erhöhung des Rentenalters (z.B. auf 67 Jahre)?</t>
        </is>
      </c>
      <c r="E3008" t="inlineStr">
        <is>
          <t>Standard-4</t>
        </is>
      </c>
      <c r="F3008" t="n">
        <v>12</v>
      </c>
      <c r="G3008" t="inlineStr">
        <is>
          <t>Sozialstaat &amp; Familie</t>
        </is>
      </c>
      <c r="H3008" t="inlineStr">
        <is>
          <t>Q06047</t>
        </is>
      </c>
      <c r="I3008" t="inlineStr">
        <is>
          <t>de</t>
        </is>
      </c>
      <c r="J3008" t="b">
        <v>1</v>
      </c>
      <c r="K3008" t="inlineStr">
        <is>
          <t>f4d90d623678d22a758490f123dd6822</t>
        </is>
      </c>
      <c r="L3008" t="inlineStr">
        <is>
          <t>f4d90d623678d22a758490f123dd6822</t>
        </is>
      </c>
      <c r="M3008" t="n">
        <v>7</v>
      </c>
      <c r="N3008" t="n">
        <v>7</v>
      </c>
    </row>
    <row r="3009">
      <c r="A3009" t="n">
        <v>234</v>
      </c>
      <c r="B3009" t="n">
        <v>2020</v>
      </c>
      <c r="C3009" t="n">
        <v>3633</v>
      </c>
      <c r="D3009" t="inlineStr">
        <is>
          <t>Befürworten Sie eine Erhöhung des Rentenalters (z.B. auf 67 Jahre)?</t>
        </is>
      </c>
      <c r="E3009" t="inlineStr">
        <is>
          <t>Standard-4</t>
        </is>
      </c>
      <c r="F3009" t="n">
        <v>12</v>
      </c>
      <c r="G3009" t="inlineStr">
        <is>
          <t>Sozialstaat &amp; Familie</t>
        </is>
      </c>
      <c r="H3009" t="inlineStr">
        <is>
          <t>Q06142</t>
        </is>
      </c>
      <c r="I3009" t="inlineStr">
        <is>
          <t>de</t>
        </is>
      </c>
      <c r="J3009" t="b">
        <v>1</v>
      </c>
      <c r="K3009" t="inlineStr">
        <is>
          <t>f4d90d623678d22a758490f123dd6822</t>
        </is>
      </c>
      <c r="L3009" t="inlineStr">
        <is>
          <t>f4d90d623678d22a758490f123dd6822</t>
        </is>
      </c>
      <c r="M3009" t="n">
        <v>7</v>
      </c>
      <c r="N3009" t="n">
        <v>7</v>
      </c>
    </row>
    <row r="3010">
      <c r="A3010" t="n">
        <v>230</v>
      </c>
      <c r="B3010" t="n">
        <v>2020</v>
      </c>
      <c r="C3010" t="n">
        <v>3481</v>
      </c>
      <c r="D3010" t="inlineStr">
        <is>
          <t>Befürworten Sie eine Erhöhung des Rentenalters (z.B. auf 67 Jahre)?</t>
        </is>
      </c>
      <c r="E3010" t="inlineStr">
        <is>
          <t>Standard-4</t>
        </is>
      </c>
      <c r="F3010" t="n">
        <v>12</v>
      </c>
      <c r="G3010" t="inlineStr">
        <is>
          <t>Sozialstaat &amp; Familie</t>
        </is>
      </c>
      <c r="H3010" t="inlineStr">
        <is>
          <t>Q06192</t>
        </is>
      </c>
      <c r="I3010" t="inlineStr">
        <is>
          <t>de</t>
        </is>
      </c>
      <c r="J3010" t="b">
        <v>1</v>
      </c>
      <c r="K3010" t="inlineStr">
        <is>
          <t>f4d90d623678d22a758490f123dd6822</t>
        </is>
      </c>
      <c r="L3010" t="inlineStr">
        <is>
          <t>f4d90d623678d22a758490f123dd6822</t>
        </is>
      </c>
      <c r="M3010" t="n">
        <v>7</v>
      </c>
      <c r="N3010" t="n">
        <v>7</v>
      </c>
    </row>
    <row r="3011">
      <c r="A3011" t="n">
        <v>222</v>
      </c>
      <c r="B3011" t="n">
        <v>2019</v>
      </c>
      <c r="C3011" t="n">
        <v>3412</v>
      </c>
      <c r="D3011" t="inlineStr">
        <is>
          <t>Befürworten Sie eine Erhöhung des Rentenalters (z.B. auf 67 Jahre)?</t>
        </is>
      </c>
      <c r="E3011" t="inlineStr">
        <is>
          <t>Standard-4</t>
        </is>
      </c>
      <c r="F3011" t="n">
        <v>12</v>
      </c>
      <c r="G3011" t="inlineStr">
        <is>
          <t>Sozialstaat &amp; Familie</t>
        </is>
      </c>
      <c r="H3011" t="inlineStr">
        <is>
          <t>Q07637</t>
        </is>
      </c>
      <c r="I3011" t="inlineStr">
        <is>
          <t>de</t>
        </is>
      </c>
      <c r="J3011" t="b">
        <v>1</v>
      </c>
      <c r="K3011" t="inlineStr">
        <is>
          <t>f4d90d623678d22a758490f123dd6822</t>
        </is>
      </c>
      <c r="L3011" t="inlineStr">
        <is>
          <t>f4d90d623678d22a758490f123dd6822</t>
        </is>
      </c>
      <c r="M3011" t="n">
        <v>7</v>
      </c>
      <c r="N3011" t="n">
        <v>7</v>
      </c>
    </row>
    <row r="3012">
      <c r="A3012" t="n">
        <v>232</v>
      </c>
      <c r="B3012" t="n">
        <v>2020</v>
      </c>
      <c r="C3012" t="n">
        <v>3530</v>
      </c>
      <c r="D3012" t="inlineStr">
        <is>
          <t>Befürworten Sie eine Erhöhung des Rentenalters (z.B. auf 67 Jahre)?</t>
        </is>
      </c>
      <c r="E3012" t="inlineStr">
        <is>
          <t>Standard-4</t>
        </is>
      </c>
      <c r="F3012" t="n">
        <v>12</v>
      </c>
      <c r="G3012" t="inlineStr">
        <is>
          <t>Sozialstaat &amp; Familie</t>
        </is>
      </c>
      <c r="H3012" t="inlineStr">
        <is>
          <t>Q07877</t>
        </is>
      </c>
      <c r="I3012" t="inlineStr">
        <is>
          <t>de</t>
        </is>
      </c>
      <c r="J3012" t="b">
        <v>1</v>
      </c>
      <c r="K3012" t="inlineStr">
        <is>
          <t>f4d90d623678d22a758490f123dd6822</t>
        </is>
      </c>
      <c r="L3012" t="inlineStr">
        <is>
          <t>f4d90d623678d22a758490f123dd6822</t>
        </is>
      </c>
      <c r="M3012" t="n">
        <v>7</v>
      </c>
      <c r="N3012" t="n">
        <v>7</v>
      </c>
    </row>
    <row r="3013">
      <c r="A3013" t="n">
        <v>234</v>
      </c>
      <c r="B3013" t="n">
        <v>2020</v>
      </c>
      <c r="C3013" t="n">
        <v>3633</v>
      </c>
      <c r="D3013" t="inlineStr">
        <is>
          <t>Befürworten Sie eine Erhöhung des Rentenalters (z.B. auf 67 Jahre)?</t>
        </is>
      </c>
      <c r="E3013" t="inlineStr">
        <is>
          <t>Standard-4</t>
        </is>
      </c>
      <c r="F3013" t="n">
        <v>12</v>
      </c>
      <c r="G3013" t="inlineStr">
        <is>
          <t>Sozialstaat &amp; Familie</t>
        </is>
      </c>
      <c r="H3013" t="inlineStr">
        <is>
          <t>Q08283</t>
        </is>
      </c>
      <c r="I3013" t="inlineStr">
        <is>
          <t>de</t>
        </is>
      </c>
      <c r="J3013" t="b">
        <v>1</v>
      </c>
      <c r="K3013" t="inlineStr">
        <is>
          <t>f4d90d623678d22a758490f123dd6822</t>
        </is>
      </c>
      <c r="L3013" t="inlineStr">
        <is>
          <t>f4d90d623678d22a758490f123dd6822</t>
        </is>
      </c>
      <c r="M3013" t="n">
        <v>7</v>
      </c>
      <c r="N3013" t="n">
        <v>7</v>
      </c>
    </row>
    <row r="3014">
      <c r="A3014" t="n">
        <v>230</v>
      </c>
      <c r="B3014" t="n">
        <v>2020</v>
      </c>
      <c r="C3014" t="n">
        <v>3481</v>
      </c>
      <c r="D3014" t="inlineStr">
        <is>
          <t>Befürworten Sie eine Erhöhung des Rentenalters (z.B. auf 67 Jahre)?</t>
        </is>
      </c>
      <c r="E3014" t="inlineStr">
        <is>
          <t>Standard-4</t>
        </is>
      </c>
      <c r="F3014" t="n">
        <v>12</v>
      </c>
      <c r="G3014" t="inlineStr">
        <is>
          <t>Sozialstaat &amp; Familie</t>
        </is>
      </c>
      <c r="H3014" t="inlineStr">
        <is>
          <t>Q08531</t>
        </is>
      </c>
      <c r="I3014" t="inlineStr">
        <is>
          <t>de</t>
        </is>
      </c>
      <c r="J3014" t="b">
        <v>1</v>
      </c>
      <c r="K3014" t="inlineStr">
        <is>
          <t>f4d90d623678d22a758490f123dd6822</t>
        </is>
      </c>
      <c r="L3014" t="inlineStr">
        <is>
          <t>f4d90d623678d22a758490f123dd6822</t>
        </is>
      </c>
      <c r="M3014" t="n">
        <v>7</v>
      </c>
      <c r="N3014" t="n">
        <v>7</v>
      </c>
    </row>
    <row r="3015">
      <c r="A3015" t="n">
        <v>291</v>
      </c>
      <c r="B3015" t="n">
        <v>2021</v>
      </c>
      <c r="C3015" t="n">
        <v>3412</v>
      </c>
      <c r="D3015" t="inlineStr">
        <is>
          <t>Befürworten Sie eine Erhöhung des Rentenalters (z.B. auf 67 Jahre)?</t>
        </is>
      </c>
      <c r="E3015" t="inlineStr">
        <is>
          <t>Standard-4</t>
        </is>
      </c>
      <c r="F3015" t="n">
        <v>12</v>
      </c>
      <c r="G3015" t="inlineStr">
        <is>
          <t>Sozialstaat &amp; Familie</t>
        </is>
      </c>
      <c r="H3015" t="inlineStr">
        <is>
          <t>Q08752</t>
        </is>
      </c>
      <c r="I3015" t="inlineStr">
        <is>
          <t>de</t>
        </is>
      </c>
      <c r="J3015" t="b">
        <v>1</v>
      </c>
      <c r="K3015" t="inlineStr">
        <is>
          <t>f4d90d623678d22a758490f123dd6822</t>
        </is>
      </c>
      <c r="L3015" t="inlineStr">
        <is>
          <t>f4d90d623678d22a758490f123dd6822</t>
        </is>
      </c>
      <c r="M3015" t="n">
        <v>7</v>
      </c>
      <c r="N3015" t="n">
        <v>7</v>
      </c>
    </row>
    <row r="3017">
      <c r="A3017" s="1">
        <f>== Cluster 612 – 29 Fragen – alle Fragen identisch ===</f>
        <v/>
      </c>
      <c r="B3017" s="1" t="n"/>
      <c r="C3017" s="1" t="n"/>
      <c r="D3017" s="1" t="n"/>
      <c r="E3017" s="1" t="n"/>
      <c r="F3017" s="1" t="n"/>
      <c r="G3017" s="1" t="n"/>
      <c r="H3017" s="1" t="n"/>
      <c r="I3017" s="1" t="n"/>
      <c r="J3017" s="1" t="n"/>
      <c r="K3017" s="1" t="n"/>
      <c r="L3017" s="1" t="n"/>
      <c r="M3017" s="1" t="n"/>
      <c r="N3017" s="1" t="n"/>
    </row>
    <row r="3018">
      <c r="A3018" t="inlineStr">
        <is>
          <t>ID_Wahl</t>
        </is>
      </c>
      <c r="B3018" t="inlineStr">
        <is>
          <t>Datum</t>
        </is>
      </c>
      <c r="C3018" t="inlineStr">
        <is>
          <t>Frage_ID</t>
        </is>
      </c>
      <c r="D3018" t="inlineStr">
        <is>
          <t>Frage_Text</t>
        </is>
      </c>
      <c r="E3018" t="inlineStr">
        <is>
          <t>Frage_Typ</t>
        </is>
      </c>
      <c r="F3018" t="inlineStr">
        <is>
          <t>Bereich_ID</t>
        </is>
      </c>
      <c r="G3018" t="inlineStr">
        <is>
          <t>Bereich</t>
        </is>
      </c>
      <c r="H3018" t="inlineStr">
        <is>
          <t>ID_gesamt</t>
        </is>
      </c>
      <c r="I3018" t="inlineStr">
        <is>
          <t>Sprache</t>
        </is>
      </c>
      <c r="J3018" t="inlineStr">
        <is>
          <t>Duplikat</t>
        </is>
      </c>
      <c r="K3018" t="inlineStr">
        <is>
          <t>Frage_Hash</t>
        </is>
      </c>
      <c r="L3018" t="inlineStr">
        <is>
          <t>Duplikat_Gruppe</t>
        </is>
      </c>
      <c r="M3018" t="inlineStr">
        <is>
          <t>Cluster_Duplikate</t>
        </is>
      </c>
      <c r="N3018" t="inlineStr">
        <is>
          <t>Cluster_Final</t>
        </is>
      </c>
    </row>
    <row r="3019">
      <c r="A3019" t="n">
        <v>76</v>
      </c>
      <c r="B3019" t="n">
        <v>2015</v>
      </c>
      <c r="C3019" t="n">
        <v>1138</v>
      </c>
      <c r="D3019" t="inlineStr">
        <is>
          <t>Würden Sie es befürworten, wenn in der Schweiz die direkte aktive Sterbehilfe durch einen Arzt straffrei möglich wäre?</t>
        </is>
      </c>
      <c r="E3019" t="inlineStr">
        <is>
          <t>Standard-4</t>
        </is>
      </c>
      <c r="F3019" t="n">
        <v>5</v>
      </c>
      <c r="G3019" t="inlineStr">
        <is>
          <t>Gesellschaft &amp; Ethik</t>
        </is>
      </c>
      <c r="H3019" t="inlineStr">
        <is>
          <t>Q04522</t>
        </is>
      </c>
      <c r="I3019" t="inlineStr">
        <is>
          <t>de</t>
        </is>
      </c>
      <c r="J3019" t="b">
        <v>1</v>
      </c>
      <c r="K3019" t="inlineStr">
        <is>
          <t>02cfb28d638d3048c9b54d661f01b590</t>
        </is>
      </c>
      <c r="L3019" t="inlineStr">
        <is>
          <t>02cfb28d638d3048c9b54d661f01b590</t>
        </is>
      </c>
      <c r="M3019" t="n">
        <v>612</v>
      </c>
      <c r="N3019" t="n">
        <v>612</v>
      </c>
    </row>
    <row r="3020">
      <c r="A3020" t="n">
        <v>96</v>
      </c>
      <c r="B3020" t="n">
        <v>2015</v>
      </c>
      <c r="C3020" t="n">
        <v>1195</v>
      </c>
      <c r="D3020" t="inlineStr">
        <is>
          <t>Würden Sie es befürworten, wenn in der Schweiz die direkte aktive Sterbehilfe durch einen Arzt straffrei möglich wäre?</t>
        </is>
      </c>
      <c r="E3020" t="inlineStr">
        <is>
          <t>Standard-4</t>
        </is>
      </c>
      <c r="F3020" t="n">
        <v>5</v>
      </c>
      <c r="G3020" t="inlineStr">
        <is>
          <t>Gesellschaft &amp; Ethik</t>
        </is>
      </c>
      <c r="H3020" t="inlineStr">
        <is>
          <t>Q04694</t>
        </is>
      </c>
      <c r="I3020" t="inlineStr">
        <is>
          <t>de</t>
        </is>
      </c>
      <c r="J3020" t="b">
        <v>1</v>
      </c>
      <c r="K3020" t="inlineStr">
        <is>
          <t>02cfb28d638d3048c9b54d661f01b590</t>
        </is>
      </c>
      <c r="L3020" t="inlineStr">
        <is>
          <t>02cfb28d638d3048c9b54d661f01b590</t>
        </is>
      </c>
      <c r="M3020" t="n">
        <v>612</v>
      </c>
      <c r="N3020" t="n">
        <v>612</v>
      </c>
    </row>
    <row r="3021">
      <c r="A3021" t="n">
        <v>80</v>
      </c>
      <c r="B3021" t="n">
        <v>2015</v>
      </c>
      <c r="C3021" t="n">
        <v>1251</v>
      </c>
      <c r="D3021" t="inlineStr">
        <is>
          <t>Würden Sie es befürworten, wenn in der Schweiz die direkte aktive Sterbehilfe durch einen Arzt straffrei möglich wäre?</t>
        </is>
      </c>
      <c r="E3021" t="inlineStr">
        <is>
          <t>Standard-4</t>
        </is>
      </c>
      <c r="F3021" t="n">
        <v>5</v>
      </c>
      <c r="G3021" t="inlineStr">
        <is>
          <t>Gesellschaft &amp; Ethik</t>
        </is>
      </c>
      <c r="H3021" t="inlineStr">
        <is>
          <t>Q04881</t>
        </is>
      </c>
      <c r="I3021" t="inlineStr">
        <is>
          <t>de</t>
        </is>
      </c>
      <c r="J3021" t="b">
        <v>1</v>
      </c>
      <c r="K3021" t="inlineStr">
        <is>
          <t>02cfb28d638d3048c9b54d661f01b590</t>
        </is>
      </c>
      <c r="L3021" t="inlineStr">
        <is>
          <t>02cfb28d638d3048c9b54d661f01b590</t>
        </is>
      </c>
      <c r="M3021" t="n">
        <v>612</v>
      </c>
      <c r="N3021" t="n">
        <v>612</v>
      </c>
    </row>
    <row r="3022">
      <c r="A3022" t="n">
        <v>122</v>
      </c>
      <c r="B3022" t="n">
        <v>2016</v>
      </c>
      <c r="C3022" t="n">
        <v>1818</v>
      </c>
      <c r="D3022" t="inlineStr">
        <is>
          <t>Würden Sie es befürworten, wenn in der Schweiz die direkte aktive Sterbehilfe durch einen Arzt straffrei möglich wäre?</t>
        </is>
      </c>
      <c r="E3022" t="inlineStr">
        <is>
          <t>Standard-4</t>
        </is>
      </c>
      <c r="F3022" t="n">
        <v>5</v>
      </c>
      <c r="G3022" t="inlineStr">
        <is>
          <t>Gesellschaft &amp; Ethik</t>
        </is>
      </c>
      <c r="H3022" t="inlineStr">
        <is>
          <t>Q04934</t>
        </is>
      </c>
      <c r="I3022" t="inlineStr">
        <is>
          <t>de</t>
        </is>
      </c>
      <c r="J3022" t="b">
        <v>1</v>
      </c>
      <c r="K3022" t="inlineStr">
        <is>
          <t>02cfb28d638d3048c9b54d661f01b590</t>
        </is>
      </c>
      <c r="L3022" t="inlineStr">
        <is>
          <t>02cfb28d638d3048c9b54d661f01b590</t>
        </is>
      </c>
      <c r="M3022" t="n">
        <v>612</v>
      </c>
      <c r="N3022" t="n">
        <v>612</v>
      </c>
    </row>
    <row r="3023">
      <c r="A3023" t="n">
        <v>100</v>
      </c>
      <c r="B3023" t="n">
        <v>2016</v>
      </c>
      <c r="C3023" t="n">
        <v>1608</v>
      </c>
      <c r="D3023" t="inlineStr">
        <is>
          <t>Würden Sie es befürworten, wenn in der Schweiz die direkte aktive Sterbehilfe durch einen Arzt straffrei möglich wäre?</t>
        </is>
      </c>
      <c r="E3023" t="inlineStr">
        <is>
          <t>Standard-4</t>
        </is>
      </c>
      <c r="F3023" t="n">
        <v>5</v>
      </c>
      <c r="G3023" t="inlineStr">
        <is>
          <t>Gesellschaft &amp; Ethik</t>
        </is>
      </c>
      <c r="H3023" t="inlineStr">
        <is>
          <t>Q05044</t>
        </is>
      </c>
      <c r="I3023" t="inlineStr">
        <is>
          <t>de</t>
        </is>
      </c>
      <c r="J3023" t="b">
        <v>1</v>
      </c>
      <c r="K3023" t="inlineStr">
        <is>
          <t>02cfb28d638d3048c9b54d661f01b590</t>
        </is>
      </c>
      <c r="L3023" t="inlineStr">
        <is>
          <t>02cfb28d638d3048c9b54d661f01b590</t>
        </is>
      </c>
      <c r="M3023" t="n">
        <v>612</v>
      </c>
      <c r="N3023" t="n">
        <v>612</v>
      </c>
    </row>
    <row r="3024">
      <c r="A3024" t="n">
        <v>105</v>
      </c>
      <c r="B3024" t="n">
        <v>2016</v>
      </c>
      <c r="C3024" t="n">
        <v>1648</v>
      </c>
      <c r="D3024" t="inlineStr">
        <is>
          <t>Würden Sie es befürworten, wenn in der Schweiz die direkte aktive Sterbehilfe durch einen Arzt straffrei möglich wäre?</t>
        </is>
      </c>
      <c r="E3024" t="inlineStr">
        <is>
          <t>Standard-4</t>
        </is>
      </c>
      <c r="F3024" t="n">
        <v>5</v>
      </c>
      <c r="G3024" t="inlineStr">
        <is>
          <t>Gesellschaft &amp; Ethik</t>
        </is>
      </c>
      <c r="H3024" t="inlineStr">
        <is>
          <t>Q05086</t>
        </is>
      </c>
      <c r="I3024" t="inlineStr">
        <is>
          <t>de</t>
        </is>
      </c>
      <c r="J3024" t="b">
        <v>1</v>
      </c>
      <c r="K3024" t="inlineStr">
        <is>
          <t>02cfb28d638d3048c9b54d661f01b590</t>
        </is>
      </c>
      <c r="L3024" t="inlineStr">
        <is>
          <t>02cfb28d638d3048c9b54d661f01b590</t>
        </is>
      </c>
      <c r="M3024" t="n">
        <v>612</v>
      </c>
      <c r="N3024" t="n">
        <v>612</v>
      </c>
    </row>
    <row r="3025">
      <c r="A3025" t="n">
        <v>202</v>
      </c>
      <c r="B3025" t="n">
        <v>2019</v>
      </c>
      <c r="C3025" t="n">
        <v>3165</v>
      </c>
      <c r="D3025" t="inlineStr">
        <is>
          <t>Würden Sie es befürworten, wenn in der Schweiz die direkte aktive Sterbehilfe durch einen Arzt straffrei möglich wäre?</t>
        </is>
      </c>
      <c r="E3025" t="inlineStr">
        <is>
          <t>Standard-4</t>
        </is>
      </c>
      <c r="F3025" t="n">
        <v>5</v>
      </c>
      <c r="G3025" t="inlineStr">
        <is>
          <t>Gesellschaft &amp; Ethik</t>
        </is>
      </c>
      <c r="H3025" t="inlineStr">
        <is>
          <t>Q05754</t>
        </is>
      </c>
      <c r="I3025" t="inlineStr">
        <is>
          <t>de</t>
        </is>
      </c>
      <c r="J3025" t="b">
        <v>1</v>
      </c>
      <c r="K3025" t="inlineStr">
        <is>
          <t>02cfb28d638d3048c9b54d661f01b590</t>
        </is>
      </c>
      <c r="L3025" t="inlineStr">
        <is>
          <t>02cfb28d638d3048c9b54d661f01b590</t>
        </is>
      </c>
      <c r="M3025" t="n">
        <v>612</v>
      </c>
      <c r="N3025" t="n">
        <v>612</v>
      </c>
    </row>
    <row r="3026">
      <c r="A3026" t="n">
        <v>201</v>
      </c>
      <c r="B3026" t="n">
        <v>2019</v>
      </c>
      <c r="C3026" t="n">
        <v>3269</v>
      </c>
      <c r="D3026" t="inlineStr">
        <is>
          <t>Würden Sie es befürworten, wenn in der Schweiz die direkte aktive Sterbehilfe durch einen Arzt straffrei möglich wäre?</t>
        </is>
      </c>
      <c r="E3026" t="inlineStr">
        <is>
          <t>Standard-4</t>
        </is>
      </c>
      <c r="F3026" t="n">
        <v>5</v>
      </c>
      <c r="G3026" t="inlineStr">
        <is>
          <t>Gesellschaft &amp; Ethik</t>
        </is>
      </c>
      <c r="H3026" t="inlineStr">
        <is>
          <t>Q05804</t>
        </is>
      </c>
      <c r="I3026" t="inlineStr">
        <is>
          <t>de</t>
        </is>
      </c>
      <c r="J3026" t="b">
        <v>1</v>
      </c>
      <c r="K3026" t="inlineStr">
        <is>
          <t>02cfb28d638d3048c9b54d661f01b590</t>
        </is>
      </c>
      <c r="L3026" t="inlineStr">
        <is>
          <t>02cfb28d638d3048c9b54d661f01b590</t>
        </is>
      </c>
      <c r="M3026" t="n">
        <v>612</v>
      </c>
      <c r="N3026" t="n">
        <v>612</v>
      </c>
    </row>
    <row r="3027">
      <c r="A3027" t="n">
        <v>204</v>
      </c>
      <c r="B3027" t="n">
        <v>2019</v>
      </c>
      <c r="C3027" t="n">
        <v>3211</v>
      </c>
      <c r="D3027" t="inlineStr">
        <is>
          <t>Würden Sie es befürworten, wenn in der Schweiz die direkte aktive Sterbehilfe durch einen Arzt straffrei möglich wäre?</t>
        </is>
      </c>
      <c r="E3027" t="inlineStr">
        <is>
          <t>Standard-4</t>
        </is>
      </c>
      <c r="F3027" t="n">
        <v>5</v>
      </c>
      <c r="G3027" t="inlineStr">
        <is>
          <t>Gesellschaft &amp; Ethik</t>
        </is>
      </c>
      <c r="H3027" t="inlineStr">
        <is>
          <t>Q05976</t>
        </is>
      </c>
      <c r="I3027" t="inlineStr">
        <is>
          <t>de</t>
        </is>
      </c>
      <c r="J3027" t="b">
        <v>1</v>
      </c>
      <c r="K3027" t="inlineStr">
        <is>
          <t>02cfb28d638d3048c9b54d661f01b590</t>
        </is>
      </c>
      <c r="L3027" t="inlineStr">
        <is>
          <t>02cfb28d638d3048c9b54d661f01b590</t>
        </is>
      </c>
      <c r="M3027" t="n">
        <v>612</v>
      </c>
      <c r="N3027" t="n">
        <v>612</v>
      </c>
    </row>
    <row r="3028">
      <c r="A3028" t="n">
        <v>26</v>
      </c>
      <c r="B3028" t="n">
        <v>2012</v>
      </c>
      <c r="C3028" t="n">
        <v>24</v>
      </c>
      <c r="D3028" t="inlineStr">
        <is>
          <t>Würden Sie es befürworten, wenn in der Schweiz die direkte aktive Sterbehilfe durch einen Arzt straffrei möglich wäre?</t>
        </is>
      </c>
      <c r="E3028" t="inlineStr">
        <is>
          <t>Standard-4</t>
        </is>
      </c>
      <c r="F3028" t="n">
        <v>5</v>
      </c>
      <c r="G3028" t="inlineStr">
        <is>
          <t>Gesellschaft &amp; Ethik</t>
        </is>
      </c>
      <c r="H3028" t="inlineStr">
        <is>
          <t>Q06223</t>
        </is>
      </c>
      <c r="I3028" t="inlineStr">
        <is>
          <t>de</t>
        </is>
      </c>
      <c r="J3028" t="b">
        <v>1</v>
      </c>
      <c r="K3028" t="inlineStr">
        <is>
          <t>02cfb28d638d3048c9b54d661f01b590</t>
        </is>
      </c>
      <c r="L3028" t="inlineStr">
        <is>
          <t>02cfb28d638d3048c9b54d661f01b590</t>
        </is>
      </c>
      <c r="M3028" t="n">
        <v>612</v>
      </c>
      <c r="N3028" t="n">
        <v>612</v>
      </c>
    </row>
    <row r="3029">
      <c r="A3029" t="n">
        <v>122</v>
      </c>
      <c r="B3029" t="n">
        <v>2016</v>
      </c>
      <c r="C3029" t="n">
        <v>1818</v>
      </c>
      <c r="D3029" t="inlineStr">
        <is>
          <t>Würden Sie es befürworten, wenn in der Schweiz die direkte aktive Sterbehilfe durch einen Arzt straffrei möglich wäre?</t>
        </is>
      </c>
      <c r="E3029" t="inlineStr">
        <is>
          <t>Standard-4</t>
        </is>
      </c>
      <c r="F3029" t="n">
        <v>5</v>
      </c>
      <c r="G3029" t="inlineStr">
        <is>
          <t>Gesellschaft &amp; Ethik</t>
        </is>
      </c>
      <c r="H3029" t="inlineStr">
        <is>
          <t>Q06284</t>
        </is>
      </c>
      <c r="I3029" t="inlineStr">
        <is>
          <t>de</t>
        </is>
      </c>
      <c r="J3029" t="b">
        <v>1</v>
      </c>
      <c r="K3029" t="inlineStr">
        <is>
          <t>02cfb28d638d3048c9b54d661f01b590</t>
        </is>
      </c>
      <c r="L3029" t="inlineStr">
        <is>
          <t>02cfb28d638d3048c9b54d661f01b590</t>
        </is>
      </c>
      <c r="M3029" t="n">
        <v>612</v>
      </c>
      <c r="N3029" t="n">
        <v>612</v>
      </c>
    </row>
    <row r="3030">
      <c r="A3030" t="n">
        <v>56</v>
      </c>
      <c r="B3030" t="n">
        <v>2014</v>
      </c>
      <c r="C3030" t="n">
        <v>24</v>
      </c>
      <c r="D3030" t="inlineStr">
        <is>
          <t>Würden Sie es befürworten, wenn in der Schweiz die direkte aktive Sterbehilfe durch einen Arzt straffrei möglich wäre?</t>
        </is>
      </c>
      <c r="E3030" t="inlineStr">
        <is>
          <t>Standard-4</t>
        </is>
      </c>
      <c r="F3030" t="n">
        <v>5</v>
      </c>
      <c r="G3030" t="inlineStr">
        <is>
          <t>Gesellschaft &amp; Ethik</t>
        </is>
      </c>
      <c r="H3030" t="inlineStr">
        <is>
          <t>Q06403</t>
        </is>
      </c>
      <c r="I3030" t="inlineStr">
        <is>
          <t>de</t>
        </is>
      </c>
      <c r="J3030" t="b">
        <v>1</v>
      </c>
      <c r="K3030" t="inlineStr">
        <is>
          <t>02cfb28d638d3048c9b54d661f01b590</t>
        </is>
      </c>
      <c r="L3030" t="inlineStr">
        <is>
          <t>02cfb28d638d3048c9b54d661f01b590</t>
        </is>
      </c>
      <c r="M3030" t="n">
        <v>612</v>
      </c>
      <c r="N3030" t="n">
        <v>612</v>
      </c>
    </row>
    <row r="3031">
      <c r="A3031" t="n">
        <v>76</v>
      </c>
      <c r="B3031" t="n">
        <v>2015</v>
      </c>
      <c r="C3031" t="n">
        <v>1138</v>
      </c>
      <c r="D3031" t="inlineStr">
        <is>
          <t>Würden Sie es befürworten, wenn in der Schweiz die direkte aktive Sterbehilfe durch einen Arzt straffrei möglich wäre?</t>
        </is>
      </c>
      <c r="E3031" t="inlineStr">
        <is>
          <t>Standard-4</t>
        </is>
      </c>
      <c r="F3031" t="n">
        <v>5</v>
      </c>
      <c r="G3031" t="inlineStr">
        <is>
          <t>Gesellschaft &amp; Ethik</t>
        </is>
      </c>
      <c r="H3031" t="inlineStr">
        <is>
          <t>Q06518</t>
        </is>
      </c>
      <c r="I3031" t="inlineStr">
        <is>
          <t>de</t>
        </is>
      </c>
      <c r="J3031" t="b">
        <v>1</v>
      </c>
      <c r="K3031" t="inlineStr">
        <is>
          <t>02cfb28d638d3048c9b54d661f01b590</t>
        </is>
      </c>
      <c r="L3031" t="inlineStr">
        <is>
          <t>02cfb28d638d3048c9b54d661f01b590</t>
        </is>
      </c>
      <c r="M3031" t="n">
        <v>612</v>
      </c>
      <c r="N3031" t="n">
        <v>612</v>
      </c>
    </row>
    <row r="3032">
      <c r="A3032" t="n">
        <v>202</v>
      </c>
      <c r="B3032" t="n">
        <v>2019</v>
      </c>
      <c r="C3032" t="n">
        <v>3165</v>
      </c>
      <c r="D3032" t="inlineStr">
        <is>
          <t>Würden Sie es befürworten, wenn in der Schweiz die direkte aktive Sterbehilfe durch einen Arzt straffrei möglich wäre?</t>
        </is>
      </c>
      <c r="E3032" t="inlineStr">
        <is>
          <t>Standard-4</t>
        </is>
      </c>
      <c r="F3032" t="n">
        <v>5</v>
      </c>
      <c r="G3032" t="inlineStr">
        <is>
          <t>Gesellschaft &amp; Ethik</t>
        </is>
      </c>
      <c r="H3032" t="inlineStr">
        <is>
          <t>Q06570</t>
        </is>
      </c>
      <c r="I3032" t="inlineStr">
        <is>
          <t>de</t>
        </is>
      </c>
      <c r="J3032" t="b">
        <v>1</v>
      </c>
      <c r="K3032" t="inlineStr">
        <is>
          <t>02cfb28d638d3048c9b54d661f01b590</t>
        </is>
      </c>
      <c r="L3032" t="inlineStr">
        <is>
          <t>02cfb28d638d3048c9b54d661f01b590</t>
        </is>
      </c>
      <c r="M3032" t="n">
        <v>612</v>
      </c>
      <c r="N3032" t="n">
        <v>612</v>
      </c>
    </row>
    <row r="3033">
      <c r="A3033" t="n">
        <v>36</v>
      </c>
      <c r="B3033" t="n">
        <v>2012</v>
      </c>
      <c r="C3033" t="n">
        <v>24</v>
      </c>
      <c r="D3033" t="inlineStr">
        <is>
          <t>Würden Sie es befürworten, wenn in der Schweiz die direkte aktive Sterbehilfe durch einen Arzt straffrei möglich wäre?</t>
        </is>
      </c>
      <c r="E3033" t="inlineStr">
        <is>
          <t>Standard-4</t>
        </is>
      </c>
      <c r="F3033" t="n">
        <v>5</v>
      </c>
      <c r="G3033" t="inlineStr">
        <is>
          <t>Gesellschaft &amp; Ethik</t>
        </is>
      </c>
      <c r="H3033" t="inlineStr">
        <is>
          <t>Q06624</t>
        </is>
      </c>
      <c r="I3033" t="inlineStr">
        <is>
          <t>de</t>
        </is>
      </c>
      <c r="J3033" t="b">
        <v>1</v>
      </c>
      <c r="K3033" t="inlineStr">
        <is>
          <t>02cfb28d638d3048c9b54d661f01b590</t>
        </is>
      </c>
      <c r="L3033" t="inlineStr">
        <is>
          <t>02cfb28d638d3048c9b54d661f01b590</t>
        </is>
      </c>
      <c r="M3033" t="n">
        <v>612</v>
      </c>
      <c r="N3033" t="n">
        <v>612</v>
      </c>
    </row>
    <row r="3034">
      <c r="A3034" t="n">
        <v>4</v>
      </c>
      <c r="B3034" t="n">
        <v>2011</v>
      </c>
      <c r="C3034" t="n">
        <v>24</v>
      </c>
      <c r="D3034" t="inlineStr">
        <is>
          <t>Würden Sie es befürworten, wenn in der Schweiz die direkte aktive Sterbehilfe durch einen Arzt straffrei möglich wäre?</t>
        </is>
      </c>
      <c r="E3034" t="inlineStr">
        <is>
          <t>Standard-4</t>
        </is>
      </c>
      <c r="F3034" t="n">
        <v>5</v>
      </c>
      <c r="G3034" t="inlineStr">
        <is>
          <t>Gesellschaft &amp; Ethik</t>
        </is>
      </c>
      <c r="H3034" t="inlineStr">
        <is>
          <t>Q06802</t>
        </is>
      </c>
      <c r="I3034" t="inlineStr">
        <is>
          <t>de</t>
        </is>
      </c>
      <c r="J3034" t="b">
        <v>1</v>
      </c>
      <c r="K3034" t="inlineStr">
        <is>
          <t>02cfb28d638d3048c9b54d661f01b590</t>
        </is>
      </c>
      <c r="L3034" t="inlineStr">
        <is>
          <t>02cfb28d638d3048c9b54d661f01b590</t>
        </is>
      </c>
      <c r="M3034" t="n">
        <v>612</v>
      </c>
      <c r="N3034" t="n">
        <v>612</v>
      </c>
    </row>
    <row r="3035">
      <c r="A3035" t="n">
        <v>63</v>
      </c>
      <c r="B3035" t="n">
        <v>2014</v>
      </c>
      <c r="C3035" t="n">
        <v>967</v>
      </c>
      <c r="D3035" t="inlineStr">
        <is>
          <t>Würden Sie es befürworten, wenn in der Schweiz die direkte aktive Sterbehilfe durch einen Arzt straffrei möglich wäre?</t>
        </is>
      </c>
      <c r="E3035" t="inlineStr">
        <is>
          <t>Standard-4</t>
        </is>
      </c>
      <c r="F3035" t="n">
        <v>5</v>
      </c>
      <c r="G3035" t="inlineStr">
        <is>
          <t>Gesellschaft &amp; Ethik</t>
        </is>
      </c>
      <c r="H3035" t="inlineStr">
        <is>
          <t>Q06975</t>
        </is>
      </c>
      <c r="I3035" t="inlineStr">
        <is>
          <t>de</t>
        </is>
      </c>
      <c r="J3035" t="b">
        <v>1</v>
      </c>
      <c r="K3035" t="inlineStr">
        <is>
          <t>02cfb28d638d3048c9b54d661f01b590</t>
        </is>
      </c>
      <c r="L3035" t="inlineStr">
        <is>
          <t>02cfb28d638d3048c9b54d661f01b590</t>
        </is>
      </c>
      <c r="M3035" t="n">
        <v>612</v>
      </c>
      <c r="N3035" t="n">
        <v>612</v>
      </c>
    </row>
    <row r="3036">
      <c r="A3036" t="n">
        <v>61</v>
      </c>
      <c r="B3036" t="n">
        <v>2014</v>
      </c>
      <c r="C3036" t="n">
        <v>967</v>
      </c>
      <c r="D3036" t="inlineStr">
        <is>
          <t>Würden Sie es befürworten, wenn in der Schweiz die direkte aktive Sterbehilfe durch einen Arzt straffrei möglich wäre?</t>
        </is>
      </c>
      <c r="E3036" t="inlineStr">
        <is>
          <t>Standard-4</t>
        </is>
      </c>
      <c r="F3036" t="n">
        <v>5</v>
      </c>
      <c r="G3036" t="inlineStr">
        <is>
          <t>Gesellschaft &amp; Ethik</t>
        </is>
      </c>
      <c r="H3036" t="inlineStr">
        <is>
          <t>Q07085</t>
        </is>
      </c>
      <c r="I3036" t="inlineStr">
        <is>
          <t>de</t>
        </is>
      </c>
      <c r="J3036" t="b">
        <v>1</v>
      </c>
      <c r="K3036" t="inlineStr">
        <is>
          <t>02cfb28d638d3048c9b54d661f01b590</t>
        </is>
      </c>
      <c r="L3036" t="inlineStr">
        <is>
          <t>02cfb28d638d3048c9b54d661f01b590</t>
        </is>
      </c>
      <c r="M3036" t="n">
        <v>612</v>
      </c>
      <c r="N3036" t="n">
        <v>612</v>
      </c>
    </row>
    <row r="3037">
      <c r="A3037" t="n">
        <v>96</v>
      </c>
      <c r="B3037" t="n">
        <v>2015</v>
      </c>
      <c r="C3037" t="n">
        <v>1195</v>
      </c>
      <c r="D3037" t="inlineStr">
        <is>
          <t>Würden Sie es befürworten, wenn in der Schweiz die direkte aktive Sterbehilfe durch einen Arzt straffrei möglich wäre?</t>
        </is>
      </c>
      <c r="E3037" t="inlineStr">
        <is>
          <t>Standard-4</t>
        </is>
      </c>
      <c r="F3037" t="n">
        <v>5</v>
      </c>
      <c r="G3037" t="inlineStr">
        <is>
          <t>Gesellschaft &amp; Ethik</t>
        </is>
      </c>
      <c r="H3037" t="inlineStr">
        <is>
          <t>Q07312</t>
        </is>
      </c>
      <c r="I3037" t="inlineStr">
        <is>
          <t>de</t>
        </is>
      </c>
      <c r="J3037" t="b">
        <v>1</v>
      </c>
      <c r="K3037" t="inlineStr">
        <is>
          <t>02cfb28d638d3048c9b54d661f01b590</t>
        </is>
      </c>
      <c r="L3037" t="inlineStr">
        <is>
          <t>02cfb28d638d3048c9b54d661f01b590</t>
        </is>
      </c>
      <c r="M3037" t="n">
        <v>612</v>
      </c>
      <c r="N3037" t="n">
        <v>612</v>
      </c>
    </row>
    <row r="3038">
      <c r="A3038" t="n">
        <v>201</v>
      </c>
      <c r="B3038" t="n">
        <v>2019</v>
      </c>
      <c r="C3038" t="n">
        <v>3269</v>
      </c>
      <c r="D3038" t="inlineStr">
        <is>
          <t>Würden Sie es befürworten, wenn in der Schweiz die direkte aktive Sterbehilfe durch einen Arzt straffrei möglich wäre?</t>
        </is>
      </c>
      <c r="E3038" t="inlineStr">
        <is>
          <t>Standard-4</t>
        </is>
      </c>
      <c r="F3038" t="n">
        <v>5</v>
      </c>
      <c r="G3038" t="inlineStr">
        <is>
          <t>Gesellschaft &amp; Ethik</t>
        </is>
      </c>
      <c r="H3038" t="inlineStr">
        <is>
          <t>Q07363</t>
        </is>
      </c>
      <c r="I3038" t="inlineStr">
        <is>
          <t>de</t>
        </is>
      </c>
      <c r="J3038" t="b">
        <v>1</v>
      </c>
      <c r="K3038" t="inlineStr">
        <is>
          <t>02cfb28d638d3048c9b54d661f01b590</t>
        </is>
      </c>
      <c r="L3038" t="inlineStr">
        <is>
          <t>02cfb28d638d3048c9b54d661f01b590</t>
        </is>
      </c>
      <c r="M3038" t="n">
        <v>612</v>
      </c>
      <c r="N3038" t="n">
        <v>612</v>
      </c>
    </row>
    <row r="3039">
      <c r="A3039" t="n">
        <v>8</v>
      </c>
      <c r="B3039" t="n">
        <v>2012</v>
      </c>
      <c r="C3039" t="n">
        <v>24</v>
      </c>
      <c r="D3039" t="inlineStr">
        <is>
          <t>Würden Sie es befürworten, wenn in der Schweiz die direkte aktive Sterbehilfe durch einen Arzt straffrei möglich wäre?</t>
        </is>
      </c>
      <c r="E3039" t="inlineStr">
        <is>
          <t>Standard-4</t>
        </is>
      </c>
      <c r="F3039" t="n">
        <v>5</v>
      </c>
      <c r="G3039" t="inlineStr">
        <is>
          <t>Gesellschaft &amp; Ethik</t>
        </is>
      </c>
      <c r="H3039" t="inlineStr">
        <is>
          <t>Q07758</t>
        </is>
      </c>
      <c r="I3039" t="inlineStr">
        <is>
          <t>de</t>
        </is>
      </c>
      <c r="J3039" t="b">
        <v>1</v>
      </c>
      <c r="K3039" t="inlineStr">
        <is>
          <t>02cfb28d638d3048c9b54d661f01b590</t>
        </is>
      </c>
      <c r="L3039" t="inlineStr">
        <is>
          <t>02cfb28d638d3048c9b54d661f01b590</t>
        </is>
      </c>
      <c r="M3039" t="n">
        <v>612</v>
      </c>
      <c r="N3039" t="n">
        <v>612</v>
      </c>
    </row>
    <row r="3040">
      <c r="A3040" t="n">
        <v>100</v>
      </c>
      <c r="B3040" t="n">
        <v>2016</v>
      </c>
      <c r="C3040" t="n">
        <v>1608</v>
      </c>
      <c r="D3040" t="inlineStr">
        <is>
          <t>Würden Sie es befürworten, wenn in der Schweiz die direkte aktive Sterbehilfe durch einen Arzt straffrei möglich wäre?</t>
        </is>
      </c>
      <c r="E3040" t="inlineStr">
        <is>
          <t>Standard-4</t>
        </is>
      </c>
      <c r="F3040" t="n">
        <v>5</v>
      </c>
      <c r="G3040" t="inlineStr">
        <is>
          <t>Gesellschaft &amp; Ethik</t>
        </is>
      </c>
      <c r="H3040" t="inlineStr">
        <is>
          <t>Q07815</t>
        </is>
      </c>
      <c r="I3040" t="inlineStr">
        <is>
          <t>de</t>
        </is>
      </c>
      <c r="J3040" t="b">
        <v>1</v>
      </c>
      <c r="K3040" t="inlineStr">
        <is>
          <t>02cfb28d638d3048c9b54d661f01b590</t>
        </is>
      </c>
      <c r="L3040" t="inlineStr">
        <is>
          <t>02cfb28d638d3048c9b54d661f01b590</t>
        </is>
      </c>
      <c r="M3040" t="n">
        <v>612</v>
      </c>
      <c r="N3040" t="n">
        <v>612</v>
      </c>
    </row>
    <row r="3041">
      <c r="A3041" t="n">
        <v>44</v>
      </c>
      <c r="B3041" t="n">
        <v>2013</v>
      </c>
      <c r="C3041" t="n">
        <v>612</v>
      </c>
      <c r="D3041" t="inlineStr">
        <is>
          <t>Würden Sie es befürworten, wenn in der Schweiz die direkte aktive Sterbehilfe durch einen Arzt straffrei möglich wäre?</t>
        </is>
      </c>
      <c r="E3041" t="inlineStr">
        <is>
          <t>Standard-4</t>
        </is>
      </c>
      <c r="F3041" t="n">
        <v>5</v>
      </c>
      <c r="G3041" t="inlineStr">
        <is>
          <t>Gesellschaft &amp; Ethik</t>
        </is>
      </c>
      <c r="H3041" t="inlineStr">
        <is>
          <t>Q07963</t>
        </is>
      </c>
      <c r="I3041" t="inlineStr">
        <is>
          <t>de</t>
        </is>
      </c>
      <c r="J3041" t="b">
        <v>1</v>
      </c>
      <c r="K3041" t="inlineStr">
        <is>
          <t>02cfb28d638d3048c9b54d661f01b590</t>
        </is>
      </c>
      <c r="L3041" t="inlineStr">
        <is>
          <t>02cfb28d638d3048c9b54d661f01b590</t>
        </is>
      </c>
      <c r="M3041" t="n">
        <v>612</v>
      </c>
      <c r="N3041" t="n">
        <v>612</v>
      </c>
    </row>
    <row r="3042">
      <c r="A3042" t="n">
        <v>15</v>
      </c>
      <c r="B3042" t="n">
        <v>2012</v>
      </c>
      <c r="C3042" t="n">
        <v>24</v>
      </c>
      <c r="D3042" t="inlineStr">
        <is>
          <t>Würden Sie es befürworten, wenn in der Schweiz die direkte aktive Sterbehilfe durch einen Arzt straffrei möglich wäre?</t>
        </is>
      </c>
      <c r="E3042" t="inlineStr">
        <is>
          <t>Standard-4</t>
        </is>
      </c>
      <c r="F3042" t="n">
        <v>5</v>
      </c>
      <c r="G3042" t="inlineStr">
        <is>
          <t>Gesellschaft &amp; Ethik</t>
        </is>
      </c>
      <c r="H3042" t="inlineStr">
        <is>
          <t>Q08168</t>
        </is>
      </c>
      <c r="I3042" t="inlineStr">
        <is>
          <t>de</t>
        </is>
      </c>
      <c r="J3042" t="b">
        <v>1</v>
      </c>
      <c r="K3042" t="inlineStr">
        <is>
          <t>02cfb28d638d3048c9b54d661f01b590</t>
        </is>
      </c>
      <c r="L3042" t="inlineStr">
        <is>
          <t>02cfb28d638d3048c9b54d661f01b590</t>
        </is>
      </c>
      <c r="M3042" t="n">
        <v>612</v>
      </c>
      <c r="N3042" t="n">
        <v>612</v>
      </c>
    </row>
    <row r="3043">
      <c r="A3043" t="n">
        <v>105</v>
      </c>
      <c r="B3043" t="n">
        <v>2016</v>
      </c>
      <c r="C3043" t="n">
        <v>1648</v>
      </c>
      <c r="D3043" t="inlineStr">
        <is>
          <t>Würden Sie es befürworten, wenn in der Schweiz die direkte aktive Sterbehilfe durch einen Arzt straffrei möglich wäre?</t>
        </is>
      </c>
      <c r="E3043" t="inlineStr">
        <is>
          <t>Standard-4</t>
        </is>
      </c>
      <c r="F3043" t="n">
        <v>5</v>
      </c>
      <c r="G3043" t="inlineStr">
        <is>
          <t>Gesellschaft &amp; Ethik</t>
        </is>
      </c>
      <c r="H3043" t="inlineStr">
        <is>
          <t>Q08225</t>
        </is>
      </c>
      <c r="I3043" t="inlineStr">
        <is>
          <t>de</t>
        </is>
      </c>
      <c r="J3043" t="b">
        <v>1</v>
      </c>
      <c r="K3043" t="inlineStr">
        <is>
          <t>02cfb28d638d3048c9b54d661f01b590</t>
        </is>
      </c>
      <c r="L3043" t="inlineStr">
        <is>
          <t>02cfb28d638d3048c9b54d661f01b590</t>
        </is>
      </c>
      <c r="M3043" t="n">
        <v>612</v>
      </c>
      <c r="N3043" t="n">
        <v>612</v>
      </c>
    </row>
    <row r="3044">
      <c r="A3044" t="n">
        <v>13</v>
      </c>
      <c r="B3044" t="n">
        <v>2012</v>
      </c>
      <c r="C3044" t="n">
        <v>24</v>
      </c>
      <c r="D3044" t="inlineStr">
        <is>
          <t>Würden Sie es befürworten, wenn in der Schweiz die direkte aktive Sterbehilfe durch einen Arzt straffrei möglich wäre?</t>
        </is>
      </c>
      <c r="E3044" t="inlineStr">
        <is>
          <t>Standard-4</t>
        </is>
      </c>
      <c r="F3044" t="n">
        <v>5</v>
      </c>
      <c r="G3044" t="inlineStr">
        <is>
          <t>Gesellschaft &amp; Ethik</t>
        </is>
      </c>
      <c r="H3044" t="inlineStr">
        <is>
          <t>Q08416</t>
        </is>
      </c>
      <c r="I3044" t="inlineStr">
        <is>
          <t>de</t>
        </is>
      </c>
      <c r="J3044" t="b">
        <v>1</v>
      </c>
      <c r="K3044" t="inlineStr">
        <is>
          <t>02cfb28d638d3048c9b54d661f01b590</t>
        </is>
      </c>
      <c r="L3044" t="inlineStr">
        <is>
          <t>02cfb28d638d3048c9b54d661f01b590</t>
        </is>
      </c>
      <c r="M3044" t="n">
        <v>612</v>
      </c>
      <c r="N3044" t="n">
        <v>612</v>
      </c>
    </row>
    <row r="3045">
      <c r="A3045" t="n">
        <v>70</v>
      </c>
      <c r="B3045" t="n">
        <v>2014</v>
      </c>
      <c r="C3045" t="n">
        <v>1042</v>
      </c>
      <c r="D3045" t="inlineStr">
        <is>
          <t>Würden Sie es befürworten, wenn in der Schweiz die direkte aktive Sterbehilfe durch einen Arzt straffrei möglich wäre?</t>
        </is>
      </c>
      <c r="E3045" t="inlineStr">
        <is>
          <t>Standard-4</t>
        </is>
      </c>
      <c r="F3045" t="n">
        <v>5</v>
      </c>
      <c r="G3045" t="inlineStr">
        <is>
          <t>Gesellschaft &amp; Ethik</t>
        </is>
      </c>
      <c r="H3045" t="inlineStr">
        <is>
          <t>Q08790</t>
        </is>
      </c>
      <c r="I3045" t="inlineStr">
        <is>
          <t>de</t>
        </is>
      </c>
      <c r="J3045" t="b">
        <v>1</v>
      </c>
      <c r="K3045" t="inlineStr">
        <is>
          <t>02cfb28d638d3048c9b54d661f01b590</t>
        </is>
      </c>
      <c r="L3045" t="inlineStr">
        <is>
          <t>02cfb28d638d3048c9b54d661f01b590</t>
        </is>
      </c>
      <c r="M3045" t="n">
        <v>612</v>
      </c>
      <c r="N3045" t="n">
        <v>612</v>
      </c>
    </row>
    <row r="3046">
      <c r="A3046" t="n">
        <v>80</v>
      </c>
      <c r="B3046" t="n">
        <v>2015</v>
      </c>
      <c r="C3046" t="n">
        <v>1251</v>
      </c>
      <c r="D3046" t="inlineStr">
        <is>
          <t>Würden Sie es befürworten, wenn in der Schweiz die direkte aktive Sterbehilfe durch einen Arzt straffrei möglich wäre?</t>
        </is>
      </c>
      <c r="E3046" t="inlineStr">
        <is>
          <t>Standard-4</t>
        </is>
      </c>
      <c r="F3046" t="n">
        <v>5</v>
      </c>
      <c r="G3046" t="inlineStr">
        <is>
          <t>Gesellschaft &amp; Ethik</t>
        </is>
      </c>
      <c r="H3046" t="inlineStr">
        <is>
          <t>Q08903</t>
        </is>
      </c>
      <c r="I3046" t="inlineStr">
        <is>
          <t>de</t>
        </is>
      </c>
      <c r="J3046" t="b">
        <v>1</v>
      </c>
      <c r="K3046" t="inlineStr">
        <is>
          <t>02cfb28d638d3048c9b54d661f01b590</t>
        </is>
      </c>
      <c r="L3046" t="inlineStr">
        <is>
          <t>02cfb28d638d3048c9b54d661f01b590</t>
        </is>
      </c>
      <c r="M3046" t="n">
        <v>612</v>
      </c>
      <c r="N3046" t="n">
        <v>612</v>
      </c>
    </row>
    <row r="3047">
      <c r="A3047" t="n">
        <v>204</v>
      </c>
      <c r="B3047" t="n">
        <v>2019</v>
      </c>
      <c r="C3047" t="n">
        <v>3211</v>
      </c>
      <c r="D3047" t="inlineStr">
        <is>
          <t>Würden Sie es befürworten, wenn in der Schweiz die direkte aktive Sterbehilfe durch einen Arzt straffrei möglich wäre?</t>
        </is>
      </c>
      <c r="E3047" t="inlineStr">
        <is>
          <t>Standard-4</t>
        </is>
      </c>
      <c r="F3047" t="n">
        <v>5</v>
      </c>
      <c r="G3047" t="inlineStr">
        <is>
          <t>Gesellschaft &amp; Ethik</t>
        </is>
      </c>
      <c r="H3047" t="inlineStr">
        <is>
          <t>Q08957</t>
        </is>
      </c>
      <c r="I3047" t="inlineStr">
        <is>
          <t>de</t>
        </is>
      </c>
      <c r="J3047" t="b">
        <v>1</v>
      </c>
      <c r="K3047" t="inlineStr">
        <is>
          <t>02cfb28d638d3048c9b54d661f01b590</t>
        </is>
      </c>
      <c r="L3047" t="inlineStr">
        <is>
          <t>02cfb28d638d3048c9b54d661f01b590</t>
        </is>
      </c>
      <c r="M3047" t="n">
        <v>612</v>
      </c>
      <c r="N3047" t="n">
        <v>612</v>
      </c>
    </row>
    <row r="3049">
      <c r="A3049" s="1">
        <f>== Cluster 27 – 29 Fragen – alle Fragen identisch ===</f>
        <v/>
      </c>
      <c r="B3049" s="1" t="n"/>
      <c r="C3049" s="1" t="n"/>
      <c r="D3049" s="1" t="n"/>
      <c r="E3049" s="1" t="n"/>
      <c r="F3049" s="1" t="n"/>
      <c r="G3049" s="1" t="n"/>
      <c r="H3049" s="1" t="n"/>
      <c r="I3049" s="1" t="n"/>
      <c r="J3049" s="1" t="n"/>
      <c r="K3049" s="1" t="n"/>
      <c r="L3049" s="1" t="n"/>
      <c r="M3049" s="1" t="n"/>
      <c r="N3049" s="1" t="n"/>
    </row>
    <row r="3050">
      <c r="A3050" t="inlineStr">
        <is>
          <t>ID_Wahl</t>
        </is>
      </c>
      <c r="B3050" t="inlineStr">
        <is>
          <t>Datum</t>
        </is>
      </c>
      <c r="C3050" t="inlineStr">
        <is>
          <t>Frage_ID</t>
        </is>
      </c>
      <c r="D3050" t="inlineStr">
        <is>
          <t>Frage_Text</t>
        </is>
      </c>
      <c r="E3050" t="inlineStr">
        <is>
          <t>Frage_Typ</t>
        </is>
      </c>
      <c r="F3050" t="inlineStr">
        <is>
          <t>Bereich_ID</t>
        </is>
      </c>
      <c r="G3050" t="inlineStr">
        <is>
          <t>Bereich</t>
        </is>
      </c>
      <c r="H3050" t="inlineStr">
        <is>
          <t>ID_gesamt</t>
        </is>
      </c>
      <c r="I3050" t="inlineStr">
        <is>
          <t>Sprache</t>
        </is>
      </c>
      <c r="J3050" t="inlineStr">
        <is>
          <t>Duplikat</t>
        </is>
      </c>
      <c r="K3050" t="inlineStr">
        <is>
          <t>Frage_Hash</t>
        </is>
      </c>
      <c r="L3050" t="inlineStr">
        <is>
          <t>Duplikat_Gruppe</t>
        </is>
      </c>
      <c r="M3050" t="inlineStr">
        <is>
          <t>Cluster_Duplikate</t>
        </is>
      </c>
      <c r="N3050" t="inlineStr">
        <is>
          <t>Cluster_Final</t>
        </is>
      </c>
    </row>
    <row r="3051">
      <c r="A3051" t="n">
        <v>2</v>
      </c>
      <c r="B3051" s="2" t="n">
        <v>43758</v>
      </c>
      <c r="C3051" t="n">
        <v>98</v>
      </c>
      <c r="D3051" t="inlineStr">
        <is>
          <t>Sollen gleichgeschlechtliche Paare in allen Bereichen die gleichen Rechte wie heterosexuelle Paare haben?</t>
        </is>
      </c>
      <c r="E3051" t="inlineStr">
        <is>
          <t>options4</t>
        </is>
      </c>
      <c r="F3051" t="n">
        <v>4352</v>
      </c>
      <c r="G3051" t="inlineStr">
        <is>
          <t>Gesellschaft &amp; Ethik</t>
        </is>
      </c>
      <c r="H3051" t="inlineStr">
        <is>
          <t>Q00027</t>
        </is>
      </c>
      <c r="I3051" t="inlineStr">
        <is>
          <t>de</t>
        </is>
      </c>
      <c r="J3051" t="b">
        <v>1</v>
      </c>
      <c r="K3051" t="inlineStr">
        <is>
          <t>0eb548ac0f0a39ee05ab4fa35f5ab50b</t>
        </is>
      </c>
      <c r="L3051" t="inlineStr">
        <is>
          <t>0eb548ac0f0a39ee05ab4fa35f5ab50b</t>
        </is>
      </c>
      <c r="M3051" t="n">
        <v>27</v>
      </c>
      <c r="N3051" t="n">
        <v>27</v>
      </c>
    </row>
    <row r="3052">
      <c r="A3052" t="n">
        <v>10</v>
      </c>
      <c r="B3052" s="2" t="n">
        <v>43940</v>
      </c>
      <c r="C3052" t="n">
        <v>391</v>
      </c>
      <c r="D3052" t="inlineStr">
        <is>
          <t>Sollen gleichgeschlechtliche Paare in allen Bereichen die gleichen Rechte wie heterosexuelle Paare haben?</t>
        </is>
      </c>
      <c r="E3052" t="inlineStr">
        <is>
          <t>options4</t>
        </is>
      </c>
      <c r="F3052" t="n">
        <v>4977</v>
      </c>
      <c r="G3052" t="inlineStr">
        <is>
          <t>Gesellschaft, Kultur &amp; Ethik</t>
        </is>
      </c>
      <c r="H3052" t="inlineStr">
        <is>
          <t>Q00091</t>
        </is>
      </c>
      <c r="I3052" t="inlineStr">
        <is>
          <t>de</t>
        </is>
      </c>
      <c r="J3052" t="b">
        <v>1</v>
      </c>
      <c r="K3052" t="inlineStr">
        <is>
          <t>0eb548ac0f0a39ee05ab4fa35f5ab50b</t>
        </is>
      </c>
      <c r="L3052" t="inlineStr">
        <is>
          <t>0eb548ac0f0a39ee05ab4fa35f5ab50b</t>
        </is>
      </c>
      <c r="M3052" t="n">
        <v>27</v>
      </c>
      <c r="N3052" t="n">
        <v>27</v>
      </c>
    </row>
    <row r="3053">
      <c r="A3053" t="n">
        <v>5</v>
      </c>
      <c r="B3053" s="2" t="n">
        <v>43898</v>
      </c>
      <c r="C3053" t="n">
        <v>271</v>
      </c>
      <c r="D3053" t="inlineStr">
        <is>
          <t>Sollen gleichgeschlechtliche Paare in allen Bereichen die gleichen Rechte wie heterosexuelle Paare haben?</t>
        </is>
      </c>
      <c r="E3053" t="inlineStr">
        <is>
          <t>options4</t>
        </is>
      </c>
      <c r="F3053" t="n">
        <v>4976</v>
      </c>
      <c r="G3053" t="inlineStr">
        <is>
          <t>Gesellschaft, Kultur &amp; Ethik</t>
        </is>
      </c>
      <c r="H3053" t="inlineStr">
        <is>
          <t>Q00137</t>
        </is>
      </c>
      <c r="I3053" t="inlineStr">
        <is>
          <t>de</t>
        </is>
      </c>
      <c r="J3053" t="b">
        <v>1</v>
      </c>
      <c r="K3053" t="inlineStr">
        <is>
          <t>0eb548ac0f0a39ee05ab4fa35f5ab50b</t>
        </is>
      </c>
      <c r="L3053" t="inlineStr">
        <is>
          <t>0eb548ac0f0a39ee05ab4fa35f5ab50b</t>
        </is>
      </c>
      <c r="M3053" t="n">
        <v>27</v>
      </c>
      <c r="N3053" t="n">
        <v>27</v>
      </c>
    </row>
    <row r="3054">
      <c r="A3054" t="n">
        <v>8</v>
      </c>
      <c r="B3054" s="2" t="n">
        <v>43905</v>
      </c>
      <c r="C3054" t="n">
        <v>521</v>
      </c>
      <c r="D3054" t="inlineStr">
        <is>
          <t>Sollen gleichgeschlechtliche Paare in allen Bereichen die gleichen Rechte wie heterosexuelle Paare haben?</t>
        </is>
      </c>
      <c r="E3054" t="inlineStr">
        <is>
          <t>options4</t>
        </is>
      </c>
      <c r="F3054" t="n">
        <v>4980</v>
      </c>
      <c r="G3054" t="inlineStr">
        <is>
          <t>Gesellschaft, Kultur &amp; Ethik</t>
        </is>
      </c>
      <c r="H3054" t="inlineStr">
        <is>
          <t>Q00188</t>
        </is>
      </c>
      <c r="I3054" t="inlineStr">
        <is>
          <t>de</t>
        </is>
      </c>
      <c r="J3054" t="b">
        <v>1</v>
      </c>
      <c r="K3054" t="inlineStr">
        <is>
          <t>0eb548ac0f0a39ee05ab4fa35f5ab50b</t>
        </is>
      </c>
      <c r="L3054" t="inlineStr">
        <is>
          <t>0eb548ac0f0a39ee05ab4fa35f5ab50b</t>
        </is>
      </c>
      <c r="M3054" t="n">
        <v>27</v>
      </c>
      <c r="N3054" t="n">
        <v>27</v>
      </c>
    </row>
    <row r="3055">
      <c r="A3055" t="n">
        <v>9</v>
      </c>
      <c r="B3055" s="2" t="n">
        <v>43912</v>
      </c>
      <c r="C3055" t="n">
        <v>778</v>
      </c>
      <c r="D3055" t="inlineStr">
        <is>
          <t>Sollen gleichgeschlechtliche Paare in allen Bereichen die gleichen Rechte wie heterosexuelle Paare haben?</t>
        </is>
      </c>
      <c r="E3055" t="inlineStr">
        <is>
          <t>options4</t>
        </is>
      </c>
      <c r="F3055" t="n">
        <v>4982</v>
      </c>
      <c r="G3055" t="inlineStr">
        <is>
          <t>Gesellschaft, Kultur &amp; Ethik</t>
        </is>
      </c>
      <c r="H3055" t="inlineStr">
        <is>
          <t>Q00238</t>
        </is>
      </c>
      <c r="I3055" t="inlineStr">
        <is>
          <t>de</t>
        </is>
      </c>
      <c r="J3055" t="b">
        <v>1</v>
      </c>
      <c r="K3055" t="inlineStr">
        <is>
          <t>0eb548ac0f0a39ee05ab4fa35f5ab50b</t>
        </is>
      </c>
      <c r="L3055" t="inlineStr">
        <is>
          <t>0eb548ac0f0a39ee05ab4fa35f5ab50b</t>
        </is>
      </c>
      <c r="M3055" t="n">
        <v>27</v>
      </c>
      <c r="N3055" t="n">
        <v>27</v>
      </c>
    </row>
    <row r="3056">
      <c r="A3056" t="n">
        <v>40</v>
      </c>
      <c r="B3056" s="2" t="n">
        <v>43919</v>
      </c>
      <c r="C3056" t="n">
        <v>919</v>
      </c>
      <c r="D3056" t="inlineStr">
        <is>
          <t>Sollen gleichgeschlechtliche Paare in allen Bereichen die gleichen Rechte wie heterosexuelle Paare haben?</t>
        </is>
      </c>
      <c r="E3056" t="inlineStr">
        <is>
          <t>options4</t>
        </is>
      </c>
      <c r="F3056" t="n">
        <v>4984</v>
      </c>
      <c r="G3056" t="inlineStr">
        <is>
          <t>Gesellschaft, Kultur &amp; Ethik</t>
        </is>
      </c>
      <c r="H3056" t="inlineStr">
        <is>
          <t>Q00285</t>
        </is>
      </c>
      <c r="I3056" t="inlineStr">
        <is>
          <t>de</t>
        </is>
      </c>
      <c r="J3056" t="b">
        <v>1</v>
      </c>
      <c r="K3056" t="inlineStr">
        <is>
          <t>0eb548ac0f0a39ee05ab4fa35f5ab50b</t>
        </is>
      </c>
      <c r="L3056" t="inlineStr">
        <is>
          <t>0eb548ac0f0a39ee05ab4fa35f5ab50b</t>
        </is>
      </c>
      <c r="M3056" t="n">
        <v>27</v>
      </c>
      <c r="N3056" t="n">
        <v>27</v>
      </c>
    </row>
    <row r="3057">
      <c r="A3057" t="n">
        <v>49</v>
      </c>
      <c r="B3057" s="2" t="n">
        <v>44101</v>
      </c>
      <c r="C3057" t="n">
        <v>1234</v>
      </c>
      <c r="D3057" t="inlineStr">
        <is>
          <t>Sollen gleichgeschlechtliche Paare in allen Bereichen die gleichen Rechte wie heterosexuelle Paare haben?</t>
        </is>
      </c>
      <c r="E3057" t="inlineStr">
        <is>
          <t>options4</t>
        </is>
      </c>
      <c r="F3057" t="n">
        <v>5012</v>
      </c>
      <c r="G3057" t="inlineStr">
        <is>
          <t>Gesellschaft, Kultur &amp; Ethik</t>
        </is>
      </c>
      <c r="H3057" t="inlineStr">
        <is>
          <t>Q00331</t>
        </is>
      </c>
      <c r="I3057" t="inlineStr">
        <is>
          <t>de</t>
        </is>
      </c>
      <c r="J3057" t="b">
        <v>1</v>
      </c>
      <c r="K3057" t="inlineStr">
        <is>
          <t>0eb548ac0f0a39ee05ab4fa35f5ab50b</t>
        </is>
      </c>
      <c r="L3057" t="inlineStr">
        <is>
          <t>0eb548ac0f0a39ee05ab4fa35f5ab50b</t>
        </is>
      </c>
      <c r="M3057" t="n">
        <v>27</v>
      </c>
      <c r="N3057" t="n">
        <v>27</v>
      </c>
    </row>
    <row r="3058">
      <c r="A3058" t="n">
        <v>18</v>
      </c>
      <c r="B3058" s="2" t="n">
        <v>44101</v>
      </c>
      <c r="C3058" t="n">
        <v>1721</v>
      </c>
      <c r="D3058" t="inlineStr">
        <is>
          <t>Sollen gleichgeschlechtliche Paare in allen Bereichen die gleichen Rechte wie heterosexuelle Paare haben?</t>
        </is>
      </c>
      <c r="E3058" t="inlineStr">
        <is>
          <t>options4</t>
        </is>
      </c>
      <c r="F3058" t="n">
        <v>5001</v>
      </c>
      <c r="G3058" t="inlineStr">
        <is>
          <t>Gesellschaft, Kultur &amp; Ethik</t>
        </is>
      </c>
      <c r="H3058" t="inlineStr">
        <is>
          <t>Q00381</t>
        </is>
      </c>
      <c r="I3058" t="inlineStr">
        <is>
          <t>de</t>
        </is>
      </c>
      <c r="J3058" t="b">
        <v>1</v>
      </c>
      <c r="K3058" t="inlineStr">
        <is>
          <t>0eb548ac0f0a39ee05ab4fa35f5ab50b</t>
        </is>
      </c>
      <c r="L3058" t="inlineStr">
        <is>
          <t>0eb548ac0f0a39ee05ab4fa35f5ab50b</t>
        </is>
      </c>
      <c r="M3058" t="n">
        <v>27</v>
      </c>
      <c r="N3058" t="n">
        <v>27</v>
      </c>
    </row>
    <row r="3059">
      <c r="A3059" t="n">
        <v>51</v>
      </c>
      <c r="B3059" s="2" t="n">
        <v>44101</v>
      </c>
      <c r="C3059" t="n">
        <v>1513</v>
      </c>
      <c r="D3059" t="inlineStr">
        <is>
          <t>Sollen gleichgeschlechtliche Paare in allen Bereichen die gleichen Rechte wie heterosexuelle Paare haben?</t>
        </is>
      </c>
      <c r="E3059" t="inlineStr">
        <is>
          <t>options4</t>
        </is>
      </c>
      <c r="F3059" t="n">
        <v>5010</v>
      </c>
      <c r="G3059" t="inlineStr">
        <is>
          <t>Gesellschaft, Kultur &amp; Ethik</t>
        </is>
      </c>
      <c r="H3059" t="inlineStr">
        <is>
          <t>Q00432</t>
        </is>
      </c>
      <c r="I3059" t="inlineStr">
        <is>
          <t>de</t>
        </is>
      </c>
      <c r="J3059" t="b">
        <v>1</v>
      </c>
      <c r="K3059" t="inlineStr">
        <is>
          <t>0eb548ac0f0a39ee05ab4fa35f5ab50b</t>
        </is>
      </c>
      <c r="L3059" t="inlineStr">
        <is>
          <t>0eb548ac0f0a39ee05ab4fa35f5ab50b</t>
        </is>
      </c>
      <c r="M3059" t="n">
        <v>27</v>
      </c>
      <c r="N3059" t="n">
        <v>27</v>
      </c>
    </row>
    <row r="3060">
      <c r="A3060" t="n">
        <v>20</v>
      </c>
      <c r="B3060" s="2" t="n">
        <v>44101</v>
      </c>
      <c r="C3060" t="n">
        <v>1075</v>
      </c>
      <c r="D3060" t="inlineStr">
        <is>
          <t>Sollen gleichgeschlechtliche Paare in allen Bereichen die gleichen Rechte wie heterosexuelle Paare haben?</t>
        </is>
      </c>
      <c r="E3060" t="inlineStr">
        <is>
          <t>options4</t>
        </is>
      </c>
      <c r="F3060" t="n">
        <v>4358</v>
      </c>
      <c r="G3060" t="inlineStr">
        <is>
          <t>Gesellschaft &amp; Ethik</t>
        </is>
      </c>
      <c r="H3060" t="inlineStr">
        <is>
          <t>Q00476</t>
        </is>
      </c>
      <c r="I3060" t="inlineStr">
        <is>
          <t>de</t>
        </is>
      </c>
      <c r="J3060" t="b">
        <v>1</v>
      </c>
      <c r="K3060" t="inlineStr">
        <is>
          <t>0eb548ac0f0a39ee05ab4fa35f5ab50b</t>
        </is>
      </c>
      <c r="L3060" t="inlineStr">
        <is>
          <t>0eb548ac0f0a39ee05ab4fa35f5ab50b</t>
        </is>
      </c>
      <c r="M3060" t="n">
        <v>27</v>
      </c>
      <c r="N3060" t="n">
        <v>27</v>
      </c>
    </row>
    <row r="3061">
      <c r="A3061" t="n">
        <v>22</v>
      </c>
      <c r="B3061" s="2" t="n">
        <v>44101</v>
      </c>
      <c r="C3061" t="n">
        <v>1874</v>
      </c>
      <c r="D3061" t="inlineStr">
        <is>
          <t>Sollen gleichgeschlechtliche Paare in allen Bereichen die gleichen Rechte wie heterosexuelle Paare haben?</t>
        </is>
      </c>
      <c r="E3061" t="inlineStr">
        <is>
          <t>options4</t>
        </is>
      </c>
      <c r="F3061" t="n">
        <v>4996</v>
      </c>
      <c r="G3061" t="inlineStr">
        <is>
          <t>Gesellschaft, Kultur &amp; Ethik</t>
        </is>
      </c>
      <c r="H3061" t="inlineStr">
        <is>
          <t>Q00523</t>
        </is>
      </c>
      <c r="I3061" t="inlineStr">
        <is>
          <t>de</t>
        </is>
      </c>
      <c r="J3061" t="b">
        <v>1</v>
      </c>
      <c r="K3061" t="inlineStr">
        <is>
          <t>0eb548ac0f0a39ee05ab4fa35f5ab50b</t>
        </is>
      </c>
      <c r="L3061" t="inlineStr">
        <is>
          <t>0eb548ac0f0a39ee05ab4fa35f5ab50b</t>
        </is>
      </c>
      <c r="M3061" t="n">
        <v>27</v>
      </c>
      <c r="N3061" t="n">
        <v>27</v>
      </c>
    </row>
    <row r="3062">
      <c r="A3062" t="n">
        <v>24</v>
      </c>
      <c r="B3062" s="2" t="n">
        <v>44122</v>
      </c>
      <c r="C3062" t="n">
        <v>2085</v>
      </c>
      <c r="D3062" t="inlineStr">
        <is>
          <t>Sollen gleichgeschlechtliche Paare in allen Bereichen die gleichen Rechte wie heterosexuelle Paare haben?</t>
        </is>
      </c>
      <c r="E3062" t="inlineStr">
        <is>
          <t>options4</t>
        </is>
      </c>
      <c r="F3062" t="n">
        <v>4992</v>
      </c>
      <c r="G3062" t="inlineStr">
        <is>
          <t>Gesellschaft, Kultur &amp; Ethik</t>
        </is>
      </c>
      <c r="H3062" t="inlineStr">
        <is>
          <t>Q00574</t>
        </is>
      </c>
      <c r="I3062" t="inlineStr">
        <is>
          <t>de</t>
        </is>
      </c>
      <c r="J3062" t="b">
        <v>1</v>
      </c>
      <c r="K3062" t="inlineStr">
        <is>
          <t>0eb548ac0f0a39ee05ab4fa35f5ab50b</t>
        </is>
      </c>
      <c r="L3062" t="inlineStr">
        <is>
          <t>0eb548ac0f0a39ee05ab4fa35f5ab50b</t>
        </is>
      </c>
      <c r="M3062" t="n">
        <v>27</v>
      </c>
      <c r="N3062" t="n">
        <v>27</v>
      </c>
    </row>
    <row r="3063">
      <c r="A3063" t="n">
        <v>45</v>
      </c>
      <c r="B3063" s="2" t="n">
        <v>44129</v>
      </c>
      <c r="C3063" t="n">
        <v>2221</v>
      </c>
      <c r="D3063" t="inlineStr">
        <is>
          <t>Sollen gleichgeschlechtliche Paare in allen Bereichen die gleichen Rechte wie heterosexuelle Paare haben?</t>
        </is>
      </c>
      <c r="E3063" t="inlineStr">
        <is>
          <t>options4</t>
        </is>
      </c>
      <c r="F3063" t="n">
        <v>5014</v>
      </c>
      <c r="G3063" t="inlineStr">
        <is>
          <t>Gesellschaft, Kultur &amp; Ethik</t>
        </is>
      </c>
      <c r="H3063" t="inlineStr">
        <is>
          <t>Q00632</t>
        </is>
      </c>
      <c r="I3063" t="inlineStr">
        <is>
          <t>de</t>
        </is>
      </c>
      <c r="J3063" t="b">
        <v>1</v>
      </c>
      <c r="K3063" t="inlineStr">
        <is>
          <t>0eb548ac0f0a39ee05ab4fa35f5ab50b</t>
        </is>
      </c>
      <c r="L3063" t="inlineStr">
        <is>
          <t>0eb548ac0f0a39ee05ab4fa35f5ab50b</t>
        </is>
      </c>
      <c r="M3063" t="n">
        <v>27</v>
      </c>
      <c r="N3063" t="n">
        <v>27</v>
      </c>
    </row>
    <row r="3064">
      <c r="A3064" t="n">
        <v>25</v>
      </c>
      <c r="B3064" s="2" t="n">
        <v>44129</v>
      </c>
      <c r="C3064" t="n">
        <v>2529</v>
      </c>
      <c r="D3064" t="inlineStr">
        <is>
          <t>Sollen gleichgeschlechtliche Paare in allen Bereichen die gleichen Rechte wie heterosexuelle Paare haben?</t>
        </is>
      </c>
      <c r="E3064" t="inlineStr">
        <is>
          <t>options4</t>
        </is>
      </c>
      <c r="F3064" t="n">
        <v>5006</v>
      </c>
      <c r="G3064" t="inlineStr">
        <is>
          <t>Gesellschaft, Kultur &amp; Ethik</t>
        </is>
      </c>
      <c r="H3064" t="inlineStr">
        <is>
          <t>Q00690</t>
        </is>
      </c>
      <c r="I3064" t="inlineStr">
        <is>
          <t>de</t>
        </is>
      </c>
      <c r="J3064" t="b">
        <v>1</v>
      </c>
      <c r="K3064" t="inlineStr">
        <is>
          <t>0eb548ac0f0a39ee05ab4fa35f5ab50b</t>
        </is>
      </c>
      <c r="L3064" t="inlineStr">
        <is>
          <t>0eb548ac0f0a39ee05ab4fa35f5ab50b</t>
        </is>
      </c>
      <c r="M3064" t="n">
        <v>27</v>
      </c>
      <c r="N3064" t="n">
        <v>27</v>
      </c>
    </row>
    <row r="3065">
      <c r="A3065" t="n">
        <v>33</v>
      </c>
      <c r="B3065" s="2" t="n">
        <v>44164</v>
      </c>
      <c r="C3065" t="n">
        <v>2630</v>
      </c>
      <c r="D3065" t="inlineStr">
        <is>
          <t>Sollen gleichgeschlechtliche Paare in allen Bereichen die gleichen Rechte wie heterosexuelle Paare haben?</t>
        </is>
      </c>
      <c r="E3065" t="inlineStr">
        <is>
          <t>options4</t>
        </is>
      </c>
      <c r="F3065" t="n">
        <v>5007</v>
      </c>
      <c r="G3065" t="inlineStr">
        <is>
          <t>Gesellschaft, Kultur &amp; Ethik</t>
        </is>
      </c>
      <c r="H3065" t="inlineStr">
        <is>
          <t>Q00741</t>
        </is>
      </c>
      <c r="I3065" t="inlineStr">
        <is>
          <t>de</t>
        </is>
      </c>
      <c r="J3065" t="b">
        <v>1</v>
      </c>
      <c r="K3065" t="inlineStr">
        <is>
          <t>0eb548ac0f0a39ee05ab4fa35f5ab50b</t>
        </is>
      </c>
      <c r="L3065" t="inlineStr">
        <is>
          <t>0eb548ac0f0a39ee05ab4fa35f5ab50b</t>
        </is>
      </c>
      <c r="M3065" t="n">
        <v>27</v>
      </c>
      <c r="N3065" t="n">
        <v>27</v>
      </c>
    </row>
    <row r="3066">
      <c r="A3066" t="n">
        <v>67</v>
      </c>
      <c r="B3066" s="2" t="n">
        <v>44234</v>
      </c>
      <c r="C3066" t="n">
        <v>2820</v>
      </c>
      <c r="D3066" t="inlineStr">
        <is>
          <t>Sollen gleichgeschlechtliche Paare in allen Bereichen die gleichen Rechte wie heterosexuelle Paare haben?</t>
        </is>
      </c>
      <c r="E3066" t="inlineStr">
        <is>
          <t>options4</t>
        </is>
      </c>
      <c r="F3066" t="n">
        <v>5015</v>
      </c>
      <c r="G3066" t="inlineStr">
        <is>
          <t>Gesellschaft, Kultur &amp; Ethik</t>
        </is>
      </c>
      <c r="H3066" t="inlineStr">
        <is>
          <t>Q01149</t>
        </is>
      </c>
      <c r="I3066" t="inlineStr">
        <is>
          <t>de</t>
        </is>
      </c>
      <c r="J3066" t="b">
        <v>1</v>
      </c>
      <c r="K3066" t="inlineStr">
        <is>
          <t>0eb548ac0f0a39ee05ab4fa35f5ab50b</t>
        </is>
      </c>
      <c r="L3066" t="inlineStr">
        <is>
          <t>0eb548ac0f0a39ee05ab4fa35f5ab50b</t>
        </is>
      </c>
      <c r="M3066" t="n">
        <v>27</v>
      </c>
      <c r="N3066" t="n">
        <v>27</v>
      </c>
    </row>
    <row r="3067">
      <c r="A3067" t="n">
        <v>222</v>
      </c>
      <c r="B3067" t="n">
        <v>2019</v>
      </c>
      <c r="C3067" t="n">
        <v>3432</v>
      </c>
      <c r="D3067" t="inlineStr">
        <is>
          <t>Sollen gleichgeschlechtliche Paare in allen Bereichen die gleichen Rechte wie heterosexuelle Paare haben?</t>
        </is>
      </c>
      <c r="E3067" t="inlineStr">
        <is>
          <t>Standard-4</t>
        </is>
      </c>
      <c r="F3067" t="n">
        <v>12</v>
      </c>
      <c r="G3067" t="inlineStr">
        <is>
          <t>Sozialstaat &amp; Familie</t>
        </is>
      </c>
      <c r="H3067" t="inlineStr">
        <is>
          <t>Q05887</t>
        </is>
      </c>
      <c r="I3067" t="inlineStr">
        <is>
          <t>de</t>
        </is>
      </c>
      <c r="J3067" t="b">
        <v>1</v>
      </c>
      <c r="K3067" t="inlineStr">
        <is>
          <t>0eb548ac0f0a39ee05ab4fa35f5ab50b</t>
        </is>
      </c>
      <c r="L3067" t="inlineStr">
        <is>
          <t>0eb548ac0f0a39ee05ab4fa35f5ab50b</t>
        </is>
      </c>
      <c r="M3067" t="n">
        <v>27</v>
      </c>
      <c r="N3067" t="n">
        <v>27</v>
      </c>
    </row>
    <row r="3068">
      <c r="A3068" t="n">
        <v>232</v>
      </c>
      <c r="B3068" t="n">
        <v>2020</v>
      </c>
      <c r="C3068" t="n">
        <v>3547</v>
      </c>
      <c r="D3068" t="inlineStr">
        <is>
          <t>Sollen gleichgeschlechtliche Paare in allen Bereichen die gleichen Rechte wie heterosexuelle Paare haben?</t>
        </is>
      </c>
      <c r="E3068" t="inlineStr">
        <is>
          <t>Standard-4</t>
        </is>
      </c>
      <c r="F3068" t="n">
        <v>12</v>
      </c>
      <c r="G3068" t="inlineStr">
        <is>
          <t>Sozialstaat &amp; Familie</t>
        </is>
      </c>
      <c r="H3068" t="inlineStr">
        <is>
          <t>Q06044</t>
        </is>
      </c>
      <c r="I3068" t="inlineStr">
        <is>
          <t>de</t>
        </is>
      </c>
      <c r="J3068" t="b">
        <v>1</v>
      </c>
      <c r="K3068" t="inlineStr">
        <is>
          <t>0eb548ac0f0a39ee05ab4fa35f5ab50b</t>
        </is>
      </c>
      <c r="L3068" t="inlineStr">
        <is>
          <t>0eb548ac0f0a39ee05ab4fa35f5ab50b</t>
        </is>
      </c>
      <c r="M3068" t="n">
        <v>27</v>
      </c>
      <c r="N3068" t="n">
        <v>27</v>
      </c>
    </row>
    <row r="3069">
      <c r="A3069" t="n">
        <v>237</v>
      </c>
      <c r="B3069" t="n">
        <v>2020</v>
      </c>
      <c r="C3069" t="n">
        <v>3701</v>
      </c>
      <c r="D3069" t="inlineStr">
        <is>
          <t>Sollen gleichgeschlechtliche Paare in allen Bereichen die gleichen Rechte wie heterosexuelle Paare haben?</t>
        </is>
      </c>
      <c r="E3069" t="inlineStr">
        <is>
          <t>Standard-4</t>
        </is>
      </c>
      <c r="F3069" t="n">
        <v>12</v>
      </c>
      <c r="G3069" t="inlineStr">
        <is>
          <t>Sozialstaat &amp; Familie</t>
        </is>
      </c>
      <c r="H3069" t="inlineStr">
        <is>
          <t>Q06095</t>
        </is>
      </c>
      <c r="I3069" t="inlineStr">
        <is>
          <t>de</t>
        </is>
      </c>
      <c r="J3069" t="b">
        <v>1</v>
      </c>
      <c r="K3069" t="inlineStr">
        <is>
          <t>0eb548ac0f0a39ee05ab4fa35f5ab50b</t>
        </is>
      </c>
      <c r="L3069" t="inlineStr">
        <is>
          <t>0eb548ac0f0a39ee05ab4fa35f5ab50b</t>
        </is>
      </c>
      <c r="M3069" t="n">
        <v>27</v>
      </c>
      <c r="N3069" t="n">
        <v>27</v>
      </c>
    </row>
    <row r="3070">
      <c r="A3070" t="n">
        <v>234</v>
      </c>
      <c r="B3070" t="n">
        <v>2020</v>
      </c>
      <c r="C3070" t="n">
        <v>3601</v>
      </c>
      <c r="D3070" t="inlineStr">
        <is>
          <t>Sollen gleichgeschlechtliche Paare in allen Bereichen die gleichen Rechte wie heterosexuelle Paare haben?</t>
        </is>
      </c>
      <c r="E3070" t="inlineStr">
        <is>
          <t>Standard-4</t>
        </is>
      </c>
      <c r="F3070" t="n">
        <v>12</v>
      </c>
      <c r="G3070" t="inlineStr">
        <is>
          <t>Sozialstaat &amp; Familie</t>
        </is>
      </c>
      <c r="H3070" t="inlineStr">
        <is>
          <t>Q06139</t>
        </is>
      </c>
      <c r="I3070" t="inlineStr">
        <is>
          <t>de</t>
        </is>
      </c>
      <c r="J3070" t="b">
        <v>1</v>
      </c>
      <c r="K3070" t="inlineStr">
        <is>
          <t>0eb548ac0f0a39ee05ab4fa35f5ab50b</t>
        </is>
      </c>
      <c r="L3070" t="inlineStr">
        <is>
          <t>0eb548ac0f0a39ee05ab4fa35f5ab50b</t>
        </is>
      </c>
      <c r="M3070" t="n">
        <v>27</v>
      </c>
      <c r="N3070" t="n">
        <v>27</v>
      </c>
    </row>
    <row r="3071">
      <c r="A3071" t="n">
        <v>230</v>
      </c>
      <c r="B3071" t="n">
        <v>2020</v>
      </c>
      <c r="C3071" t="n">
        <v>3493</v>
      </c>
      <c r="D3071" t="inlineStr">
        <is>
          <t>Sollen gleichgeschlechtliche Paare in allen Bereichen die gleichen Rechte wie heterosexuelle Paare haben?</t>
        </is>
      </c>
      <c r="E3071" t="inlineStr">
        <is>
          <t>Standard-4</t>
        </is>
      </c>
      <c r="F3071" t="n">
        <v>12</v>
      </c>
      <c r="G3071" t="inlineStr">
        <is>
          <t>Sozialstaat &amp; Familie</t>
        </is>
      </c>
      <c r="H3071" t="inlineStr">
        <is>
          <t>Q06190</t>
        </is>
      </c>
      <c r="I3071" t="inlineStr">
        <is>
          <t>de</t>
        </is>
      </c>
      <c r="J3071" t="b">
        <v>1</v>
      </c>
      <c r="K3071" t="inlineStr">
        <is>
          <t>0eb548ac0f0a39ee05ab4fa35f5ab50b</t>
        </is>
      </c>
      <c r="L3071" t="inlineStr">
        <is>
          <t>0eb548ac0f0a39ee05ab4fa35f5ab50b</t>
        </is>
      </c>
      <c r="M3071" t="n">
        <v>27</v>
      </c>
      <c r="N3071" t="n">
        <v>27</v>
      </c>
    </row>
    <row r="3072">
      <c r="A3072" t="n">
        <v>255</v>
      </c>
      <c r="B3072" t="n">
        <v>2020</v>
      </c>
      <c r="C3072" t="n">
        <v>4129</v>
      </c>
      <c r="D3072" t="inlineStr">
        <is>
          <t>Sollen gleichgeschlechtliche Paare in allen Bereichen die gleichen Rechte wie heterosexuelle Paare haben?</t>
        </is>
      </c>
      <c r="E3072" t="inlineStr">
        <is>
          <t>Standard-4</t>
        </is>
      </c>
      <c r="F3072" t="n">
        <v>12</v>
      </c>
      <c r="G3072" t="inlineStr">
        <is>
          <t>Sozialstaat &amp; Familie</t>
        </is>
      </c>
      <c r="H3072" t="inlineStr">
        <is>
          <t>Q06359</t>
        </is>
      </c>
      <c r="I3072" t="inlineStr">
        <is>
          <t>de</t>
        </is>
      </c>
      <c r="J3072" t="b">
        <v>1</v>
      </c>
      <c r="K3072" t="inlineStr">
        <is>
          <t>0eb548ac0f0a39ee05ab4fa35f5ab50b</t>
        </is>
      </c>
      <c r="L3072" t="inlineStr">
        <is>
          <t>0eb548ac0f0a39ee05ab4fa35f5ab50b</t>
        </is>
      </c>
      <c r="M3072" t="n">
        <v>27</v>
      </c>
      <c r="N3072" t="n">
        <v>27</v>
      </c>
    </row>
    <row r="3073">
      <c r="A3073" t="n">
        <v>258</v>
      </c>
      <c r="B3073" t="n">
        <v>2020</v>
      </c>
      <c r="C3073" t="n">
        <v>4188</v>
      </c>
      <c r="D3073" t="inlineStr">
        <is>
          <t>Sollen gleichgeschlechtliche Paare in allen Bereichen die gleichen Rechte wie heterosexuelle Paare haben?</t>
        </is>
      </c>
      <c r="E3073" t="inlineStr">
        <is>
          <t>Standard-4</t>
        </is>
      </c>
      <c r="F3073" t="n">
        <v>12</v>
      </c>
      <c r="G3073" t="inlineStr">
        <is>
          <t>Sozialstaat &amp; Familie</t>
        </is>
      </c>
      <c r="H3073" t="inlineStr">
        <is>
          <t>Q06757</t>
        </is>
      </c>
      <c r="I3073" t="inlineStr">
        <is>
          <t>de</t>
        </is>
      </c>
      <c r="J3073" t="b">
        <v>1</v>
      </c>
      <c r="K3073" t="inlineStr">
        <is>
          <t>0eb548ac0f0a39ee05ab4fa35f5ab50b</t>
        </is>
      </c>
      <c r="L3073" t="inlineStr">
        <is>
          <t>0eb548ac0f0a39ee05ab4fa35f5ab50b</t>
        </is>
      </c>
      <c r="M3073" t="n">
        <v>27</v>
      </c>
      <c r="N3073" t="n">
        <v>27</v>
      </c>
    </row>
    <row r="3074">
      <c r="A3074" t="n">
        <v>222</v>
      </c>
      <c r="B3074" t="n">
        <v>2019</v>
      </c>
      <c r="C3074" t="n">
        <v>3432</v>
      </c>
      <c r="D3074" t="inlineStr">
        <is>
          <t>Sollen gleichgeschlechtliche Paare in allen Bereichen die gleichen Rechte wie heterosexuelle Paare haben?</t>
        </is>
      </c>
      <c r="E3074" t="inlineStr">
        <is>
          <t>Standard-4</t>
        </is>
      </c>
      <c r="F3074" t="n">
        <v>12</v>
      </c>
      <c r="G3074" t="inlineStr">
        <is>
          <t>Sozialstaat &amp; Familie</t>
        </is>
      </c>
      <c r="H3074" t="inlineStr">
        <is>
          <t>Q07634</t>
        </is>
      </c>
      <c r="I3074" t="inlineStr">
        <is>
          <t>de</t>
        </is>
      </c>
      <c r="J3074" t="b">
        <v>1</v>
      </c>
      <c r="K3074" t="inlineStr">
        <is>
          <t>0eb548ac0f0a39ee05ab4fa35f5ab50b</t>
        </is>
      </c>
      <c r="L3074" t="inlineStr">
        <is>
          <t>0eb548ac0f0a39ee05ab4fa35f5ab50b</t>
        </is>
      </c>
      <c r="M3074" t="n">
        <v>27</v>
      </c>
      <c r="N3074" t="n">
        <v>27</v>
      </c>
    </row>
    <row r="3075">
      <c r="A3075" t="n">
        <v>232</v>
      </c>
      <c r="B3075" t="n">
        <v>2020</v>
      </c>
      <c r="C3075" t="n">
        <v>3547</v>
      </c>
      <c r="D3075" t="inlineStr">
        <is>
          <t>Sollen gleichgeschlechtliche Paare in allen Bereichen die gleichen Rechte wie heterosexuelle Paare haben?</t>
        </is>
      </c>
      <c r="E3075" t="inlineStr">
        <is>
          <t>Standard-4</t>
        </is>
      </c>
      <c r="F3075" t="n">
        <v>12</v>
      </c>
      <c r="G3075" t="inlineStr">
        <is>
          <t>Sozialstaat &amp; Familie</t>
        </is>
      </c>
      <c r="H3075" t="inlineStr">
        <is>
          <t>Q07874</t>
        </is>
      </c>
      <c r="I3075" t="inlineStr">
        <is>
          <t>de</t>
        </is>
      </c>
      <c r="J3075" t="b">
        <v>1</v>
      </c>
      <c r="K3075" t="inlineStr">
        <is>
          <t>0eb548ac0f0a39ee05ab4fa35f5ab50b</t>
        </is>
      </c>
      <c r="L3075" t="inlineStr">
        <is>
          <t>0eb548ac0f0a39ee05ab4fa35f5ab50b</t>
        </is>
      </c>
      <c r="M3075" t="n">
        <v>27</v>
      </c>
      <c r="N3075" t="n">
        <v>27</v>
      </c>
    </row>
    <row r="3076">
      <c r="A3076" t="n">
        <v>246</v>
      </c>
      <c r="B3076" t="n">
        <v>2020</v>
      </c>
      <c r="C3076" t="n">
        <v>4027</v>
      </c>
      <c r="D3076" t="inlineStr">
        <is>
          <t>Sollen gleichgeschlechtliche Paare in allen Bereichen die gleichen Rechte wie heterosexuelle Paare haben?</t>
        </is>
      </c>
      <c r="E3076" t="inlineStr">
        <is>
          <t>Standard-4</t>
        </is>
      </c>
      <c r="F3076" t="n">
        <v>12</v>
      </c>
      <c r="G3076" t="inlineStr">
        <is>
          <t>Sozialstaat &amp; Familie</t>
        </is>
      </c>
      <c r="H3076" t="inlineStr">
        <is>
          <t>Q07923</t>
        </is>
      </c>
      <c r="I3076" t="inlineStr">
        <is>
          <t>de</t>
        </is>
      </c>
      <c r="J3076" t="b">
        <v>1</v>
      </c>
      <c r="K3076" t="inlineStr">
        <is>
          <t>0eb548ac0f0a39ee05ab4fa35f5ab50b</t>
        </is>
      </c>
      <c r="L3076" t="inlineStr">
        <is>
          <t>0eb548ac0f0a39ee05ab4fa35f5ab50b</t>
        </is>
      </c>
      <c r="M3076" t="n">
        <v>27</v>
      </c>
      <c r="N3076" t="n">
        <v>27</v>
      </c>
    </row>
    <row r="3077">
      <c r="A3077" t="n">
        <v>237</v>
      </c>
      <c r="B3077" t="n">
        <v>2020</v>
      </c>
      <c r="C3077" t="n">
        <v>3701</v>
      </c>
      <c r="D3077" t="inlineStr">
        <is>
          <t>Sollen gleichgeschlechtliche Paare in allen Bereichen die gleichen Rechte wie heterosexuelle Paare haben?</t>
        </is>
      </c>
      <c r="E3077" t="inlineStr">
        <is>
          <t>Standard-4</t>
        </is>
      </c>
      <c r="F3077" t="n">
        <v>12</v>
      </c>
      <c r="G3077" t="inlineStr">
        <is>
          <t>Sozialstaat &amp; Familie</t>
        </is>
      </c>
      <c r="H3077" t="inlineStr">
        <is>
          <t>Q08135</t>
        </is>
      </c>
      <c r="I3077" t="inlineStr">
        <is>
          <t>de</t>
        </is>
      </c>
      <c r="J3077" t="b">
        <v>1</v>
      </c>
      <c r="K3077" t="inlineStr">
        <is>
          <t>0eb548ac0f0a39ee05ab4fa35f5ab50b</t>
        </is>
      </c>
      <c r="L3077" t="inlineStr">
        <is>
          <t>0eb548ac0f0a39ee05ab4fa35f5ab50b</t>
        </is>
      </c>
      <c r="M3077" t="n">
        <v>27</v>
      </c>
      <c r="N3077" t="n">
        <v>27</v>
      </c>
    </row>
    <row r="3078">
      <c r="A3078" t="n">
        <v>234</v>
      </c>
      <c r="B3078" t="n">
        <v>2020</v>
      </c>
      <c r="C3078" t="n">
        <v>3601</v>
      </c>
      <c r="D3078" t="inlineStr">
        <is>
          <t>Sollen gleichgeschlechtliche Paare in allen Bereichen die gleichen Rechte wie heterosexuelle Paare haben?</t>
        </is>
      </c>
      <c r="E3078" t="inlineStr">
        <is>
          <t>Standard-4</t>
        </is>
      </c>
      <c r="F3078" t="n">
        <v>12</v>
      </c>
      <c r="G3078" t="inlineStr">
        <is>
          <t>Sozialstaat &amp; Familie</t>
        </is>
      </c>
      <c r="H3078" t="inlineStr">
        <is>
          <t>Q08280</t>
        </is>
      </c>
      <c r="I3078" t="inlineStr">
        <is>
          <t>de</t>
        </is>
      </c>
      <c r="J3078" t="b">
        <v>1</v>
      </c>
      <c r="K3078" t="inlineStr">
        <is>
          <t>0eb548ac0f0a39ee05ab4fa35f5ab50b</t>
        </is>
      </c>
      <c r="L3078" t="inlineStr">
        <is>
          <t>0eb548ac0f0a39ee05ab4fa35f5ab50b</t>
        </is>
      </c>
      <c r="M3078" t="n">
        <v>27</v>
      </c>
      <c r="N3078" t="n">
        <v>27</v>
      </c>
    </row>
    <row r="3079">
      <c r="A3079" t="n">
        <v>230</v>
      </c>
      <c r="B3079" t="n">
        <v>2020</v>
      </c>
      <c r="C3079" t="n">
        <v>3493</v>
      </c>
      <c r="D3079" t="inlineStr">
        <is>
          <t>Sollen gleichgeschlechtliche Paare in allen Bereichen die gleichen Rechte wie heterosexuelle Paare haben?</t>
        </is>
      </c>
      <c r="E3079" t="inlineStr">
        <is>
          <t>Standard-4</t>
        </is>
      </c>
      <c r="F3079" t="n">
        <v>12</v>
      </c>
      <c r="G3079" t="inlineStr">
        <is>
          <t>Sozialstaat &amp; Familie</t>
        </is>
      </c>
      <c r="H3079" t="inlineStr">
        <is>
          <t>Q08529</t>
        </is>
      </c>
      <c r="I3079" t="inlineStr">
        <is>
          <t>de</t>
        </is>
      </c>
      <c r="J3079" t="b">
        <v>1</v>
      </c>
      <c r="K3079" t="inlineStr">
        <is>
          <t>0eb548ac0f0a39ee05ab4fa35f5ab50b</t>
        </is>
      </c>
      <c r="L3079" t="inlineStr">
        <is>
          <t>0eb548ac0f0a39ee05ab4fa35f5ab50b</t>
        </is>
      </c>
      <c r="M3079" t="n">
        <v>27</v>
      </c>
      <c r="N3079" t="n">
        <v>27</v>
      </c>
    </row>
    <row r="3081">
      <c r="A3081" s="1">
        <f>== Cluster 603 – 28 Fragen – alle Fragen identisch ===</f>
        <v/>
      </c>
      <c r="B3081" s="1" t="n"/>
      <c r="C3081" s="1" t="n"/>
      <c r="D3081" s="1" t="n"/>
      <c r="E3081" s="1" t="n"/>
      <c r="F3081" s="1" t="n"/>
      <c r="G3081" s="1" t="n"/>
      <c r="H3081" s="1" t="n"/>
      <c r="I3081" s="1" t="n"/>
      <c r="J3081" s="1" t="n"/>
      <c r="K3081" s="1" t="n"/>
      <c r="L3081" s="1" t="n"/>
      <c r="M3081" s="1" t="n"/>
      <c r="N3081" s="1" t="n"/>
    </row>
    <row r="3082">
      <c r="A3082" t="inlineStr">
        <is>
          <t>ID_Wahl</t>
        </is>
      </c>
      <c r="B3082" t="inlineStr">
        <is>
          <t>Datum</t>
        </is>
      </c>
      <c r="C3082" t="inlineStr">
        <is>
          <t>Frage_ID</t>
        </is>
      </c>
      <c r="D3082" t="inlineStr">
        <is>
          <t>Frage_Text</t>
        </is>
      </c>
      <c r="E3082" t="inlineStr">
        <is>
          <t>Frage_Typ</t>
        </is>
      </c>
      <c r="F3082" t="inlineStr">
        <is>
          <t>Bereich_ID</t>
        </is>
      </c>
      <c r="G3082" t="inlineStr">
        <is>
          <t>Bereich</t>
        </is>
      </c>
      <c r="H3082" t="inlineStr">
        <is>
          <t>ID_gesamt</t>
        </is>
      </c>
      <c r="I3082" t="inlineStr">
        <is>
          <t>Sprache</t>
        </is>
      </c>
      <c r="J3082" t="inlineStr">
        <is>
          <t>Duplikat</t>
        </is>
      </c>
      <c r="K3082" t="inlineStr">
        <is>
          <t>Frage_Hash</t>
        </is>
      </c>
      <c r="L3082" t="inlineStr">
        <is>
          <t>Duplikat_Gruppe</t>
        </is>
      </c>
      <c r="M3082" t="inlineStr">
        <is>
          <t>Cluster_Duplikate</t>
        </is>
      </c>
      <c r="N3082" t="inlineStr">
        <is>
          <t>Cluster_Final</t>
        </is>
      </c>
    </row>
    <row r="3083">
      <c r="A3083" t="n">
        <v>76</v>
      </c>
      <c r="B3083" t="n">
        <v>2015</v>
      </c>
      <c r="C3083" t="n">
        <v>1171</v>
      </c>
      <c r="D3083" t="inlineStr">
        <is>
          <t>Bildung</t>
        </is>
      </c>
      <c r="E3083" t="inlineStr">
        <is>
          <t>Budget-5</t>
        </is>
      </c>
      <c r="F3083" t="n">
        <v>2</v>
      </c>
      <c r="G3083" t="inlineStr">
        <is>
          <t>Bildung</t>
        </is>
      </c>
      <c r="H3083" t="inlineStr">
        <is>
          <t>Q04512</t>
        </is>
      </c>
      <c r="I3083" t="inlineStr">
        <is>
          <t>de</t>
        </is>
      </c>
      <c r="J3083" t="b">
        <v>1</v>
      </c>
      <c r="K3083" t="inlineStr">
        <is>
          <t>d51ff67768edbb1ac85d6f654b29a1f1</t>
        </is>
      </c>
      <c r="L3083" t="inlineStr">
        <is>
          <t>d51ff67768edbb1ac85d6f654b29a1f1</t>
        </is>
      </c>
      <c r="M3083" t="n">
        <v>603</v>
      </c>
      <c r="N3083" t="n">
        <v>603</v>
      </c>
    </row>
    <row r="3084">
      <c r="A3084" t="n">
        <v>123</v>
      </c>
      <c r="B3084" t="n">
        <v>2015</v>
      </c>
      <c r="C3084" t="n">
        <v>1908</v>
      </c>
      <c r="D3084" t="inlineStr">
        <is>
          <t>Bildung</t>
        </is>
      </c>
      <c r="E3084" t="inlineStr">
        <is>
          <t>Budget-5</t>
        </is>
      </c>
      <c r="F3084" t="n">
        <v>2</v>
      </c>
      <c r="G3084" t="inlineStr">
        <is>
          <t>Bildung</t>
        </is>
      </c>
      <c r="H3084" t="inlineStr">
        <is>
          <t>Q04565</t>
        </is>
      </c>
      <c r="I3084" t="inlineStr">
        <is>
          <t>de</t>
        </is>
      </c>
      <c r="J3084" t="b">
        <v>1</v>
      </c>
      <c r="K3084" t="inlineStr">
        <is>
          <t>d51ff67768edbb1ac85d6f654b29a1f1</t>
        </is>
      </c>
      <c r="L3084" t="inlineStr">
        <is>
          <t>d51ff67768edbb1ac85d6f654b29a1f1</t>
        </is>
      </c>
      <c r="M3084" t="n">
        <v>603</v>
      </c>
      <c r="N3084" t="n">
        <v>603</v>
      </c>
    </row>
    <row r="3085">
      <c r="A3085" t="n">
        <v>96</v>
      </c>
      <c r="B3085" t="n">
        <v>2015</v>
      </c>
      <c r="C3085" t="n">
        <v>1225</v>
      </c>
      <c r="D3085" t="inlineStr">
        <is>
          <t>Bildung</t>
        </is>
      </c>
      <c r="E3085" t="inlineStr">
        <is>
          <t>Budget-5</t>
        </is>
      </c>
      <c r="F3085" t="n">
        <v>2</v>
      </c>
      <c r="G3085" t="inlineStr">
        <is>
          <t>Bildung</t>
        </is>
      </c>
      <c r="H3085" t="inlineStr">
        <is>
          <t>Q04679</t>
        </is>
      </c>
      <c r="I3085" t="inlineStr">
        <is>
          <t>de</t>
        </is>
      </c>
      <c r="J3085" t="b">
        <v>1</v>
      </c>
      <c r="K3085" t="inlineStr">
        <is>
          <t>d51ff67768edbb1ac85d6f654b29a1f1</t>
        </is>
      </c>
      <c r="L3085" t="inlineStr">
        <is>
          <t>d51ff67768edbb1ac85d6f654b29a1f1</t>
        </is>
      </c>
      <c r="M3085" t="n">
        <v>603</v>
      </c>
      <c r="N3085" t="n">
        <v>603</v>
      </c>
    </row>
    <row r="3086">
      <c r="A3086" t="n">
        <v>80</v>
      </c>
      <c r="B3086" t="n">
        <v>2015</v>
      </c>
      <c r="C3086" t="n">
        <v>1287</v>
      </c>
      <c r="D3086" t="inlineStr">
        <is>
          <t>Bildung</t>
        </is>
      </c>
      <c r="E3086" t="inlineStr">
        <is>
          <t>Budget-5</t>
        </is>
      </c>
      <c r="F3086" t="n">
        <v>2</v>
      </c>
      <c r="G3086" t="inlineStr">
        <is>
          <t>Bildung</t>
        </is>
      </c>
      <c r="H3086" t="inlineStr">
        <is>
          <t>Q04865</t>
        </is>
      </c>
      <c r="I3086" t="inlineStr">
        <is>
          <t>de</t>
        </is>
      </c>
      <c r="J3086" t="b">
        <v>1</v>
      </c>
      <c r="K3086" t="inlineStr">
        <is>
          <t>d51ff67768edbb1ac85d6f654b29a1f1</t>
        </is>
      </c>
      <c r="L3086" t="inlineStr">
        <is>
          <t>d51ff67768edbb1ac85d6f654b29a1f1</t>
        </is>
      </c>
      <c r="M3086" t="n">
        <v>603</v>
      </c>
      <c r="N3086" t="n">
        <v>603</v>
      </c>
    </row>
    <row r="3087">
      <c r="A3087" t="n">
        <v>122</v>
      </c>
      <c r="B3087" t="n">
        <v>2016</v>
      </c>
      <c r="C3087" t="n">
        <v>1287</v>
      </c>
      <c r="D3087" t="inlineStr">
        <is>
          <t>Bildung</t>
        </is>
      </c>
      <c r="E3087" t="inlineStr">
        <is>
          <t>Budget-5</t>
        </is>
      </c>
      <c r="F3087" t="n">
        <v>2</v>
      </c>
      <c r="G3087" t="inlineStr">
        <is>
          <t>Bildung</t>
        </is>
      </c>
      <c r="H3087" t="inlineStr">
        <is>
          <t>Q04923</t>
        </is>
      </c>
      <c r="I3087" t="inlineStr">
        <is>
          <t>de</t>
        </is>
      </c>
      <c r="J3087" t="b">
        <v>1</v>
      </c>
      <c r="K3087" t="inlineStr">
        <is>
          <t>d51ff67768edbb1ac85d6f654b29a1f1</t>
        </is>
      </c>
      <c r="L3087" t="inlineStr">
        <is>
          <t>d51ff67768edbb1ac85d6f654b29a1f1</t>
        </is>
      </c>
      <c r="M3087" t="n">
        <v>603</v>
      </c>
      <c r="N3087" t="n">
        <v>603</v>
      </c>
    </row>
    <row r="3088">
      <c r="A3088" t="n">
        <v>134</v>
      </c>
      <c r="B3088" t="n">
        <v>2016</v>
      </c>
      <c r="C3088" t="n">
        <v>1963</v>
      </c>
      <c r="D3088" t="inlineStr">
        <is>
          <t>Bildung</t>
        </is>
      </c>
      <c r="E3088" t="inlineStr">
        <is>
          <t>Budget-5</t>
        </is>
      </c>
      <c r="F3088" t="n">
        <v>2</v>
      </c>
      <c r="G3088" t="inlineStr">
        <is>
          <t>Bildung</t>
        </is>
      </c>
      <c r="H3088" t="inlineStr">
        <is>
          <t>Q04979</t>
        </is>
      </c>
      <c r="I3088" t="inlineStr">
        <is>
          <t>de</t>
        </is>
      </c>
      <c r="J3088" t="b">
        <v>1</v>
      </c>
      <c r="K3088" t="inlineStr">
        <is>
          <t>d51ff67768edbb1ac85d6f654b29a1f1</t>
        </is>
      </c>
      <c r="L3088" t="inlineStr">
        <is>
          <t>d51ff67768edbb1ac85d6f654b29a1f1</t>
        </is>
      </c>
      <c r="M3088" t="n">
        <v>603</v>
      </c>
      <c r="N3088" t="n">
        <v>603</v>
      </c>
    </row>
    <row r="3089">
      <c r="A3089" t="n">
        <v>154</v>
      </c>
      <c r="B3089" t="n">
        <v>2017</v>
      </c>
      <c r="C3089" t="n">
        <v>2206</v>
      </c>
      <c r="D3089" t="inlineStr">
        <is>
          <t>Bildung</t>
        </is>
      </c>
      <c r="E3089" t="inlineStr">
        <is>
          <t>Budget-5</t>
        </is>
      </c>
      <c r="F3089" t="n">
        <v>2</v>
      </c>
      <c r="G3089" t="inlineStr">
        <is>
          <t>Bildung</t>
        </is>
      </c>
      <c r="H3089" t="inlineStr">
        <is>
          <t>Q05216</t>
        </is>
      </c>
      <c r="I3089" t="inlineStr">
        <is>
          <t>de</t>
        </is>
      </c>
      <c r="J3089" t="b">
        <v>1</v>
      </c>
      <c r="K3089" t="inlineStr">
        <is>
          <t>d51ff67768edbb1ac85d6f654b29a1f1</t>
        </is>
      </c>
      <c r="L3089" t="inlineStr">
        <is>
          <t>d51ff67768edbb1ac85d6f654b29a1f1</t>
        </is>
      </c>
      <c r="M3089" t="n">
        <v>603</v>
      </c>
      <c r="N3089" t="n">
        <v>603</v>
      </c>
    </row>
    <row r="3090">
      <c r="A3090" t="n">
        <v>156</v>
      </c>
      <c r="B3090" t="n">
        <v>2017</v>
      </c>
      <c r="C3090" t="n">
        <v>2265</v>
      </c>
      <c r="D3090" t="inlineStr">
        <is>
          <t>Bildung</t>
        </is>
      </c>
      <c r="E3090" t="inlineStr">
        <is>
          <t>Budget-5</t>
        </is>
      </c>
      <c r="F3090" t="n">
        <v>2</v>
      </c>
      <c r="G3090" t="inlineStr">
        <is>
          <t>Bildung</t>
        </is>
      </c>
      <c r="H3090" t="inlineStr">
        <is>
          <t>Q05326</t>
        </is>
      </c>
      <c r="I3090" t="inlineStr">
        <is>
          <t>de</t>
        </is>
      </c>
      <c r="J3090" t="b">
        <v>1</v>
      </c>
      <c r="K3090" t="inlineStr">
        <is>
          <t>d51ff67768edbb1ac85d6f654b29a1f1</t>
        </is>
      </c>
      <c r="L3090" t="inlineStr">
        <is>
          <t>d51ff67768edbb1ac85d6f654b29a1f1</t>
        </is>
      </c>
      <c r="M3090" t="n">
        <v>603</v>
      </c>
      <c r="N3090" t="n">
        <v>603</v>
      </c>
    </row>
    <row r="3091">
      <c r="A3091" t="n">
        <v>178</v>
      </c>
      <c r="B3091" t="n">
        <v>2018</v>
      </c>
      <c r="C3091" t="n">
        <v>2744</v>
      </c>
      <c r="D3091" t="inlineStr">
        <is>
          <t>Bildung</t>
        </is>
      </c>
      <c r="E3091" t="inlineStr">
        <is>
          <t>Budget-5</t>
        </is>
      </c>
      <c r="F3091" t="n">
        <v>2</v>
      </c>
      <c r="G3091" t="inlineStr">
        <is>
          <t>Bildung</t>
        </is>
      </c>
      <c r="H3091" t="inlineStr">
        <is>
          <t>Q05383</t>
        </is>
      </c>
      <c r="I3091" t="inlineStr">
        <is>
          <t>de</t>
        </is>
      </c>
      <c r="J3091" t="b">
        <v>1</v>
      </c>
      <c r="K3091" t="inlineStr">
        <is>
          <t>d51ff67768edbb1ac85d6f654b29a1f1</t>
        </is>
      </c>
      <c r="L3091" t="inlineStr">
        <is>
          <t>d51ff67768edbb1ac85d6f654b29a1f1</t>
        </is>
      </c>
      <c r="M3091" t="n">
        <v>603</v>
      </c>
      <c r="N3091" t="n">
        <v>603</v>
      </c>
    </row>
    <row r="3092">
      <c r="A3092" t="n">
        <v>26</v>
      </c>
      <c r="B3092" t="n">
        <v>2012</v>
      </c>
      <c r="C3092" t="n">
        <v>411</v>
      </c>
      <c r="D3092" t="inlineStr">
        <is>
          <t>Bildung</t>
        </is>
      </c>
      <c r="E3092" t="inlineStr">
        <is>
          <t>Budget-5</t>
        </is>
      </c>
      <c r="F3092" t="n">
        <v>2</v>
      </c>
      <c r="G3092" t="inlineStr">
        <is>
          <t>Bildung</t>
        </is>
      </c>
      <c r="H3092" t="inlineStr">
        <is>
          <t>Q06212</t>
        </is>
      </c>
      <c r="I3092" t="inlineStr">
        <is>
          <t>de</t>
        </is>
      </c>
      <c r="J3092" t="b">
        <v>1</v>
      </c>
      <c r="K3092" t="inlineStr">
        <is>
          <t>d51ff67768edbb1ac85d6f654b29a1f1</t>
        </is>
      </c>
      <c r="L3092" t="inlineStr">
        <is>
          <t>d51ff67768edbb1ac85d6f654b29a1f1</t>
        </is>
      </c>
      <c r="M3092" t="n">
        <v>603</v>
      </c>
      <c r="N3092" t="n">
        <v>603</v>
      </c>
    </row>
    <row r="3093">
      <c r="A3093" t="n">
        <v>122</v>
      </c>
      <c r="B3093" t="n">
        <v>2016</v>
      </c>
      <c r="C3093" t="n">
        <v>1287</v>
      </c>
      <c r="D3093" t="inlineStr">
        <is>
          <t>Bildung</t>
        </is>
      </c>
      <c r="E3093" t="inlineStr">
        <is>
          <t>Budget-5</t>
        </is>
      </c>
      <c r="F3093" t="n">
        <v>2</v>
      </c>
      <c r="G3093" t="inlineStr">
        <is>
          <t>Bildung</t>
        </is>
      </c>
      <c r="H3093" t="inlineStr">
        <is>
          <t>Q06273</t>
        </is>
      </c>
      <c r="I3093" t="inlineStr">
        <is>
          <t>de</t>
        </is>
      </c>
      <c r="J3093" t="b">
        <v>1</v>
      </c>
      <c r="K3093" t="inlineStr">
        <is>
          <t>d51ff67768edbb1ac85d6f654b29a1f1</t>
        </is>
      </c>
      <c r="L3093" t="inlineStr">
        <is>
          <t>d51ff67768edbb1ac85d6f654b29a1f1</t>
        </is>
      </c>
      <c r="M3093" t="n">
        <v>603</v>
      </c>
      <c r="N3093" t="n">
        <v>603</v>
      </c>
    </row>
    <row r="3094">
      <c r="A3094" t="n">
        <v>178</v>
      </c>
      <c r="B3094" t="n">
        <v>2018</v>
      </c>
      <c r="C3094" t="n">
        <v>2744</v>
      </c>
      <c r="D3094" t="inlineStr">
        <is>
          <t>Bildung</t>
        </is>
      </c>
      <c r="E3094" t="inlineStr">
        <is>
          <t>Budget-5</t>
        </is>
      </c>
      <c r="F3094" t="n">
        <v>2</v>
      </c>
      <c r="G3094" t="inlineStr">
        <is>
          <t>Bildung</t>
        </is>
      </c>
      <c r="H3094" t="inlineStr">
        <is>
          <t>Q06446</t>
        </is>
      </c>
      <c r="I3094" t="inlineStr">
        <is>
          <t>de</t>
        </is>
      </c>
      <c r="J3094" t="b">
        <v>1</v>
      </c>
      <c r="K3094" t="inlineStr">
        <is>
          <t>d51ff67768edbb1ac85d6f654b29a1f1</t>
        </is>
      </c>
      <c r="L3094" t="inlineStr">
        <is>
          <t>d51ff67768edbb1ac85d6f654b29a1f1</t>
        </is>
      </c>
      <c r="M3094" t="n">
        <v>603</v>
      </c>
      <c r="N3094" t="n">
        <v>603</v>
      </c>
    </row>
    <row r="3095">
      <c r="A3095" t="n">
        <v>76</v>
      </c>
      <c r="B3095" t="n">
        <v>2015</v>
      </c>
      <c r="C3095" t="n">
        <v>1171</v>
      </c>
      <c r="D3095" t="inlineStr">
        <is>
          <t>Bildung</t>
        </is>
      </c>
      <c r="E3095" t="inlineStr">
        <is>
          <t>Budget-5</t>
        </is>
      </c>
      <c r="F3095" t="n">
        <v>2</v>
      </c>
      <c r="G3095" t="inlineStr">
        <is>
          <t>Bildung</t>
        </is>
      </c>
      <c r="H3095" t="inlineStr">
        <is>
          <t>Q06508</t>
        </is>
      </c>
      <c r="I3095" t="inlineStr">
        <is>
          <t>de</t>
        </is>
      </c>
      <c r="J3095" t="b">
        <v>1</v>
      </c>
      <c r="K3095" t="inlineStr">
        <is>
          <t>d51ff67768edbb1ac85d6f654b29a1f1</t>
        </is>
      </c>
      <c r="L3095" t="inlineStr">
        <is>
          <t>d51ff67768edbb1ac85d6f654b29a1f1</t>
        </is>
      </c>
      <c r="M3095" t="n">
        <v>603</v>
      </c>
      <c r="N3095" t="n">
        <v>603</v>
      </c>
    </row>
    <row r="3096">
      <c r="A3096" t="n">
        <v>36</v>
      </c>
      <c r="B3096" t="n">
        <v>2012</v>
      </c>
      <c r="C3096" t="n">
        <v>530</v>
      </c>
      <c r="D3096" t="inlineStr">
        <is>
          <t>Bildung</t>
        </is>
      </c>
      <c r="E3096" t="inlineStr">
        <is>
          <t>Budget-5</t>
        </is>
      </c>
      <c r="F3096" t="n">
        <v>2</v>
      </c>
      <c r="G3096" t="inlineStr">
        <is>
          <t>Bildung</t>
        </is>
      </c>
      <c r="H3096" t="inlineStr">
        <is>
          <t>Q06612</t>
        </is>
      </c>
      <c r="I3096" t="inlineStr">
        <is>
          <t>de</t>
        </is>
      </c>
      <c r="J3096" t="b">
        <v>1</v>
      </c>
      <c r="K3096" t="inlineStr">
        <is>
          <t>d51ff67768edbb1ac85d6f654b29a1f1</t>
        </is>
      </c>
      <c r="L3096" t="inlineStr">
        <is>
          <t>d51ff67768edbb1ac85d6f654b29a1f1</t>
        </is>
      </c>
      <c r="M3096" t="n">
        <v>603</v>
      </c>
      <c r="N3096" t="n">
        <v>603</v>
      </c>
    </row>
    <row r="3097">
      <c r="A3097" t="n">
        <v>123</v>
      </c>
      <c r="B3097" t="n">
        <v>2016</v>
      </c>
      <c r="C3097" t="n">
        <v>1908</v>
      </c>
      <c r="D3097" t="inlineStr">
        <is>
          <t>Bildung</t>
        </is>
      </c>
      <c r="E3097" t="inlineStr">
        <is>
          <t>Budget-5</t>
        </is>
      </c>
      <c r="F3097" t="n">
        <v>2</v>
      </c>
      <c r="G3097" t="inlineStr">
        <is>
          <t>Bildung</t>
        </is>
      </c>
      <c r="H3097" t="inlineStr">
        <is>
          <t>Q06674</t>
        </is>
      </c>
      <c r="I3097" t="inlineStr">
        <is>
          <t>de</t>
        </is>
      </c>
      <c r="J3097" t="b">
        <v>1</v>
      </c>
      <c r="K3097" t="inlineStr">
        <is>
          <t>d51ff67768edbb1ac85d6f654b29a1f1</t>
        </is>
      </c>
      <c r="L3097" t="inlineStr">
        <is>
          <t>d51ff67768edbb1ac85d6f654b29a1f1</t>
        </is>
      </c>
      <c r="M3097" t="n">
        <v>603</v>
      </c>
      <c r="N3097" t="n">
        <v>603</v>
      </c>
    </row>
    <row r="3098">
      <c r="A3098" t="n">
        <v>4</v>
      </c>
      <c r="B3098" t="n">
        <v>2011</v>
      </c>
      <c r="C3098" t="n">
        <v>113</v>
      </c>
      <c r="D3098" t="inlineStr">
        <is>
          <t>Bildung</t>
        </is>
      </c>
      <c r="E3098" t="inlineStr">
        <is>
          <t>Budget-5</t>
        </is>
      </c>
      <c r="F3098" t="n">
        <v>2</v>
      </c>
      <c r="G3098" t="inlineStr">
        <is>
          <t>Bildung</t>
        </is>
      </c>
      <c r="H3098" t="inlineStr">
        <is>
          <t>Q06789</t>
        </is>
      </c>
      <c r="I3098" t="inlineStr">
        <is>
          <t>de</t>
        </is>
      </c>
      <c r="J3098" t="b">
        <v>1</v>
      </c>
      <c r="K3098" t="inlineStr">
        <is>
          <t>d51ff67768edbb1ac85d6f654b29a1f1</t>
        </is>
      </c>
      <c r="L3098" t="inlineStr">
        <is>
          <t>d51ff67768edbb1ac85d6f654b29a1f1</t>
        </is>
      </c>
      <c r="M3098" t="n">
        <v>603</v>
      </c>
      <c r="N3098" t="n">
        <v>603</v>
      </c>
    </row>
    <row r="3099">
      <c r="A3099" t="n">
        <v>134</v>
      </c>
      <c r="B3099" t="n">
        <v>2016</v>
      </c>
      <c r="C3099" t="n">
        <v>1963</v>
      </c>
      <c r="D3099" t="inlineStr">
        <is>
          <t>Bildung</t>
        </is>
      </c>
      <c r="E3099" t="inlineStr">
        <is>
          <t>Budget-5</t>
        </is>
      </c>
      <c r="F3099" t="n">
        <v>2</v>
      </c>
      <c r="G3099" t="inlineStr">
        <is>
          <t>Bildung</t>
        </is>
      </c>
      <c r="H3099" t="inlineStr">
        <is>
          <t>Q06848</t>
        </is>
      </c>
      <c r="I3099" t="inlineStr">
        <is>
          <t>de</t>
        </is>
      </c>
      <c r="J3099" t="b">
        <v>1</v>
      </c>
      <c r="K3099" t="inlineStr">
        <is>
          <t>d51ff67768edbb1ac85d6f654b29a1f1</t>
        </is>
      </c>
      <c r="L3099" t="inlineStr">
        <is>
          <t>d51ff67768edbb1ac85d6f654b29a1f1</t>
        </is>
      </c>
      <c r="M3099" t="n">
        <v>603</v>
      </c>
      <c r="N3099" t="n">
        <v>603</v>
      </c>
    </row>
    <row r="3100">
      <c r="A3100" t="n">
        <v>63</v>
      </c>
      <c r="B3100" t="n">
        <v>2014</v>
      </c>
      <c r="C3100" t="n">
        <v>1019</v>
      </c>
      <c r="D3100" t="inlineStr">
        <is>
          <t>Bildung</t>
        </is>
      </c>
      <c r="E3100" t="inlineStr">
        <is>
          <t>Budget-5</t>
        </is>
      </c>
      <c r="F3100" t="n">
        <v>2</v>
      </c>
      <c r="G3100" t="inlineStr">
        <is>
          <t>Bildung</t>
        </is>
      </c>
      <c r="H3100" t="inlineStr">
        <is>
          <t>Q06963</t>
        </is>
      </c>
      <c r="I3100" t="inlineStr">
        <is>
          <t>de</t>
        </is>
      </c>
      <c r="J3100" t="b">
        <v>1</v>
      </c>
      <c r="K3100" t="inlineStr">
        <is>
          <t>d51ff67768edbb1ac85d6f654b29a1f1</t>
        </is>
      </c>
      <c r="L3100" t="inlineStr">
        <is>
          <t>d51ff67768edbb1ac85d6f654b29a1f1</t>
        </is>
      </c>
      <c r="M3100" t="n">
        <v>603</v>
      </c>
      <c r="N3100" t="n">
        <v>603</v>
      </c>
    </row>
    <row r="3101">
      <c r="A3101" t="n">
        <v>61</v>
      </c>
      <c r="B3101" t="n">
        <v>2014</v>
      </c>
      <c r="C3101" t="n">
        <v>984</v>
      </c>
      <c r="D3101" t="inlineStr">
        <is>
          <t>Bildung</t>
        </is>
      </c>
      <c r="E3101" t="inlineStr">
        <is>
          <t>Budget-5</t>
        </is>
      </c>
      <c r="F3101" t="n">
        <v>2</v>
      </c>
      <c r="G3101" t="inlineStr">
        <is>
          <t>Bildung</t>
        </is>
      </c>
      <c r="H3101" t="inlineStr">
        <is>
          <t>Q07073</t>
        </is>
      </c>
      <c r="I3101" t="inlineStr">
        <is>
          <t>de</t>
        </is>
      </c>
      <c r="J3101" t="b">
        <v>1</v>
      </c>
      <c r="K3101" t="inlineStr">
        <is>
          <t>d51ff67768edbb1ac85d6f654b29a1f1</t>
        </is>
      </c>
      <c r="L3101" t="inlineStr">
        <is>
          <t>d51ff67768edbb1ac85d6f654b29a1f1</t>
        </is>
      </c>
      <c r="M3101" t="n">
        <v>603</v>
      </c>
      <c r="N3101" t="n">
        <v>603</v>
      </c>
    </row>
    <row r="3102">
      <c r="A3102" t="n">
        <v>96</v>
      </c>
      <c r="B3102" t="n">
        <v>2015</v>
      </c>
      <c r="C3102" t="n">
        <v>1225</v>
      </c>
      <c r="D3102" t="inlineStr">
        <is>
          <t>Bildung</t>
        </is>
      </c>
      <c r="E3102" t="inlineStr">
        <is>
          <t>Budget-5</t>
        </is>
      </c>
      <c r="F3102" t="n">
        <v>2</v>
      </c>
      <c r="G3102" t="inlineStr">
        <is>
          <t>Bildung</t>
        </is>
      </c>
      <c r="H3102" t="inlineStr">
        <is>
          <t>Q07297</t>
        </is>
      </c>
      <c r="I3102" t="inlineStr">
        <is>
          <t>de</t>
        </is>
      </c>
      <c r="J3102" t="b">
        <v>1</v>
      </c>
      <c r="K3102" t="inlineStr">
        <is>
          <t>d51ff67768edbb1ac85d6f654b29a1f1</t>
        </is>
      </c>
      <c r="L3102" t="inlineStr">
        <is>
          <t>d51ff67768edbb1ac85d6f654b29a1f1</t>
        </is>
      </c>
      <c r="M3102" t="n">
        <v>603</v>
      </c>
      <c r="N3102" t="n">
        <v>603</v>
      </c>
    </row>
    <row r="3103">
      <c r="A3103" t="n">
        <v>8</v>
      </c>
      <c r="B3103" t="n">
        <v>2012</v>
      </c>
      <c r="C3103" t="n">
        <v>164</v>
      </c>
      <c r="D3103" t="inlineStr">
        <is>
          <t>Bildung</t>
        </is>
      </c>
      <c r="E3103" t="inlineStr">
        <is>
          <t>Budget-5</t>
        </is>
      </c>
      <c r="F3103" t="n">
        <v>2</v>
      </c>
      <c r="G3103" t="inlineStr">
        <is>
          <t>Bildung</t>
        </is>
      </c>
      <c r="H3103" t="inlineStr">
        <is>
          <t>Q07740</t>
        </is>
      </c>
      <c r="I3103" t="inlineStr">
        <is>
          <t>de</t>
        </is>
      </c>
      <c r="J3103" t="b">
        <v>1</v>
      </c>
      <c r="K3103" t="inlineStr">
        <is>
          <t>d51ff67768edbb1ac85d6f654b29a1f1</t>
        </is>
      </c>
      <c r="L3103" t="inlineStr">
        <is>
          <t>d51ff67768edbb1ac85d6f654b29a1f1</t>
        </is>
      </c>
      <c r="M3103" t="n">
        <v>603</v>
      </c>
      <c r="N3103" t="n">
        <v>603</v>
      </c>
    </row>
    <row r="3104">
      <c r="A3104" t="n">
        <v>44</v>
      </c>
      <c r="B3104" t="n">
        <v>2013</v>
      </c>
      <c r="C3104" t="n">
        <v>576</v>
      </c>
      <c r="D3104" t="inlineStr">
        <is>
          <t>Bildung</t>
        </is>
      </c>
      <c r="E3104" t="inlineStr">
        <is>
          <t>Budget-5</t>
        </is>
      </c>
      <c r="F3104" t="n">
        <v>2</v>
      </c>
      <c r="G3104" t="inlineStr">
        <is>
          <t>Bildung</t>
        </is>
      </c>
      <c r="H3104" t="inlineStr">
        <is>
          <t>Q07947</t>
        </is>
      </c>
      <c r="I3104" t="inlineStr">
        <is>
          <t>de</t>
        </is>
      </c>
      <c r="J3104" t="b">
        <v>1</v>
      </c>
      <c r="K3104" t="inlineStr">
        <is>
          <t>d51ff67768edbb1ac85d6f654b29a1f1</t>
        </is>
      </c>
      <c r="L3104" t="inlineStr">
        <is>
          <t>d51ff67768edbb1ac85d6f654b29a1f1</t>
        </is>
      </c>
      <c r="M3104" t="n">
        <v>603</v>
      </c>
      <c r="N3104" t="n">
        <v>603</v>
      </c>
    </row>
    <row r="3105">
      <c r="A3105" t="n">
        <v>154</v>
      </c>
      <c r="B3105" t="n">
        <v>2017</v>
      </c>
      <c r="C3105" t="n">
        <v>2206</v>
      </c>
      <c r="D3105" t="inlineStr">
        <is>
          <t>Bildung</t>
        </is>
      </c>
      <c r="E3105" t="inlineStr">
        <is>
          <t>Budget-5</t>
        </is>
      </c>
      <c r="F3105" t="n">
        <v>2</v>
      </c>
      <c r="G3105" t="inlineStr">
        <is>
          <t>Bildung</t>
        </is>
      </c>
      <c r="H3105" t="inlineStr">
        <is>
          <t>Q08006</t>
        </is>
      </c>
      <c r="I3105" t="inlineStr">
        <is>
          <t>de</t>
        </is>
      </c>
      <c r="J3105" t="b">
        <v>1</v>
      </c>
      <c r="K3105" t="inlineStr">
        <is>
          <t>d51ff67768edbb1ac85d6f654b29a1f1</t>
        </is>
      </c>
      <c r="L3105" t="inlineStr">
        <is>
          <t>d51ff67768edbb1ac85d6f654b29a1f1</t>
        </is>
      </c>
      <c r="M3105" t="n">
        <v>603</v>
      </c>
      <c r="N3105" t="n">
        <v>603</v>
      </c>
    </row>
    <row r="3106">
      <c r="A3106" t="n">
        <v>15</v>
      </c>
      <c r="B3106" t="n">
        <v>2012</v>
      </c>
      <c r="C3106" t="n">
        <v>280</v>
      </c>
      <c r="D3106" t="inlineStr">
        <is>
          <t>Bildung</t>
        </is>
      </c>
      <c r="E3106" t="inlineStr">
        <is>
          <t>Budget-5</t>
        </is>
      </c>
      <c r="F3106" t="n">
        <v>2</v>
      </c>
      <c r="G3106" t="inlineStr">
        <is>
          <t>Bildung</t>
        </is>
      </c>
      <c r="H3106" t="inlineStr">
        <is>
          <t>Q08154</t>
        </is>
      </c>
      <c r="I3106" t="inlineStr">
        <is>
          <t>de</t>
        </is>
      </c>
      <c r="J3106" t="b">
        <v>1</v>
      </c>
      <c r="K3106" t="inlineStr">
        <is>
          <t>d51ff67768edbb1ac85d6f654b29a1f1</t>
        </is>
      </c>
      <c r="L3106" t="inlineStr">
        <is>
          <t>d51ff67768edbb1ac85d6f654b29a1f1</t>
        </is>
      </c>
      <c r="M3106" t="n">
        <v>603</v>
      </c>
      <c r="N3106" t="n">
        <v>603</v>
      </c>
    </row>
    <row r="3107">
      <c r="A3107" t="n">
        <v>13</v>
      </c>
      <c r="B3107" t="n">
        <v>2012</v>
      </c>
      <c r="C3107" t="n">
        <v>239</v>
      </c>
      <c r="D3107" t="inlineStr">
        <is>
          <t>Bildung</t>
        </is>
      </c>
      <c r="E3107" t="inlineStr">
        <is>
          <t>Budget-5</t>
        </is>
      </c>
      <c r="F3107" t="n">
        <v>2</v>
      </c>
      <c r="G3107" t="inlineStr">
        <is>
          <t>Bildung</t>
        </is>
      </c>
      <c r="H3107" t="inlineStr">
        <is>
          <t>Q08402</t>
        </is>
      </c>
      <c r="I3107" t="inlineStr">
        <is>
          <t>de</t>
        </is>
      </c>
      <c r="J3107" t="b">
        <v>1</v>
      </c>
      <c r="K3107" t="inlineStr">
        <is>
          <t>d51ff67768edbb1ac85d6f654b29a1f1</t>
        </is>
      </c>
      <c r="L3107" t="inlineStr">
        <is>
          <t>d51ff67768edbb1ac85d6f654b29a1f1</t>
        </is>
      </c>
      <c r="M3107" t="n">
        <v>603</v>
      </c>
      <c r="N3107" t="n">
        <v>603</v>
      </c>
    </row>
    <row r="3108">
      <c r="A3108" t="n">
        <v>156</v>
      </c>
      <c r="B3108" t="n">
        <v>2017</v>
      </c>
      <c r="C3108" t="n">
        <v>2265</v>
      </c>
      <c r="D3108" t="inlineStr">
        <is>
          <t>Bildung</t>
        </is>
      </c>
      <c r="E3108" t="inlineStr">
        <is>
          <t>Budget-5</t>
        </is>
      </c>
      <c r="F3108" t="n">
        <v>2</v>
      </c>
      <c r="G3108" t="inlineStr">
        <is>
          <t>Bildung</t>
        </is>
      </c>
      <c r="H3108" t="inlineStr">
        <is>
          <t>Q08664</t>
        </is>
      </c>
      <c r="I3108" t="inlineStr">
        <is>
          <t>de</t>
        </is>
      </c>
      <c r="J3108" t="b">
        <v>1</v>
      </c>
      <c r="K3108" t="inlineStr">
        <is>
          <t>d51ff67768edbb1ac85d6f654b29a1f1</t>
        </is>
      </c>
      <c r="L3108" t="inlineStr">
        <is>
          <t>d51ff67768edbb1ac85d6f654b29a1f1</t>
        </is>
      </c>
      <c r="M3108" t="n">
        <v>603</v>
      </c>
      <c r="N3108" t="n">
        <v>603</v>
      </c>
    </row>
    <row r="3109">
      <c r="A3109" t="n">
        <v>70</v>
      </c>
      <c r="B3109" t="n">
        <v>2014</v>
      </c>
      <c r="C3109" t="n">
        <v>1074</v>
      </c>
      <c r="D3109" t="inlineStr">
        <is>
          <t>Bildung</t>
        </is>
      </c>
      <c r="E3109" t="inlineStr">
        <is>
          <t>Budget-5</t>
        </is>
      </c>
      <c r="F3109" t="n">
        <v>2</v>
      </c>
      <c r="G3109" t="inlineStr">
        <is>
          <t>Bildung</t>
        </is>
      </c>
      <c r="H3109" t="inlineStr">
        <is>
          <t>Q08775</t>
        </is>
      </c>
      <c r="I3109" t="inlineStr">
        <is>
          <t>de</t>
        </is>
      </c>
      <c r="J3109" t="b">
        <v>1</v>
      </c>
      <c r="K3109" t="inlineStr">
        <is>
          <t>d51ff67768edbb1ac85d6f654b29a1f1</t>
        </is>
      </c>
      <c r="L3109" t="inlineStr">
        <is>
          <t>d51ff67768edbb1ac85d6f654b29a1f1</t>
        </is>
      </c>
      <c r="M3109" t="n">
        <v>603</v>
      </c>
      <c r="N3109" t="n">
        <v>603</v>
      </c>
    </row>
    <row r="3110">
      <c r="A3110" t="n">
        <v>80</v>
      </c>
      <c r="B3110" t="n">
        <v>2015</v>
      </c>
      <c r="C3110" t="n">
        <v>1287</v>
      </c>
      <c r="D3110" t="inlineStr">
        <is>
          <t>Bildung</t>
        </is>
      </c>
      <c r="E3110" t="inlineStr">
        <is>
          <t>Budget-5</t>
        </is>
      </c>
      <c r="F3110" t="n">
        <v>2</v>
      </c>
      <c r="G3110" t="inlineStr">
        <is>
          <t>Bildung</t>
        </is>
      </c>
      <c r="H3110" t="inlineStr">
        <is>
          <t>Q08887</t>
        </is>
      </c>
      <c r="I3110" t="inlineStr">
        <is>
          <t>de</t>
        </is>
      </c>
      <c r="J3110" t="b">
        <v>1</v>
      </c>
      <c r="K3110" t="inlineStr">
        <is>
          <t>d51ff67768edbb1ac85d6f654b29a1f1</t>
        </is>
      </c>
      <c r="L3110" t="inlineStr">
        <is>
          <t>d51ff67768edbb1ac85d6f654b29a1f1</t>
        </is>
      </c>
      <c r="M3110" t="n">
        <v>603</v>
      </c>
      <c r="N3110" t="n">
        <v>603</v>
      </c>
    </row>
    <row r="3112">
      <c r="A3112" s="1">
        <f>== Cluster 177 – 28 Fragen – unterschiedliche Fragen vorhanden ===</f>
        <v/>
      </c>
      <c r="B3112" s="1" t="n"/>
      <c r="C3112" s="1" t="n"/>
      <c r="D3112" s="1" t="n"/>
      <c r="E3112" s="1" t="n"/>
      <c r="F3112" s="1" t="n"/>
      <c r="G3112" s="1" t="n"/>
      <c r="H3112" s="1" t="n"/>
      <c r="I3112" s="1" t="n"/>
      <c r="J3112" s="1" t="n"/>
      <c r="K3112" s="1" t="n"/>
      <c r="L3112" s="1" t="n"/>
      <c r="M3112" s="1" t="n"/>
      <c r="N3112" s="1" t="n"/>
    </row>
    <row r="3113">
      <c r="A3113" t="inlineStr">
        <is>
          <t>ID_Wahl</t>
        </is>
      </c>
      <c r="B3113" t="inlineStr">
        <is>
          <t>Datum</t>
        </is>
      </c>
      <c r="C3113" t="inlineStr">
        <is>
          <t>Frage_ID</t>
        </is>
      </c>
      <c r="D3113" t="inlineStr">
        <is>
          <t>Frage_Text</t>
        </is>
      </c>
      <c r="E3113" t="inlineStr">
        <is>
          <t>Frage_Typ</t>
        </is>
      </c>
      <c r="F3113" t="inlineStr">
        <is>
          <t>Bereich_ID</t>
        </is>
      </c>
      <c r="G3113" t="inlineStr">
        <is>
          <t>Bereich</t>
        </is>
      </c>
      <c r="H3113" t="inlineStr">
        <is>
          <t>ID_gesamt</t>
        </is>
      </c>
      <c r="I3113" t="inlineStr">
        <is>
          <t>Sprache</t>
        </is>
      </c>
      <c r="J3113" t="inlineStr">
        <is>
          <t>Duplikat</t>
        </is>
      </c>
      <c r="K3113" t="inlineStr">
        <is>
          <t>Frage_Hash</t>
        </is>
      </c>
      <c r="L3113" t="inlineStr">
        <is>
          <t>Duplikat_Gruppe</t>
        </is>
      </c>
      <c r="M3113" t="inlineStr">
        <is>
          <t>Cluster_Duplikate</t>
        </is>
      </c>
      <c r="N3113" t="inlineStr">
        <is>
          <t>Cluster_Final</t>
        </is>
      </c>
    </row>
    <row r="3114">
      <c r="A3114" t="n">
        <v>40</v>
      </c>
      <c r="B3114" s="2" t="n">
        <v>43919</v>
      </c>
      <c r="C3114" t="n">
        <v>946</v>
      </c>
      <c r="D3114" t="inlineStr">
        <is>
          <t>Befürworten Sie eine vollständige Liberalisierung der Geschäftsöffnungszeiten (Festlegung nach freiem Ermessen unter Berücksichtigung des Arbeitsgesetzes)?</t>
        </is>
      </c>
      <c r="E3114" t="inlineStr">
        <is>
          <t>options4</t>
        </is>
      </c>
      <c r="F3114" t="n">
        <v>4524</v>
      </c>
      <c r="G3114" t="inlineStr">
        <is>
          <t>Wirtschaft &amp; Arbeit</t>
        </is>
      </c>
      <c r="H3114" t="inlineStr">
        <is>
          <t>Q00294</t>
        </is>
      </c>
      <c r="I3114" t="inlineStr">
        <is>
          <t>de</t>
        </is>
      </c>
      <c r="J3114" t="b">
        <v>1</v>
      </c>
      <c r="K3114" t="inlineStr">
        <is>
          <t>d58422277290cce72497f71e2fdb080a</t>
        </is>
      </c>
      <c r="L3114" t="inlineStr">
        <is>
          <t>d58422277290cce72497f71e2fdb080a</t>
        </is>
      </c>
      <c r="M3114" t="n">
        <v>177</v>
      </c>
      <c r="N3114" t="n">
        <v>177</v>
      </c>
    </row>
    <row r="3115">
      <c r="A3115" t="n">
        <v>49</v>
      </c>
      <c r="B3115" s="2" t="n">
        <v>44101</v>
      </c>
      <c r="C3115" t="n">
        <v>1269</v>
      </c>
      <c r="D3115" t="inlineStr">
        <is>
          <t>Befürworten Sie eine vollständige Liberalisierung der Geschäftsöffnungszeiten (Festlegung nach freiem Ermessen unter Berücksichtigung des Arbeitsgesetzes)?</t>
        </is>
      </c>
      <c r="E3115" t="inlineStr">
        <is>
          <t>options4</t>
        </is>
      </c>
      <c r="F3115" t="n">
        <v>4559</v>
      </c>
      <c r="G3115" t="inlineStr">
        <is>
          <t>Wirtschaft &amp; Arbeit</t>
        </is>
      </c>
      <c r="H3115" t="inlineStr">
        <is>
          <t>Q00338</t>
        </is>
      </c>
      <c r="I3115" t="inlineStr">
        <is>
          <t>de</t>
        </is>
      </c>
      <c r="J3115" t="b">
        <v>1</v>
      </c>
      <c r="K3115" t="inlineStr">
        <is>
          <t>d58422277290cce72497f71e2fdb080a</t>
        </is>
      </c>
      <c r="L3115" t="inlineStr">
        <is>
          <t>d58422277290cce72497f71e2fdb080a</t>
        </is>
      </c>
      <c r="M3115" t="n">
        <v>177</v>
      </c>
      <c r="N3115" t="n">
        <v>177</v>
      </c>
    </row>
    <row r="3116">
      <c r="A3116" t="n">
        <v>45</v>
      </c>
      <c r="B3116" s="2" t="n">
        <v>44129</v>
      </c>
      <c r="C3116" t="n">
        <v>2248</v>
      </c>
      <c r="D3116" t="inlineStr">
        <is>
          <t>Befürworten Sie eine vollständige Liberalisierung der Geschäftsöffnungszeiten (Festlegung nach freiem Ermessen unter Berücksichtigung des Arbeitsgesetzes)?</t>
        </is>
      </c>
      <c r="E3116" t="inlineStr">
        <is>
          <t>options4</t>
        </is>
      </c>
      <c r="F3116" t="n">
        <v>4562</v>
      </c>
      <c r="G3116" t="inlineStr">
        <is>
          <t>Wirtschaft &amp; Arbeit</t>
        </is>
      </c>
      <c r="H3116" t="inlineStr">
        <is>
          <t>Q00641</t>
        </is>
      </c>
      <c r="I3116" t="inlineStr">
        <is>
          <t>de</t>
        </is>
      </c>
      <c r="J3116" t="b">
        <v>1</v>
      </c>
      <c r="K3116" t="inlineStr">
        <is>
          <t>d58422277290cce72497f71e2fdb080a</t>
        </is>
      </c>
      <c r="L3116" t="inlineStr">
        <is>
          <t>d58422277290cce72497f71e2fdb080a</t>
        </is>
      </c>
      <c r="M3116" t="n">
        <v>177</v>
      </c>
      <c r="N3116" t="n">
        <v>177</v>
      </c>
    </row>
    <row r="3117">
      <c r="A3117" t="n">
        <v>25</v>
      </c>
      <c r="B3117" s="2" t="n">
        <v>44129</v>
      </c>
      <c r="C3117" t="n">
        <v>2543</v>
      </c>
      <c r="D3117" t="inlineStr">
        <is>
          <t>Befürworten Sie eine vollständige Liberalisierung der Geschäftsöffnungszeiten (Festlegung nach freiem Ermessen unter Berücksichtigung des Arbeitsgesetzes)?</t>
        </is>
      </c>
      <c r="E3117" t="inlineStr">
        <is>
          <t>options4</t>
        </is>
      </c>
      <c r="F3117" t="n">
        <v>4552</v>
      </c>
      <c r="G3117" t="inlineStr">
        <is>
          <t>Wirtschaft &amp; Arbeit</t>
        </is>
      </c>
      <c r="H3117" t="inlineStr">
        <is>
          <t>Q00697</t>
        </is>
      </c>
      <c r="I3117" t="inlineStr">
        <is>
          <t>de</t>
        </is>
      </c>
      <c r="J3117" t="b">
        <v>1</v>
      </c>
      <c r="K3117" t="inlineStr">
        <is>
          <t>d58422277290cce72497f71e2fdb080a</t>
        </is>
      </c>
      <c r="L3117" t="inlineStr">
        <is>
          <t>d58422277290cce72497f71e2fdb080a</t>
        </is>
      </c>
      <c r="M3117" t="n">
        <v>177</v>
      </c>
      <c r="N3117" t="n">
        <v>177</v>
      </c>
    </row>
    <row r="3118">
      <c r="A3118" t="n">
        <v>32</v>
      </c>
      <c r="B3118" s="2" t="n">
        <v>44164</v>
      </c>
      <c r="C3118" t="n">
        <v>2748</v>
      </c>
      <c r="D3118" t="inlineStr">
        <is>
          <t>Befürworten Sie eine vollständige Liberalisierung der Geschäftsöffnungszeiten (Festlegung nach freiem Ermessen unter Berücksichtigung des Arbeitsgesetzes)?</t>
        </is>
      </c>
      <c r="E3118" t="inlineStr">
        <is>
          <t>options4</t>
        </is>
      </c>
      <c r="F3118" t="n">
        <v>4538</v>
      </c>
      <c r="G3118" t="inlineStr">
        <is>
          <t>Wirtschaft &amp; Arbeit</t>
        </is>
      </c>
      <c r="H3118" t="inlineStr">
        <is>
          <t>Q00800</t>
        </is>
      </c>
      <c r="I3118" t="inlineStr">
        <is>
          <t>de</t>
        </is>
      </c>
      <c r="J3118" t="b">
        <v>1</v>
      </c>
      <c r="K3118" t="inlineStr">
        <is>
          <t>d58422277290cce72497f71e2fdb080a</t>
        </is>
      </c>
      <c r="L3118" t="inlineStr">
        <is>
          <t>d58422277290cce72497f71e2fdb080a</t>
        </is>
      </c>
      <c r="M3118" t="n">
        <v>177</v>
      </c>
      <c r="N3118" t="n">
        <v>177</v>
      </c>
    </row>
    <row r="3119">
      <c r="A3119" t="n">
        <v>80</v>
      </c>
      <c r="B3119" s="2" t="n">
        <v>44528</v>
      </c>
      <c r="C3119" t="n">
        <v>4507</v>
      </c>
      <c r="D3119" t="inlineStr">
        <is>
          <t xml:space="preserve"> Befürworten Sie eine vollständige Liberalisierung der Geschäftsöffnungszeiten (Festlegung nach freiem Ermessen unter Berücksichtigung des Arbeitsgesetzes)?</t>
        </is>
      </c>
      <c r="E3119" t="inlineStr">
        <is>
          <t>options4</t>
        </is>
      </c>
      <c r="F3119" t="n">
        <v>4589</v>
      </c>
      <c r="G3119" t="inlineStr">
        <is>
          <t>Wirtschaft &amp; Arbeit</t>
        </is>
      </c>
      <c r="H3119" t="inlineStr">
        <is>
          <t>Q01418</t>
        </is>
      </c>
      <c r="I3119" t="inlineStr">
        <is>
          <t>de</t>
        </is>
      </c>
      <c r="J3119" t="b">
        <v>1</v>
      </c>
      <c r="K3119" t="inlineStr">
        <is>
          <t>d58422277290cce72497f71e2fdb080a</t>
        </is>
      </c>
      <c r="L3119" t="inlineStr">
        <is>
          <t>d58422277290cce72497f71e2fdb080a</t>
        </is>
      </c>
      <c r="M3119" t="n">
        <v>177</v>
      </c>
      <c r="N3119" t="n">
        <v>177</v>
      </c>
    </row>
    <row r="3120">
      <c r="A3120" t="n">
        <v>103</v>
      </c>
      <c r="B3120" s="2" t="n">
        <v>44647</v>
      </c>
      <c r="C3120" t="n">
        <v>5214</v>
      </c>
      <c r="D3120" t="inlineStr">
        <is>
          <t xml:space="preserve"> Befürworten Sie eine vollständige Liberalisierung der Geschäftsöffnungszeiten (Festlegung nach freiem Ermessen unter Berücksichtigung des Arbeitsgesetzes)?</t>
        </is>
      </c>
      <c r="E3120" t="inlineStr">
        <is>
          <t>options4</t>
        </is>
      </c>
      <c r="F3120" t="n">
        <v>4598</v>
      </c>
      <c r="G3120" t="inlineStr">
        <is>
          <t>Wirtschaft &amp; Arbeit</t>
        </is>
      </c>
      <c r="H3120" t="inlineStr">
        <is>
          <t>Q01591</t>
        </is>
      </c>
      <c r="I3120" t="inlineStr">
        <is>
          <t>de</t>
        </is>
      </c>
      <c r="J3120" t="b">
        <v>1</v>
      </c>
      <c r="K3120" t="inlineStr">
        <is>
          <t>d58422277290cce72497f71e2fdb080a</t>
        </is>
      </c>
      <c r="L3120" t="inlineStr">
        <is>
          <t>d58422277290cce72497f71e2fdb080a</t>
        </is>
      </c>
      <c r="M3120" t="n">
        <v>177</v>
      </c>
      <c r="N3120" t="n">
        <v>177</v>
      </c>
    </row>
    <row r="3121">
      <c r="A3121" t="n">
        <v>92</v>
      </c>
      <c r="B3121" s="2" t="n">
        <v>44647</v>
      </c>
      <c r="C3121" t="n">
        <v>5585</v>
      </c>
      <c r="D3121" t="inlineStr">
        <is>
          <t>Befürworten Sie eine vollständige Liberalisierung der Geschäftsöffnungszeiten (Festlegung nach freiem Ermessen unter Berücksichtigung des Arbeitsgesetzes)?</t>
        </is>
      </c>
      <c r="E3121" t="inlineStr">
        <is>
          <t>options4</t>
        </is>
      </c>
      <c r="F3121" t="n">
        <v>4619</v>
      </c>
      <c r="G3121" t="inlineStr">
        <is>
          <t>Wirtschaft &amp; Arbeit</t>
        </is>
      </c>
      <c r="H3121" t="inlineStr">
        <is>
          <t>Q01643</t>
        </is>
      </c>
      <c r="I3121" t="inlineStr">
        <is>
          <t>de</t>
        </is>
      </c>
      <c r="J3121" t="b">
        <v>1</v>
      </c>
      <c r="K3121" t="inlineStr">
        <is>
          <t>d58422277290cce72497f71e2fdb080a</t>
        </is>
      </c>
      <c r="L3121" t="inlineStr">
        <is>
          <t>d58422277290cce72497f71e2fdb080a</t>
        </is>
      </c>
      <c r="M3121" t="n">
        <v>177</v>
      </c>
      <c r="N3121" t="n">
        <v>177</v>
      </c>
    </row>
    <row r="3122">
      <c r="A3122" t="n">
        <v>115</v>
      </c>
      <c r="B3122" s="2" t="n">
        <v>44836</v>
      </c>
      <c r="C3122" t="n">
        <v>6137</v>
      </c>
      <c r="D3122" t="inlineStr">
        <is>
          <t>Befürworten Sie eine vollständige Liberalisierung der Geschäftsöffnungszeiten (Festlegung nach freiem Ermessen unter Berücksichtigung des Arbeitsgesetzes)?</t>
        </is>
      </c>
      <c r="E3122" t="inlineStr">
        <is>
          <t>options4</t>
        </is>
      </c>
      <c r="F3122" t="n">
        <v>4629</v>
      </c>
      <c r="G3122" t="inlineStr">
        <is>
          <t>Wirtschaft &amp; Arbeit</t>
        </is>
      </c>
      <c r="H3122" t="inlineStr">
        <is>
          <t>Q02133</t>
        </is>
      </c>
      <c r="I3122" t="inlineStr">
        <is>
          <t>de</t>
        </is>
      </c>
      <c r="J3122" t="b">
        <v>1</v>
      </c>
      <c r="K3122" t="inlineStr">
        <is>
          <t>d58422277290cce72497f71e2fdb080a</t>
        </is>
      </c>
      <c r="L3122" t="inlineStr">
        <is>
          <t>d58422277290cce72497f71e2fdb080a</t>
        </is>
      </c>
      <c r="M3122" t="n">
        <v>177</v>
      </c>
      <c r="N3122" t="n">
        <v>177</v>
      </c>
    </row>
    <row r="3123">
      <c r="A3123" t="n">
        <v>114</v>
      </c>
      <c r="B3123" s="2" t="n">
        <v>44836</v>
      </c>
      <c r="C3123" t="n">
        <v>6246</v>
      </c>
      <c r="D3123" t="inlineStr">
        <is>
          <t>Befürworten Sie eine vollständige Liberalisierung der Geschäftsöffnungszeiten (Festlegung nach freiem Ermessen unter Berücksichtigung des Arbeitsgesetzes)?</t>
        </is>
      </c>
      <c r="E3123" t="inlineStr">
        <is>
          <t>options4</t>
        </is>
      </c>
      <c r="F3123" t="n">
        <v>4628</v>
      </c>
      <c r="G3123" t="inlineStr">
        <is>
          <t>Wirtschaft &amp; Arbeit</t>
        </is>
      </c>
      <c r="H3123" t="inlineStr">
        <is>
          <t>Q02188</t>
        </is>
      </c>
      <c r="I3123" t="inlineStr">
        <is>
          <t>de</t>
        </is>
      </c>
      <c r="J3123" t="b">
        <v>1</v>
      </c>
      <c r="K3123" t="inlineStr">
        <is>
          <t>d58422277290cce72497f71e2fdb080a</t>
        </is>
      </c>
      <c r="L3123" t="inlineStr">
        <is>
          <t>d58422277290cce72497f71e2fdb080a</t>
        </is>
      </c>
      <c r="M3123" t="n">
        <v>177</v>
      </c>
      <c r="N3123" t="n">
        <v>177</v>
      </c>
    </row>
    <row r="3124">
      <c r="A3124" t="n">
        <v>118</v>
      </c>
      <c r="B3124" s="2" t="n">
        <v>44892</v>
      </c>
      <c r="C3124" t="n">
        <v>6325</v>
      </c>
      <c r="D3124" t="inlineStr">
        <is>
          <t xml:space="preserve">Befürworten Sie eine vollständige Liberalisierung der Geschäftsöffnungszeiten (Festlegung nach freiem Ermessen unter Berücksichtigung des Arbeitsgesetzes)? </t>
        </is>
      </c>
      <c r="E3124" t="inlineStr">
        <is>
          <t>options4</t>
        </is>
      </c>
      <c r="F3124" t="n">
        <v>4631</v>
      </c>
      <c r="G3124" t="inlineStr">
        <is>
          <t>Wirtschaft &amp; Arbeit</t>
        </is>
      </c>
      <c r="H3124" t="inlineStr">
        <is>
          <t>Q02239</t>
        </is>
      </c>
      <c r="I3124" t="inlineStr">
        <is>
          <t>de</t>
        </is>
      </c>
      <c r="J3124" t="b">
        <v>1</v>
      </c>
      <c r="K3124" t="inlineStr">
        <is>
          <t>d58422277290cce72497f71e2fdb080a</t>
        </is>
      </c>
      <c r="L3124" t="inlineStr">
        <is>
          <t>d58422277290cce72497f71e2fdb080a</t>
        </is>
      </c>
      <c r="M3124" t="n">
        <v>177</v>
      </c>
      <c r="N3124" t="n">
        <v>177</v>
      </c>
    </row>
    <row r="3125">
      <c r="A3125" t="n">
        <v>1037</v>
      </c>
      <c r="B3125" s="2" t="n">
        <v>44969</v>
      </c>
      <c r="C3125" t="n">
        <v>31802</v>
      </c>
      <c r="D3125" t="inlineStr">
        <is>
          <t xml:space="preserve">Befürworten Sie eine vollständige Liberalisierung der Geschäftsöffnungszeiten (Festlegung nach freiem Ermessen unter Berücksichtigung des Arbeitsgesetzes)? </t>
        </is>
      </c>
      <c r="E3125" t="inlineStr">
        <is>
          <t>options4</t>
        </is>
      </c>
      <c r="F3125" t="n">
        <v>11370</v>
      </c>
      <c r="G3125" t="inlineStr">
        <is>
          <t>Wirtschaft &amp; Arbeit</t>
        </is>
      </c>
      <c r="H3125" t="inlineStr">
        <is>
          <t>Q02295</t>
        </is>
      </c>
      <c r="I3125" t="inlineStr">
        <is>
          <t>de</t>
        </is>
      </c>
      <c r="J3125" t="b">
        <v>1</v>
      </c>
      <c r="K3125" t="inlineStr">
        <is>
          <t>d58422277290cce72497f71e2fdb080a</t>
        </is>
      </c>
      <c r="L3125" t="inlineStr">
        <is>
          <t>d58422277290cce72497f71e2fdb080a</t>
        </is>
      </c>
      <c r="M3125" t="n">
        <v>177</v>
      </c>
      <c r="N3125" t="n">
        <v>177</v>
      </c>
    </row>
    <row r="3126">
      <c r="A3126" t="n">
        <v>1039</v>
      </c>
      <c r="B3126" s="2" t="n">
        <v>44997</v>
      </c>
      <c r="C3126" t="n">
        <v>31932</v>
      </c>
      <c r="D3126" t="inlineStr">
        <is>
          <t>Befürworten Sie eine vollständige Liberalisierung der Geschäftsöffnungszeiten (Festlegung nach freiem Ermessen unter Berücksichtigung des Arbeitsgesetzes)?</t>
        </is>
      </c>
      <c r="E3126" t="inlineStr">
        <is>
          <t>options4</t>
        </is>
      </c>
      <c r="F3126" t="n">
        <v>11395</v>
      </c>
      <c r="G3126" t="inlineStr">
        <is>
          <t>Wirtschaft &amp; Arbeit</t>
        </is>
      </c>
      <c r="H3126" t="inlineStr">
        <is>
          <t>Q02607</t>
        </is>
      </c>
      <c r="I3126" t="inlineStr">
        <is>
          <t>de</t>
        </is>
      </c>
      <c r="J3126" t="b">
        <v>1</v>
      </c>
      <c r="K3126" t="inlineStr">
        <is>
          <t>d58422277290cce72497f71e2fdb080a</t>
        </is>
      </c>
      <c r="L3126" t="inlineStr">
        <is>
          <t>d58422277290cce72497f71e2fdb080a</t>
        </is>
      </c>
      <c r="M3126" t="n">
        <v>177</v>
      </c>
      <c r="N3126" t="n">
        <v>177</v>
      </c>
    </row>
    <row r="3127">
      <c r="A3127" t="n">
        <v>1041</v>
      </c>
      <c r="B3127" s="2" t="n">
        <v>44997</v>
      </c>
      <c r="C3127" t="n">
        <v>32055</v>
      </c>
      <c r="D3127" t="inlineStr">
        <is>
          <t>Befürworten Sie eine vollständige Liberalisierung der Geschäftsöffnungszeiten (Festlegung nach freiem Ermessen unter Berücksichtigung des Arbeitsgesetzes)?</t>
        </is>
      </c>
      <c r="E3127" t="inlineStr">
        <is>
          <t>options4</t>
        </is>
      </c>
      <c r="F3127" t="n">
        <v>11420</v>
      </c>
      <c r="G3127" t="inlineStr">
        <is>
          <t>Wirtschaft &amp; Arbeit</t>
        </is>
      </c>
      <c r="H3127" t="inlineStr">
        <is>
          <t>Q02664</t>
        </is>
      </c>
      <c r="I3127" t="inlineStr">
        <is>
          <t>de</t>
        </is>
      </c>
      <c r="J3127" t="b">
        <v>1</v>
      </c>
      <c r="K3127" t="inlineStr">
        <is>
          <t>d58422277290cce72497f71e2fdb080a</t>
        </is>
      </c>
      <c r="L3127" t="inlineStr">
        <is>
          <t>d58422277290cce72497f71e2fdb080a</t>
        </is>
      </c>
      <c r="M3127" t="n">
        <v>177</v>
      </c>
      <c r="N3127" t="n">
        <v>177</v>
      </c>
    </row>
    <row r="3128">
      <c r="A3128" t="n">
        <v>1044</v>
      </c>
      <c r="B3128" s="2" t="n">
        <v>45018</v>
      </c>
      <c r="C3128" t="n">
        <v>32006</v>
      </c>
      <c r="D3128" t="inlineStr">
        <is>
          <t>Befürworten Sie eine vollständige Liberalisierung der Geschäftsöffnungszeiten (Festlegung nach freiem Ermessen unter Berücksichtigung des Arbeitsgesetzes)?</t>
        </is>
      </c>
      <c r="E3128" t="inlineStr">
        <is>
          <t>options4</t>
        </is>
      </c>
      <c r="F3128" t="n">
        <v>11408</v>
      </c>
      <c r="G3128" t="inlineStr">
        <is>
          <t>Wirtschaft &amp; Arbeit</t>
        </is>
      </c>
      <c r="H3128" t="inlineStr">
        <is>
          <t>Q02730</t>
        </is>
      </c>
      <c r="I3128" t="inlineStr">
        <is>
          <t>de</t>
        </is>
      </c>
      <c r="J3128" t="b">
        <v>1</v>
      </c>
      <c r="K3128" t="inlineStr">
        <is>
          <t>d58422277290cce72497f71e2fdb080a</t>
        </is>
      </c>
      <c r="L3128" t="inlineStr">
        <is>
          <t>d58422277290cce72497f71e2fdb080a</t>
        </is>
      </c>
      <c r="M3128" t="n">
        <v>177</v>
      </c>
      <c r="N3128" t="n">
        <v>177</v>
      </c>
    </row>
    <row r="3129">
      <c r="A3129" t="n">
        <v>1100</v>
      </c>
      <c r="B3129" s="2" t="n">
        <v>45410</v>
      </c>
      <c r="C3129" t="n">
        <v>32566</v>
      </c>
      <c r="D3129" t="inlineStr">
        <is>
          <t>Befürworten Sie eine vollständige Liberalisierung der Geschäftsöffnungszeiten (Festlegung nach freiem Ermessen unter Berücksichtigung des Arbeitsgesetzes)?</t>
        </is>
      </c>
      <c r="E3129" t="inlineStr">
        <is>
          <t>options4</t>
        </is>
      </c>
      <c r="F3129" t="n">
        <v>11528</v>
      </c>
      <c r="G3129" t="inlineStr">
        <is>
          <t>Wirtschaft &amp; Arbeit</t>
        </is>
      </c>
      <c r="H3129" t="inlineStr">
        <is>
          <t>Q03096</t>
        </is>
      </c>
      <c r="I3129" t="inlineStr">
        <is>
          <t>de</t>
        </is>
      </c>
      <c r="J3129" t="b">
        <v>1</v>
      </c>
      <c r="K3129" t="inlineStr">
        <is>
          <t>d58422277290cce72497f71e2fdb080a</t>
        </is>
      </c>
      <c r="L3129" t="inlineStr">
        <is>
          <t>d58422277290cce72497f71e2fdb080a</t>
        </is>
      </c>
      <c r="M3129" t="n">
        <v>177</v>
      </c>
      <c r="N3129" t="n">
        <v>177</v>
      </c>
    </row>
    <row r="3130">
      <c r="A3130" t="n">
        <v>1112</v>
      </c>
      <c r="B3130" s="2" t="n">
        <v>45557</v>
      </c>
      <c r="C3130" t="n">
        <v>32811</v>
      </c>
      <c r="D3130" t="inlineStr">
        <is>
          <t>Befürworten Sie eine vollständige Liberalisierung der Geschäftsöffnungszeiten (Festlegung nach freiem Ermessen unter Berücksichtigung des Arbeitsgesetzes)?</t>
        </is>
      </c>
      <c r="E3130" t="inlineStr">
        <is>
          <t>options4</t>
        </is>
      </c>
      <c r="F3130" t="n">
        <v>11588</v>
      </c>
      <c r="G3130" t="inlineStr">
        <is>
          <t>Wirtschaft &amp; Arbeit</t>
        </is>
      </c>
      <c r="H3130" t="inlineStr">
        <is>
          <t>Q03145</t>
        </is>
      </c>
      <c r="I3130" t="inlineStr">
        <is>
          <t>de</t>
        </is>
      </c>
      <c r="J3130" t="b">
        <v>1</v>
      </c>
      <c r="K3130" t="inlineStr">
        <is>
          <t>d58422277290cce72497f71e2fdb080a</t>
        </is>
      </c>
      <c r="L3130" t="inlineStr">
        <is>
          <t>d58422277290cce72497f71e2fdb080a</t>
        </is>
      </c>
      <c r="M3130" t="n">
        <v>177</v>
      </c>
      <c r="N3130" t="n">
        <v>177</v>
      </c>
    </row>
    <row r="3131">
      <c r="A3131" t="n">
        <v>1121</v>
      </c>
      <c r="B3131" s="2" t="n">
        <v>45557</v>
      </c>
      <c r="C3131" t="n">
        <v>32666</v>
      </c>
      <c r="D3131" t="inlineStr">
        <is>
          <t>Befürworten Sie eine vollständige Liberalisierung der Geschäftsöffnungszeiten (Festlegung nach freiem Ermessen unter Berücksichtigung des Arbeitsgesetzes)?</t>
        </is>
      </c>
      <c r="E3131" t="inlineStr">
        <is>
          <t>options4</t>
        </is>
      </c>
      <c r="F3131" t="n">
        <v>11552</v>
      </c>
      <c r="G3131" t="inlineStr">
        <is>
          <t>Wirtschaft &amp; Arbeit</t>
        </is>
      </c>
      <c r="H3131" t="inlineStr">
        <is>
          <t>Q03288</t>
        </is>
      </c>
      <c r="I3131" t="inlineStr">
        <is>
          <t>de</t>
        </is>
      </c>
      <c r="J3131" t="b">
        <v>1</v>
      </c>
      <c r="K3131" t="inlineStr">
        <is>
          <t>d58422277290cce72497f71e2fdb080a</t>
        </is>
      </c>
      <c r="L3131" t="inlineStr">
        <is>
          <t>d58422277290cce72497f71e2fdb080a</t>
        </is>
      </c>
      <c r="M3131" t="n">
        <v>177</v>
      </c>
      <c r="N3131" t="n">
        <v>177</v>
      </c>
    </row>
    <row r="3132">
      <c r="A3132" t="n">
        <v>1129</v>
      </c>
      <c r="B3132" s="2" t="n">
        <v>45620</v>
      </c>
      <c r="C3132" t="n">
        <v>33057</v>
      </c>
      <c r="D3132" t="inlineStr">
        <is>
          <t>Befürworten Sie eine vollständige Liberalisierung der Geschäftsöffnungszeiten (Festlegung nach freiem Ermessen unter Berücksichtigung des Arbeitsgesetzes)?</t>
        </is>
      </c>
      <c r="E3132" t="inlineStr">
        <is>
          <t>options4</t>
        </is>
      </c>
      <c r="F3132" t="n">
        <v>11647</v>
      </c>
      <c r="G3132" t="inlineStr">
        <is>
          <t>Wirtschaft &amp; Arbeit</t>
        </is>
      </c>
      <c r="H3132" t="inlineStr">
        <is>
          <t>Q03487</t>
        </is>
      </c>
      <c r="I3132" t="inlineStr">
        <is>
          <t>de</t>
        </is>
      </c>
      <c r="J3132" t="b">
        <v>1</v>
      </c>
      <c r="K3132" t="inlineStr">
        <is>
          <t>d58422277290cce72497f71e2fdb080a</t>
        </is>
      </c>
      <c r="L3132" t="inlineStr">
        <is>
          <t>d58422277290cce72497f71e2fdb080a</t>
        </is>
      </c>
      <c r="M3132" t="n">
        <v>177</v>
      </c>
      <c r="N3132" t="n">
        <v>177</v>
      </c>
    </row>
    <row r="3133">
      <c r="A3133" t="n">
        <v>1131</v>
      </c>
      <c r="B3133" s="2" t="n">
        <v>45620</v>
      </c>
      <c r="C3133" t="n">
        <v>33105</v>
      </c>
      <c r="D3133" t="inlineStr">
        <is>
          <t>Befürworten Sie eine vollständige Liberalisierung der Geschäftsöffnungszeiten (Festlegung nach freiem Ermessen unter Berücksichtigung des Arbeitsgesetzes)?</t>
        </is>
      </c>
      <c r="E3133" t="inlineStr">
        <is>
          <t>options4</t>
        </is>
      </c>
      <c r="F3133" t="n">
        <v>11659</v>
      </c>
      <c r="G3133" t="inlineStr">
        <is>
          <t>Wirtschaft &amp; Arbeit</t>
        </is>
      </c>
      <c r="H3133" t="inlineStr">
        <is>
          <t>Q03535</t>
        </is>
      </c>
      <c r="I3133" t="inlineStr">
        <is>
          <t>de</t>
        </is>
      </c>
      <c r="J3133" t="b">
        <v>1</v>
      </c>
      <c r="K3133" t="inlineStr">
        <is>
          <t>d58422277290cce72497f71e2fdb080a</t>
        </is>
      </c>
      <c r="L3133" t="inlineStr">
        <is>
          <t>d58422277290cce72497f71e2fdb080a</t>
        </is>
      </c>
      <c r="M3133" t="n">
        <v>177</v>
      </c>
      <c r="N3133" t="n">
        <v>177</v>
      </c>
    </row>
    <row r="3134">
      <c r="A3134" t="n">
        <v>1137</v>
      </c>
      <c r="B3134" s="2" t="n">
        <v>45725</v>
      </c>
      <c r="C3134" t="n">
        <v>33256</v>
      </c>
      <c r="D3134" t="inlineStr">
        <is>
          <t>Befürworten Sie eine vollständige Liberalisierung der Geschäftsöffnungszeiten (Festlegung nach freiem Ermessen unter Berücksichtigung des Arbeitsgesetzes)?</t>
        </is>
      </c>
      <c r="E3134" t="inlineStr">
        <is>
          <t>options4</t>
        </is>
      </c>
      <c r="F3134" t="n">
        <v>11692</v>
      </c>
      <c r="G3134" t="inlineStr">
        <is>
          <t>Wirtschaft &amp; Arbeit</t>
        </is>
      </c>
      <c r="H3134" t="inlineStr">
        <is>
          <t>Q03637</t>
        </is>
      </c>
      <c r="I3134" t="inlineStr">
        <is>
          <t>de</t>
        </is>
      </c>
      <c r="J3134" t="b">
        <v>1</v>
      </c>
      <c r="K3134" t="inlineStr">
        <is>
          <t>d58422277290cce72497f71e2fdb080a</t>
        </is>
      </c>
      <c r="L3134" t="inlineStr">
        <is>
          <t>d58422277290cce72497f71e2fdb080a</t>
        </is>
      </c>
      <c r="M3134" t="n">
        <v>177</v>
      </c>
      <c r="N3134" t="n">
        <v>177</v>
      </c>
    </row>
    <row r="3135">
      <c r="A3135" t="n">
        <v>154</v>
      </c>
      <c r="B3135" t="n">
        <v>2017</v>
      </c>
      <c r="C3135" t="n">
        <v>2183</v>
      </c>
      <c r="D3135" t="inlineStr">
        <is>
          <t>Befürworten Sie eine vollständige Liberalisierung der Geschäftsöffnungszeiten (Festlegung nach freiem Ermessen unter Berücksichtigung des Arbeitsgesetzes)?</t>
        </is>
      </c>
      <c r="E3135" t="inlineStr">
        <is>
          <t>Standard-4</t>
        </is>
      </c>
      <c r="F3135" t="n">
        <v>15</v>
      </c>
      <c r="G3135" t="inlineStr">
        <is>
          <t>Wirtschaft &amp; Arbeit</t>
        </is>
      </c>
      <c r="H3135" t="inlineStr">
        <is>
          <t>Q05264</t>
        </is>
      </c>
      <c r="I3135" t="inlineStr">
        <is>
          <t>de</t>
        </is>
      </c>
      <c r="J3135" t="b">
        <v>1</v>
      </c>
      <c r="K3135" t="inlineStr">
        <is>
          <t>d58422277290cce72497f71e2fdb080a</t>
        </is>
      </c>
      <c r="L3135" t="inlineStr">
        <is>
          <t>d58422277290cce72497f71e2fdb080a</t>
        </is>
      </c>
      <c r="M3135" t="n">
        <v>177</v>
      </c>
      <c r="N3135" t="n">
        <v>177</v>
      </c>
    </row>
    <row r="3136">
      <c r="A3136" t="n">
        <v>156</v>
      </c>
      <c r="B3136" t="n">
        <v>2017</v>
      </c>
      <c r="C3136" t="n">
        <v>2247</v>
      </c>
      <c r="D3136" t="inlineStr">
        <is>
          <t>Befürworten Sie eine vollständige Liberalisierung der Geschäftsöffnungszeiten (Festlegung nach freiem Ermessen unter Berücksichtigung des Arbeitsgesetzes)?</t>
        </is>
      </c>
      <c r="E3136" t="inlineStr">
        <is>
          <t>Standard-4</t>
        </is>
      </c>
      <c r="F3136" t="n">
        <v>15</v>
      </c>
      <c r="G3136" t="inlineStr">
        <is>
          <t>Wirtschaft &amp; Arbeit</t>
        </is>
      </c>
      <c r="H3136" t="inlineStr">
        <is>
          <t>Q05378</t>
        </is>
      </c>
      <c r="I3136" t="inlineStr">
        <is>
          <t>de</t>
        </is>
      </c>
      <c r="J3136" t="b">
        <v>1</v>
      </c>
      <c r="K3136" t="inlineStr">
        <is>
          <t>d58422277290cce72497f71e2fdb080a</t>
        </is>
      </c>
      <c r="L3136" t="inlineStr">
        <is>
          <t>d58422277290cce72497f71e2fdb080a</t>
        </is>
      </c>
      <c r="M3136" t="n">
        <v>177</v>
      </c>
      <c r="N3136" t="n">
        <v>177</v>
      </c>
    </row>
    <row r="3137">
      <c r="A3137" t="n">
        <v>178</v>
      </c>
      <c r="B3137" t="n">
        <v>2018</v>
      </c>
      <c r="C3137" t="n">
        <v>2732</v>
      </c>
      <c r="D3137" t="inlineStr">
        <is>
          <t>Befürworten Sie eine vollständige Liberalisierung der Geschäftsöffnungszeiten (Festlegung nach freiem Ermessen unter Berücksichtigung des Arbeitsgesetzes)?</t>
        </is>
      </c>
      <c r="E3137" t="inlineStr">
        <is>
          <t>Standard-4</t>
        </is>
      </c>
      <c r="F3137" t="n">
        <v>15</v>
      </c>
      <c r="G3137" t="inlineStr">
        <is>
          <t>Wirtschaft &amp; Arbeit</t>
        </is>
      </c>
      <c r="H3137" t="inlineStr">
        <is>
          <t>Q05437</t>
        </is>
      </c>
      <c r="I3137" t="inlineStr">
        <is>
          <t>de</t>
        </is>
      </c>
      <c r="J3137" t="b">
        <v>1</v>
      </c>
      <c r="K3137" t="inlineStr">
        <is>
          <t>d58422277290cce72497f71e2fdb080a</t>
        </is>
      </c>
      <c r="L3137" t="inlineStr">
        <is>
          <t>d58422277290cce72497f71e2fdb080a</t>
        </is>
      </c>
      <c r="M3137" t="n">
        <v>177</v>
      </c>
      <c r="N3137" t="n">
        <v>177</v>
      </c>
    </row>
    <row r="3138">
      <c r="A3138" t="n">
        <v>178</v>
      </c>
      <c r="B3138" t="n">
        <v>2018</v>
      </c>
      <c r="C3138" t="n">
        <v>2732</v>
      </c>
      <c r="D3138" t="inlineStr">
        <is>
          <t>Befürworten Sie eine vollständige Liberalisierung der Geschäftsöffnungszeiten (Festlegung nach freiem Ermessen unter Berücksichtigung des Arbeitsgesetzes)?</t>
        </is>
      </c>
      <c r="E3138" t="inlineStr">
        <is>
          <t>Standard-4</t>
        </is>
      </c>
      <c r="F3138" t="n">
        <v>15</v>
      </c>
      <c r="G3138" t="inlineStr">
        <is>
          <t>Wirtschaft &amp; Arbeit</t>
        </is>
      </c>
      <c r="H3138" t="inlineStr">
        <is>
          <t>Q06500</t>
        </is>
      </c>
      <c r="I3138" t="inlineStr">
        <is>
          <t>de</t>
        </is>
      </c>
      <c r="J3138" t="b">
        <v>1</v>
      </c>
      <c r="K3138" t="inlineStr">
        <is>
          <t>d58422277290cce72497f71e2fdb080a</t>
        </is>
      </c>
      <c r="L3138" t="inlineStr">
        <is>
          <t>d58422277290cce72497f71e2fdb080a</t>
        </is>
      </c>
      <c r="M3138" t="n">
        <v>177</v>
      </c>
      <c r="N3138" t="n">
        <v>177</v>
      </c>
    </row>
    <row r="3139">
      <c r="A3139" t="n">
        <v>258</v>
      </c>
      <c r="B3139" t="n">
        <v>2020</v>
      </c>
      <c r="C3139" t="n">
        <v>4197</v>
      </c>
      <c r="D3139" t="inlineStr">
        <is>
          <t>Befürworten Sie eine vollständige Liberalisierung der Geschäftsöffnungszeiten (Festlegung nach freiem Ermessen unter Berücksichtigung des Arbeitsgesetzes)?</t>
        </is>
      </c>
      <c r="E3139" t="inlineStr">
        <is>
          <t>Standard-4</t>
        </is>
      </c>
      <c r="F3139" t="n">
        <v>15</v>
      </c>
      <c r="G3139" t="inlineStr">
        <is>
          <t>Wirtschaft &amp; Arbeit</t>
        </is>
      </c>
      <c r="H3139" t="inlineStr">
        <is>
          <t>Q06776</t>
        </is>
      </c>
      <c r="I3139" t="inlineStr">
        <is>
          <t>de</t>
        </is>
      </c>
      <c r="J3139" t="b">
        <v>1</v>
      </c>
      <c r="K3139" t="inlineStr">
        <is>
          <t>d58422277290cce72497f71e2fdb080a</t>
        </is>
      </c>
      <c r="L3139" t="inlineStr">
        <is>
          <t>d58422277290cce72497f71e2fdb080a</t>
        </is>
      </c>
      <c r="M3139" t="n">
        <v>177</v>
      </c>
      <c r="N3139" t="n">
        <v>177</v>
      </c>
    </row>
    <row r="3140">
      <c r="A3140" t="n">
        <v>154</v>
      </c>
      <c r="B3140" t="n">
        <v>2017</v>
      </c>
      <c r="C3140" t="n">
        <v>2183</v>
      </c>
      <c r="D3140" t="inlineStr">
        <is>
          <t>Befürworten Sie eine vollständige Liberalisierung der Geschäftsöffnungszeiten (Festlegung nach freiem Ermessen unter Berücksichtigung des Arbeitsgesetzes)?</t>
        </is>
      </c>
      <c r="E3140" t="inlineStr">
        <is>
          <t>Standard-4</t>
        </is>
      </c>
      <c r="F3140" t="n">
        <v>15</v>
      </c>
      <c r="G3140" t="inlineStr">
        <is>
          <t>Wirtschaft &amp; Arbeit</t>
        </is>
      </c>
      <c r="H3140" t="inlineStr">
        <is>
          <t>Q08054</t>
        </is>
      </c>
      <c r="I3140" t="inlineStr">
        <is>
          <t>de</t>
        </is>
      </c>
      <c r="J3140" t="b">
        <v>1</v>
      </c>
      <c r="K3140" t="inlineStr">
        <is>
          <t>d58422277290cce72497f71e2fdb080a</t>
        </is>
      </c>
      <c r="L3140" t="inlineStr">
        <is>
          <t>d58422277290cce72497f71e2fdb080a</t>
        </is>
      </c>
      <c r="M3140" t="n">
        <v>177</v>
      </c>
      <c r="N3140" t="n">
        <v>177</v>
      </c>
    </row>
    <row r="3141">
      <c r="A3141" t="n">
        <v>156</v>
      </c>
      <c r="B3141" t="n">
        <v>2017</v>
      </c>
      <c r="C3141" t="n">
        <v>2247</v>
      </c>
      <c r="D3141" t="inlineStr">
        <is>
          <t>Befürworten Sie eine vollständige Liberalisierung der Geschäftsöffnungszeiten (Festlegung nach freiem Ermessen unter Berücksichtigung des Arbeitsgesetzes)?</t>
        </is>
      </c>
      <c r="E3141" t="inlineStr">
        <is>
          <t>Standard-4</t>
        </is>
      </c>
      <c r="F3141" t="n">
        <v>15</v>
      </c>
      <c r="G3141" t="inlineStr">
        <is>
          <t>Wirtschaft &amp; Arbeit</t>
        </is>
      </c>
      <c r="H3141" t="inlineStr">
        <is>
          <t>Q08716</t>
        </is>
      </c>
      <c r="I3141" t="inlineStr">
        <is>
          <t>de</t>
        </is>
      </c>
      <c r="J3141" t="b">
        <v>1</v>
      </c>
      <c r="K3141" t="inlineStr">
        <is>
          <t>d58422277290cce72497f71e2fdb080a</t>
        </is>
      </c>
      <c r="L3141" t="inlineStr">
        <is>
          <t>d58422277290cce72497f71e2fdb080a</t>
        </is>
      </c>
      <c r="M3141" t="n">
        <v>177</v>
      </c>
      <c r="N3141" t="n">
        <v>177</v>
      </c>
    </row>
    <row r="3143">
      <c r="A3143" s="1">
        <f>== Cluster 169 – 27 Fragen – alle Fragen identisch ===</f>
        <v/>
      </c>
      <c r="B3143" s="1" t="n"/>
      <c r="C3143" s="1" t="n"/>
      <c r="D3143" s="1" t="n"/>
      <c r="E3143" s="1" t="n"/>
      <c r="F3143" s="1" t="n"/>
      <c r="G3143" s="1" t="n"/>
      <c r="H3143" s="1" t="n"/>
      <c r="I3143" s="1" t="n"/>
      <c r="J3143" s="1" t="n"/>
      <c r="K3143" s="1" t="n"/>
      <c r="L3143" s="1" t="n"/>
      <c r="M3143" s="1" t="n"/>
      <c r="N3143" s="1" t="n"/>
    </row>
    <row r="3144">
      <c r="A3144" t="inlineStr">
        <is>
          <t>ID_Wahl</t>
        </is>
      </c>
      <c r="B3144" t="inlineStr">
        <is>
          <t>Datum</t>
        </is>
      </c>
      <c r="C3144" t="inlineStr">
        <is>
          <t>Frage_ID</t>
        </is>
      </c>
      <c r="D3144" t="inlineStr">
        <is>
          <t>Frage_Text</t>
        </is>
      </c>
      <c r="E3144" t="inlineStr">
        <is>
          <t>Frage_Typ</t>
        </is>
      </c>
      <c r="F3144" t="inlineStr">
        <is>
          <t>Bereich_ID</t>
        </is>
      </c>
      <c r="G3144" t="inlineStr">
        <is>
          <t>Bereich</t>
        </is>
      </c>
      <c r="H3144" t="inlineStr">
        <is>
          <t>ID_gesamt</t>
        </is>
      </c>
      <c r="I3144" t="inlineStr">
        <is>
          <t>Sprache</t>
        </is>
      </c>
      <c r="J3144" t="inlineStr">
        <is>
          <t>Duplikat</t>
        </is>
      </c>
      <c r="K3144" t="inlineStr">
        <is>
          <t>Frage_Hash</t>
        </is>
      </c>
      <c r="L3144" t="inlineStr">
        <is>
          <t>Duplikat_Gruppe</t>
        </is>
      </c>
      <c r="M3144" t="inlineStr">
        <is>
          <t>Cluster_Duplikate</t>
        </is>
      </c>
      <c r="N3144" t="inlineStr">
        <is>
          <t>Cluster_Final</t>
        </is>
      </c>
    </row>
    <row r="3145">
      <c r="A3145" t="n">
        <v>9</v>
      </c>
      <c r="B3145" s="2" t="n">
        <v>43912</v>
      </c>
      <c r="C3145" t="n">
        <v>832</v>
      </c>
      <c r="D3145" t="inlineStr">
        <is>
          <t>Befürworten Sie den Ausbau des Mobilfunknetzes nach 5G-Standard?</t>
        </is>
      </c>
      <c r="E3145" t="inlineStr">
        <is>
          <t>options4</t>
        </is>
      </c>
      <c r="F3145" t="n">
        <v>5109</v>
      </c>
      <c r="G3145" t="inlineStr">
        <is>
          <t>Politisches System &amp; Digitalisierung</t>
        </is>
      </c>
      <c r="H3145" t="inlineStr">
        <is>
          <t>Q00256</t>
        </is>
      </c>
      <c r="I3145" t="inlineStr">
        <is>
          <t>de</t>
        </is>
      </c>
      <c r="J3145" t="b">
        <v>1</v>
      </c>
      <c r="K3145" t="inlineStr">
        <is>
          <t>58aef328b61b8fe31cfe8905908d409c</t>
        </is>
      </c>
      <c r="L3145" t="inlineStr">
        <is>
          <t>58aef328b61b8fe31cfe8905908d409c</t>
        </is>
      </c>
      <c r="M3145" t="n">
        <v>169</v>
      </c>
      <c r="N3145" t="n">
        <v>169</v>
      </c>
    </row>
    <row r="3146">
      <c r="A3146" t="n">
        <v>40</v>
      </c>
      <c r="B3146" s="2" t="n">
        <v>43919</v>
      </c>
      <c r="C3146" t="n">
        <v>976</v>
      </c>
      <c r="D3146" t="inlineStr">
        <is>
          <t>Befürworten Sie den Ausbau des Mobilfunknetzes nach 5G-Standard?</t>
        </is>
      </c>
      <c r="E3146" t="inlineStr">
        <is>
          <t>options4</t>
        </is>
      </c>
      <c r="F3146" t="n">
        <v>5111</v>
      </c>
      <c r="G3146" t="inlineStr">
        <is>
          <t>Politisches System &amp; Digitalisierung</t>
        </is>
      </c>
      <c r="H3146" t="inlineStr">
        <is>
          <t>Q00304</t>
        </is>
      </c>
      <c r="I3146" t="inlineStr">
        <is>
          <t>de</t>
        </is>
      </c>
      <c r="J3146" t="b">
        <v>1</v>
      </c>
      <c r="K3146" t="inlineStr">
        <is>
          <t>58aef328b61b8fe31cfe8905908d409c</t>
        </is>
      </c>
      <c r="L3146" t="inlineStr">
        <is>
          <t>58aef328b61b8fe31cfe8905908d409c</t>
        </is>
      </c>
      <c r="M3146" t="n">
        <v>169</v>
      </c>
      <c r="N3146" t="n">
        <v>169</v>
      </c>
    </row>
    <row r="3147">
      <c r="A3147" t="n">
        <v>49</v>
      </c>
      <c r="B3147" s="2" t="n">
        <v>44101</v>
      </c>
      <c r="C3147" t="n">
        <v>1329</v>
      </c>
      <c r="D3147" t="inlineStr">
        <is>
          <t>Befürworten Sie den Ausbau des Mobilfunknetzes nach 5G-Standard?</t>
        </is>
      </c>
      <c r="E3147" t="inlineStr">
        <is>
          <t>options4</t>
        </is>
      </c>
      <c r="F3147" t="n">
        <v>5140</v>
      </c>
      <c r="G3147" t="inlineStr">
        <is>
          <t>Politisches System &amp; Digitalisierung</t>
        </is>
      </c>
      <c r="H3147" t="inlineStr">
        <is>
          <t>Q00350</t>
        </is>
      </c>
      <c r="I3147" t="inlineStr">
        <is>
          <t>de</t>
        </is>
      </c>
      <c r="J3147" t="b">
        <v>1</v>
      </c>
      <c r="K3147" t="inlineStr">
        <is>
          <t>58aef328b61b8fe31cfe8905908d409c</t>
        </is>
      </c>
      <c r="L3147" t="inlineStr">
        <is>
          <t>58aef328b61b8fe31cfe8905908d409c</t>
        </is>
      </c>
      <c r="M3147" t="n">
        <v>169</v>
      </c>
      <c r="N3147" t="n">
        <v>169</v>
      </c>
    </row>
    <row r="3148">
      <c r="A3148" t="n">
        <v>18</v>
      </c>
      <c r="B3148" s="2" t="n">
        <v>44101</v>
      </c>
      <c r="C3148" t="n">
        <v>1793</v>
      </c>
      <c r="D3148" t="inlineStr">
        <is>
          <t>Befürworten Sie den Ausbau des Mobilfunknetzes nach 5G-Standard?</t>
        </is>
      </c>
      <c r="E3148" t="inlineStr">
        <is>
          <t>options4</t>
        </is>
      </c>
      <c r="F3148" t="n">
        <v>5129</v>
      </c>
      <c r="G3148" t="inlineStr">
        <is>
          <t>Politisches System &amp; Digitalisierung</t>
        </is>
      </c>
      <c r="H3148" t="inlineStr">
        <is>
          <t>Q00399</t>
        </is>
      </c>
      <c r="I3148" t="inlineStr">
        <is>
          <t>de</t>
        </is>
      </c>
      <c r="J3148" t="b">
        <v>1</v>
      </c>
      <c r="K3148" t="inlineStr">
        <is>
          <t>58aef328b61b8fe31cfe8905908d409c</t>
        </is>
      </c>
      <c r="L3148" t="inlineStr">
        <is>
          <t>58aef328b61b8fe31cfe8905908d409c</t>
        </is>
      </c>
      <c r="M3148" t="n">
        <v>169</v>
      </c>
      <c r="N3148" t="n">
        <v>169</v>
      </c>
    </row>
    <row r="3149">
      <c r="A3149" t="n">
        <v>51</v>
      </c>
      <c r="B3149" s="2" t="n">
        <v>44101</v>
      </c>
      <c r="C3149" t="n">
        <v>1588</v>
      </c>
      <c r="D3149" t="inlineStr">
        <is>
          <t>Befürworten Sie den Ausbau des Mobilfunknetzes nach 5G-Standard?</t>
        </is>
      </c>
      <c r="E3149" t="inlineStr">
        <is>
          <t>options4</t>
        </is>
      </c>
      <c r="F3149" t="n">
        <v>5467</v>
      </c>
      <c r="G3149" t="inlineStr">
        <is>
          <t>Stadtentwicklung, politisches System &amp; Digitalisierung</t>
        </is>
      </c>
      <c r="H3149" t="inlineStr">
        <is>
          <t>Q00447</t>
        </is>
      </c>
      <c r="I3149" t="inlineStr">
        <is>
          <t>de</t>
        </is>
      </c>
      <c r="J3149" t="b">
        <v>1</v>
      </c>
      <c r="K3149" t="inlineStr">
        <is>
          <t>58aef328b61b8fe31cfe8905908d409c</t>
        </is>
      </c>
      <c r="L3149" t="inlineStr">
        <is>
          <t>58aef328b61b8fe31cfe8905908d409c</t>
        </is>
      </c>
      <c r="M3149" t="n">
        <v>169</v>
      </c>
      <c r="N3149" t="n">
        <v>169</v>
      </c>
    </row>
    <row r="3150">
      <c r="A3150" t="n">
        <v>20</v>
      </c>
      <c r="B3150" s="2" t="n">
        <v>44101</v>
      </c>
      <c r="C3150" t="n">
        <v>1113</v>
      </c>
      <c r="D3150" t="inlineStr">
        <is>
          <t>Befürworten Sie den Ausbau des Mobilfunknetzes nach 5G-Standard?</t>
        </is>
      </c>
      <c r="E3150" t="inlineStr">
        <is>
          <t>options4</t>
        </is>
      </c>
      <c r="F3150" t="n">
        <v>5119</v>
      </c>
      <c r="G3150" t="inlineStr">
        <is>
          <t>Politisches System &amp; Digitalisierung</t>
        </is>
      </c>
      <c r="H3150" t="inlineStr">
        <is>
          <t>Q00495</t>
        </is>
      </c>
      <c r="I3150" t="inlineStr">
        <is>
          <t>de</t>
        </is>
      </c>
      <c r="J3150" t="b">
        <v>1</v>
      </c>
      <c r="K3150" t="inlineStr">
        <is>
          <t>58aef328b61b8fe31cfe8905908d409c</t>
        </is>
      </c>
      <c r="L3150" t="inlineStr">
        <is>
          <t>58aef328b61b8fe31cfe8905908d409c</t>
        </is>
      </c>
      <c r="M3150" t="n">
        <v>169</v>
      </c>
      <c r="N3150" t="n">
        <v>169</v>
      </c>
    </row>
    <row r="3151">
      <c r="A3151" t="n">
        <v>22</v>
      </c>
      <c r="B3151" s="2" t="n">
        <v>44101</v>
      </c>
      <c r="C3151" t="n">
        <v>1892</v>
      </c>
      <c r="D3151" t="inlineStr">
        <is>
          <t>Befürworten Sie den Ausbau des Mobilfunknetzes nach 5G-Standard?</t>
        </is>
      </c>
      <c r="E3151" t="inlineStr">
        <is>
          <t>options4</t>
        </is>
      </c>
      <c r="F3151" t="n">
        <v>5124</v>
      </c>
      <c r="G3151" t="inlineStr">
        <is>
          <t>Politisches System &amp; Digitalisierung</t>
        </is>
      </c>
      <c r="H3151" t="inlineStr">
        <is>
          <t>Q00541</t>
        </is>
      </c>
      <c r="I3151" t="inlineStr">
        <is>
          <t>de</t>
        </is>
      </c>
      <c r="J3151" t="b">
        <v>1</v>
      </c>
      <c r="K3151" t="inlineStr">
        <is>
          <t>58aef328b61b8fe31cfe8905908d409c</t>
        </is>
      </c>
      <c r="L3151" t="inlineStr">
        <is>
          <t>58aef328b61b8fe31cfe8905908d409c</t>
        </is>
      </c>
      <c r="M3151" t="n">
        <v>169</v>
      </c>
      <c r="N3151" t="n">
        <v>169</v>
      </c>
    </row>
    <row r="3152">
      <c r="A3152" t="n">
        <v>24</v>
      </c>
      <c r="B3152" s="2" t="n">
        <v>44122</v>
      </c>
      <c r="C3152" t="n">
        <v>2135</v>
      </c>
      <c r="D3152" t="inlineStr">
        <is>
          <t>Befürworten Sie den Ausbau des Mobilfunknetzes nach 5G-Standard?</t>
        </is>
      </c>
      <c r="E3152" t="inlineStr">
        <is>
          <t>options4</t>
        </is>
      </c>
      <c r="F3152" t="n">
        <v>5120</v>
      </c>
      <c r="G3152" t="inlineStr">
        <is>
          <t>Politisches System &amp; Digitalisierung</t>
        </is>
      </c>
      <c r="H3152" t="inlineStr">
        <is>
          <t>Q00599</t>
        </is>
      </c>
      <c r="I3152" t="inlineStr">
        <is>
          <t>de</t>
        </is>
      </c>
      <c r="J3152" t="b">
        <v>1</v>
      </c>
      <c r="K3152" t="inlineStr">
        <is>
          <t>58aef328b61b8fe31cfe8905908d409c</t>
        </is>
      </c>
      <c r="L3152" t="inlineStr">
        <is>
          <t>58aef328b61b8fe31cfe8905908d409c</t>
        </is>
      </c>
      <c r="M3152" t="n">
        <v>169</v>
      </c>
      <c r="N3152" t="n">
        <v>169</v>
      </c>
    </row>
    <row r="3153">
      <c r="A3153" t="n">
        <v>45</v>
      </c>
      <c r="B3153" s="2" t="n">
        <v>44129</v>
      </c>
      <c r="C3153" t="n">
        <v>2308</v>
      </c>
      <c r="D3153" t="inlineStr">
        <is>
          <t>Befürworten Sie den Ausbau des Mobilfunknetzes nach 5G-Standard?</t>
        </is>
      </c>
      <c r="E3153" t="inlineStr">
        <is>
          <t>options4</t>
        </is>
      </c>
      <c r="F3153" t="n">
        <v>5143</v>
      </c>
      <c r="G3153" t="inlineStr">
        <is>
          <t>Politisches System &amp; Digitalisierung</t>
        </is>
      </c>
      <c r="H3153" t="inlineStr">
        <is>
          <t>Q00661</t>
        </is>
      </c>
      <c r="I3153" t="inlineStr">
        <is>
          <t>de</t>
        </is>
      </c>
      <c r="J3153" t="b">
        <v>1</v>
      </c>
      <c r="K3153" t="inlineStr">
        <is>
          <t>58aef328b61b8fe31cfe8905908d409c</t>
        </is>
      </c>
      <c r="L3153" t="inlineStr">
        <is>
          <t>58aef328b61b8fe31cfe8905908d409c</t>
        </is>
      </c>
      <c r="M3153" t="n">
        <v>169</v>
      </c>
      <c r="N3153" t="n">
        <v>169</v>
      </c>
    </row>
    <row r="3154">
      <c r="A3154" t="n">
        <v>25</v>
      </c>
      <c r="B3154" s="2" t="n">
        <v>44129</v>
      </c>
      <c r="C3154" t="n">
        <v>2563</v>
      </c>
      <c r="D3154" t="inlineStr">
        <is>
          <t>Befürworten Sie den Ausbau des Mobilfunknetzes nach 5G-Standard?</t>
        </is>
      </c>
      <c r="E3154" t="inlineStr">
        <is>
          <t>options4</t>
        </is>
      </c>
      <c r="F3154" t="n">
        <v>5135</v>
      </c>
      <c r="G3154" t="inlineStr">
        <is>
          <t>Politisches System &amp; Digitalisierung</t>
        </is>
      </c>
      <c r="H3154" t="inlineStr">
        <is>
          <t>Q00707</t>
        </is>
      </c>
      <c r="I3154" t="inlineStr">
        <is>
          <t>de</t>
        </is>
      </c>
      <c r="J3154" t="b">
        <v>1</v>
      </c>
      <c r="K3154" t="inlineStr">
        <is>
          <t>58aef328b61b8fe31cfe8905908d409c</t>
        </is>
      </c>
      <c r="L3154" t="inlineStr">
        <is>
          <t>58aef328b61b8fe31cfe8905908d409c</t>
        </is>
      </c>
      <c r="M3154" t="n">
        <v>169</v>
      </c>
      <c r="N3154" t="n">
        <v>169</v>
      </c>
    </row>
    <row r="3155">
      <c r="A3155" t="n">
        <v>33</v>
      </c>
      <c r="B3155" s="2" t="n">
        <v>44164</v>
      </c>
      <c r="C3155" t="n">
        <v>2674</v>
      </c>
      <c r="D3155" t="inlineStr">
        <is>
          <t>Befürworten Sie den Ausbau des Mobilfunknetzes nach 5G-Standard?</t>
        </is>
      </c>
      <c r="E3155" t="inlineStr">
        <is>
          <t>options4</t>
        </is>
      </c>
      <c r="F3155" t="n">
        <v>5137</v>
      </c>
      <c r="G3155" t="inlineStr">
        <is>
          <t>Politisches System &amp; Digitalisierung</t>
        </is>
      </c>
      <c r="H3155" t="inlineStr">
        <is>
          <t>Q00763</t>
        </is>
      </c>
      <c r="I3155" t="inlineStr">
        <is>
          <t>de</t>
        </is>
      </c>
      <c r="J3155" t="b">
        <v>1</v>
      </c>
      <c r="K3155" t="inlineStr">
        <is>
          <t>58aef328b61b8fe31cfe8905908d409c</t>
        </is>
      </c>
      <c r="L3155" t="inlineStr">
        <is>
          <t>58aef328b61b8fe31cfe8905908d409c</t>
        </is>
      </c>
      <c r="M3155" t="n">
        <v>169</v>
      </c>
      <c r="N3155" t="n">
        <v>169</v>
      </c>
    </row>
    <row r="3156">
      <c r="A3156" t="n">
        <v>32</v>
      </c>
      <c r="B3156" s="2" t="n">
        <v>44164</v>
      </c>
      <c r="C3156" t="n">
        <v>2784</v>
      </c>
      <c r="D3156" t="inlineStr">
        <is>
          <t>Befürworten Sie den Ausbau des Mobilfunknetzes nach 5G-Standard?</t>
        </is>
      </c>
      <c r="E3156" t="inlineStr">
        <is>
          <t>options4</t>
        </is>
      </c>
      <c r="F3156" t="n">
        <v>5123</v>
      </c>
      <c r="G3156" t="inlineStr">
        <is>
          <t>Politisches System &amp; Digitalisierung</t>
        </is>
      </c>
      <c r="H3156" t="inlineStr">
        <is>
          <t>Q00818</t>
        </is>
      </c>
      <c r="I3156" t="inlineStr">
        <is>
          <t>de</t>
        </is>
      </c>
      <c r="J3156" t="b">
        <v>1</v>
      </c>
      <c r="K3156" t="inlineStr">
        <is>
          <t>58aef328b61b8fe31cfe8905908d409c</t>
        </is>
      </c>
      <c r="L3156" t="inlineStr">
        <is>
          <t>58aef328b61b8fe31cfe8905908d409c</t>
        </is>
      </c>
      <c r="M3156" t="n">
        <v>169</v>
      </c>
      <c r="N3156" t="n">
        <v>169</v>
      </c>
    </row>
    <row r="3157">
      <c r="A3157" t="n">
        <v>53</v>
      </c>
      <c r="B3157" s="2" t="n">
        <v>44262</v>
      </c>
      <c r="C3157" t="n">
        <v>2953</v>
      </c>
      <c r="D3157" t="inlineStr">
        <is>
          <t>Befürworten Sie den Ausbau des Mobilfunknetzes nach 5G-Standard?</t>
        </is>
      </c>
      <c r="E3157" t="inlineStr">
        <is>
          <t>options4</t>
        </is>
      </c>
      <c r="F3157" t="n">
        <v>5145</v>
      </c>
      <c r="G3157" t="inlineStr">
        <is>
          <t>Politisches System &amp; Digitalisierung</t>
        </is>
      </c>
      <c r="H3157" t="inlineStr">
        <is>
          <t>Q00860</t>
        </is>
      </c>
      <c r="I3157" t="inlineStr">
        <is>
          <t>de</t>
        </is>
      </c>
      <c r="J3157" t="b">
        <v>1</v>
      </c>
      <c r="K3157" t="inlineStr">
        <is>
          <t>58aef328b61b8fe31cfe8905908d409c</t>
        </is>
      </c>
      <c r="L3157" t="inlineStr">
        <is>
          <t>58aef328b61b8fe31cfe8905908d409c</t>
        </is>
      </c>
      <c r="M3157" t="n">
        <v>169</v>
      </c>
      <c r="N3157" t="n">
        <v>169</v>
      </c>
    </row>
    <row r="3158">
      <c r="A3158" t="n">
        <v>55</v>
      </c>
      <c r="B3158" s="2" t="n">
        <v>44262</v>
      </c>
      <c r="C3158" t="n">
        <v>1117</v>
      </c>
      <c r="D3158" t="inlineStr">
        <is>
          <t>Befürworten Sie den Ausbau des Mobilfunknetzes nach 5G-Standard?</t>
        </is>
      </c>
      <c r="E3158" t="inlineStr">
        <is>
          <t>options4</t>
        </is>
      </c>
      <c r="F3158" t="n">
        <v>5150</v>
      </c>
      <c r="G3158" t="inlineStr">
        <is>
          <t>Politisches System &amp; Digitalisierung</t>
        </is>
      </c>
      <c r="H3158" t="inlineStr">
        <is>
          <t>Q00883</t>
        </is>
      </c>
      <c r="I3158" t="inlineStr">
        <is>
          <t>de</t>
        </is>
      </c>
      <c r="J3158" t="b">
        <v>1</v>
      </c>
      <c r="K3158" t="inlineStr">
        <is>
          <t>58aef328b61b8fe31cfe8905908d409c</t>
        </is>
      </c>
      <c r="L3158" t="inlineStr">
        <is>
          <t>58aef328b61b8fe31cfe8905908d409c</t>
        </is>
      </c>
      <c r="M3158" t="n">
        <v>169</v>
      </c>
      <c r="N3158" t="n">
        <v>169</v>
      </c>
    </row>
    <row r="3159">
      <c r="A3159" t="n">
        <v>71</v>
      </c>
      <c r="B3159" s="2" t="n">
        <v>44311</v>
      </c>
      <c r="C3159" t="n">
        <v>3379</v>
      </c>
      <c r="D3159" t="inlineStr">
        <is>
          <t>Befürworten Sie den Ausbau des Mobilfunknetzes nach 5G-Standard?</t>
        </is>
      </c>
      <c r="E3159" t="inlineStr">
        <is>
          <t>options4</t>
        </is>
      </c>
      <c r="F3159" t="n">
        <v>5161</v>
      </c>
      <c r="G3159" t="inlineStr">
        <is>
          <t>Politisches System &amp; Digitalisierung</t>
        </is>
      </c>
      <c r="H3159" t="inlineStr">
        <is>
          <t>Q01014</t>
        </is>
      </c>
      <c r="I3159" t="inlineStr">
        <is>
          <t>de</t>
        </is>
      </c>
      <c r="J3159" t="b">
        <v>1</v>
      </c>
      <c r="K3159" t="inlineStr">
        <is>
          <t>58aef328b61b8fe31cfe8905908d409c</t>
        </is>
      </c>
      <c r="L3159" t="inlineStr">
        <is>
          <t>58aef328b61b8fe31cfe8905908d409c</t>
        </is>
      </c>
      <c r="M3159" t="n">
        <v>169</v>
      </c>
      <c r="N3159" t="n">
        <v>169</v>
      </c>
    </row>
    <row r="3160">
      <c r="A3160" t="n">
        <v>63</v>
      </c>
      <c r="B3160" s="2" t="n">
        <v>44311</v>
      </c>
      <c r="C3160" t="n">
        <v>3378</v>
      </c>
      <c r="D3160" t="inlineStr">
        <is>
          <t>Befürworten Sie den Ausbau des Mobilfunknetzes nach 5G-Standard?</t>
        </is>
      </c>
      <c r="E3160" t="inlineStr">
        <is>
          <t>options4</t>
        </is>
      </c>
      <c r="F3160" t="n">
        <v>5155</v>
      </c>
      <c r="G3160" t="inlineStr">
        <is>
          <t>Politisches System &amp; Digitalisierung</t>
        </is>
      </c>
      <c r="H3160" t="inlineStr">
        <is>
          <t>Q01070</t>
        </is>
      </c>
      <c r="I3160" t="inlineStr">
        <is>
          <t>de</t>
        </is>
      </c>
      <c r="J3160" t="b">
        <v>1</v>
      </c>
      <c r="K3160" t="inlineStr">
        <is>
          <t>58aef328b61b8fe31cfe8905908d409c</t>
        </is>
      </c>
      <c r="L3160" t="inlineStr">
        <is>
          <t>58aef328b61b8fe31cfe8905908d409c</t>
        </is>
      </c>
      <c r="M3160" t="n">
        <v>169</v>
      </c>
      <c r="N3160" t="n">
        <v>169</v>
      </c>
    </row>
    <row r="3161">
      <c r="A3161" t="n">
        <v>64</v>
      </c>
      <c r="B3161" s="2" t="n">
        <v>44311</v>
      </c>
      <c r="C3161" t="n">
        <v>3687</v>
      </c>
      <c r="D3161" t="inlineStr">
        <is>
          <t>Befürworten Sie den Ausbau des Mobilfunknetzes nach 5G-Standard?</t>
        </is>
      </c>
      <c r="E3161" t="inlineStr">
        <is>
          <t>options4</t>
        </is>
      </c>
      <c r="F3161" t="n">
        <v>5157</v>
      </c>
      <c r="G3161" t="inlineStr">
        <is>
          <t>Politisches System &amp; Digitalisierung</t>
        </is>
      </c>
      <c r="H3161" t="inlineStr">
        <is>
          <t>Q01118</t>
        </is>
      </c>
      <c r="I3161" t="inlineStr">
        <is>
          <t>de</t>
        </is>
      </c>
      <c r="J3161" t="b">
        <v>1</v>
      </c>
      <c r="K3161" t="inlineStr">
        <is>
          <t>58aef328b61b8fe31cfe8905908d409c</t>
        </is>
      </c>
      <c r="L3161" t="inlineStr">
        <is>
          <t>58aef328b61b8fe31cfe8905908d409c</t>
        </is>
      </c>
      <c r="M3161" t="n">
        <v>169</v>
      </c>
      <c r="N3161" t="n">
        <v>169</v>
      </c>
    </row>
    <row r="3162">
      <c r="A3162" t="n">
        <v>92</v>
      </c>
      <c r="B3162" s="2" t="n">
        <v>44647</v>
      </c>
      <c r="C3162" t="n">
        <v>5655</v>
      </c>
      <c r="D3162" t="inlineStr">
        <is>
          <t>Befürworten Sie den Ausbau des Mobilfunknetzes nach 5G-Standard?</t>
        </is>
      </c>
      <c r="E3162" t="inlineStr">
        <is>
          <t>options4</t>
        </is>
      </c>
      <c r="F3162" t="n">
        <v>5422</v>
      </c>
      <c r="G3162" t="inlineStr">
        <is>
          <t>Verkehr &amp; Infrastruktur</t>
        </is>
      </c>
      <c r="H3162" t="inlineStr">
        <is>
          <t>Q01650</t>
        </is>
      </c>
      <c r="I3162" t="inlineStr">
        <is>
          <t>de</t>
        </is>
      </c>
      <c r="J3162" t="b">
        <v>1</v>
      </c>
      <c r="K3162" t="inlineStr">
        <is>
          <t>58aef328b61b8fe31cfe8905908d409c</t>
        </is>
      </c>
      <c r="L3162" t="inlineStr">
        <is>
          <t>58aef328b61b8fe31cfe8905908d409c</t>
        </is>
      </c>
      <c r="M3162" t="n">
        <v>169</v>
      </c>
      <c r="N3162" t="n">
        <v>169</v>
      </c>
    </row>
    <row r="3163">
      <c r="A3163" t="n">
        <v>95</v>
      </c>
      <c r="B3163" s="2" t="n">
        <v>44647</v>
      </c>
      <c r="C3163" t="n">
        <v>5765</v>
      </c>
      <c r="D3163" t="inlineStr">
        <is>
          <t>Befürworten Sie den Ausbau des Mobilfunknetzes nach 5G-Standard?</t>
        </is>
      </c>
      <c r="E3163" t="inlineStr">
        <is>
          <t>options4</t>
        </is>
      </c>
      <c r="F3163" t="n">
        <v>5423</v>
      </c>
      <c r="G3163" t="inlineStr">
        <is>
          <t>Verkehr &amp; Infrastruktur</t>
        </is>
      </c>
      <c r="H3163" t="inlineStr">
        <is>
          <t>Q01759</t>
        </is>
      </c>
      <c r="I3163" t="inlineStr">
        <is>
          <t>de</t>
        </is>
      </c>
      <c r="J3163" t="b">
        <v>1</v>
      </c>
      <c r="K3163" t="inlineStr">
        <is>
          <t>58aef328b61b8fe31cfe8905908d409c</t>
        </is>
      </c>
      <c r="L3163" t="inlineStr">
        <is>
          <t>58aef328b61b8fe31cfe8905908d409c</t>
        </is>
      </c>
      <c r="M3163" t="n">
        <v>169</v>
      </c>
      <c r="N3163" t="n">
        <v>169</v>
      </c>
    </row>
    <row r="3164">
      <c r="A3164" t="n">
        <v>464</v>
      </c>
      <c r="B3164" s="2" t="n">
        <v>44262</v>
      </c>
      <c r="C3164" t="n">
        <v>1116</v>
      </c>
      <c r="D3164" t="inlineStr">
        <is>
          <t>Befürworten Sie den Ausbau des Mobilfunknetzes nach 5G-Standard?</t>
        </is>
      </c>
      <c r="E3164" t="inlineStr">
        <is>
          <t>options4</t>
        </is>
      </c>
      <c r="F3164" t="n">
        <v>5149</v>
      </c>
      <c r="G3164" t="inlineStr">
        <is>
          <t>Politisches System &amp; Digitalisierung</t>
        </is>
      </c>
      <c r="H3164" t="inlineStr">
        <is>
          <t>Q02429</t>
        </is>
      </c>
      <c r="I3164" t="inlineStr">
        <is>
          <t>de</t>
        </is>
      </c>
      <c r="J3164" t="b">
        <v>1</v>
      </c>
      <c r="K3164" t="inlineStr">
        <is>
          <t>58aef328b61b8fe31cfe8905908d409c</t>
        </is>
      </c>
      <c r="L3164" t="inlineStr">
        <is>
          <t>58aef328b61b8fe31cfe8905908d409c</t>
        </is>
      </c>
      <c r="M3164" t="n">
        <v>169</v>
      </c>
      <c r="N3164" t="n">
        <v>169</v>
      </c>
    </row>
    <row r="3165">
      <c r="A3165" t="n">
        <v>237</v>
      </c>
      <c r="B3165" t="n">
        <v>2020</v>
      </c>
      <c r="C3165" t="n">
        <v>3719</v>
      </c>
      <c r="D3165" t="inlineStr">
        <is>
          <t>Befürworten Sie den Ausbau des Mobilfunknetzes nach 5G-Standard?</t>
        </is>
      </c>
      <c r="E3165" t="inlineStr">
        <is>
          <t>Standard-4</t>
        </is>
      </c>
      <c r="F3165" t="n">
        <v>3</v>
      </c>
      <c r="G3165" t="inlineStr">
        <is>
          <t>Digitalisierung</t>
        </is>
      </c>
      <c r="H3165" t="inlineStr">
        <is>
          <t>Q06070</t>
        </is>
      </c>
      <c r="I3165" t="inlineStr">
        <is>
          <t>de</t>
        </is>
      </c>
      <c r="J3165" t="b">
        <v>1</v>
      </c>
      <c r="K3165" t="inlineStr">
        <is>
          <t>58aef328b61b8fe31cfe8905908d409c</t>
        </is>
      </c>
      <c r="L3165" t="inlineStr">
        <is>
          <t>58aef328b61b8fe31cfe8905908d409c</t>
        </is>
      </c>
      <c r="M3165" t="n">
        <v>169</v>
      </c>
      <c r="N3165" t="n">
        <v>169</v>
      </c>
    </row>
    <row r="3166">
      <c r="A3166" t="n">
        <v>255</v>
      </c>
      <c r="B3166" t="n">
        <v>2020</v>
      </c>
      <c r="C3166" t="n">
        <v>4154</v>
      </c>
      <c r="D3166" t="inlineStr">
        <is>
          <t>Befürworten Sie den Ausbau des Mobilfunknetzes nach 5G-Standard?</t>
        </is>
      </c>
      <c r="E3166" t="inlineStr">
        <is>
          <t>Standard-4</t>
        </is>
      </c>
      <c r="F3166" t="n">
        <v>3</v>
      </c>
      <c r="G3166" t="inlineStr">
        <is>
          <t>Digitalisierung</t>
        </is>
      </c>
      <c r="H3166" t="inlineStr">
        <is>
          <t>Q06334</t>
        </is>
      </c>
      <c r="I3166" t="inlineStr">
        <is>
          <t>de</t>
        </is>
      </c>
      <c r="J3166" t="b">
        <v>1</v>
      </c>
      <c r="K3166" t="inlineStr">
        <is>
          <t>58aef328b61b8fe31cfe8905908d409c</t>
        </is>
      </c>
      <c r="L3166" t="inlineStr">
        <is>
          <t>58aef328b61b8fe31cfe8905908d409c</t>
        </is>
      </c>
      <c r="M3166" t="n">
        <v>169</v>
      </c>
      <c r="N3166" t="n">
        <v>169</v>
      </c>
    </row>
    <row r="3167">
      <c r="A3167" t="n">
        <v>258</v>
      </c>
      <c r="B3167" t="n">
        <v>2020</v>
      </c>
      <c r="C3167" t="n">
        <v>4218</v>
      </c>
      <c r="D3167" t="inlineStr">
        <is>
          <t>Befürworten Sie den Ausbau des Mobilfunknetzes nach 5G-Standard?</t>
        </is>
      </c>
      <c r="E3167" t="inlineStr">
        <is>
          <t>Standard-4</t>
        </is>
      </c>
      <c r="F3167" t="n">
        <v>3</v>
      </c>
      <c r="G3167" t="inlineStr">
        <is>
          <t>Digitalisierung</t>
        </is>
      </c>
      <c r="H3167" t="inlineStr">
        <is>
          <t>Q06733</t>
        </is>
      </c>
      <c r="I3167" t="inlineStr">
        <is>
          <t>de</t>
        </is>
      </c>
      <c r="J3167" t="b">
        <v>1</v>
      </c>
      <c r="K3167" t="inlineStr">
        <is>
          <t>58aef328b61b8fe31cfe8905908d409c</t>
        </is>
      </c>
      <c r="L3167" t="inlineStr">
        <is>
          <t>58aef328b61b8fe31cfe8905908d409c</t>
        </is>
      </c>
      <c r="M3167" t="n">
        <v>169</v>
      </c>
      <c r="N3167" t="n">
        <v>169</v>
      </c>
    </row>
    <row r="3168">
      <c r="A3168" t="n">
        <v>246</v>
      </c>
      <c r="B3168" t="n">
        <v>2020</v>
      </c>
      <c r="C3168" t="n">
        <v>4046</v>
      </c>
      <c r="D3168" t="inlineStr">
        <is>
          <t>Befürworten Sie den Ausbau des Mobilfunknetzes nach 5G-Standard?</t>
        </is>
      </c>
      <c r="E3168" t="inlineStr">
        <is>
          <t>Standard-4</t>
        </is>
      </c>
      <c r="F3168" t="n">
        <v>3</v>
      </c>
      <c r="G3168" t="inlineStr">
        <is>
          <t>Digitalisierung</t>
        </is>
      </c>
      <c r="H3168" t="inlineStr">
        <is>
          <t>Q07903</t>
        </is>
      </c>
      <c r="I3168" t="inlineStr">
        <is>
          <t>de</t>
        </is>
      </c>
      <c r="J3168" t="b">
        <v>1</v>
      </c>
      <c r="K3168" t="inlineStr">
        <is>
          <t>58aef328b61b8fe31cfe8905908d409c</t>
        </is>
      </c>
      <c r="L3168" t="inlineStr">
        <is>
          <t>58aef328b61b8fe31cfe8905908d409c</t>
        </is>
      </c>
      <c r="M3168" t="n">
        <v>169</v>
      </c>
      <c r="N3168" t="n">
        <v>169</v>
      </c>
    </row>
    <row r="3169">
      <c r="A3169" t="n">
        <v>284</v>
      </c>
      <c r="B3169" t="n">
        <v>2021</v>
      </c>
      <c r="C3169" t="n">
        <v>4530</v>
      </c>
      <c r="D3169" t="inlineStr">
        <is>
          <t>Befürworten Sie den Ausbau des Mobilfunknetzes nach 5G-Standard?</t>
        </is>
      </c>
      <c r="E3169" t="inlineStr">
        <is>
          <t>Standard-4</t>
        </is>
      </c>
      <c r="F3169" t="n">
        <v>3</v>
      </c>
      <c r="G3169" t="inlineStr">
        <is>
          <t>Digitalisierung</t>
        </is>
      </c>
      <c r="H3169" t="inlineStr">
        <is>
          <t>Q08067</t>
        </is>
      </c>
      <c r="I3169" t="inlineStr">
        <is>
          <t>de</t>
        </is>
      </c>
      <c r="J3169" t="b">
        <v>1</v>
      </c>
      <c r="K3169" t="inlineStr">
        <is>
          <t>58aef328b61b8fe31cfe8905908d409c</t>
        </is>
      </c>
      <c r="L3169" t="inlineStr">
        <is>
          <t>58aef328b61b8fe31cfe8905908d409c</t>
        </is>
      </c>
      <c r="M3169" t="n">
        <v>169</v>
      </c>
      <c r="N3169" t="n">
        <v>169</v>
      </c>
    </row>
    <row r="3170">
      <c r="A3170" t="n">
        <v>237</v>
      </c>
      <c r="B3170" t="n">
        <v>2020</v>
      </c>
      <c r="C3170" t="n">
        <v>3719</v>
      </c>
      <c r="D3170" t="inlineStr">
        <is>
          <t>Befürworten Sie den Ausbau des Mobilfunknetzes nach 5G-Standard?</t>
        </is>
      </c>
      <c r="E3170" t="inlineStr">
        <is>
          <t>Standard-4</t>
        </is>
      </c>
      <c r="F3170" t="n">
        <v>3</v>
      </c>
      <c r="G3170" t="inlineStr">
        <is>
          <t>Digitalisierung</t>
        </is>
      </c>
      <c r="H3170" t="inlineStr">
        <is>
          <t>Q08110</t>
        </is>
      </c>
      <c r="I3170" t="inlineStr">
        <is>
          <t>de</t>
        </is>
      </c>
      <c r="J3170" t="b">
        <v>1</v>
      </c>
      <c r="K3170" t="inlineStr">
        <is>
          <t>58aef328b61b8fe31cfe8905908d409c</t>
        </is>
      </c>
      <c r="L3170" t="inlineStr">
        <is>
          <t>58aef328b61b8fe31cfe8905908d409c</t>
        </is>
      </c>
      <c r="M3170" t="n">
        <v>169</v>
      </c>
      <c r="N3170" t="n">
        <v>169</v>
      </c>
    </row>
    <row r="3171">
      <c r="A3171" t="n">
        <v>291</v>
      </c>
      <c r="B3171" t="n">
        <v>2021</v>
      </c>
      <c r="C3171" t="n">
        <v>3849</v>
      </c>
      <c r="D3171" t="inlineStr">
        <is>
          <t>Befürworten Sie den Ausbau des Mobilfunknetzes nach 5G-Standard?</t>
        </is>
      </c>
      <c r="E3171" t="inlineStr">
        <is>
          <t>Standard-4</t>
        </is>
      </c>
      <c r="F3171" t="n">
        <v>3</v>
      </c>
      <c r="G3171" t="inlineStr">
        <is>
          <t>Digitalisierung</t>
        </is>
      </c>
      <c r="H3171" t="inlineStr">
        <is>
          <t>Q08725</t>
        </is>
      </c>
      <c r="I3171" t="inlineStr">
        <is>
          <t>de</t>
        </is>
      </c>
      <c r="J3171" t="b">
        <v>1</v>
      </c>
      <c r="K3171" t="inlineStr">
        <is>
          <t>58aef328b61b8fe31cfe8905908d409c</t>
        </is>
      </c>
      <c r="L3171" t="inlineStr">
        <is>
          <t>58aef328b61b8fe31cfe8905908d409c</t>
        </is>
      </c>
      <c r="M3171" t="n">
        <v>169</v>
      </c>
      <c r="N3171" t="n">
        <v>169</v>
      </c>
    </row>
    <row r="3173">
      <c r="A3173" s="1">
        <f>== Cluster 639 – 25 Fragen – unterschiedliche Fragen vorhanden ===</f>
        <v/>
      </c>
      <c r="B3173" s="1" t="n"/>
      <c r="C3173" s="1" t="n"/>
      <c r="D3173" s="1" t="n"/>
      <c r="E3173" s="1" t="n"/>
      <c r="F3173" s="1" t="n"/>
      <c r="G3173" s="1" t="n"/>
      <c r="H3173" s="1" t="n"/>
      <c r="I3173" s="1" t="n"/>
      <c r="J3173" s="1" t="n"/>
      <c r="K3173" s="1" t="n"/>
      <c r="L3173" s="1" t="n"/>
      <c r="M3173" s="1" t="n"/>
      <c r="N3173" s="1" t="n"/>
    </row>
    <row r="3174">
      <c r="A3174" t="inlineStr">
        <is>
          <t>ID_Wahl</t>
        </is>
      </c>
      <c r="B3174" t="inlineStr">
        <is>
          <t>Datum</t>
        </is>
      </c>
      <c r="C3174" t="inlineStr">
        <is>
          <t>Frage_ID</t>
        </is>
      </c>
      <c r="D3174" t="inlineStr">
        <is>
          <t>Frage_Text</t>
        </is>
      </c>
      <c r="E3174" t="inlineStr">
        <is>
          <t>Frage_Typ</t>
        </is>
      </c>
      <c r="F3174" t="inlineStr">
        <is>
          <t>Bereich_ID</t>
        </is>
      </c>
      <c r="G3174" t="inlineStr">
        <is>
          <t>Bereich</t>
        </is>
      </c>
      <c r="H3174" t="inlineStr">
        <is>
          <t>ID_gesamt</t>
        </is>
      </c>
      <c r="I3174" t="inlineStr">
        <is>
          <t>Sprache</t>
        </is>
      </c>
      <c r="J3174" t="inlineStr">
        <is>
          <t>Duplikat</t>
        </is>
      </c>
      <c r="K3174" t="inlineStr">
        <is>
          <t>Frage_Hash</t>
        </is>
      </c>
      <c r="L3174" t="inlineStr">
        <is>
          <t>Duplikat_Gruppe</t>
        </is>
      </c>
      <c r="M3174" t="inlineStr">
        <is>
          <t>Cluster_Duplikate</t>
        </is>
      </c>
      <c r="N3174" t="inlineStr">
        <is>
          <t>Cluster_Final</t>
        </is>
      </c>
    </row>
    <row r="3175">
      <c r="A3175" t="n">
        <v>76</v>
      </c>
      <c r="B3175" t="n">
        <v>2015</v>
      </c>
      <c r="C3175" t="n">
        <v>1173</v>
      </c>
      <c r="D3175" t="inlineStr">
        <is>
          <t>Öffentlicher Verkehr</t>
        </is>
      </c>
      <c r="E3175" t="inlineStr">
        <is>
          <t>Budget-5</t>
        </is>
      </c>
      <c r="F3175" t="n">
        <v>14</v>
      </c>
      <c r="G3175" t="inlineStr">
        <is>
          <t>Verkehr</t>
        </is>
      </c>
      <c r="H3175" t="inlineStr">
        <is>
          <t>Q04551</t>
        </is>
      </c>
      <c r="I3175" t="inlineStr">
        <is>
          <t>de</t>
        </is>
      </c>
      <c r="J3175" t="b">
        <v>1</v>
      </c>
      <c r="K3175" t="inlineStr">
        <is>
          <t>605b4741874e2c980114518bfbff5104</t>
        </is>
      </c>
      <c r="L3175" t="inlineStr">
        <is>
          <t>605b4741874e2c980114518bfbff5104</t>
        </is>
      </c>
      <c r="M3175" t="n">
        <v>639</v>
      </c>
      <c r="N3175" t="n">
        <v>639</v>
      </c>
    </row>
    <row r="3176">
      <c r="A3176" t="n">
        <v>123</v>
      </c>
      <c r="B3176" t="n">
        <v>2015</v>
      </c>
      <c r="C3176" t="n">
        <v>1913</v>
      </c>
      <c r="D3176" t="inlineStr">
        <is>
          <t>Öffentlicher Verkehr</t>
        </is>
      </c>
      <c r="E3176" t="inlineStr">
        <is>
          <t>Budget-5</t>
        </is>
      </c>
      <c r="F3176" t="n">
        <v>14</v>
      </c>
      <c r="G3176" t="inlineStr">
        <is>
          <t>Verkehr</t>
        </is>
      </c>
      <c r="H3176" t="inlineStr">
        <is>
          <t>Q04608</t>
        </is>
      </c>
      <c r="I3176" t="inlineStr">
        <is>
          <t>de</t>
        </is>
      </c>
      <c r="J3176" t="b">
        <v>1</v>
      </c>
      <c r="K3176" t="inlineStr">
        <is>
          <t>605b4741874e2c980114518bfbff5104</t>
        </is>
      </c>
      <c r="L3176" t="inlineStr">
        <is>
          <t>605b4741874e2c980114518bfbff5104</t>
        </is>
      </c>
      <c r="M3176" t="n">
        <v>639</v>
      </c>
      <c r="N3176" t="n">
        <v>639</v>
      </c>
    </row>
    <row r="3177">
      <c r="A3177" t="n">
        <v>96</v>
      </c>
      <c r="B3177" t="n">
        <v>2015</v>
      </c>
      <c r="C3177" t="n">
        <v>1230</v>
      </c>
      <c r="D3177" t="inlineStr">
        <is>
          <t>Öffentlicher Verkehr</t>
        </is>
      </c>
      <c r="E3177" t="inlineStr">
        <is>
          <t>Budget-5</t>
        </is>
      </c>
      <c r="F3177" t="n">
        <v>14</v>
      </c>
      <c r="G3177" t="inlineStr">
        <is>
          <t>Verkehr</t>
        </is>
      </c>
      <c r="H3177" t="inlineStr">
        <is>
          <t>Q04724</t>
        </is>
      </c>
      <c r="I3177" t="inlineStr">
        <is>
          <t>de</t>
        </is>
      </c>
      <c r="J3177" t="b">
        <v>1</v>
      </c>
      <c r="K3177" t="inlineStr">
        <is>
          <t>605b4741874e2c980114518bfbff5104</t>
        </is>
      </c>
      <c r="L3177" t="inlineStr">
        <is>
          <t>605b4741874e2c980114518bfbff5104</t>
        </is>
      </c>
      <c r="M3177" t="n">
        <v>639</v>
      </c>
      <c r="N3177" t="n">
        <v>639</v>
      </c>
    </row>
    <row r="3178">
      <c r="A3178" t="n">
        <v>95</v>
      </c>
      <c r="B3178" t="n">
        <v>2015</v>
      </c>
      <c r="C3178" t="n">
        <v>1504</v>
      </c>
      <c r="D3178" t="inlineStr">
        <is>
          <t>Öffentlicher Verkehr</t>
        </is>
      </c>
      <c r="E3178" t="inlineStr">
        <is>
          <t>Budget-5</t>
        </is>
      </c>
      <c r="F3178" t="n">
        <v>14</v>
      </c>
      <c r="G3178" t="inlineStr">
        <is>
          <t>Verkehr</t>
        </is>
      </c>
      <c r="H3178" t="inlineStr">
        <is>
          <t>Q04799</t>
        </is>
      </c>
      <c r="I3178" t="inlineStr">
        <is>
          <t>de</t>
        </is>
      </c>
      <c r="J3178" t="b">
        <v>1</v>
      </c>
      <c r="K3178" t="inlineStr">
        <is>
          <t>605b4741874e2c980114518bfbff5104</t>
        </is>
      </c>
      <c r="L3178" t="inlineStr">
        <is>
          <t>605b4741874e2c980114518bfbff5104</t>
        </is>
      </c>
      <c r="M3178" t="n">
        <v>639</v>
      </c>
      <c r="N3178" t="n">
        <v>639</v>
      </c>
    </row>
    <row r="3179">
      <c r="A3179" t="n">
        <v>80</v>
      </c>
      <c r="B3179" t="n">
        <v>2015</v>
      </c>
      <c r="C3179" t="n">
        <v>1292</v>
      </c>
      <c r="D3179" t="inlineStr">
        <is>
          <t>Öffentlicher Verkehr</t>
        </is>
      </c>
      <c r="E3179" t="inlineStr">
        <is>
          <t>Budget-5</t>
        </is>
      </c>
      <c r="F3179" t="n">
        <v>14</v>
      </c>
      <c r="G3179" t="inlineStr">
        <is>
          <t>Verkehr</t>
        </is>
      </c>
      <c r="H3179" t="inlineStr">
        <is>
          <t>Q04912</t>
        </is>
      </c>
      <c r="I3179" t="inlineStr">
        <is>
          <t>de</t>
        </is>
      </c>
      <c r="J3179" t="b">
        <v>1</v>
      </c>
      <c r="K3179" t="inlineStr">
        <is>
          <t>605b4741874e2c980114518bfbff5104</t>
        </is>
      </c>
      <c r="L3179" t="inlineStr">
        <is>
          <t>605b4741874e2c980114518bfbff5104</t>
        </is>
      </c>
      <c r="M3179" t="n">
        <v>639</v>
      </c>
      <c r="N3179" t="n">
        <v>639</v>
      </c>
    </row>
    <row r="3180">
      <c r="A3180" t="n">
        <v>122</v>
      </c>
      <c r="B3180" t="n">
        <v>2016</v>
      </c>
      <c r="C3180" t="n">
        <v>1856</v>
      </c>
      <c r="D3180" t="inlineStr">
        <is>
          <t>Öffentlicher Verkehr</t>
        </is>
      </c>
      <c r="E3180" t="inlineStr">
        <is>
          <t>Budget-5</t>
        </is>
      </c>
      <c r="F3180" t="n">
        <v>14</v>
      </c>
      <c r="G3180" t="inlineStr">
        <is>
          <t>Verkehr</t>
        </is>
      </c>
      <c r="H3180" t="inlineStr">
        <is>
          <t>Q04969</t>
        </is>
      </c>
      <c r="I3180" t="inlineStr">
        <is>
          <t>de</t>
        </is>
      </c>
      <c r="J3180" t="b">
        <v>1</v>
      </c>
      <c r="K3180" t="inlineStr">
        <is>
          <t>605b4741874e2c980114518bfbff5104</t>
        </is>
      </c>
      <c r="L3180" t="inlineStr">
        <is>
          <t>605b4741874e2c980114518bfbff5104</t>
        </is>
      </c>
      <c r="M3180" t="n">
        <v>639</v>
      </c>
      <c r="N3180" t="n">
        <v>639</v>
      </c>
    </row>
    <row r="3181">
      <c r="A3181" t="n">
        <v>134</v>
      </c>
      <c r="B3181" t="n">
        <v>2016</v>
      </c>
      <c r="C3181" t="n">
        <v>1969</v>
      </c>
      <c r="D3181" t="inlineStr">
        <is>
          <t>Öffentlicher Verkehr</t>
        </is>
      </c>
      <c r="E3181" t="inlineStr">
        <is>
          <t>Budget-5</t>
        </is>
      </c>
      <c r="F3181" t="n">
        <v>14</v>
      </c>
      <c r="G3181" t="inlineStr">
        <is>
          <t>Verkehr</t>
        </is>
      </c>
      <c r="H3181" t="inlineStr">
        <is>
          <t>Q05023</t>
        </is>
      </c>
      <c r="I3181" t="inlineStr">
        <is>
          <t>de</t>
        </is>
      </c>
      <c r="J3181" t="b">
        <v>1</v>
      </c>
      <c r="K3181" t="inlineStr">
        <is>
          <t>605b4741874e2c980114518bfbff5104</t>
        </is>
      </c>
      <c r="L3181" t="inlineStr">
        <is>
          <t>605b4741874e2c980114518bfbff5104</t>
        </is>
      </c>
      <c r="M3181" t="n">
        <v>639</v>
      </c>
      <c r="N3181" t="n">
        <v>639</v>
      </c>
    </row>
    <row r="3182">
      <c r="A3182" t="n">
        <v>154</v>
      </c>
      <c r="B3182" t="n">
        <v>2017</v>
      </c>
      <c r="C3182" t="n">
        <v>2211</v>
      </c>
      <c r="D3182" t="inlineStr">
        <is>
          <t>Öffentlicher Verkehr</t>
        </is>
      </c>
      <c r="E3182" t="inlineStr">
        <is>
          <t>Budget-5</t>
        </is>
      </c>
      <c r="F3182" t="n">
        <v>14</v>
      </c>
      <c r="G3182" t="inlineStr">
        <is>
          <t>Verkehr</t>
        </is>
      </c>
      <c r="H3182" t="inlineStr">
        <is>
          <t>Q05259</t>
        </is>
      </c>
      <c r="I3182" t="inlineStr">
        <is>
          <t>de</t>
        </is>
      </c>
      <c r="J3182" t="b">
        <v>1</v>
      </c>
      <c r="K3182" t="inlineStr">
        <is>
          <t>605b4741874e2c980114518bfbff5104</t>
        </is>
      </c>
      <c r="L3182" t="inlineStr">
        <is>
          <t>605b4741874e2c980114518bfbff5104</t>
        </is>
      </c>
      <c r="M3182" t="n">
        <v>639</v>
      </c>
      <c r="N3182" t="n">
        <v>639</v>
      </c>
    </row>
    <row r="3183">
      <c r="A3183" t="n">
        <v>156</v>
      </c>
      <c r="B3183" t="n">
        <v>2017</v>
      </c>
      <c r="C3183" t="n">
        <v>2271</v>
      </c>
      <c r="D3183" t="inlineStr">
        <is>
          <t>Öffentlicher Verkehr</t>
        </is>
      </c>
      <c r="E3183" t="inlineStr">
        <is>
          <t>Budget-5</t>
        </is>
      </c>
      <c r="F3183" t="n">
        <v>14</v>
      </c>
      <c r="G3183" t="inlineStr">
        <is>
          <t>Verkehr</t>
        </is>
      </c>
      <c r="H3183" t="inlineStr">
        <is>
          <t>Q05375</t>
        </is>
      </c>
      <c r="I3183" t="inlineStr">
        <is>
          <t>de</t>
        </is>
      </c>
      <c r="J3183" t="b">
        <v>1</v>
      </c>
      <c r="K3183" t="inlineStr">
        <is>
          <t>605b4741874e2c980114518bfbff5104</t>
        </is>
      </c>
      <c r="L3183" t="inlineStr">
        <is>
          <t>605b4741874e2c980114518bfbff5104</t>
        </is>
      </c>
      <c r="M3183" t="n">
        <v>639</v>
      </c>
      <c r="N3183" t="n">
        <v>639</v>
      </c>
    </row>
    <row r="3184">
      <c r="A3184" t="n">
        <v>178</v>
      </c>
      <c r="B3184" t="n">
        <v>2018</v>
      </c>
      <c r="C3184" t="n">
        <v>2746</v>
      </c>
      <c r="D3184" t="inlineStr">
        <is>
          <t>Öffentlicher Verkehr</t>
        </is>
      </c>
      <c r="E3184" t="inlineStr">
        <is>
          <t>Budget-5</t>
        </is>
      </c>
      <c r="F3184" t="n">
        <v>14</v>
      </c>
      <c r="G3184" t="inlineStr">
        <is>
          <t>Verkehr</t>
        </is>
      </c>
      <c r="H3184" t="inlineStr">
        <is>
          <t>Q05433</t>
        </is>
      </c>
      <c r="I3184" t="inlineStr">
        <is>
          <t>de</t>
        </is>
      </c>
      <c r="J3184" t="b">
        <v>1</v>
      </c>
      <c r="K3184" t="inlineStr">
        <is>
          <t>605b4741874e2c980114518bfbff5104</t>
        </is>
      </c>
      <c r="L3184" t="inlineStr">
        <is>
          <t>605b4741874e2c980114518bfbff5104</t>
        </is>
      </c>
      <c r="M3184" t="n">
        <v>639</v>
      </c>
      <c r="N3184" t="n">
        <v>639</v>
      </c>
    </row>
    <row r="3185">
      <c r="A3185" t="n">
        <v>26</v>
      </c>
      <c r="B3185" t="n">
        <v>2012</v>
      </c>
      <c r="C3185" t="n">
        <v>415</v>
      </c>
      <c r="D3185" t="inlineStr">
        <is>
          <t xml:space="preserve">Öffentlicher Verkehr
</t>
        </is>
      </c>
      <c r="E3185" t="inlineStr">
        <is>
          <t>Budget-5</t>
        </is>
      </c>
      <c r="F3185" t="n">
        <v>14</v>
      </c>
      <c r="G3185" t="inlineStr">
        <is>
          <t>Verkehr</t>
        </is>
      </c>
      <c r="H3185" t="inlineStr">
        <is>
          <t>Q06259</t>
        </is>
      </c>
      <c r="I3185" t="inlineStr">
        <is>
          <t>de</t>
        </is>
      </c>
      <c r="J3185" t="b">
        <v>1</v>
      </c>
      <c r="K3185" t="inlineStr">
        <is>
          <t>605b4741874e2c980114518bfbff5104</t>
        </is>
      </c>
      <c r="L3185" t="inlineStr">
        <is>
          <t>605b4741874e2c980114518bfbff5104</t>
        </is>
      </c>
      <c r="M3185" t="n">
        <v>639</v>
      </c>
      <c r="N3185" t="n">
        <v>639</v>
      </c>
    </row>
    <row r="3186">
      <c r="A3186" t="n">
        <v>122</v>
      </c>
      <c r="B3186" t="n">
        <v>2016</v>
      </c>
      <c r="C3186" t="n">
        <v>1856</v>
      </c>
      <c r="D3186" t="inlineStr">
        <is>
          <t>Öffentlicher Verkehr</t>
        </is>
      </c>
      <c r="E3186" t="inlineStr">
        <is>
          <t>Budget-5</t>
        </is>
      </c>
      <c r="F3186" t="n">
        <v>14</v>
      </c>
      <c r="G3186" t="inlineStr">
        <is>
          <t>Verkehr</t>
        </is>
      </c>
      <c r="H3186" t="inlineStr">
        <is>
          <t>Q06319</t>
        </is>
      </c>
      <c r="I3186" t="inlineStr">
        <is>
          <t>de</t>
        </is>
      </c>
      <c r="J3186" t="b">
        <v>1</v>
      </c>
      <c r="K3186" t="inlineStr">
        <is>
          <t>605b4741874e2c980114518bfbff5104</t>
        </is>
      </c>
      <c r="L3186" t="inlineStr">
        <is>
          <t>605b4741874e2c980114518bfbff5104</t>
        </is>
      </c>
      <c r="M3186" t="n">
        <v>639</v>
      </c>
      <c r="N3186" t="n">
        <v>639</v>
      </c>
    </row>
    <row r="3187">
      <c r="A3187" t="n">
        <v>178</v>
      </c>
      <c r="B3187" t="n">
        <v>2018</v>
      </c>
      <c r="C3187" t="n">
        <v>2746</v>
      </c>
      <c r="D3187" t="inlineStr">
        <is>
          <t>Öffentlicher Verkehr</t>
        </is>
      </c>
      <c r="E3187" t="inlineStr">
        <is>
          <t>Budget-5</t>
        </is>
      </c>
      <c r="F3187" t="n">
        <v>14</v>
      </c>
      <c r="G3187" t="inlineStr">
        <is>
          <t>Verkehr</t>
        </is>
      </c>
      <c r="H3187" t="inlineStr">
        <is>
          <t>Q06496</t>
        </is>
      </c>
      <c r="I3187" t="inlineStr">
        <is>
          <t>de</t>
        </is>
      </c>
      <c r="J3187" t="b">
        <v>1</v>
      </c>
      <c r="K3187" t="inlineStr">
        <is>
          <t>605b4741874e2c980114518bfbff5104</t>
        </is>
      </c>
      <c r="L3187" t="inlineStr">
        <is>
          <t>605b4741874e2c980114518bfbff5104</t>
        </is>
      </c>
      <c r="M3187" t="n">
        <v>639</v>
      </c>
      <c r="N3187" t="n">
        <v>639</v>
      </c>
    </row>
    <row r="3188">
      <c r="A3188" t="n">
        <v>76</v>
      </c>
      <c r="B3188" t="n">
        <v>2015</v>
      </c>
      <c r="C3188" t="n">
        <v>1173</v>
      </c>
      <c r="D3188" t="inlineStr">
        <is>
          <t>Öffentlicher Verkehr</t>
        </is>
      </c>
      <c r="E3188" t="inlineStr">
        <is>
          <t>Budget-5</t>
        </is>
      </c>
      <c r="F3188" t="n">
        <v>14</v>
      </c>
      <c r="G3188" t="inlineStr">
        <is>
          <t>Verkehr</t>
        </is>
      </c>
      <c r="H3188" t="inlineStr">
        <is>
          <t>Q06547</t>
        </is>
      </c>
      <c r="I3188" t="inlineStr">
        <is>
          <t>de</t>
        </is>
      </c>
      <c r="J3188" t="b">
        <v>1</v>
      </c>
      <c r="K3188" t="inlineStr">
        <is>
          <t>605b4741874e2c980114518bfbff5104</t>
        </is>
      </c>
      <c r="L3188" t="inlineStr">
        <is>
          <t>605b4741874e2c980114518bfbff5104</t>
        </is>
      </c>
      <c r="M3188" t="n">
        <v>639</v>
      </c>
      <c r="N3188" t="n">
        <v>639</v>
      </c>
    </row>
    <row r="3189">
      <c r="A3189" t="n">
        <v>36</v>
      </c>
      <c r="B3189" t="n">
        <v>2012</v>
      </c>
      <c r="C3189" t="n">
        <v>536</v>
      </c>
      <c r="D3189" t="inlineStr">
        <is>
          <t xml:space="preserve">Öffentlicher Verkehr
</t>
        </is>
      </c>
      <c r="E3189" t="inlineStr">
        <is>
          <t>Budget-5</t>
        </is>
      </c>
      <c r="F3189" t="n">
        <v>14</v>
      </c>
      <c r="G3189" t="inlineStr">
        <is>
          <t>Verkehr</t>
        </is>
      </c>
      <c r="H3189" t="inlineStr">
        <is>
          <t>Q06659</t>
        </is>
      </c>
      <c r="I3189" t="inlineStr">
        <is>
          <t>de</t>
        </is>
      </c>
      <c r="J3189" t="b">
        <v>1</v>
      </c>
      <c r="K3189" t="inlineStr">
        <is>
          <t>605b4741874e2c980114518bfbff5104</t>
        </is>
      </c>
      <c r="L3189" t="inlineStr">
        <is>
          <t>605b4741874e2c980114518bfbff5104</t>
        </is>
      </c>
      <c r="M3189" t="n">
        <v>639</v>
      </c>
      <c r="N3189" t="n">
        <v>639</v>
      </c>
    </row>
    <row r="3190">
      <c r="A3190" t="n">
        <v>123</v>
      </c>
      <c r="B3190" t="n">
        <v>2016</v>
      </c>
      <c r="C3190" t="n">
        <v>1913</v>
      </c>
      <c r="D3190" t="inlineStr">
        <is>
          <t>Öffentlicher Verkehr</t>
        </is>
      </c>
      <c r="E3190" t="inlineStr">
        <is>
          <t>Budget-5</t>
        </is>
      </c>
      <c r="F3190" t="n">
        <v>14</v>
      </c>
      <c r="G3190" t="inlineStr">
        <is>
          <t>Verkehr</t>
        </is>
      </c>
      <c r="H3190" t="inlineStr">
        <is>
          <t>Q06717</t>
        </is>
      </c>
      <c r="I3190" t="inlineStr">
        <is>
          <t>de</t>
        </is>
      </c>
      <c r="J3190" t="b">
        <v>1</v>
      </c>
      <c r="K3190" t="inlineStr">
        <is>
          <t>605b4741874e2c980114518bfbff5104</t>
        </is>
      </c>
      <c r="L3190" t="inlineStr">
        <is>
          <t>605b4741874e2c980114518bfbff5104</t>
        </is>
      </c>
      <c r="M3190" t="n">
        <v>639</v>
      </c>
      <c r="N3190" t="n">
        <v>639</v>
      </c>
    </row>
    <row r="3191">
      <c r="A3191" t="n">
        <v>134</v>
      </c>
      <c r="B3191" t="n">
        <v>2016</v>
      </c>
      <c r="C3191" t="n">
        <v>1969</v>
      </c>
      <c r="D3191" t="inlineStr">
        <is>
          <t>Öffentlicher Verkehr</t>
        </is>
      </c>
      <c r="E3191" t="inlineStr">
        <is>
          <t>Budget-5</t>
        </is>
      </c>
      <c r="F3191" t="n">
        <v>14</v>
      </c>
      <c r="G3191" t="inlineStr">
        <is>
          <t>Verkehr</t>
        </is>
      </c>
      <c r="H3191" t="inlineStr">
        <is>
          <t>Q06892</t>
        </is>
      </c>
      <c r="I3191" t="inlineStr">
        <is>
          <t>de</t>
        </is>
      </c>
      <c r="J3191" t="b">
        <v>1</v>
      </c>
      <c r="K3191" t="inlineStr">
        <is>
          <t>605b4741874e2c980114518bfbff5104</t>
        </is>
      </c>
      <c r="L3191" t="inlineStr">
        <is>
          <t>605b4741874e2c980114518bfbff5104</t>
        </is>
      </c>
      <c r="M3191" t="n">
        <v>639</v>
      </c>
      <c r="N3191" t="n">
        <v>639</v>
      </c>
    </row>
    <row r="3192">
      <c r="A3192" t="n">
        <v>61</v>
      </c>
      <c r="B3192" t="n">
        <v>2014</v>
      </c>
      <c r="C3192" t="n">
        <v>989</v>
      </c>
      <c r="D3192" t="inlineStr">
        <is>
          <t>Öffentlicher Verkehr</t>
        </is>
      </c>
      <c r="E3192" t="inlineStr">
        <is>
          <t>Budget-5</t>
        </is>
      </c>
      <c r="F3192" t="n">
        <v>14</v>
      </c>
      <c r="G3192" t="inlineStr">
        <is>
          <t>Verkehr</t>
        </is>
      </c>
      <c r="H3192" t="inlineStr">
        <is>
          <t>Q07123</t>
        </is>
      </c>
      <c r="I3192" t="inlineStr">
        <is>
          <t>de</t>
        </is>
      </c>
      <c r="J3192" t="b">
        <v>1</v>
      </c>
      <c r="K3192" t="inlineStr">
        <is>
          <t>605b4741874e2c980114518bfbff5104</t>
        </is>
      </c>
      <c r="L3192" t="inlineStr">
        <is>
          <t>605b4741874e2c980114518bfbff5104</t>
        </is>
      </c>
      <c r="M3192" t="n">
        <v>639</v>
      </c>
      <c r="N3192" t="n">
        <v>639</v>
      </c>
    </row>
    <row r="3193">
      <c r="A3193" t="n">
        <v>96</v>
      </c>
      <c r="B3193" t="n">
        <v>2015</v>
      </c>
      <c r="C3193" t="n">
        <v>1230</v>
      </c>
      <c r="D3193" t="inlineStr">
        <is>
          <t>Öffentlicher Verkehr</t>
        </is>
      </c>
      <c r="E3193" t="inlineStr">
        <is>
          <t>Budget-5</t>
        </is>
      </c>
      <c r="F3193" t="n">
        <v>14</v>
      </c>
      <c r="G3193" t="inlineStr">
        <is>
          <t>Verkehr</t>
        </is>
      </c>
      <c r="H3193" t="inlineStr">
        <is>
          <t>Q07342</t>
        </is>
      </c>
      <c r="I3193" t="inlineStr">
        <is>
          <t>de</t>
        </is>
      </c>
      <c r="J3193" t="b">
        <v>1</v>
      </c>
      <c r="K3193" t="inlineStr">
        <is>
          <t>605b4741874e2c980114518bfbff5104</t>
        </is>
      </c>
      <c r="L3193" t="inlineStr">
        <is>
          <t>605b4741874e2c980114518bfbff5104</t>
        </is>
      </c>
      <c r="M3193" t="n">
        <v>639</v>
      </c>
      <c r="N3193" t="n">
        <v>639</v>
      </c>
    </row>
    <row r="3194">
      <c r="A3194" t="n">
        <v>95</v>
      </c>
      <c r="B3194" t="n">
        <v>2015</v>
      </c>
      <c r="C3194" t="n">
        <v>1504</v>
      </c>
      <c r="D3194" t="inlineStr">
        <is>
          <t>Öffentlicher Verkehr</t>
        </is>
      </c>
      <c r="E3194" t="inlineStr">
        <is>
          <t>Budget-5</t>
        </is>
      </c>
      <c r="F3194" t="n">
        <v>14</v>
      </c>
      <c r="G3194" t="inlineStr">
        <is>
          <t>Verkehr</t>
        </is>
      </c>
      <c r="H3194" t="inlineStr">
        <is>
          <t>Q07579</t>
        </is>
      </c>
      <c r="I3194" t="inlineStr">
        <is>
          <t>de</t>
        </is>
      </c>
      <c r="J3194" t="b">
        <v>1</v>
      </c>
      <c r="K3194" t="inlineStr">
        <is>
          <t>605b4741874e2c980114518bfbff5104</t>
        </is>
      </c>
      <c r="L3194" t="inlineStr">
        <is>
          <t>605b4741874e2c980114518bfbff5104</t>
        </is>
      </c>
      <c r="M3194" t="n">
        <v>639</v>
      </c>
      <c r="N3194" t="n">
        <v>639</v>
      </c>
    </row>
    <row r="3195">
      <c r="A3195" t="n">
        <v>44</v>
      </c>
      <c r="B3195" t="n">
        <v>2013</v>
      </c>
      <c r="C3195" t="n">
        <v>580</v>
      </c>
      <c r="D3195" t="inlineStr">
        <is>
          <t xml:space="preserve">Öffentlicher Verkehr
</t>
        </is>
      </c>
      <c r="E3195" t="inlineStr">
        <is>
          <t>Budget-5</t>
        </is>
      </c>
      <c r="F3195" t="n">
        <v>14</v>
      </c>
      <c r="G3195" t="inlineStr">
        <is>
          <t>Verkehr</t>
        </is>
      </c>
      <c r="H3195" t="inlineStr">
        <is>
          <t>Q07994</t>
        </is>
      </c>
      <c r="I3195" t="inlineStr">
        <is>
          <t>de</t>
        </is>
      </c>
      <c r="J3195" t="b">
        <v>1</v>
      </c>
      <c r="K3195" t="inlineStr">
        <is>
          <t>605b4741874e2c980114518bfbff5104</t>
        </is>
      </c>
      <c r="L3195" t="inlineStr">
        <is>
          <t>605b4741874e2c980114518bfbff5104</t>
        </is>
      </c>
      <c r="M3195" t="n">
        <v>639</v>
      </c>
      <c r="N3195" t="n">
        <v>639</v>
      </c>
    </row>
    <row r="3196">
      <c r="A3196" t="n">
        <v>154</v>
      </c>
      <c r="B3196" t="n">
        <v>2017</v>
      </c>
      <c r="C3196" t="n">
        <v>2211</v>
      </c>
      <c r="D3196" t="inlineStr">
        <is>
          <t>Öffentlicher Verkehr</t>
        </is>
      </c>
      <c r="E3196" t="inlineStr">
        <is>
          <t>Budget-5</t>
        </is>
      </c>
      <c r="F3196" t="n">
        <v>14</v>
      </c>
      <c r="G3196" t="inlineStr">
        <is>
          <t>Verkehr</t>
        </is>
      </c>
      <c r="H3196" t="inlineStr">
        <is>
          <t>Q08049</t>
        </is>
      </c>
      <c r="I3196" t="inlineStr">
        <is>
          <t>de</t>
        </is>
      </c>
      <c r="J3196" t="b">
        <v>1</v>
      </c>
      <c r="K3196" t="inlineStr">
        <is>
          <t>605b4741874e2c980114518bfbff5104</t>
        </is>
      </c>
      <c r="L3196" t="inlineStr">
        <is>
          <t>605b4741874e2c980114518bfbff5104</t>
        </is>
      </c>
      <c r="M3196" t="n">
        <v>639</v>
      </c>
      <c r="N3196" t="n">
        <v>639</v>
      </c>
    </row>
    <row r="3197">
      <c r="A3197" t="n">
        <v>156</v>
      </c>
      <c r="B3197" t="n">
        <v>2017</v>
      </c>
      <c r="C3197" t="n">
        <v>2271</v>
      </c>
      <c r="D3197" t="inlineStr">
        <is>
          <t>Öffentlicher Verkehr</t>
        </is>
      </c>
      <c r="E3197" t="inlineStr">
        <is>
          <t>Budget-5</t>
        </is>
      </c>
      <c r="F3197" t="n">
        <v>14</v>
      </c>
      <c r="G3197" t="inlineStr">
        <is>
          <t>Verkehr</t>
        </is>
      </c>
      <c r="H3197" t="inlineStr">
        <is>
          <t>Q08713</t>
        </is>
      </c>
      <c r="I3197" t="inlineStr">
        <is>
          <t>de</t>
        </is>
      </c>
      <c r="J3197" t="b">
        <v>1</v>
      </c>
      <c r="K3197" t="inlineStr">
        <is>
          <t>605b4741874e2c980114518bfbff5104</t>
        </is>
      </c>
      <c r="L3197" t="inlineStr">
        <is>
          <t>605b4741874e2c980114518bfbff5104</t>
        </is>
      </c>
      <c r="M3197" t="n">
        <v>639</v>
      </c>
      <c r="N3197" t="n">
        <v>639</v>
      </c>
    </row>
    <row r="3198">
      <c r="A3198" t="n">
        <v>70</v>
      </c>
      <c r="B3198" t="n">
        <v>2014</v>
      </c>
      <c r="C3198" t="n">
        <v>1079</v>
      </c>
      <c r="D3198" t="inlineStr">
        <is>
          <t>Öffentlicher Verkehr</t>
        </is>
      </c>
      <c r="E3198" t="inlineStr">
        <is>
          <t>Budget-5</t>
        </is>
      </c>
      <c r="F3198" t="n">
        <v>14</v>
      </c>
      <c r="G3198" t="inlineStr">
        <is>
          <t>Verkehr</t>
        </is>
      </c>
      <c r="H3198" t="inlineStr">
        <is>
          <t>Q08823</t>
        </is>
      </c>
      <c r="I3198" t="inlineStr">
        <is>
          <t>de</t>
        </is>
      </c>
      <c r="J3198" t="b">
        <v>1</v>
      </c>
      <c r="K3198" t="inlineStr">
        <is>
          <t>605b4741874e2c980114518bfbff5104</t>
        </is>
      </c>
      <c r="L3198" t="inlineStr">
        <is>
          <t>605b4741874e2c980114518bfbff5104</t>
        </is>
      </c>
      <c r="M3198" t="n">
        <v>639</v>
      </c>
      <c r="N3198" t="n">
        <v>639</v>
      </c>
    </row>
    <row r="3199">
      <c r="A3199" t="n">
        <v>80</v>
      </c>
      <c r="B3199" t="n">
        <v>2015</v>
      </c>
      <c r="C3199" t="n">
        <v>1292</v>
      </c>
      <c r="D3199" t="inlineStr">
        <is>
          <t>Öffentlicher Verkehr</t>
        </is>
      </c>
      <c r="E3199" t="inlineStr">
        <is>
          <t>Budget-5</t>
        </is>
      </c>
      <c r="F3199" t="n">
        <v>14</v>
      </c>
      <c r="G3199" t="inlineStr">
        <is>
          <t>Verkehr</t>
        </is>
      </c>
      <c r="H3199" t="inlineStr">
        <is>
          <t>Q08934</t>
        </is>
      </c>
      <c r="I3199" t="inlineStr">
        <is>
          <t>de</t>
        </is>
      </c>
      <c r="J3199" t="b">
        <v>1</v>
      </c>
      <c r="K3199" t="inlineStr">
        <is>
          <t>605b4741874e2c980114518bfbff5104</t>
        </is>
      </c>
      <c r="L3199" t="inlineStr">
        <is>
          <t>605b4741874e2c980114518bfbff5104</t>
        </is>
      </c>
      <c r="M3199" t="n">
        <v>639</v>
      </c>
      <c r="N3199" t="n">
        <v>639</v>
      </c>
    </row>
    <row r="3201">
      <c r="A3201" s="1">
        <f>== Cluster 599 – 25 Fragen – unterschiedliche Fragen vorhanden ===</f>
        <v/>
      </c>
      <c r="B3201" s="1" t="n"/>
      <c r="C3201" s="1" t="n"/>
      <c r="D3201" s="1" t="n"/>
      <c r="E3201" s="1" t="n"/>
      <c r="F3201" s="1" t="n"/>
      <c r="G3201" s="1" t="n"/>
      <c r="H3201" s="1" t="n"/>
      <c r="I3201" s="1" t="n"/>
      <c r="J3201" s="1" t="n"/>
      <c r="K3201" s="1" t="n"/>
      <c r="L3201" s="1" t="n"/>
      <c r="M3201" s="1" t="n"/>
      <c r="N3201" s="1" t="n"/>
    </row>
    <row r="3202">
      <c r="A3202" t="inlineStr">
        <is>
          <t>ID_Wahl</t>
        </is>
      </c>
      <c r="B3202" t="inlineStr">
        <is>
          <t>Datum</t>
        </is>
      </c>
      <c r="C3202" t="inlineStr">
        <is>
          <t>Frage_ID</t>
        </is>
      </c>
      <c r="D3202" t="inlineStr">
        <is>
          <t>Frage_Text</t>
        </is>
      </c>
      <c r="E3202" t="inlineStr">
        <is>
          <t>Frage_Typ</t>
        </is>
      </c>
      <c r="F3202" t="inlineStr">
        <is>
          <t>Bereich_ID</t>
        </is>
      </c>
      <c r="G3202" t="inlineStr">
        <is>
          <t>Bereich</t>
        </is>
      </c>
      <c r="H3202" t="inlineStr">
        <is>
          <t>ID_gesamt</t>
        </is>
      </c>
      <c r="I3202" t="inlineStr">
        <is>
          <t>Sprache</t>
        </is>
      </c>
      <c r="J3202" t="inlineStr">
        <is>
          <t>Duplikat</t>
        </is>
      </c>
      <c r="K3202" t="inlineStr">
        <is>
          <t>Frage_Hash</t>
        </is>
      </c>
      <c r="L3202" t="inlineStr">
        <is>
          <t>Duplikat_Gruppe</t>
        </is>
      </c>
      <c r="M3202" t="inlineStr">
        <is>
          <t>Cluster_Duplikate</t>
        </is>
      </c>
      <c r="N3202" t="inlineStr">
        <is>
          <t>Cluster_Final</t>
        </is>
      </c>
    </row>
    <row r="3203">
      <c r="A3203" t="n">
        <v>76</v>
      </c>
      <c r="B3203" t="n">
        <v>2015</v>
      </c>
      <c r="C3203" t="n">
        <v>1169</v>
      </c>
      <c r="D3203" t="inlineStr">
        <is>
          <t>Soll die Schweiz innerhalb der nächsten vier Jahre EU-Beitrittsverhandlungen aufnehmen?</t>
        </is>
      </c>
      <c r="E3203" t="inlineStr">
        <is>
          <t>Standard-4</t>
        </is>
      </c>
      <c r="F3203" t="n">
        <v>1</v>
      </c>
      <c r="G3203" t="inlineStr">
        <is>
          <t>Aussenpolitik</t>
        </is>
      </c>
      <c r="H3203" t="inlineStr">
        <is>
          <t>Q04508</t>
        </is>
      </c>
      <c r="I3203" t="inlineStr">
        <is>
          <t>de</t>
        </is>
      </c>
      <c r="J3203" t="b">
        <v>1</v>
      </c>
      <c r="K3203" t="inlineStr">
        <is>
          <t>439e75ff32e57d7b612e0da230cd4b2d</t>
        </is>
      </c>
      <c r="L3203" t="inlineStr">
        <is>
          <t>439e75ff32e57d7b612e0da230cd4b2d</t>
        </is>
      </c>
      <c r="M3203" t="n">
        <v>599</v>
      </c>
      <c r="N3203" t="n">
        <v>599</v>
      </c>
    </row>
    <row r="3204">
      <c r="A3204" t="n">
        <v>96</v>
      </c>
      <c r="B3204" t="n">
        <v>2015</v>
      </c>
      <c r="C3204" t="n">
        <v>1169</v>
      </c>
      <c r="D3204" t="inlineStr">
        <is>
          <t>Soll die Schweiz innerhalb der nächsten vier Jahre EU-Beitrittsverhandlungen aufnehmen?</t>
        </is>
      </c>
      <c r="E3204" t="inlineStr">
        <is>
          <t>Standard-4</t>
        </is>
      </c>
      <c r="F3204" t="n">
        <v>1</v>
      </c>
      <c r="G3204" t="inlineStr">
        <is>
          <t>Aussenpolitik</t>
        </is>
      </c>
      <c r="H3204" t="inlineStr">
        <is>
          <t>Q04675</t>
        </is>
      </c>
      <c r="I3204" t="inlineStr">
        <is>
          <t>de</t>
        </is>
      </c>
      <c r="J3204" t="b">
        <v>1</v>
      </c>
      <c r="K3204" t="inlineStr">
        <is>
          <t>439e75ff32e57d7b612e0da230cd4b2d</t>
        </is>
      </c>
      <c r="L3204" t="inlineStr">
        <is>
          <t>439e75ff32e57d7b612e0da230cd4b2d</t>
        </is>
      </c>
      <c r="M3204" t="n">
        <v>599</v>
      </c>
      <c r="N3204" t="n">
        <v>599</v>
      </c>
    </row>
    <row r="3205">
      <c r="A3205" t="n">
        <v>95</v>
      </c>
      <c r="B3205" t="n">
        <v>2015</v>
      </c>
      <c r="C3205" t="n">
        <v>1493</v>
      </c>
      <c r="D3205" t="inlineStr">
        <is>
          <t>Soll die Schweiz innerhalb der nächsten vier Jahre EU-Beitrittsverhandlungen aufnehmen?</t>
        </is>
      </c>
      <c r="E3205" t="inlineStr">
        <is>
          <t>Standard-4</t>
        </is>
      </c>
      <c r="F3205" t="n">
        <v>1</v>
      </c>
      <c r="G3205" t="inlineStr">
        <is>
          <t>Aussenpolitik</t>
        </is>
      </c>
      <c r="H3205" t="inlineStr">
        <is>
          <t>Q04732</t>
        </is>
      </c>
      <c r="I3205" t="inlineStr">
        <is>
          <t>de</t>
        </is>
      </c>
      <c r="J3205" t="b">
        <v>1</v>
      </c>
      <c r="K3205" t="inlineStr">
        <is>
          <t>439e75ff32e57d7b612e0da230cd4b2d</t>
        </is>
      </c>
      <c r="L3205" t="inlineStr">
        <is>
          <t>439e75ff32e57d7b612e0da230cd4b2d</t>
        </is>
      </c>
      <c r="M3205" t="n">
        <v>599</v>
      </c>
      <c r="N3205" t="n">
        <v>599</v>
      </c>
    </row>
    <row r="3206">
      <c r="A3206" t="n">
        <v>80</v>
      </c>
      <c r="B3206" t="n">
        <v>2015</v>
      </c>
      <c r="C3206" t="n">
        <v>1286</v>
      </c>
      <c r="D3206" t="inlineStr">
        <is>
          <t>Soll die Schweiz innerhalb der nächsten vier Jahre EU-Beitrittsverhandlungen aufnehmen?</t>
        </is>
      </c>
      <c r="E3206" t="inlineStr">
        <is>
          <t>Standard-4</t>
        </is>
      </c>
      <c r="F3206" t="n">
        <v>1</v>
      </c>
      <c r="G3206" t="inlineStr">
        <is>
          <t>Aussenpolitik</t>
        </is>
      </c>
      <c r="H3206" t="inlineStr">
        <is>
          <t>Q04861</t>
        </is>
      </c>
      <c r="I3206" t="inlineStr">
        <is>
          <t>de</t>
        </is>
      </c>
      <c r="J3206" t="b">
        <v>1</v>
      </c>
      <c r="K3206" t="inlineStr">
        <is>
          <t>439e75ff32e57d7b612e0da230cd4b2d</t>
        </is>
      </c>
      <c r="L3206" t="inlineStr">
        <is>
          <t>439e75ff32e57d7b612e0da230cd4b2d</t>
        </is>
      </c>
      <c r="M3206" t="n">
        <v>599</v>
      </c>
      <c r="N3206" t="n">
        <v>599</v>
      </c>
    </row>
    <row r="3207">
      <c r="A3207" t="n">
        <v>100</v>
      </c>
      <c r="B3207" t="n">
        <v>2016</v>
      </c>
      <c r="C3207" t="n">
        <v>1635</v>
      </c>
      <c r="D3207" t="inlineStr">
        <is>
          <t>Soll die Schweiz innerhalb der nächsten vier Jahre EU-Beitrittsverhandlungen aufnehmen?</t>
        </is>
      </c>
      <c r="E3207" t="inlineStr">
        <is>
          <t>Standard-4</t>
        </is>
      </c>
      <c r="F3207" t="n">
        <v>1</v>
      </c>
      <c r="G3207" t="inlineStr">
        <is>
          <t>Aussenpolitik</t>
        </is>
      </c>
      <c r="H3207" t="inlineStr">
        <is>
          <t>Q05031</t>
        </is>
      </c>
      <c r="I3207" t="inlineStr">
        <is>
          <t>de</t>
        </is>
      </c>
      <c r="J3207" t="b">
        <v>1</v>
      </c>
      <c r="K3207" t="inlineStr">
        <is>
          <t>439e75ff32e57d7b612e0da230cd4b2d</t>
        </is>
      </c>
      <c r="L3207" t="inlineStr">
        <is>
          <t>439e75ff32e57d7b612e0da230cd4b2d</t>
        </is>
      </c>
      <c r="M3207" t="n">
        <v>599</v>
      </c>
      <c r="N3207" t="n">
        <v>599</v>
      </c>
    </row>
    <row r="3208">
      <c r="A3208" t="n">
        <v>105</v>
      </c>
      <c r="B3208" t="n">
        <v>2016</v>
      </c>
      <c r="C3208" t="n">
        <v>1673</v>
      </c>
      <c r="D3208" t="inlineStr">
        <is>
          <t>Soll die Schweiz innerhalb der nächsten vier Jahre EU-Beitrittsverhandlungen aufnehmen?</t>
        </is>
      </c>
      <c r="E3208" t="inlineStr">
        <is>
          <t>Standard-4</t>
        </is>
      </c>
      <c r="F3208" t="n">
        <v>1</v>
      </c>
      <c r="G3208" t="inlineStr">
        <is>
          <t>Aussenpolitik</t>
        </is>
      </c>
      <c r="H3208" t="inlineStr">
        <is>
          <t>Q05075</t>
        </is>
      </c>
      <c r="I3208" t="inlineStr">
        <is>
          <t>de</t>
        </is>
      </c>
      <c r="J3208" t="b">
        <v>1</v>
      </c>
      <c r="K3208" t="inlineStr">
        <is>
          <t>439e75ff32e57d7b612e0da230cd4b2d</t>
        </is>
      </c>
      <c r="L3208" t="inlineStr">
        <is>
          <t>439e75ff32e57d7b612e0da230cd4b2d</t>
        </is>
      </c>
      <c r="M3208" t="n">
        <v>599</v>
      </c>
      <c r="N3208" t="n">
        <v>599</v>
      </c>
    </row>
    <row r="3209">
      <c r="A3209" t="n">
        <v>102</v>
      </c>
      <c r="B3209" t="n">
        <v>2016</v>
      </c>
      <c r="C3209" t="n">
        <v>1591</v>
      </c>
      <c r="D3209" t="inlineStr">
        <is>
          <t>Soll die Schweiz innerhalb der nächsten vier Jahre EU-Beitrittsverhandlungen aufnehmen?</t>
        </is>
      </c>
      <c r="E3209" t="inlineStr">
        <is>
          <t>Standard-4</t>
        </is>
      </c>
      <c r="F3209" t="n">
        <v>1</v>
      </c>
      <c r="G3209" t="inlineStr">
        <is>
          <t>Aussenpolitik</t>
        </is>
      </c>
      <c r="H3209" t="inlineStr">
        <is>
          <t>Q05113</t>
        </is>
      </c>
      <c r="I3209" t="inlineStr">
        <is>
          <t>de</t>
        </is>
      </c>
      <c r="J3209" t="b">
        <v>1</v>
      </c>
      <c r="K3209" t="inlineStr">
        <is>
          <t>439e75ff32e57d7b612e0da230cd4b2d</t>
        </is>
      </c>
      <c r="L3209" t="inlineStr">
        <is>
          <t>439e75ff32e57d7b612e0da230cd4b2d</t>
        </is>
      </c>
      <c r="M3209" t="n">
        <v>599</v>
      </c>
      <c r="N3209" t="n">
        <v>599</v>
      </c>
    </row>
    <row r="3210">
      <c r="A3210" t="n">
        <v>26</v>
      </c>
      <c r="B3210" t="n">
        <v>2012</v>
      </c>
      <c r="C3210" t="n">
        <v>59</v>
      </c>
      <c r="D3210" t="inlineStr">
        <is>
          <t xml:space="preserve">Soll die Schweiz innerhalb der nächsten vier Jahre EU-Beitrittsverhandlungen aufnehmen? </t>
        </is>
      </c>
      <c r="E3210" t="inlineStr">
        <is>
          <t>Standard-4</t>
        </is>
      </c>
      <c r="F3210" t="n">
        <v>1</v>
      </c>
      <c r="G3210" t="inlineStr">
        <is>
          <t>Aussenpolitik</t>
        </is>
      </c>
      <c r="H3210" t="inlineStr">
        <is>
          <t>Q06208</t>
        </is>
      </c>
      <c r="I3210" t="inlineStr">
        <is>
          <t>de</t>
        </is>
      </c>
      <c r="J3210" t="b">
        <v>1</v>
      </c>
      <c r="K3210" t="inlineStr">
        <is>
          <t>439e75ff32e57d7b612e0da230cd4b2d</t>
        </is>
      </c>
      <c r="L3210" t="inlineStr">
        <is>
          <t>439e75ff32e57d7b612e0da230cd4b2d</t>
        </is>
      </c>
      <c r="M3210" t="n">
        <v>599</v>
      </c>
      <c r="N3210" t="n">
        <v>599</v>
      </c>
    </row>
    <row r="3211">
      <c r="A3211" t="n">
        <v>56</v>
      </c>
      <c r="B3211" t="n">
        <v>2014</v>
      </c>
      <c r="C3211" t="n">
        <v>59</v>
      </c>
      <c r="D3211" t="inlineStr">
        <is>
          <t xml:space="preserve">Soll die Schweiz innerhalb der nächsten vier Jahre EU-Beitrittsverhandlungen aufnehmen? </t>
        </is>
      </c>
      <c r="E3211" t="inlineStr">
        <is>
          <t>Standard-4</t>
        </is>
      </c>
      <c r="F3211" t="n">
        <v>1</v>
      </c>
      <c r="G3211" t="inlineStr">
        <is>
          <t>Aussenpolitik</t>
        </is>
      </c>
      <c r="H3211" t="inlineStr">
        <is>
          <t>Q06384</t>
        </is>
      </c>
      <c r="I3211" t="inlineStr">
        <is>
          <t>de</t>
        </is>
      </c>
      <c r="J3211" t="b">
        <v>1</v>
      </c>
      <c r="K3211" t="inlineStr">
        <is>
          <t>439e75ff32e57d7b612e0da230cd4b2d</t>
        </is>
      </c>
      <c r="L3211" t="inlineStr">
        <is>
          <t>439e75ff32e57d7b612e0da230cd4b2d</t>
        </is>
      </c>
      <c r="M3211" t="n">
        <v>599</v>
      </c>
      <c r="N3211" t="n">
        <v>599</v>
      </c>
    </row>
    <row r="3212">
      <c r="A3212" t="n">
        <v>76</v>
      </c>
      <c r="B3212" t="n">
        <v>2015</v>
      </c>
      <c r="C3212" t="n">
        <v>1169</v>
      </c>
      <c r="D3212" t="inlineStr">
        <is>
          <t>Soll die Schweiz innerhalb der nächsten vier Jahre EU-Beitrittsverhandlungen aufnehmen?</t>
        </is>
      </c>
      <c r="E3212" t="inlineStr">
        <is>
          <t>Standard-4</t>
        </is>
      </c>
      <c r="F3212" t="n">
        <v>1</v>
      </c>
      <c r="G3212" t="inlineStr">
        <is>
          <t>Aussenpolitik</t>
        </is>
      </c>
      <c r="H3212" t="inlineStr">
        <is>
          <t>Q06504</t>
        </is>
      </c>
      <c r="I3212" t="inlineStr">
        <is>
          <t>de</t>
        </is>
      </c>
      <c r="J3212" t="b">
        <v>1</v>
      </c>
      <c r="K3212" t="inlineStr">
        <is>
          <t>439e75ff32e57d7b612e0da230cd4b2d</t>
        </is>
      </c>
      <c r="L3212" t="inlineStr">
        <is>
          <t>439e75ff32e57d7b612e0da230cd4b2d</t>
        </is>
      </c>
      <c r="M3212" t="n">
        <v>599</v>
      </c>
      <c r="N3212" t="n">
        <v>599</v>
      </c>
    </row>
    <row r="3213">
      <c r="A3213" t="n">
        <v>36</v>
      </c>
      <c r="B3213" t="n">
        <v>2012</v>
      </c>
      <c r="C3213" t="n">
        <v>59</v>
      </c>
      <c r="D3213" t="inlineStr">
        <is>
          <t xml:space="preserve">Soll die Schweiz innerhalb der nächsten vier Jahre EU-Beitrittsverhandlungen aufnehmen? </t>
        </is>
      </c>
      <c r="E3213" t="inlineStr">
        <is>
          <t>Standard-4</t>
        </is>
      </c>
      <c r="F3213" t="n">
        <v>1</v>
      </c>
      <c r="G3213" t="inlineStr">
        <is>
          <t>Aussenpolitik</t>
        </is>
      </c>
      <c r="H3213" t="inlineStr">
        <is>
          <t>Q06608</t>
        </is>
      </c>
      <c r="I3213" t="inlineStr">
        <is>
          <t>de</t>
        </is>
      </c>
      <c r="J3213" t="b">
        <v>1</v>
      </c>
      <c r="K3213" t="inlineStr">
        <is>
          <t>439e75ff32e57d7b612e0da230cd4b2d</t>
        </is>
      </c>
      <c r="L3213" t="inlineStr">
        <is>
          <t>439e75ff32e57d7b612e0da230cd4b2d</t>
        </is>
      </c>
      <c r="M3213" t="n">
        <v>599</v>
      </c>
      <c r="N3213" t="n">
        <v>599</v>
      </c>
    </row>
    <row r="3214">
      <c r="A3214" t="n">
        <v>4</v>
      </c>
      <c r="B3214" t="n">
        <v>2011</v>
      </c>
      <c r="C3214" t="n">
        <v>59</v>
      </c>
      <c r="D3214" t="inlineStr">
        <is>
          <t xml:space="preserve">Soll die Schweiz innerhalb der nächsten vier Jahre EU-Beitrittsverhandlungen aufnehmen? </t>
        </is>
      </c>
      <c r="E3214" t="inlineStr">
        <is>
          <t>Standard-4</t>
        </is>
      </c>
      <c r="F3214" t="n">
        <v>1</v>
      </c>
      <c r="G3214" t="inlineStr">
        <is>
          <t>Aussenpolitik</t>
        </is>
      </c>
      <c r="H3214" t="inlineStr">
        <is>
          <t>Q06786</t>
        </is>
      </c>
      <c r="I3214" t="inlineStr">
        <is>
          <t>de</t>
        </is>
      </c>
      <c r="J3214" t="b">
        <v>1</v>
      </c>
      <c r="K3214" t="inlineStr">
        <is>
          <t>439e75ff32e57d7b612e0da230cd4b2d</t>
        </is>
      </c>
      <c r="L3214" t="inlineStr">
        <is>
          <t>439e75ff32e57d7b612e0da230cd4b2d</t>
        </is>
      </c>
      <c r="M3214" t="n">
        <v>599</v>
      </c>
      <c r="N3214" t="n">
        <v>599</v>
      </c>
    </row>
    <row r="3215">
      <c r="A3215" t="n">
        <v>63</v>
      </c>
      <c r="B3215" t="n">
        <v>2014</v>
      </c>
      <c r="C3215" t="n">
        <v>980</v>
      </c>
      <c r="D3215" t="inlineStr">
        <is>
          <t xml:space="preserve">Soll die Schweiz innerhalb der nächsten vier Jahre EU-Beitrittsverhandlungen aufnehmen? </t>
        </is>
      </c>
      <c r="E3215" t="inlineStr">
        <is>
          <t>Standard-4</t>
        </is>
      </c>
      <c r="F3215" t="n">
        <v>1</v>
      </c>
      <c r="G3215" t="inlineStr">
        <is>
          <t>Aussenpolitik</t>
        </is>
      </c>
      <c r="H3215" t="inlineStr">
        <is>
          <t>Q06960</t>
        </is>
      </c>
      <c r="I3215" t="inlineStr">
        <is>
          <t>de</t>
        </is>
      </c>
      <c r="J3215" t="b">
        <v>1</v>
      </c>
      <c r="K3215" t="inlineStr">
        <is>
          <t>439e75ff32e57d7b612e0da230cd4b2d</t>
        </is>
      </c>
      <c r="L3215" t="inlineStr">
        <is>
          <t>439e75ff32e57d7b612e0da230cd4b2d</t>
        </is>
      </c>
      <c r="M3215" t="n">
        <v>599</v>
      </c>
      <c r="N3215" t="n">
        <v>599</v>
      </c>
    </row>
    <row r="3216">
      <c r="A3216" t="n">
        <v>61</v>
      </c>
      <c r="B3216" t="n">
        <v>2014</v>
      </c>
      <c r="C3216" t="n">
        <v>980</v>
      </c>
      <c r="D3216" t="inlineStr">
        <is>
          <t xml:space="preserve">Soll die Schweiz innerhalb der nächsten vier Jahre EU-Beitrittsverhandlungen aufnehmen? </t>
        </is>
      </c>
      <c r="E3216" t="inlineStr">
        <is>
          <t>Standard-4</t>
        </is>
      </c>
      <c r="F3216" t="n">
        <v>1</v>
      </c>
      <c r="G3216" t="inlineStr">
        <is>
          <t>Aussenpolitik</t>
        </is>
      </c>
      <c r="H3216" t="inlineStr">
        <is>
          <t>Q07070</t>
        </is>
      </c>
      <c r="I3216" t="inlineStr">
        <is>
          <t>de</t>
        </is>
      </c>
      <c r="J3216" t="b">
        <v>1</v>
      </c>
      <c r="K3216" t="inlineStr">
        <is>
          <t>439e75ff32e57d7b612e0da230cd4b2d</t>
        </is>
      </c>
      <c r="L3216" t="inlineStr">
        <is>
          <t>439e75ff32e57d7b612e0da230cd4b2d</t>
        </is>
      </c>
      <c r="M3216" t="n">
        <v>599</v>
      </c>
      <c r="N3216" t="n">
        <v>599</v>
      </c>
    </row>
    <row r="3217">
      <c r="A3217" t="n">
        <v>96</v>
      </c>
      <c r="B3217" t="n">
        <v>2015</v>
      </c>
      <c r="C3217" t="n">
        <v>1169</v>
      </c>
      <c r="D3217" t="inlineStr">
        <is>
          <t>Soll die Schweiz innerhalb der nächsten vier Jahre EU-Beitrittsverhandlungen aufnehmen?</t>
        </is>
      </c>
      <c r="E3217" t="inlineStr">
        <is>
          <t>Standard-4</t>
        </is>
      </c>
      <c r="F3217" t="n">
        <v>1</v>
      </c>
      <c r="G3217" t="inlineStr">
        <is>
          <t>Aussenpolitik</t>
        </is>
      </c>
      <c r="H3217" t="inlineStr">
        <is>
          <t>Q07293</t>
        </is>
      </c>
      <c r="I3217" t="inlineStr">
        <is>
          <t>de</t>
        </is>
      </c>
      <c r="J3217" t="b">
        <v>1</v>
      </c>
      <c r="K3217" t="inlineStr">
        <is>
          <t>439e75ff32e57d7b612e0da230cd4b2d</t>
        </is>
      </c>
      <c r="L3217" t="inlineStr">
        <is>
          <t>439e75ff32e57d7b612e0da230cd4b2d</t>
        </is>
      </c>
      <c r="M3217" t="n">
        <v>599</v>
      </c>
      <c r="N3217" t="n">
        <v>599</v>
      </c>
    </row>
    <row r="3218">
      <c r="A3218" t="n">
        <v>95</v>
      </c>
      <c r="B3218" t="n">
        <v>2015</v>
      </c>
      <c r="C3218" t="n">
        <v>1493</v>
      </c>
      <c r="D3218" t="inlineStr">
        <is>
          <t>Soll die Schweiz innerhalb der nächsten vier Jahre EU-Beitrittsverhandlungen aufnehmen?</t>
        </is>
      </c>
      <c r="E3218" t="inlineStr">
        <is>
          <t>Standard-4</t>
        </is>
      </c>
      <c r="F3218" t="n">
        <v>1</v>
      </c>
      <c r="G3218" t="inlineStr">
        <is>
          <t>Aussenpolitik</t>
        </is>
      </c>
      <c r="H3218" t="inlineStr">
        <is>
          <t>Q07513</t>
        </is>
      </c>
      <c r="I3218" t="inlineStr">
        <is>
          <t>de</t>
        </is>
      </c>
      <c r="J3218" t="b">
        <v>1</v>
      </c>
      <c r="K3218" t="inlineStr">
        <is>
          <t>439e75ff32e57d7b612e0da230cd4b2d</t>
        </is>
      </c>
      <c r="L3218" t="inlineStr">
        <is>
          <t>439e75ff32e57d7b612e0da230cd4b2d</t>
        </is>
      </c>
      <c r="M3218" t="n">
        <v>599</v>
      </c>
      <c r="N3218" t="n">
        <v>599</v>
      </c>
    </row>
    <row r="3219">
      <c r="A3219" t="n">
        <v>8</v>
      </c>
      <c r="B3219" t="n">
        <v>2012</v>
      </c>
      <c r="C3219" t="n">
        <v>59</v>
      </c>
      <c r="D3219" t="inlineStr">
        <is>
          <t xml:space="preserve">Soll die Schweiz innerhalb der nächsten vier Jahre EU-Beitrittsverhandlungen aufnehmen? </t>
        </is>
      </c>
      <c r="E3219" t="inlineStr">
        <is>
          <t>Standard-4</t>
        </is>
      </c>
      <c r="F3219" t="n">
        <v>1</v>
      </c>
      <c r="G3219" t="inlineStr">
        <is>
          <t>Aussenpolitik</t>
        </is>
      </c>
      <c r="H3219" t="inlineStr">
        <is>
          <t>Q07737</t>
        </is>
      </c>
      <c r="I3219" t="inlineStr">
        <is>
          <t>de</t>
        </is>
      </c>
      <c r="J3219" t="b">
        <v>1</v>
      </c>
      <c r="K3219" t="inlineStr">
        <is>
          <t>439e75ff32e57d7b612e0da230cd4b2d</t>
        </is>
      </c>
      <c r="L3219" t="inlineStr">
        <is>
          <t>439e75ff32e57d7b612e0da230cd4b2d</t>
        </is>
      </c>
      <c r="M3219" t="n">
        <v>599</v>
      </c>
      <c r="N3219" t="n">
        <v>599</v>
      </c>
    </row>
    <row r="3220">
      <c r="A3220" t="n">
        <v>100</v>
      </c>
      <c r="B3220" t="n">
        <v>2016</v>
      </c>
      <c r="C3220" t="n">
        <v>1635</v>
      </c>
      <c r="D3220" t="inlineStr">
        <is>
          <t>Soll die Schweiz innerhalb der nächsten vier Jahre EU-Beitrittsverhandlungen aufnehmen?</t>
        </is>
      </c>
      <c r="E3220" t="inlineStr">
        <is>
          <t>Standard-4</t>
        </is>
      </c>
      <c r="F3220" t="n">
        <v>1</v>
      </c>
      <c r="G3220" t="inlineStr">
        <is>
          <t>Aussenpolitik</t>
        </is>
      </c>
      <c r="H3220" t="inlineStr">
        <is>
          <t>Q07802</t>
        </is>
      </c>
      <c r="I3220" t="inlineStr">
        <is>
          <t>de</t>
        </is>
      </c>
      <c r="J3220" t="b">
        <v>1</v>
      </c>
      <c r="K3220" t="inlineStr">
        <is>
          <t>439e75ff32e57d7b612e0da230cd4b2d</t>
        </is>
      </c>
      <c r="L3220" t="inlineStr">
        <is>
          <t>439e75ff32e57d7b612e0da230cd4b2d</t>
        </is>
      </c>
      <c r="M3220" t="n">
        <v>599</v>
      </c>
      <c r="N3220" t="n">
        <v>599</v>
      </c>
    </row>
    <row r="3221">
      <c r="A3221" t="n">
        <v>44</v>
      </c>
      <c r="B3221" t="n">
        <v>2013</v>
      </c>
      <c r="C3221" t="n">
        <v>582</v>
      </c>
      <c r="D3221" t="inlineStr">
        <is>
          <t xml:space="preserve">Soll die Schweiz innerhalb der nächsten vier Jahre EU-Beitrittsverhandlungen aufnehmen? </t>
        </is>
      </c>
      <c r="E3221" t="inlineStr">
        <is>
          <t>Standard-4</t>
        </is>
      </c>
      <c r="F3221" t="n">
        <v>1</v>
      </c>
      <c r="G3221" t="inlineStr">
        <is>
          <t>Aussenpolitik</t>
        </is>
      </c>
      <c r="H3221" t="inlineStr">
        <is>
          <t>Q07942</t>
        </is>
      </c>
      <c r="I3221" t="inlineStr">
        <is>
          <t>de</t>
        </is>
      </c>
      <c r="J3221" t="b">
        <v>1</v>
      </c>
      <c r="K3221" t="inlineStr">
        <is>
          <t>439e75ff32e57d7b612e0da230cd4b2d</t>
        </is>
      </c>
      <c r="L3221" t="inlineStr">
        <is>
          <t>439e75ff32e57d7b612e0da230cd4b2d</t>
        </is>
      </c>
      <c r="M3221" t="n">
        <v>599</v>
      </c>
      <c r="N3221" t="n">
        <v>599</v>
      </c>
    </row>
    <row r="3222">
      <c r="A3222" t="n">
        <v>15</v>
      </c>
      <c r="B3222" t="n">
        <v>2012</v>
      </c>
      <c r="C3222" t="n">
        <v>59</v>
      </c>
      <c r="D3222" t="inlineStr">
        <is>
          <t xml:space="preserve">Soll die Schweiz innerhalb der nächsten vier Jahre EU-Beitrittsverhandlungen aufnehmen? </t>
        </is>
      </c>
      <c r="E3222" t="inlineStr">
        <is>
          <t>Standard-4</t>
        </is>
      </c>
      <c r="F3222" t="n">
        <v>1</v>
      </c>
      <c r="G3222" t="inlineStr">
        <is>
          <t>Aussenpolitik</t>
        </is>
      </c>
      <c r="H3222" t="inlineStr">
        <is>
          <t>Q08151</t>
        </is>
      </c>
      <c r="I3222" t="inlineStr">
        <is>
          <t>de</t>
        </is>
      </c>
      <c r="J3222" t="b">
        <v>1</v>
      </c>
      <c r="K3222" t="inlineStr">
        <is>
          <t>439e75ff32e57d7b612e0da230cd4b2d</t>
        </is>
      </c>
      <c r="L3222" t="inlineStr">
        <is>
          <t>439e75ff32e57d7b612e0da230cd4b2d</t>
        </is>
      </c>
      <c r="M3222" t="n">
        <v>599</v>
      </c>
      <c r="N3222" t="n">
        <v>599</v>
      </c>
    </row>
    <row r="3223">
      <c r="A3223" t="n">
        <v>105</v>
      </c>
      <c r="B3223" t="n">
        <v>2016</v>
      </c>
      <c r="C3223" t="n">
        <v>1673</v>
      </c>
      <c r="D3223" t="inlineStr">
        <is>
          <t>Soll die Schweiz innerhalb der nächsten vier Jahre EU-Beitrittsverhandlungen aufnehmen?</t>
        </is>
      </c>
      <c r="E3223" t="inlineStr">
        <is>
          <t>Standard-4</t>
        </is>
      </c>
      <c r="F3223" t="n">
        <v>1</v>
      </c>
      <c r="G3223" t="inlineStr">
        <is>
          <t>Aussenpolitik</t>
        </is>
      </c>
      <c r="H3223" t="inlineStr">
        <is>
          <t>Q08214</t>
        </is>
      </c>
      <c r="I3223" t="inlineStr">
        <is>
          <t>de</t>
        </is>
      </c>
      <c r="J3223" t="b">
        <v>1</v>
      </c>
      <c r="K3223" t="inlineStr">
        <is>
          <t>439e75ff32e57d7b612e0da230cd4b2d</t>
        </is>
      </c>
      <c r="L3223" t="inlineStr">
        <is>
          <t>439e75ff32e57d7b612e0da230cd4b2d</t>
        </is>
      </c>
      <c r="M3223" t="n">
        <v>599</v>
      </c>
      <c r="N3223" t="n">
        <v>599</v>
      </c>
    </row>
    <row r="3224">
      <c r="A3224" t="n">
        <v>13</v>
      </c>
      <c r="B3224" t="n">
        <v>2012</v>
      </c>
      <c r="C3224" t="n">
        <v>59</v>
      </c>
      <c r="D3224" t="inlineStr">
        <is>
          <t xml:space="preserve">Soll die Schweiz innerhalb der nächsten vier Jahre EU-Beitrittsverhandlungen aufnehmen? </t>
        </is>
      </c>
      <c r="E3224" t="inlineStr">
        <is>
          <t>Standard-4</t>
        </is>
      </c>
      <c r="F3224" t="n">
        <v>1</v>
      </c>
      <c r="G3224" t="inlineStr">
        <is>
          <t>Aussenpolitik</t>
        </is>
      </c>
      <c r="H3224" t="inlineStr">
        <is>
          <t>Q08399</t>
        </is>
      </c>
      <c r="I3224" t="inlineStr">
        <is>
          <t>de</t>
        </is>
      </c>
      <c r="J3224" t="b">
        <v>1</v>
      </c>
      <c r="K3224" t="inlineStr">
        <is>
          <t>439e75ff32e57d7b612e0da230cd4b2d</t>
        </is>
      </c>
      <c r="L3224" t="inlineStr">
        <is>
          <t>439e75ff32e57d7b612e0da230cd4b2d</t>
        </is>
      </c>
      <c r="M3224" t="n">
        <v>599</v>
      </c>
      <c r="N3224" t="n">
        <v>599</v>
      </c>
    </row>
    <row r="3225">
      <c r="A3225" t="n">
        <v>102</v>
      </c>
      <c r="B3225" t="n">
        <v>2016</v>
      </c>
      <c r="C3225" t="n">
        <v>1591</v>
      </c>
      <c r="D3225" t="inlineStr">
        <is>
          <t>Soll die Schweiz innerhalb der nächsten vier Jahre EU-Beitrittsverhandlungen aufnehmen?</t>
        </is>
      </c>
      <c r="E3225" t="inlineStr">
        <is>
          <t>Standard-4</t>
        </is>
      </c>
      <c r="F3225" t="n">
        <v>1</v>
      </c>
      <c r="G3225" t="inlineStr">
        <is>
          <t>Aussenpolitik</t>
        </is>
      </c>
      <c r="H3225" t="inlineStr">
        <is>
          <t>Q08458</t>
        </is>
      </c>
      <c r="I3225" t="inlineStr">
        <is>
          <t>de</t>
        </is>
      </c>
      <c r="J3225" t="b">
        <v>1</v>
      </c>
      <c r="K3225" t="inlineStr">
        <is>
          <t>439e75ff32e57d7b612e0da230cd4b2d</t>
        </is>
      </c>
      <c r="L3225" t="inlineStr">
        <is>
          <t>439e75ff32e57d7b612e0da230cd4b2d</t>
        </is>
      </c>
      <c r="M3225" t="n">
        <v>599</v>
      </c>
      <c r="N3225" t="n">
        <v>599</v>
      </c>
    </row>
    <row r="3226">
      <c r="A3226" t="n">
        <v>70</v>
      </c>
      <c r="B3226" t="n">
        <v>2014</v>
      </c>
      <c r="C3226" t="n">
        <v>786</v>
      </c>
      <c r="D3226" t="inlineStr">
        <is>
          <t xml:space="preserve">Soll die Schweiz innerhalb der nächsten vier Jahre EU-Beitrittsverhandlungen aufnehmen? </t>
        </is>
      </c>
      <c r="E3226" t="inlineStr">
        <is>
          <t>Standard-4</t>
        </is>
      </c>
      <c r="F3226" t="n">
        <v>1</v>
      </c>
      <c r="G3226" t="inlineStr">
        <is>
          <t>Aussenpolitik</t>
        </is>
      </c>
      <c r="H3226" t="inlineStr">
        <is>
          <t>Q08772</t>
        </is>
      </c>
      <c r="I3226" t="inlineStr">
        <is>
          <t>de</t>
        </is>
      </c>
      <c r="J3226" t="b">
        <v>1</v>
      </c>
      <c r="K3226" t="inlineStr">
        <is>
          <t>439e75ff32e57d7b612e0da230cd4b2d</t>
        </is>
      </c>
      <c r="L3226" t="inlineStr">
        <is>
          <t>439e75ff32e57d7b612e0da230cd4b2d</t>
        </is>
      </c>
      <c r="M3226" t="n">
        <v>599</v>
      </c>
      <c r="N3226" t="n">
        <v>599</v>
      </c>
    </row>
    <row r="3227">
      <c r="A3227" t="n">
        <v>80</v>
      </c>
      <c r="B3227" t="n">
        <v>2015</v>
      </c>
      <c r="C3227" t="n">
        <v>1286</v>
      </c>
      <c r="D3227" t="inlineStr">
        <is>
          <t>Soll die Schweiz innerhalb der nächsten vier Jahre EU-Beitrittsverhandlungen aufnehmen?</t>
        </is>
      </c>
      <c r="E3227" t="inlineStr">
        <is>
          <t>Standard-4</t>
        </is>
      </c>
      <c r="F3227" t="n">
        <v>1</v>
      </c>
      <c r="G3227" t="inlineStr">
        <is>
          <t>Aussenpolitik</t>
        </is>
      </c>
      <c r="H3227" t="inlineStr">
        <is>
          <t>Q08883</t>
        </is>
      </c>
      <c r="I3227" t="inlineStr">
        <is>
          <t>de</t>
        </is>
      </c>
      <c r="J3227" t="b">
        <v>1</v>
      </c>
      <c r="K3227" t="inlineStr">
        <is>
          <t>439e75ff32e57d7b612e0da230cd4b2d</t>
        </is>
      </c>
      <c r="L3227" t="inlineStr">
        <is>
          <t>439e75ff32e57d7b612e0da230cd4b2d</t>
        </is>
      </c>
      <c r="M3227" t="n">
        <v>599</v>
      </c>
      <c r="N3227" t="n">
        <v>599</v>
      </c>
    </row>
    <row r="3229">
      <c r="A3229" s="1">
        <f>== Cluster 637 – 24 Fragen – alle Fragen identisch ===</f>
        <v/>
      </c>
      <c r="B3229" s="1" t="n"/>
      <c r="C3229" s="1" t="n"/>
      <c r="D3229" s="1" t="n"/>
      <c r="E3229" s="1" t="n"/>
      <c r="F3229" s="1" t="n"/>
      <c r="G3229" s="1" t="n"/>
      <c r="H3229" s="1" t="n"/>
      <c r="I3229" s="1" t="n"/>
      <c r="J3229" s="1" t="n"/>
      <c r="K3229" s="1" t="n"/>
      <c r="L3229" s="1" t="n"/>
      <c r="M3229" s="1" t="n"/>
      <c r="N3229" s="1" t="n"/>
    </row>
    <row r="3230">
      <c r="A3230" t="inlineStr">
        <is>
          <t>ID_Wahl</t>
        </is>
      </c>
      <c r="B3230" t="inlineStr">
        <is>
          <t>Datum</t>
        </is>
      </c>
      <c r="C3230" t="inlineStr">
        <is>
          <t>Frage_ID</t>
        </is>
      </c>
      <c r="D3230" t="inlineStr">
        <is>
          <t>Frage_Text</t>
        </is>
      </c>
      <c r="E3230" t="inlineStr">
        <is>
          <t>Frage_Typ</t>
        </is>
      </c>
      <c r="F3230" t="inlineStr">
        <is>
          <t>Bereich_ID</t>
        </is>
      </c>
      <c r="G3230" t="inlineStr">
        <is>
          <t>Bereich</t>
        </is>
      </c>
      <c r="H3230" t="inlineStr">
        <is>
          <t>ID_gesamt</t>
        </is>
      </c>
      <c r="I3230" t="inlineStr">
        <is>
          <t>Sprache</t>
        </is>
      </c>
      <c r="J3230" t="inlineStr">
        <is>
          <t>Duplikat</t>
        </is>
      </c>
      <c r="K3230" t="inlineStr">
        <is>
          <t>Frage_Hash</t>
        </is>
      </c>
      <c r="L3230" t="inlineStr">
        <is>
          <t>Duplikat_Gruppe</t>
        </is>
      </c>
      <c r="M3230" t="inlineStr">
        <is>
          <t>Cluster_Duplikate</t>
        </is>
      </c>
      <c r="N3230" t="inlineStr">
        <is>
          <t>Cluster_Final</t>
        </is>
      </c>
    </row>
    <row r="3231">
      <c r="A3231" t="n">
        <v>76</v>
      </c>
      <c r="B3231" t="n">
        <v>2015</v>
      </c>
      <c r="C3231" t="n">
        <v>1154</v>
      </c>
      <c r="D3231" t="inlineStr">
        <is>
          <t>Sollen für den Bau und den Ausbau von Wind-, Solar- und Wasserkraftwerken die Vorschriften des Umwelt- und Landschaftsschutzes gelockert werden?</t>
        </is>
      </c>
      <c r="E3231" t="inlineStr">
        <is>
          <t>Standard-4</t>
        </is>
      </c>
      <c r="F3231" t="n">
        <v>13</v>
      </c>
      <c r="G3231" t="inlineStr">
        <is>
          <t>Umweltschutz &amp; Landwirtschaft</t>
        </is>
      </c>
      <c r="H3231" t="inlineStr">
        <is>
          <t>Q04549</t>
        </is>
      </c>
      <c r="I3231" t="inlineStr">
        <is>
          <t>de</t>
        </is>
      </c>
      <c r="J3231" t="b">
        <v>1</v>
      </c>
      <c r="K3231" t="inlineStr">
        <is>
          <t>f289ef4983c7bd446246d9d999fd52f1</t>
        </is>
      </c>
      <c r="L3231" t="inlineStr">
        <is>
          <t>f289ef4983c7bd446246d9d999fd52f1</t>
        </is>
      </c>
      <c r="M3231" t="n">
        <v>637</v>
      </c>
      <c r="N3231" t="n">
        <v>637</v>
      </c>
    </row>
    <row r="3232">
      <c r="A3232" t="n">
        <v>96</v>
      </c>
      <c r="B3232" t="n">
        <v>2015</v>
      </c>
      <c r="C3232" t="n">
        <v>1216</v>
      </c>
      <c r="D3232" t="inlineStr">
        <is>
          <t>Sollen für den Bau und den Ausbau von Wind-, Solar- und Wasserkraftwerken die Vorschriften des Umwelt- und Landschaftsschutzes gelockert werden?</t>
        </is>
      </c>
      <c r="E3232" t="inlineStr">
        <is>
          <t>Standard-4</t>
        </is>
      </c>
      <c r="F3232" t="n">
        <v>13</v>
      </c>
      <c r="G3232" t="inlineStr">
        <is>
          <t>Umweltschutz &amp; Landwirtschaft</t>
        </is>
      </c>
      <c r="H3232" t="inlineStr">
        <is>
          <t>Q04722</t>
        </is>
      </c>
      <c r="I3232" t="inlineStr">
        <is>
          <t>de</t>
        </is>
      </c>
      <c r="J3232" t="b">
        <v>1</v>
      </c>
      <c r="K3232" t="inlineStr">
        <is>
          <t>f289ef4983c7bd446246d9d999fd52f1</t>
        </is>
      </c>
      <c r="L3232" t="inlineStr">
        <is>
          <t>f289ef4983c7bd446246d9d999fd52f1</t>
        </is>
      </c>
      <c r="M3232" t="n">
        <v>637</v>
      </c>
      <c r="N3232" t="n">
        <v>637</v>
      </c>
    </row>
    <row r="3233">
      <c r="A3233" t="n">
        <v>95</v>
      </c>
      <c r="B3233" t="n">
        <v>2015</v>
      </c>
      <c r="C3233" t="n">
        <v>1476</v>
      </c>
      <c r="D3233" t="inlineStr">
        <is>
          <t>Sollen für den Bau und den Ausbau von Wind-, Solar- und Wasserkraftwerken die Vorschriften des Umwelt- und Landschaftsschutzes gelockert werden?</t>
        </is>
      </c>
      <c r="E3233" t="inlineStr">
        <is>
          <t>Standard-4</t>
        </is>
      </c>
      <c r="F3233" t="n">
        <v>13</v>
      </c>
      <c r="G3233" t="inlineStr">
        <is>
          <t>Umweltschutz &amp; Landwirtschaft</t>
        </is>
      </c>
      <c r="H3233" t="inlineStr">
        <is>
          <t>Q04795</t>
        </is>
      </c>
      <c r="I3233" t="inlineStr">
        <is>
          <t>de</t>
        </is>
      </c>
      <c r="J3233" t="b">
        <v>1</v>
      </c>
      <c r="K3233" t="inlineStr">
        <is>
          <t>f289ef4983c7bd446246d9d999fd52f1</t>
        </is>
      </c>
      <c r="L3233" t="inlineStr">
        <is>
          <t>f289ef4983c7bd446246d9d999fd52f1</t>
        </is>
      </c>
      <c r="M3233" t="n">
        <v>637</v>
      </c>
      <c r="N3233" t="n">
        <v>637</v>
      </c>
    </row>
    <row r="3234">
      <c r="A3234" t="n">
        <v>80</v>
      </c>
      <c r="B3234" t="n">
        <v>2015</v>
      </c>
      <c r="C3234" t="n">
        <v>1269</v>
      </c>
      <c r="D3234" t="inlineStr">
        <is>
          <t>Sollen für den Bau und den Ausbau von Wind-, Solar- und Wasserkraftwerken die Vorschriften des Umwelt- und Landschaftsschutzes gelockert werden?</t>
        </is>
      </c>
      <c r="E3234" t="inlineStr">
        <is>
          <t>Standard-4</t>
        </is>
      </c>
      <c r="F3234" t="n">
        <v>13</v>
      </c>
      <c r="G3234" t="inlineStr">
        <is>
          <t>Umweltschutz &amp; Landwirtschaft</t>
        </is>
      </c>
      <c r="H3234" t="inlineStr">
        <is>
          <t>Q04910</t>
        </is>
      </c>
      <c r="I3234" t="inlineStr">
        <is>
          <t>de</t>
        </is>
      </c>
      <c r="J3234" t="b">
        <v>1</v>
      </c>
      <c r="K3234" t="inlineStr">
        <is>
          <t>f289ef4983c7bd446246d9d999fd52f1</t>
        </is>
      </c>
      <c r="L3234" t="inlineStr">
        <is>
          <t>f289ef4983c7bd446246d9d999fd52f1</t>
        </is>
      </c>
      <c r="M3234" t="n">
        <v>637</v>
      </c>
      <c r="N3234" t="n">
        <v>637</v>
      </c>
    </row>
    <row r="3235">
      <c r="A3235" t="n">
        <v>100</v>
      </c>
      <c r="B3235" t="n">
        <v>2016</v>
      </c>
      <c r="C3235" t="n">
        <v>1622</v>
      </c>
      <c r="D3235" t="inlineStr">
        <is>
          <t>Sollen für den Bau und den Ausbau von Wind-, Solar- und Wasserkraftwerken die Vorschriften des Umwelt- und Landschaftsschutzes gelockert werden?</t>
        </is>
      </c>
      <c r="E3235" t="inlineStr">
        <is>
          <t>Standard-4</t>
        </is>
      </c>
      <c r="F3235" t="n">
        <v>13</v>
      </c>
      <c r="G3235" t="inlineStr">
        <is>
          <t>Umweltschutz &amp; Landwirtschaft</t>
        </is>
      </c>
      <c r="H3235" t="inlineStr">
        <is>
          <t>Q05067</t>
        </is>
      </c>
      <c r="I3235" t="inlineStr">
        <is>
          <t>de</t>
        </is>
      </c>
      <c r="J3235" t="b">
        <v>1</v>
      </c>
      <c r="K3235" t="inlineStr">
        <is>
          <t>f289ef4983c7bd446246d9d999fd52f1</t>
        </is>
      </c>
      <c r="L3235" t="inlineStr">
        <is>
          <t>f289ef4983c7bd446246d9d999fd52f1</t>
        </is>
      </c>
      <c r="M3235" t="n">
        <v>637</v>
      </c>
      <c r="N3235" t="n">
        <v>637</v>
      </c>
    </row>
    <row r="3236">
      <c r="A3236" t="n">
        <v>105</v>
      </c>
      <c r="B3236" t="n">
        <v>2016</v>
      </c>
      <c r="C3236" t="n">
        <v>1661</v>
      </c>
      <c r="D3236" t="inlineStr">
        <is>
          <t>Sollen für den Bau und den Ausbau von Wind-, Solar- und Wasserkraftwerken die Vorschriften des Umwelt- und Landschaftsschutzes gelockert werden?</t>
        </is>
      </c>
      <c r="E3236" t="inlineStr">
        <is>
          <t>Standard-4</t>
        </is>
      </c>
      <c r="F3236" t="n">
        <v>13</v>
      </c>
      <c r="G3236" t="inlineStr">
        <is>
          <t>Umweltschutz &amp; Landwirtschaft</t>
        </is>
      </c>
      <c r="H3236" t="inlineStr">
        <is>
          <t>Q05107</t>
        </is>
      </c>
      <c r="I3236" t="inlineStr">
        <is>
          <t>de</t>
        </is>
      </c>
      <c r="J3236" t="b">
        <v>1</v>
      </c>
      <c r="K3236" t="inlineStr">
        <is>
          <t>f289ef4983c7bd446246d9d999fd52f1</t>
        </is>
      </c>
      <c r="L3236" t="inlineStr">
        <is>
          <t>f289ef4983c7bd446246d9d999fd52f1</t>
        </is>
      </c>
      <c r="M3236" t="n">
        <v>637</v>
      </c>
      <c r="N3236" t="n">
        <v>637</v>
      </c>
    </row>
    <row r="3237">
      <c r="A3237" t="n">
        <v>102</v>
      </c>
      <c r="B3237" t="n">
        <v>2016</v>
      </c>
      <c r="C3237" t="n">
        <v>1585</v>
      </c>
      <c r="D3237" t="inlineStr">
        <is>
          <t>Sollen für den Bau und den Ausbau von Wind-, Solar- und Wasserkraftwerken die Vorschriften des Umwelt- und Landschaftsschutzes gelockert werden?</t>
        </is>
      </c>
      <c r="E3237" t="inlineStr">
        <is>
          <t>Standard-4</t>
        </is>
      </c>
      <c r="F3237" t="n">
        <v>13</v>
      </c>
      <c r="G3237" t="inlineStr">
        <is>
          <t>Umweltschutz &amp; Landwirtschaft</t>
        </is>
      </c>
      <c r="H3237" t="inlineStr">
        <is>
          <t>Q05145</t>
        </is>
      </c>
      <c r="I3237" t="inlineStr">
        <is>
          <t>de</t>
        </is>
      </c>
      <c r="J3237" t="b">
        <v>1</v>
      </c>
      <c r="K3237" t="inlineStr">
        <is>
          <t>f289ef4983c7bd446246d9d999fd52f1</t>
        </is>
      </c>
      <c r="L3237" t="inlineStr">
        <is>
          <t>f289ef4983c7bd446246d9d999fd52f1</t>
        </is>
      </c>
      <c r="M3237" t="n">
        <v>637</v>
      </c>
      <c r="N3237" t="n">
        <v>637</v>
      </c>
    </row>
    <row r="3238">
      <c r="A3238" t="n">
        <v>178</v>
      </c>
      <c r="B3238" t="n">
        <v>2018</v>
      </c>
      <c r="C3238" t="n">
        <v>2740</v>
      </c>
      <c r="D3238" t="inlineStr">
        <is>
          <t>Sollen für den Bau und den Ausbau von Wind-, Solar- und Wasserkraftwerken die Vorschriften des Umwelt- und Landschaftsschutzes gelockert werden?</t>
        </is>
      </c>
      <c r="E3238" t="inlineStr">
        <is>
          <t>Standard-4</t>
        </is>
      </c>
      <c r="F3238" t="n">
        <v>13</v>
      </c>
      <c r="G3238" t="inlineStr">
        <is>
          <t>Umweltschutz &amp; Landwirtschaft</t>
        </is>
      </c>
      <c r="H3238" t="inlineStr">
        <is>
          <t>Q05431</t>
        </is>
      </c>
      <c r="I3238" t="inlineStr">
        <is>
          <t>de</t>
        </is>
      </c>
      <c r="J3238" t="b">
        <v>1</v>
      </c>
      <c r="K3238" t="inlineStr">
        <is>
          <t>f289ef4983c7bd446246d9d999fd52f1</t>
        </is>
      </c>
      <c r="L3238" t="inlineStr">
        <is>
          <t>f289ef4983c7bd446246d9d999fd52f1</t>
        </is>
      </c>
      <c r="M3238" t="n">
        <v>637</v>
      </c>
      <c r="N3238" t="n">
        <v>637</v>
      </c>
    </row>
    <row r="3239">
      <c r="A3239" t="n">
        <v>26</v>
      </c>
      <c r="B3239" t="n">
        <v>2012</v>
      </c>
      <c r="C3239" t="n">
        <v>46</v>
      </c>
      <c r="D3239" t="inlineStr">
        <is>
          <t>Sollen für den Bau und den Ausbau von Wind-, Solar- und Wasserkraftwerken die Vorschriften des Umwelt- und Landschaftsschutzes gelockert werden?</t>
        </is>
      </c>
      <c r="E3239" t="inlineStr">
        <is>
          <t>Standard-4</t>
        </is>
      </c>
      <c r="F3239" t="n">
        <v>13</v>
      </c>
      <c r="G3239" t="inlineStr">
        <is>
          <t>Umweltschutz &amp; Landwirtschaft</t>
        </is>
      </c>
      <c r="H3239" t="inlineStr">
        <is>
          <t>Q06254</t>
        </is>
      </c>
      <c r="I3239" t="inlineStr">
        <is>
          <t>de</t>
        </is>
      </c>
      <c r="J3239" t="b">
        <v>1</v>
      </c>
      <c r="K3239" t="inlineStr">
        <is>
          <t>f289ef4983c7bd446246d9d999fd52f1</t>
        </is>
      </c>
      <c r="L3239" t="inlineStr">
        <is>
          <t>f289ef4983c7bd446246d9d999fd52f1</t>
        </is>
      </c>
      <c r="M3239" t="n">
        <v>637</v>
      </c>
      <c r="N3239" t="n">
        <v>637</v>
      </c>
    </row>
    <row r="3240">
      <c r="A3240" t="n">
        <v>56</v>
      </c>
      <c r="B3240" t="n">
        <v>2014</v>
      </c>
      <c r="C3240" t="n">
        <v>46</v>
      </c>
      <c r="D3240" t="inlineStr">
        <is>
          <t>Sollen für den Bau und den Ausbau von Wind-, Solar- und Wasserkraftwerken die Vorschriften des Umwelt- und Landschaftsschutzes gelockert werden?</t>
        </is>
      </c>
      <c r="E3240" t="inlineStr">
        <is>
          <t>Standard-4</t>
        </is>
      </c>
      <c r="F3240" t="n">
        <v>13</v>
      </c>
      <c r="G3240" t="inlineStr">
        <is>
          <t>Umweltschutz &amp; Landwirtschaft</t>
        </is>
      </c>
      <c r="H3240" t="inlineStr">
        <is>
          <t>Q06434</t>
        </is>
      </c>
      <c r="I3240" t="inlineStr">
        <is>
          <t>de</t>
        </is>
      </c>
      <c r="J3240" t="b">
        <v>1</v>
      </c>
      <c r="K3240" t="inlineStr">
        <is>
          <t>f289ef4983c7bd446246d9d999fd52f1</t>
        </is>
      </c>
      <c r="L3240" t="inlineStr">
        <is>
          <t>f289ef4983c7bd446246d9d999fd52f1</t>
        </is>
      </c>
      <c r="M3240" t="n">
        <v>637</v>
      </c>
      <c r="N3240" t="n">
        <v>637</v>
      </c>
    </row>
    <row r="3241">
      <c r="A3241" t="n">
        <v>178</v>
      </c>
      <c r="B3241" t="n">
        <v>2018</v>
      </c>
      <c r="C3241" t="n">
        <v>2740</v>
      </c>
      <c r="D3241" t="inlineStr">
        <is>
          <t>Sollen für den Bau und den Ausbau von Wind-, Solar- und Wasserkraftwerken die Vorschriften des Umwelt- und Landschaftsschutzes gelockert werden?</t>
        </is>
      </c>
      <c r="E3241" t="inlineStr">
        <is>
          <t>Standard-4</t>
        </is>
      </c>
      <c r="F3241" t="n">
        <v>13</v>
      </c>
      <c r="G3241" t="inlineStr">
        <is>
          <t>Umweltschutz &amp; Landwirtschaft</t>
        </is>
      </c>
      <c r="H3241" t="inlineStr">
        <is>
          <t>Q06493</t>
        </is>
      </c>
      <c r="I3241" t="inlineStr">
        <is>
          <t>de</t>
        </is>
      </c>
      <c r="J3241" t="b">
        <v>1</v>
      </c>
      <c r="K3241" t="inlineStr">
        <is>
          <t>f289ef4983c7bd446246d9d999fd52f1</t>
        </is>
      </c>
      <c r="L3241" t="inlineStr">
        <is>
          <t>f289ef4983c7bd446246d9d999fd52f1</t>
        </is>
      </c>
      <c r="M3241" t="n">
        <v>637</v>
      </c>
      <c r="N3241" t="n">
        <v>637</v>
      </c>
    </row>
    <row r="3242">
      <c r="A3242" t="n">
        <v>76</v>
      </c>
      <c r="B3242" t="n">
        <v>2015</v>
      </c>
      <c r="C3242" t="n">
        <v>1154</v>
      </c>
      <c r="D3242" t="inlineStr">
        <is>
          <t>Sollen für den Bau und den Ausbau von Wind-, Solar- und Wasserkraftwerken die Vorschriften des Umwelt- und Landschaftsschutzes gelockert werden?</t>
        </is>
      </c>
      <c r="E3242" t="inlineStr">
        <is>
          <t>Standard-4</t>
        </is>
      </c>
      <c r="F3242" t="n">
        <v>13</v>
      </c>
      <c r="G3242" t="inlineStr">
        <is>
          <t>Umweltschutz &amp; Landwirtschaft</t>
        </is>
      </c>
      <c r="H3242" t="inlineStr">
        <is>
          <t>Q06545</t>
        </is>
      </c>
      <c r="I3242" t="inlineStr">
        <is>
          <t>de</t>
        </is>
      </c>
      <c r="J3242" t="b">
        <v>1</v>
      </c>
      <c r="K3242" t="inlineStr">
        <is>
          <t>f289ef4983c7bd446246d9d999fd52f1</t>
        </is>
      </c>
      <c r="L3242" t="inlineStr">
        <is>
          <t>f289ef4983c7bd446246d9d999fd52f1</t>
        </is>
      </c>
      <c r="M3242" t="n">
        <v>637</v>
      </c>
      <c r="N3242" t="n">
        <v>637</v>
      </c>
    </row>
    <row r="3243">
      <c r="A3243" t="n">
        <v>36</v>
      </c>
      <c r="B3243" t="n">
        <v>2012</v>
      </c>
      <c r="C3243" t="n">
        <v>46</v>
      </c>
      <c r="D3243" t="inlineStr">
        <is>
          <t>Sollen für den Bau und den Ausbau von Wind-, Solar- und Wasserkraftwerken die Vorschriften des Umwelt- und Landschaftsschutzes gelockert werden?</t>
        </is>
      </c>
      <c r="E3243" t="inlineStr">
        <is>
          <t>Standard-4</t>
        </is>
      </c>
      <c r="F3243" t="n">
        <v>13</v>
      </c>
      <c r="G3243" t="inlineStr">
        <is>
          <t>Umweltschutz &amp; Landwirtschaft</t>
        </is>
      </c>
      <c r="H3243" t="inlineStr">
        <is>
          <t>Q06655</t>
        </is>
      </c>
      <c r="I3243" t="inlineStr">
        <is>
          <t>de</t>
        </is>
      </c>
      <c r="J3243" t="b">
        <v>1</v>
      </c>
      <c r="K3243" t="inlineStr">
        <is>
          <t>f289ef4983c7bd446246d9d999fd52f1</t>
        </is>
      </c>
      <c r="L3243" t="inlineStr">
        <is>
          <t>f289ef4983c7bd446246d9d999fd52f1</t>
        </is>
      </c>
      <c r="M3243" t="n">
        <v>637</v>
      </c>
      <c r="N3243" t="n">
        <v>637</v>
      </c>
    </row>
    <row r="3244">
      <c r="A3244" t="n">
        <v>63</v>
      </c>
      <c r="B3244" t="n">
        <v>2014</v>
      </c>
      <c r="C3244" t="n">
        <v>735</v>
      </c>
      <c r="D3244" t="inlineStr">
        <is>
          <t>Sollen für den Bau und den Ausbau von Wind-, Solar- und Wasserkraftwerken die Vorschriften des Umwelt- und Landschaftsschutzes gelockert werden?</t>
        </is>
      </c>
      <c r="E3244" t="inlineStr">
        <is>
          <t>Standard-4</t>
        </is>
      </c>
      <c r="F3244" t="n">
        <v>13</v>
      </c>
      <c r="G3244" t="inlineStr">
        <is>
          <t>Umweltschutz &amp; Landwirtschaft</t>
        </is>
      </c>
      <c r="H3244" t="inlineStr">
        <is>
          <t>Q07004</t>
        </is>
      </c>
      <c r="I3244" t="inlineStr">
        <is>
          <t>de</t>
        </is>
      </c>
      <c r="J3244" t="b">
        <v>1</v>
      </c>
      <c r="K3244" t="inlineStr">
        <is>
          <t>f289ef4983c7bd446246d9d999fd52f1</t>
        </is>
      </c>
      <c r="L3244" t="inlineStr">
        <is>
          <t>f289ef4983c7bd446246d9d999fd52f1</t>
        </is>
      </c>
      <c r="M3244" t="n">
        <v>637</v>
      </c>
      <c r="N3244" t="n">
        <v>637</v>
      </c>
    </row>
    <row r="3245">
      <c r="A3245" t="n">
        <v>96</v>
      </c>
      <c r="B3245" t="n">
        <v>2015</v>
      </c>
      <c r="C3245" t="n">
        <v>1216</v>
      </c>
      <c r="D3245" t="inlineStr">
        <is>
          <t>Sollen für den Bau und den Ausbau von Wind-, Solar- und Wasserkraftwerken die Vorschriften des Umwelt- und Landschaftsschutzes gelockert werden?</t>
        </is>
      </c>
      <c r="E3245" t="inlineStr">
        <is>
          <t>Standard-4</t>
        </is>
      </c>
      <c r="F3245" t="n">
        <v>13</v>
      </c>
      <c r="G3245" t="inlineStr">
        <is>
          <t>Umweltschutz &amp; Landwirtschaft</t>
        </is>
      </c>
      <c r="H3245" t="inlineStr">
        <is>
          <t>Q07340</t>
        </is>
      </c>
      <c r="I3245" t="inlineStr">
        <is>
          <t>de</t>
        </is>
      </c>
      <c r="J3245" t="b">
        <v>1</v>
      </c>
      <c r="K3245" t="inlineStr">
        <is>
          <t>f289ef4983c7bd446246d9d999fd52f1</t>
        </is>
      </c>
      <c r="L3245" t="inlineStr">
        <is>
          <t>f289ef4983c7bd446246d9d999fd52f1</t>
        </is>
      </c>
      <c r="M3245" t="n">
        <v>637</v>
      </c>
      <c r="N3245" t="n">
        <v>637</v>
      </c>
    </row>
    <row r="3246">
      <c r="A3246" t="n">
        <v>95</v>
      </c>
      <c r="B3246" t="n">
        <v>2015</v>
      </c>
      <c r="C3246" t="n">
        <v>1476</v>
      </c>
      <c r="D3246" t="inlineStr">
        <is>
          <t>Sollen für den Bau und den Ausbau von Wind-, Solar- und Wasserkraftwerken die Vorschriften des Umwelt- und Landschaftsschutzes gelockert werden?</t>
        </is>
      </c>
      <c r="E3246" t="inlineStr">
        <is>
          <t>Standard-4</t>
        </is>
      </c>
      <c r="F3246" t="n">
        <v>13</v>
      </c>
      <c r="G3246" t="inlineStr">
        <is>
          <t>Umweltschutz &amp; Landwirtschaft</t>
        </is>
      </c>
      <c r="H3246" t="inlineStr">
        <is>
          <t>Q07575</t>
        </is>
      </c>
      <c r="I3246" t="inlineStr">
        <is>
          <t>de</t>
        </is>
      </c>
      <c r="J3246" t="b">
        <v>1</v>
      </c>
      <c r="K3246" t="inlineStr">
        <is>
          <t>f289ef4983c7bd446246d9d999fd52f1</t>
        </is>
      </c>
      <c r="L3246" t="inlineStr">
        <is>
          <t>f289ef4983c7bd446246d9d999fd52f1</t>
        </is>
      </c>
      <c r="M3246" t="n">
        <v>637</v>
      </c>
      <c r="N3246" t="n">
        <v>637</v>
      </c>
    </row>
    <row r="3247">
      <c r="A3247" t="n">
        <v>8</v>
      </c>
      <c r="B3247" t="n">
        <v>2012</v>
      </c>
      <c r="C3247" t="n">
        <v>46</v>
      </c>
      <c r="D3247" t="inlineStr">
        <is>
          <t>Sollen für den Bau und den Ausbau von Wind-, Solar- und Wasserkraftwerken die Vorschriften des Umwelt- und Landschaftsschutzes gelockert werden?</t>
        </is>
      </c>
      <c r="E3247" t="inlineStr">
        <is>
          <t>Standard-4</t>
        </is>
      </c>
      <c r="F3247" t="n">
        <v>13</v>
      </c>
      <c r="G3247" t="inlineStr">
        <is>
          <t>Umweltschutz &amp; Landwirtschaft</t>
        </is>
      </c>
      <c r="H3247" t="inlineStr">
        <is>
          <t>Q07792</t>
        </is>
      </c>
      <c r="I3247" t="inlineStr">
        <is>
          <t>de</t>
        </is>
      </c>
      <c r="J3247" t="b">
        <v>1</v>
      </c>
      <c r="K3247" t="inlineStr">
        <is>
          <t>f289ef4983c7bd446246d9d999fd52f1</t>
        </is>
      </c>
      <c r="L3247" t="inlineStr">
        <is>
          <t>f289ef4983c7bd446246d9d999fd52f1</t>
        </is>
      </c>
      <c r="M3247" t="n">
        <v>637</v>
      </c>
      <c r="N3247" t="n">
        <v>637</v>
      </c>
    </row>
    <row r="3248">
      <c r="A3248" t="n">
        <v>100</v>
      </c>
      <c r="B3248" t="n">
        <v>2016</v>
      </c>
      <c r="C3248" t="n">
        <v>1622</v>
      </c>
      <c r="D3248" t="inlineStr">
        <is>
          <t>Sollen für den Bau und den Ausbau von Wind-, Solar- und Wasserkraftwerken die Vorschriften des Umwelt- und Landschaftsschutzes gelockert werden?</t>
        </is>
      </c>
      <c r="E3248" t="inlineStr">
        <is>
          <t>Standard-4</t>
        </is>
      </c>
      <c r="F3248" t="n">
        <v>13</v>
      </c>
      <c r="G3248" t="inlineStr">
        <is>
          <t>Umweltschutz &amp; Landwirtschaft</t>
        </is>
      </c>
      <c r="H3248" t="inlineStr">
        <is>
          <t>Q07837</t>
        </is>
      </c>
      <c r="I3248" t="inlineStr">
        <is>
          <t>de</t>
        </is>
      </c>
      <c r="J3248" t="b">
        <v>1</v>
      </c>
      <c r="K3248" t="inlineStr">
        <is>
          <t>f289ef4983c7bd446246d9d999fd52f1</t>
        </is>
      </c>
      <c r="L3248" t="inlineStr">
        <is>
          <t>f289ef4983c7bd446246d9d999fd52f1</t>
        </is>
      </c>
      <c r="M3248" t="n">
        <v>637</v>
      </c>
      <c r="N3248" t="n">
        <v>637</v>
      </c>
    </row>
    <row r="3249">
      <c r="A3249" t="n">
        <v>44</v>
      </c>
      <c r="B3249" t="n">
        <v>2013</v>
      </c>
      <c r="C3249" t="n">
        <v>623</v>
      </c>
      <c r="D3249" t="inlineStr">
        <is>
          <t>Sollen für den Bau und den Ausbau von Wind-, Solar- und Wasserkraftwerken die Vorschriften des Umwelt- und Landschaftsschutzes gelockert werden?</t>
        </is>
      </c>
      <c r="E3249" t="inlineStr">
        <is>
          <t>Standard-4</t>
        </is>
      </c>
      <c r="F3249" t="n">
        <v>13</v>
      </c>
      <c r="G3249" t="inlineStr">
        <is>
          <t>Umweltschutz &amp; Landwirtschaft</t>
        </is>
      </c>
      <c r="H3249" t="inlineStr">
        <is>
          <t>Q07991</t>
        </is>
      </c>
      <c r="I3249" t="inlineStr">
        <is>
          <t>de</t>
        </is>
      </c>
      <c r="J3249" t="b">
        <v>1</v>
      </c>
      <c r="K3249" t="inlineStr">
        <is>
          <t>f289ef4983c7bd446246d9d999fd52f1</t>
        </is>
      </c>
      <c r="L3249" t="inlineStr">
        <is>
          <t>f289ef4983c7bd446246d9d999fd52f1</t>
        </is>
      </c>
      <c r="M3249" t="n">
        <v>637</v>
      </c>
      <c r="N3249" t="n">
        <v>637</v>
      </c>
    </row>
    <row r="3250">
      <c r="A3250" t="n">
        <v>15</v>
      </c>
      <c r="B3250" t="n">
        <v>2012</v>
      </c>
      <c r="C3250" t="n">
        <v>46</v>
      </c>
      <c r="D3250" t="inlineStr">
        <is>
          <t>Sollen für den Bau und den Ausbau von Wind-, Solar- und Wasserkraftwerken die Vorschriften des Umwelt- und Landschaftsschutzes gelockert werden?</t>
        </is>
      </c>
      <c r="E3250" t="inlineStr">
        <is>
          <t>Standard-4</t>
        </is>
      </c>
      <c r="F3250" t="n">
        <v>13</v>
      </c>
      <c r="G3250" t="inlineStr">
        <is>
          <t>Umweltschutz &amp; Landwirtschaft</t>
        </is>
      </c>
      <c r="H3250" t="inlineStr">
        <is>
          <t>Q08199</t>
        </is>
      </c>
      <c r="I3250" t="inlineStr">
        <is>
          <t>de</t>
        </is>
      </c>
      <c r="J3250" t="b">
        <v>1</v>
      </c>
      <c r="K3250" t="inlineStr">
        <is>
          <t>f289ef4983c7bd446246d9d999fd52f1</t>
        </is>
      </c>
      <c r="L3250" t="inlineStr">
        <is>
          <t>f289ef4983c7bd446246d9d999fd52f1</t>
        </is>
      </c>
      <c r="M3250" t="n">
        <v>637</v>
      </c>
      <c r="N3250" t="n">
        <v>637</v>
      </c>
    </row>
    <row r="3251">
      <c r="A3251" t="n">
        <v>105</v>
      </c>
      <c r="B3251" t="n">
        <v>2016</v>
      </c>
      <c r="C3251" t="n">
        <v>1661</v>
      </c>
      <c r="D3251" t="inlineStr">
        <is>
          <t>Sollen für den Bau und den Ausbau von Wind-, Solar- und Wasserkraftwerken die Vorschriften des Umwelt- und Landschaftsschutzes gelockert werden?</t>
        </is>
      </c>
      <c r="E3251" t="inlineStr">
        <is>
          <t>Standard-4</t>
        </is>
      </c>
      <c r="F3251" t="n">
        <v>13</v>
      </c>
      <c r="G3251" t="inlineStr">
        <is>
          <t>Umweltschutz &amp; Landwirtschaft</t>
        </is>
      </c>
      <c r="H3251" t="inlineStr">
        <is>
          <t>Q08246</t>
        </is>
      </c>
      <c r="I3251" t="inlineStr">
        <is>
          <t>de</t>
        </is>
      </c>
      <c r="J3251" t="b">
        <v>1</v>
      </c>
      <c r="K3251" t="inlineStr">
        <is>
          <t>f289ef4983c7bd446246d9d999fd52f1</t>
        </is>
      </c>
      <c r="L3251" t="inlineStr">
        <is>
          <t>f289ef4983c7bd446246d9d999fd52f1</t>
        </is>
      </c>
      <c r="M3251" t="n">
        <v>637</v>
      </c>
      <c r="N3251" t="n">
        <v>637</v>
      </c>
    </row>
    <row r="3252">
      <c r="A3252" t="n">
        <v>102</v>
      </c>
      <c r="B3252" t="n">
        <v>2016</v>
      </c>
      <c r="C3252" t="n">
        <v>1585</v>
      </c>
      <c r="D3252" t="inlineStr">
        <is>
          <t>Sollen für den Bau und den Ausbau von Wind-, Solar- und Wasserkraftwerken die Vorschriften des Umwelt- und Landschaftsschutzes gelockert werden?</t>
        </is>
      </c>
      <c r="E3252" t="inlineStr">
        <is>
          <t>Standard-4</t>
        </is>
      </c>
      <c r="F3252" t="n">
        <v>13</v>
      </c>
      <c r="G3252" t="inlineStr">
        <is>
          <t>Umweltschutz &amp; Landwirtschaft</t>
        </is>
      </c>
      <c r="H3252" t="inlineStr">
        <is>
          <t>Q08490</t>
        </is>
      </c>
      <c r="I3252" t="inlineStr">
        <is>
          <t>de</t>
        </is>
      </c>
      <c r="J3252" t="b">
        <v>1</v>
      </c>
      <c r="K3252" t="inlineStr">
        <is>
          <t>f289ef4983c7bd446246d9d999fd52f1</t>
        </is>
      </c>
      <c r="L3252" t="inlineStr">
        <is>
          <t>f289ef4983c7bd446246d9d999fd52f1</t>
        </is>
      </c>
      <c r="M3252" t="n">
        <v>637</v>
      </c>
      <c r="N3252" t="n">
        <v>637</v>
      </c>
    </row>
    <row r="3253">
      <c r="A3253" t="n">
        <v>70</v>
      </c>
      <c r="B3253" t="n">
        <v>2014</v>
      </c>
      <c r="C3253" t="n">
        <v>1063</v>
      </c>
      <c r="D3253" t="inlineStr">
        <is>
          <t>Sollen für den Bau und den Ausbau von Wind-, Solar- und Wasserkraftwerken die Vorschriften des Umwelt- und Landschaftsschutzes gelockert werden?</t>
        </is>
      </c>
      <c r="E3253" t="inlineStr">
        <is>
          <t>Standard-4</t>
        </is>
      </c>
      <c r="F3253" t="n">
        <v>13</v>
      </c>
      <c r="G3253" t="inlineStr">
        <is>
          <t>Umweltschutz &amp; Landwirtschaft</t>
        </is>
      </c>
      <c r="H3253" t="inlineStr">
        <is>
          <t>Q08818</t>
        </is>
      </c>
      <c r="I3253" t="inlineStr">
        <is>
          <t>de</t>
        </is>
      </c>
      <c r="J3253" t="b">
        <v>1</v>
      </c>
      <c r="K3253" t="inlineStr">
        <is>
          <t>f289ef4983c7bd446246d9d999fd52f1</t>
        </is>
      </c>
      <c r="L3253" t="inlineStr">
        <is>
          <t>f289ef4983c7bd446246d9d999fd52f1</t>
        </is>
      </c>
      <c r="M3253" t="n">
        <v>637</v>
      </c>
      <c r="N3253" t="n">
        <v>637</v>
      </c>
    </row>
    <row r="3254">
      <c r="A3254" t="n">
        <v>80</v>
      </c>
      <c r="B3254" t="n">
        <v>2015</v>
      </c>
      <c r="C3254" t="n">
        <v>1269</v>
      </c>
      <c r="D3254" t="inlineStr">
        <is>
          <t>Sollen für den Bau und den Ausbau von Wind-, Solar- und Wasserkraftwerken die Vorschriften des Umwelt- und Landschaftsschutzes gelockert werden?</t>
        </is>
      </c>
      <c r="E3254" t="inlineStr">
        <is>
          <t>Standard-4</t>
        </is>
      </c>
      <c r="F3254" t="n">
        <v>13</v>
      </c>
      <c r="G3254" t="inlineStr">
        <is>
          <t>Umweltschutz &amp; Landwirtschaft</t>
        </is>
      </c>
      <c r="H3254" t="inlineStr">
        <is>
          <t>Q08932</t>
        </is>
      </c>
      <c r="I3254" t="inlineStr">
        <is>
          <t>de</t>
        </is>
      </c>
      <c r="J3254" t="b">
        <v>1</v>
      </c>
      <c r="K3254" t="inlineStr">
        <is>
          <t>f289ef4983c7bd446246d9d999fd52f1</t>
        </is>
      </c>
      <c r="L3254" t="inlineStr">
        <is>
          <t>f289ef4983c7bd446246d9d999fd52f1</t>
        </is>
      </c>
      <c r="M3254" t="n">
        <v>637</v>
      </c>
      <c r="N3254" t="n">
        <v>637</v>
      </c>
    </row>
    <row r="3256">
      <c r="A3256" s="1">
        <f>== Cluster 661 – 24 Fragen – alle Fragen identisch ===</f>
        <v/>
      </c>
      <c r="B3256" s="1" t="n"/>
      <c r="C3256" s="1" t="n"/>
      <c r="D3256" s="1" t="n"/>
      <c r="E3256" s="1" t="n"/>
      <c r="F3256" s="1" t="n"/>
      <c r="G3256" s="1" t="n"/>
      <c r="H3256" s="1" t="n"/>
      <c r="I3256" s="1" t="n"/>
      <c r="J3256" s="1" t="n"/>
      <c r="K3256" s="1" t="n"/>
      <c r="L3256" s="1" t="n"/>
      <c r="M3256" s="1" t="n"/>
      <c r="N3256" s="1" t="n"/>
    </row>
    <row r="3257">
      <c r="A3257" t="inlineStr">
        <is>
          <t>ID_Wahl</t>
        </is>
      </c>
      <c r="B3257" t="inlineStr">
        <is>
          <t>Datum</t>
        </is>
      </c>
      <c r="C3257" t="inlineStr">
        <is>
          <t>Frage_ID</t>
        </is>
      </c>
      <c r="D3257" t="inlineStr">
        <is>
          <t>Frage_Text</t>
        </is>
      </c>
      <c r="E3257" t="inlineStr">
        <is>
          <t>Frage_Typ</t>
        </is>
      </c>
      <c r="F3257" t="inlineStr">
        <is>
          <t>Bereich_ID</t>
        </is>
      </c>
      <c r="G3257" t="inlineStr">
        <is>
          <t>Bereich</t>
        </is>
      </c>
      <c r="H3257" t="inlineStr">
        <is>
          <t>ID_gesamt</t>
        </is>
      </c>
      <c r="I3257" t="inlineStr">
        <is>
          <t>Sprache</t>
        </is>
      </c>
      <c r="J3257" t="inlineStr">
        <is>
          <t>Duplikat</t>
        </is>
      </c>
      <c r="K3257" t="inlineStr">
        <is>
          <t>Frage_Hash</t>
        </is>
      </c>
      <c r="L3257" t="inlineStr">
        <is>
          <t>Duplikat_Gruppe</t>
        </is>
      </c>
      <c r="M3257" t="inlineStr">
        <is>
          <t>Cluster_Duplikate</t>
        </is>
      </c>
      <c r="N3257" t="inlineStr">
        <is>
          <t>Cluster_Final</t>
        </is>
      </c>
    </row>
    <row r="3258">
      <c r="A3258" t="n">
        <v>123</v>
      </c>
      <c r="B3258" t="n">
        <v>2015</v>
      </c>
      <c r="C3258" t="n">
        <v>1875</v>
      </c>
      <c r="D3258" t="inlineStr">
        <is>
          <t>Soll der Konsum von Cannabis sowie dessen Besitz für den Eigengebrauch legalisiert werden?</t>
        </is>
      </c>
      <c r="E3258" t="inlineStr">
        <is>
          <t>Standard-4</t>
        </is>
      </c>
      <c r="F3258" t="n">
        <v>5</v>
      </c>
      <c r="G3258" t="inlineStr">
        <is>
          <t>Gesellschaft &amp; Ethik</t>
        </is>
      </c>
      <c r="H3258" t="inlineStr">
        <is>
          <t>Q04575</t>
        </is>
      </c>
      <c r="I3258" t="inlineStr">
        <is>
          <t>de</t>
        </is>
      </c>
      <c r="J3258" t="b">
        <v>1</v>
      </c>
      <c r="K3258" t="inlineStr">
        <is>
          <t>d14eb5b4a9112bd31632041c250d960d</t>
        </is>
      </c>
      <c r="L3258" t="inlineStr">
        <is>
          <t>d14eb5b4a9112bd31632041c250d960d</t>
        </is>
      </c>
      <c r="M3258" t="n">
        <v>661</v>
      </c>
      <c r="N3258" t="n">
        <v>661</v>
      </c>
    </row>
    <row r="3259">
      <c r="A3259" t="n">
        <v>95</v>
      </c>
      <c r="B3259" t="n">
        <v>2015</v>
      </c>
      <c r="C3259" t="n">
        <v>1456</v>
      </c>
      <c r="D3259" t="inlineStr">
        <is>
          <t>Soll der Konsum von Cannabis sowie dessen Besitz für den Eigengebrauch legalisiert werden?</t>
        </is>
      </c>
      <c r="E3259" t="inlineStr">
        <is>
          <t>Standard-4</t>
        </is>
      </c>
      <c r="F3259" t="n">
        <v>5</v>
      </c>
      <c r="G3259" t="inlineStr">
        <is>
          <t>Gesellschaft &amp; Ethik</t>
        </is>
      </c>
      <c r="H3259" t="inlineStr">
        <is>
          <t>Q04753</t>
        </is>
      </c>
      <c r="I3259" t="inlineStr">
        <is>
          <t>de</t>
        </is>
      </c>
      <c r="J3259" t="b">
        <v>1</v>
      </c>
      <c r="K3259" t="inlineStr">
        <is>
          <t>d14eb5b4a9112bd31632041c250d960d</t>
        </is>
      </c>
      <c r="L3259" t="inlineStr">
        <is>
          <t>d14eb5b4a9112bd31632041c250d960d</t>
        </is>
      </c>
      <c r="M3259" t="n">
        <v>661</v>
      </c>
      <c r="N3259" t="n">
        <v>661</v>
      </c>
    </row>
    <row r="3260">
      <c r="A3260" t="n">
        <v>134</v>
      </c>
      <c r="B3260" t="n">
        <v>2016</v>
      </c>
      <c r="C3260" t="n">
        <v>1956</v>
      </c>
      <c r="D3260" t="inlineStr">
        <is>
          <t>Soll der Konsum von Cannabis sowie dessen Besitz für den Eigengebrauch legalisiert werden?</t>
        </is>
      </c>
      <c r="E3260" t="inlineStr">
        <is>
          <t>Standard-4</t>
        </is>
      </c>
      <c r="F3260" t="n">
        <v>5</v>
      </c>
      <c r="G3260" t="inlineStr">
        <is>
          <t>Gesellschaft &amp; Ethik</t>
        </is>
      </c>
      <c r="H3260" t="inlineStr">
        <is>
          <t>Q04990</t>
        </is>
      </c>
      <c r="I3260" t="inlineStr">
        <is>
          <t>de</t>
        </is>
      </c>
      <c r="J3260" t="b">
        <v>1</v>
      </c>
      <c r="K3260" t="inlineStr">
        <is>
          <t>d14eb5b4a9112bd31632041c250d960d</t>
        </is>
      </c>
      <c r="L3260" t="inlineStr">
        <is>
          <t>d14eb5b4a9112bd31632041c250d960d</t>
        </is>
      </c>
      <c r="M3260" t="n">
        <v>661</v>
      </c>
      <c r="N3260" t="n">
        <v>661</v>
      </c>
    </row>
    <row r="3261">
      <c r="A3261" t="n">
        <v>100</v>
      </c>
      <c r="B3261" t="n">
        <v>2016</v>
      </c>
      <c r="C3261" t="n">
        <v>1633</v>
      </c>
      <c r="D3261" t="inlineStr">
        <is>
          <t>Soll der Konsum von Cannabis sowie dessen Besitz für den Eigengebrauch legalisiert werden?</t>
        </is>
      </c>
      <c r="E3261" t="inlineStr">
        <is>
          <t>Standard-4</t>
        </is>
      </c>
      <c r="F3261" t="n">
        <v>5</v>
      </c>
      <c r="G3261" t="inlineStr">
        <is>
          <t>Gesellschaft &amp; Ethik</t>
        </is>
      </c>
      <c r="H3261" t="inlineStr">
        <is>
          <t>Q05042</t>
        </is>
      </c>
      <c r="I3261" t="inlineStr">
        <is>
          <t>de</t>
        </is>
      </c>
      <c r="J3261" t="b">
        <v>1</v>
      </c>
      <c r="K3261" t="inlineStr">
        <is>
          <t>d14eb5b4a9112bd31632041c250d960d</t>
        </is>
      </c>
      <c r="L3261" t="inlineStr">
        <is>
          <t>d14eb5b4a9112bd31632041c250d960d</t>
        </is>
      </c>
      <c r="M3261" t="n">
        <v>661</v>
      </c>
      <c r="N3261" t="n">
        <v>661</v>
      </c>
    </row>
    <row r="3262">
      <c r="A3262" t="n">
        <v>105</v>
      </c>
      <c r="B3262" t="n">
        <v>2016</v>
      </c>
      <c r="C3262" t="n">
        <v>1671</v>
      </c>
      <c r="D3262" t="inlineStr">
        <is>
          <t>Soll der Konsum von Cannabis sowie dessen Besitz für den Eigengebrauch legalisiert werden?</t>
        </is>
      </c>
      <c r="E3262" t="inlineStr">
        <is>
          <t>Standard-4</t>
        </is>
      </c>
      <c r="F3262" t="n">
        <v>5</v>
      </c>
      <c r="G3262" t="inlineStr">
        <is>
          <t>Gesellschaft &amp; Ethik</t>
        </is>
      </c>
      <c r="H3262" t="inlineStr">
        <is>
          <t>Q05084</t>
        </is>
      </c>
      <c r="I3262" t="inlineStr">
        <is>
          <t>de</t>
        </is>
      </c>
      <c r="J3262" t="b">
        <v>1</v>
      </c>
      <c r="K3262" t="inlineStr">
        <is>
          <t>d14eb5b4a9112bd31632041c250d960d</t>
        </is>
      </c>
      <c r="L3262" t="inlineStr">
        <is>
          <t>d14eb5b4a9112bd31632041c250d960d</t>
        </is>
      </c>
      <c r="M3262" t="n">
        <v>661</v>
      </c>
      <c r="N3262" t="n">
        <v>661</v>
      </c>
    </row>
    <row r="3263">
      <c r="A3263" t="n">
        <v>154</v>
      </c>
      <c r="B3263" t="n">
        <v>2017</v>
      </c>
      <c r="C3263" t="n">
        <v>2200</v>
      </c>
      <c r="D3263" t="inlineStr">
        <is>
          <t>Soll der Konsum von Cannabis sowie dessen Besitz für den Eigengebrauch legalisiert werden?</t>
        </is>
      </c>
      <c r="E3263" t="inlineStr">
        <is>
          <t>Standard-4</t>
        </is>
      </c>
      <c r="F3263" t="n">
        <v>5</v>
      </c>
      <c r="G3263" t="inlineStr">
        <is>
          <t>Gesellschaft &amp; Ethik</t>
        </is>
      </c>
      <c r="H3263" t="inlineStr">
        <is>
          <t>Q05227</t>
        </is>
      </c>
      <c r="I3263" t="inlineStr">
        <is>
          <t>de</t>
        </is>
      </c>
      <c r="J3263" t="b">
        <v>1</v>
      </c>
      <c r="K3263" t="inlineStr">
        <is>
          <t>d14eb5b4a9112bd31632041c250d960d</t>
        </is>
      </c>
      <c r="L3263" t="inlineStr">
        <is>
          <t>d14eb5b4a9112bd31632041c250d960d</t>
        </is>
      </c>
      <c r="M3263" t="n">
        <v>661</v>
      </c>
      <c r="N3263" t="n">
        <v>661</v>
      </c>
    </row>
    <row r="3264">
      <c r="A3264" t="n">
        <v>156</v>
      </c>
      <c r="B3264" t="n">
        <v>2017</v>
      </c>
      <c r="C3264" t="n">
        <v>2257</v>
      </c>
      <c r="D3264" t="inlineStr">
        <is>
          <t>Soll der Konsum von Cannabis sowie dessen Besitz für den Eigengebrauch legalisiert werden?</t>
        </is>
      </c>
      <c r="E3264" t="inlineStr">
        <is>
          <t>Standard-4</t>
        </is>
      </c>
      <c r="F3264" t="n">
        <v>5</v>
      </c>
      <c r="G3264" t="inlineStr">
        <is>
          <t>Gesellschaft &amp; Ethik</t>
        </is>
      </c>
      <c r="H3264" t="inlineStr">
        <is>
          <t>Q05338</t>
        </is>
      </c>
      <c r="I3264" t="inlineStr">
        <is>
          <t>de</t>
        </is>
      </c>
      <c r="J3264" t="b">
        <v>1</v>
      </c>
      <c r="K3264" t="inlineStr">
        <is>
          <t>d14eb5b4a9112bd31632041c250d960d</t>
        </is>
      </c>
      <c r="L3264" t="inlineStr">
        <is>
          <t>d14eb5b4a9112bd31632041c250d960d</t>
        </is>
      </c>
      <c r="M3264" t="n">
        <v>661</v>
      </c>
      <c r="N3264" t="n">
        <v>661</v>
      </c>
    </row>
    <row r="3265">
      <c r="A3265" t="n">
        <v>178</v>
      </c>
      <c r="B3265" t="n">
        <v>2018</v>
      </c>
      <c r="C3265" t="n">
        <v>2716</v>
      </c>
      <c r="D3265" t="inlineStr">
        <is>
          <t>Soll der Konsum von Cannabis sowie dessen Besitz für den Eigengebrauch legalisiert werden?</t>
        </is>
      </c>
      <c r="E3265" t="inlineStr">
        <is>
          <t>Standard-4</t>
        </is>
      </c>
      <c r="F3265" t="n">
        <v>5</v>
      </c>
      <c r="G3265" t="inlineStr">
        <is>
          <t>Gesellschaft &amp; Ethik</t>
        </is>
      </c>
      <c r="H3265" t="inlineStr">
        <is>
          <t>Q05396</t>
        </is>
      </c>
      <c r="I3265" t="inlineStr">
        <is>
          <t>de</t>
        </is>
      </c>
      <c r="J3265" t="b">
        <v>1</v>
      </c>
      <c r="K3265" t="inlineStr">
        <is>
          <t>d14eb5b4a9112bd31632041c250d960d</t>
        </is>
      </c>
      <c r="L3265" t="inlineStr">
        <is>
          <t>d14eb5b4a9112bd31632041c250d960d</t>
        </is>
      </c>
      <c r="M3265" t="n">
        <v>661</v>
      </c>
      <c r="N3265" t="n">
        <v>661</v>
      </c>
    </row>
    <row r="3266">
      <c r="A3266" t="n">
        <v>191</v>
      </c>
      <c r="B3266" t="n">
        <v>2018</v>
      </c>
      <c r="C3266" t="n">
        <v>2971</v>
      </c>
      <c r="D3266" t="inlineStr">
        <is>
          <t>Soll der Konsum von Cannabis sowie dessen Besitz für den Eigengebrauch legalisiert werden?</t>
        </is>
      </c>
      <c r="E3266" t="inlineStr">
        <is>
          <t>Standard-4</t>
        </is>
      </c>
      <c r="F3266" t="n">
        <v>5</v>
      </c>
      <c r="G3266" t="inlineStr">
        <is>
          <t>Gesellschaft &amp; Ethik</t>
        </is>
      </c>
      <c r="H3266" t="inlineStr">
        <is>
          <t>Q05511</t>
        </is>
      </c>
      <c r="I3266" t="inlineStr">
        <is>
          <t>de</t>
        </is>
      </c>
      <c r="J3266" t="b">
        <v>1</v>
      </c>
      <c r="K3266" t="inlineStr">
        <is>
          <t>d14eb5b4a9112bd31632041c250d960d</t>
        </is>
      </c>
      <c r="L3266" t="inlineStr">
        <is>
          <t>d14eb5b4a9112bd31632041c250d960d</t>
        </is>
      </c>
      <c r="M3266" t="n">
        <v>661</v>
      </c>
      <c r="N3266" t="n">
        <v>661</v>
      </c>
    </row>
    <row r="3267">
      <c r="A3267" t="n">
        <v>190</v>
      </c>
      <c r="B3267" t="n">
        <v>2018</v>
      </c>
      <c r="C3267" t="n">
        <v>2897</v>
      </c>
      <c r="D3267" t="inlineStr">
        <is>
          <t>Soll der Konsum von Cannabis sowie dessen Besitz für den Eigengebrauch legalisiert werden?</t>
        </is>
      </c>
      <c r="E3267" t="inlineStr">
        <is>
          <t>Standard-4</t>
        </is>
      </c>
      <c r="F3267" t="n">
        <v>5</v>
      </c>
      <c r="G3267" t="inlineStr">
        <is>
          <t>Gesellschaft &amp; Ethik</t>
        </is>
      </c>
      <c r="H3267" t="inlineStr">
        <is>
          <t>Q05567</t>
        </is>
      </c>
      <c r="I3267" t="inlineStr">
        <is>
          <t>de</t>
        </is>
      </c>
      <c r="J3267" t="b">
        <v>1</v>
      </c>
      <c r="K3267" t="inlineStr">
        <is>
          <t>d14eb5b4a9112bd31632041c250d960d</t>
        </is>
      </c>
      <c r="L3267" t="inlineStr">
        <is>
          <t>d14eb5b4a9112bd31632041c250d960d</t>
        </is>
      </c>
      <c r="M3267" t="n">
        <v>661</v>
      </c>
      <c r="N3267" t="n">
        <v>661</v>
      </c>
    </row>
    <row r="3268">
      <c r="A3268" t="n">
        <v/>
      </c>
      <c r="B3268" t="n">
        <v>2018</v>
      </c>
      <c r="C3268" t="n">
        <v/>
      </c>
      <c r="D3268" t="inlineStr">
        <is>
          <t>Soll der Konsum von Cannabis sowie dessen Besitz für den Eigengebrauch legalisiert werden?</t>
        </is>
      </c>
      <c r="E3268" t="n">
        <v/>
      </c>
      <c r="F3268" t="n">
        <v>5</v>
      </c>
      <c r="G3268" t="inlineStr">
        <is>
          <t>Gesellschaft &amp; Ethik</t>
        </is>
      </c>
      <c r="H3268" t="inlineStr">
        <is>
          <t>Q05620</t>
        </is>
      </c>
      <c r="I3268" t="inlineStr">
        <is>
          <t>de</t>
        </is>
      </c>
      <c r="J3268" t="b">
        <v>1</v>
      </c>
      <c r="K3268" t="inlineStr">
        <is>
          <t>d14eb5b4a9112bd31632041c250d960d</t>
        </is>
      </c>
      <c r="L3268" t="inlineStr">
        <is>
          <t>d14eb5b4a9112bd31632041c250d960d</t>
        </is>
      </c>
      <c r="M3268" t="n">
        <v>661</v>
      </c>
      <c r="N3268" t="n">
        <v>661</v>
      </c>
    </row>
    <row r="3269">
      <c r="A3269" t="n">
        <v/>
      </c>
      <c r="B3269" t="n">
        <v>2018</v>
      </c>
      <c r="C3269" t="n">
        <v/>
      </c>
      <c r="D3269" t="inlineStr">
        <is>
          <t>Soll der Konsum von Cannabis sowie dessen Besitz für den Eigengebrauch legalisiert werden?</t>
        </is>
      </c>
      <c r="E3269" t="n">
        <v/>
      </c>
      <c r="F3269" t="n">
        <v>5</v>
      </c>
      <c r="G3269" t="inlineStr">
        <is>
          <t>Gesellschaft &amp; Ethik</t>
        </is>
      </c>
      <c r="H3269" t="inlineStr">
        <is>
          <t>Q05657</t>
        </is>
      </c>
      <c r="I3269" t="inlineStr">
        <is>
          <t>de</t>
        </is>
      </c>
      <c r="J3269" t="b">
        <v>1</v>
      </c>
      <c r="K3269" t="inlineStr">
        <is>
          <t>d14eb5b4a9112bd31632041c250d960d</t>
        </is>
      </c>
      <c r="L3269" t="inlineStr">
        <is>
          <t>d14eb5b4a9112bd31632041c250d960d</t>
        </is>
      </c>
      <c r="M3269" t="n">
        <v>661</v>
      </c>
      <c r="N3269" t="n">
        <v>661</v>
      </c>
    </row>
    <row r="3270">
      <c r="A3270" t="n">
        <v>178</v>
      </c>
      <c r="B3270" t="n">
        <v>2018</v>
      </c>
      <c r="C3270" t="n">
        <v>2716</v>
      </c>
      <c r="D3270" t="inlineStr">
        <is>
          <t>Soll der Konsum von Cannabis sowie dessen Besitz für den Eigengebrauch legalisiert werden?</t>
        </is>
      </c>
      <c r="E3270" t="inlineStr">
        <is>
          <t>Standard-4</t>
        </is>
      </c>
      <c r="F3270" t="n">
        <v>5</v>
      </c>
      <c r="G3270" t="inlineStr">
        <is>
          <t>Gesellschaft &amp; Ethik</t>
        </is>
      </c>
      <c r="H3270" t="inlineStr">
        <is>
          <t>Q06459</t>
        </is>
      </c>
      <c r="I3270" t="inlineStr">
        <is>
          <t>de</t>
        </is>
      </c>
      <c r="J3270" t="b">
        <v>1</v>
      </c>
      <c r="K3270" t="inlineStr">
        <is>
          <t>d14eb5b4a9112bd31632041c250d960d</t>
        </is>
      </c>
      <c r="L3270" t="inlineStr">
        <is>
          <t>d14eb5b4a9112bd31632041c250d960d</t>
        </is>
      </c>
      <c r="M3270" t="n">
        <v>661</v>
      </c>
      <c r="N3270" t="n">
        <v>661</v>
      </c>
    </row>
    <row r="3271">
      <c r="A3271" t="n">
        <v>123</v>
      </c>
      <c r="B3271" t="n">
        <v>2016</v>
      </c>
      <c r="C3271" t="n">
        <v>1875</v>
      </c>
      <c r="D3271" t="inlineStr">
        <is>
          <t>Soll der Konsum von Cannabis sowie dessen Besitz für den Eigengebrauch legalisiert werden?</t>
        </is>
      </c>
      <c r="E3271" t="inlineStr">
        <is>
          <t>Standard-4</t>
        </is>
      </c>
      <c r="F3271" t="n">
        <v>5</v>
      </c>
      <c r="G3271" t="inlineStr">
        <is>
          <t>Gesellschaft &amp; Ethik</t>
        </is>
      </c>
      <c r="H3271" t="inlineStr">
        <is>
          <t>Q06684</t>
        </is>
      </c>
      <c r="I3271" t="inlineStr">
        <is>
          <t>de</t>
        </is>
      </c>
      <c r="J3271" t="b">
        <v>1</v>
      </c>
      <c r="K3271" t="inlineStr">
        <is>
          <t>d14eb5b4a9112bd31632041c250d960d</t>
        </is>
      </c>
      <c r="L3271" t="inlineStr">
        <is>
          <t>d14eb5b4a9112bd31632041c250d960d</t>
        </is>
      </c>
      <c r="M3271" t="n">
        <v>661</v>
      </c>
      <c r="N3271" t="n">
        <v>661</v>
      </c>
    </row>
    <row r="3272">
      <c r="A3272" t="n">
        <v>134</v>
      </c>
      <c r="B3272" t="n">
        <v>2016</v>
      </c>
      <c r="C3272" t="n">
        <v>1956</v>
      </c>
      <c r="D3272" t="inlineStr">
        <is>
          <t>Soll der Konsum von Cannabis sowie dessen Besitz für den Eigengebrauch legalisiert werden?</t>
        </is>
      </c>
      <c r="E3272" t="inlineStr">
        <is>
          <t>Standard-4</t>
        </is>
      </c>
      <c r="F3272" t="n">
        <v>5</v>
      </c>
      <c r="G3272" t="inlineStr">
        <is>
          <t>Gesellschaft &amp; Ethik</t>
        </is>
      </c>
      <c r="H3272" t="inlineStr">
        <is>
          <t>Q06859</t>
        </is>
      </c>
      <c r="I3272" t="inlineStr">
        <is>
          <t>de</t>
        </is>
      </c>
      <c r="J3272" t="b">
        <v>1</v>
      </c>
      <c r="K3272" t="inlineStr">
        <is>
          <t>d14eb5b4a9112bd31632041c250d960d</t>
        </is>
      </c>
      <c r="L3272" t="inlineStr">
        <is>
          <t>d14eb5b4a9112bd31632041c250d960d</t>
        </is>
      </c>
      <c r="M3272" t="n">
        <v>661</v>
      </c>
      <c r="N3272" t="n">
        <v>661</v>
      </c>
    </row>
    <row r="3273">
      <c r="A3273" t="n">
        <v>191</v>
      </c>
      <c r="B3273" t="n">
        <v>2018</v>
      </c>
      <c r="C3273" t="n">
        <v>2971</v>
      </c>
      <c r="D3273" t="inlineStr">
        <is>
          <t>Soll der Konsum von Cannabis sowie dessen Besitz für den Eigengebrauch legalisiert werden?</t>
        </is>
      </c>
      <c r="E3273" t="inlineStr">
        <is>
          <t>Standard-4</t>
        </is>
      </c>
      <c r="F3273" t="n">
        <v>5</v>
      </c>
      <c r="G3273" t="inlineStr">
        <is>
          <t>Gesellschaft &amp; Ethik</t>
        </is>
      </c>
      <c r="H3273" t="inlineStr">
        <is>
          <t>Q07025</t>
        </is>
      </c>
      <c r="I3273" t="inlineStr">
        <is>
          <t>de</t>
        </is>
      </c>
      <c r="J3273" t="b">
        <v>1</v>
      </c>
      <c r="K3273" t="inlineStr">
        <is>
          <t>d14eb5b4a9112bd31632041c250d960d</t>
        </is>
      </c>
      <c r="L3273" t="inlineStr">
        <is>
          <t>d14eb5b4a9112bd31632041c250d960d</t>
        </is>
      </c>
      <c r="M3273" t="n">
        <v>661</v>
      </c>
      <c r="N3273" t="n">
        <v>661</v>
      </c>
    </row>
    <row r="3274">
      <c r="A3274" t="n">
        <v>190</v>
      </c>
      <c r="B3274" t="n">
        <v>2018</v>
      </c>
      <c r="C3274" t="n">
        <v>2897</v>
      </c>
      <c r="D3274" t="inlineStr">
        <is>
          <t>Soll der Konsum von Cannabis sowie dessen Besitz für den Eigengebrauch legalisiert werden?</t>
        </is>
      </c>
      <c r="E3274" t="inlineStr">
        <is>
          <t>Standard-4</t>
        </is>
      </c>
      <c r="F3274" t="n">
        <v>5</v>
      </c>
      <c r="G3274" t="inlineStr">
        <is>
          <t>Gesellschaft &amp; Ethik</t>
        </is>
      </c>
      <c r="H3274" t="inlineStr">
        <is>
          <t>Q07141</t>
        </is>
      </c>
      <c r="I3274" t="inlineStr">
        <is>
          <t>de</t>
        </is>
      </c>
      <c r="J3274" t="b">
        <v>1</v>
      </c>
      <c r="K3274" t="inlineStr">
        <is>
          <t>d14eb5b4a9112bd31632041c250d960d</t>
        </is>
      </c>
      <c r="L3274" t="inlineStr">
        <is>
          <t>d14eb5b4a9112bd31632041c250d960d</t>
        </is>
      </c>
      <c r="M3274" t="n">
        <v>661</v>
      </c>
      <c r="N3274" t="n">
        <v>661</v>
      </c>
    </row>
    <row r="3275">
      <c r="A3275" t="n">
        <v>95</v>
      </c>
      <c r="B3275" t="n">
        <v>2015</v>
      </c>
      <c r="C3275" t="n">
        <v>1456</v>
      </c>
      <c r="D3275" t="inlineStr">
        <is>
          <t>Soll der Konsum von Cannabis sowie dessen Besitz für den Eigengebrauch legalisiert werden?</t>
        </is>
      </c>
      <c r="E3275" t="inlineStr">
        <is>
          <t>Standard-4</t>
        </is>
      </c>
      <c r="F3275" t="n">
        <v>5</v>
      </c>
      <c r="G3275" t="inlineStr">
        <is>
          <t>Gesellschaft &amp; Ethik</t>
        </is>
      </c>
      <c r="H3275" t="inlineStr">
        <is>
          <t>Q07534</t>
        </is>
      </c>
      <c r="I3275" t="inlineStr">
        <is>
          <t>de</t>
        </is>
      </c>
      <c r="J3275" t="b">
        <v>1</v>
      </c>
      <c r="K3275" t="inlineStr">
        <is>
          <t>d14eb5b4a9112bd31632041c250d960d</t>
        </is>
      </c>
      <c r="L3275" t="inlineStr">
        <is>
          <t>d14eb5b4a9112bd31632041c250d960d</t>
        </is>
      </c>
      <c r="M3275" t="n">
        <v>661</v>
      </c>
      <c r="N3275" t="n">
        <v>661</v>
      </c>
    </row>
    <row r="3276">
      <c r="A3276" t="n">
        <v/>
      </c>
      <c r="B3276" t="n">
        <v>2018</v>
      </c>
      <c r="C3276" t="n">
        <v/>
      </c>
      <c r="D3276" t="inlineStr">
        <is>
          <t>Soll der Konsum von Cannabis sowie dessen Besitz für den Eigengebrauch legalisiert werden?</t>
        </is>
      </c>
      <c r="E3276" t="n">
        <v/>
      </c>
      <c r="F3276" t="n">
        <v>5</v>
      </c>
      <c r="G3276" t="inlineStr">
        <is>
          <t>Gesellschaft &amp; Ethik</t>
        </is>
      </c>
      <c r="H3276" t="inlineStr">
        <is>
          <t>Q07671</t>
        </is>
      </c>
      <c r="I3276" t="inlineStr">
        <is>
          <t>de</t>
        </is>
      </c>
      <c r="J3276" t="b">
        <v>1</v>
      </c>
      <c r="K3276" t="inlineStr">
        <is>
          <t>d14eb5b4a9112bd31632041c250d960d</t>
        </is>
      </c>
      <c r="L3276" t="inlineStr">
        <is>
          <t>d14eb5b4a9112bd31632041c250d960d</t>
        </is>
      </c>
      <c r="M3276" t="n">
        <v>661</v>
      </c>
      <c r="N3276" t="n">
        <v>661</v>
      </c>
    </row>
    <row r="3277">
      <c r="A3277" t="n">
        <v/>
      </c>
      <c r="B3277" t="n">
        <v>2018</v>
      </c>
      <c r="C3277" t="n">
        <v/>
      </c>
      <c r="D3277" t="inlineStr">
        <is>
          <t>Soll der Konsum von Cannabis sowie dessen Besitz für den Eigengebrauch legalisiert werden?</t>
        </is>
      </c>
      <c r="E3277" t="n">
        <v/>
      </c>
      <c r="F3277" t="n">
        <v>5</v>
      </c>
      <c r="G3277" t="inlineStr">
        <is>
          <t>Gesellschaft &amp; Ethik</t>
        </is>
      </c>
      <c r="H3277" t="inlineStr">
        <is>
          <t>Q07708</t>
        </is>
      </c>
      <c r="I3277" t="inlineStr">
        <is>
          <t>de</t>
        </is>
      </c>
      <c r="J3277" t="b">
        <v>1</v>
      </c>
      <c r="K3277" t="inlineStr">
        <is>
          <t>d14eb5b4a9112bd31632041c250d960d</t>
        </is>
      </c>
      <c r="L3277" t="inlineStr">
        <is>
          <t>d14eb5b4a9112bd31632041c250d960d</t>
        </is>
      </c>
      <c r="M3277" t="n">
        <v>661</v>
      </c>
      <c r="N3277" t="n">
        <v>661</v>
      </c>
    </row>
    <row r="3278">
      <c r="A3278" t="n">
        <v>100</v>
      </c>
      <c r="B3278" t="n">
        <v>2016</v>
      </c>
      <c r="C3278" t="n">
        <v>1633</v>
      </c>
      <c r="D3278" t="inlineStr">
        <is>
          <t>Soll der Konsum von Cannabis sowie dessen Besitz für den Eigengebrauch legalisiert werden?</t>
        </is>
      </c>
      <c r="E3278" t="inlineStr">
        <is>
          <t>Standard-4</t>
        </is>
      </c>
      <c r="F3278" t="n">
        <v>5</v>
      </c>
      <c r="G3278" t="inlineStr">
        <is>
          <t>Gesellschaft &amp; Ethik</t>
        </is>
      </c>
      <c r="H3278" t="inlineStr">
        <is>
          <t>Q07813</t>
        </is>
      </c>
      <c r="I3278" t="inlineStr">
        <is>
          <t>de</t>
        </is>
      </c>
      <c r="J3278" t="b">
        <v>1</v>
      </c>
      <c r="K3278" t="inlineStr">
        <is>
          <t>d14eb5b4a9112bd31632041c250d960d</t>
        </is>
      </c>
      <c r="L3278" t="inlineStr">
        <is>
          <t>d14eb5b4a9112bd31632041c250d960d</t>
        </is>
      </c>
      <c r="M3278" t="n">
        <v>661</v>
      </c>
      <c r="N3278" t="n">
        <v>661</v>
      </c>
    </row>
    <row r="3279">
      <c r="A3279" t="n">
        <v>154</v>
      </c>
      <c r="B3279" t="n">
        <v>2017</v>
      </c>
      <c r="C3279" t="n">
        <v>2200</v>
      </c>
      <c r="D3279" t="inlineStr">
        <is>
          <t>Soll der Konsum von Cannabis sowie dessen Besitz für den Eigengebrauch legalisiert werden?</t>
        </is>
      </c>
      <c r="E3279" t="inlineStr">
        <is>
          <t>Standard-4</t>
        </is>
      </c>
      <c r="F3279" t="n">
        <v>5</v>
      </c>
      <c r="G3279" t="inlineStr">
        <is>
          <t>Gesellschaft &amp; Ethik</t>
        </is>
      </c>
      <c r="H3279" t="inlineStr">
        <is>
          <t>Q08017</t>
        </is>
      </c>
      <c r="I3279" t="inlineStr">
        <is>
          <t>de</t>
        </is>
      </c>
      <c r="J3279" t="b">
        <v>1</v>
      </c>
      <c r="K3279" t="inlineStr">
        <is>
          <t>d14eb5b4a9112bd31632041c250d960d</t>
        </is>
      </c>
      <c r="L3279" t="inlineStr">
        <is>
          <t>d14eb5b4a9112bd31632041c250d960d</t>
        </is>
      </c>
      <c r="M3279" t="n">
        <v>661</v>
      </c>
      <c r="N3279" t="n">
        <v>661</v>
      </c>
    </row>
    <row r="3280">
      <c r="A3280" t="n">
        <v>105</v>
      </c>
      <c r="B3280" t="n">
        <v>2016</v>
      </c>
      <c r="C3280" t="n">
        <v>1671</v>
      </c>
      <c r="D3280" t="inlineStr">
        <is>
          <t>Soll der Konsum von Cannabis sowie dessen Besitz für den Eigengebrauch legalisiert werden?</t>
        </is>
      </c>
      <c r="E3280" t="inlineStr">
        <is>
          <t>Standard-4</t>
        </is>
      </c>
      <c r="F3280" t="n">
        <v>5</v>
      </c>
      <c r="G3280" t="inlineStr">
        <is>
          <t>Gesellschaft &amp; Ethik</t>
        </is>
      </c>
      <c r="H3280" t="inlineStr">
        <is>
          <t>Q08223</t>
        </is>
      </c>
      <c r="I3280" t="inlineStr">
        <is>
          <t>de</t>
        </is>
      </c>
      <c r="J3280" t="b">
        <v>1</v>
      </c>
      <c r="K3280" t="inlineStr">
        <is>
          <t>d14eb5b4a9112bd31632041c250d960d</t>
        </is>
      </c>
      <c r="L3280" t="inlineStr">
        <is>
          <t>d14eb5b4a9112bd31632041c250d960d</t>
        </is>
      </c>
      <c r="M3280" t="n">
        <v>661</v>
      </c>
      <c r="N3280" t="n">
        <v>661</v>
      </c>
    </row>
    <row r="3281">
      <c r="A3281" t="n">
        <v>156</v>
      </c>
      <c r="B3281" t="n">
        <v>2017</v>
      </c>
      <c r="C3281" t="n">
        <v>2257</v>
      </c>
      <c r="D3281" t="inlineStr">
        <is>
          <t>Soll der Konsum von Cannabis sowie dessen Besitz für den Eigengebrauch legalisiert werden?</t>
        </is>
      </c>
      <c r="E3281" t="inlineStr">
        <is>
          <t>Standard-4</t>
        </is>
      </c>
      <c r="F3281" t="n">
        <v>5</v>
      </c>
      <c r="G3281" t="inlineStr">
        <is>
          <t>Gesellschaft &amp; Ethik</t>
        </is>
      </c>
      <c r="H3281" t="inlineStr">
        <is>
          <t>Q08676</t>
        </is>
      </c>
      <c r="I3281" t="inlineStr">
        <is>
          <t>de</t>
        </is>
      </c>
      <c r="J3281" t="b">
        <v>1</v>
      </c>
      <c r="K3281" t="inlineStr">
        <is>
          <t>d14eb5b4a9112bd31632041c250d960d</t>
        </is>
      </c>
      <c r="L3281" t="inlineStr">
        <is>
          <t>d14eb5b4a9112bd31632041c250d960d</t>
        </is>
      </c>
      <c r="M3281" t="n">
        <v>661</v>
      </c>
      <c r="N3281" t="n">
        <v>661</v>
      </c>
    </row>
    <row r="3283">
      <c r="A3283" s="1">
        <f>== Cluster 36 – 23 Fragen – alle Fragen identisch ===</f>
        <v/>
      </c>
      <c r="B3283" s="1" t="n"/>
      <c r="C3283" s="1" t="n"/>
      <c r="D3283" s="1" t="n"/>
      <c r="E3283" s="1" t="n"/>
      <c r="F3283" s="1" t="n"/>
      <c r="G3283" s="1" t="n"/>
      <c r="H3283" s="1" t="n"/>
      <c r="I3283" s="1" t="n"/>
      <c r="J3283" s="1" t="n"/>
      <c r="K3283" s="1" t="n"/>
      <c r="L3283" s="1" t="n"/>
      <c r="M3283" s="1" t="n"/>
      <c r="N3283" s="1" t="n"/>
    </row>
    <row r="3284">
      <c r="A3284" t="inlineStr">
        <is>
          <t>ID_Wahl</t>
        </is>
      </c>
      <c r="B3284" t="inlineStr">
        <is>
          <t>Datum</t>
        </is>
      </c>
      <c r="C3284" t="inlineStr">
        <is>
          <t>Frage_ID</t>
        </is>
      </c>
      <c r="D3284" t="inlineStr">
        <is>
          <t>Frage_Text</t>
        </is>
      </c>
      <c r="E3284" t="inlineStr">
        <is>
          <t>Frage_Typ</t>
        </is>
      </c>
      <c r="F3284" t="inlineStr">
        <is>
          <t>Bereich_ID</t>
        </is>
      </c>
      <c r="G3284" t="inlineStr">
        <is>
          <t>Bereich</t>
        </is>
      </c>
      <c r="H3284" t="inlineStr">
        <is>
          <t>ID_gesamt</t>
        </is>
      </c>
      <c r="I3284" t="inlineStr">
        <is>
          <t>Sprache</t>
        </is>
      </c>
      <c r="J3284" t="inlineStr">
        <is>
          <t>Duplikat</t>
        </is>
      </c>
      <c r="K3284" t="inlineStr">
        <is>
          <t>Frage_Hash</t>
        </is>
      </c>
      <c r="L3284" t="inlineStr">
        <is>
          <t>Duplikat_Gruppe</t>
        </is>
      </c>
      <c r="M3284" t="inlineStr">
        <is>
          <t>Cluster_Duplikate</t>
        </is>
      </c>
      <c r="N3284" t="inlineStr">
        <is>
          <t>Cluster_Final</t>
        </is>
      </c>
    </row>
    <row r="3285">
      <c r="A3285" t="n">
        <v>2</v>
      </c>
      <c r="B3285" s="2" t="n">
        <v>43758</v>
      </c>
      <c r="C3285" t="n">
        <v>125</v>
      </c>
      <c r="D3285" t="inlineStr">
        <is>
          <t>Befürworten Sie die Einführung eines für alle Arbeitnehmenden gültigen Mindestlohnes von CHF 4'000 für eine Vollzeitstelle?</t>
        </is>
      </c>
      <c r="E3285" t="inlineStr">
        <is>
          <t>options4</t>
        </is>
      </c>
      <c r="F3285" t="n">
        <v>4512</v>
      </c>
      <c r="G3285" t="inlineStr">
        <is>
          <t>Wirtschaft &amp; Arbeit</t>
        </is>
      </c>
      <c r="H3285" t="inlineStr">
        <is>
          <t>Q00036</t>
        </is>
      </c>
      <c r="I3285" t="inlineStr">
        <is>
          <t>de</t>
        </is>
      </c>
      <c r="J3285" t="b">
        <v>1</v>
      </c>
      <c r="K3285" t="inlineStr">
        <is>
          <t>86aad5304daa4669c7b9e8235f61e140</t>
        </is>
      </c>
      <c r="L3285" t="inlineStr">
        <is>
          <t>86aad5304daa4669c7b9e8235f61e140</t>
        </is>
      </c>
      <c r="M3285" t="n">
        <v>36</v>
      </c>
      <c r="N3285" t="n">
        <v>36</v>
      </c>
    </row>
    <row r="3286">
      <c r="A3286" t="n">
        <v>10</v>
      </c>
      <c r="B3286" s="2" t="n">
        <v>43940</v>
      </c>
      <c r="C3286" t="n">
        <v>406</v>
      </c>
      <c r="D3286" t="inlineStr">
        <is>
          <t>Befürworten Sie die Einführung eines für alle Arbeitnehmenden gültigen Mindestlohnes von CHF 4'000 für eine Vollzeitstelle?</t>
        </is>
      </c>
      <c r="E3286" t="inlineStr">
        <is>
          <t>options4</t>
        </is>
      </c>
      <c r="F3286" t="n">
        <v>4515</v>
      </c>
      <c r="G3286" t="inlineStr">
        <is>
          <t>Wirtschaft &amp; Arbeit</t>
        </is>
      </c>
      <c r="H3286" t="inlineStr">
        <is>
          <t>Q00096</t>
        </is>
      </c>
      <c r="I3286" t="inlineStr">
        <is>
          <t>de</t>
        </is>
      </c>
      <c r="J3286" t="b">
        <v>1</v>
      </c>
      <c r="K3286" t="inlineStr">
        <is>
          <t>86aad5304daa4669c7b9e8235f61e140</t>
        </is>
      </c>
      <c r="L3286" t="inlineStr">
        <is>
          <t>86aad5304daa4669c7b9e8235f61e140</t>
        </is>
      </c>
      <c r="M3286" t="n">
        <v>36</v>
      </c>
      <c r="N3286" t="n">
        <v>36</v>
      </c>
    </row>
    <row r="3287">
      <c r="A3287" t="n">
        <v>49</v>
      </c>
      <c r="B3287" s="2" t="n">
        <v>44101</v>
      </c>
      <c r="C3287" t="n">
        <v>1259</v>
      </c>
      <c r="D3287" t="inlineStr">
        <is>
          <t>Befürworten Sie die Einführung eines für alle Arbeitnehmenden gültigen Mindestlohnes von CHF 4'000 für eine Vollzeitstelle?</t>
        </is>
      </c>
      <c r="E3287" t="inlineStr">
        <is>
          <t>options4</t>
        </is>
      </c>
      <c r="F3287" t="n">
        <v>4559</v>
      </c>
      <c r="G3287" t="inlineStr">
        <is>
          <t>Wirtschaft &amp; Arbeit</t>
        </is>
      </c>
      <c r="H3287" t="inlineStr">
        <is>
          <t>Q00336</t>
        </is>
      </c>
      <c r="I3287" t="inlineStr">
        <is>
          <t>de</t>
        </is>
      </c>
      <c r="J3287" t="b">
        <v>1</v>
      </c>
      <c r="K3287" t="inlineStr">
        <is>
          <t>86aad5304daa4669c7b9e8235f61e140</t>
        </is>
      </c>
      <c r="L3287" t="inlineStr">
        <is>
          <t>86aad5304daa4669c7b9e8235f61e140</t>
        </is>
      </c>
      <c r="M3287" t="n">
        <v>36</v>
      </c>
      <c r="N3287" t="n">
        <v>36</v>
      </c>
    </row>
    <row r="3288">
      <c r="A3288" t="n">
        <v>51</v>
      </c>
      <c r="B3288" s="2" t="n">
        <v>44101</v>
      </c>
      <c r="C3288" t="n">
        <v>1538</v>
      </c>
      <c r="D3288" t="inlineStr">
        <is>
          <t>Befürworten Sie die Einführung eines für alle Arbeitnehmenden gültigen Mindestlohnes von CHF 4'000 für eine Vollzeitstelle?</t>
        </is>
      </c>
      <c r="E3288" t="inlineStr">
        <is>
          <t>options4</t>
        </is>
      </c>
      <c r="F3288" t="n">
        <v>4557</v>
      </c>
      <c r="G3288" t="inlineStr">
        <is>
          <t>Wirtschaft &amp; Arbeit</t>
        </is>
      </c>
      <c r="H3288" t="inlineStr">
        <is>
          <t>Q00437</t>
        </is>
      </c>
      <c r="I3288" t="inlineStr">
        <is>
          <t>de</t>
        </is>
      </c>
      <c r="J3288" t="b">
        <v>1</v>
      </c>
      <c r="K3288" t="inlineStr">
        <is>
          <t>86aad5304daa4669c7b9e8235f61e140</t>
        </is>
      </c>
      <c r="L3288" t="inlineStr">
        <is>
          <t>86aad5304daa4669c7b9e8235f61e140</t>
        </is>
      </c>
      <c r="M3288" t="n">
        <v>36</v>
      </c>
      <c r="N3288" t="n">
        <v>36</v>
      </c>
    </row>
    <row r="3289">
      <c r="A3289" t="n">
        <v>22</v>
      </c>
      <c r="B3289" s="2" t="n">
        <v>44101</v>
      </c>
      <c r="C3289" t="n">
        <v>1882</v>
      </c>
      <c r="D3289" t="inlineStr">
        <is>
          <t>Befürworten Sie die Einführung eines für alle Arbeitnehmenden gültigen Mindestlohnes von CHF 4'000 für eine Vollzeitstelle?</t>
        </is>
      </c>
      <c r="E3289" t="inlineStr">
        <is>
          <t>options4</t>
        </is>
      </c>
      <c r="F3289" t="n">
        <v>4539</v>
      </c>
      <c r="G3289" t="inlineStr">
        <is>
          <t>Wirtschaft &amp; Arbeit</t>
        </is>
      </c>
      <c r="H3289" t="inlineStr">
        <is>
          <t>Q00531</t>
        </is>
      </c>
      <c r="I3289" t="inlineStr">
        <is>
          <t>de</t>
        </is>
      </c>
      <c r="J3289" t="b">
        <v>1</v>
      </c>
      <c r="K3289" t="inlineStr">
        <is>
          <t>86aad5304daa4669c7b9e8235f61e140</t>
        </is>
      </c>
      <c r="L3289" t="inlineStr">
        <is>
          <t>86aad5304daa4669c7b9e8235f61e140</t>
        </is>
      </c>
      <c r="M3289" t="n">
        <v>36</v>
      </c>
      <c r="N3289" t="n">
        <v>36</v>
      </c>
    </row>
    <row r="3290">
      <c r="A3290" t="n">
        <v>24</v>
      </c>
      <c r="B3290" s="2" t="n">
        <v>44122</v>
      </c>
      <c r="C3290" t="n">
        <v>2103</v>
      </c>
      <c r="D3290" t="inlineStr">
        <is>
          <t>Befürworten Sie die Einführung eines für alle Arbeitnehmenden gültigen Mindestlohnes von CHF 4'000 für eine Vollzeitstelle?</t>
        </is>
      </c>
      <c r="E3290" t="inlineStr">
        <is>
          <t>options4</t>
        </is>
      </c>
      <c r="F3290" t="n">
        <v>4535</v>
      </c>
      <c r="G3290" t="inlineStr">
        <is>
          <t>Wirtschaft &amp; Arbeit</t>
        </is>
      </c>
      <c r="H3290" t="inlineStr">
        <is>
          <t>Q00583</t>
        </is>
      </c>
      <c r="I3290" t="inlineStr">
        <is>
          <t>de</t>
        </is>
      </c>
      <c r="J3290" t="b">
        <v>1</v>
      </c>
      <c r="K3290" t="inlineStr">
        <is>
          <t>86aad5304daa4669c7b9e8235f61e140</t>
        </is>
      </c>
      <c r="L3290" t="inlineStr">
        <is>
          <t>86aad5304daa4669c7b9e8235f61e140</t>
        </is>
      </c>
      <c r="M3290" t="n">
        <v>36</v>
      </c>
      <c r="N3290" t="n">
        <v>36</v>
      </c>
    </row>
    <row r="3291">
      <c r="A3291" t="n">
        <v>25</v>
      </c>
      <c r="B3291" s="2" t="n">
        <v>44129</v>
      </c>
      <c r="C3291" t="n">
        <v>2541</v>
      </c>
      <c r="D3291" t="inlineStr">
        <is>
          <t>Befürworten Sie die Einführung eines für alle Arbeitnehmenden gültigen Mindestlohnes von CHF 4'000 für eine Vollzeitstelle?</t>
        </is>
      </c>
      <c r="E3291" t="inlineStr">
        <is>
          <t>options4</t>
        </is>
      </c>
      <c r="F3291" t="n">
        <v>4552</v>
      </c>
      <c r="G3291" t="inlineStr">
        <is>
          <t>Wirtschaft &amp; Arbeit</t>
        </is>
      </c>
      <c r="H3291" t="inlineStr">
        <is>
          <t>Q00696</t>
        </is>
      </c>
      <c r="I3291" t="inlineStr">
        <is>
          <t>de</t>
        </is>
      </c>
      <c r="J3291" t="b">
        <v>1</v>
      </c>
      <c r="K3291" t="inlineStr">
        <is>
          <t>86aad5304daa4669c7b9e8235f61e140</t>
        </is>
      </c>
      <c r="L3291" t="inlineStr">
        <is>
          <t>86aad5304daa4669c7b9e8235f61e140</t>
        </is>
      </c>
      <c r="M3291" t="n">
        <v>36</v>
      </c>
      <c r="N3291" t="n">
        <v>36</v>
      </c>
    </row>
    <row r="3292">
      <c r="A3292" t="n">
        <v>33</v>
      </c>
      <c r="B3292" s="2" t="n">
        <v>44164</v>
      </c>
      <c r="C3292" t="n">
        <v>2642</v>
      </c>
      <c r="D3292" t="inlineStr">
        <is>
          <t>Befürworten Sie die Einführung eines für alle Arbeitnehmenden gültigen Mindestlohnes von CHF 4'000 für eine Vollzeitstelle?</t>
        </is>
      </c>
      <c r="E3292" t="inlineStr">
        <is>
          <t>options4</t>
        </is>
      </c>
      <c r="F3292" t="n">
        <v>4554</v>
      </c>
      <c r="G3292" t="inlineStr">
        <is>
          <t>Wirtschaft &amp; Arbeit</t>
        </is>
      </c>
      <c r="H3292" t="inlineStr">
        <is>
          <t>Q00747</t>
        </is>
      </c>
      <c r="I3292" t="inlineStr">
        <is>
          <t>de</t>
        </is>
      </c>
      <c r="J3292" t="b">
        <v>1</v>
      </c>
      <c r="K3292" t="inlineStr">
        <is>
          <t>86aad5304daa4669c7b9e8235f61e140</t>
        </is>
      </c>
      <c r="L3292" t="inlineStr">
        <is>
          <t>86aad5304daa4669c7b9e8235f61e140</t>
        </is>
      </c>
      <c r="M3292" t="n">
        <v>36</v>
      </c>
      <c r="N3292" t="n">
        <v>36</v>
      </c>
    </row>
    <row r="3293">
      <c r="A3293" t="n">
        <v>75</v>
      </c>
      <c r="B3293" s="2" t="n">
        <v>44465</v>
      </c>
      <c r="C3293" t="n">
        <v>4038</v>
      </c>
      <c r="D3293" t="inlineStr">
        <is>
          <t>Befürworten Sie die Einführung eines für alle Arbeitnehmenden gültigen Mindestlohnes von CHF 4'000 für eine Vollzeitstelle?</t>
        </is>
      </c>
      <c r="E3293" t="inlineStr">
        <is>
          <t>options4</t>
        </is>
      </c>
      <c r="F3293" t="n">
        <v>4593</v>
      </c>
      <c r="G3293" t="inlineStr">
        <is>
          <t>Wirtschaft &amp; Arbeit</t>
        </is>
      </c>
      <c r="H3293" t="inlineStr">
        <is>
          <t>Q01259</t>
        </is>
      </c>
      <c r="I3293" t="inlineStr">
        <is>
          <t>de</t>
        </is>
      </c>
      <c r="J3293" t="b">
        <v>1</v>
      </c>
      <c r="K3293" t="inlineStr">
        <is>
          <t>86aad5304daa4669c7b9e8235f61e140</t>
        </is>
      </c>
      <c r="L3293" t="inlineStr">
        <is>
          <t>86aad5304daa4669c7b9e8235f61e140</t>
        </is>
      </c>
      <c r="M3293" t="n">
        <v>36</v>
      </c>
      <c r="N3293" t="n">
        <v>36</v>
      </c>
    </row>
    <row r="3294">
      <c r="A3294" t="n">
        <v>86</v>
      </c>
      <c r="B3294" s="2" t="n">
        <v>44528</v>
      </c>
      <c r="C3294" t="n">
        <v>4166</v>
      </c>
      <c r="D3294" t="inlineStr">
        <is>
          <t>Befürworten Sie die Einführung eines für alle Arbeitnehmenden gültigen Mindestlohnes von CHF 4'000 für eine Vollzeitstelle?</t>
        </is>
      </c>
      <c r="E3294" t="inlineStr">
        <is>
          <t>options4</t>
        </is>
      </c>
      <c r="F3294" t="n">
        <v>4599</v>
      </c>
      <c r="G3294" t="inlineStr">
        <is>
          <t>Wirtschaft &amp; Arbeit</t>
        </is>
      </c>
      <c r="H3294" t="inlineStr">
        <is>
          <t>Q01308</t>
        </is>
      </c>
      <c r="I3294" t="inlineStr">
        <is>
          <t>de</t>
        </is>
      </c>
      <c r="J3294" t="b">
        <v>1</v>
      </c>
      <c r="K3294" t="inlineStr">
        <is>
          <t>86aad5304daa4669c7b9e8235f61e140</t>
        </is>
      </c>
      <c r="L3294" t="inlineStr">
        <is>
          <t>86aad5304daa4669c7b9e8235f61e140</t>
        </is>
      </c>
      <c r="M3294" t="n">
        <v>36</v>
      </c>
      <c r="N3294" t="n">
        <v>36</v>
      </c>
    </row>
    <row r="3295">
      <c r="A3295" t="n">
        <v>92</v>
      </c>
      <c r="B3295" s="2" t="n">
        <v>44647</v>
      </c>
      <c r="C3295" t="n">
        <v>5577</v>
      </c>
      <c r="D3295" t="inlineStr">
        <is>
          <t>Befürworten Sie die Einführung eines für alle Arbeitnehmenden gültigen Mindestlohnes von CHF 4'000 für eine Vollzeitstelle?</t>
        </is>
      </c>
      <c r="E3295" t="inlineStr">
        <is>
          <t>options4</t>
        </is>
      </c>
      <c r="F3295" t="n">
        <v>4619</v>
      </c>
      <c r="G3295" t="inlineStr">
        <is>
          <t>Wirtschaft &amp; Arbeit</t>
        </is>
      </c>
      <c r="H3295" t="inlineStr">
        <is>
          <t>Q01641</t>
        </is>
      </c>
      <c r="I3295" t="inlineStr">
        <is>
          <t>de</t>
        </is>
      </c>
      <c r="J3295" t="b">
        <v>1</v>
      </c>
      <c r="K3295" t="inlineStr">
        <is>
          <t>86aad5304daa4669c7b9e8235f61e140</t>
        </is>
      </c>
      <c r="L3295" t="inlineStr">
        <is>
          <t>86aad5304daa4669c7b9e8235f61e140</t>
        </is>
      </c>
      <c r="M3295" t="n">
        <v>36</v>
      </c>
      <c r="N3295" t="n">
        <v>36</v>
      </c>
    </row>
    <row r="3296">
      <c r="A3296" t="n">
        <v>95</v>
      </c>
      <c r="B3296" s="2" t="n">
        <v>44647</v>
      </c>
      <c r="C3296" t="n">
        <v>5741</v>
      </c>
      <c r="D3296" t="inlineStr">
        <is>
          <t>Befürworten Sie die Einführung eines für alle Arbeitnehmenden gültigen Mindestlohnes von CHF 4'000 für eine Vollzeitstelle?</t>
        </is>
      </c>
      <c r="E3296" t="inlineStr">
        <is>
          <t>options4</t>
        </is>
      </c>
      <c r="F3296" t="n">
        <v>4620</v>
      </c>
      <c r="G3296" t="inlineStr">
        <is>
          <t>Wirtschaft &amp; Arbeit</t>
        </is>
      </c>
      <c r="H3296" t="inlineStr">
        <is>
          <t>Q01747</t>
        </is>
      </c>
      <c r="I3296" t="inlineStr">
        <is>
          <t>de</t>
        </is>
      </c>
      <c r="J3296" t="b">
        <v>1</v>
      </c>
      <c r="K3296" t="inlineStr">
        <is>
          <t>86aad5304daa4669c7b9e8235f61e140</t>
        </is>
      </c>
      <c r="L3296" t="inlineStr">
        <is>
          <t>86aad5304daa4669c7b9e8235f61e140</t>
        </is>
      </c>
      <c r="M3296" t="n">
        <v>36</v>
      </c>
      <c r="N3296" t="n">
        <v>36</v>
      </c>
    </row>
    <row r="3297">
      <c r="A3297" t="n">
        <v>111</v>
      </c>
      <c r="B3297" s="2" t="n">
        <v>44696</v>
      </c>
      <c r="C3297" t="n">
        <v>5958</v>
      </c>
      <c r="D3297" t="inlineStr">
        <is>
          <t>Befürworten Sie die Einführung eines für alle Arbeitnehmenden gültigen Mindestlohnes von CHF 4'000 für eine Vollzeitstelle?</t>
        </is>
      </c>
      <c r="E3297" t="inlineStr">
        <is>
          <t>options4</t>
        </is>
      </c>
      <c r="F3297" t="n">
        <v>4623</v>
      </c>
      <c r="G3297" t="inlineStr">
        <is>
          <t>Wirtschaft &amp; Arbeit</t>
        </is>
      </c>
      <c r="H3297" t="inlineStr">
        <is>
          <t>Q02017</t>
        </is>
      </c>
      <c r="I3297" t="inlineStr">
        <is>
          <t>de</t>
        </is>
      </c>
      <c r="J3297" t="b">
        <v>1</v>
      </c>
      <c r="K3297" t="inlineStr">
        <is>
          <t>86aad5304daa4669c7b9e8235f61e140</t>
        </is>
      </c>
      <c r="L3297" t="inlineStr">
        <is>
          <t>86aad5304daa4669c7b9e8235f61e140</t>
        </is>
      </c>
      <c r="M3297" t="n">
        <v>36</v>
      </c>
      <c r="N3297" t="n">
        <v>36</v>
      </c>
    </row>
    <row r="3298">
      <c r="A3298" t="n">
        <v>113</v>
      </c>
      <c r="B3298" s="2" t="n">
        <v>44696</v>
      </c>
      <c r="C3298" t="n">
        <v>6037</v>
      </c>
      <c r="D3298" t="inlineStr">
        <is>
          <t>Befürworten Sie die Einführung eines für alle Arbeitnehmenden gültigen Mindestlohnes von CHF 4'000 für eine Vollzeitstelle?</t>
        </is>
      </c>
      <c r="E3298" t="inlineStr">
        <is>
          <t>options4</t>
        </is>
      </c>
      <c r="F3298" t="n">
        <v>4625</v>
      </c>
      <c r="G3298" t="inlineStr">
        <is>
          <t>Wirtschaft &amp; Arbeit</t>
        </is>
      </c>
      <c r="H3298" t="inlineStr">
        <is>
          <t>Q02065</t>
        </is>
      </c>
      <c r="I3298" t="inlineStr">
        <is>
          <t>de</t>
        </is>
      </c>
      <c r="J3298" t="b">
        <v>1</v>
      </c>
      <c r="K3298" t="inlineStr">
        <is>
          <t>86aad5304daa4669c7b9e8235f61e140</t>
        </is>
      </c>
      <c r="L3298" t="inlineStr">
        <is>
          <t>86aad5304daa4669c7b9e8235f61e140</t>
        </is>
      </c>
      <c r="M3298" t="n">
        <v>36</v>
      </c>
      <c r="N3298" t="n">
        <v>36</v>
      </c>
    </row>
    <row r="3299">
      <c r="A3299" t="n">
        <v>115</v>
      </c>
      <c r="B3299" s="2" t="n">
        <v>44836</v>
      </c>
      <c r="C3299" t="n">
        <v>6135</v>
      </c>
      <c r="D3299" t="inlineStr">
        <is>
          <t>Befürworten Sie die Einführung eines für alle Arbeitnehmenden gültigen Mindestlohnes von CHF 4'000 für eine Vollzeitstelle?</t>
        </is>
      </c>
      <c r="E3299" t="inlineStr">
        <is>
          <t>options4</t>
        </is>
      </c>
      <c r="F3299" t="n">
        <v>4629</v>
      </c>
      <c r="G3299" t="inlineStr">
        <is>
          <t>Wirtschaft &amp; Arbeit</t>
        </is>
      </c>
      <c r="H3299" t="inlineStr">
        <is>
          <t>Q02132</t>
        </is>
      </c>
      <c r="I3299" t="inlineStr">
        <is>
          <t>de</t>
        </is>
      </c>
      <c r="J3299" t="b">
        <v>1</v>
      </c>
      <c r="K3299" t="inlineStr">
        <is>
          <t>86aad5304daa4669c7b9e8235f61e140</t>
        </is>
      </c>
      <c r="L3299" t="inlineStr">
        <is>
          <t>86aad5304daa4669c7b9e8235f61e140</t>
        </is>
      </c>
      <c r="M3299" t="n">
        <v>36</v>
      </c>
      <c r="N3299" t="n">
        <v>36</v>
      </c>
    </row>
    <row r="3300">
      <c r="A3300" t="n">
        <v>114</v>
      </c>
      <c r="B3300" s="2" t="n">
        <v>44836</v>
      </c>
      <c r="C3300" t="n">
        <v>6244</v>
      </c>
      <c r="D3300" t="inlineStr">
        <is>
          <t>Befürworten Sie die Einführung eines für alle Arbeitnehmenden gültigen Mindestlohnes von CHF 4'000 für eine Vollzeitstelle?</t>
        </is>
      </c>
      <c r="E3300" t="inlineStr">
        <is>
          <t>options4</t>
        </is>
      </c>
      <c r="F3300" t="n">
        <v>4628</v>
      </c>
      <c r="G3300" t="inlineStr">
        <is>
          <t>Wirtschaft &amp; Arbeit</t>
        </is>
      </c>
      <c r="H3300" t="inlineStr">
        <is>
          <t>Q02187</t>
        </is>
      </c>
      <c r="I3300" t="inlineStr">
        <is>
          <t>de</t>
        </is>
      </c>
      <c r="J3300" t="b">
        <v>1</v>
      </c>
      <c r="K3300" t="inlineStr">
        <is>
          <t>86aad5304daa4669c7b9e8235f61e140</t>
        </is>
      </c>
      <c r="L3300" t="inlineStr">
        <is>
          <t>86aad5304daa4669c7b9e8235f61e140</t>
        </is>
      </c>
      <c r="M3300" t="n">
        <v>36</v>
      </c>
      <c r="N3300" t="n">
        <v>36</v>
      </c>
    </row>
    <row r="3301">
      <c r="A3301" t="n">
        <v>482</v>
      </c>
      <c r="B3301" s="2" t="n">
        <v>44465</v>
      </c>
      <c r="C3301" t="n">
        <v>4165</v>
      </c>
      <c r="D3301" t="inlineStr">
        <is>
          <t>Befürworten Sie die Einführung eines für alle Arbeitnehmenden gültigen Mindestlohnes von CHF 4'000 für eine Vollzeitstelle?</t>
        </is>
      </c>
      <c r="E3301" t="inlineStr">
        <is>
          <t>options4</t>
        </is>
      </c>
      <c r="F3301" t="n">
        <v>4588</v>
      </c>
      <c r="G3301" t="inlineStr">
        <is>
          <t>Wirtschaft &amp; Arbeit</t>
        </is>
      </c>
      <c r="H3301" t="inlineStr">
        <is>
          <t>Q02497</t>
        </is>
      </c>
      <c r="I3301" t="inlineStr">
        <is>
          <t>de</t>
        </is>
      </c>
      <c r="J3301" t="b">
        <v>1</v>
      </c>
      <c r="K3301" t="inlineStr">
        <is>
          <t>86aad5304daa4669c7b9e8235f61e140</t>
        </is>
      </c>
      <c r="L3301" t="inlineStr">
        <is>
          <t>86aad5304daa4669c7b9e8235f61e140</t>
        </is>
      </c>
      <c r="M3301" t="n">
        <v>36</v>
      </c>
      <c r="N3301" t="n">
        <v>36</v>
      </c>
    </row>
    <row r="3302">
      <c r="A3302" t="n">
        <v>222</v>
      </c>
      <c r="B3302" t="n">
        <v>2019</v>
      </c>
      <c r="C3302" t="n">
        <v>3441</v>
      </c>
      <c r="D3302" t="inlineStr">
        <is>
          <t>Befürworten Sie die Einführung eines für alle Arbeitnehmenden gültigen Mindestlohnes von CHF 4'000 für eine Vollzeitstelle?</t>
        </is>
      </c>
      <c r="E3302" t="inlineStr">
        <is>
          <t>Standard-4</t>
        </is>
      </c>
      <c r="F3302" t="n">
        <v>15</v>
      </c>
      <c r="G3302" t="inlineStr">
        <is>
          <t>Wirtschaft &amp; Arbeit</t>
        </is>
      </c>
      <c r="H3302" t="inlineStr">
        <is>
          <t>Q05915</t>
        </is>
      </c>
      <c r="I3302" t="inlineStr">
        <is>
          <t>de</t>
        </is>
      </c>
      <c r="J3302" t="b">
        <v>1</v>
      </c>
      <c r="K3302" t="inlineStr">
        <is>
          <t>86aad5304daa4669c7b9e8235f61e140</t>
        </is>
      </c>
      <c r="L3302" t="inlineStr">
        <is>
          <t>86aad5304daa4669c7b9e8235f61e140</t>
        </is>
      </c>
      <c r="M3302" t="n">
        <v>36</v>
      </c>
      <c r="N3302" t="n">
        <v>36</v>
      </c>
    </row>
    <row r="3303">
      <c r="A3303" t="n">
        <v>232</v>
      </c>
      <c r="B3303" t="n">
        <v>2020</v>
      </c>
      <c r="C3303" t="n">
        <v>3552</v>
      </c>
      <c r="D3303" t="inlineStr">
        <is>
          <t>Befürworten Sie die Einführung eines für alle Arbeitnehmenden gültigen Mindestlohnes von CHF 4'000 für eine Vollzeitstelle?</t>
        </is>
      </c>
      <c r="E3303" t="inlineStr">
        <is>
          <t>Standard-4</t>
        </is>
      </c>
      <c r="F3303" t="n">
        <v>15</v>
      </c>
      <c r="G3303" t="inlineStr">
        <is>
          <t>Wirtschaft &amp; Arbeit</t>
        </is>
      </c>
      <c r="H3303" t="inlineStr">
        <is>
          <t>Q06062</t>
        </is>
      </c>
      <c r="I3303" t="inlineStr">
        <is>
          <t>de</t>
        </is>
      </c>
      <c r="J3303" t="b">
        <v>1</v>
      </c>
      <c r="K3303" t="inlineStr">
        <is>
          <t>86aad5304daa4669c7b9e8235f61e140</t>
        </is>
      </c>
      <c r="L3303" t="inlineStr">
        <is>
          <t>86aad5304daa4669c7b9e8235f61e140</t>
        </is>
      </c>
      <c r="M3303" t="n">
        <v>36</v>
      </c>
      <c r="N3303" t="n">
        <v>36</v>
      </c>
    </row>
    <row r="3304">
      <c r="A3304" t="n">
        <v>255</v>
      </c>
      <c r="B3304" t="n">
        <v>2020</v>
      </c>
      <c r="C3304" t="n">
        <v>4138</v>
      </c>
      <c r="D3304" t="inlineStr">
        <is>
          <t>Befürworten Sie die Einführung eines für alle Arbeitnehmenden gültigen Mindestlohnes von CHF 4'000 für eine Vollzeitstelle?</t>
        </is>
      </c>
      <c r="E3304" t="inlineStr">
        <is>
          <t>Standard-4</t>
        </is>
      </c>
      <c r="F3304" t="n">
        <v>15</v>
      </c>
      <c r="G3304" t="inlineStr">
        <is>
          <t>Wirtschaft &amp; Arbeit</t>
        </is>
      </c>
      <c r="H3304" t="inlineStr">
        <is>
          <t>Q06380</t>
        </is>
      </c>
      <c r="I3304" t="inlineStr">
        <is>
          <t>de</t>
        </is>
      </c>
      <c r="J3304" t="b">
        <v>1</v>
      </c>
      <c r="K3304" t="inlineStr">
        <is>
          <t>86aad5304daa4669c7b9e8235f61e140</t>
        </is>
      </c>
      <c r="L3304" t="inlineStr">
        <is>
          <t>86aad5304daa4669c7b9e8235f61e140</t>
        </is>
      </c>
      <c r="M3304" t="n">
        <v>36</v>
      </c>
      <c r="N3304" t="n">
        <v>36</v>
      </c>
    </row>
    <row r="3305">
      <c r="A3305" t="n">
        <v>222</v>
      </c>
      <c r="B3305" t="n">
        <v>2019</v>
      </c>
      <c r="C3305" t="n">
        <v>3441</v>
      </c>
      <c r="D3305" t="inlineStr">
        <is>
          <t>Befürworten Sie die Einführung eines für alle Arbeitnehmenden gültigen Mindestlohnes von CHF 4'000 für eine Vollzeitstelle?</t>
        </is>
      </c>
      <c r="E3305" t="inlineStr">
        <is>
          <t>Standard-4</t>
        </is>
      </c>
      <c r="F3305" t="n">
        <v>15</v>
      </c>
      <c r="G3305" t="inlineStr">
        <is>
          <t>Wirtschaft &amp; Arbeit</t>
        </is>
      </c>
      <c r="H3305" t="inlineStr">
        <is>
          <t>Q07662</t>
        </is>
      </c>
      <c r="I3305" t="inlineStr">
        <is>
          <t>de</t>
        </is>
      </c>
      <c r="J3305" t="b">
        <v>1</v>
      </c>
      <c r="K3305" t="inlineStr">
        <is>
          <t>86aad5304daa4669c7b9e8235f61e140</t>
        </is>
      </c>
      <c r="L3305" t="inlineStr">
        <is>
          <t>86aad5304daa4669c7b9e8235f61e140</t>
        </is>
      </c>
      <c r="M3305" t="n">
        <v>36</v>
      </c>
      <c r="N3305" t="n">
        <v>36</v>
      </c>
    </row>
    <row r="3306">
      <c r="A3306" t="n">
        <v>232</v>
      </c>
      <c r="B3306" t="n">
        <v>2020</v>
      </c>
      <c r="C3306" t="n">
        <v>3552</v>
      </c>
      <c r="D3306" t="inlineStr">
        <is>
          <t>Befürworten Sie die Einführung eines für alle Arbeitnehmenden gültigen Mindestlohnes von CHF 4'000 für eine Vollzeitstelle?</t>
        </is>
      </c>
      <c r="E3306" t="inlineStr">
        <is>
          <t>Standard-4</t>
        </is>
      </c>
      <c r="F3306" t="n">
        <v>15</v>
      </c>
      <c r="G3306" t="inlineStr">
        <is>
          <t>Wirtschaft &amp; Arbeit</t>
        </is>
      </c>
      <c r="H3306" t="inlineStr">
        <is>
          <t>Q07892</t>
        </is>
      </c>
      <c r="I3306" t="inlineStr">
        <is>
          <t>de</t>
        </is>
      </c>
      <c r="J3306" t="b">
        <v>1</v>
      </c>
      <c r="K3306" t="inlineStr">
        <is>
          <t>86aad5304daa4669c7b9e8235f61e140</t>
        </is>
      </c>
      <c r="L3306" t="inlineStr">
        <is>
          <t>86aad5304daa4669c7b9e8235f61e140</t>
        </is>
      </c>
      <c r="M3306" t="n">
        <v>36</v>
      </c>
      <c r="N3306" t="n">
        <v>36</v>
      </c>
    </row>
    <row r="3307">
      <c r="A3307" t="n">
        <v>246</v>
      </c>
      <c r="B3307" t="n">
        <v>2020</v>
      </c>
      <c r="C3307" t="n">
        <v>4035</v>
      </c>
      <c r="D3307" t="inlineStr">
        <is>
          <t>Befürworten Sie die Einführung eines für alle Arbeitnehmenden gültigen Mindestlohnes von CHF 4'000 für eine Vollzeitstelle?</t>
        </is>
      </c>
      <c r="E3307" t="inlineStr">
        <is>
          <t>Standard-4</t>
        </is>
      </c>
      <c r="F3307" t="n">
        <v>15</v>
      </c>
      <c r="G3307" t="inlineStr">
        <is>
          <t>Wirtschaft &amp; Arbeit</t>
        </is>
      </c>
      <c r="H3307" t="inlineStr">
        <is>
          <t>Q07939</t>
        </is>
      </c>
      <c r="I3307" t="inlineStr">
        <is>
          <t>de</t>
        </is>
      </c>
      <c r="J3307" t="b">
        <v>1</v>
      </c>
      <c r="K3307" t="inlineStr">
        <is>
          <t>86aad5304daa4669c7b9e8235f61e140</t>
        </is>
      </c>
      <c r="L3307" t="inlineStr">
        <is>
          <t>86aad5304daa4669c7b9e8235f61e140</t>
        </is>
      </c>
      <c r="M3307" t="n">
        <v>36</v>
      </c>
      <c r="N3307" t="n">
        <v>36</v>
      </c>
    </row>
    <row r="3309">
      <c r="A3309" s="1">
        <f>== Cluster 667 – 22 Fragen – alle Fragen identisch ===</f>
        <v/>
      </c>
      <c r="B3309" s="1" t="n"/>
      <c r="C3309" s="1" t="n"/>
      <c r="D3309" s="1" t="n"/>
      <c r="E3309" s="1" t="n"/>
      <c r="F3309" s="1" t="n"/>
      <c r="G3309" s="1" t="n"/>
      <c r="H3309" s="1" t="n"/>
      <c r="I3309" s="1" t="n"/>
      <c r="J3309" s="1" t="n"/>
      <c r="K3309" s="1" t="n"/>
      <c r="L3309" s="1" t="n"/>
      <c r="M3309" s="1" t="n"/>
      <c r="N3309" s="1" t="n"/>
    </row>
    <row r="3310">
      <c r="A3310" t="inlineStr">
        <is>
          <t>ID_Wahl</t>
        </is>
      </c>
      <c r="B3310" t="inlineStr">
        <is>
          <t>Datum</t>
        </is>
      </c>
      <c r="C3310" t="inlineStr">
        <is>
          <t>Frage_ID</t>
        </is>
      </c>
      <c r="D3310" t="inlineStr">
        <is>
          <t>Frage_Text</t>
        </is>
      </c>
      <c r="E3310" t="inlineStr">
        <is>
          <t>Frage_Typ</t>
        </is>
      </c>
      <c r="F3310" t="inlineStr">
        <is>
          <t>Bereich_ID</t>
        </is>
      </c>
      <c r="G3310" t="inlineStr">
        <is>
          <t>Bereich</t>
        </is>
      </c>
      <c r="H3310" t="inlineStr">
        <is>
          <t>ID_gesamt</t>
        </is>
      </c>
      <c r="I3310" t="inlineStr">
        <is>
          <t>Sprache</t>
        </is>
      </c>
      <c r="J3310" t="inlineStr">
        <is>
          <t>Duplikat</t>
        </is>
      </c>
      <c r="K3310" t="inlineStr">
        <is>
          <t>Frage_Hash</t>
        </is>
      </c>
      <c r="L3310" t="inlineStr">
        <is>
          <t>Duplikat_Gruppe</t>
        </is>
      </c>
      <c r="M3310" t="inlineStr">
        <is>
          <t>Cluster_Duplikate</t>
        </is>
      </c>
      <c r="N3310" t="inlineStr">
        <is>
          <t>Cluster_Final</t>
        </is>
      </c>
    </row>
    <row r="3311">
      <c r="A3311" t="n">
        <v>123</v>
      </c>
      <c r="B3311" t="n">
        <v>2015</v>
      </c>
      <c r="C3311" t="n">
        <v>1907</v>
      </c>
      <c r="D3311" t="inlineStr">
        <is>
          <t>Öffentliche Sicherheit</t>
        </is>
      </c>
      <c r="E3311" t="inlineStr">
        <is>
          <t>Budget-5</t>
        </is>
      </c>
      <c r="F3311" t="n">
        <v>7</v>
      </c>
      <c r="G3311" t="inlineStr">
        <is>
          <t>Justiz, Armee &amp; Polizei</t>
        </is>
      </c>
      <c r="H3311" t="inlineStr">
        <is>
          <t>Q04581</t>
        </is>
      </c>
      <c r="I3311" t="inlineStr">
        <is>
          <t>de</t>
        </is>
      </c>
      <c r="J3311" t="b">
        <v>1</v>
      </c>
      <c r="K3311" t="inlineStr">
        <is>
          <t>866ff2c3caecf0f4d693976a9a75951f</t>
        </is>
      </c>
      <c r="L3311" t="inlineStr">
        <is>
          <t>866ff2c3caecf0f4d693976a9a75951f</t>
        </is>
      </c>
      <c r="M3311" t="n">
        <v>667</v>
      </c>
      <c r="N3311" t="n">
        <v>667</v>
      </c>
    </row>
    <row r="3312">
      <c r="A3312" t="n">
        <v>96</v>
      </c>
      <c r="B3312" t="n">
        <v>2015</v>
      </c>
      <c r="C3312" t="n">
        <v>1226</v>
      </c>
      <c r="D3312" t="inlineStr">
        <is>
          <t>Öffentliche Sicherheit</t>
        </is>
      </c>
      <c r="E3312" t="inlineStr">
        <is>
          <t>Budget-5</t>
        </is>
      </c>
      <c r="F3312" t="n">
        <v>7</v>
      </c>
      <c r="G3312" t="inlineStr">
        <is>
          <t>Justiz, Armee &amp; Polizei</t>
        </is>
      </c>
      <c r="H3312" t="inlineStr">
        <is>
          <t>Q04699</t>
        </is>
      </c>
      <c r="I3312" t="inlineStr">
        <is>
          <t>de</t>
        </is>
      </c>
      <c r="J3312" t="b">
        <v>1</v>
      </c>
      <c r="K3312" t="inlineStr">
        <is>
          <t>866ff2c3caecf0f4d693976a9a75951f</t>
        </is>
      </c>
      <c r="L3312" t="inlineStr">
        <is>
          <t>866ff2c3caecf0f4d693976a9a75951f</t>
        </is>
      </c>
      <c r="M3312" t="n">
        <v>667</v>
      </c>
      <c r="N3312" t="n">
        <v>667</v>
      </c>
    </row>
    <row r="3313">
      <c r="A3313" t="n">
        <v>95</v>
      </c>
      <c r="B3313" t="n">
        <v>2015</v>
      </c>
      <c r="C3313" t="n">
        <v>1500</v>
      </c>
      <c r="D3313" t="inlineStr">
        <is>
          <t>Öffentliche Sicherheit</t>
        </is>
      </c>
      <c r="E3313" t="inlineStr">
        <is>
          <t>Budget-5</t>
        </is>
      </c>
      <c r="F3313" t="n">
        <v>7</v>
      </c>
      <c r="G3313" t="inlineStr">
        <is>
          <t>Justiz, Armee &amp; Polizei</t>
        </is>
      </c>
      <c r="H3313" t="inlineStr">
        <is>
          <t>Q04766</t>
        </is>
      </c>
      <c r="I3313" t="inlineStr">
        <is>
          <t>de</t>
        </is>
      </c>
      <c r="J3313" t="b">
        <v>1</v>
      </c>
      <c r="K3313" t="inlineStr">
        <is>
          <t>866ff2c3caecf0f4d693976a9a75951f</t>
        </is>
      </c>
      <c r="L3313" t="inlineStr">
        <is>
          <t>866ff2c3caecf0f4d693976a9a75951f</t>
        </is>
      </c>
      <c r="M3313" t="n">
        <v>667</v>
      </c>
      <c r="N3313" t="n">
        <v>667</v>
      </c>
    </row>
    <row r="3314">
      <c r="A3314" t="n">
        <v>80</v>
      </c>
      <c r="B3314" t="n">
        <v>2015</v>
      </c>
      <c r="C3314" t="n">
        <v>1289</v>
      </c>
      <c r="D3314" t="inlineStr">
        <is>
          <t>Öffentliche Sicherheit</t>
        </is>
      </c>
      <c r="E3314" t="inlineStr">
        <is>
          <t>Budget-5</t>
        </is>
      </c>
      <c r="F3314" t="n">
        <v>7</v>
      </c>
      <c r="G3314" t="inlineStr">
        <is>
          <t>Justiz, Armee &amp; Polizei</t>
        </is>
      </c>
      <c r="H3314" t="inlineStr">
        <is>
          <t>Q04884</t>
        </is>
      </c>
      <c r="I3314" t="inlineStr">
        <is>
          <t>de</t>
        </is>
      </c>
      <c r="J3314" t="b">
        <v>1</v>
      </c>
      <c r="K3314" t="inlineStr">
        <is>
          <t>866ff2c3caecf0f4d693976a9a75951f</t>
        </is>
      </c>
      <c r="L3314" t="inlineStr">
        <is>
          <t>866ff2c3caecf0f4d693976a9a75951f</t>
        </is>
      </c>
      <c r="M3314" t="n">
        <v>667</v>
      </c>
      <c r="N3314" t="n">
        <v>667</v>
      </c>
    </row>
    <row r="3315">
      <c r="A3315" t="n">
        <v>122</v>
      </c>
      <c r="B3315" t="n">
        <v>2016</v>
      </c>
      <c r="C3315" t="n">
        <v>1854</v>
      </c>
      <c r="D3315" t="inlineStr">
        <is>
          <t>Öffentliche Sicherheit</t>
        </is>
      </c>
      <c r="E3315" t="inlineStr">
        <is>
          <t>Budget-5</t>
        </is>
      </c>
      <c r="F3315" t="n">
        <v>7</v>
      </c>
      <c r="G3315" t="inlineStr">
        <is>
          <t>Justiz, Armee &amp; Polizei</t>
        </is>
      </c>
      <c r="H3315" t="inlineStr">
        <is>
          <t>Q04937</t>
        </is>
      </c>
      <c r="I3315" t="inlineStr">
        <is>
          <t>de</t>
        </is>
      </c>
      <c r="J3315" t="b">
        <v>1</v>
      </c>
      <c r="K3315" t="inlineStr">
        <is>
          <t>866ff2c3caecf0f4d693976a9a75951f</t>
        </is>
      </c>
      <c r="L3315" t="inlineStr">
        <is>
          <t>866ff2c3caecf0f4d693976a9a75951f</t>
        </is>
      </c>
      <c r="M3315" t="n">
        <v>667</v>
      </c>
      <c r="N3315" t="n">
        <v>667</v>
      </c>
    </row>
    <row r="3316">
      <c r="A3316" t="n">
        <v>134</v>
      </c>
      <c r="B3316" t="n">
        <v>2016</v>
      </c>
      <c r="C3316" t="n">
        <v>1964</v>
      </c>
      <c r="D3316" t="inlineStr">
        <is>
          <t>Öffentliche Sicherheit</t>
        </is>
      </c>
      <c r="E3316" t="inlineStr">
        <is>
          <t>Budget-5</t>
        </is>
      </c>
      <c r="F3316" t="n">
        <v>7</v>
      </c>
      <c r="G3316" t="inlineStr">
        <is>
          <t>Justiz, Armee &amp; Polizei</t>
        </is>
      </c>
      <c r="H3316" t="inlineStr">
        <is>
          <t>Q04995</t>
        </is>
      </c>
      <c r="I3316" t="inlineStr">
        <is>
          <t>de</t>
        </is>
      </c>
      <c r="J3316" t="b">
        <v>1</v>
      </c>
      <c r="K3316" t="inlineStr">
        <is>
          <t>866ff2c3caecf0f4d693976a9a75951f</t>
        </is>
      </c>
      <c r="L3316" t="inlineStr">
        <is>
          <t>866ff2c3caecf0f4d693976a9a75951f</t>
        </is>
      </c>
      <c r="M3316" t="n">
        <v>667</v>
      </c>
      <c r="N3316" t="n">
        <v>667</v>
      </c>
    </row>
    <row r="3317">
      <c r="A3317" t="n">
        <v>154</v>
      </c>
      <c r="B3317" t="n">
        <v>2017</v>
      </c>
      <c r="C3317" t="n">
        <v>2214</v>
      </c>
      <c r="D3317" t="inlineStr">
        <is>
          <t>Öffentliche Sicherheit</t>
        </is>
      </c>
      <c r="E3317" t="inlineStr">
        <is>
          <t>Budget-5</t>
        </is>
      </c>
      <c r="F3317" t="n">
        <v>7</v>
      </c>
      <c r="G3317" t="inlineStr">
        <is>
          <t>Justiz, Armee &amp; Polizei</t>
        </is>
      </c>
      <c r="H3317" t="inlineStr">
        <is>
          <t>Q05231</t>
        </is>
      </c>
      <c r="I3317" t="inlineStr">
        <is>
          <t>de</t>
        </is>
      </c>
      <c r="J3317" t="b">
        <v>1</v>
      </c>
      <c r="K3317" t="inlineStr">
        <is>
          <t>866ff2c3caecf0f4d693976a9a75951f</t>
        </is>
      </c>
      <c r="L3317" t="inlineStr">
        <is>
          <t>866ff2c3caecf0f4d693976a9a75951f</t>
        </is>
      </c>
      <c r="M3317" t="n">
        <v>667</v>
      </c>
      <c r="N3317" t="n">
        <v>667</v>
      </c>
    </row>
    <row r="3318">
      <c r="A3318" t="n">
        <v>156</v>
      </c>
      <c r="B3318" t="n">
        <v>2017</v>
      </c>
      <c r="C3318" t="n">
        <v>2266</v>
      </c>
      <c r="D3318" t="inlineStr">
        <is>
          <t>Öffentliche Sicherheit</t>
        </is>
      </c>
      <c r="E3318" t="inlineStr">
        <is>
          <t>Budget-5</t>
        </is>
      </c>
      <c r="F3318" t="n">
        <v>7</v>
      </c>
      <c r="G3318" t="inlineStr">
        <is>
          <t>Justiz, Armee &amp; Polizei</t>
        </is>
      </c>
      <c r="H3318" t="inlineStr">
        <is>
          <t>Q05345</t>
        </is>
      </c>
      <c r="I3318" t="inlineStr">
        <is>
          <t>de</t>
        </is>
      </c>
      <c r="J3318" t="b">
        <v>1</v>
      </c>
      <c r="K3318" t="inlineStr">
        <is>
          <t>866ff2c3caecf0f4d693976a9a75951f</t>
        </is>
      </c>
      <c r="L3318" t="inlineStr">
        <is>
          <t>866ff2c3caecf0f4d693976a9a75951f</t>
        </is>
      </c>
      <c r="M3318" t="n">
        <v>667</v>
      </c>
      <c r="N3318" t="n">
        <v>667</v>
      </c>
    </row>
    <row r="3319">
      <c r="A3319" t="n">
        <v>26</v>
      </c>
      <c r="B3319" t="n">
        <v>2012</v>
      </c>
      <c r="C3319" t="n">
        <v>410</v>
      </c>
      <c r="D3319" t="inlineStr">
        <is>
          <t>Öffentliche Sicherheit</t>
        </is>
      </c>
      <c r="E3319" t="inlineStr">
        <is>
          <t>Budget-5</t>
        </is>
      </c>
      <c r="F3319" t="n">
        <v>7</v>
      </c>
      <c r="G3319" t="inlineStr">
        <is>
          <t>Justiz, Armee &amp; Polizei</t>
        </is>
      </c>
      <c r="H3319" t="inlineStr">
        <is>
          <t>Q06229</t>
        </is>
      </c>
      <c r="I3319" t="inlineStr">
        <is>
          <t>de</t>
        </is>
      </c>
      <c r="J3319" t="b">
        <v>1</v>
      </c>
      <c r="K3319" t="inlineStr">
        <is>
          <t>866ff2c3caecf0f4d693976a9a75951f</t>
        </is>
      </c>
      <c r="L3319" t="inlineStr">
        <is>
          <t>866ff2c3caecf0f4d693976a9a75951f</t>
        </is>
      </c>
      <c r="M3319" t="n">
        <v>667</v>
      </c>
      <c r="N3319" t="n">
        <v>667</v>
      </c>
    </row>
    <row r="3320">
      <c r="A3320" t="n">
        <v>122</v>
      </c>
      <c r="B3320" t="n">
        <v>2016</v>
      </c>
      <c r="C3320" t="n">
        <v>1854</v>
      </c>
      <c r="D3320" t="inlineStr">
        <is>
          <t>Öffentliche Sicherheit</t>
        </is>
      </c>
      <c r="E3320" t="inlineStr">
        <is>
          <t>Budget-5</t>
        </is>
      </c>
      <c r="F3320" t="n">
        <v>7</v>
      </c>
      <c r="G3320" t="inlineStr">
        <is>
          <t>Justiz, Armee &amp; Polizei</t>
        </is>
      </c>
      <c r="H3320" t="inlineStr">
        <is>
          <t>Q06287</t>
        </is>
      </c>
      <c r="I3320" t="inlineStr">
        <is>
          <t>de</t>
        </is>
      </c>
      <c r="J3320" t="b">
        <v>1</v>
      </c>
      <c r="K3320" t="inlineStr">
        <is>
          <t>866ff2c3caecf0f4d693976a9a75951f</t>
        </is>
      </c>
      <c r="L3320" t="inlineStr">
        <is>
          <t>866ff2c3caecf0f4d693976a9a75951f</t>
        </is>
      </c>
      <c r="M3320" t="n">
        <v>667</v>
      </c>
      <c r="N3320" t="n">
        <v>667</v>
      </c>
    </row>
    <row r="3321">
      <c r="A3321" t="n">
        <v>36</v>
      </c>
      <c r="B3321" t="n">
        <v>2012</v>
      </c>
      <c r="C3321" t="n">
        <v>529</v>
      </c>
      <c r="D3321" t="inlineStr">
        <is>
          <t>Öffentliche Sicherheit</t>
        </is>
      </c>
      <c r="E3321" t="inlineStr">
        <is>
          <t>Budget-5</t>
        </is>
      </c>
      <c r="F3321" t="n">
        <v>7</v>
      </c>
      <c r="G3321" t="inlineStr">
        <is>
          <t>Justiz, Armee &amp; Polizei</t>
        </is>
      </c>
      <c r="H3321" t="inlineStr">
        <is>
          <t>Q06631</t>
        </is>
      </c>
      <c r="I3321" t="inlineStr">
        <is>
          <t>de</t>
        </is>
      </c>
      <c r="J3321" t="b">
        <v>1</v>
      </c>
      <c r="K3321" t="inlineStr">
        <is>
          <t>866ff2c3caecf0f4d693976a9a75951f</t>
        </is>
      </c>
      <c r="L3321" t="inlineStr">
        <is>
          <t>866ff2c3caecf0f4d693976a9a75951f</t>
        </is>
      </c>
      <c r="M3321" t="n">
        <v>667</v>
      </c>
      <c r="N3321" t="n">
        <v>667</v>
      </c>
    </row>
    <row r="3322">
      <c r="A3322" t="n">
        <v>123</v>
      </c>
      <c r="B3322" t="n">
        <v>2016</v>
      </c>
      <c r="C3322" t="n">
        <v>1907</v>
      </c>
      <c r="D3322" t="inlineStr">
        <is>
          <t>Öffentliche Sicherheit</t>
        </is>
      </c>
      <c r="E3322" t="inlineStr">
        <is>
          <t>Budget-5</t>
        </is>
      </c>
      <c r="F3322" t="n">
        <v>7</v>
      </c>
      <c r="G3322" t="inlineStr">
        <is>
          <t>Justiz, Armee &amp; Polizei</t>
        </is>
      </c>
      <c r="H3322" t="inlineStr">
        <is>
          <t>Q06690</t>
        </is>
      </c>
      <c r="I3322" t="inlineStr">
        <is>
          <t>de</t>
        </is>
      </c>
      <c r="J3322" t="b">
        <v>1</v>
      </c>
      <c r="K3322" t="inlineStr">
        <is>
          <t>866ff2c3caecf0f4d693976a9a75951f</t>
        </is>
      </c>
      <c r="L3322" t="inlineStr">
        <is>
          <t>866ff2c3caecf0f4d693976a9a75951f</t>
        </is>
      </c>
      <c r="M3322" t="n">
        <v>667</v>
      </c>
      <c r="N3322" t="n">
        <v>667</v>
      </c>
    </row>
    <row r="3323">
      <c r="A3323" t="n">
        <v>4</v>
      </c>
      <c r="B3323" t="n">
        <v>2011</v>
      </c>
      <c r="C3323" t="n">
        <v>111</v>
      </c>
      <c r="D3323" t="inlineStr">
        <is>
          <t>Öffentliche Sicherheit</t>
        </is>
      </c>
      <c r="E3323" t="inlineStr">
        <is>
          <t>Budget-5</t>
        </is>
      </c>
      <c r="F3323" t="n">
        <v>7</v>
      </c>
      <c r="G3323" t="inlineStr">
        <is>
          <t>Justiz, Armee &amp; Polizei</t>
        </is>
      </c>
      <c r="H3323" t="inlineStr">
        <is>
          <t>Q06808</t>
        </is>
      </c>
      <c r="I3323" t="inlineStr">
        <is>
          <t>de</t>
        </is>
      </c>
      <c r="J3323" t="b">
        <v>1</v>
      </c>
      <c r="K3323" t="inlineStr">
        <is>
          <t>866ff2c3caecf0f4d693976a9a75951f</t>
        </is>
      </c>
      <c r="L3323" t="inlineStr">
        <is>
          <t>866ff2c3caecf0f4d693976a9a75951f</t>
        </is>
      </c>
      <c r="M3323" t="n">
        <v>667</v>
      </c>
      <c r="N3323" t="n">
        <v>667</v>
      </c>
    </row>
    <row r="3324">
      <c r="A3324" t="n">
        <v>134</v>
      </c>
      <c r="B3324" t="n">
        <v>2016</v>
      </c>
      <c r="C3324" t="n">
        <v>1964</v>
      </c>
      <c r="D3324" t="inlineStr">
        <is>
          <t>Öffentliche Sicherheit</t>
        </is>
      </c>
      <c r="E3324" t="inlineStr">
        <is>
          <t>Budget-5</t>
        </is>
      </c>
      <c r="F3324" t="n">
        <v>7</v>
      </c>
      <c r="G3324" t="inlineStr">
        <is>
          <t>Justiz, Armee &amp; Polizei</t>
        </is>
      </c>
      <c r="H3324" t="inlineStr">
        <is>
          <t>Q06864</t>
        </is>
      </c>
      <c r="I3324" t="inlineStr">
        <is>
          <t>de</t>
        </is>
      </c>
      <c r="J3324" t="b">
        <v>1</v>
      </c>
      <c r="K3324" t="inlineStr">
        <is>
          <t>866ff2c3caecf0f4d693976a9a75951f</t>
        </is>
      </c>
      <c r="L3324" t="inlineStr">
        <is>
          <t>866ff2c3caecf0f4d693976a9a75951f</t>
        </is>
      </c>
      <c r="M3324" t="n">
        <v>667</v>
      </c>
      <c r="N3324" t="n">
        <v>667</v>
      </c>
    </row>
    <row r="3325">
      <c r="A3325" t="n">
        <v>61</v>
      </c>
      <c r="B3325" t="n">
        <v>2014</v>
      </c>
      <c r="C3325" t="n">
        <v>983</v>
      </c>
      <c r="D3325" t="inlineStr">
        <is>
          <t>Öffentliche Sicherheit</t>
        </is>
      </c>
      <c r="E3325" t="inlineStr">
        <is>
          <t>Budget-5</t>
        </is>
      </c>
      <c r="F3325" t="n">
        <v>7</v>
      </c>
      <c r="G3325" t="inlineStr">
        <is>
          <t>Justiz, Armee &amp; Polizei</t>
        </is>
      </c>
      <c r="H3325" t="inlineStr">
        <is>
          <t>Q07091</t>
        </is>
      </c>
      <c r="I3325" t="inlineStr">
        <is>
          <t>de</t>
        </is>
      </c>
      <c r="J3325" t="b">
        <v>1</v>
      </c>
      <c r="K3325" t="inlineStr">
        <is>
          <t>866ff2c3caecf0f4d693976a9a75951f</t>
        </is>
      </c>
      <c r="L3325" t="inlineStr">
        <is>
          <t>866ff2c3caecf0f4d693976a9a75951f</t>
        </is>
      </c>
      <c r="M3325" t="n">
        <v>667</v>
      </c>
      <c r="N3325" t="n">
        <v>667</v>
      </c>
    </row>
    <row r="3326">
      <c r="A3326" t="n">
        <v>96</v>
      </c>
      <c r="B3326" t="n">
        <v>2015</v>
      </c>
      <c r="C3326" t="n">
        <v>1226</v>
      </c>
      <c r="D3326" t="inlineStr">
        <is>
          <t>Öffentliche Sicherheit</t>
        </is>
      </c>
      <c r="E3326" t="inlineStr">
        <is>
          <t>Budget-5</t>
        </is>
      </c>
      <c r="F3326" t="n">
        <v>7</v>
      </c>
      <c r="G3326" t="inlineStr">
        <is>
          <t>Justiz, Armee &amp; Polizei</t>
        </is>
      </c>
      <c r="H3326" t="inlineStr">
        <is>
          <t>Q07317</t>
        </is>
      </c>
      <c r="I3326" t="inlineStr">
        <is>
          <t>de</t>
        </is>
      </c>
      <c r="J3326" t="b">
        <v>1</v>
      </c>
      <c r="K3326" t="inlineStr">
        <is>
          <t>866ff2c3caecf0f4d693976a9a75951f</t>
        </is>
      </c>
      <c r="L3326" t="inlineStr">
        <is>
          <t>866ff2c3caecf0f4d693976a9a75951f</t>
        </is>
      </c>
      <c r="M3326" t="n">
        <v>667</v>
      </c>
      <c r="N3326" t="n">
        <v>667</v>
      </c>
    </row>
    <row r="3327">
      <c r="A3327" t="n">
        <v>95</v>
      </c>
      <c r="B3327" t="n">
        <v>2015</v>
      </c>
      <c r="C3327" t="n">
        <v>1500</v>
      </c>
      <c r="D3327" t="inlineStr">
        <is>
          <t>Öffentliche Sicherheit</t>
        </is>
      </c>
      <c r="E3327" t="inlineStr">
        <is>
          <t>Budget-5</t>
        </is>
      </c>
      <c r="F3327" t="n">
        <v>7</v>
      </c>
      <c r="G3327" t="inlineStr">
        <is>
          <t>Justiz, Armee &amp; Polizei</t>
        </is>
      </c>
      <c r="H3327" t="inlineStr">
        <is>
          <t>Q07546</t>
        </is>
      </c>
      <c r="I3327" t="inlineStr">
        <is>
          <t>de</t>
        </is>
      </c>
      <c r="J3327" t="b">
        <v>1</v>
      </c>
      <c r="K3327" t="inlineStr">
        <is>
          <t>866ff2c3caecf0f4d693976a9a75951f</t>
        </is>
      </c>
      <c r="L3327" t="inlineStr">
        <is>
          <t>866ff2c3caecf0f4d693976a9a75951f</t>
        </is>
      </c>
      <c r="M3327" t="n">
        <v>667</v>
      </c>
      <c r="N3327" t="n">
        <v>667</v>
      </c>
    </row>
    <row r="3328">
      <c r="A3328" t="n">
        <v>44</v>
      </c>
      <c r="B3328" t="n">
        <v>2013</v>
      </c>
      <c r="C3328" t="n">
        <v>575</v>
      </c>
      <c r="D3328" t="inlineStr">
        <is>
          <t>Öffentliche Sicherheit</t>
        </is>
      </c>
      <c r="E3328" t="inlineStr">
        <is>
          <t>Budget-5</t>
        </is>
      </c>
      <c r="F3328" t="n">
        <v>7</v>
      </c>
      <c r="G3328" t="inlineStr">
        <is>
          <t>Justiz, Armee &amp; Polizei</t>
        </is>
      </c>
      <c r="H3328" t="inlineStr">
        <is>
          <t>Q07969</t>
        </is>
      </c>
      <c r="I3328" t="inlineStr">
        <is>
          <t>de</t>
        </is>
      </c>
      <c r="J3328" t="b">
        <v>1</v>
      </c>
      <c r="K3328" t="inlineStr">
        <is>
          <t>866ff2c3caecf0f4d693976a9a75951f</t>
        </is>
      </c>
      <c r="L3328" t="inlineStr">
        <is>
          <t>866ff2c3caecf0f4d693976a9a75951f</t>
        </is>
      </c>
      <c r="M3328" t="n">
        <v>667</v>
      </c>
      <c r="N3328" t="n">
        <v>667</v>
      </c>
    </row>
    <row r="3329">
      <c r="A3329" t="n">
        <v>154</v>
      </c>
      <c r="B3329" t="n">
        <v>2017</v>
      </c>
      <c r="C3329" t="n">
        <v>2214</v>
      </c>
      <c r="D3329" t="inlineStr">
        <is>
          <t>Öffentliche Sicherheit</t>
        </is>
      </c>
      <c r="E3329" t="inlineStr">
        <is>
          <t>Budget-5</t>
        </is>
      </c>
      <c r="F3329" t="n">
        <v>7</v>
      </c>
      <c r="G3329" t="inlineStr">
        <is>
          <t>Justiz, Armee &amp; Polizei</t>
        </is>
      </c>
      <c r="H3329" t="inlineStr">
        <is>
          <t>Q08021</t>
        </is>
      </c>
      <c r="I3329" t="inlineStr">
        <is>
          <t>de</t>
        </is>
      </c>
      <c r="J3329" t="b">
        <v>1</v>
      </c>
      <c r="K3329" t="inlineStr">
        <is>
          <t>866ff2c3caecf0f4d693976a9a75951f</t>
        </is>
      </c>
      <c r="L3329" t="inlineStr">
        <is>
          <t>866ff2c3caecf0f4d693976a9a75951f</t>
        </is>
      </c>
      <c r="M3329" t="n">
        <v>667</v>
      </c>
      <c r="N3329" t="n">
        <v>667</v>
      </c>
    </row>
    <row r="3330">
      <c r="A3330" t="n">
        <v>15</v>
      </c>
      <c r="B3330" t="n">
        <v>2012</v>
      </c>
      <c r="C3330" t="n">
        <v>279</v>
      </c>
      <c r="D3330" t="inlineStr">
        <is>
          <t>Öffentliche Sicherheit</t>
        </is>
      </c>
      <c r="E3330" t="inlineStr">
        <is>
          <t>Budget-5</t>
        </is>
      </c>
      <c r="F3330" t="n">
        <v>7</v>
      </c>
      <c r="G3330" t="inlineStr">
        <is>
          <t>Justiz, Armee &amp; Polizei</t>
        </is>
      </c>
      <c r="H3330" t="inlineStr">
        <is>
          <t>Q08173</t>
        </is>
      </c>
      <c r="I3330" t="inlineStr">
        <is>
          <t>de</t>
        </is>
      </c>
      <c r="J3330" t="b">
        <v>1</v>
      </c>
      <c r="K3330" t="inlineStr">
        <is>
          <t>866ff2c3caecf0f4d693976a9a75951f</t>
        </is>
      </c>
      <c r="L3330" t="inlineStr">
        <is>
          <t>866ff2c3caecf0f4d693976a9a75951f</t>
        </is>
      </c>
      <c r="M3330" t="n">
        <v>667</v>
      </c>
      <c r="N3330" t="n">
        <v>667</v>
      </c>
    </row>
    <row r="3331">
      <c r="A3331" t="n">
        <v>156</v>
      </c>
      <c r="B3331" t="n">
        <v>2017</v>
      </c>
      <c r="C3331" t="n">
        <v>2266</v>
      </c>
      <c r="D3331" t="inlineStr">
        <is>
          <t>Öffentliche Sicherheit</t>
        </is>
      </c>
      <c r="E3331" t="inlineStr">
        <is>
          <t>Budget-5</t>
        </is>
      </c>
      <c r="F3331" t="n">
        <v>7</v>
      </c>
      <c r="G3331" t="inlineStr">
        <is>
          <t>Justiz, Armee &amp; Polizei</t>
        </is>
      </c>
      <c r="H3331" t="inlineStr">
        <is>
          <t>Q08683</t>
        </is>
      </c>
      <c r="I3331" t="inlineStr">
        <is>
          <t>de</t>
        </is>
      </c>
      <c r="J3331" t="b">
        <v>1</v>
      </c>
      <c r="K3331" t="inlineStr">
        <is>
          <t>866ff2c3caecf0f4d693976a9a75951f</t>
        </is>
      </c>
      <c r="L3331" t="inlineStr">
        <is>
          <t>866ff2c3caecf0f4d693976a9a75951f</t>
        </is>
      </c>
      <c r="M3331" t="n">
        <v>667</v>
      </c>
      <c r="N3331" t="n">
        <v>667</v>
      </c>
    </row>
    <row r="3332">
      <c r="A3332" t="n">
        <v>80</v>
      </c>
      <c r="B3332" t="n">
        <v>2015</v>
      </c>
      <c r="C3332" t="n">
        <v>1289</v>
      </c>
      <c r="D3332" t="inlineStr">
        <is>
          <t>Öffentliche Sicherheit</t>
        </is>
      </c>
      <c r="E3332" t="inlineStr">
        <is>
          <t>Budget-5</t>
        </is>
      </c>
      <c r="F3332" t="n">
        <v>7</v>
      </c>
      <c r="G3332" t="inlineStr">
        <is>
          <t>Justiz, Armee &amp; Polizei</t>
        </is>
      </c>
      <c r="H3332" t="inlineStr">
        <is>
          <t>Q08906</t>
        </is>
      </c>
      <c r="I3332" t="inlineStr">
        <is>
          <t>de</t>
        </is>
      </c>
      <c r="J3332" t="b">
        <v>1</v>
      </c>
      <c r="K3332" t="inlineStr">
        <is>
          <t>866ff2c3caecf0f4d693976a9a75951f</t>
        </is>
      </c>
      <c r="L3332" t="inlineStr">
        <is>
          <t>866ff2c3caecf0f4d693976a9a75951f</t>
        </is>
      </c>
      <c r="M3332" t="n">
        <v>667</v>
      </c>
      <c r="N3332" t="n">
        <v>667</v>
      </c>
    </row>
    <row r="3334">
      <c r="A3334" s="1">
        <f>== Cluster 701 – 22 Fragen – alle Fragen identisch ===</f>
        <v/>
      </c>
      <c r="B3334" s="1" t="n"/>
      <c r="C3334" s="1" t="n"/>
      <c r="D3334" s="1" t="n"/>
      <c r="E3334" s="1" t="n"/>
      <c r="F3334" s="1" t="n"/>
      <c r="G3334" s="1" t="n"/>
      <c r="H3334" s="1" t="n"/>
      <c r="I3334" s="1" t="n"/>
      <c r="J3334" s="1" t="n"/>
      <c r="K3334" s="1" t="n"/>
      <c r="L3334" s="1" t="n"/>
      <c r="M3334" s="1" t="n"/>
      <c r="N3334" s="1" t="n"/>
    </row>
    <row r="3335">
      <c r="A3335" t="inlineStr">
        <is>
          <t>ID_Wahl</t>
        </is>
      </c>
      <c r="B3335" t="inlineStr">
        <is>
          <t>Datum</t>
        </is>
      </c>
      <c r="C3335" t="inlineStr">
        <is>
          <t>Frage_ID</t>
        </is>
      </c>
      <c r="D3335" t="inlineStr">
        <is>
          <t>Frage_Text</t>
        </is>
      </c>
      <c r="E3335" t="inlineStr">
        <is>
          <t>Frage_Typ</t>
        </is>
      </c>
      <c r="F3335" t="inlineStr">
        <is>
          <t>Bereich_ID</t>
        </is>
      </c>
      <c r="G3335" t="inlineStr">
        <is>
          <t>Bereich</t>
        </is>
      </c>
      <c r="H3335" t="inlineStr">
        <is>
          <t>ID_gesamt</t>
        </is>
      </c>
      <c r="I3335" t="inlineStr">
        <is>
          <t>Sprache</t>
        </is>
      </c>
      <c r="J3335" t="inlineStr">
        <is>
          <t>Duplikat</t>
        </is>
      </c>
      <c r="K3335" t="inlineStr">
        <is>
          <t>Frage_Hash</t>
        </is>
      </c>
      <c r="L3335" t="inlineStr">
        <is>
          <t>Duplikat_Gruppe</t>
        </is>
      </c>
      <c r="M3335" t="inlineStr">
        <is>
          <t>Cluster_Duplikate</t>
        </is>
      </c>
      <c r="N3335" t="inlineStr">
        <is>
          <t>Cluster_Final</t>
        </is>
      </c>
    </row>
    <row r="3336">
      <c r="A3336" t="n">
        <v>96</v>
      </c>
      <c r="B3336" t="n">
        <v>2015</v>
      </c>
      <c r="C3336" t="n">
        <v>1197</v>
      </c>
      <c r="D3336" t="inlineStr">
        <is>
          <t>Sollen Ehepaare getrennt als Einzelpersonen steuerlich veranlagt werden (Individualbesteuerung)?</t>
        </is>
      </c>
      <c r="E3336" t="inlineStr">
        <is>
          <t>Standard-4</t>
        </is>
      </c>
      <c r="F3336" t="n">
        <v>4</v>
      </c>
      <c r="G3336" t="inlineStr">
        <is>
          <t>Finanzen &amp; Steuern</t>
        </is>
      </c>
      <c r="H3336" t="inlineStr">
        <is>
          <t>Q04687</t>
        </is>
      </c>
      <c r="I3336" t="inlineStr">
        <is>
          <t>de</t>
        </is>
      </c>
      <c r="J3336" t="b">
        <v>1</v>
      </c>
      <c r="K3336" t="inlineStr">
        <is>
          <t>530917fe5aa70d3a3716e391e5500fca</t>
        </is>
      </c>
      <c r="L3336" t="inlineStr">
        <is>
          <t>530917fe5aa70d3a3716e391e5500fca</t>
        </is>
      </c>
      <c r="M3336" t="n">
        <v>701</v>
      </c>
      <c r="N3336" t="n">
        <v>701</v>
      </c>
    </row>
    <row r="3337">
      <c r="A3337" t="n">
        <v>95</v>
      </c>
      <c r="B3337" t="n">
        <v>2015</v>
      </c>
      <c r="C3337" t="n">
        <v>1461</v>
      </c>
      <c r="D3337" t="inlineStr">
        <is>
          <t>Sollen Ehepaare getrennt als Einzelpersonen steuerlich veranlagt werden (Individualbesteuerung)?</t>
        </is>
      </c>
      <c r="E3337" t="inlineStr">
        <is>
          <t>Standard-4</t>
        </is>
      </c>
      <c r="F3337" t="n">
        <v>4</v>
      </c>
      <c r="G3337" t="inlineStr">
        <is>
          <t>Finanzen &amp; Steuern</t>
        </is>
      </c>
      <c r="H3337" t="inlineStr">
        <is>
          <t>Q04748</t>
        </is>
      </c>
      <c r="I3337" t="inlineStr">
        <is>
          <t>de</t>
        </is>
      </c>
      <c r="J3337" t="b">
        <v>1</v>
      </c>
      <c r="K3337" t="inlineStr">
        <is>
          <t>530917fe5aa70d3a3716e391e5500fca</t>
        </is>
      </c>
      <c r="L3337" t="inlineStr">
        <is>
          <t>530917fe5aa70d3a3716e391e5500fca</t>
        </is>
      </c>
      <c r="M3337" t="n">
        <v>701</v>
      </c>
      <c r="N3337" t="n">
        <v>701</v>
      </c>
    </row>
    <row r="3338">
      <c r="A3338" t="n">
        <v>122</v>
      </c>
      <c r="B3338" t="n">
        <v>2016</v>
      </c>
      <c r="C3338" t="n">
        <v>1825</v>
      </c>
      <c r="D3338" t="inlineStr">
        <is>
          <t>Sollen Ehepaare getrennt als Einzelpersonen steuerlich veranlagt werden (Individualbesteuerung)?</t>
        </is>
      </c>
      <c r="E3338" t="inlineStr">
        <is>
          <t>Standard-4</t>
        </is>
      </c>
      <c r="F3338" t="n">
        <v>4</v>
      </c>
      <c r="G3338" t="inlineStr">
        <is>
          <t>Finanzen &amp; Steuern</t>
        </is>
      </c>
      <c r="H3338" t="inlineStr">
        <is>
          <t>Q04929</t>
        </is>
      </c>
      <c r="I3338" t="inlineStr">
        <is>
          <t>de</t>
        </is>
      </c>
      <c r="J3338" t="b">
        <v>1</v>
      </c>
      <c r="K3338" t="inlineStr">
        <is>
          <t>530917fe5aa70d3a3716e391e5500fca</t>
        </is>
      </c>
      <c r="L3338" t="inlineStr">
        <is>
          <t>530917fe5aa70d3a3716e391e5500fca</t>
        </is>
      </c>
      <c r="M3338" t="n">
        <v>701</v>
      </c>
      <c r="N3338" t="n">
        <v>701</v>
      </c>
    </row>
    <row r="3339">
      <c r="A3339" t="n">
        <v>134</v>
      </c>
      <c r="B3339" t="n">
        <v>2016</v>
      </c>
      <c r="C3339" t="n">
        <v>1939</v>
      </c>
      <c r="D3339" t="inlineStr">
        <is>
          <t>Sollen Ehepaare getrennt als Einzelpersonen steuerlich veranlagt werden (Individualbesteuerung)?</t>
        </is>
      </c>
      <c r="E3339" t="inlineStr">
        <is>
          <t>Standard-4</t>
        </is>
      </c>
      <c r="F3339" t="n">
        <v>4</v>
      </c>
      <c r="G3339" t="inlineStr">
        <is>
          <t>Finanzen &amp; Steuern</t>
        </is>
      </c>
      <c r="H3339" t="inlineStr">
        <is>
          <t>Q04986</t>
        </is>
      </c>
      <c r="I3339" t="inlineStr">
        <is>
          <t>de</t>
        </is>
      </c>
      <c r="J3339" t="b">
        <v>1</v>
      </c>
      <c r="K3339" t="inlineStr">
        <is>
          <t>530917fe5aa70d3a3716e391e5500fca</t>
        </is>
      </c>
      <c r="L3339" t="inlineStr">
        <is>
          <t>530917fe5aa70d3a3716e391e5500fca</t>
        </is>
      </c>
      <c r="M3339" t="n">
        <v>701</v>
      </c>
      <c r="N3339" t="n">
        <v>701</v>
      </c>
    </row>
    <row r="3340">
      <c r="A3340" t="n">
        <v>100</v>
      </c>
      <c r="B3340" t="n">
        <v>2016</v>
      </c>
      <c r="C3340" t="n">
        <v>1609</v>
      </c>
      <c r="D3340" t="inlineStr">
        <is>
          <t>Sollen Ehepaare getrennt als Einzelpersonen steuerlich veranlagt werden (Individualbesteuerung)?</t>
        </is>
      </c>
      <c r="E3340" t="inlineStr">
        <is>
          <t>Standard-4</t>
        </is>
      </c>
      <c r="F3340" t="n">
        <v>4</v>
      </c>
      <c r="G3340" t="inlineStr">
        <is>
          <t>Finanzen &amp; Steuern</t>
        </is>
      </c>
      <c r="H3340" t="inlineStr">
        <is>
          <t>Q05038</t>
        </is>
      </c>
      <c r="I3340" t="inlineStr">
        <is>
          <t>de</t>
        </is>
      </c>
      <c r="J3340" t="b">
        <v>1</v>
      </c>
      <c r="K3340" t="inlineStr">
        <is>
          <t>530917fe5aa70d3a3716e391e5500fca</t>
        </is>
      </c>
      <c r="L3340" t="inlineStr">
        <is>
          <t>530917fe5aa70d3a3716e391e5500fca</t>
        </is>
      </c>
      <c r="M3340" t="n">
        <v>701</v>
      </c>
      <c r="N3340" t="n">
        <v>701</v>
      </c>
    </row>
    <row r="3341">
      <c r="A3341" t="n">
        <v>105</v>
      </c>
      <c r="B3341" t="n">
        <v>2016</v>
      </c>
      <c r="C3341" t="n">
        <v>1651</v>
      </c>
      <c r="D3341" t="inlineStr">
        <is>
          <t>Sollen Ehepaare getrennt als Einzelpersonen steuerlich veranlagt werden (Individualbesteuerung)?</t>
        </is>
      </c>
      <c r="E3341" t="inlineStr">
        <is>
          <t>Standard-4</t>
        </is>
      </c>
      <c r="F3341" t="n">
        <v>4</v>
      </c>
      <c r="G3341" t="inlineStr">
        <is>
          <t>Finanzen &amp; Steuern</t>
        </is>
      </c>
      <c r="H3341" t="inlineStr">
        <is>
          <t>Q05082</t>
        </is>
      </c>
      <c r="I3341" t="inlineStr">
        <is>
          <t>de</t>
        </is>
      </c>
      <c r="J3341" t="b">
        <v>1</v>
      </c>
      <c r="K3341" t="inlineStr">
        <is>
          <t>530917fe5aa70d3a3716e391e5500fca</t>
        </is>
      </c>
      <c r="L3341" t="inlineStr">
        <is>
          <t>530917fe5aa70d3a3716e391e5500fca</t>
        </is>
      </c>
      <c r="M3341" t="n">
        <v>701</v>
      </c>
      <c r="N3341" t="n">
        <v>701</v>
      </c>
    </row>
    <row r="3342">
      <c r="A3342" t="n">
        <v>154</v>
      </c>
      <c r="B3342" t="n">
        <v>2017</v>
      </c>
      <c r="C3342" t="n">
        <v>2175</v>
      </c>
      <c r="D3342" t="inlineStr">
        <is>
          <t>Sollen Ehepaare getrennt als Einzelpersonen steuerlich veranlagt werden (Individualbesteuerung)?</t>
        </is>
      </c>
      <c r="E3342" t="inlineStr">
        <is>
          <t>Standard-4</t>
        </is>
      </c>
      <c r="F3342" t="n">
        <v>4</v>
      </c>
      <c r="G3342" t="inlineStr">
        <is>
          <t>Finanzen &amp; Steuern</t>
        </is>
      </c>
      <c r="H3342" t="inlineStr">
        <is>
          <t>Q05222</t>
        </is>
      </c>
      <c r="I3342" t="inlineStr">
        <is>
          <t>de</t>
        </is>
      </c>
      <c r="J3342" t="b">
        <v>1</v>
      </c>
      <c r="K3342" t="inlineStr">
        <is>
          <t>530917fe5aa70d3a3716e391e5500fca</t>
        </is>
      </c>
      <c r="L3342" t="inlineStr">
        <is>
          <t>530917fe5aa70d3a3716e391e5500fca</t>
        </is>
      </c>
      <c r="M3342" t="n">
        <v>701</v>
      </c>
      <c r="N3342" t="n">
        <v>701</v>
      </c>
    </row>
    <row r="3343">
      <c r="A3343" t="n">
        <v>156</v>
      </c>
      <c r="B3343" t="n">
        <v>2017</v>
      </c>
      <c r="C3343" t="n">
        <v>2239</v>
      </c>
      <c r="D3343" t="inlineStr">
        <is>
          <t>Sollen Ehepaare getrennt als Einzelpersonen steuerlich veranlagt werden (Individualbesteuerung)?</t>
        </is>
      </c>
      <c r="E3343" t="inlineStr">
        <is>
          <t>Standard-4</t>
        </is>
      </c>
      <c r="F3343" t="n">
        <v>4</v>
      </c>
      <c r="G3343" t="inlineStr">
        <is>
          <t>Finanzen &amp; Steuern</t>
        </is>
      </c>
      <c r="H3343" t="inlineStr">
        <is>
          <t>Q05334</t>
        </is>
      </c>
      <c r="I3343" t="inlineStr">
        <is>
          <t>de</t>
        </is>
      </c>
      <c r="J3343" t="b">
        <v>1</v>
      </c>
      <c r="K3343" t="inlineStr">
        <is>
          <t>530917fe5aa70d3a3716e391e5500fca</t>
        </is>
      </c>
      <c r="L3343" t="inlineStr">
        <is>
          <t>530917fe5aa70d3a3716e391e5500fca</t>
        </is>
      </c>
      <c r="M3343" t="n">
        <v>701</v>
      </c>
      <c r="N3343" t="n">
        <v>701</v>
      </c>
    </row>
    <row r="3344">
      <c r="A3344" t="n">
        <v>201</v>
      </c>
      <c r="B3344" t="n">
        <v>2019</v>
      </c>
      <c r="C3344" t="n">
        <v>3271</v>
      </c>
      <c r="D3344" t="inlineStr">
        <is>
          <t>Sollen Ehepaare getrennt als Einzelpersonen steuerlich veranlagt werden (Individualbesteuerung)?</t>
        </is>
      </c>
      <c r="E3344" t="inlineStr">
        <is>
          <t>Standard-4</t>
        </is>
      </c>
      <c r="F3344" t="n">
        <v>4</v>
      </c>
      <c r="G3344" t="inlineStr">
        <is>
          <t>Finanzen &amp; Steuern</t>
        </is>
      </c>
      <c r="H3344" t="inlineStr">
        <is>
          <t>Q05799</t>
        </is>
      </c>
      <c r="I3344" t="inlineStr">
        <is>
          <t>de</t>
        </is>
      </c>
      <c r="J3344" t="b">
        <v>1</v>
      </c>
      <c r="K3344" t="inlineStr">
        <is>
          <t>530917fe5aa70d3a3716e391e5500fca</t>
        </is>
      </c>
      <c r="L3344" t="inlineStr">
        <is>
          <t>530917fe5aa70d3a3716e391e5500fca</t>
        </is>
      </c>
      <c r="M3344" t="n">
        <v>701</v>
      </c>
      <c r="N3344" t="n">
        <v>701</v>
      </c>
    </row>
    <row r="3345">
      <c r="A3345" t="n">
        <v>26</v>
      </c>
      <c r="B3345" t="n">
        <v>2012</v>
      </c>
      <c r="C3345" t="n">
        <v>351</v>
      </c>
      <c r="D3345" t="inlineStr">
        <is>
          <t>Sollen Ehepaare getrennt als Einzelpersonen steuerlich veranlagt werden (Individualbesteuerung)?</t>
        </is>
      </c>
      <c r="E3345" t="inlineStr">
        <is>
          <t>Standard-4</t>
        </is>
      </c>
      <c r="F3345" t="n">
        <v>4</v>
      </c>
      <c r="G3345" t="inlineStr">
        <is>
          <t>Finanzen &amp; Steuern</t>
        </is>
      </c>
      <c r="H3345" t="inlineStr">
        <is>
          <t>Q06215</t>
        </is>
      </c>
      <c r="I3345" t="inlineStr">
        <is>
          <t>de</t>
        </is>
      </c>
      <c r="J3345" t="b">
        <v>1</v>
      </c>
      <c r="K3345" t="inlineStr">
        <is>
          <t>530917fe5aa70d3a3716e391e5500fca</t>
        </is>
      </c>
      <c r="L3345" t="inlineStr">
        <is>
          <t>530917fe5aa70d3a3716e391e5500fca</t>
        </is>
      </c>
      <c r="M3345" t="n">
        <v>701</v>
      </c>
      <c r="N3345" t="n">
        <v>701</v>
      </c>
    </row>
    <row r="3346">
      <c r="A3346" t="n">
        <v>122</v>
      </c>
      <c r="B3346" t="n">
        <v>2016</v>
      </c>
      <c r="C3346" t="n">
        <v>1825</v>
      </c>
      <c r="D3346" t="inlineStr">
        <is>
          <t>Sollen Ehepaare getrennt als Einzelpersonen steuerlich veranlagt werden (Individualbesteuerung)?</t>
        </is>
      </c>
      <c r="E3346" t="inlineStr">
        <is>
          <t>Standard-4</t>
        </is>
      </c>
      <c r="F3346" t="n">
        <v>4</v>
      </c>
      <c r="G3346" t="inlineStr">
        <is>
          <t>Finanzen &amp; Steuern</t>
        </is>
      </c>
      <c r="H3346" t="inlineStr">
        <is>
          <t>Q06279</t>
        </is>
      </c>
      <c r="I3346" t="inlineStr">
        <is>
          <t>de</t>
        </is>
      </c>
      <c r="J3346" t="b">
        <v>1</v>
      </c>
      <c r="K3346" t="inlineStr">
        <is>
          <t>530917fe5aa70d3a3716e391e5500fca</t>
        </is>
      </c>
      <c r="L3346" t="inlineStr">
        <is>
          <t>530917fe5aa70d3a3716e391e5500fca</t>
        </is>
      </c>
      <c r="M3346" t="n">
        <v>701</v>
      </c>
      <c r="N3346" t="n">
        <v>701</v>
      </c>
    </row>
    <row r="3347">
      <c r="A3347" t="n">
        <v>36</v>
      </c>
      <c r="B3347" t="n">
        <v>2012</v>
      </c>
      <c r="C3347" t="n">
        <v>441</v>
      </c>
      <c r="D3347" t="inlineStr">
        <is>
          <t>Sollen Ehepaare getrennt als Einzelpersonen steuerlich veranlagt werden (Individualbesteuerung)?</t>
        </is>
      </c>
      <c r="E3347" t="inlineStr">
        <is>
          <t>Standard-4</t>
        </is>
      </c>
      <c r="F3347" t="n">
        <v>4</v>
      </c>
      <c r="G3347" t="inlineStr">
        <is>
          <t>Finanzen &amp; Steuern</t>
        </is>
      </c>
      <c r="H3347" t="inlineStr">
        <is>
          <t>Q06618</t>
        </is>
      </c>
      <c r="I3347" t="inlineStr">
        <is>
          <t>de</t>
        </is>
      </c>
      <c r="J3347" t="b">
        <v>1</v>
      </c>
      <c r="K3347" t="inlineStr">
        <is>
          <t>530917fe5aa70d3a3716e391e5500fca</t>
        </is>
      </c>
      <c r="L3347" t="inlineStr">
        <is>
          <t>530917fe5aa70d3a3716e391e5500fca</t>
        </is>
      </c>
      <c r="M3347" t="n">
        <v>701</v>
      </c>
      <c r="N3347" t="n">
        <v>701</v>
      </c>
    </row>
    <row r="3348">
      <c r="A3348" t="n">
        <v>134</v>
      </c>
      <c r="B3348" t="n">
        <v>2016</v>
      </c>
      <c r="C3348" t="n">
        <v>1939</v>
      </c>
      <c r="D3348" t="inlineStr">
        <is>
          <t>Sollen Ehepaare getrennt als Einzelpersonen steuerlich veranlagt werden (Individualbesteuerung)?</t>
        </is>
      </c>
      <c r="E3348" t="inlineStr">
        <is>
          <t>Standard-4</t>
        </is>
      </c>
      <c r="F3348" t="n">
        <v>4</v>
      </c>
      <c r="G3348" t="inlineStr">
        <is>
          <t>Finanzen &amp; Steuern</t>
        </is>
      </c>
      <c r="H3348" t="inlineStr">
        <is>
          <t>Q06855</t>
        </is>
      </c>
      <c r="I3348" t="inlineStr">
        <is>
          <t>de</t>
        </is>
      </c>
      <c r="J3348" t="b">
        <v>1</v>
      </c>
      <c r="K3348" t="inlineStr">
        <is>
          <t>530917fe5aa70d3a3716e391e5500fca</t>
        </is>
      </c>
      <c r="L3348" t="inlineStr">
        <is>
          <t>530917fe5aa70d3a3716e391e5500fca</t>
        </is>
      </c>
      <c r="M3348" t="n">
        <v>701</v>
      </c>
      <c r="N3348" t="n">
        <v>701</v>
      </c>
    </row>
    <row r="3349">
      <c r="A3349" t="n">
        <v>96</v>
      </c>
      <c r="B3349" t="n">
        <v>2015</v>
      </c>
      <c r="C3349" t="n">
        <v>1197</v>
      </c>
      <c r="D3349" t="inlineStr">
        <is>
          <t>Sollen Ehepaare getrennt als Einzelpersonen steuerlich veranlagt werden (Individualbesteuerung)?</t>
        </is>
      </c>
      <c r="E3349" t="inlineStr">
        <is>
          <t>Standard-4</t>
        </is>
      </c>
      <c r="F3349" t="n">
        <v>4</v>
      </c>
      <c r="G3349" t="inlineStr">
        <is>
          <t>Finanzen &amp; Steuern</t>
        </is>
      </c>
      <c r="H3349" t="inlineStr">
        <is>
          <t>Q07305</t>
        </is>
      </c>
      <c r="I3349" t="inlineStr">
        <is>
          <t>de</t>
        </is>
      </c>
      <c r="J3349" t="b">
        <v>1</v>
      </c>
      <c r="K3349" t="inlineStr">
        <is>
          <t>530917fe5aa70d3a3716e391e5500fca</t>
        </is>
      </c>
      <c r="L3349" t="inlineStr">
        <is>
          <t>530917fe5aa70d3a3716e391e5500fca</t>
        </is>
      </c>
      <c r="M3349" t="n">
        <v>701</v>
      </c>
      <c r="N3349" t="n">
        <v>701</v>
      </c>
    </row>
    <row r="3350">
      <c r="A3350" t="n">
        <v>201</v>
      </c>
      <c r="B3350" t="n">
        <v>2019</v>
      </c>
      <c r="C3350" t="n">
        <v>3271</v>
      </c>
      <c r="D3350" t="inlineStr">
        <is>
          <t>Sollen Ehepaare getrennt als Einzelpersonen steuerlich veranlagt werden (Individualbesteuerung)?</t>
        </is>
      </c>
      <c r="E3350" t="inlineStr">
        <is>
          <t>Standard-4</t>
        </is>
      </c>
      <c r="F3350" t="n">
        <v>4</v>
      </c>
      <c r="G3350" t="inlineStr">
        <is>
          <t>Finanzen &amp; Steuern</t>
        </is>
      </c>
      <c r="H3350" t="inlineStr">
        <is>
          <t>Q07358</t>
        </is>
      </c>
      <c r="I3350" t="inlineStr">
        <is>
          <t>de</t>
        </is>
      </c>
      <c r="J3350" t="b">
        <v>1</v>
      </c>
      <c r="K3350" t="inlineStr">
        <is>
          <t>530917fe5aa70d3a3716e391e5500fca</t>
        </is>
      </c>
      <c r="L3350" t="inlineStr">
        <is>
          <t>530917fe5aa70d3a3716e391e5500fca</t>
        </is>
      </c>
      <c r="M3350" t="n">
        <v>701</v>
      </c>
      <c r="N3350" t="n">
        <v>701</v>
      </c>
    </row>
    <row r="3351">
      <c r="A3351" t="n">
        <v>95</v>
      </c>
      <c r="B3351" t="n">
        <v>2015</v>
      </c>
      <c r="C3351" t="n">
        <v>1461</v>
      </c>
      <c r="D3351" t="inlineStr">
        <is>
          <t>Sollen Ehepaare getrennt als Einzelpersonen steuerlich veranlagt werden (Individualbesteuerung)?</t>
        </is>
      </c>
      <c r="E3351" t="inlineStr">
        <is>
          <t>Standard-4</t>
        </is>
      </c>
      <c r="F3351" t="n">
        <v>4</v>
      </c>
      <c r="G3351" t="inlineStr">
        <is>
          <t>Finanzen &amp; Steuern</t>
        </is>
      </c>
      <c r="H3351" t="inlineStr">
        <is>
          <t>Q07529</t>
        </is>
      </c>
      <c r="I3351" t="inlineStr">
        <is>
          <t>de</t>
        </is>
      </c>
      <c r="J3351" t="b">
        <v>1</v>
      </c>
      <c r="K3351" t="inlineStr">
        <is>
          <t>530917fe5aa70d3a3716e391e5500fca</t>
        </is>
      </c>
      <c r="L3351" t="inlineStr">
        <is>
          <t>530917fe5aa70d3a3716e391e5500fca</t>
        </is>
      </c>
      <c r="M3351" t="n">
        <v>701</v>
      </c>
      <c r="N3351" t="n">
        <v>701</v>
      </c>
    </row>
    <row r="3352">
      <c r="A3352" t="n">
        <v>100</v>
      </c>
      <c r="B3352" t="n">
        <v>2016</v>
      </c>
      <c r="C3352" t="n">
        <v>1609</v>
      </c>
      <c r="D3352" t="inlineStr">
        <is>
          <t>Sollen Ehepaare getrennt als Einzelpersonen steuerlich veranlagt werden (Individualbesteuerung)?</t>
        </is>
      </c>
      <c r="E3352" t="inlineStr">
        <is>
          <t>Standard-4</t>
        </is>
      </c>
      <c r="F3352" t="n">
        <v>4</v>
      </c>
      <c r="G3352" t="inlineStr">
        <is>
          <t>Finanzen &amp; Steuern</t>
        </is>
      </c>
      <c r="H3352" t="inlineStr">
        <is>
          <t>Q07809</t>
        </is>
      </c>
      <c r="I3352" t="inlineStr">
        <is>
          <t>de</t>
        </is>
      </c>
      <c r="J3352" t="b">
        <v>1</v>
      </c>
      <c r="K3352" t="inlineStr">
        <is>
          <t>530917fe5aa70d3a3716e391e5500fca</t>
        </is>
      </c>
      <c r="L3352" t="inlineStr">
        <is>
          <t>530917fe5aa70d3a3716e391e5500fca</t>
        </is>
      </c>
      <c r="M3352" t="n">
        <v>701</v>
      </c>
      <c r="N3352" t="n">
        <v>701</v>
      </c>
    </row>
    <row r="3353">
      <c r="A3353" t="n">
        <v>44</v>
      </c>
      <c r="B3353" t="n">
        <v>2013</v>
      </c>
      <c r="C3353" t="n">
        <v>597</v>
      </c>
      <c r="D3353" t="inlineStr">
        <is>
          <t>Sollen Ehepaare getrennt als Einzelpersonen steuerlich veranlagt werden (Individualbesteuerung)?</t>
        </is>
      </c>
      <c r="E3353" t="inlineStr">
        <is>
          <t>Standard-4</t>
        </is>
      </c>
      <c r="F3353" t="n">
        <v>4</v>
      </c>
      <c r="G3353" t="inlineStr">
        <is>
          <t>Finanzen &amp; Steuern</t>
        </is>
      </c>
      <c r="H3353" t="inlineStr">
        <is>
          <t>Q07954</t>
        </is>
      </c>
      <c r="I3353" t="inlineStr">
        <is>
          <t>de</t>
        </is>
      </c>
      <c r="J3353" t="b">
        <v>1</v>
      </c>
      <c r="K3353" t="inlineStr">
        <is>
          <t>530917fe5aa70d3a3716e391e5500fca</t>
        </is>
      </c>
      <c r="L3353" t="inlineStr">
        <is>
          <t>530917fe5aa70d3a3716e391e5500fca</t>
        </is>
      </c>
      <c r="M3353" t="n">
        <v>701</v>
      </c>
      <c r="N3353" t="n">
        <v>701</v>
      </c>
    </row>
    <row r="3354">
      <c r="A3354" t="n">
        <v>154</v>
      </c>
      <c r="B3354" t="n">
        <v>2017</v>
      </c>
      <c r="C3354" t="n">
        <v>2175</v>
      </c>
      <c r="D3354" t="inlineStr">
        <is>
          <t>Sollen Ehepaare getrennt als Einzelpersonen steuerlich veranlagt werden (Individualbesteuerung)?</t>
        </is>
      </c>
      <c r="E3354" t="inlineStr">
        <is>
          <t>Standard-4</t>
        </is>
      </c>
      <c r="F3354" t="n">
        <v>4</v>
      </c>
      <c r="G3354" t="inlineStr">
        <is>
          <t>Finanzen &amp; Steuern</t>
        </is>
      </c>
      <c r="H3354" t="inlineStr">
        <is>
          <t>Q08012</t>
        </is>
      </c>
      <c r="I3354" t="inlineStr">
        <is>
          <t>de</t>
        </is>
      </c>
      <c r="J3354" t="b">
        <v>1</v>
      </c>
      <c r="K3354" t="inlineStr">
        <is>
          <t>530917fe5aa70d3a3716e391e5500fca</t>
        </is>
      </c>
      <c r="L3354" t="inlineStr">
        <is>
          <t>530917fe5aa70d3a3716e391e5500fca</t>
        </is>
      </c>
      <c r="M3354" t="n">
        <v>701</v>
      </c>
      <c r="N3354" t="n">
        <v>701</v>
      </c>
    </row>
    <row r="3355">
      <c r="A3355" t="n">
        <v>105</v>
      </c>
      <c r="B3355" t="n">
        <v>2016</v>
      </c>
      <c r="C3355" t="n">
        <v>1651</v>
      </c>
      <c r="D3355" t="inlineStr">
        <is>
          <t>Sollen Ehepaare getrennt als Einzelpersonen steuerlich veranlagt werden (Individualbesteuerung)?</t>
        </is>
      </c>
      <c r="E3355" t="inlineStr">
        <is>
          <t>Standard-4</t>
        </is>
      </c>
      <c r="F3355" t="n">
        <v>4</v>
      </c>
      <c r="G3355" t="inlineStr">
        <is>
          <t>Finanzen &amp; Steuern</t>
        </is>
      </c>
      <c r="H3355" t="inlineStr">
        <is>
          <t>Q08221</t>
        </is>
      </c>
      <c r="I3355" t="inlineStr">
        <is>
          <t>de</t>
        </is>
      </c>
      <c r="J3355" t="b">
        <v>1</v>
      </c>
      <c r="K3355" t="inlineStr">
        <is>
          <t>530917fe5aa70d3a3716e391e5500fca</t>
        </is>
      </c>
      <c r="L3355" t="inlineStr">
        <is>
          <t>530917fe5aa70d3a3716e391e5500fca</t>
        </is>
      </c>
      <c r="M3355" t="n">
        <v>701</v>
      </c>
      <c r="N3355" t="n">
        <v>701</v>
      </c>
    </row>
    <row r="3356">
      <c r="A3356" t="n">
        <v>156</v>
      </c>
      <c r="B3356" t="n">
        <v>2017</v>
      </c>
      <c r="C3356" t="n">
        <v>2239</v>
      </c>
      <c r="D3356" t="inlineStr">
        <is>
          <t>Sollen Ehepaare getrennt als Einzelpersonen steuerlich veranlagt werden (Individualbesteuerung)?</t>
        </is>
      </c>
      <c r="E3356" t="inlineStr">
        <is>
          <t>Standard-4</t>
        </is>
      </c>
      <c r="F3356" t="n">
        <v>4</v>
      </c>
      <c r="G3356" t="inlineStr">
        <is>
          <t>Finanzen &amp; Steuern</t>
        </is>
      </c>
      <c r="H3356" t="inlineStr">
        <is>
          <t>Q08672</t>
        </is>
      </c>
      <c r="I3356" t="inlineStr">
        <is>
          <t>de</t>
        </is>
      </c>
      <c r="J3356" t="b">
        <v>1</v>
      </c>
      <c r="K3356" t="inlineStr">
        <is>
          <t>530917fe5aa70d3a3716e391e5500fca</t>
        </is>
      </c>
      <c r="L3356" t="inlineStr">
        <is>
          <t>530917fe5aa70d3a3716e391e5500fca</t>
        </is>
      </c>
      <c r="M3356" t="n">
        <v>701</v>
      </c>
      <c r="N3356" t="n">
        <v>701</v>
      </c>
    </row>
    <row r="3357">
      <c r="A3357" t="n">
        <v>70</v>
      </c>
      <c r="B3357" t="n">
        <v>2014</v>
      </c>
      <c r="C3357" t="n">
        <v>1049</v>
      </c>
      <c r="D3357" t="inlineStr">
        <is>
          <t>Sollen Ehepaare getrennt als Einzelpersonen steuerlich veranlagt werden (Individualbesteuerung)?</t>
        </is>
      </c>
      <c r="E3357" t="inlineStr">
        <is>
          <t>Standard-4</t>
        </is>
      </c>
      <c r="F3357" t="n">
        <v>4</v>
      </c>
      <c r="G3357" t="inlineStr">
        <is>
          <t>Finanzen &amp; Steuern</t>
        </is>
      </c>
      <c r="H3357" t="inlineStr">
        <is>
          <t>Q08782</t>
        </is>
      </c>
      <c r="I3357" t="inlineStr">
        <is>
          <t>de</t>
        </is>
      </c>
      <c r="J3357" t="b">
        <v>1</v>
      </c>
      <c r="K3357" t="inlineStr">
        <is>
          <t>530917fe5aa70d3a3716e391e5500fca</t>
        </is>
      </c>
      <c r="L3357" t="inlineStr">
        <is>
          <t>530917fe5aa70d3a3716e391e5500fca</t>
        </is>
      </c>
      <c r="M3357" t="n">
        <v>701</v>
      </c>
      <c r="N3357" t="n">
        <v>701</v>
      </c>
    </row>
    <row r="3359">
      <c r="A3359" s="1">
        <f>== Cluster 175 – 22 Fragen – alle Fragen identisch ===</f>
        <v/>
      </c>
      <c r="B3359" s="1" t="n"/>
      <c r="C3359" s="1" t="n"/>
      <c r="D3359" s="1" t="n"/>
      <c r="E3359" s="1" t="n"/>
      <c r="F3359" s="1" t="n"/>
      <c r="G3359" s="1" t="n"/>
      <c r="H3359" s="1" t="n"/>
      <c r="I3359" s="1" t="n"/>
      <c r="J3359" s="1" t="n"/>
      <c r="K3359" s="1" t="n"/>
      <c r="L3359" s="1" t="n"/>
      <c r="M3359" s="1" t="n"/>
      <c r="N3359" s="1" t="n"/>
    </row>
    <row r="3360">
      <c r="A3360" t="inlineStr">
        <is>
          <t>ID_Wahl</t>
        </is>
      </c>
      <c r="B3360" t="inlineStr">
        <is>
          <t>Datum</t>
        </is>
      </c>
      <c r="C3360" t="inlineStr">
        <is>
          <t>Frage_ID</t>
        </is>
      </c>
      <c r="D3360" t="inlineStr">
        <is>
          <t>Frage_Text</t>
        </is>
      </c>
      <c r="E3360" t="inlineStr">
        <is>
          <t>Frage_Typ</t>
        </is>
      </c>
      <c r="F3360" t="inlineStr">
        <is>
          <t>Bereich_ID</t>
        </is>
      </c>
      <c r="G3360" t="inlineStr">
        <is>
          <t>Bereich</t>
        </is>
      </c>
      <c r="H3360" t="inlineStr">
        <is>
          <t>ID_gesamt</t>
        </is>
      </c>
      <c r="I3360" t="inlineStr">
        <is>
          <t>Sprache</t>
        </is>
      </c>
      <c r="J3360" t="inlineStr">
        <is>
          <t>Duplikat</t>
        </is>
      </c>
      <c r="K3360" t="inlineStr">
        <is>
          <t>Frage_Hash</t>
        </is>
      </c>
      <c r="L3360" t="inlineStr">
        <is>
          <t>Duplikat_Gruppe</t>
        </is>
      </c>
      <c r="M3360" t="inlineStr">
        <is>
          <t>Cluster_Duplikate</t>
        </is>
      </c>
      <c r="N3360" t="inlineStr">
        <is>
          <t>Cluster_Final</t>
        </is>
      </c>
    </row>
    <row r="3361">
      <c r="A3361" t="n">
        <v>40</v>
      </c>
      <c r="B3361" s="2" t="n">
        <v>43919</v>
      </c>
      <c r="C3361" t="n">
        <v>898</v>
      </c>
      <c r="D3361" t="inlineStr">
        <is>
          <t>Sollen die Anforderungen bei Einbürgerungen, insbesondere hinsichtlich Deutschkenntnisse und gesellschaftliche Integration, erhöht werden?</t>
        </is>
      </c>
      <c r="E3361" t="inlineStr">
        <is>
          <t>options4</t>
        </is>
      </c>
      <c r="F3361" t="n">
        <v>4243</v>
      </c>
      <c r="G3361" t="inlineStr">
        <is>
          <t>Migration &amp; Integration</t>
        </is>
      </c>
      <c r="H3361" t="inlineStr">
        <is>
          <t>Q00278</t>
        </is>
      </c>
      <c r="I3361" t="inlineStr">
        <is>
          <t>de</t>
        </is>
      </c>
      <c r="J3361" t="b">
        <v>1</v>
      </c>
      <c r="K3361" t="inlineStr">
        <is>
          <t>ca3d561e979d5d7ada60ae1bbd73f546</t>
        </is>
      </c>
      <c r="L3361" t="inlineStr">
        <is>
          <t>ca3d561e979d5d7ada60ae1bbd73f546</t>
        </is>
      </c>
      <c r="M3361" t="n">
        <v>175</v>
      </c>
      <c r="N3361" t="n">
        <v>175</v>
      </c>
    </row>
    <row r="3362">
      <c r="A3362" t="n">
        <v>71</v>
      </c>
      <c r="B3362" s="2" t="n">
        <v>44311</v>
      </c>
      <c r="C3362" t="n">
        <v>3305</v>
      </c>
      <c r="D3362" t="inlineStr">
        <is>
          <t>Sollen die Anforderungen bei Einbürgerungen, insbesondere hinsichtlich Deutschkenntnisse und gesellschaftliche Integration, erhöht werden?</t>
        </is>
      </c>
      <c r="E3362" t="inlineStr">
        <is>
          <t>options4</t>
        </is>
      </c>
      <c r="F3362" t="n">
        <v>4302</v>
      </c>
      <c r="G3362" t="inlineStr">
        <is>
          <t>Migration &amp; Integration</t>
        </is>
      </c>
      <c r="H3362" t="inlineStr">
        <is>
          <t>Q00989</t>
        </is>
      </c>
      <c r="I3362" t="inlineStr">
        <is>
          <t>de</t>
        </is>
      </c>
      <c r="J3362" t="b">
        <v>1</v>
      </c>
      <c r="K3362" t="inlineStr">
        <is>
          <t>ca3d561e979d5d7ada60ae1bbd73f546</t>
        </is>
      </c>
      <c r="L3362" t="inlineStr">
        <is>
          <t>ca3d561e979d5d7ada60ae1bbd73f546</t>
        </is>
      </c>
      <c r="M3362" t="n">
        <v>175</v>
      </c>
      <c r="N3362" t="n">
        <v>175</v>
      </c>
    </row>
    <row r="3363">
      <c r="A3363" t="n">
        <v>63</v>
      </c>
      <c r="B3363" s="2" t="n">
        <v>44311</v>
      </c>
      <c r="C3363" t="n">
        <v>3304</v>
      </c>
      <c r="D3363" t="inlineStr">
        <is>
          <t>Sollen die Anforderungen bei Einbürgerungen, insbesondere hinsichtlich Deutschkenntnisse und gesellschaftliche Integration, erhöht werden?</t>
        </is>
      </c>
      <c r="E3363" t="inlineStr">
        <is>
          <t>options4</t>
        </is>
      </c>
      <c r="F3363" t="n">
        <v>4294</v>
      </c>
      <c r="G3363" t="inlineStr">
        <is>
          <t>Migration &amp; Integration</t>
        </is>
      </c>
      <c r="H3363" t="inlineStr">
        <is>
          <t>Q01046</t>
        </is>
      </c>
      <c r="I3363" t="inlineStr">
        <is>
          <t>de</t>
        </is>
      </c>
      <c r="J3363" t="b">
        <v>1</v>
      </c>
      <c r="K3363" t="inlineStr">
        <is>
          <t>ca3d561e979d5d7ada60ae1bbd73f546</t>
        </is>
      </c>
      <c r="L3363" t="inlineStr">
        <is>
          <t>ca3d561e979d5d7ada60ae1bbd73f546</t>
        </is>
      </c>
      <c r="M3363" t="n">
        <v>175</v>
      </c>
      <c r="N3363" t="n">
        <v>175</v>
      </c>
    </row>
    <row r="3364">
      <c r="A3364" t="n">
        <v>64</v>
      </c>
      <c r="B3364" s="2" t="n">
        <v>44311</v>
      </c>
      <c r="C3364" t="n">
        <v>3662</v>
      </c>
      <c r="D3364" t="inlineStr">
        <is>
          <t>Sollen die Anforderungen bei Einbürgerungen, insbesondere hinsichtlich Deutschkenntnisse und gesellschaftliche Integration, erhöht werden?</t>
        </is>
      </c>
      <c r="E3364" t="inlineStr">
        <is>
          <t>options4</t>
        </is>
      </c>
      <c r="F3364" t="n">
        <v>4296</v>
      </c>
      <c r="G3364" t="inlineStr">
        <is>
          <t>Migration &amp; Integration</t>
        </is>
      </c>
      <c r="H3364" t="inlineStr">
        <is>
          <t>Q01093</t>
        </is>
      </c>
      <c r="I3364" t="inlineStr">
        <is>
          <t>de</t>
        </is>
      </c>
      <c r="J3364" t="b">
        <v>1</v>
      </c>
      <c r="K3364" t="inlineStr">
        <is>
          <t>ca3d561e979d5d7ada60ae1bbd73f546</t>
        </is>
      </c>
      <c r="L3364" t="inlineStr">
        <is>
          <t>ca3d561e979d5d7ada60ae1bbd73f546</t>
        </is>
      </c>
      <c r="M3364" t="n">
        <v>175</v>
      </c>
      <c r="N3364" t="n">
        <v>175</v>
      </c>
    </row>
    <row r="3365">
      <c r="A3365" t="n">
        <v>75</v>
      </c>
      <c r="B3365" s="2" t="n">
        <v>44465</v>
      </c>
      <c r="C3365" t="n">
        <v>3912</v>
      </c>
      <c r="D3365" t="inlineStr">
        <is>
          <t>Sollen die Anforderungen bei Einbürgerungen, insbesondere hinsichtlich Deutschkenntnisse und gesellschaftliche Integration, erhöht werden?</t>
        </is>
      </c>
      <c r="E3365" t="inlineStr">
        <is>
          <t>options4</t>
        </is>
      </c>
      <c r="F3365" t="n">
        <v>4312</v>
      </c>
      <c r="G3365" t="inlineStr">
        <is>
          <t>Migration &amp; Integration</t>
        </is>
      </c>
      <c r="H3365" t="inlineStr">
        <is>
          <t>Q01249</t>
        </is>
      </c>
      <c r="I3365" t="inlineStr">
        <is>
          <t>de</t>
        </is>
      </c>
      <c r="J3365" t="b">
        <v>1</v>
      </c>
      <c r="K3365" t="inlineStr">
        <is>
          <t>ca3d561e979d5d7ada60ae1bbd73f546</t>
        </is>
      </c>
      <c r="L3365" t="inlineStr">
        <is>
          <t>ca3d561e979d5d7ada60ae1bbd73f546</t>
        </is>
      </c>
      <c r="M3365" t="n">
        <v>175</v>
      </c>
      <c r="N3365" t="n">
        <v>175</v>
      </c>
    </row>
    <row r="3366">
      <c r="A3366" t="n">
        <v>80</v>
      </c>
      <c r="B3366" s="2" t="n">
        <v>44528</v>
      </c>
      <c r="C3366" t="n">
        <v>4495</v>
      </c>
      <c r="D3366" t="inlineStr">
        <is>
          <t>Sollen die Anforderungen bei Einbürgerungen, insbesondere hinsichtlich Deutschkenntnisse und gesellschaftliche Integration, erhöht werden?</t>
        </is>
      </c>
      <c r="E3366" t="inlineStr">
        <is>
          <t>options4</t>
        </is>
      </c>
      <c r="F3366" t="n">
        <v>4308</v>
      </c>
      <c r="G3366" t="inlineStr">
        <is>
          <t>Migration &amp; Integration</t>
        </is>
      </c>
      <c r="H3366" t="inlineStr">
        <is>
          <t>Q01406</t>
        </is>
      </c>
      <c r="I3366" t="inlineStr">
        <is>
          <t>de</t>
        </is>
      </c>
      <c r="J3366" t="b">
        <v>1</v>
      </c>
      <c r="K3366" t="inlineStr">
        <is>
          <t>ca3d561e979d5d7ada60ae1bbd73f546</t>
        </is>
      </c>
      <c r="L3366" t="inlineStr">
        <is>
          <t>ca3d561e979d5d7ada60ae1bbd73f546</t>
        </is>
      </c>
      <c r="M3366" t="n">
        <v>175</v>
      </c>
      <c r="N3366" t="n">
        <v>175</v>
      </c>
    </row>
    <row r="3367">
      <c r="A3367" t="n">
        <v>83</v>
      </c>
      <c r="B3367" s="2" t="n">
        <v>44605</v>
      </c>
      <c r="C3367" t="n">
        <v>4782</v>
      </c>
      <c r="D3367" t="inlineStr">
        <is>
          <t>Sollen die Anforderungen bei Einbürgerungen, insbesondere hinsichtlich Deutschkenntnisse und gesellschaftliche Integration, erhöht werden?</t>
        </is>
      </c>
      <c r="E3367" t="inlineStr">
        <is>
          <t>options4</t>
        </is>
      </c>
      <c r="F3367" t="n">
        <v>4329</v>
      </c>
      <c r="G3367" t="inlineStr">
        <is>
          <t>Migration &amp; Integration</t>
        </is>
      </c>
      <c r="H3367" t="inlineStr">
        <is>
          <t>Q01458</t>
        </is>
      </c>
      <c r="I3367" t="inlineStr">
        <is>
          <t>de</t>
        </is>
      </c>
      <c r="J3367" t="b">
        <v>1</v>
      </c>
      <c r="K3367" t="inlineStr">
        <is>
          <t>ca3d561e979d5d7ada60ae1bbd73f546</t>
        </is>
      </c>
      <c r="L3367" t="inlineStr">
        <is>
          <t>ca3d561e979d5d7ada60ae1bbd73f546</t>
        </is>
      </c>
      <c r="M3367" t="n">
        <v>175</v>
      </c>
      <c r="N3367" t="n">
        <v>175</v>
      </c>
    </row>
    <row r="3368">
      <c r="A3368" t="n">
        <v>84</v>
      </c>
      <c r="B3368" s="2" t="n">
        <v>44605</v>
      </c>
      <c r="C3368" t="n">
        <v>4577</v>
      </c>
      <c r="D3368" t="inlineStr">
        <is>
          <t>Sollen die Anforderungen bei Einbürgerungen, insbesondere hinsichtlich Deutschkenntnisse und gesellschaftliche Integration, erhöht werden?</t>
        </is>
      </c>
      <c r="E3368" t="inlineStr">
        <is>
          <t>options4</t>
        </is>
      </c>
      <c r="F3368" t="n">
        <v>4316</v>
      </c>
      <c r="G3368" t="inlineStr">
        <is>
          <t>Migration &amp; Integration</t>
        </is>
      </c>
      <c r="H3368" t="inlineStr">
        <is>
          <t>Q01516</t>
        </is>
      </c>
      <c r="I3368" t="inlineStr">
        <is>
          <t>de</t>
        </is>
      </c>
      <c r="J3368" t="b">
        <v>1</v>
      </c>
      <c r="K3368" t="inlineStr">
        <is>
          <t>ca3d561e979d5d7ada60ae1bbd73f546</t>
        </is>
      </c>
      <c r="L3368" t="inlineStr">
        <is>
          <t>ca3d561e979d5d7ada60ae1bbd73f546</t>
        </is>
      </c>
      <c r="M3368" t="n">
        <v>175</v>
      </c>
      <c r="N3368" t="n">
        <v>175</v>
      </c>
    </row>
    <row r="3369">
      <c r="A3369" t="n">
        <v>92</v>
      </c>
      <c r="B3369" s="2" t="n">
        <v>44647</v>
      </c>
      <c r="C3369" t="n">
        <v>5545</v>
      </c>
      <c r="D3369" t="inlineStr">
        <is>
          <t>Sollen die Anforderungen bei Einbürgerungen, insbesondere hinsichtlich Deutschkenntnisse und gesellschaftliche Integration, erhöht werden?</t>
        </is>
      </c>
      <c r="E3369" t="inlineStr">
        <is>
          <t>options4</t>
        </is>
      </c>
      <c r="F3369" t="n">
        <v>4338</v>
      </c>
      <c r="G3369" t="inlineStr">
        <is>
          <t>Migration &amp; Integration</t>
        </is>
      </c>
      <c r="H3369" t="inlineStr">
        <is>
          <t>Q01630</t>
        </is>
      </c>
      <c r="I3369" t="inlineStr">
        <is>
          <t>de</t>
        </is>
      </c>
      <c r="J3369" t="b">
        <v>1</v>
      </c>
      <c r="K3369" t="inlineStr">
        <is>
          <t>ca3d561e979d5d7ada60ae1bbd73f546</t>
        </is>
      </c>
      <c r="L3369" t="inlineStr">
        <is>
          <t>ca3d561e979d5d7ada60ae1bbd73f546</t>
        </is>
      </c>
      <c r="M3369" t="n">
        <v>175</v>
      </c>
      <c r="N3369" t="n">
        <v>175</v>
      </c>
    </row>
    <row r="3370">
      <c r="A3370" t="n">
        <v>108</v>
      </c>
      <c r="B3370" s="2" t="n">
        <v>44647</v>
      </c>
      <c r="C3370" t="n">
        <v>5824</v>
      </c>
      <c r="D3370" t="inlineStr">
        <is>
          <t>Sollen die Anforderungen bei Einbürgerungen, insbesondere hinsichtlich Deutschkenntnisse und gesellschaftliche Integration, erhöht werden?</t>
        </is>
      </c>
      <c r="E3370" t="inlineStr">
        <is>
          <t>options4</t>
        </is>
      </c>
      <c r="F3370" t="n">
        <v>4323</v>
      </c>
      <c r="G3370" t="inlineStr">
        <is>
          <t>Migration &amp; Integration</t>
        </is>
      </c>
      <c r="H3370" t="inlineStr">
        <is>
          <t>Q01683</t>
        </is>
      </c>
      <c r="I3370" t="inlineStr">
        <is>
          <t>de</t>
        </is>
      </c>
      <c r="J3370" t="b">
        <v>1</v>
      </c>
      <c r="K3370" t="inlineStr">
        <is>
          <t>ca3d561e979d5d7ada60ae1bbd73f546</t>
        </is>
      </c>
      <c r="L3370" t="inlineStr">
        <is>
          <t>ca3d561e979d5d7ada60ae1bbd73f546</t>
        </is>
      </c>
      <c r="M3370" t="n">
        <v>175</v>
      </c>
      <c r="N3370" t="n">
        <v>175</v>
      </c>
    </row>
    <row r="3371">
      <c r="A3371" t="n">
        <v>95</v>
      </c>
      <c r="B3371" s="2" t="n">
        <v>44647</v>
      </c>
      <c r="C3371" t="n">
        <v>5721</v>
      </c>
      <c r="D3371" t="inlineStr">
        <is>
          <t>Sollen die Anforderungen bei Einbürgerungen, insbesondere hinsichtlich Deutschkenntnisse und gesellschaftliche Integration, erhöht werden?</t>
        </is>
      </c>
      <c r="E3371" t="inlineStr">
        <is>
          <t>options4</t>
        </is>
      </c>
      <c r="F3371" t="n">
        <v>4339</v>
      </c>
      <c r="G3371" t="inlineStr">
        <is>
          <t>Migration &amp; Integration</t>
        </is>
      </c>
      <c r="H3371" t="inlineStr">
        <is>
          <t>Q01737</t>
        </is>
      </c>
      <c r="I3371" t="inlineStr">
        <is>
          <t>de</t>
        </is>
      </c>
      <c r="J3371" t="b">
        <v>1</v>
      </c>
      <c r="K3371" t="inlineStr">
        <is>
          <t>ca3d561e979d5d7ada60ae1bbd73f546</t>
        </is>
      </c>
      <c r="L3371" t="inlineStr">
        <is>
          <t>ca3d561e979d5d7ada60ae1bbd73f546</t>
        </is>
      </c>
      <c r="M3371" t="n">
        <v>175</v>
      </c>
      <c r="N3371" t="n">
        <v>175</v>
      </c>
    </row>
    <row r="3372">
      <c r="A3372" t="n">
        <v>102</v>
      </c>
      <c r="B3372" s="2" t="n">
        <v>44605</v>
      </c>
      <c r="C3372" t="n">
        <v>4897</v>
      </c>
      <c r="D3372" t="inlineStr">
        <is>
          <t>Sollen die Anforderungen bei Einbürgerungen, insbesondere hinsichtlich Deutschkenntnisse und gesellschaftliche Integration, erhöht werden?</t>
        </is>
      </c>
      <c r="E3372" t="inlineStr">
        <is>
          <t>options4</t>
        </is>
      </c>
      <c r="F3372" t="n">
        <v>4325</v>
      </c>
      <c r="G3372" t="inlineStr">
        <is>
          <t>Migration &amp; Integration</t>
        </is>
      </c>
      <c r="H3372" t="inlineStr">
        <is>
          <t>Q01788</t>
        </is>
      </c>
      <c r="I3372" t="inlineStr">
        <is>
          <t>de</t>
        </is>
      </c>
      <c r="J3372" t="b">
        <v>1</v>
      </c>
      <c r="K3372" t="inlineStr">
        <is>
          <t>ca3d561e979d5d7ada60ae1bbd73f546</t>
        </is>
      </c>
      <c r="L3372" t="inlineStr">
        <is>
          <t>ca3d561e979d5d7ada60ae1bbd73f546</t>
        </is>
      </c>
      <c r="M3372" t="n">
        <v>175</v>
      </c>
      <c r="N3372" t="n">
        <v>175</v>
      </c>
    </row>
    <row r="3373">
      <c r="A3373" t="n">
        <v>106</v>
      </c>
      <c r="B3373" s="2" t="n">
        <v>44633</v>
      </c>
      <c r="C3373" t="n">
        <v>5292</v>
      </c>
      <c r="D3373" t="inlineStr">
        <is>
          <t>Sollen die Anforderungen bei Einbürgerungen, insbesondere hinsichtlich Deutschkenntnisse und gesellschaftliche Integration, erhöht werden?</t>
        </is>
      </c>
      <c r="E3373" t="inlineStr">
        <is>
          <t>options4</t>
        </is>
      </c>
      <c r="F3373" t="n">
        <v>4333</v>
      </c>
      <c r="G3373" t="inlineStr">
        <is>
          <t>Migration &amp; Integration</t>
        </is>
      </c>
      <c r="H3373" t="inlineStr">
        <is>
          <t>Q01896</t>
        </is>
      </c>
      <c r="I3373" t="inlineStr">
        <is>
          <t>de</t>
        </is>
      </c>
      <c r="J3373" t="b">
        <v>1</v>
      </c>
      <c r="K3373" t="inlineStr">
        <is>
          <t>ca3d561e979d5d7ada60ae1bbd73f546</t>
        </is>
      </c>
      <c r="L3373" t="inlineStr">
        <is>
          <t>ca3d561e979d5d7ada60ae1bbd73f546</t>
        </is>
      </c>
      <c r="M3373" t="n">
        <v>175</v>
      </c>
      <c r="N3373" t="n">
        <v>175</v>
      </c>
    </row>
    <row r="3374">
      <c r="A3374" t="n">
        <v>109</v>
      </c>
      <c r="B3374" s="2" t="n">
        <v>44647</v>
      </c>
      <c r="C3374" t="n">
        <v>5512</v>
      </c>
      <c r="D3374" t="inlineStr">
        <is>
          <t>Sollen die Anforderungen bei Einbürgerungen, insbesondere hinsichtlich Deutschkenntnisse und gesellschaftliche Integration, erhöht werden?</t>
        </is>
      </c>
      <c r="E3374" t="inlineStr">
        <is>
          <t>options4</t>
        </is>
      </c>
      <c r="F3374" t="n">
        <v>4337</v>
      </c>
      <c r="G3374" t="inlineStr">
        <is>
          <t>Migration &amp; Integration</t>
        </is>
      </c>
      <c r="H3374" t="inlineStr">
        <is>
          <t>Q01952</t>
        </is>
      </c>
      <c r="I3374" t="inlineStr">
        <is>
          <t>de</t>
        </is>
      </c>
      <c r="J3374" t="b">
        <v>1</v>
      </c>
      <c r="K3374" t="inlineStr">
        <is>
          <t>ca3d561e979d5d7ada60ae1bbd73f546</t>
        </is>
      </c>
      <c r="L3374" t="inlineStr">
        <is>
          <t>ca3d561e979d5d7ada60ae1bbd73f546</t>
        </is>
      </c>
      <c r="M3374" t="n">
        <v>175</v>
      </c>
      <c r="N3374" t="n">
        <v>175</v>
      </c>
    </row>
    <row r="3375">
      <c r="A3375" t="n">
        <v>512</v>
      </c>
      <c r="B3375" s="2" t="n">
        <v>44633</v>
      </c>
      <c r="C3375" t="n">
        <v>5293</v>
      </c>
      <c r="D3375" t="inlineStr">
        <is>
          <t>Sollen die Anforderungen bei Einbürgerungen, insbesondere hinsichtlich Deutschkenntnisse und gesellschaftliche Integration, erhöht werden?</t>
        </is>
      </c>
      <c r="E3375" t="inlineStr">
        <is>
          <t>options4</t>
        </is>
      </c>
      <c r="F3375" t="n">
        <v>4336</v>
      </c>
      <c r="G3375" t="inlineStr">
        <is>
          <t>Migration &amp; Integration</t>
        </is>
      </c>
      <c r="H3375" t="inlineStr">
        <is>
          <t>Q02539</t>
        </is>
      </c>
      <c r="I3375" t="inlineStr">
        <is>
          <t>de</t>
        </is>
      </c>
      <c r="J3375" t="b">
        <v>1</v>
      </c>
      <c r="K3375" t="inlineStr">
        <is>
          <t>ca3d561e979d5d7ada60ae1bbd73f546</t>
        </is>
      </c>
      <c r="L3375" t="inlineStr">
        <is>
          <t>ca3d561e979d5d7ada60ae1bbd73f546</t>
        </is>
      </c>
      <c r="M3375" t="n">
        <v>175</v>
      </c>
      <c r="N3375" t="n">
        <v>175</v>
      </c>
    </row>
    <row r="3376">
      <c r="A3376" t="n">
        <v>123</v>
      </c>
      <c r="B3376" t="n">
        <v>2015</v>
      </c>
      <c r="C3376" t="n">
        <v>1869</v>
      </c>
      <c r="D3376" t="inlineStr">
        <is>
          <t>Sollen die Anforderungen bei Einbürgerungen, insbesondere hinsichtlich Deutschkenntnisse und gesellschaftliche Integration, erhöht werden?</t>
        </is>
      </c>
      <c r="E3376" t="inlineStr">
        <is>
          <t>Standard-4</t>
        </is>
      </c>
      <c r="F3376" t="n">
        <v>9</v>
      </c>
      <c r="G3376" t="inlineStr">
        <is>
          <t>Migration &amp; Integration</t>
        </is>
      </c>
      <c r="H3376" t="inlineStr">
        <is>
          <t>Q04593</t>
        </is>
      </c>
      <c r="I3376" t="inlineStr">
        <is>
          <t>de</t>
        </is>
      </c>
      <c r="J3376" t="b">
        <v>1</v>
      </c>
      <c r="K3376" t="inlineStr">
        <is>
          <t>ca3d561e979d5d7ada60ae1bbd73f546</t>
        </is>
      </c>
      <c r="L3376" t="inlineStr">
        <is>
          <t>ca3d561e979d5d7ada60ae1bbd73f546</t>
        </is>
      </c>
      <c r="M3376" t="n">
        <v>175</v>
      </c>
      <c r="N3376" t="n">
        <v>175</v>
      </c>
    </row>
    <row r="3377">
      <c r="A3377" t="n">
        <v>96</v>
      </c>
      <c r="B3377" t="n">
        <v>2015</v>
      </c>
      <c r="C3377" t="n">
        <v>1191</v>
      </c>
      <c r="D3377" t="inlineStr">
        <is>
          <t>Sollen die Anforderungen bei Einbürgerungen, insbesondere hinsichtlich Deutschkenntnisse und gesellschaftliche Integration, erhöht werden?</t>
        </is>
      </c>
      <c r="E3377" t="inlineStr">
        <is>
          <t>Standard-4</t>
        </is>
      </c>
      <c r="F3377" t="n">
        <v>9</v>
      </c>
      <c r="G3377" t="inlineStr">
        <is>
          <t>Migration &amp; Integration</t>
        </is>
      </c>
      <c r="H3377" t="inlineStr">
        <is>
          <t>Q04707</t>
        </is>
      </c>
      <c r="I3377" t="inlineStr">
        <is>
          <t>de</t>
        </is>
      </c>
      <c r="J3377" t="b">
        <v>1</v>
      </c>
      <c r="K3377" t="inlineStr">
        <is>
          <t>ca3d561e979d5d7ada60ae1bbd73f546</t>
        </is>
      </c>
      <c r="L3377" t="inlineStr">
        <is>
          <t>ca3d561e979d5d7ada60ae1bbd73f546</t>
        </is>
      </c>
      <c r="M3377" t="n">
        <v>175</v>
      </c>
      <c r="N3377" t="n">
        <v>175</v>
      </c>
    </row>
    <row r="3378">
      <c r="A3378" t="n">
        <v>105</v>
      </c>
      <c r="B3378" t="n">
        <v>2016</v>
      </c>
      <c r="C3378" t="n">
        <v>1644</v>
      </c>
      <c r="D3378" t="inlineStr">
        <is>
          <t>Sollen die Anforderungen bei Einbürgerungen, insbesondere hinsichtlich Deutschkenntnisse und gesellschaftliche Integration, erhöht werden?</t>
        </is>
      </c>
      <c r="E3378" t="inlineStr">
        <is>
          <t>Standard-4</t>
        </is>
      </c>
      <c r="F3378" t="n">
        <v>9</v>
      </c>
      <c r="G3378" t="inlineStr">
        <is>
          <t>Migration &amp; Integration</t>
        </is>
      </c>
      <c r="H3378" t="inlineStr">
        <is>
          <t>Q05095</t>
        </is>
      </c>
      <c r="I3378" t="inlineStr">
        <is>
          <t>de</t>
        </is>
      </c>
      <c r="J3378" t="b">
        <v>1</v>
      </c>
      <c r="K3378" t="inlineStr">
        <is>
          <t>ca3d561e979d5d7ada60ae1bbd73f546</t>
        </is>
      </c>
      <c r="L3378" t="inlineStr">
        <is>
          <t>ca3d561e979d5d7ada60ae1bbd73f546</t>
        </is>
      </c>
      <c r="M3378" t="n">
        <v>175</v>
      </c>
      <c r="N3378" t="n">
        <v>175</v>
      </c>
    </row>
    <row r="3379">
      <c r="A3379" t="n">
        <v>123</v>
      </c>
      <c r="B3379" t="n">
        <v>2016</v>
      </c>
      <c r="C3379" t="n">
        <v>1869</v>
      </c>
      <c r="D3379" t="inlineStr">
        <is>
          <t>Sollen die Anforderungen bei Einbürgerungen, insbesondere hinsichtlich Deutschkenntnisse und gesellschaftliche Integration, erhöht werden?</t>
        </is>
      </c>
      <c r="E3379" t="inlineStr">
        <is>
          <t>Standard-4</t>
        </is>
      </c>
      <c r="F3379" t="n">
        <v>9</v>
      </c>
      <c r="G3379" t="inlineStr">
        <is>
          <t>Migration &amp; Integration</t>
        </is>
      </c>
      <c r="H3379" t="inlineStr">
        <is>
          <t>Q06702</t>
        </is>
      </c>
      <c r="I3379" t="inlineStr">
        <is>
          <t>de</t>
        </is>
      </c>
      <c r="J3379" t="b">
        <v>1</v>
      </c>
      <c r="K3379" t="inlineStr">
        <is>
          <t>ca3d561e979d5d7ada60ae1bbd73f546</t>
        </is>
      </c>
      <c r="L3379" t="inlineStr">
        <is>
          <t>ca3d561e979d5d7ada60ae1bbd73f546</t>
        </is>
      </c>
      <c r="M3379" t="n">
        <v>175</v>
      </c>
      <c r="N3379" t="n">
        <v>175</v>
      </c>
    </row>
    <row r="3380">
      <c r="A3380" t="n">
        <v>96</v>
      </c>
      <c r="B3380" t="n">
        <v>2015</v>
      </c>
      <c r="C3380" t="n">
        <v>1191</v>
      </c>
      <c r="D3380" t="inlineStr">
        <is>
          <t>Sollen die Anforderungen bei Einbürgerungen, insbesondere hinsichtlich Deutschkenntnisse und gesellschaftliche Integration, erhöht werden?</t>
        </is>
      </c>
      <c r="E3380" t="inlineStr">
        <is>
          <t>Standard-4</t>
        </is>
      </c>
      <c r="F3380" t="n">
        <v>9</v>
      </c>
      <c r="G3380" t="inlineStr">
        <is>
          <t>Migration &amp; Integration</t>
        </is>
      </c>
      <c r="H3380" t="inlineStr">
        <is>
          <t>Q07324</t>
        </is>
      </c>
      <c r="I3380" t="inlineStr">
        <is>
          <t>de</t>
        </is>
      </c>
      <c r="J3380" t="b">
        <v>1</v>
      </c>
      <c r="K3380" t="inlineStr">
        <is>
          <t>ca3d561e979d5d7ada60ae1bbd73f546</t>
        </is>
      </c>
      <c r="L3380" t="inlineStr">
        <is>
          <t>ca3d561e979d5d7ada60ae1bbd73f546</t>
        </is>
      </c>
      <c r="M3380" t="n">
        <v>175</v>
      </c>
      <c r="N3380" t="n">
        <v>175</v>
      </c>
    </row>
    <row r="3381">
      <c r="A3381" t="n">
        <v>105</v>
      </c>
      <c r="B3381" t="n">
        <v>2016</v>
      </c>
      <c r="C3381" t="n">
        <v>1644</v>
      </c>
      <c r="D3381" t="inlineStr">
        <is>
          <t>Sollen die Anforderungen bei Einbürgerungen, insbesondere hinsichtlich Deutschkenntnisse und gesellschaftliche Integration, erhöht werden?</t>
        </is>
      </c>
      <c r="E3381" t="inlineStr">
        <is>
          <t>Standard-4</t>
        </is>
      </c>
      <c r="F3381" t="n">
        <v>9</v>
      </c>
      <c r="G3381" t="inlineStr">
        <is>
          <t>Migration &amp; Integration</t>
        </is>
      </c>
      <c r="H3381" t="inlineStr">
        <is>
          <t>Q08234</t>
        </is>
      </c>
      <c r="I3381" t="inlineStr">
        <is>
          <t>de</t>
        </is>
      </c>
      <c r="J3381" t="b">
        <v>1</v>
      </c>
      <c r="K3381" t="inlineStr">
        <is>
          <t>ca3d561e979d5d7ada60ae1bbd73f546</t>
        </is>
      </c>
      <c r="L3381" t="inlineStr">
        <is>
          <t>ca3d561e979d5d7ada60ae1bbd73f546</t>
        </is>
      </c>
      <c r="M3381" t="n">
        <v>175</v>
      </c>
      <c r="N3381" t="n">
        <v>175</v>
      </c>
    </row>
    <row r="3382">
      <c r="A3382" t="n">
        <v>70</v>
      </c>
      <c r="B3382" t="n">
        <v>2014</v>
      </c>
      <c r="C3382" t="n">
        <v>1037</v>
      </c>
      <c r="D3382" t="inlineStr">
        <is>
          <t>Sollen die Anforderungen bei Einbürgerungen, insbesondere hinsichtlich Deutschkenntnisse und gesellschaftliche Integration, erhöht werden?</t>
        </is>
      </c>
      <c r="E3382" t="inlineStr">
        <is>
          <t>Standard-4</t>
        </is>
      </c>
      <c r="F3382" t="n">
        <v>9</v>
      </c>
      <c r="G3382" t="inlineStr">
        <is>
          <t>Migration &amp; Integration</t>
        </is>
      </c>
      <c r="H3382" t="inlineStr">
        <is>
          <t>Q08804</t>
        </is>
      </c>
      <c r="I3382" t="inlineStr">
        <is>
          <t>de</t>
        </is>
      </c>
      <c r="J3382" t="b">
        <v>1</v>
      </c>
      <c r="K3382" t="inlineStr">
        <is>
          <t>ca3d561e979d5d7ada60ae1bbd73f546</t>
        </is>
      </c>
      <c r="L3382" t="inlineStr">
        <is>
          <t>ca3d561e979d5d7ada60ae1bbd73f546</t>
        </is>
      </c>
      <c r="M3382" t="n">
        <v>175</v>
      </c>
      <c r="N3382" t="n">
        <v>175</v>
      </c>
    </row>
    <row r="3384">
      <c r="A3384" s="1">
        <f>== Cluster 452 – 21 Fragen – alle Fragen identisch ===</f>
        <v/>
      </c>
      <c r="B3384" s="1" t="n"/>
      <c r="C3384" s="1" t="n"/>
      <c r="D3384" s="1" t="n"/>
      <c r="E3384" s="1" t="n"/>
      <c r="F3384" s="1" t="n"/>
      <c r="G3384" s="1" t="n"/>
      <c r="H3384" s="1" t="n"/>
      <c r="I3384" s="1" t="n"/>
      <c r="J3384" s="1" t="n"/>
      <c r="K3384" s="1" t="n"/>
      <c r="L3384" s="1" t="n"/>
      <c r="M3384" s="1" t="n"/>
      <c r="N3384" s="1" t="n"/>
    </row>
    <row r="3385">
      <c r="A3385" t="inlineStr">
        <is>
          <t>ID_Wahl</t>
        </is>
      </c>
      <c r="B3385" t="inlineStr">
        <is>
          <t>Datum</t>
        </is>
      </c>
      <c r="C3385" t="inlineStr">
        <is>
          <t>Frage_ID</t>
        </is>
      </c>
      <c r="D3385" t="inlineStr">
        <is>
          <t>Frage_Text</t>
        </is>
      </c>
      <c r="E3385" t="inlineStr">
        <is>
          <t>Frage_Typ</t>
        </is>
      </c>
      <c r="F3385" t="inlineStr">
        <is>
          <t>Bereich_ID</t>
        </is>
      </c>
      <c r="G3385" t="inlineStr">
        <is>
          <t>Bereich</t>
        </is>
      </c>
      <c r="H3385" t="inlineStr">
        <is>
          <t>ID_gesamt</t>
        </is>
      </c>
      <c r="I3385" t="inlineStr">
        <is>
          <t>Sprache</t>
        </is>
      </c>
      <c r="J3385" t="inlineStr">
        <is>
          <t>Duplikat</t>
        </is>
      </c>
      <c r="K3385" t="inlineStr">
        <is>
          <t>Frage_Hash</t>
        </is>
      </c>
      <c r="L3385" t="inlineStr">
        <is>
          <t>Duplikat_Gruppe</t>
        </is>
      </c>
      <c r="M3385" t="inlineStr">
        <is>
          <t>Cluster_Duplikate</t>
        </is>
      </c>
      <c r="N3385" t="inlineStr">
        <is>
          <t>Cluster_Final</t>
        </is>
      </c>
    </row>
    <row r="3386">
      <c r="A3386" t="n">
        <v>108</v>
      </c>
      <c r="B3386" s="2" t="n">
        <v>44647</v>
      </c>
      <c r="C3386" t="n">
        <v>5846</v>
      </c>
      <c r="D3386" t="inlineStr">
        <is>
          <t>Befürworten Sie die Einführung eines für alle Arbeitnehmenden gültigen Mindestlohnes von 4'000 CHF (für eine Vollzeitstelle)?</t>
        </is>
      </c>
      <c r="E3386" t="inlineStr">
        <is>
          <t>options4</t>
        </is>
      </c>
      <c r="F3386" t="n">
        <v>4604</v>
      </c>
      <c r="G3386" t="inlineStr">
        <is>
          <t>Wirtschaft &amp; Arbeit</t>
        </is>
      </c>
      <c r="H3386" t="inlineStr">
        <is>
          <t>Q01694</t>
        </is>
      </c>
      <c r="I3386" t="inlineStr">
        <is>
          <t>de</t>
        </is>
      </c>
      <c r="J3386" t="b">
        <v>1</v>
      </c>
      <c r="K3386" t="inlineStr">
        <is>
          <t>7e56b48c43e3949e26d0bce8dff493c9</t>
        </is>
      </c>
      <c r="L3386" t="inlineStr">
        <is>
          <t>7e56b48c43e3949e26d0bce8dff493c9</t>
        </is>
      </c>
      <c r="M3386" t="n">
        <v>452</v>
      </c>
      <c r="N3386" t="n">
        <v>452</v>
      </c>
    </row>
    <row r="3387">
      <c r="A3387" t="n">
        <v>123</v>
      </c>
      <c r="B3387" t="n">
        <v>2015</v>
      </c>
      <c r="C3387" t="n">
        <v>1884</v>
      </c>
      <c r="D3387" t="inlineStr">
        <is>
          <t>Befürworten Sie die Einführung eines für alle Arbeitnehmenden gültigen Mindestlohnes von 4'000 CHF (für eine Vollzeitstelle)?</t>
        </is>
      </c>
      <c r="E3387" t="inlineStr">
        <is>
          <t>Standard-4</t>
        </is>
      </c>
      <c r="F3387" t="n">
        <v>15</v>
      </c>
      <c r="G3387" t="inlineStr">
        <is>
          <t>Wirtschaft &amp; Arbeit</t>
        </is>
      </c>
      <c r="H3387" t="inlineStr">
        <is>
          <t>Q04614</t>
        </is>
      </c>
      <c r="I3387" t="inlineStr">
        <is>
          <t>de</t>
        </is>
      </c>
      <c r="J3387" t="b">
        <v>1</v>
      </c>
      <c r="K3387" t="inlineStr">
        <is>
          <t>7e56b48c43e3949e26d0bce8dff493c9</t>
        </is>
      </c>
      <c r="L3387" t="inlineStr">
        <is>
          <t>7e56b48c43e3949e26d0bce8dff493c9</t>
        </is>
      </c>
      <c r="M3387" t="n">
        <v>452</v>
      </c>
      <c r="N3387" t="n">
        <v>452</v>
      </c>
    </row>
    <row r="3388">
      <c r="A3388" t="n">
        <v>95</v>
      </c>
      <c r="B3388" t="n">
        <v>2015</v>
      </c>
      <c r="C3388" t="n">
        <v>1467</v>
      </c>
      <c r="D3388" t="inlineStr">
        <is>
          <t>Befürworten Sie die Einführung eines für alle Arbeitnehmenden gültigen Mindestlohnes von 4'000 CHF (für eine Vollzeitstelle)?</t>
        </is>
      </c>
      <c r="E3388" t="inlineStr">
        <is>
          <t>Standard-4</t>
        </is>
      </c>
      <c r="F3388" t="n">
        <v>15</v>
      </c>
      <c r="G3388" t="inlineStr">
        <is>
          <t>Wirtschaft &amp; Arbeit</t>
        </is>
      </c>
      <c r="H3388" t="inlineStr">
        <is>
          <t>Q04805</t>
        </is>
      </c>
      <c r="I3388" t="inlineStr">
        <is>
          <t>de</t>
        </is>
      </c>
      <c r="J3388" t="b">
        <v>1</v>
      </c>
      <c r="K3388" t="inlineStr">
        <is>
          <t>7e56b48c43e3949e26d0bce8dff493c9</t>
        </is>
      </c>
      <c r="L3388" t="inlineStr">
        <is>
          <t>7e56b48c43e3949e26d0bce8dff493c9</t>
        </is>
      </c>
      <c r="M3388" t="n">
        <v>452</v>
      </c>
      <c r="N3388" t="n">
        <v>452</v>
      </c>
    </row>
    <row r="3389">
      <c r="A3389" t="n">
        <v>122</v>
      </c>
      <c r="B3389" t="n">
        <v>2016</v>
      </c>
      <c r="C3389" t="n">
        <v>1830</v>
      </c>
      <c r="D3389" t="inlineStr">
        <is>
          <t>Befürworten Sie die Einführung eines für alle Arbeitnehmenden gültigen Mindestlohnes von 4'000 CHF (für eine Vollzeitstelle)?</t>
        </is>
      </c>
      <c r="E3389" t="inlineStr">
        <is>
          <t>Standard-4</t>
        </is>
      </c>
      <c r="F3389" t="n">
        <v>15</v>
      </c>
      <c r="G3389" t="inlineStr">
        <is>
          <t>Wirtschaft &amp; Arbeit</t>
        </is>
      </c>
      <c r="H3389" t="inlineStr">
        <is>
          <t>Q04973</t>
        </is>
      </c>
      <c r="I3389" t="inlineStr">
        <is>
          <t>de</t>
        </is>
      </c>
      <c r="J3389" t="b">
        <v>1</v>
      </c>
      <c r="K3389" t="inlineStr">
        <is>
          <t>7e56b48c43e3949e26d0bce8dff493c9</t>
        </is>
      </c>
      <c r="L3389" t="inlineStr">
        <is>
          <t>7e56b48c43e3949e26d0bce8dff493c9</t>
        </is>
      </c>
      <c r="M3389" t="n">
        <v>452</v>
      </c>
      <c r="N3389" t="n">
        <v>452</v>
      </c>
    </row>
    <row r="3390">
      <c r="A3390" t="n">
        <v>134</v>
      </c>
      <c r="B3390" t="n">
        <v>2016</v>
      </c>
      <c r="C3390" t="n">
        <v>1942</v>
      </c>
      <c r="D3390" t="inlineStr">
        <is>
          <t>Befürworten Sie die Einführung eines für alle Arbeitnehmenden gültigen Mindestlohnes von 4'000 CHF (für eine Vollzeitstelle)?</t>
        </is>
      </c>
      <c r="E3390" t="inlineStr">
        <is>
          <t>Standard-4</t>
        </is>
      </c>
      <c r="F3390" t="n">
        <v>15</v>
      </c>
      <c r="G3390" t="inlineStr">
        <is>
          <t>Wirtschaft &amp; Arbeit</t>
        </is>
      </c>
      <c r="H3390" t="inlineStr">
        <is>
          <t>Q05029</t>
        </is>
      </c>
      <c r="I3390" t="inlineStr">
        <is>
          <t>de</t>
        </is>
      </c>
      <c r="J3390" t="b">
        <v>1</v>
      </c>
      <c r="K3390" t="inlineStr">
        <is>
          <t>7e56b48c43e3949e26d0bce8dff493c9</t>
        </is>
      </c>
      <c r="L3390" t="inlineStr">
        <is>
          <t>7e56b48c43e3949e26d0bce8dff493c9</t>
        </is>
      </c>
      <c r="M3390" t="n">
        <v>452</v>
      </c>
      <c r="N3390" t="n">
        <v>452</v>
      </c>
    </row>
    <row r="3391">
      <c r="A3391" t="n">
        <v>100</v>
      </c>
      <c r="B3391" t="n">
        <v>2016</v>
      </c>
      <c r="C3391" t="n">
        <v>1616</v>
      </c>
      <c r="D3391" t="inlineStr">
        <is>
          <t>Befürworten Sie die Einführung eines für alle Arbeitnehmenden gültigen Mindestlohnes von 4'000 CHF (für eine Vollzeitstelle)?</t>
        </is>
      </c>
      <c r="E3391" t="inlineStr">
        <is>
          <t>Standard-4</t>
        </is>
      </c>
      <c r="F3391" t="n">
        <v>15</v>
      </c>
      <c r="G3391" t="inlineStr">
        <is>
          <t>Wirtschaft &amp; Arbeit</t>
        </is>
      </c>
      <c r="H3391" t="inlineStr">
        <is>
          <t>Q05074</t>
        </is>
      </c>
      <c r="I3391" t="inlineStr">
        <is>
          <t>de</t>
        </is>
      </c>
      <c r="J3391" t="b">
        <v>1</v>
      </c>
      <c r="K3391" t="inlineStr">
        <is>
          <t>7e56b48c43e3949e26d0bce8dff493c9</t>
        </is>
      </c>
      <c r="L3391" t="inlineStr">
        <is>
          <t>7e56b48c43e3949e26d0bce8dff493c9</t>
        </is>
      </c>
      <c r="M3391" t="n">
        <v>452</v>
      </c>
      <c r="N3391" t="n">
        <v>452</v>
      </c>
    </row>
    <row r="3392">
      <c r="A3392" t="n">
        <v>105</v>
      </c>
      <c r="B3392" t="n">
        <v>2016</v>
      </c>
      <c r="C3392" t="n">
        <v>1657</v>
      </c>
      <c r="D3392" t="inlineStr">
        <is>
          <t>Befürworten Sie die Einführung eines für alle Arbeitnehmenden gültigen Mindestlohnes von 4'000 CHF (für eine Vollzeitstelle)?</t>
        </is>
      </c>
      <c r="E3392" t="inlineStr">
        <is>
          <t>Standard-4</t>
        </is>
      </c>
      <c r="F3392" t="n">
        <v>15</v>
      </c>
      <c r="G3392" t="inlineStr">
        <is>
          <t>Wirtschaft &amp; Arbeit</t>
        </is>
      </c>
      <c r="H3392" t="inlineStr">
        <is>
          <t>Q05111</t>
        </is>
      </c>
      <c r="I3392" t="inlineStr">
        <is>
          <t>de</t>
        </is>
      </c>
      <c r="J3392" t="b">
        <v>1</v>
      </c>
      <c r="K3392" t="inlineStr">
        <is>
          <t>7e56b48c43e3949e26d0bce8dff493c9</t>
        </is>
      </c>
      <c r="L3392" t="inlineStr">
        <is>
          <t>7e56b48c43e3949e26d0bce8dff493c9</t>
        </is>
      </c>
      <c r="M3392" t="n">
        <v>452</v>
      </c>
      <c r="N3392" t="n">
        <v>452</v>
      </c>
    </row>
    <row r="3393">
      <c r="A3393" t="n">
        <v>191</v>
      </c>
      <c r="B3393" t="n">
        <v>2018</v>
      </c>
      <c r="C3393" t="n">
        <v>2980</v>
      </c>
      <c r="D3393" t="inlineStr">
        <is>
          <t>Befürworten Sie die Einführung eines für alle Arbeitnehmenden gültigen Mindestlohnes von 4'000 CHF (für eine Vollzeitstelle)?</t>
        </is>
      </c>
      <c r="E3393" t="inlineStr">
        <is>
          <t>Standard-4</t>
        </is>
      </c>
      <c r="F3393" t="n">
        <v>15</v>
      </c>
      <c r="G3393" t="inlineStr">
        <is>
          <t>Wirtschaft &amp; Arbeit</t>
        </is>
      </c>
      <c r="H3393" t="inlineStr">
        <is>
          <t>Q05555</t>
        </is>
      </c>
      <c r="I3393" t="inlineStr">
        <is>
          <t>de</t>
        </is>
      </c>
      <c r="J3393" t="b">
        <v>1</v>
      </c>
      <c r="K3393" t="inlineStr">
        <is>
          <t>7e56b48c43e3949e26d0bce8dff493c9</t>
        </is>
      </c>
      <c r="L3393" t="inlineStr">
        <is>
          <t>7e56b48c43e3949e26d0bce8dff493c9</t>
        </is>
      </c>
      <c r="M3393" t="n">
        <v>452</v>
      </c>
      <c r="N3393" t="n">
        <v>452</v>
      </c>
    </row>
    <row r="3394">
      <c r="A3394" t="n">
        <v>190</v>
      </c>
      <c r="B3394" t="n">
        <v>2018</v>
      </c>
      <c r="C3394" t="n">
        <v>2908</v>
      </c>
      <c r="D3394" t="inlineStr">
        <is>
          <t>Befürworten Sie die Einführung eines für alle Arbeitnehmenden gültigen Mindestlohnes von 4'000 CHF (für eine Vollzeitstelle)?</t>
        </is>
      </c>
      <c r="E3394" t="inlineStr">
        <is>
          <t>Standard-4</t>
        </is>
      </c>
      <c r="F3394" t="n">
        <v>15</v>
      </c>
      <c r="G3394" t="inlineStr">
        <is>
          <t>Wirtschaft &amp; Arbeit</t>
        </is>
      </c>
      <c r="H3394" t="inlineStr">
        <is>
          <t>Q05609</t>
        </is>
      </c>
      <c r="I3394" t="inlineStr">
        <is>
          <t>de</t>
        </is>
      </c>
      <c r="J3394" t="b">
        <v>1</v>
      </c>
      <c r="K3394" t="inlineStr">
        <is>
          <t>7e56b48c43e3949e26d0bce8dff493c9</t>
        </is>
      </c>
      <c r="L3394" t="inlineStr">
        <is>
          <t>7e56b48c43e3949e26d0bce8dff493c9</t>
        </is>
      </c>
      <c r="M3394" t="n">
        <v>452</v>
      </c>
      <c r="N3394" t="n">
        <v>452</v>
      </c>
    </row>
    <row r="3395">
      <c r="A3395" t="n">
        <v/>
      </c>
      <c r="B3395" t="n">
        <v>2018</v>
      </c>
      <c r="C3395" t="n">
        <v/>
      </c>
      <c r="D3395" t="inlineStr">
        <is>
          <t>Befürworten Sie die Einführung eines für alle Arbeitnehmenden gültigen Mindestlohnes von 4'000 CHF (für eine Vollzeitstelle)?</t>
        </is>
      </c>
      <c r="E3395" t="n">
        <v/>
      </c>
      <c r="F3395" t="n">
        <v>15</v>
      </c>
      <c r="G3395" t="inlineStr">
        <is>
          <t>Wirtschaft &amp; Arbeit</t>
        </is>
      </c>
      <c r="H3395" t="inlineStr">
        <is>
          <t>Q05648</t>
        </is>
      </c>
      <c r="I3395" t="inlineStr">
        <is>
          <t>de</t>
        </is>
      </c>
      <c r="J3395" t="b">
        <v>1</v>
      </c>
      <c r="K3395" t="inlineStr">
        <is>
          <t>7e56b48c43e3949e26d0bce8dff493c9</t>
        </is>
      </c>
      <c r="L3395" t="inlineStr">
        <is>
          <t>7e56b48c43e3949e26d0bce8dff493c9</t>
        </is>
      </c>
      <c r="M3395" t="n">
        <v>452</v>
      </c>
      <c r="N3395" t="n">
        <v>452</v>
      </c>
    </row>
    <row r="3396">
      <c r="A3396" t="n">
        <v/>
      </c>
      <c r="B3396" t="n">
        <v>2018</v>
      </c>
      <c r="C3396" t="n">
        <v/>
      </c>
      <c r="D3396" t="inlineStr">
        <is>
          <t>Befürworten Sie die Einführung eines für alle Arbeitnehmenden gültigen Mindestlohnes von 4'000 CHF (für eine Vollzeitstelle)?</t>
        </is>
      </c>
      <c r="E3396" t="n">
        <v/>
      </c>
      <c r="F3396" t="n">
        <v>15</v>
      </c>
      <c r="G3396" t="inlineStr">
        <is>
          <t>Wirtschaft &amp; Arbeit</t>
        </is>
      </c>
      <c r="H3396" t="inlineStr">
        <is>
          <t>Q05685</t>
        </is>
      </c>
      <c r="I3396" t="inlineStr">
        <is>
          <t>de</t>
        </is>
      </c>
      <c r="J3396" t="b">
        <v>1</v>
      </c>
      <c r="K3396" t="inlineStr">
        <is>
          <t>7e56b48c43e3949e26d0bce8dff493c9</t>
        </is>
      </c>
      <c r="L3396" t="inlineStr">
        <is>
          <t>7e56b48c43e3949e26d0bce8dff493c9</t>
        </is>
      </c>
      <c r="M3396" t="n">
        <v>452</v>
      </c>
      <c r="N3396" t="n">
        <v>452</v>
      </c>
    </row>
    <row r="3397">
      <c r="A3397" t="n">
        <v>122</v>
      </c>
      <c r="B3397" t="n">
        <v>2016</v>
      </c>
      <c r="C3397" t="n">
        <v>1830</v>
      </c>
      <c r="D3397" t="inlineStr">
        <is>
          <t>Befürworten Sie die Einführung eines für alle Arbeitnehmenden gültigen Mindestlohnes von 4'000 CHF (für eine Vollzeitstelle)?</t>
        </is>
      </c>
      <c r="E3397" t="inlineStr">
        <is>
          <t>Standard-4</t>
        </is>
      </c>
      <c r="F3397" t="n">
        <v>15</v>
      </c>
      <c r="G3397" t="inlineStr">
        <is>
          <t>Wirtschaft &amp; Arbeit</t>
        </is>
      </c>
      <c r="H3397" t="inlineStr">
        <is>
          <t>Q06323</t>
        </is>
      </c>
      <c r="I3397" t="inlineStr">
        <is>
          <t>de</t>
        </is>
      </c>
      <c r="J3397" t="b">
        <v>1</v>
      </c>
      <c r="K3397" t="inlineStr">
        <is>
          <t>7e56b48c43e3949e26d0bce8dff493c9</t>
        </is>
      </c>
      <c r="L3397" t="inlineStr">
        <is>
          <t>7e56b48c43e3949e26d0bce8dff493c9</t>
        </is>
      </c>
      <c r="M3397" t="n">
        <v>452</v>
      </c>
      <c r="N3397" t="n">
        <v>452</v>
      </c>
    </row>
    <row r="3398">
      <c r="A3398" t="n">
        <v>123</v>
      </c>
      <c r="B3398" t="n">
        <v>2016</v>
      </c>
      <c r="C3398" t="n">
        <v>1884</v>
      </c>
      <c r="D3398" t="inlineStr">
        <is>
          <t>Befürworten Sie die Einführung eines für alle Arbeitnehmenden gültigen Mindestlohnes von 4'000 CHF (für eine Vollzeitstelle)?</t>
        </is>
      </c>
      <c r="E3398" t="inlineStr">
        <is>
          <t>Standard-4</t>
        </is>
      </c>
      <c r="F3398" t="n">
        <v>15</v>
      </c>
      <c r="G3398" t="inlineStr">
        <is>
          <t>Wirtschaft &amp; Arbeit</t>
        </is>
      </c>
      <c r="H3398" t="inlineStr">
        <is>
          <t>Q06723</t>
        </is>
      </c>
      <c r="I3398" t="inlineStr">
        <is>
          <t>de</t>
        </is>
      </c>
      <c r="J3398" t="b">
        <v>1</v>
      </c>
      <c r="K3398" t="inlineStr">
        <is>
          <t>7e56b48c43e3949e26d0bce8dff493c9</t>
        </is>
      </c>
      <c r="L3398" t="inlineStr">
        <is>
          <t>7e56b48c43e3949e26d0bce8dff493c9</t>
        </is>
      </c>
      <c r="M3398" t="n">
        <v>452</v>
      </c>
      <c r="N3398" t="n">
        <v>452</v>
      </c>
    </row>
    <row r="3399">
      <c r="A3399" t="n">
        <v>134</v>
      </c>
      <c r="B3399" t="n">
        <v>2016</v>
      </c>
      <c r="C3399" t="n">
        <v>1942</v>
      </c>
      <c r="D3399" t="inlineStr">
        <is>
          <t>Befürworten Sie die Einführung eines für alle Arbeitnehmenden gültigen Mindestlohnes von 4'000 CHF (für eine Vollzeitstelle)?</t>
        </is>
      </c>
      <c r="E3399" t="inlineStr">
        <is>
          <t>Standard-4</t>
        </is>
      </c>
      <c r="F3399" t="n">
        <v>15</v>
      </c>
      <c r="G3399" t="inlineStr">
        <is>
          <t>Wirtschaft &amp; Arbeit</t>
        </is>
      </c>
      <c r="H3399" t="inlineStr">
        <is>
          <t>Q06898</t>
        </is>
      </c>
      <c r="I3399" t="inlineStr">
        <is>
          <t>de</t>
        </is>
      </c>
      <c r="J3399" t="b">
        <v>1</v>
      </c>
      <c r="K3399" t="inlineStr">
        <is>
          <t>7e56b48c43e3949e26d0bce8dff493c9</t>
        </is>
      </c>
      <c r="L3399" t="inlineStr">
        <is>
          <t>7e56b48c43e3949e26d0bce8dff493c9</t>
        </is>
      </c>
      <c r="M3399" t="n">
        <v>452</v>
      </c>
      <c r="N3399" t="n">
        <v>452</v>
      </c>
    </row>
    <row r="3400">
      <c r="A3400" t="n">
        <v>191</v>
      </c>
      <c r="B3400" t="n">
        <v>2018</v>
      </c>
      <c r="C3400" t="n">
        <v>2980</v>
      </c>
      <c r="D3400" t="inlineStr">
        <is>
          <t>Befürworten Sie die Einführung eines für alle Arbeitnehmenden gültigen Mindestlohnes von 4'000 CHF (für eine Vollzeitstelle)?</t>
        </is>
      </c>
      <c r="E3400" t="inlineStr">
        <is>
          <t>Standard-4</t>
        </is>
      </c>
      <c r="F3400" t="n">
        <v>15</v>
      </c>
      <c r="G3400" t="inlineStr">
        <is>
          <t>Wirtschaft &amp; Arbeit</t>
        </is>
      </c>
      <c r="H3400" t="inlineStr">
        <is>
          <t>Q07069</t>
        </is>
      </c>
      <c r="I3400" t="inlineStr">
        <is>
          <t>de</t>
        </is>
      </c>
      <c r="J3400" t="b">
        <v>1</v>
      </c>
      <c r="K3400" t="inlineStr">
        <is>
          <t>7e56b48c43e3949e26d0bce8dff493c9</t>
        </is>
      </c>
      <c r="L3400" t="inlineStr">
        <is>
          <t>7e56b48c43e3949e26d0bce8dff493c9</t>
        </is>
      </c>
      <c r="M3400" t="n">
        <v>452</v>
      </c>
      <c r="N3400" t="n">
        <v>452</v>
      </c>
    </row>
    <row r="3401">
      <c r="A3401" t="n">
        <v>190</v>
      </c>
      <c r="B3401" t="n">
        <v>2018</v>
      </c>
      <c r="C3401" t="n">
        <v>2908</v>
      </c>
      <c r="D3401" t="inlineStr">
        <is>
          <t>Befürworten Sie die Einführung eines für alle Arbeitnehmenden gültigen Mindestlohnes von 4'000 CHF (für eine Vollzeitstelle)?</t>
        </is>
      </c>
      <c r="E3401" t="inlineStr">
        <is>
          <t>Standard-4</t>
        </is>
      </c>
      <c r="F3401" t="n">
        <v>15</v>
      </c>
      <c r="G3401" t="inlineStr">
        <is>
          <t>Wirtschaft &amp; Arbeit</t>
        </is>
      </c>
      <c r="H3401" t="inlineStr">
        <is>
          <t>Q07183</t>
        </is>
      </c>
      <c r="I3401" t="inlineStr">
        <is>
          <t>de</t>
        </is>
      </c>
      <c r="J3401" t="b">
        <v>1</v>
      </c>
      <c r="K3401" t="inlineStr">
        <is>
          <t>7e56b48c43e3949e26d0bce8dff493c9</t>
        </is>
      </c>
      <c r="L3401" t="inlineStr">
        <is>
          <t>7e56b48c43e3949e26d0bce8dff493c9</t>
        </is>
      </c>
      <c r="M3401" t="n">
        <v>452</v>
      </c>
      <c r="N3401" t="n">
        <v>452</v>
      </c>
    </row>
    <row r="3402">
      <c r="A3402" t="n">
        <v>95</v>
      </c>
      <c r="B3402" t="n">
        <v>2015</v>
      </c>
      <c r="C3402" t="n">
        <v>1467</v>
      </c>
      <c r="D3402" t="inlineStr">
        <is>
          <t>Befürworten Sie die Einführung eines für alle Arbeitnehmenden gültigen Mindestlohnes von 4'000 CHF (für eine Vollzeitstelle)?</t>
        </is>
      </c>
      <c r="E3402" t="inlineStr">
        <is>
          <t>Standard-4</t>
        </is>
      </c>
      <c r="F3402" t="n">
        <v>15</v>
      </c>
      <c r="G3402" t="inlineStr">
        <is>
          <t>Wirtschaft &amp; Arbeit</t>
        </is>
      </c>
      <c r="H3402" t="inlineStr">
        <is>
          <t>Q07586</t>
        </is>
      </c>
      <c r="I3402" t="inlineStr">
        <is>
          <t>de</t>
        </is>
      </c>
      <c r="J3402" t="b">
        <v>1</v>
      </c>
      <c r="K3402" t="inlineStr">
        <is>
          <t>7e56b48c43e3949e26d0bce8dff493c9</t>
        </is>
      </c>
      <c r="L3402" t="inlineStr">
        <is>
          <t>7e56b48c43e3949e26d0bce8dff493c9</t>
        </is>
      </c>
      <c r="M3402" t="n">
        <v>452</v>
      </c>
      <c r="N3402" t="n">
        <v>452</v>
      </c>
    </row>
    <row r="3403">
      <c r="A3403" t="n">
        <v/>
      </c>
      <c r="B3403" t="n">
        <v>2018</v>
      </c>
      <c r="C3403" t="n">
        <v/>
      </c>
      <c r="D3403" t="inlineStr">
        <is>
          <t>Befürworten Sie die Einführung eines für alle Arbeitnehmenden gültigen Mindestlohnes von 4'000 CHF (für eine Vollzeitstelle)?</t>
        </is>
      </c>
      <c r="E3403" t="n">
        <v/>
      </c>
      <c r="F3403" t="n">
        <v>15</v>
      </c>
      <c r="G3403" t="inlineStr">
        <is>
          <t>Wirtschaft &amp; Arbeit</t>
        </is>
      </c>
      <c r="H3403" t="inlineStr">
        <is>
          <t>Q07699</t>
        </is>
      </c>
      <c r="I3403" t="inlineStr">
        <is>
          <t>de</t>
        </is>
      </c>
      <c r="J3403" t="b">
        <v>1</v>
      </c>
      <c r="K3403" t="inlineStr">
        <is>
          <t>7e56b48c43e3949e26d0bce8dff493c9</t>
        </is>
      </c>
      <c r="L3403" t="inlineStr">
        <is>
          <t>7e56b48c43e3949e26d0bce8dff493c9</t>
        </is>
      </c>
      <c r="M3403" t="n">
        <v>452</v>
      </c>
      <c r="N3403" t="n">
        <v>452</v>
      </c>
    </row>
    <row r="3404">
      <c r="A3404" t="n">
        <v/>
      </c>
      <c r="B3404" t="n">
        <v>2018</v>
      </c>
      <c r="C3404" t="n">
        <v/>
      </c>
      <c r="D3404" t="inlineStr">
        <is>
          <t>Befürworten Sie die Einführung eines für alle Arbeitnehmenden gültigen Mindestlohnes von 4'000 CHF (für eine Vollzeitstelle)?</t>
        </is>
      </c>
      <c r="E3404" t="n">
        <v/>
      </c>
      <c r="F3404" t="n">
        <v>15</v>
      </c>
      <c r="G3404" t="inlineStr">
        <is>
          <t>Wirtschaft &amp; Arbeit</t>
        </is>
      </c>
      <c r="H3404" t="inlineStr">
        <is>
          <t>Q07736</t>
        </is>
      </c>
      <c r="I3404" t="inlineStr">
        <is>
          <t>de</t>
        </is>
      </c>
      <c r="J3404" t="b">
        <v>1</v>
      </c>
      <c r="K3404" t="inlineStr">
        <is>
          <t>7e56b48c43e3949e26d0bce8dff493c9</t>
        </is>
      </c>
      <c r="L3404" t="inlineStr">
        <is>
          <t>7e56b48c43e3949e26d0bce8dff493c9</t>
        </is>
      </c>
      <c r="M3404" t="n">
        <v>452</v>
      </c>
      <c r="N3404" t="n">
        <v>452</v>
      </c>
    </row>
    <row r="3405">
      <c r="A3405" t="n">
        <v>100</v>
      </c>
      <c r="B3405" t="n">
        <v>2016</v>
      </c>
      <c r="C3405" t="n">
        <v>1616</v>
      </c>
      <c r="D3405" t="inlineStr">
        <is>
          <t>Befürworten Sie die Einführung eines für alle Arbeitnehmenden gültigen Mindestlohnes von 4'000 CHF (für eine Vollzeitstelle)?</t>
        </is>
      </c>
      <c r="E3405" t="inlineStr">
        <is>
          <t>Standard-4</t>
        </is>
      </c>
      <c r="F3405" t="n">
        <v>15</v>
      </c>
      <c r="G3405" t="inlineStr">
        <is>
          <t>Wirtschaft &amp; Arbeit</t>
        </is>
      </c>
      <c r="H3405" t="inlineStr">
        <is>
          <t>Q07845</t>
        </is>
      </c>
      <c r="I3405" t="inlineStr">
        <is>
          <t>de</t>
        </is>
      </c>
      <c r="J3405" t="b">
        <v>1</v>
      </c>
      <c r="K3405" t="inlineStr">
        <is>
          <t>7e56b48c43e3949e26d0bce8dff493c9</t>
        </is>
      </c>
      <c r="L3405" t="inlineStr">
        <is>
          <t>7e56b48c43e3949e26d0bce8dff493c9</t>
        </is>
      </c>
      <c r="M3405" t="n">
        <v>452</v>
      </c>
      <c r="N3405" t="n">
        <v>452</v>
      </c>
    </row>
    <row r="3406">
      <c r="A3406" t="n">
        <v>105</v>
      </c>
      <c r="B3406" t="n">
        <v>2016</v>
      </c>
      <c r="C3406" t="n">
        <v>1657</v>
      </c>
      <c r="D3406" t="inlineStr">
        <is>
          <t>Befürworten Sie die Einführung eines für alle Arbeitnehmenden gültigen Mindestlohnes von 4'000 CHF (für eine Vollzeitstelle)?</t>
        </is>
      </c>
      <c r="E3406" t="inlineStr">
        <is>
          <t>Standard-4</t>
        </is>
      </c>
      <c r="F3406" t="n">
        <v>15</v>
      </c>
      <c r="G3406" t="inlineStr">
        <is>
          <t>Wirtschaft &amp; Arbeit</t>
        </is>
      </c>
      <c r="H3406" t="inlineStr">
        <is>
          <t>Q08250</t>
        </is>
      </c>
      <c r="I3406" t="inlineStr">
        <is>
          <t>de</t>
        </is>
      </c>
      <c r="J3406" t="b">
        <v>1</v>
      </c>
      <c r="K3406" t="inlineStr">
        <is>
          <t>7e56b48c43e3949e26d0bce8dff493c9</t>
        </is>
      </c>
      <c r="L3406" t="inlineStr">
        <is>
          <t>7e56b48c43e3949e26d0bce8dff493c9</t>
        </is>
      </c>
      <c r="M3406" t="n">
        <v>452</v>
      </c>
      <c r="N3406" t="n">
        <v>452</v>
      </c>
    </row>
    <row r="3408">
      <c r="A3408" s="1">
        <f>== Cluster 98 – 21 Fragen – alle Fragen identisch ===</f>
        <v/>
      </c>
      <c r="B3408" s="1" t="n"/>
      <c r="C3408" s="1" t="n"/>
      <c r="D3408" s="1" t="n"/>
      <c r="E3408" s="1" t="n"/>
      <c r="F3408" s="1" t="n"/>
      <c r="G3408" s="1" t="n"/>
      <c r="H3408" s="1" t="n"/>
      <c r="I3408" s="1" t="n"/>
      <c r="J3408" s="1" t="n"/>
      <c r="K3408" s="1" t="n"/>
      <c r="L3408" s="1" t="n"/>
      <c r="M3408" s="1" t="n"/>
      <c r="N3408" s="1" t="n"/>
    </row>
    <row r="3409">
      <c r="A3409" t="inlineStr">
        <is>
          <t>ID_Wahl</t>
        </is>
      </c>
      <c r="B3409" t="inlineStr">
        <is>
          <t>Datum</t>
        </is>
      </c>
      <c r="C3409" t="inlineStr">
        <is>
          <t>Frage_ID</t>
        </is>
      </c>
      <c r="D3409" t="inlineStr">
        <is>
          <t>Frage_Text</t>
        </is>
      </c>
      <c r="E3409" t="inlineStr">
        <is>
          <t>Frage_Typ</t>
        </is>
      </c>
      <c r="F3409" t="inlineStr">
        <is>
          <t>Bereich_ID</t>
        </is>
      </c>
      <c r="G3409" t="inlineStr">
        <is>
          <t>Bereich</t>
        </is>
      </c>
      <c r="H3409" t="inlineStr">
        <is>
          <t>ID_gesamt</t>
        </is>
      </c>
      <c r="I3409" t="inlineStr">
        <is>
          <t>Sprache</t>
        </is>
      </c>
      <c r="J3409" t="inlineStr">
        <is>
          <t>Duplikat</t>
        </is>
      </c>
      <c r="K3409" t="inlineStr">
        <is>
          <t>Frage_Hash</t>
        </is>
      </c>
      <c r="L3409" t="inlineStr">
        <is>
          <t>Duplikat_Gruppe</t>
        </is>
      </c>
      <c r="M3409" t="inlineStr">
        <is>
          <t>Cluster_Duplikate</t>
        </is>
      </c>
      <c r="N3409" t="inlineStr">
        <is>
          <t>Cluster_Final</t>
        </is>
      </c>
    </row>
    <row r="3410">
      <c r="A3410" t="n">
        <v>10</v>
      </c>
      <c r="B3410" s="2" t="n">
        <v>43940</v>
      </c>
      <c r="C3410" t="n">
        <v>475</v>
      </c>
      <c r="D3410" t="inlineStr">
        <is>
          <t>Wie beurteilen Sie diese Aussage: "Vermögende sollten sich stärker an der Finanzierung des Staates beteiligen."</t>
        </is>
      </c>
      <c r="E3410" t="inlineStr">
        <is>
          <t>options7</t>
        </is>
      </c>
      <c r="F3410" t="n">
        <v>4737</v>
      </c>
      <c r="G3410" t="inlineStr">
        <is>
          <t>Werthaltungen</t>
        </is>
      </c>
      <c r="H3410" t="inlineStr">
        <is>
          <t>Q00119</t>
        </is>
      </c>
      <c r="I3410" t="inlineStr">
        <is>
          <t>de</t>
        </is>
      </c>
      <c r="J3410" t="b">
        <v>1</v>
      </c>
      <c r="K3410" t="inlineStr">
        <is>
          <t>7943e77b1bb971c8c123f1dc3e4504af</t>
        </is>
      </c>
      <c r="L3410" t="inlineStr">
        <is>
          <t>7943e77b1bb971c8c123f1dc3e4504af</t>
        </is>
      </c>
      <c r="M3410" t="n">
        <v>98</v>
      </c>
      <c r="N3410" t="n">
        <v>98</v>
      </c>
    </row>
    <row r="3411">
      <c r="A3411" t="n">
        <v>5</v>
      </c>
      <c r="B3411" s="2" t="n">
        <v>43898</v>
      </c>
      <c r="C3411" t="n">
        <v>335</v>
      </c>
      <c r="D3411" t="inlineStr">
        <is>
          <t>Wie beurteilen Sie diese Aussage: "Vermögende sollten sich stärker an der Finanzierung des Staates beteiligen."</t>
        </is>
      </c>
      <c r="E3411" t="inlineStr">
        <is>
          <t>options7</t>
        </is>
      </c>
      <c r="F3411" t="n">
        <v>4736</v>
      </c>
      <c r="G3411" t="inlineStr">
        <is>
          <t>Werthaltungen</t>
        </is>
      </c>
      <c r="H3411" t="inlineStr">
        <is>
          <t>Q00169</t>
        </is>
      </c>
      <c r="I3411" t="inlineStr">
        <is>
          <t>de</t>
        </is>
      </c>
      <c r="J3411" t="b">
        <v>1</v>
      </c>
      <c r="K3411" t="inlineStr">
        <is>
          <t>7943e77b1bb971c8c123f1dc3e4504af</t>
        </is>
      </c>
      <c r="L3411" t="inlineStr">
        <is>
          <t>7943e77b1bb971c8c123f1dc3e4504af</t>
        </is>
      </c>
      <c r="M3411" t="n">
        <v>98</v>
      </c>
      <c r="N3411" t="n">
        <v>98</v>
      </c>
    </row>
    <row r="3412">
      <c r="A3412" t="n">
        <v>8</v>
      </c>
      <c r="B3412" s="2" t="n">
        <v>43905</v>
      </c>
      <c r="C3412" t="n">
        <v>575</v>
      </c>
      <c r="D3412" t="inlineStr">
        <is>
          <t>Wie beurteilen Sie diese Aussage: "Vermögende sollten sich stärker an der Finanzierung des Staates beteiligen."</t>
        </is>
      </c>
      <c r="E3412" t="inlineStr">
        <is>
          <t>options7</t>
        </is>
      </c>
      <c r="F3412" t="n">
        <v>4740</v>
      </c>
      <c r="G3412" t="inlineStr">
        <is>
          <t>Werthaltungen</t>
        </is>
      </c>
      <c r="H3412" t="inlineStr">
        <is>
          <t>Q00215</t>
        </is>
      </c>
      <c r="I3412" t="inlineStr">
        <is>
          <t>de</t>
        </is>
      </c>
      <c r="J3412" t="b">
        <v>1</v>
      </c>
      <c r="K3412" t="inlineStr">
        <is>
          <t>7943e77b1bb971c8c123f1dc3e4504af</t>
        </is>
      </c>
      <c r="L3412" t="inlineStr">
        <is>
          <t>7943e77b1bb971c8c123f1dc3e4504af</t>
        </is>
      </c>
      <c r="M3412" t="n">
        <v>98</v>
      </c>
      <c r="N3412" t="n">
        <v>98</v>
      </c>
    </row>
    <row r="3413">
      <c r="A3413" t="n">
        <v>9</v>
      </c>
      <c r="B3413" s="2" t="n">
        <v>43912</v>
      </c>
      <c r="C3413" t="n">
        <v>850</v>
      </c>
      <c r="D3413" t="inlineStr">
        <is>
          <t>Wie beurteilen Sie diese Aussage: "Vermögende sollten sich stärker an der Finanzierung des Staates beteiligen."</t>
        </is>
      </c>
      <c r="E3413" t="inlineStr">
        <is>
          <t>options7</t>
        </is>
      </c>
      <c r="F3413" t="n">
        <v>4744</v>
      </c>
      <c r="G3413" t="inlineStr">
        <is>
          <t>Werthaltungen</t>
        </is>
      </c>
      <c r="H3413" t="inlineStr">
        <is>
          <t>Q00262</t>
        </is>
      </c>
      <c r="I3413" t="inlineStr">
        <is>
          <t>de</t>
        </is>
      </c>
      <c r="J3413" t="b">
        <v>1</v>
      </c>
      <c r="K3413" t="inlineStr">
        <is>
          <t>7943e77b1bb971c8c123f1dc3e4504af</t>
        </is>
      </c>
      <c r="L3413" t="inlineStr">
        <is>
          <t>7943e77b1bb971c8c123f1dc3e4504af</t>
        </is>
      </c>
      <c r="M3413" t="n">
        <v>98</v>
      </c>
      <c r="N3413" t="n">
        <v>98</v>
      </c>
    </row>
    <row r="3414">
      <c r="A3414" t="n">
        <v>40</v>
      </c>
      <c r="B3414" s="2" t="n">
        <v>43919</v>
      </c>
      <c r="C3414" t="n">
        <v>994</v>
      </c>
      <c r="D3414" t="inlineStr">
        <is>
          <t>Wie beurteilen Sie diese Aussage: "Vermögende sollten sich stärker an der Finanzierung des Staates beteiligen."</t>
        </is>
      </c>
      <c r="E3414" t="inlineStr">
        <is>
          <t>options7</t>
        </is>
      </c>
      <c r="F3414" t="n">
        <v>4746</v>
      </c>
      <c r="G3414" t="inlineStr">
        <is>
          <t>Werthaltungen</t>
        </is>
      </c>
      <c r="H3414" t="inlineStr">
        <is>
          <t>Q00310</t>
        </is>
      </c>
      <c r="I3414" t="inlineStr">
        <is>
          <t>de</t>
        </is>
      </c>
      <c r="J3414" t="b">
        <v>1</v>
      </c>
      <c r="K3414" t="inlineStr">
        <is>
          <t>7943e77b1bb971c8c123f1dc3e4504af</t>
        </is>
      </c>
      <c r="L3414" t="inlineStr">
        <is>
          <t>7943e77b1bb971c8c123f1dc3e4504af</t>
        </is>
      </c>
      <c r="M3414" t="n">
        <v>98</v>
      </c>
      <c r="N3414" t="n">
        <v>98</v>
      </c>
    </row>
    <row r="3415">
      <c r="A3415" t="n">
        <v>25</v>
      </c>
      <c r="B3415" s="2" t="n">
        <v>44129</v>
      </c>
      <c r="C3415" t="n">
        <v>2583</v>
      </c>
      <c r="D3415" t="inlineStr">
        <is>
          <t>Wie beurteilen Sie diese Aussage: "Vermögende sollten sich stärker an der Finanzierung des Staates beteiligen."</t>
        </is>
      </c>
      <c r="E3415" t="inlineStr">
        <is>
          <t>options7</t>
        </is>
      </c>
      <c r="F3415" t="n">
        <v>4774</v>
      </c>
      <c r="G3415" t="inlineStr">
        <is>
          <t>Werthaltungen</t>
        </is>
      </c>
      <c r="H3415" t="inlineStr">
        <is>
          <t>Q00717</t>
        </is>
      </c>
      <c r="I3415" t="inlineStr">
        <is>
          <t>de</t>
        </is>
      </c>
      <c r="J3415" t="b">
        <v>1</v>
      </c>
      <c r="K3415" t="inlineStr">
        <is>
          <t>7943e77b1bb971c8c123f1dc3e4504af</t>
        </is>
      </c>
      <c r="L3415" t="inlineStr">
        <is>
          <t>7943e77b1bb971c8c123f1dc3e4504af</t>
        </is>
      </c>
      <c r="M3415" t="n">
        <v>98</v>
      </c>
      <c r="N3415" t="n">
        <v>98</v>
      </c>
    </row>
    <row r="3416">
      <c r="A3416" t="n">
        <v>33</v>
      </c>
      <c r="B3416" s="2" t="n">
        <v>44164</v>
      </c>
      <c r="C3416" t="n">
        <v>2694</v>
      </c>
      <c r="D3416" t="inlineStr">
        <is>
          <t>Wie beurteilen Sie diese Aussage: "Vermögende sollten sich stärker an der Finanzierung des Staates beteiligen."</t>
        </is>
      </c>
      <c r="E3416" t="inlineStr">
        <is>
          <t>options7</t>
        </is>
      </c>
      <c r="F3416" t="n">
        <v>4776</v>
      </c>
      <c r="G3416" t="inlineStr">
        <is>
          <t>Werthaltungen</t>
        </is>
      </c>
      <c r="H3416" t="inlineStr">
        <is>
          <t>Q00773</t>
        </is>
      </c>
      <c r="I3416" t="inlineStr">
        <is>
          <t>de</t>
        </is>
      </c>
      <c r="J3416" t="b">
        <v>1</v>
      </c>
      <c r="K3416" t="inlineStr">
        <is>
          <t>7943e77b1bb971c8c123f1dc3e4504af</t>
        </is>
      </c>
      <c r="L3416" t="inlineStr">
        <is>
          <t>7943e77b1bb971c8c123f1dc3e4504af</t>
        </is>
      </c>
      <c r="M3416" t="n">
        <v>98</v>
      </c>
      <c r="N3416" t="n">
        <v>98</v>
      </c>
    </row>
    <row r="3417">
      <c r="A3417" t="n">
        <v>108</v>
      </c>
      <c r="B3417" s="2" t="n">
        <v>44647</v>
      </c>
      <c r="C3417" t="n">
        <v>5898</v>
      </c>
      <c r="D3417" t="inlineStr">
        <is>
          <t>Wie beurteilen Sie diese Aussage: "Vermögende sollten sich stärker an der Finanzierung des Staates beteiligen."</t>
        </is>
      </c>
      <c r="E3417" t="inlineStr">
        <is>
          <t>options7</t>
        </is>
      </c>
      <c r="F3417" t="n">
        <v>4823</v>
      </c>
      <c r="G3417" t="inlineStr">
        <is>
          <t>Werthaltungen</t>
        </is>
      </c>
      <c r="H3417" t="inlineStr">
        <is>
          <t>Q01720</t>
        </is>
      </c>
      <c r="I3417" t="inlineStr">
        <is>
          <t>de</t>
        </is>
      </c>
      <c r="J3417" t="b">
        <v>1</v>
      </c>
      <c r="K3417" t="inlineStr">
        <is>
          <t>7943e77b1bb971c8c123f1dc3e4504af</t>
        </is>
      </c>
      <c r="L3417" t="inlineStr">
        <is>
          <t>7943e77b1bb971c8c123f1dc3e4504af</t>
        </is>
      </c>
      <c r="M3417" t="n">
        <v>98</v>
      </c>
      <c r="N3417" t="n">
        <v>98</v>
      </c>
    </row>
    <row r="3418">
      <c r="A3418" t="n">
        <v>111</v>
      </c>
      <c r="B3418" s="2" t="n">
        <v>44696</v>
      </c>
      <c r="C3418" t="n">
        <v>6010</v>
      </c>
      <c r="D3418" t="inlineStr">
        <is>
          <t>Wie beurteilen Sie diese Aussage: "Vermögende sollten sich stärker an der Finanzierung des Staates beteiligen."</t>
        </is>
      </c>
      <c r="E3418" t="inlineStr">
        <is>
          <t>options7</t>
        </is>
      </c>
      <c r="F3418" t="n">
        <v>4842</v>
      </c>
      <c r="G3418" t="inlineStr">
        <is>
          <t>Werthaltungen</t>
        </is>
      </c>
      <c r="H3418" t="inlineStr">
        <is>
          <t>Q02043</t>
        </is>
      </c>
      <c r="I3418" t="inlineStr">
        <is>
          <t>de</t>
        </is>
      </c>
      <c r="J3418" t="b">
        <v>1</v>
      </c>
      <c r="K3418" t="inlineStr">
        <is>
          <t>7943e77b1bb971c8c123f1dc3e4504af</t>
        </is>
      </c>
      <c r="L3418" t="inlineStr">
        <is>
          <t>7943e77b1bb971c8c123f1dc3e4504af</t>
        </is>
      </c>
      <c r="M3418" t="n">
        <v>98</v>
      </c>
      <c r="N3418" t="n">
        <v>98</v>
      </c>
    </row>
    <row r="3419">
      <c r="A3419" t="n">
        <v>113</v>
      </c>
      <c r="B3419" s="2" t="n">
        <v>44696</v>
      </c>
      <c r="C3419" t="n">
        <v>6069</v>
      </c>
      <c r="D3419" t="inlineStr">
        <is>
          <t>Wie beurteilen Sie diese Aussage: "Vermögende sollten sich stärker an der Finanzierung des Staates beteiligen."</t>
        </is>
      </c>
      <c r="E3419" t="inlineStr">
        <is>
          <t>options7</t>
        </is>
      </c>
      <c r="F3419" t="n">
        <v>4844</v>
      </c>
      <c r="G3419" t="inlineStr">
        <is>
          <t>Werthaltungen</t>
        </is>
      </c>
      <c r="H3419" t="inlineStr">
        <is>
          <t>Q02097</t>
        </is>
      </c>
      <c r="I3419" t="inlineStr">
        <is>
          <t>de</t>
        </is>
      </c>
      <c r="J3419" t="b">
        <v>1</v>
      </c>
      <c r="K3419" t="inlineStr">
        <is>
          <t>7943e77b1bb971c8c123f1dc3e4504af</t>
        </is>
      </c>
      <c r="L3419" t="inlineStr">
        <is>
          <t>7943e77b1bb971c8c123f1dc3e4504af</t>
        </is>
      </c>
      <c r="M3419" t="n">
        <v>98</v>
      </c>
      <c r="N3419" t="n">
        <v>98</v>
      </c>
    </row>
    <row r="3420">
      <c r="A3420" t="n">
        <v>115</v>
      </c>
      <c r="B3420" s="2" t="n">
        <v>44836</v>
      </c>
      <c r="C3420" t="n">
        <v>6185</v>
      </c>
      <c r="D3420" t="inlineStr">
        <is>
          <t>Wie beurteilen Sie diese Aussage: "Vermögende sollten sich stärker an der Finanzierung des Staates beteiligen."</t>
        </is>
      </c>
      <c r="E3420" t="inlineStr">
        <is>
          <t>options7</t>
        </is>
      </c>
      <c r="F3420" t="n">
        <v>4848</v>
      </c>
      <c r="G3420" t="inlineStr">
        <is>
          <t>Werthaltungen</t>
        </is>
      </c>
      <c r="H3420" t="inlineStr">
        <is>
          <t>Q02157</t>
        </is>
      </c>
      <c r="I3420" t="inlineStr">
        <is>
          <t>de</t>
        </is>
      </c>
      <c r="J3420" t="b">
        <v>1</v>
      </c>
      <c r="K3420" t="inlineStr">
        <is>
          <t>7943e77b1bb971c8c123f1dc3e4504af</t>
        </is>
      </c>
      <c r="L3420" t="inlineStr">
        <is>
          <t>7943e77b1bb971c8c123f1dc3e4504af</t>
        </is>
      </c>
      <c r="M3420" t="n">
        <v>98</v>
      </c>
      <c r="N3420" t="n">
        <v>98</v>
      </c>
    </row>
    <row r="3421">
      <c r="A3421" t="n">
        <v>114</v>
      </c>
      <c r="B3421" s="2" t="n">
        <v>44836</v>
      </c>
      <c r="C3421" t="n">
        <v>6292</v>
      </c>
      <c r="D3421" t="inlineStr">
        <is>
          <t>Wie beurteilen Sie diese Aussage: "Vermögende sollten sich stärker an der Finanzierung des Staates beteiligen."</t>
        </is>
      </c>
      <c r="E3421" t="inlineStr">
        <is>
          <t>options7</t>
        </is>
      </c>
      <c r="F3421" t="n">
        <v>4847</v>
      </c>
      <c r="G3421" t="inlineStr">
        <is>
          <t>Werthaltungen</t>
        </is>
      </c>
      <c r="H3421" t="inlineStr">
        <is>
          <t>Q02211</t>
        </is>
      </c>
      <c r="I3421" t="inlineStr">
        <is>
          <t>de</t>
        </is>
      </c>
      <c r="J3421" t="b">
        <v>1</v>
      </c>
      <c r="K3421" t="inlineStr">
        <is>
          <t>7943e77b1bb971c8c123f1dc3e4504af</t>
        </is>
      </c>
      <c r="L3421" t="inlineStr">
        <is>
          <t>7943e77b1bb971c8c123f1dc3e4504af</t>
        </is>
      </c>
      <c r="M3421" t="n">
        <v>98</v>
      </c>
      <c r="N3421" t="n">
        <v>98</v>
      </c>
    </row>
    <row r="3422">
      <c r="A3422" t="n">
        <v>118</v>
      </c>
      <c r="B3422" s="2" t="n">
        <v>44892</v>
      </c>
      <c r="C3422" t="n">
        <v>6351</v>
      </c>
      <c r="D3422" t="inlineStr">
        <is>
          <t>Wie beurteilen Sie diese Aussage: "Vermögende sollten sich stärker an der Finanzierung des Staates beteiligen."</t>
        </is>
      </c>
      <c r="E3422" t="inlineStr">
        <is>
          <t>options7</t>
        </is>
      </c>
      <c r="F3422" t="n">
        <v>4850</v>
      </c>
      <c r="G3422" t="inlineStr">
        <is>
          <t>Werthaltungen</t>
        </is>
      </c>
      <c r="H3422" t="inlineStr">
        <is>
          <t>Q02265</t>
        </is>
      </c>
      <c r="I3422" t="inlineStr">
        <is>
          <t>de</t>
        </is>
      </c>
      <c r="J3422" t="b">
        <v>1</v>
      </c>
      <c r="K3422" t="inlineStr">
        <is>
          <t>7943e77b1bb971c8c123f1dc3e4504af</t>
        </is>
      </c>
      <c r="L3422" t="inlineStr">
        <is>
          <t>7943e77b1bb971c8c123f1dc3e4504af</t>
        </is>
      </c>
      <c r="M3422" t="n">
        <v>98</v>
      </c>
      <c r="N3422" t="n">
        <v>98</v>
      </c>
    </row>
    <row r="3423">
      <c r="A3423" t="n">
        <v>232</v>
      </c>
      <c r="B3423" t="n">
        <v>2020</v>
      </c>
      <c r="C3423" t="n">
        <v>3579</v>
      </c>
      <c r="D3423" t="inlineStr">
        <is>
          <t>Wie beurteilen Sie diese Aussage: "Vermögende sollten sich stärker an der Finanzierung des Staates beteiligen."</t>
        </is>
      </c>
      <c r="E3423" t="inlineStr">
        <is>
          <t>Slider-7</t>
        </is>
      </c>
      <c r="F3423" t="n">
        <v>4</v>
      </c>
      <c r="G3423" t="inlineStr">
        <is>
          <t>Finanzen &amp; Steuern</t>
        </is>
      </c>
      <c r="H3423" t="inlineStr">
        <is>
          <t>Q06027</t>
        </is>
      </c>
      <c r="I3423" t="inlineStr">
        <is>
          <t>de</t>
        </is>
      </c>
      <c r="J3423" t="b">
        <v>1</v>
      </c>
      <c r="K3423" t="inlineStr">
        <is>
          <t>7943e77b1bb971c8c123f1dc3e4504af</t>
        </is>
      </c>
      <c r="L3423" t="inlineStr">
        <is>
          <t>7943e77b1bb971c8c123f1dc3e4504af</t>
        </is>
      </c>
      <c r="M3423" t="n">
        <v>98</v>
      </c>
      <c r="N3423" t="n">
        <v>98</v>
      </c>
    </row>
    <row r="3424">
      <c r="A3424" t="n">
        <v>237</v>
      </c>
      <c r="B3424" t="n">
        <v>2020</v>
      </c>
      <c r="C3424" t="n">
        <v>3725</v>
      </c>
      <c r="D3424" t="inlineStr">
        <is>
          <t>Wie beurteilen Sie diese Aussage: "Vermögende sollten sich stärker an der Finanzierung des Staates beteiligen."</t>
        </is>
      </c>
      <c r="E3424" t="inlineStr">
        <is>
          <t>Slider-7</t>
        </is>
      </c>
      <c r="F3424" t="n">
        <v>4</v>
      </c>
      <c r="G3424" t="inlineStr">
        <is>
          <t>Finanzen &amp; Steuern</t>
        </is>
      </c>
      <c r="H3424" t="inlineStr">
        <is>
          <t>Q06075</t>
        </is>
      </c>
      <c r="I3424" t="inlineStr">
        <is>
          <t>de</t>
        </is>
      </c>
      <c r="J3424" t="b">
        <v>1</v>
      </c>
      <c r="K3424" t="inlineStr">
        <is>
          <t>7943e77b1bb971c8c123f1dc3e4504af</t>
        </is>
      </c>
      <c r="L3424" t="inlineStr">
        <is>
          <t>7943e77b1bb971c8c123f1dc3e4504af</t>
        </is>
      </c>
      <c r="M3424" t="n">
        <v>98</v>
      </c>
      <c r="N3424" t="n">
        <v>98</v>
      </c>
    </row>
    <row r="3425">
      <c r="A3425" t="n">
        <v>234</v>
      </c>
      <c r="B3425" t="n">
        <v>2020</v>
      </c>
      <c r="C3425" t="n">
        <v>3628</v>
      </c>
      <c r="D3425" t="inlineStr">
        <is>
          <t>Wie beurteilen Sie diese Aussage: "Vermögende sollten sich stärker an der Finanzierung des Staates beteiligen."</t>
        </is>
      </c>
      <c r="E3425" t="inlineStr">
        <is>
          <t>Slider-7</t>
        </is>
      </c>
      <c r="F3425" t="n">
        <v>4</v>
      </c>
      <c r="G3425" t="inlineStr">
        <is>
          <t>Finanzen &amp; Steuern</t>
        </is>
      </c>
      <c r="H3425" t="inlineStr">
        <is>
          <t>Q06123</t>
        </is>
      </c>
      <c r="I3425" t="inlineStr">
        <is>
          <t>de</t>
        </is>
      </c>
      <c r="J3425" t="b">
        <v>1</v>
      </c>
      <c r="K3425" t="inlineStr">
        <is>
          <t>7943e77b1bb971c8c123f1dc3e4504af</t>
        </is>
      </c>
      <c r="L3425" t="inlineStr">
        <is>
          <t>7943e77b1bb971c8c123f1dc3e4504af</t>
        </is>
      </c>
      <c r="M3425" t="n">
        <v>98</v>
      </c>
      <c r="N3425" t="n">
        <v>98</v>
      </c>
    </row>
    <row r="3426">
      <c r="A3426" t="n">
        <v>230</v>
      </c>
      <c r="B3426" t="n">
        <v>2020</v>
      </c>
      <c r="C3426" t="n">
        <v>3526</v>
      </c>
      <c r="D3426" t="inlineStr">
        <is>
          <t>Wie beurteilen Sie diese Aussage: "Vermögende sollten sich stärker an der Finanzierung des Staates beteiligen."</t>
        </is>
      </c>
      <c r="E3426" t="inlineStr">
        <is>
          <t>Slider-7</t>
        </is>
      </c>
      <c r="F3426" t="n">
        <v>4</v>
      </c>
      <c r="G3426" t="inlineStr">
        <is>
          <t>Finanzen &amp; Steuern</t>
        </is>
      </c>
      <c r="H3426" t="inlineStr">
        <is>
          <t>Q06169</t>
        </is>
      </c>
      <c r="I3426" t="inlineStr">
        <is>
          <t>de</t>
        </is>
      </c>
      <c r="J3426" t="b">
        <v>1</v>
      </c>
      <c r="K3426" t="inlineStr">
        <is>
          <t>7943e77b1bb971c8c123f1dc3e4504af</t>
        </is>
      </c>
      <c r="L3426" t="inlineStr">
        <is>
          <t>7943e77b1bb971c8c123f1dc3e4504af</t>
        </is>
      </c>
      <c r="M3426" t="n">
        <v>98</v>
      </c>
      <c r="N3426" t="n">
        <v>98</v>
      </c>
    </row>
    <row r="3427">
      <c r="A3427" t="n">
        <v>232</v>
      </c>
      <c r="B3427" t="n">
        <v>2020</v>
      </c>
      <c r="C3427" t="n">
        <v>3579</v>
      </c>
      <c r="D3427" t="inlineStr">
        <is>
          <t>Wie beurteilen Sie diese Aussage: "Vermögende sollten sich stärker an der Finanzierung des Staates beteiligen."</t>
        </is>
      </c>
      <c r="E3427" t="inlineStr">
        <is>
          <t>Slider-7</t>
        </is>
      </c>
      <c r="F3427" t="n">
        <v>4</v>
      </c>
      <c r="G3427" t="inlineStr">
        <is>
          <t>Finanzen &amp; Steuern</t>
        </is>
      </c>
      <c r="H3427" t="inlineStr">
        <is>
          <t>Q07857</t>
        </is>
      </c>
      <c r="I3427" t="inlineStr">
        <is>
          <t>de</t>
        </is>
      </c>
      <c r="J3427" t="b">
        <v>1</v>
      </c>
      <c r="K3427" t="inlineStr">
        <is>
          <t>7943e77b1bb971c8c123f1dc3e4504af</t>
        </is>
      </c>
      <c r="L3427" t="inlineStr">
        <is>
          <t>7943e77b1bb971c8c123f1dc3e4504af</t>
        </is>
      </c>
      <c r="M3427" t="n">
        <v>98</v>
      </c>
      <c r="N3427" t="n">
        <v>98</v>
      </c>
    </row>
    <row r="3428">
      <c r="A3428" t="n">
        <v>237</v>
      </c>
      <c r="B3428" t="n">
        <v>2020</v>
      </c>
      <c r="C3428" t="n">
        <v>3725</v>
      </c>
      <c r="D3428" t="inlineStr">
        <is>
          <t>Wie beurteilen Sie diese Aussage: "Vermögende sollten sich stärker an der Finanzierung des Staates beteiligen."</t>
        </is>
      </c>
      <c r="E3428" t="inlineStr">
        <is>
          <t>Slider-7</t>
        </is>
      </c>
      <c r="F3428" t="n">
        <v>4</v>
      </c>
      <c r="G3428" t="inlineStr">
        <is>
          <t>Finanzen &amp; Steuern</t>
        </is>
      </c>
      <c r="H3428" t="inlineStr">
        <is>
          <t>Q08115</t>
        </is>
      </c>
      <c r="I3428" t="inlineStr">
        <is>
          <t>de</t>
        </is>
      </c>
      <c r="J3428" t="b">
        <v>1</v>
      </c>
      <c r="K3428" t="inlineStr">
        <is>
          <t>7943e77b1bb971c8c123f1dc3e4504af</t>
        </is>
      </c>
      <c r="L3428" t="inlineStr">
        <is>
          <t>7943e77b1bb971c8c123f1dc3e4504af</t>
        </is>
      </c>
      <c r="M3428" t="n">
        <v>98</v>
      </c>
      <c r="N3428" t="n">
        <v>98</v>
      </c>
    </row>
    <row r="3429">
      <c r="A3429" t="n">
        <v>234</v>
      </c>
      <c r="B3429" t="n">
        <v>2020</v>
      </c>
      <c r="C3429" t="n">
        <v>3628</v>
      </c>
      <c r="D3429" t="inlineStr">
        <is>
          <t>Wie beurteilen Sie diese Aussage: "Vermögende sollten sich stärker an der Finanzierung des Staates beteiligen."</t>
        </is>
      </c>
      <c r="E3429" t="inlineStr">
        <is>
          <t>Slider-7</t>
        </is>
      </c>
      <c r="F3429" t="n">
        <v>4</v>
      </c>
      <c r="G3429" t="inlineStr">
        <is>
          <t>Finanzen &amp; Steuern</t>
        </is>
      </c>
      <c r="H3429" t="inlineStr">
        <is>
          <t>Q08264</t>
        </is>
      </c>
      <c r="I3429" t="inlineStr">
        <is>
          <t>de</t>
        </is>
      </c>
      <c r="J3429" t="b">
        <v>1</v>
      </c>
      <c r="K3429" t="inlineStr">
        <is>
          <t>7943e77b1bb971c8c123f1dc3e4504af</t>
        </is>
      </c>
      <c r="L3429" t="inlineStr">
        <is>
          <t>7943e77b1bb971c8c123f1dc3e4504af</t>
        </is>
      </c>
      <c r="M3429" t="n">
        <v>98</v>
      </c>
      <c r="N3429" t="n">
        <v>98</v>
      </c>
    </row>
    <row r="3430">
      <c r="A3430" t="n">
        <v>230</v>
      </c>
      <c r="B3430" t="n">
        <v>2020</v>
      </c>
      <c r="C3430" t="n">
        <v>3526</v>
      </c>
      <c r="D3430" t="inlineStr">
        <is>
          <t>Wie beurteilen Sie diese Aussage: "Vermögende sollten sich stärker an der Finanzierung des Staates beteiligen."</t>
        </is>
      </c>
      <c r="E3430" t="inlineStr">
        <is>
          <t>Slider-7</t>
        </is>
      </c>
      <c r="F3430" t="n">
        <v>4</v>
      </c>
      <c r="G3430" t="inlineStr">
        <is>
          <t>Finanzen &amp; Steuern</t>
        </is>
      </c>
      <c r="H3430" t="inlineStr">
        <is>
          <t>Q08508</t>
        </is>
      </c>
      <c r="I3430" t="inlineStr">
        <is>
          <t>de</t>
        </is>
      </c>
      <c r="J3430" t="b">
        <v>1</v>
      </c>
      <c r="K3430" t="inlineStr">
        <is>
          <t>7943e77b1bb971c8c123f1dc3e4504af</t>
        </is>
      </c>
      <c r="L3430" t="inlineStr">
        <is>
          <t>7943e77b1bb971c8c123f1dc3e4504af</t>
        </is>
      </c>
      <c r="M3430" t="n">
        <v>98</v>
      </c>
      <c r="N3430" t="n">
        <v>98</v>
      </c>
    </row>
    <row r="3432">
      <c r="A3432" s="1">
        <f>== Cluster 124 – 20 Fragen – alle Fragen identisch ===</f>
        <v/>
      </c>
      <c r="B3432" s="1" t="n"/>
      <c r="C3432" s="1" t="n"/>
      <c r="D3432" s="1" t="n"/>
      <c r="E3432" s="1" t="n"/>
      <c r="F3432" s="1" t="n"/>
      <c r="G3432" s="1" t="n"/>
      <c r="H3432" s="1" t="n"/>
      <c r="I3432" s="1" t="n"/>
      <c r="J3432" s="1" t="n"/>
      <c r="K3432" s="1" t="n"/>
      <c r="L3432" s="1" t="n"/>
      <c r="M3432" s="1" t="n"/>
      <c r="N3432" s="1" t="n"/>
    </row>
    <row r="3433">
      <c r="A3433" t="inlineStr">
        <is>
          <t>ID_Wahl</t>
        </is>
      </c>
      <c r="B3433" t="inlineStr">
        <is>
          <t>Datum</t>
        </is>
      </c>
      <c r="C3433" t="inlineStr">
        <is>
          <t>Frage_ID</t>
        </is>
      </c>
      <c r="D3433" t="inlineStr">
        <is>
          <t>Frage_Text</t>
        </is>
      </c>
      <c r="E3433" t="inlineStr">
        <is>
          <t>Frage_Typ</t>
        </is>
      </c>
      <c r="F3433" t="inlineStr">
        <is>
          <t>Bereich_ID</t>
        </is>
      </c>
      <c r="G3433" t="inlineStr">
        <is>
          <t>Bereich</t>
        </is>
      </c>
      <c r="H3433" t="inlineStr">
        <is>
          <t>ID_gesamt</t>
        </is>
      </c>
      <c r="I3433" t="inlineStr">
        <is>
          <t>Sprache</t>
        </is>
      </c>
      <c r="J3433" t="inlineStr">
        <is>
          <t>Duplikat</t>
        </is>
      </c>
      <c r="K3433" t="inlineStr">
        <is>
          <t>Frage_Hash</t>
        </is>
      </c>
      <c r="L3433" t="inlineStr">
        <is>
          <t>Duplikat_Gruppe</t>
        </is>
      </c>
      <c r="M3433" t="inlineStr">
        <is>
          <t>Cluster_Duplikate</t>
        </is>
      </c>
      <c r="N3433" t="inlineStr">
        <is>
          <t>Cluster_Final</t>
        </is>
      </c>
    </row>
    <row r="3434">
      <c r="A3434" t="n">
        <v>8</v>
      </c>
      <c r="B3434" s="2" t="n">
        <v>43905</v>
      </c>
      <c r="C3434" t="n">
        <v>491</v>
      </c>
      <c r="D3434" t="inlineStr">
        <is>
          <t>Befürworten Sie eine Verschärfung des Sozialhilfegesetzes (z.B. Begrenzung der Zulagen, tieferes Existenzminimum, strengere Sanktionen)?</t>
        </is>
      </c>
      <c r="E3434" t="inlineStr">
        <is>
          <t>options4</t>
        </is>
      </c>
      <c r="F3434" t="n">
        <v>4858</v>
      </c>
      <c r="G3434" t="inlineStr">
        <is>
          <t>Sozialstaat, Familie &amp; Gesundheit</t>
        </is>
      </c>
      <c r="H3434" t="inlineStr">
        <is>
          <t>Q00173</t>
        </is>
      </c>
      <c r="I3434" t="inlineStr">
        <is>
          <t>de</t>
        </is>
      </c>
      <c r="J3434" t="b">
        <v>1</v>
      </c>
      <c r="K3434" t="inlineStr">
        <is>
          <t>98d0e5c1189b303e451cab3155120d86</t>
        </is>
      </c>
      <c r="L3434" t="inlineStr">
        <is>
          <t>98d0e5c1189b303e451cab3155120d86</t>
        </is>
      </c>
      <c r="M3434" t="n">
        <v>124</v>
      </c>
      <c r="N3434" t="n">
        <v>124</v>
      </c>
    </row>
    <row r="3435">
      <c r="A3435" t="n">
        <v>9</v>
      </c>
      <c r="B3435" s="2" t="n">
        <v>43912</v>
      </c>
      <c r="C3435" t="n">
        <v>727</v>
      </c>
      <c r="D3435" t="inlineStr">
        <is>
          <t>Befürworten Sie eine Verschärfung des Sozialhilfegesetzes (z.B. Begrenzung der Zulagen, tieferes Existenzminimum, strengere Sanktionen)?</t>
        </is>
      </c>
      <c r="E3435" t="inlineStr">
        <is>
          <t>options4</t>
        </is>
      </c>
      <c r="F3435" t="n">
        <v>4860</v>
      </c>
      <c r="G3435" t="inlineStr">
        <is>
          <t>Sozialstaat, Familie &amp; Gesundheit</t>
        </is>
      </c>
      <c r="H3435" t="inlineStr">
        <is>
          <t>Q00221</t>
        </is>
      </c>
      <c r="I3435" t="inlineStr">
        <is>
          <t>de</t>
        </is>
      </c>
      <c r="J3435" t="b">
        <v>1</v>
      </c>
      <c r="K3435" t="inlineStr">
        <is>
          <t>98d0e5c1189b303e451cab3155120d86</t>
        </is>
      </c>
      <c r="L3435" t="inlineStr">
        <is>
          <t>98d0e5c1189b303e451cab3155120d86</t>
        </is>
      </c>
      <c r="M3435" t="n">
        <v>124</v>
      </c>
      <c r="N3435" t="n">
        <v>124</v>
      </c>
    </row>
    <row r="3436">
      <c r="A3436" t="n">
        <v>33</v>
      </c>
      <c r="B3436" s="2" t="n">
        <v>44164</v>
      </c>
      <c r="C3436" t="n">
        <v>2600</v>
      </c>
      <c r="D3436" t="inlineStr">
        <is>
          <t>Befürworten Sie eine Verschärfung des Sozialhilfegesetzes (z.B. Begrenzung der Zulagen, tieferes Existenzminimum, strengere Sanktionen)?</t>
        </is>
      </c>
      <c r="E3436" t="inlineStr">
        <is>
          <t>options4</t>
        </is>
      </c>
      <c r="F3436" t="n">
        <v>4175</v>
      </c>
      <c r="G3436" t="inlineStr">
        <is>
          <t>Sozialstaat &amp; Familie</t>
        </is>
      </c>
      <c r="H3436" t="inlineStr">
        <is>
          <t>Q00726</t>
        </is>
      </c>
      <c r="I3436" t="inlineStr">
        <is>
          <t>de</t>
        </is>
      </c>
      <c r="J3436" t="b">
        <v>1</v>
      </c>
      <c r="K3436" t="inlineStr">
        <is>
          <t>98d0e5c1189b303e451cab3155120d86</t>
        </is>
      </c>
      <c r="L3436" t="inlineStr">
        <is>
          <t>98d0e5c1189b303e451cab3155120d86</t>
        </is>
      </c>
      <c r="M3436" t="n">
        <v>124</v>
      </c>
      <c r="N3436" t="n">
        <v>124</v>
      </c>
    </row>
    <row r="3437">
      <c r="A3437" t="n">
        <v>53</v>
      </c>
      <c r="B3437" s="2" t="n">
        <v>44262</v>
      </c>
      <c r="C3437" t="n">
        <v>2869</v>
      </c>
      <c r="D3437" t="inlineStr">
        <is>
          <t>Befürworten Sie eine Verschärfung des Sozialhilfegesetzes (z.B. Begrenzung der Zulagen, tieferes Existenzminimum, strengere Sanktionen)?</t>
        </is>
      </c>
      <c r="E3437" t="inlineStr">
        <is>
          <t>options4</t>
        </is>
      </c>
      <c r="F3437" t="n">
        <v>4879</v>
      </c>
      <c r="G3437" t="inlineStr">
        <is>
          <t>Sozialstaat, Familie &amp; Gesundheit</t>
        </is>
      </c>
      <c r="H3437" t="inlineStr">
        <is>
          <t>Q00832</t>
        </is>
      </c>
      <c r="I3437" t="inlineStr">
        <is>
          <t>de</t>
        </is>
      </c>
      <c r="J3437" t="b">
        <v>1</v>
      </c>
      <c r="K3437" t="inlineStr">
        <is>
          <t>98d0e5c1189b303e451cab3155120d86</t>
        </is>
      </c>
      <c r="L3437" t="inlineStr">
        <is>
          <t>98d0e5c1189b303e451cab3155120d86</t>
        </is>
      </c>
      <c r="M3437" t="n">
        <v>124</v>
      </c>
      <c r="N3437" t="n">
        <v>124</v>
      </c>
    </row>
    <row r="3438">
      <c r="A3438" t="n">
        <v>71</v>
      </c>
      <c r="B3438" s="2" t="n">
        <v>44311</v>
      </c>
      <c r="C3438" t="n">
        <v>3287</v>
      </c>
      <c r="D3438" t="inlineStr">
        <is>
          <t>Befürworten Sie eine Verschärfung des Sozialhilfegesetzes (z.B. Begrenzung der Zulagen, tieferes Existenzminimum, strengere Sanktionen)?</t>
        </is>
      </c>
      <c r="E3438" t="inlineStr">
        <is>
          <t>options4</t>
        </is>
      </c>
      <c r="F3438" t="n">
        <v>4884</v>
      </c>
      <c r="G3438" t="inlineStr">
        <is>
          <t>Sozialstaat, Familie &amp; Gesundheit</t>
        </is>
      </c>
      <c r="H3438" t="inlineStr">
        <is>
          <t>Q00983</t>
        </is>
      </c>
      <c r="I3438" t="inlineStr">
        <is>
          <t>de</t>
        </is>
      </c>
      <c r="J3438" t="b">
        <v>1</v>
      </c>
      <c r="K3438" t="inlineStr">
        <is>
          <t>98d0e5c1189b303e451cab3155120d86</t>
        </is>
      </c>
      <c r="L3438" t="inlineStr">
        <is>
          <t>98d0e5c1189b303e451cab3155120d86</t>
        </is>
      </c>
      <c r="M3438" t="n">
        <v>124</v>
      </c>
      <c r="N3438" t="n">
        <v>124</v>
      </c>
    </row>
    <row r="3439">
      <c r="A3439" t="n">
        <v>63</v>
      </c>
      <c r="B3439" s="2" t="n">
        <v>44311</v>
      </c>
      <c r="C3439" t="n">
        <v>3286</v>
      </c>
      <c r="D3439" t="inlineStr">
        <is>
          <t>Befürworten Sie eine Verschärfung des Sozialhilfegesetzes (z.B. Begrenzung der Zulagen, tieferes Existenzminimum, strengere Sanktionen)?</t>
        </is>
      </c>
      <c r="E3439" t="inlineStr">
        <is>
          <t>options4</t>
        </is>
      </c>
      <c r="F3439" t="n">
        <v>4881</v>
      </c>
      <c r="G3439" t="inlineStr">
        <is>
          <t>Sozialstaat, Familie &amp; Gesundheit</t>
        </is>
      </c>
      <c r="H3439" t="inlineStr">
        <is>
          <t>Q01040</t>
        </is>
      </c>
      <c r="I3439" t="inlineStr">
        <is>
          <t>de</t>
        </is>
      </c>
      <c r="J3439" t="b">
        <v>1</v>
      </c>
      <c r="K3439" t="inlineStr">
        <is>
          <t>98d0e5c1189b303e451cab3155120d86</t>
        </is>
      </c>
      <c r="L3439" t="inlineStr">
        <is>
          <t>98d0e5c1189b303e451cab3155120d86</t>
        </is>
      </c>
      <c r="M3439" t="n">
        <v>124</v>
      </c>
      <c r="N3439" t="n">
        <v>124</v>
      </c>
    </row>
    <row r="3440">
      <c r="A3440" t="n">
        <v>64</v>
      </c>
      <c r="B3440" s="2" t="n">
        <v>44311</v>
      </c>
      <c r="C3440" t="n">
        <v>3656</v>
      </c>
      <c r="D3440" t="inlineStr">
        <is>
          <t>Befürworten Sie eine Verschärfung des Sozialhilfegesetzes (z.B. Begrenzung der Zulagen, tieferes Existenzminimum, strengere Sanktionen)?</t>
        </is>
      </c>
      <c r="E3440" t="inlineStr">
        <is>
          <t>options4</t>
        </is>
      </c>
      <c r="F3440" t="n">
        <v>4882</v>
      </c>
      <c r="G3440" t="inlineStr">
        <is>
          <t>Sozialstaat, Familie &amp; Gesundheit</t>
        </is>
      </c>
      <c r="H3440" t="inlineStr">
        <is>
          <t>Q01087</t>
        </is>
      </c>
      <c r="I3440" t="inlineStr">
        <is>
          <t>de</t>
        </is>
      </c>
      <c r="J3440" t="b">
        <v>1</v>
      </c>
      <c r="K3440" t="inlineStr">
        <is>
          <t>98d0e5c1189b303e451cab3155120d86</t>
        </is>
      </c>
      <c r="L3440" t="inlineStr">
        <is>
          <t>98d0e5c1189b303e451cab3155120d86</t>
        </is>
      </c>
      <c r="M3440" t="n">
        <v>124</v>
      </c>
      <c r="N3440" t="n">
        <v>124</v>
      </c>
    </row>
    <row r="3441">
      <c r="A3441" t="n">
        <v>84</v>
      </c>
      <c r="B3441" s="2" t="n">
        <v>44605</v>
      </c>
      <c r="C3441" t="n">
        <v>4553</v>
      </c>
      <c r="D3441" t="inlineStr">
        <is>
          <t>Befürworten Sie eine Verschärfung des Sozialhilfegesetzes (z.B. Begrenzung der Zulagen, tieferes Existenzminimum, strengere Sanktionen)?</t>
        </is>
      </c>
      <c r="E3441" t="inlineStr">
        <is>
          <t>options4</t>
        </is>
      </c>
      <c r="F3441" t="n">
        <v>4889</v>
      </c>
      <c r="G3441" t="inlineStr">
        <is>
          <t>Sozialstaat, Familie &amp; Gesundheit</t>
        </is>
      </c>
      <c r="H3441" t="inlineStr">
        <is>
          <t>Q01510</t>
        </is>
      </c>
      <c r="I3441" t="inlineStr">
        <is>
          <t>de</t>
        </is>
      </c>
      <c r="J3441" t="b">
        <v>1</v>
      </c>
      <c r="K3441" t="inlineStr">
        <is>
          <t>98d0e5c1189b303e451cab3155120d86</t>
        </is>
      </c>
      <c r="L3441" t="inlineStr">
        <is>
          <t>98d0e5c1189b303e451cab3155120d86</t>
        </is>
      </c>
      <c r="M3441" t="n">
        <v>124</v>
      </c>
      <c r="N3441" t="n">
        <v>124</v>
      </c>
    </row>
    <row r="3442">
      <c r="A3442" t="n">
        <v>103</v>
      </c>
      <c r="B3442" s="2" t="n">
        <v>44647</v>
      </c>
      <c r="C3442" t="n">
        <v>5160</v>
      </c>
      <c r="D3442" t="inlineStr">
        <is>
          <t>Befürworten Sie eine Verschärfung des Sozialhilfegesetzes (z.B. Begrenzung der Zulagen, tieferes Existenzminimum, strengere Sanktionen)?</t>
        </is>
      </c>
      <c r="E3442" t="inlineStr">
        <is>
          <t>options4</t>
        </is>
      </c>
      <c r="F3442" t="n">
        <v>4186</v>
      </c>
      <c r="G3442" t="inlineStr">
        <is>
          <t>Sozialstaat &amp; Familie</t>
        </is>
      </c>
      <c r="H3442" t="inlineStr">
        <is>
          <t>Q01564</t>
        </is>
      </c>
      <c r="I3442" t="inlineStr">
        <is>
          <t>de</t>
        </is>
      </c>
      <c r="J3442" t="b">
        <v>1</v>
      </c>
      <c r="K3442" t="inlineStr">
        <is>
          <t>98d0e5c1189b303e451cab3155120d86</t>
        </is>
      </c>
      <c r="L3442" t="inlineStr">
        <is>
          <t>98d0e5c1189b303e451cab3155120d86</t>
        </is>
      </c>
      <c r="M3442" t="n">
        <v>124</v>
      </c>
      <c r="N3442" t="n">
        <v>124</v>
      </c>
    </row>
    <row r="3443">
      <c r="A3443" t="n">
        <v>92</v>
      </c>
      <c r="B3443" s="2" t="n">
        <v>44647</v>
      </c>
      <c r="C3443" t="n">
        <v>5527</v>
      </c>
      <c r="D3443" t="inlineStr">
        <is>
          <t>Befürworten Sie eine Verschärfung des Sozialhilfegesetzes (z.B. Begrenzung der Zulagen, tieferes Existenzminimum, strengere Sanktionen)?</t>
        </is>
      </c>
      <c r="E3443" t="inlineStr">
        <is>
          <t>options4</t>
        </is>
      </c>
      <c r="F3443" t="n">
        <v>4900</v>
      </c>
      <c r="G3443" t="inlineStr">
        <is>
          <t>Sozialstaat, Familie &amp; Gesundheit</t>
        </is>
      </c>
      <c r="H3443" t="inlineStr">
        <is>
          <t>Q01624</t>
        </is>
      </c>
      <c r="I3443" t="inlineStr">
        <is>
          <t>de</t>
        </is>
      </c>
      <c r="J3443" t="b">
        <v>1</v>
      </c>
      <c r="K3443" t="inlineStr">
        <is>
          <t>98d0e5c1189b303e451cab3155120d86</t>
        </is>
      </c>
      <c r="L3443" t="inlineStr">
        <is>
          <t>98d0e5c1189b303e451cab3155120d86</t>
        </is>
      </c>
      <c r="M3443" t="n">
        <v>124</v>
      </c>
      <c r="N3443" t="n">
        <v>124</v>
      </c>
    </row>
    <row r="3444">
      <c r="A3444" t="n">
        <v>95</v>
      </c>
      <c r="B3444" s="2" t="n">
        <v>44647</v>
      </c>
      <c r="C3444" t="n">
        <v>5701</v>
      </c>
      <c r="D3444" t="inlineStr">
        <is>
          <t>Befürworten Sie eine Verschärfung des Sozialhilfegesetzes (z.B. Begrenzung der Zulagen, tieferes Existenzminimum, strengere Sanktionen)?</t>
        </is>
      </c>
      <c r="E3444" t="inlineStr">
        <is>
          <t>options4</t>
        </is>
      </c>
      <c r="F3444" t="n">
        <v>5310</v>
      </c>
      <c r="G3444" t="inlineStr">
        <is>
          <t>Sozialstaat, Familie &amp; Gesundheit</t>
        </is>
      </c>
      <c r="H3444" t="inlineStr">
        <is>
          <t>Q01727</t>
        </is>
      </c>
      <c r="I3444" t="inlineStr">
        <is>
          <t>de</t>
        </is>
      </c>
      <c r="J3444" t="b">
        <v>1</v>
      </c>
      <c r="K3444" t="inlineStr">
        <is>
          <t>98d0e5c1189b303e451cab3155120d86</t>
        </is>
      </c>
      <c r="L3444" t="inlineStr">
        <is>
          <t>98d0e5c1189b303e451cab3155120d86</t>
        </is>
      </c>
      <c r="M3444" t="n">
        <v>124</v>
      </c>
      <c r="N3444" t="n">
        <v>124</v>
      </c>
    </row>
    <row r="3445">
      <c r="A3445" t="n">
        <v>102</v>
      </c>
      <c r="B3445" s="2" t="n">
        <v>44605</v>
      </c>
      <c r="C3445" t="n">
        <v>4885</v>
      </c>
      <c r="D3445" t="inlineStr">
        <is>
          <t>Befürworten Sie eine Verschärfung des Sozialhilfegesetzes (z.B. Begrenzung der Zulagen, tieferes Existenzminimum, strengere Sanktionen)?</t>
        </is>
      </c>
      <c r="E3445" t="inlineStr">
        <is>
          <t>options4</t>
        </is>
      </c>
      <c r="F3445" t="n">
        <v>4187</v>
      </c>
      <c r="G3445" t="inlineStr">
        <is>
          <t>Sozialstaat &amp; Familie</t>
        </is>
      </c>
      <c r="H3445" t="inlineStr">
        <is>
          <t>Q01782</t>
        </is>
      </c>
      <c r="I3445" t="inlineStr">
        <is>
          <t>de</t>
        </is>
      </c>
      <c r="J3445" t="b">
        <v>1</v>
      </c>
      <c r="K3445" t="inlineStr">
        <is>
          <t>98d0e5c1189b303e451cab3155120d86</t>
        </is>
      </c>
      <c r="L3445" t="inlineStr">
        <is>
          <t>98d0e5c1189b303e451cab3155120d86</t>
        </is>
      </c>
      <c r="M3445" t="n">
        <v>124</v>
      </c>
      <c r="N3445" t="n">
        <v>124</v>
      </c>
    </row>
    <row r="3446">
      <c r="A3446" t="n">
        <v>109</v>
      </c>
      <c r="B3446" s="2" t="n">
        <v>44647</v>
      </c>
      <c r="C3446" t="n">
        <v>5498</v>
      </c>
      <c r="D3446" t="inlineStr">
        <is>
          <t>Befürworten Sie eine Verschärfung des Sozialhilfegesetzes (z.B. Begrenzung der Zulagen, tieferes Existenzminimum, strengere Sanktionen)?</t>
        </is>
      </c>
      <c r="E3446" t="inlineStr">
        <is>
          <t>options4</t>
        </is>
      </c>
      <c r="F3446" t="n">
        <v>4191</v>
      </c>
      <c r="G3446" t="inlineStr">
        <is>
          <t>Sozialstaat &amp; Familie</t>
        </is>
      </c>
      <c r="H3446" t="inlineStr">
        <is>
          <t>Q01945</t>
        </is>
      </c>
      <c r="I3446" t="inlineStr">
        <is>
          <t>de</t>
        </is>
      </c>
      <c r="J3446" t="b">
        <v>1</v>
      </c>
      <c r="K3446" t="inlineStr">
        <is>
          <t>98d0e5c1189b303e451cab3155120d86</t>
        </is>
      </c>
      <c r="L3446" t="inlineStr">
        <is>
          <t>98d0e5c1189b303e451cab3155120d86</t>
        </is>
      </c>
      <c r="M3446" t="n">
        <v>124</v>
      </c>
      <c r="N3446" t="n">
        <v>124</v>
      </c>
    </row>
    <row r="3447">
      <c r="A3447" t="n">
        <v>105</v>
      </c>
      <c r="B3447" t="n">
        <v>2016</v>
      </c>
      <c r="C3447" t="n">
        <v>1637</v>
      </c>
      <c r="D3447" t="inlineStr">
        <is>
          <t>Befürworten Sie eine Verschärfung des Sozialhilfegesetzes (z.B. Begrenzung der Zulagen, tieferes Existenzminimum, strengere Sanktionen)?</t>
        </is>
      </c>
      <c r="E3447" t="inlineStr">
        <is>
          <t>Standard-4</t>
        </is>
      </c>
      <c r="F3447" t="n">
        <v>12</v>
      </c>
      <c r="G3447" t="inlineStr">
        <is>
          <t>Sozialstaat &amp; Familie</t>
        </is>
      </c>
      <c r="H3447" t="inlineStr">
        <is>
          <t>Q05102</t>
        </is>
      </c>
      <c r="I3447" t="inlineStr">
        <is>
          <t>de</t>
        </is>
      </c>
      <c r="J3447" t="b">
        <v>1</v>
      </c>
      <c r="K3447" t="inlineStr">
        <is>
          <t>98d0e5c1189b303e451cab3155120d86</t>
        </is>
      </c>
      <c r="L3447" t="inlineStr">
        <is>
          <t>98d0e5c1189b303e451cab3155120d86</t>
        </is>
      </c>
      <c r="M3447" t="n">
        <v>124</v>
      </c>
      <c r="N3447" t="n">
        <v>124</v>
      </c>
    </row>
    <row r="3448">
      <c r="A3448" t="n">
        <v>237</v>
      </c>
      <c r="B3448" t="n">
        <v>2020</v>
      </c>
      <c r="C3448" t="n">
        <v>3684</v>
      </c>
      <c r="D3448" t="inlineStr">
        <is>
          <t>Befürworten Sie eine Verschärfung des Sozialhilfegesetzes (z.B. Begrenzung der Zulagen, tieferes Existenzminimum, strengere Sanktionen)?</t>
        </is>
      </c>
      <c r="E3448" t="inlineStr">
        <is>
          <t>Standard-4</t>
        </is>
      </c>
      <c r="F3448" t="n">
        <v>12</v>
      </c>
      <c r="G3448" t="inlineStr">
        <is>
          <t>Sozialstaat &amp; Familie</t>
        </is>
      </c>
      <c r="H3448" t="inlineStr">
        <is>
          <t>Q06098</t>
        </is>
      </c>
      <c r="I3448" t="inlineStr">
        <is>
          <t>de</t>
        </is>
      </c>
      <c r="J3448" t="b">
        <v>1</v>
      </c>
      <c r="K3448" t="inlineStr">
        <is>
          <t>98d0e5c1189b303e451cab3155120d86</t>
        </is>
      </c>
      <c r="L3448" t="inlineStr">
        <is>
          <t>98d0e5c1189b303e451cab3155120d86</t>
        </is>
      </c>
      <c r="M3448" t="n">
        <v>124</v>
      </c>
      <c r="N3448" t="n">
        <v>124</v>
      </c>
    </row>
    <row r="3449">
      <c r="A3449" t="n">
        <v>234</v>
      </c>
      <c r="B3449" t="n">
        <v>2020</v>
      </c>
      <c r="C3449" t="n">
        <v>3585</v>
      </c>
      <c r="D3449" t="inlineStr">
        <is>
          <t>Befürworten Sie eine Verschärfung des Sozialhilfegesetzes (z.B. Begrenzung der Zulagen, tieferes Existenzminimum, strengere Sanktionen)?</t>
        </is>
      </c>
      <c r="E3449" t="inlineStr">
        <is>
          <t>Standard-4</t>
        </is>
      </c>
      <c r="F3449" t="n">
        <v>12</v>
      </c>
      <c r="G3449" t="inlineStr">
        <is>
          <t>Sozialstaat &amp; Familie</t>
        </is>
      </c>
      <c r="H3449" t="inlineStr">
        <is>
          <t>Q06145</t>
        </is>
      </c>
      <c r="I3449" t="inlineStr">
        <is>
          <t>de</t>
        </is>
      </c>
      <c r="J3449" t="b">
        <v>1</v>
      </c>
      <c r="K3449" t="inlineStr">
        <is>
          <t>98d0e5c1189b303e451cab3155120d86</t>
        </is>
      </c>
      <c r="L3449" t="inlineStr">
        <is>
          <t>98d0e5c1189b303e451cab3155120d86</t>
        </is>
      </c>
      <c r="M3449" t="n">
        <v>124</v>
      </c>
      <c r="N3449" t="n">
        <v>124</v>
      </c>
    </row>
    <row r="3450">
      <c r="A3450" t="n">
        <v>284</v>
      </c>
      <c r="B3450" t="n">
        <v>2021</v>
      </c>
      <c r="C3450" t="n">
        <v>4502</v>
      </c>
      <c r="D3450" t="inlineStr">
        <is>
          <t>Befürworten Sie eine Verschärfung des Sozialhilfegesetzes (z.B. Begrenzung der Zulagen, tieferes Existenzminimum, strengere Sanktionen)?</t>
        </is>
      </c>
      <c r="E3450" t="inlineStr">
        <is>
          <t>Standard-4</t>
        </is>
      </c>
      <c r="F3450" t="n">
        <v>12</v>
      </c>
      <c r="G3450" t="inlineStr">
        <is>
          <t>Sozialstaat &amp; Familie</t>
        </is>
      </c>
      <c r="H3450" t="inlineStr">
        <is>
          <t>Q08091</t>
        </is>
      </c>
      <c r="I3450" t="inlineStr">
        <is>
          <t>de</t>
        </is>
      </c>
      <c r="J3450" t="b">
        <v>1</v>
      </c>
      <c r="K3450" t="inlineStr">
        <is>
          <t>98d0e5c1189b303e451cab3155120d86</t>
        </is>
      </c>
      <c r="L3450" t="inlineStr">
        <is>
          <t>98d0e5c1189b303e451cab3155120d86</t>
        </is>
      </c>
      <c r="M3450" t="n">
        <v>124</v>
      </c>
      <c r="N3450" t="n">
        <v>124</v>
      </c>
    </row>
    <row r="3451">
      <c r="A3451" t="n">
        <v>237</v>
      </c>
      <c r="B3451" t="n">
        <v>2020</v>
      </c>
      <c r="C3451" t="n">
        <v>3684</v>
      </c>
      <c r="D3451" t="inlineStr">
        <is>
          <t>Befürworten Sie eine Verschärfung des Sozialhilfegesetzes (z.B. Begrenzung der Zulagen, tieferes Existenzminimum, strengere Sanktionen)?</t>
        </is>
      </c>
      <c r="E3451" t="inlineStr">
        <is>
          <t>Standard-4</t>
        </is>
      </c>
      <c r="F3451" t="n">
        <v>12</v>
      </c>
      <c r="G3451" t="inlineStr">
        <is>
          <t>Sozialstaat &amp; Familie</t>
        </is>
      </c>
      <c r="H3451" t="inlineStr">
        <is>
          <t>Q08138</t>
        </is>
      </c>
      <c r="I3451" t="inlineStr">
        <is>
          <t>de</t>
        </is>
      </c>
      <c r="J3451" t="b">
        <v>1</v>
      </c>
      <c r="K3451" t="inlineStr">
        <is>
          <t>98d0e5c1189b303e451cab3155120d86</t>
        </is>
      </c>
      <c r="L3451" t="inlineStr">
        <is>
          <t>98d0e5c1189b303e451cab3155120d86</t>
        </is>
      </c>
      <c r="M3451" t="n">
        <v>124</v>
      </c>
      <c r="N3451" t="n">
        <v>124</v>
      </c>
    </row>
    <row r="3452">
      <c r="A3452" t="n">
        <v>105</v>
      </c>
      <c r="B3452" t="n">
        <v>2016</v>
      </c>
      <c r="C3452" t="n">
        <v>1637</v>
      </c>
      <c r="D3452" t="inlineStr">
        <is>
          <t>Befürworten Sie eine Verschärfung des Sozialhilfegesetzes (z.B. Begrenzung der Zulagen, tieferes Existenzminimum, strengere Sanktionen)?</t>
        </is>
      </c>
      <c r="E3452" t="inlineStr">
        <is>
          <t>Standard-4</t>
        </is>
      </c>
      <c r="F3452" t="n">
        <v>12</v>
      </c>
      <c r="G3452" t="inlineStr">
        <is>
          <t>Sozialstaat &amp; Familie</t>
        </is>
      </c>
      <c r="H3452" t="inlineStr">
        <is>
          <t>Q08241</t>
        </is>
      </c>
      <c r="I3452" t="inlineStr">
        <is>
          <t>de</t>
        </is>
      </c>
      <c r="J3452" t="b">
        <v>1</v>
      </c>
      <c r="K3452" t="inlineStr">
        <is>
          <t>98d0e5c1189b303e451cab3155120d86</t>
        </is>
      </c>
      <c r="L3452" t="inlineStr">
        <is>
          <t>98d0e5c1189b303e451cab3155120d86</t>
        </is>
      </c>
      <c r="M3452" t="n">
        <v>124</v>
      </c>
      <c r="N3452" t="n">
        <v>124</v>
      </c>
    </row>
    <row r="3453">
      <c r="A3453" t="n">
        <v>234</v>
      </c>
      <c r="B3453" t="n">
        <v>2020</v>
      </c>
      <c r="C3453" t="n">
        <v>3585</v>
      </c>
      <c r="D3453" t="inlineStr">
        <is>
          <t>Befürworten Sie eine Verschärfung des Sozialhilfegesetzes (z.B. Begrenzung der Zulagen, tieferes Existenzminimum, strengere Sanktionen)?</t>
        </is>
      </c>
      <c r="E3453" t="inlineStr">
        <is>
          <t>Standard-4</t>
        </is>
      </c>
      <c r="F3453" t="n">
        <v>12</v>
      </c>
      <c r="G3453" t="inlineStr">
        <is>
          <t>Sozialstaat &amp; Familie</t>
        </is>
      </c>
      <c r="H3453" t="inlineStr">
        <is>
          <t>Q08286</t>
        </is>
      </c>
      <c r="I3453" t="inlineStr">
        <is>
          <t>de</t>
        </is>
      </c>
      <c r="J3453" t="b">
        <v>1</v>
      </c>
      <c r="K3453" t="inlineStr">
        <is>
          <t>98d0e5c1189b303e451cab3155120d86</t>
        </is>
      </c>
      <c r="L3453" t="inlineStr">
        <is>
          <t>98d0e5c1189b303e451cab3155120d86</t>
        </is>
      </c>
      <c r="M3453" t="n">
        <v>124</v>
      </c>
      <c r="N3453" t="n">
        <v>124</v>
      </c>
    </row>
    <row r="3455">
      <c r="A3455" s="1">
        <f>== Cluster 616 – 19 Fragen – unterschiedliche Fragen vorhanden ===</f>
        <v/>
      </c>
      <c r="B3455" s="1" t="n"/>
      <c r="C3455" s="1" t="n"/>
      <c r="D3455" s="1" t="n"/>
      <c r="E3455" s="1" t="n"/>
      <c r="F3455" s="1" t="n"/>
      <c r="G3455" s="1" t="n"/>
      <c r="H3455" s="1" t="n"/>
      <c r="I3455" s="1" t="n"/>
      <c r="J3455" s="1" t="n"/>
      <c r="K3455" s="1" t="n"/>
      <c r="L3455" s="1" t="n"/>
      <c r="M3455" s="1" t="n"/>
      <c r="N3455" s="1" t="n"/>
    </row>
    <row r="3456">
      <c r="A3456" t="inlineStr">
        <is>
          <t>ID_Wahl</t>
        </is>
      </c>
      <c r="B3456" t="inlineStr">
        <is>
          <t>Datum</t>
        </is>
      </c>
      <c r="C3456" t="inlineStr">
        <is>
          <t>Frage_ID</t>
        </is>
      </c>
      <c r="D3456" t="inlineStr">
        <is>
          <t>Frage_Text</t>
        </is>
      </c>
      <c r="E3456" t="inlineStr">
        <is>
          <t>Frage_Typ</t>
        </is>
      </c>
      <c r="F3456" t="inlineStr">
        <is>
          <t>Bereich_ID</t>
        </is>
      </c>
      <c r="G3456" t="inlineStr">
        <is>
          <t>Bereich</t>
        </is>
      </c>
      <c r="H3456" t="inlineStr">
        <is>
          <t>ID_gesamt</t>
        </is>
      </c>
      <c r="I3456" t="inlineStr">
        <is>
          <t>Sprache</t>
        </is>
      </c>
      <c r="J3456" t="inlineStr">
        <is>
          <t>Duplikat</t>
        </is>
      </c>
      <c r="K3456" t="inlineStr">
        <is>
          <t>Frage_Hash</t>
        </is>
      </c>
      <c r="L3456" t="inlineStr">
        <is>
          <t>Duplikat_Gruppe</t>
        </is>
      </c>
      <c r="M3456" t="inlineStr">
        <is>
          <t>Cluster_Duplikate</t>
        </is>
      </c>
      <c r="N3456" t="inlineStr">
        <is>
          <t>Cluster_Final</t>
        </is>
      </c>
    </row>
    <row r="3457">
      <c r="A3457" t="n">
        <v>76</v>
      </c>
      <c r="B3457" t="n">
        <v>2015</v>
      </c>
      <c r="C3457" t="n">
        <v>1166</v>
      </c>
      <c r="D3457" t="inlineStr">
        <is>
          <t>Soll das Jugendstrafrecht in Zukunft mehr Gewicht auf das Verbüssen längerer Haftstrafen in geschlossenen Anstalten als auf Resozialisierungsmassnahmen legen?</t>
        </is>
      </c>
      <c r="E3457" t="inlineStr">
        <is>
          <t>Standard-4</t>
        </is>
      </c>
      <c r="F3457" t="n">
        <v>7</v>
      </c>
      <c r="G3457" t="inlineStr">
        <is>
          <t>Justiz, Armee &amp; Polizei</t>
        </is>
      </c>
      <c r="H3457" t="inlineStr">
        <is>
          <t>Q04526</t>
        </is>
      </c>
      <c r="I3457" t="inlineStr">
        <is>
          <t>de</t>
        </is>
      </c>
      <c r="J3457" t="b">
        <v>1</v>
      </c>
      <c r="K3457" t="inlineStr">
        <is>
          <t>7b568a99f820300d1a9494143f41ac94</t>
        </is>
      </c>
      <c r="L3457" t="inlineStr">
        <is>
          <t>7b568a99f820300d1a9494143f41ac94</t>
        </is>
      </c>
      <c r="M3457" t="n">
        <v>616</v>
      </c>
      <c r="N3457" t="n">
        <v>616</v>
      </c>
    </row>
    <row r="3458">
      <c r="A3458" t="n">
        <v>95</v>
      </c>
      <c r="B3458" t="n">
        <v>2015</v>
      </c>
      <c r="C3458" t="n">
        <v>1490</v>
      </c>
      <c r="D3458" t="inlineStr">
        <is>
          <t>Soll das Jugendstrafrecht in Zukunft mehr Gewicht auf das Verbüssen längerer Haftstrafen in geschlossenen Anstalten als auf Resozialisierungsmassnahmen legen?</t>
        </is>
      </c>
      <c r="E3458" t="inlineStr">
        <is>
          <t>Standard-4</t>
        </is>
      </c>
      <c r="F3458" t="n">
        <v>7</v>
      </c>
      <c r="G3458" t="inlineStr">
        <is>
          <t>Justiz, Armee &amp; Polizei</t>
        </is>
      </c>
      <c r="H3458" t="inlineStr">
        <is>
          <t>Q04770</t>
        </is>
      </c>
      <c r="I3458" t="inlineStr">
        <is>
          <t>de</t>
        </is>
      </c>
      <c r="J3458" t="b">
        <v>1</v>
      </c>
      <c r="K3458" t="inlineStr">
        <is>
          <t>7b568a99f820300d1a9494143f41ac94</t>
        </is>
      </c>
      <c r="L3458" t="inlineStr">
        <is>
          <t>7b568a99f820300d1a9494143f41ac94</t>
        </is>
      </c>
      <c r="M3458" t="n">
        <v>616</v>
      </c>
      <c r="N3458" t="n">
        <v>616</v>
      </c>
    </row>
    <row r="3459">
      <c r="A3459" t="n">
        <v>80</v>
      </c>
      <c r="B3459" t="n">
        <v>2015</v>
      </c>
      <c r="C3459" t="n">
        <v>1278</v>
      </c>
      <c r="D3459" t="inlineStr">
        <is>
          <t>Soll das Jugendstrafrecht in Zukunft mehr Gewicht auf das Verbüssen längerer Haftstrafen in geschlossenen Anstalten als auf Resozialisierungsmassnahmen legen?</t>
        </is>
      </c>
      <c r="E3459" t="inlineStr">
        <is>
          <t>Standard-4</t>
        </is>
      </c>
      <c r="F3459" t="n">
        <v>7</v>
      </c>
      <c r="G3459" t="inlineStr">
        <is>
          <t>Justiz, Armee &amp; Polizei</t>
        </is>
      </c>
      <c r="H3459" t="inlineStr">
        <is>
          <t>Q04885</t>
        </is>
      </c>
      <c r="I3459" t="inlineStr">
        <is>
          <t>de</t>
        </is>
      </c>
      <c r="J3459" t="b">
        <v>1</v>
      </c>
      <c r="K3459" t="inlineStr">
        <is>
          <t>7b568a99f820300d1a9494143f41ac94</t>
        </is>
      </c>
      <c r="L3459" t="inlineStr">
        <is>
          <t>7b568a99f820300d1a9494143f41ac94</t>
        </is>
      </c>
      <c r="M3459" t="n">
        <v>616</v>
      </c>
      <c r="N3459" t="n">
        <v>616</v>
      </c>
    </row>
    <row r="3460">
      <c r="A3460" t="n">
        <v/>
      </c>
      <c r="B3460" t="n">
        <v>2018</v>
      </c>
      <c r="C3460" t="n">
        <v/>
      </c>
      <c r="D3460" t="inlineStr">
        <is>
          <t>Soll das Jugendstrafrecht in Zukunft mehr Gewicht auf das Verbüssen längerer Haftstrafen in geschlossenen Anstalten als auf Resozialisierungsmassnahmen legen?</t>
        </is>
      </c>
      <c r="E3460" t="n">
        <v/>
      </c>
      <c r="F3460" t="n">
        <v>7</v>
      </c>
      <c r="G3460" t="inlineStr">
        <is>
          <t>Justiz, Armee &amp; Polizei</t>
        </is>
      </c>
      <c r="H3460" t="inlineStr">
        <is>
          <t>Q05626</t>
        </is>
      </c>
      <c r="I3460" t="inlineStr">
        <is>
          <t>de</t>
        </is>
      </c>
      <c r="J3460" t="b">
        <v>1</v>
      </c>
      <c r="K3460" t="inlineStr">
        <is>
          <t>7b568a99f820300d1a9494143f41ac94</t>
        </is>
      </c>
      <c r="L3460" t="inlineStr">
        <is>
          <t>7b568a99f820300d1a9494143f41ac94</t>
        </is>
      </c>
      <c r="M3460" t="n">
        <v>616</v>
      </c>
      <c r="N3460" t="n">
        <v>616</v>
      </c>
    </row>
    <row r="3461">
      <c r="A3461" t="n">
        <v/>
      </c>
      <c r="B3461" t="n">
        <v>2018</v>
      </c>
      <c r="C3461" t="n">
        <v/>
      </c>
      <c r="D3461" t="inlineStr">
        <is>
          <t>Soll das Jugendstrafrecht in Zukunft mehr Gewicht auf das Verbüssen längerer Haftstrafen in geschlossenen Anstalten als auf Resozialisierungsmassnahmen legen?</t>
        </is>
      </c>
      <c r="E3461" t="n">
        <v/>
      </c>
      <c r="F3461" t="n">
        <v>7</v>
      </c>
      <c r="G3461" t="inlineStr">
        <is>
          <t>Justiz, Armee &amp; Polizei</t>
        </is>
      </c>
      <c r="H3461" t="inlineStr">
        <is>
          <t>Q05663</t>
        </is>
      </c>
      <c r="I3461" t="inlineStr">
        <is>
          <t>de</t>
        </is>
      </c>
      <c r="J3461" t="b">
        <v>1</v>
      </c>
      <c r="K3461" t="inlineStr">
        <is>
          <t>7b568a99f820300d1a9494143f41ac94</t>
        </is>
      </c>
      <c r="L3461" t="inlineStr">
        <is>
          <t>7b568a99f820300d1a9494143f41ac94</t>
        </is>
      </c>
      <c r="M3461" t="n">
        <v>616</v>
      </c>
      <c r="N3461" t="n">
        <v>616</v>
      </c>
    </row>
    <row r="3462">
      <c r="A3462" t="n">
        <v>26</v>
      </c>
      <c r="B3462" t="n">
        <v>2012</v>
      </c>
      <c r="C3462" t="n">
        <v>56</v>
      </c>
      <c r="D3462" t="inlineStr">
        <is>
          <t>Soll das Jugendstrafrecht in Zukunft mehr Gewicht auf das Verbüssen längerer Haftstrafen in geschlossenen Anstalten als auf Resozialisierungsmassnahmen legen?</t>
        </is>
      </c>
      <c r="E3462" t="inlineStr">
        <is>
          <t>Standard-4</t>
        </is>
      </c>
      <c r="F3462" t="n">
        <v>7</v>
      </c>
      <c r="G3462" t="inlineStr">
        <is>
          <t>Justiz, Armee &amp; Polizei</t>
        </is>
      </c>
      <c r="H3462" t="inlineStr">
        <is>
          <t>Q06231</t>
        </is>
      </c>
      <c r="I3462" t="inlineStr">
        <is>
          <t>de</t>
        </is>
      </c>
      <c r="J3462" t="b">
        <v>1</v>
      </c>
      <c r="K3462" t="inlineStr">
        <is>
          <t>7b568a99f820300d1a9494143f41ac94</t>
        </is>
      </c>
      <c r="L3462" t="inlineStr">
        <is>
          <t>7b568a99f820300d1a9494143f41ac94</t>
        </is>
      </c>
      <c r="M3462" t="n">
        <v>616</v>
      </c>
      <c r="N3462" t="n">
        <v>616</v>
      </c>
    </row>
    <row r="3463">
      <c r="A3463" t="n">
        <v>56</v>
      </c>
      <c r="B3463" t="n">
        <v>2014</v>
      </c>
      <c r="C3463" t="n">
        <v>56</v>
      </c>
      <c r="D3463" t="inlineStr">
        <is>
          <t>Soll das Jugendstrafrecht in Zukunft mehr Gewicht auf das Verbüssen längerer Haftstrafen in geschlossenen Anstalten als auf Resozialisierungsmassnahmen legen?</t>
        </is>
      </c>
      <c r="E3463" t="inlineStr">
        <is>
          <t>Standard-4</t>
        </is>
      </c>
      <c r="F3463" t="n">
        <v>7</v>
      </c>
      <c r="G3463" t="inlineStr">
        <is>
          <t>Justiz, Armee &amp; Polizei</t>
        </is>
      </c>
      <c r="H3463" t="inlineStr">
        <is>
          <t>Q06412</t>
        </is>
      </c>
      <c r="I3463" t="inlineStr">
        <is>
          <t>de</t>
        </is>
      </c>
      <c r="J3463" t="b">
        <v>1</v>
      </c>
      <c r="K3463" t="inlineStr">
        <is>
          <t>7b568a99f820300d1a9494143f41ac94</t>
        </is>
      </c>
      <c r="L3463" t="inlineStr">
        <is>
          <t>7b568a99f820300d1a9494143f41ac94</t>
        </is>
      </c>
      <c r="M3463" t="n">
        <v>616</v>
      </c>
      <c r="N3463" t="n">
        <v>616</v>
      </c>
    </row>
    <row r="3464">
      <c r="A3464" t="n">
        <v>76</v>
      </c>
      <c r="B3464" t="n">
        <v>2015</v>
      </c>
      <c r="C3464" t="n">
        <v>1166</v>
      </c>
      <c r="D3464" t="inlineStr">
        <is>
          <t>Soll das Jugendstrafrecht in Zukunft mehr Gewicht auf das Verbüssen längerer Haftstrafen in geschlossenen Anstalten als auf Resozialisierungsmassnahmen legen?</t>
        </is>
      </c>
      <c r="E3464" t="inlineStr">
        <is>
          <t>Standard-4</t>
        </is>
      </c>
      <c r="F3464" t="n">
        <v>7</v>
      </c>
      <c r="G3464" t="inlineStr">
        <is>
          <t>Justiz, Armee &amp; Polizei</t>
        </is>
      </c>
      <c r="H3464" t="inlineStr">
        <is>
          <t>Q06522</t>
        </is>
      </c>
      <c r="I3464" t="inlineStr">
        <is>
          <t>de</t>
        </is>
      </c>
      <c r="J3464" t="b">
        <v>1</v>
      </c>
      <c r="K3464" t="inlineStr">
        <is>
          <t>7b568a99f820300d1a9494143f41ac94</t>
        </is>
      </c>
      <c r="L3464" t="inlineStr">
        <is>
          <t>7b568a99f820300d1a9494143f41ac94</t>
        </is>
      </c>
      <c r="M3464" t="n">
        <v>616</v>
      </c>
      <c r="N3464" t="n">
        <v>616</v>
      </c>
    </row>
    <row r="3465">
      <c r="A3465" t="n">
        <v>36</v>
      </c>
      <c r="B3465" t="n">
        <v>2012</v>
      </c>
      <c r="C3465" t="n">
        <v>56</v>
      </c>
      <c r="D3465" t="inlineStr">
        <is>
          <t>Soll das Jugendstrafrecht in Zukunft mehr Gewicht auf das Verbüssen längerer Haftstrafen in geschlossenen Anstalten als auf Resozialisierungsmassnahmen legen?</t>
        </is>
      </c>
      <c r="E3465" t="inlineStr">
        <is>
          <t>Standard-4</t>
        </is>
      </c>
      <c r="F3465" t="n">
        <v>7</v>
      </c>
      <c r="G3465" t="inlineStr">
        <is>
          <t>Justiz, Armee &amp; Polizei</t>
        </is>
      </c>
      <c r="H3465" t="inlineStr">
        <is>
          <t>Q06633</t>
        </is>
      </c>
      <c r="I3465" t="inlineStr">
        <is>
          <t>de</t>
        </is>
      </c>
      <c r="J3465" t="b">
        <v>1</v>
      </c>
      <c r="K3465" t="inlineStr">
        <is>
          <t>7b568a99f820300d1a9494143f41ac94</t>
        </is>
      </c>
      <c r="L3465" t="inlineStr">
        <is>
          <t>7b568a99f820300d1a9494143f41ac94</t>
        </is>
      </c>
      <c r="M3465" t="n">
        <v>616</v>
      </c>
      <c r="N3465" t="n">
        <v>616</v>
      </c>
    </row>
    <row r="3466">
      <c r="A3466" t="n">
        <v>4</v>
      </c>
      <c r="B3466" t="n">
        <v>2011</v>
      </c>
      <c r="C3466" t="n">
        <v>56</v>
      </c>
      <c r="D3466" t="inlineStr">
        <is>
          <t>Soll das Jugendstrafrecht in Zukunft mehr Gewicht auf das Verbüssen längerer Haftstrafen in geschlossenen Anstalten als auf Resozialisierungsmassnahmen legen?</t>
        </is>
      </c>
      <c r="E3466" t="inlineStr">
        <is>
          <t>Standard-4</t>
        </is>
      </c>
      <c r="F3466" t="n">
        <v>7</v>
      </c>
      <c r="G3466" t="inlineStr">
        <is>
          <t>Justiz, Armee &amp; Polizei</t>
        </is>
      </c>
      <c r="H3466" t="inlineStr">
        <is>
          <t>Q06809</t>
        </is>
      </c>
      <c r="I3466" t="inlineStr">
        <is>
          <t>de</t>
        </is>
      </c>
      <c r="J3466" t="b">
        <v>1</v>
      </c>
      <c r="K3466" t="inlineStr">
        <is>
          <t>7b568a99f820300d1a9494143f41ac94</t>
        </is>
      </c>
      <c r="L3466" t="inlineStr">
        <is>
          <t>7b568a99f820300d1a9494143f41ac94</t>
        </is>
      </c>
      <c r="M3466" t="n">
        <v>616</v>
      </c>
      <c r="N3466" t="n">
        <v>616</v>
      </c>
    </row>
    <row r="3467">
      <c r="A3467" t="n">
        <v>63</v>
      </c>
      <c r="B3467" t="n">
        <v>2014</v>
      </c>
      <c r="C3467" t="n">
        <v>961</v>
      </c>
      <c r="D3467" t="inlineStr">
        <is>
          <t xml:space="preserve">Soll das Jugendstrafrecht in Zukunft mehr Gewicht auf das Verbüssen längerer Haftstrafen in geschlossenen Anstalten als auf Resozialisierungsmassnahmen legen? </t>
        </is>
      </c>
      <c r="E3467" t="inlineStr">
        <is>
          <t>Standard-4</t>
        </is>
      </c>
      <c r="F3467" t="n">
        <v>7</v>
      </c>
      <c r="G3467" t="inlineStr">
        <is>
          <t>Justiz, Armee &amp; Polizei</t>
        </is>
      </c>
      <c r="H3467" t="inlineStr">
        <is>
          <t>Q06981</t>
        </is>
      </c>
      <c r="I3467" t="inlineStr">
        <is>
          <t>de</t>
        </is>
      </c>
      <c r="J3467" t="b">
        <v>1</v>
      </c>
      <c r="K3467" t="inlineStr">
        <is>
          <t>7b568a99f820300d1a9494143f41ac94</t>
        </is>
      </c>
      <c r="L3467" t="inlineStr">
        <is>
          <t>7b568a99f820300d1a9494143f41ac94</t>
        </is>
      </c>
      <c r="M3467" t="n">
        <v>616</v>
      </c>
      <c r="N3467" t="n">
        <v>616</v>
      </c>
    </row>
    <row r="3468">
      <c r="A3468" t="n">
        <v>61</v>
      </c>
      <c r="B3468" t="n">
        <v>2014</v>
      </c>
      <c r="C3468" t="n">
        <v>961</v>
      </c>
      <c r="D3468" t="inlineStr">
        <is>
          <t xml:space="preserve">Soll das Jugendstrafrecht in Zukunft mehr Gewicht auf das Verbüssen längerer Haftstrafen in geschlossenen Anstalten als auf Resozialisierungsmassnahmen legen? </t>
        </is>
      </c>
      <c r="E3468" t="inlineStr">
        <is>
          <t>Standard-4</t>
        </is>
      </c>
      <c r="F3468" t="n">
        <v>7</v>
      </c>
      <c r="G3468" t="inlineStr">
        <is>
          <t>Justiz, Armee &amp; Polizei</t>
        </is>
      </c>
      <c r="H3468" t="inlineStr">
        <is>
          <t>Q07092</t>
        </is>
      </c>
      <c r="I3468" t="inlineStr">
        <is>
          <t>de</t>
        </is>
      </c>
      <c r="J3468" t="b">
        <v>1</v>
      </c>
      <c r="K3468" t="inlineStr">
        <is>
          <t>7b568a99f820300d1a9494143f41ac94</t>
        </is>
      </c>
      <c r="L3468" t="inlineStr">
        <is>
          <t>7b568a99f820300d1a9494143f41ac94</t>
        </is>
      </c>
      <c r="M3468" t="n">
        <v>616</v>
      </c>
      <c r="N3468" t="n">
        <v>616</v>
      </c>
    </row>
    <row r="3469">
      <c r="A3469" t="n">
        <v>95</v>
      </c>
      <c r="B3469" t="n">
        <v>2015</v>
      </c>
      <c r="C3469" t="n">
        <v>1490</v>
      </c>
      <c r="D3469" t="inlineStr">
        <is>
          <t>Soll das Jugendstrafrecht in Zukunft mehr Gewicht auf das Verbüssen längerer Haftstrafen in geschlossenen Anstalten als auf Resozialisierungsmassnahmen legen?</t>
        </is>
      </c>
      <c r="E3469" t="inlineStr">
        <is>
          <t>Standard-4</t>
        </is>
      </c>
      <c r="F3469" t="n">
        <v>7</v>
      </c>
      <c r="G3469" t="inlineStr">
        <is>
          <t>Justiz, Armee &amp; Polizei</t>
        </is>
      </c>
      <c r="H3469" t="inlineStr">
        <is>
          <t>Q07550</t>
        </is>
      </c>
      <c r="I3469" t="inlineStr">
        <is>
          <t>de</t>
        </is>
      </c>
      <c r="J3469" t="b">
        <v>1</v>
      </c>
      <c r="K3469" t="inlineStr">
        <is>
          <t>7b568a99f820300d1a9494143f41ac94</t>
        </is>
      </c>
      <c r="L3469" t="inlineStr">
        <is>
          <t>7b568a99f820300d1a9494143f41ac94</t>
        </is>
      </c>
      <c r="M3469" t="n">
        <v>616</v>
      </c>
      <c r="N3469" t="n">
        <v>616</v>
      </c>
    </row>
    <row r="3470">
      <c r="A3470" t="n">
        <v/>
      </c>
      <c r="B3470" t="n">
        <v>2018</v>
      </c>
      <c r="C3470" t="n">
        <v/>
      </c>
      <c r="D3470" t="inlineStr">
        <is>
          <t>Soll das Jugendstrafrecht in Zukunft mehr Gewicht auf das Verbüssen längerer Haftstrafen in geschlossenen Anstalten als auf Resozialisierungsmassnahmen legen?</t>
        </is>
      </c>
      <c r="E3470" t="n">
        <v/>
      </c>
      <c r="F3470" t="n">
        <v>7</v>
      </c>
      <c r="G3470" t="inlineStr">
        <is>
          <t>Justiz, Armee &amp; Polizei</t>
        </is>
      </c>
      <c r="H3470" t="inlineStr">
        <is>
          <t>Q07677</t>
        </is>
      </c>
      <c r="I3470" t="inlineStr">
        <is>
          <t>de</t>
        </is>
      </c>
      <c r="J3470" t="b">
        <v>1</v>
      </c>
      <c r="K3470" t="inlineStr">
        <is>
          <t>7b568a99f820300d1a9494143f41ac94</t>
        </is>
      </c>
      <c r="L3470" t="inlineStr">
        <is>
          <t>7b568a99f820300d1a9494143f41ac94</t>
        </is>
      </c>
      <c r="M3470" t="n">
        <v>616</v>
      </c>
      <c r="N3470" t="n">
        <v>616</v>
      </c>
    </row>
    <row r="3471">
      <c r="A3471" t="n">
        <v/>
      </c>
      <c r="B3471" t="n">
        <v>2018</v>
      </c>
      <c r="C3471" t="n">
        <v/>
      </c>
      <c r="D3471" t="inlineStr">
        <is>
          <t>Soll das Jugendstrafrecht in Zukunft mehr Gewicht auf das Verbüssen längerer Haftstrafen in geschlossenen Anstalten als auf Resozialisierungsmassnahmen legen?</t>
        </is>
      </c>
      <c r="E3471" t="n">
        <v/>
      </c>
      <c r="F3471" t="n">
        <v>7</v>
      </c>
      <c r="G3471" t="inlineStr">
        <is>
          <t>Justiz, Armee &amp; Polizei</t>
        </is>
      </c>
      <c r="H3471" t="inlineStr">
        <is>
          <t>Q07714</t>
        </is>
      </c>
      <c r="I3471" t="inlineStr">
        <is>
          <t>de</t>
        </is>
      </c>
      <c r="J3471" t="b">
        <v>1</v>
      </c>
      <c r="K3471" t="inlineStr">
        <is>
          <t>7b568a99f820300d1a9494143f41ac94</t>
        </is>
      </c>
      <c r="L3471" t="inlineStr">
        <is>
          <t>7b568a99f820300d1a9494143f41ac94</t>
        </is>
      </c>
      <c r="M3471" t="n">
        <v>616</v>
      </c>
      <c r="N3471" t="n">
        <v>616</v>
      </c>
    </row>
    <row r="3472">
      <c r="A3472" t="n">
        <v>8</v>
      </c>
      <c r="B3472" t="n">
        <v>2012</v>
      </c>
      <c r="C3472" t="n">
        <v>56</v>
      </c>
      <c r="D3472" t="inlineStr">
        <is>
          <t>Soll das Jugendstrafrecht in Zukunft mehr Gewicht auf das Verbüssen längerer Haftstrafen in geschlossenen Anstalten als auf Resozialisierungsmassnahmen legen?</t>
        </is>
      </c>
      <c r="E3472" t="inlineStr">
        <is>
          <t>Standard-4</t>
        </is>
      </c>
      <c r="F3472" t="n">
        <v>7</v>
      </c>
      <c r="G3472" t="inlineStr">
        <is>
          <t>Justiz, Armee &amp; Polizei</t>
        </is>
      </c>
      <c r="H3472" t="inlineStr">
        <is>
          <t>Q07766</t>
        </is>
      </c>
      <c r="I3472" t="inlineStr">
        <is>
          <t>de</t>
        </is>
      </c>
      <c r="J3472" t="b">
        <v>1</v>
      </c>
      <c r="K3472" t="inlineStr">
        <is>
          <t>7b568a99f820300d1a9494143f41ac94</t>
        </is>
      </c>
      <c r="L3472" t="inlineStr">
        <is>
          <t>7b568a99f820300d1a9494143f41ac94</t>
        </is>
      </c>
      <c r="M3472" t="n">
        <v>616</v>
      </c>
      <c r="N3472" t="n">
        <v>616</v>
      </c>
    </row>
    <row r="3473">
      <c r="A3473" t="n">
        <v>44</v>
      </c>
      <c r="B3473" t="n">
        <v>2013</v>
      </c>
      <c r="C3473" t="n">
        <v>641</v>
      </c>
      <c r="D3473" t="inlineStr">
        <is>
          <t>Soll das Jugendstrafrecht in Zukunft mehr Gewicht auf das Verbüssen längerer Haftstrafen in geschlossenen Anstalten als auf Resozialisierungsmassnahmen legen?</t>
        </is>
      </c>
      <c r="E3473" t="inlineStr">
        <is>
          <t>Standard-4</t>
        </is>
      </c>
      <c r="F3473" t="n">
        <v>7</v>
      </c>
      <c r="G3473" t="inlineStr">
        <is>
          <t>Justiz, Armee &amp; Polizei</t>
        </is>
      </c>
      <c r="H3473" t="inlineStr">
        <is>
          <t>Q07970</t>
        </is>
      </c>
      <c r="I3473" t="inlineStr">
        <is>
          <t>de</t>
        </is>
      </c>
      <c r="J3473" t="b">
        <v>1</v>
      </c>
      <c r="K3473" t="inlineStr">
        <is>
          <t>7b568a99f820300d1a9494143f41ac94</t>
        </is>
      </c>
      <c r="L3473" t="inlineStr">
        <is>
          <t>7b568a99f820300d1a9494143f41ac94</t>
        </is>
      </c>
      <c r="M3473" t="n">
        <v>616</v>
      </c>
      <c r="N3473" t="n">
        <v>616</v>
      </c>
    </row>
    <row r="3474">
      <c r="A3474" t="n">
        <v>15</v>
      </c>
      <c r="B3474" t="n">
        <v>2012</v>
      </c>
      <c r="C3474" t="n">
        <v>56</v>
      </c>
      <c r="D3474" t="inlineStr">
        <is>
          <t>Soll das Jugendstrafrecht in Zukunft mehr Gewicht auf das Verbüssen längerer Haftstrafen in geschlossenen Anstalten als auf Resozialisierungsmassnahmen legen?</t>
        </is>
      </c>
      <c r="E3474" t="inlineStr">
        <is>
          <t>Standard-4</t>
        </is>
      </c>
      <c r="F3474" t="n">
        <v>7</v>
      </c>
      <c r="G3474" t="inlineStr">
        <is>
          <t>Justiz, Armee &amp; Polizei</t>
        </is>
      </c>
      <c r="H3474" t="inlineStr">
        <is>
          <t>Q08175</t>
        </is>
      </c>
      <c r="I3474" t="inlineStr">
        <is>
          <t>de</t>
        </is>
      </c>
      <c r="J3474" t="b">
        <v>1</v>
      </c>
      <c r="K3474" t="inlineStr">
        <is>
          <t>7b568a99f820300d1a9494143f41ac94</t>
        </is>
      </c>
      <c r="L3474" t="inlineStr">
        <is>
          <t>7b568a99f820300d1a9494143f41ac94</t>
        </is>
      </c>
      <c r="M3474" t="n">
        <v>616</v>
      </c>
      <c r="N3474" t="n">
        <v>616</v>
      </c>
    </row>
    <row r="3475">
      <c r="A3475" t="n">
        <v>80</v>
      </c>
      <c r="B3475" t="n">
        <v>2015</v>
      </c>
      <c r="C3475" t="n">
        <v>1278</v>
      </c>
      <c r="D3475" t="inlineStr">
        <is>
          <t>Soll das Jugendstrafrecht in Zukunft mehr Gewicht auf das Verbüssen längerer Haftstrafen in geschlossenen Anstalten als auf Resozialisierungsmassnahmen legen?</t>
        </is>
      </c>
      <c r="E3475" t="inlineStr">
        <is>
          <t>Standard-4</t>
        </is>
      </c>
      <c r="F3475" t="n">
        <v>7</v>
      </c>
      <c r="G3475" t="inlineStr">
        <is>
          <t>Justiz, Armee &amp; Polizei</t>
        </is>
      </c>
      <c r="H3475" t="inlineStr">
        <is>
          <t>Q08907</t>
        </is>
      </c>
      <c r="I3475" t="inlineStr">
        <is>
          <t>de</t>
        </is>
      </c>
      <c r="J3475" t="b">
        <v>1</v>
      </c>
      <c r="K3475" t="inlineStr">
        <is>
          <t>7b568a99f820300d1a9494143f41ac94</t>
        </is>
      </c>
      <c r="L3475" t="inlineStr">
        <is>
          <t>7b568a99f820300d1a9494143f41ac94</t>
        </is>
      </c>
      <c r="M3475" t="n">
        <v>616</v>
      </c>
      <c r="N3475" t="n">
        <v>616</v>
      </c>
    </row>
    <row r="3477">
      <c r="A3477" s="1">
        <f>== Cluster 632 – 19 Fragen – unterschiedliche Fragen vorhanden ===</f>
        <v/>
      </c>
      <c r="B3477" s="1" t="n"/>
      <c r="C3477" s="1" t="n"/>
      <c r="D3477" s="1" t="n"/>
      <c r="E3477" s="1" t="n"/>
      <c r="F3477" s="1" t="n"/>
      <c r="G3477" s="1" t="n"/>
      <c r="H3477" s="1" t="n"/>
      <c r="I3477" s="1" t="n"/>
      <c r="J3477" s="1" t="n"/>
      <c r="K3477" s="1" t="n"/>
      <c r="L3477" s="1" t="n"/>
      <c r="M3477" s="1" t="n"/>
      <c r="N3477" s="1" t="n"/>
    </row>
    <row r="3478">
      <c r="A3478" t="inlineStr">
        <is>
          <t>ID_Wahl</t>
        </is>
      </c>
      <c r="B3478" t="inlineStr">
        <is>
          <t>Datum</t>
        </is>
      </c>
      <c r="C3478" t="inlineStr">
        <is>
          <t>Frage_ID</t>
        </is>
      </c>
      <c r="D3478" t="inlineStr">
        <is>
          <t>Frage_Text</t>
        </is>
      </c>
      <c r="E3478" t="inlineStr">
        <is>
          <t>Frage_Typ</t>
        </is>
      </c>
      <c r="F3478" t="inlineStr">
        <is>
          <t>Bereich_ID</t>
        </is>
      </c>
      <c r="G3478" t="inlineStr">
        <is>
          <t>Bereich</t>
        </is>
      </c>
      <c r="H3478" t="inlineStr">
        <is>
          <t>ID_gesamt</t>
        </is>
      </c>
      <c r="I3478" t="inlineStr">
        <is>
          <t>Sprache</t>
        </is>
      </c>
      <c r="J3478" t="inlineStr">
        <is>
          <t>Duplikat</t>
        </is>
      </c>
      <c r="K3478" t="inlineStr">
        <is>
          <t>Frage_Hash</t>
        </is>
      </c>
      <c r="L3478" t="inlineStr">
        <is>
          <t>Duplikat_Gruppe</t>
        </is>
      </c>
      <c r="M3478" t="inlineStr">
        <is>
          <t>Cluster_Duplikate</t>
        </is>
      </c>
      <c r="N3478" t="inlineStr">
        <is>
          <t>Cluster_Final</t>
        </is>
      </c>
    </row>
    <row r="3479">
      <c r="A3479" t="n">
        <v>76</v>
      </c>
      <c r="B3479" t="n">
        <v>2015</v>
      </c>
      <c r="C3479" t="n">
        <v>1136</v>
      </c>
      <c r="D3479" t="inlineStr">
        <is>
          <t>Sollen gleichgeschlechtliche Paare, die in eingetragener Partnerschaft leben, Kinder adoptieren dürfen?</t>
        </is>
      </c>
      <c r="E3479" t="inlineStr">
        <is>
          <t>Standard-4</t>
        </is>
      </c>
      <c r="F3479" t="n">
        <v>12</v>
      </c>
      <c r="G3479" t="inlineStr">
        <is>
          <t>Sozialstaat &amp; Familie</t>
        </is>
      </c>
      <c r="H3479" t="inlineStr">
        <is>
          <t>Q04543</t>
        </is>
      </c>
      <c r="I3479" t="inlineStr">
        <is>
          <t>de</t>
        </is>
      </c>
      <c r="J3479" t="b">
        <v>1</v>
      </c>
      <c r="K3479" t="inlineStr">
        <is>
          <t>8587ca4c0d66255ee7156984d47ae35e</t>
        </is>
      </c>
      <c r="L3479" t="inlineStr">
        <is>
          <t>8587ca4c0d66255ee7156984d47ae35e</t>
        </is>
      </c>
      <c r="M3479" t="n">
        <v>632</v>
      </c>
      <c r="N3479" t="n">
        <v>632</v>
      </c>
    </row>
    <row r="3480">
      <c r="A3480" t="n">
        <v>96</v>
      </c>
      <c r="B3480" t="n">
        <v>2015</v>
      </c>
      <c r="C3480" t="n">
        <v>1193</v>
      </c>
      <c r="D3480" t="inlineStr">
        <is>
          <t>Sollen gleichgeschlechtliche Paare, die in eingetragener Partnerschaft leben, Kinder adoptieren dürfen?</t>
        </is>
      </c>
      <c r="E3480" t="inlineStr">
        <is>
          <t>Standard-4</t>
        </is>
      </c>
      <c r="F3480" t="n">
        <v>12</v>
      </c>
      <c r="G3480" t="inlineStr">
        <is>
          <t>Sozialstaat &amp; Familie</t>
        </is>
      </c>
      <c r="H3480" t="inlineStr">
        <is>
          <t>Q04714</t>
        </is>
      </c>
      <c r="I3480" t="inlineStr">
        <is>
          <t>de</t>
        </is>
      </c>
      <c r="J3480" t="b">
        <v>1</v>
      </c>
      <c r="K3480" t="inlineStr">
        <is>
          <t>8587ca4c0d66255ee7156984d47ae35e</t>
        </is>
      </c>
      <c r="L3480" t="inlineStr">
        <is>
          <t>8587ca4c0d66255ee7156984d47ae35e</t>
        </is>
      </c>
      <c r="M3480" t="n">
        <v>632</v>
      </c>
      <c r="N3480" t="n">
        <v>632</v>
      </c>
    </row>
    <row r="3481">
      <c r="A3481" t="n">
        <v>80</v>
      </c>
      <c r="B3481" t="n">
        <v>2015</v>
      </c>
      <c r="C3481" t="n">
        <v>1250</v>
      </c>
      <c r="D3481" t="inlineStr">
        <is>
          <t>Sollen gleichgeschlechtliche Paare, die in eingetragener Partnerschaft leben, Kinder adoptieren dürfen?</t>
        </is>
      </c>
      <c r="E3481" t="inlineStr">
        <is>
          <t>Standard-4</t>
        </is>
      </c>
      <c r="F3481" t="n">
        <v>12</v>
      </c>
      <c r="G3481" t="inlineStr">
        <is>
          <t>Sozialstaat &amp; Familie</t>
        </is>
      </c>
      <c r="H3481" t="inlineStr">
        <is>
          <t>Q04900</t>
        </is>
      </c>
      <c r="I3481" t="inlineStr">
        <is>
          <t>de</t>
        </is>
      </c>
      <c r="J3481" t="b">
        <v>1</v>
      </c>
      <c r="K3481" t="inlineStr">
        <is>
          <t>8587ca4c0d66255ee7156984d47ae35e</t>
        </is>
      </c>
      <c r="L3481" t="inlineStr">
        <is>
          <t>8587ca4c0d66255ee7156984d47ae35e</t>
        </is>
      </c>
      <c r="M3481" t="n">
        <v>632</v>
      </c>
      <c r="N3481" t="n">
        <v>632</v>
      </c>
    </row>
    <row r="3482">
      <c r="A3482" t="n">
        <v/>
      </c>
      <c r="B3482" t="n">
        <v>2018</v>
      </c>
      <c r="C3482" t="n">
        <v/>
      </c>
      <c r="D3482" t="inlineStr">
        <is>
          <t>Sollen gleichgeschlechtliche Paare, die in eingetragener Partnerschaft leben, Kinder adoptieren dürfen?</t>
        </is>
      </c>
      <c r="E3482" t="n">
        <v/>
      </c>
      <c r="F3482" t="n">
        <v>12</v>
      </c>
      <c r="G3482" t="inlineStr">
        <is>
          <t>Sozialstaat &amp; Familie</t>
        </is>
      </c>
      <c r="H3482" t="inlineStr">
        <is>
          <t>Q05636</t>
        </is>
      </c>
      <c r="I3482" t="inlineStr">
        <is>
          <t>de</t>
        </is>
      </c>
      <c r="J3482" t="b">
        <v>1</v>
      </c>
      <c r="K3482" t="inlineStr">
        <is>
          <t>8587ca4c0d66255ee7156984d47ae35e</t>
        </is>
      </c>
      <c r="L3482" t="inlineStr">
        <is>
          <t>8587ca4c0d66255ee7156984d47ae35e</t>
        </is>
      </c>
      <c r="M3482" t="n">
        <v>632</v>
      </c>
      <c r="N3482" t="n">
        <v>632</v>
      </c>
    </row>
    <row r="3483">
      <c r="A3483" t="n">
        <v/>
      </c>
      <c r="B3483" t="n">
        <v>2018</v>
      </c>
      <c r="C3483" t="n">
        <v/>
      </c>
      <c r="D3483" t="inlineStr">
        <is>
          <t>Sollen gleichgeschlechtliche Paare, die in eingetragener Partnerschaft leben, Kinder adoptieren dürfen?</t>
        </is>
      </c>
      <c r="E3483" t="n">
        <v/>
      </c>
      <c r="F3483" t="n">
        <v>12</v>
      </c>
      <c r="G3483" t="inlineStr">
        <is>
          <t>Sozialstaat &amp; Familie</t>
        </is>
      </c>
      <c r="H3483" t="inlineStr">
        <is>
          <t>Q05673</t>
        </is>
      </c>
      <c r="I3483" t="inlineStr">
        <is>
          <t>de</t>
        </is>
      </c>
      <c r="J3483" t="b">
        <v>1</v>
      </c>
      <c r="K3483" t="inlineStr">
        <is>
          <t>8587ca4c0d66255ee7156984d47ae35e</t>
        </is>
      </c>
      <c r="L3483" t="inlineStr">
        <is>
          <t>8587ca4c0d66255ee7156984d47ae35e</t>
        </is>
      </c>
      <c r="M3483" t="n">
        <v>632</v>
      </c>
      <c r="N3483" t="n">
        <v>632</v>
      </c>
    </row>
    <row r="3484">
      <c r="A3484" t="n">
        <v>26</v>
      </c>
      <c r="B3484" t="n">
        <v>2012</v>
      </c>
      <c r="C3484" t="n">
        <v>21</v>
      </c>
      <c r="D3484" t="inlineStr">
        <is>
          <t>Sollen gleichgeschlechtliche Paare, die in eingetragener Partnerschaft leben, Kinder adoptieren dürfen?</t>
        </is>
      </c>
      <c r="E3484" t="inlineStr">
        <is>
          <t>Standard-4</t>
        </is>
      </c>
      <c r="F3484" t="n">
        <v>12</v>
      </c>
      <c r="G3484" t="inlineStr">
        <is>
          <t>Sozialstaat &amp; Familie</t>
        </is>
      </c>
      <c r="H3484" t="inlineStr">
        <is>
          <t>Q06244</t>
        </is>
      </c>
      <c r="I3484" t="inlineStr">
        <is>
          <t>de</t>
        </is>
      </c>
      <c r="J3484" t="b">
        <v>1</v>
      </c>
      <c r="K3484" t="inlineStr">
        <is>
          <t>8587ca4c0d66255ee7156984d47ae35e</t>
        </is>
      </c>
      <c r="L3484" t="inlineStr">
        <is>
          <t>8587ca4c0d66255ee7156984d47ae35e</t>
        </is>
      </c>
      <c r="M3484" t="n">
        <v>632</v>
      </c>
      <c r="N3484" t="n">
        <v>632</v>
      </c>
    </row>
    <row r="3485">
      <c r="A3485" t="n">
        <v>56</v>
      </c>
      <c r="B3485" t="n">
        <v>2014</v>
      </c>
      <c r="C3485" t="n">
        <v>21</v>
      </c>
      <c r="D3485" t="inlineStr">
        <is>
          <t>Sollen gleichgeschlechtliche Paare, die in eingetragener Partnerschaft leben, Kinder adoptieren dürfen?</t>
        </is>
      </c>
      <c r="E3485" t="inlineStr">
        <is>
          <t>Standard-4</t>
        </is>
      </c>
      <c r="F3485" t="n">
        <v>12</v>
      </c>
      <c r="G3485" t="inlineStr">
        <is>
          <t>Sozialstaat &amp; Familie</t>
        </is>
      </c>
      <c r="H3485" t="inlineStr">
        <is>
          <t>Q06425</t>
        </is>
      </c>
      <c r="I3485" t="inlineStr">
        <is>
          <t>de</t>
        </is>
      </c>
      <c r="J3485" t="b">
        <v>1</v>
      </c>
      <c r="K3485" t="inlineStr">
        <is>
          <t>8587ca4c0d66255ee7156984d47ae35e</t>
        </is>
      </c>
      <c r="L3485" t="inlineStr">
        <is>
          <t>8587ca4c0d66255ee7156984d47ae35e</t>
        </is>
      </c>
      <c r="M3485" t="n">
        <v>632</v>
      </c>
      <c r="N3485" t="n">
        <v>632</v>
      </c>
    </row>
    <row r="3486">
      <c r="A3486" t="n">
        <v>76</v>
      </c>
      <c r="B3486" t="n">
        <v>2015</v>
      </c>
      <c r="C3486" t="n">
        <v>1136</v>
      </c>
      <c r="D3486" t="inlineStr">
        <is>
          <t>Sollen gleichgeschlechtliche Paare, die in eingetragener Partnerschaft leben, Kinder adoptieren dürfen?</t>
        </is>
      </c>
      <c r="E3486" t="inlineStr">
        <is>
          <t>Standard-4</t>
        </is>
      </c>
      <c r="F3486" t="n">
        <v>12</v>
      </c>
      <c r="G3486" t="inlineStr">
        <is>
          <t>Sozialstaat &amp; Familie</t>
        </is>
      </c>
      <c r="H3486" t="inlineStr">
        <is>
          <t>Q06539</t>
        </is>
      </c>
      <c r="I3486" t="inlineStr">
        <is>
          <t>de</t>
        </is>
      </c>
      <c r="J3486" t="b">
        <v>1</v>
      </c>
      <c r="K3486" t="inlineStr">
        <is>
          <t>8587ca4c0d66255ee7156984d47ae35e</t>
        </is>
      </c>
      <c r="L3486" t="inlineStr">
        <is>
          <t>8587ca4c0d66255ee7156984d47ae35e</t>
        </is>
      </c>
      <c r="M3486" t="n">
        <v>632</v>
      </c>
      <c r="N3486" t="n">
        <v>632</v>
      </c>
    </row>
    <row r="3487">
      <c r="A3487" t="n">
        <v>36</v>
      </c>
      <c r="B3487" t="n">
        <v>2012</v>
      </c>
      <c r="C3487" t="n">
        <v>21</v>
      </c>
      <c r="D3487" t="inlineStr">
        <is>
          <t>Sollen gleichgeschlechtliche Paare, die in eingetragener Partnerschaft leben, Kinder adoptieren dürfen?</t>
        </is>
      </c>
      <c r="E3487" t="inlineStr">
        <is>
          <t>Standard-4</t>
        </is>
      </c>
      <c r="F3487" t="n">
        <v>12</v>
      </c>
      <c r="G3487" t="inlineStr">
        <is>
          <t>Sozialstaat &amp; Familie</t>
        </is>
      </c>
      <c r="H3487" t="inlineStr">
        <is>
          <t>Q06646</t>
        </is>
      </c>
      <c r="I3487" t="inlineStr">
        <is>
          <t>de</t>
        </is>
      </c>
      <c r="J3487" t="b">
        <v>1</v>
      </c>
      <c r="K3487" t="inlineStr">
        <is>
          <t>8587ca4c0d66255ee7156984d47ae35e</t>
        </is>
      </c>
      <c r="L3487" t="inlineStr">
        <is>
          <t>8587ca4c0d66255ee7156984d47ae35e</t>
        </is>
      </c>
      <c r="M3487" t="n">
        <v>632</v>
      </c>
      <c r="N3487" t="n">
        <v>632</v>
      </c>
    </row>
    <row r="3488">
      <c r="A3488" t="n">
        <v>63</v>
      </c>
      <c r="B3488" t="n">
        <v>2014</v>
      </c>
      <c r="C3488" t="n">
        <v>968</v>
      </c>
      <c r="D3488" t="inlineStr">
        <is>
          <t xml:space="preserve">Sollen gleichgeschlechtliche Paare, die in eingetragener Partnerschaft leben, Kinder adoptieren dürfen?
</t>
        </is>
      </c>
      <c r="E3488" t="inlineStr">
        <is>
          <t>Standard-4</t>
        </is>
      </c>
      <c r="F3488" t="n">
        <v>12</v>
      </c>
      <c r="G3488" t="inlineStr">
        <is>
          <t>Sozialstaat &amp; Familie</t>
        </is>
      </c>
      <c r="H3488" t="inlineStr">
        <is>
          <t>Q06995</t>
        </is>
      </c>
      <c r="I3488" t="inlineStr">
        <is>
          <t>de</t>
        </is>
      </c>
      <c r="J3488" t="b">
        <v>1</v>
      </c>
      <c r="K3488" t="inlineStr">
        <is>
          <t>8587ca4c0d66255ee7156984d47ae35e</t>
        </is>
      </c>
      <c r="L3488" t="inlineStr">
        <is>
          <t>8587ca4c0d66255ee7156984d47ae35e</t>
        </is>
      </c>
      <c r="M3488" t="n">
        <v>632</v>
      </c>
      <c r="N3488" t="n">
        <v>632</v>
      </c>
    </row>
    <row r="3489">
      <c r="A3489" t="n">
        <v>61</v>
      </c>
      <c r="B3489" t="n">
        <v>2014</v>
      </c>
      <c r="C3489" t="n">
        <v>968</v>
      </c>
      <c r="D3489" t="inlineStr">
        <is>
          <t xml:space="preserve">Sollen gleichgeschlechtliche Paare, die in eingetragener Partnerschaft leben, Kinder adoptieren dürfen?
</t>
        </is>
      </c>
      <c r="E3489" t="inlineStr">
        <is>
          <t>Standard-4</t>
        </is>
      </c>
      <c r="F3489" t="n">
        <v>12</v>
      </c>
      <c r="G3489" t="inlineStr">
        <is>
          <t>Sozialstaat &amp; Familie</t>
        </is>
      </c>
      <c r="H3489" t="inlineStr">
        <is>
          <t>Q07112</t>
        </is>
      </c>
      <c r="I3489" t="inlineStr">
        <is>
          <t>de</t>
        </is>
      </c>
      <c r="J3489" t="b">
        <v>1</v>
      </c>
      <c r="K3489" t="inlineStr">
        <is>
          <t>8587ca4c0d66255ee7156984d47ae35e</t>
        </is>
      </c>
      <c r="L3489" t="inlineStr">
        <is>
          <t>8587ca4c0d66255ee7156984d47ae35e</t>
        </is>
      </c>
      <c r="M3489" t="n">
        <v>632</v>
      </c>
      <c r="N3489" t="n">
        <v>632</v>
      </c>
    </row>
    <row r="3490">
      <c r="A3490" t="n">
        <v>96</v>
      </c>
      <c r="B3490" t="n">
        <v>2015</v>
      </c>
      <c r="C3490" t="n">
        <v>1193</v>
      </c>
      <c r="D3490" t="inlineStr">
        <is>
          <t>Sollen gleichgeschlechtliche Paare, die in eingetragener Partnerschaft leben, Kinder adoptieren dürfen?</t>
        </is>
      </c>
      <c r="E3490" t="inlineStr">
        <is>
          <t>Standard-4</t>
        </is>
      </c>
      <c r="F3490" t="n">
        <v>12</v>
      </c>
      <c r="G3490" t="inlineStr">
        <is>
          <t>Sozialstaat &amp; Familie</t>
        </is>
      </c>
      <c r="H3490" t="inlineStr">
        <is>
          <t>Q07332</t>
        </is>
      </c>
      <c r="I3490" t="inlineStr">
        <is>
          <t>de</t>
        </is>
      </c>
      <c r="J3490" t="b">
        <v>1</v>
      </c>
      <c r="K3490" t="inlineStr">
        <is>
          <t>8587ca4c0d66255ee7156984d47ae35e</t>
        </is>
      </c>
      <c r="L3490" t="inlineStr">
        <is>
          <t>8587ca4c0d66255ee7156984d47ae35e</t>
        </is>
      </c>
      <c r="M3490" t="n">
        <v>632</v>
      </c>
      <c r="N3490" t="n">
        <v>632</v>
      </c>
    </row>
    <row r="3491">
      <c r="A3491" t="n">
        <v/>
      </c>
      <c r="B3491" t="n">
        <v>2018</v>
      </c>
      <c r="C3491" t="n">
        <v/>
      </c>
      <c r="D3491" t="inlineStr">
        <is>
          <t>Sollen gleichgeschlechtliche Paare, die in eingetragener Partnerschaft leben, Kinder adoptieren dürfen?</t>
        </is>
      </c>
      <c r="E3491" t="n">
        <v/>
      </c>
      <c r="F3491" t="n">
        <v>12</v>
      </c>
      <c r="G3491" t="inlineStr">
        <is>
          <t>Sozialstaat &amp; Familie</t>
        </is>
      </c>
      <c r="H3491" t="inlineStr">
        <is>
          <t>Q07687</t>
        </is>
      </c>
      <c r="I3491" t="inlineStr">
        <is>
          <t>de</t>
        </is>
      </c>
      <c r="J3491" t="b">
        <v>1</v>
      </c>
      <c r="K3491" t="inlineStr">
        <is>
          <t>8587ca4c0d66255ee7156984d47ae35e</t>
        </is>
      </c>
      <c r="L3491" t="inlineStr">
        <is>
          <t>8587ca4c0d66255ee7156984d47ae35e</t>
        </is>
      </c>
      <c r="M3491" t="n">
        <v>632</v>
      </c>
      <c r="N3491" t="n">
        <v>632</v>
      </c>
    </row>
    <row r="3492">
      <c r="A3492" t="n">
        <v/>
      </c>
      <c r="B3492" t="n">
        <v>2018</v>
      </c>
      <c r="C3492" t="n">
        <v/>
      </c>
      <c r="D3492" t="inlineStr">
        <is>
          <t>Sollen gleichgeschlechtliche Paare, die in eingetragener Partnerschaft leben, Kinder adoptieren dürfen?</t>
        </is>
      </c>
      <c r="E3492" t="n">
        <v/>
      </c>
      <c r="F3492" t="n">
        <v>12</v>
      </c>
      <c r="G3492" t="inlineStr">
        <is>
          <t>Sozialstaat &amp; Familie</t>
        </is>
      </c>
      <c r="H3492" t="inlineStr">
        <is>
          <t>Q07724</t>
        </is>
      </c>
      <c r="I3492" t="inlineStr">
        <is>
          <t>de</t>
        </is>
      </c>
      <c r="J3492" t="b">
        <v>1</v>
      </c>
      <c r="K3492" t="inlineStr">
        <is>
          <t>8587ca4c0d66255ee7156984d47ae35e</t>
        </is>
      </c>
      <c r="L3492" t="inlineStr">
        <is>
          <t>8587ca4c0d66255ee7156984d47ae35e</t>
        </is>
      </c>
      <c r="M3492" t="n">
        <v>632</v>
      </c>
      <c r="N3492" t="n">
        <v>632</v>
      </c>
    </row>
    <row r="3493">
      <c r="A3493" t="n">
        <v>44</v>
      </c>
      <c r="B3493" t="n">
        <v>2013</v>
      </c>
      <c r="C3493" t="n">
        <v>611</v>
      </c>
      <c r="D3493" t="inlineStr">
        <is>
          <t>Sollen gleichgeschlechtliche Paare, die in eingetragener Partnerschaft leben, Kinder adoptieren dürfen?</t>
        </is>
      </c>
      <c r="E3493" t="inlineStr">
        <is>
          <t>Standard-4</t>
        </is>
      </c>
      <c r="F3493" t="n">
        <v>12</v>
      </c>
      <c r="G3493" t="inlineStr">
        <is>
          <t>Sozialstaat &amp; Familie</t>
        </is>
      </c>
      <c r="H3493" t="inlineStr">
        <is>
          <t>Q07983</t>
        </is>
      </c>
      <c r="I3493" t="inlineStr">
        <is>
          <t>de</t>
        </is>
      </c>
      <c r="J3493" t="b">
        <v>1</v>
      </c>
      <c r="K3493" t="inlineStr">
        <is>
          <t>8587ca4c0d66255ee7156984d47ae35e</t>
        </is>
      </c>
      <c r="L3493" t="inlineStr">
        <is>
          <t>8587ca4c0d66255ee7156984d47ae35e</t>
        </is>
      </c>
      <c r="M3493" t="n">
        <v>632</v>
      </c>
      <c r="N3493" t="n">
        <v>632</v>
      </c>
    </row>
    <row r="3494">
      <c r="A3494" t="n">
        <v>15</v>
      </c>
      <c r="B3494" t="n">
        <v>2012</v>
      </c>
      <c r="C3494" t="n">
        <v>21</v>
      </c>
      <c r="D3494" t="inlineStr">
        <is>
          <t>Sollen gleichgeschlechtliche Paare, die in eingetragener Partnerschaft leben, Kinder adoptieren dürfen?</t>
        </is>
      </c>
      <c r="E3494" t="inlineStr">
        <is>
          <t>Standard-4</t>
        </is>
      </c>
      <c r="F3494" t="n">
        <v>12</v>
      </c>
      <c r="G3494" t="inlineStr">
        <is>
          <t>Sozialstaat &amp; Familie</t>
        </is>
      </c>
      <c r="H3494" t="inlineStr">
        <is>
          <t>Q08193</t>
        </is>
      </c>
      <c r="I3494" t="inlineStr">
        <is>
          <t>de</t>
        </is>
      </c>
      <c r="J3494" t="b">
        <v>1</v>
      </c>
      <c r="K3494" t="inlineStr">
        <is>
          <t>8587ca4c0d66255ee7156984d47ae35e</t>
        </is>
      </c>
      <c r="L3494" t="inlineStr">
        <is>
          <t>8587ca4c0d66255ee7156984d47ae35e</t>
        </is>
      </c>
      <c r="M3494" t="n">
        <v>632</v>
      </c>
      <c r="N3494" t="n">
        <v>632</v>
      </c>
    </row>
    <row r="3495">
      <c r="A3495" t="n">
        <v>13</v>
      </c>
      <c r="B3495" t="n">
        <v>2012</v>
      </c>
      <c r="C3495" t="n">
        <v>21</v>
      </c>
      <c r="D3495" t="inlineStr">
        <is>
          <t>Sollen gleichgeschlechtliche Paare, die in eingetragener Partnerschaft leben, Kinder adoptieren dürfen?</t>
        </is>
      </c>
      <c r="E3495" t="inlineStr">
        <is>
          <t>Standard-4</t>
        </is>
      </c>
      <c r="F3495" t="n">
        <v>12</v>
      </c>
      <c r="G3495" t="inlineStr">
        <is>
          <t>Sozialstaat &amp; Familie</t>
        </is>
      </c>
      <c r="H3495" t="inlineStr">
        <is>
          <t>Q08436</t>
        </is>
      </c>
      <c r="I3495" t="inlineStr">
        <is>
          <t>de</t>
        </is>
      </c>
      <c r="J3495" t="b">
        <v>1</v>
      </c>
      <c r="K3495" t="inlineStr">
        <is>
          <t>8587ca4c0d66255ee7156984d47ae35e</t>
        </is>
      </c>
      <c r="L3495" t="inlineStr">
        <is>
          <t>8587ca4c0d66255ee7156984d47ae35e</t>
        </is>
      </c>
      <c r="M3495" t="n">
        <v>632</v>
      </c>
      <c r="N3495" t="n">
        <v>632</v>
      </c>
    </row>
    <row r="3496">
      <c r="A3496" t="n">
        <v>70</v>
      </c>
      <c r="B3496" t="n">
        <v>2014</v>
      </c>
      <c r="C3496" t="n">
        <v>1043</v>
      </c>
      <c r="D3496" t="inlineStr">
        <is>
          <t>Sollen gleichgeschlechtliche Paare, die in eingetragener Partnerschaft leben, Kinder adoptieren dürfen?</t>
        </is>
      </c>
      <c r="E3496" t="inlineStr">
        <is>
          <t>Standard-4</t>
        </is>
      </c>
      <c r="F3496" t="n">
        <v>12</v>
      </c>
      <c r="G3496" t="inlineStr">
        <is>
          <t>Sozialstaat &amp; Familie</t>
        </is>
      </c>
      <c r="H3496" t="inlineStr">
        <is>
          <t>Q08810</t>
        </is>
      </c>
      <c r="I3496" t="inlineStr">
        <is>
          <t>de</t>
        </is>
      </c>
      <c r="J3496" t="b">
        <v>1</v>
      </c>
      <c r="K3496" t="inlineStr">
        <is>
          <t>8587ca4c0d66255ee7156984d47ae35e</t>
        </is>
      </c>
      <c r="L3496" t="inlineStr">
        <is>
          <t>8587ca4c0d66255ee7156984d47ae35e</t>
        </is>
      </c>
      <c r="M3496" t="n">
        <v>632</v>
      </c>
      <c r="N3496" t="n">
        <v>632</v>
      </c>
    </row>
    <row r="3497">
      <c r="A3497" t="n">
        <v>80</v>
      </c>
      <c r="B3497" t="n">
        <v>2015</v>
      </c>
      <c r="C3497" t="n">
        <v>1250</v>
      </c>
      <c r="D3497" t="inlineStr">
        <is>
          <t>Sollen gleichgeschlechtliche Paare, die in eingetragener Partnerschaft leben, Kinder adoptieren dürfen?</t>
        </is>
      </c>
      <c r="E3497" t="inlineStr">
        <is>
          <t>Standard-4</t>
        </is>
      </c>
      <c r="F3497" t="n">
        <v>12</v>
      </c>
      <c r="G3497" t="inlineStr">
        <is>
          <t>Sozialstaat &amp; Familie</t>
        </is>
      </c>
      <c r="H3497" t="inlineStr">
        <is>
          <t>Q08922</t>
        </is>
      </c>
      <c r="I3497" t="inlineStr">
        <is>
          <t>de</t>
        </is>
      </c>
      <c r="J3497" t="b">
        <v>1</v>
      </c>
      <c r="K3497" t="inlineStr">
        <is>
          <t>8587ca4c0d66255ee7156984d47ae35e</t>
        </is>
      </c>
      <c r="L3497" t="inlineStr">
        <is>
          <t>8587ca4c0d66255ee7156984d47ae35e</t>
        </is>
      </c>
      <c r="M3497" t="n">
        <v>632</v>
      </c>
      <c r="N3497" t="n">
        <v>632</v>
      </c>
    </row>
    <row r="3499">
      <c r="A3499" s="1">
        <f>== Cluster 664 – 18 Fragen – alle Fragen identisch ===</f>
        <v/>
      </c>
      <c r="B3499" s="1" t="n"/>
      <c r="C3499" s="1" t="n"/>
      <c r="D3499" s="1" t="n"/>
      <c r="E3499" s="1" t="n"/>
      <c r="F3499" s="1" t="n"/>
      <c r="G3499" s="1" t="n"/>
      <c r="H3499" s="1" t="n"/>
      <c r="I3499" s="1" t="n"/>
      <c r="J3499" s="1" t="n"/>
      <c r="K3499" s="1" t="n"/>
      <c r="L3499" s="1" t="n"/>
      <c r="M3499" s="1" t="n"/>
      <c r="N3499" s="1" t="n"/>
    </row>
    <row r="3500">
      <c r="A3500" t="inlineStr">
        <is>
          <t>ID_Wahl</t>
        </is>
      </c>
      <c r="B3500" t="inlineStr">
        <is>
          <t>Datum</t>
        </is>
      </c>
      <c r="C3500" t="inlineStr">
        <is>
          <t>Frage_ID</t>
        </is>
      </c>
      <c r="D3500" t="inlineStr">
        <is>
          <t>Frage_Text</t>
        </is>
      </c>
      <c r="E3500" t="inlineStr">
        <is>
          <t>Frage_Typ</t>
        </is>
      </c>
      <c r="F3500" t="inlineStr">
        <is>
          <t>Bereich_ID</t>
        </is>
      </c>
      <c r="G3500" t="inlineStr">
        <is>
          <t>Bereich</t>
        </is>
      </c>
      <c r="H3500" t="inlineStr">
        <is>
          <t>ID_gesamt</t>
        </is>
      </c>
      <c r="I3500" t="inlineStr">
        <is>
          <t>Sprache</t>
        </is>
      </c>
      <c r="J3500" t="inlineStr">
        <is>
          <t>Duplikat</t>
        </is>
      </c>
      <c r="K3500" t="inlineStr">
        <is>
          <t>Frage_Hash</t>
        </is>
      </c>
      <c r="L3500" t="inlineStr">
        <is>
          <t>Duplikat_Gruppe</t>
        </is>
      </c>
      <c r="M3500" t="inlineStr">
        <is>
          <t>Cluster_Duplikate</t>
        </is>
      </c>
      <c r="N3500" t="inlineStr">
        <is>
          <t>Cluster_Final</t>
        </is>
      </c>
    </row>
    <row r="3501">
      <c r="A3501" t="n">
        <v>123</v>
      </c>
      <c r="B3501" t="n">
        <v>2015</v>
      </c>
      <c r="C3501" t="n">
        <v>1910</v>
      </c>
      <c r="D3501" t="inlineStr">
        <is>
          <t>Gesundheit</t>
        </is>
      </c>
      <c r="E3501" t="inlineStr">
        <is>
          <t>Budget-5</t>
        </is>
      </c>
      <c r="F3501" t="n">
        <v>6</v>
      </c>
      <c r="G3501" t="inlineStr">
        <is>
          <t>Gesundheit</t>
        </is>
      </c>
      <c r="H3501" t="inlineStr">
        <is>
          <t>Q04578</t>
        </is>
      </c>
      <c r="I3501" t="inlineStr">
        <is>
          <t>de</t>
        </is>
      </c>
      <c r="J3501" t="b">
        <v>1</v>
      </c>
      <c r="K3501" t="inlineStr">
        <is>
          <t>7d07879fef25aac6f227d9824b93ddab</t>
        </is>
      </c>
      <c r="L3501" t="inlineStr">
        <is>
          <t>7d07879fef25aac6f227d9824b93ddab</t>
        </is>
      </c>
      <c r="M3501" t="n">
        <v>664</v>
      </c>
      <c r="N3501" t="n">
        <v>664</v>
      </c>
    </row>
    <row r="3502">
      <c r="A3502" t="n">
        <v>96</v>
      </c>
      <c r="B3502" t="n">
        <v>2015</v>
      </c>
      <c r="C3502" t="n">
        <v>1229</v>
      </c>
      <c r="D3502" t="inlineStr">
        <is>
          <t>Gesundheit</t>
        </is>
      </c>
      <c r="E3502" t="inlineStr">
        <is>
          <t>Budget-5</t>
        </is>
      </c>
      <c r="F3502" t="n">
        <v>6</v>
      </c>
      <c r="G3502" t="inlineStr">
        <is>
          <t>Gesundheit</t>
        </is>
      </c>
      <c r="H3502" t="inlineStr">
        <is>
          <t>Q04695</t>
        </is>
      </c>
      <c r="I3502" t="inlineStr">
        <is>
          <t>de</t>
        </is>
      </c>
      <c r="J3502" t="b">
        <v>1</v>
      </c>
      <c r="K3502" t="inlineStr">
        <is>
          <t>7d07879fef25aac6f227d9824b93ddab</t>
        </is>
      </c>
      <c r="L3502" t="inlineStr">
        <is>
          <t>7d07879fef25aac6f227d9824b93ddab</t>
        </is>
      </c>
      <c r="M3502" t="n">
        <v>664</v>
      </c>
      <c r="N3502" t="n">
        <v>664</v>
      </c>
    </row>
    <row r="3503">
      <c r="A3503" t="n">
        <v>134</v>
      </c>
      <c r="B3503" t="n">
        <v>2016</v>
      </c>
      <c r="C3503" t="n">
        <v>1965</v>
      </c>
      <c r="D3503" t="inlineStr">
        <is>
          <t>Gesundheit</t>
        </is>
      </c>
      <c r="E3503" t="inlineStr">
        <is>
          <t>Budget-5</t>
        </is>
      </c>
      <c r="F3503" t="n">
        <v>6</v>
      </c>
      <c r="G3503" t="inlineStr">
        <is>
          <t>Gesundheit</t>
        </is>
      </c>
      <c r="H3503" t="inlineStr">
        <is>
          <t>Q04993</t>
        </is>
      </c>
      <c r="I3503" t="inlineStr">
        <is>
          <t>de</t>
        </is>
      </c>
      <c r="J3503" t="b">
        <v>1</v>
      </c>
      <c r="K3503" t="inlineStr">
        <is>
          <t>7d07879fef25aac6f227d9824b93ddab</t>
        </is>
      </c>
      <c r="L3503" t="inlineStr">
        <is>
          <t>7d07879fef25aac6f227d9824b93ddab</t>
        </is>
      </c>
      <c r="M3503" t="n">
        <v>664</v>
      </c>
      <c r="N3503" t="n">
        <v>664</v>
      </c>
    </row>
    <row r="3504">
      <c r="A3504" t="n">
        <v>156</v>
      </c>
      <c r="B3504" t="n">
        <v>2017</v>
      </c>
      <c r="C3504" t="n">
        <v>2267</v>
      </c>
      <c r="D3504" t="inlineStr">
        <is>
          <t>Gesundheit</t>
        </is>
      </c>
      <c r="E3504" t="inlineStr">
        <is>
          <t>Budget-5</t>
        </is>
      </c>
      <c r="F3504" t="n">
        <v>6</v>
      </c>
      <c r="G3504" t="inlineStr">
        <is>
          <t>Gesundheit</t>
        </is>
      </c>
      <c r="H3504" t="inlineStr">
        <is>
          <t>Q05340</t>
        </is>
      </c>
      <c r="I3504" t="inlineStr">
        <is>
          <t>de</t>
        </is>
      </c>
      <c r="J3504" t="b">
        <v>1</v>
      </c>
      <c r="K3504" t="inlineStr">
        <is>
          <t>7d07879fef25aac6f227d9824b93ddab</t>
        </is>
      </c>
      <c r="L3504" t="inlineStr">
        <is>
          <t>7d07879fef25aac6f227d9824b93ddab</t>
        </is>
      </c>
      <c r="M3504" t="n">
        <v>664</v>
      </c>
      <c r="N3504" t="n">
        <v>664</v>
      </c>
    </row>
    <row r="3505">
      <c r="A3505" t="n">
        <v>178</v>
      </c>
      <c r="B3505" t="n">
        <v>2018</v>
      </c>
      <c r="C3505" t="n">
        <v>2742</v>
      </c>
      <c r="D3505" t="inlineStr">
        <is>
          <t>Gesundheit</t>
        </is>
      </c>
      <c r="E3505" t="inlineStr">
        <is>
          <t>Budget-5</t>
        </is>
      </c>
      <c r="F3505" t="n">
        <v>6</v>
      </c>
      <c r="G3505" t="inlineStr">
        <is>
          <t>Gesundheit</t>
        </is>
      </c>
      <c r="H3505" t="inlineStr">
        <is>
          <t>Q05398</t>
        </is>
      </c>
      <c r="I3505" t="inlineStr">
        <is>
          <t>de</t>
        </is>
      </c>
      <c r="J3505" t="b">
        <v>1</v>
      </c>
      <c r="K3505" t="inlineStr">
        <is>
          <t>7d07879fef25aac6f227d9824b93ddab</t>
        </is>
      </c>
      <c r="L3505" t="inlineStr">
        <is>
          <t>7d07879fef25aac6f227d9824b93ddab</t>
        </is>
      </c>
      <c r="M3505" t="n">
        <v>664</v>
      </c>
      <c r="N3505" t="n">
        <v>664</v>
      </c>
    </row>
    <row r="3506">
      <c r="A3506" t="n">
        <v>178</v>
      </c>
      <c r="B3506" t="n">
        <v>2018</v>
      </c>
      <c r="C3506" t="n">
        <v>2742</v>
      </c>
      <c r="D3506" t="inlineStr">
        <is>
          <t>Gesundheit</t>
        </is>
      </c>
      <c r="E3506" t="inlineStr">
        <is>
          <t>Budget-5</t>
        </is>
      </c>
      <c r="F3506" t="n">
        <v>6</v>
      </c>
      <c r="G3506" t="inlineStr">
        <is>
          <t>Gesundheit</t>
        </is>
      </c>
      <c r="H3506" t="inlineStr">
        <is>
          <t>Q06461</t>
        </is>
      </c>
      <c r="I3506" t="inlineStr">
        <is>
          <t>de</t>
        </is>
      </c>
      <c r="J3506" t="b">
        <v>1</v>
      </c>
      <c r="K3506" t="inlineStr">
        <is>
          <t>7d07879fef25aac6f227d9824b93ddab</t>
        </is>
      </c>
      <c r="L3506" t="inlineStr">
        <is>
          <t>7d07879fef25aac6f227d9824b93ddab</t>
        </is>
      </c>
      <c r="M3506" t="n">
        <v>664</v>
      </c>
      <c r="N3506" t="n">
        <v>664</v>
      </c>
    </row>
    <row r="3507">
      <c r="A3507" t="n">
        <v>36</v>
      </c>
      <c r="B3507" t="n">
        <v>2012</v>
      </c>
      <c r="C3507" t="n">
        <v>532</v>
      </c>
      <c r="D3507" t="inlineStr">
        <is>
          <t>Gesundheit</t>
        </is>
      </c>
      <c r="E3507" t="inlineStr">
        <is>
          <t>Budget-5</t>
        </is>
      </c>
      <c r="F3507" t="n">
        <v>6</v>
      </c>
      <c r="G3507" t="inlineStr">
        <is>
          <t>Gesundheit</t>
        </is>
      </c>
      <c r="H3507" t="inlineStr">
        <is>
          <t>Q06626</t>
        </is>
      </c>
      <c r="I3507" t="inlineStr">
        <is>
          <t>de</t>
        </is>
      </c>
      <c r="J3507" t="b">
        <v>1</v>
      </c>
      <c r="K3507" t="inlineStr">
        <is>
          <t>7d07879fef25aac6f227d9824b93ddab</t>
        </is>
      </c>
      <c r="L3507" t="inlineStr">
        <is>
          <t>7d07879fef25aac6f227d9824b93ddab</t>
        </is>
      </c>
      <c r="M3507" t="n">
        <v>664</v>
      </c>
      <c r="N3507" t="n">
        <v>664</v>
      </c>
    </row>
    <row r="3508">
      <c r="A3508" t="n">
        <v>123</v>
      </c>
      <c r="B3508" t="n">
        <v>2016</v>
      </c>
      <c r="C3508" t="n">
        <v>1910</v>
      </c>
      <c r="D3508" t="inlineStr">
        <is>
          <t>Gesundheit</t>
        </is>
      </c>
      <c r="E3508" t="inlineStr">
        <is>
          <t>Budget-5</t>
        </is>
      </c>
      <c r="F3508" t="n">
        <v>6</v>
      </c>
      <c r="G3508" t="inlineStr">
        <is>
          <t>Gesundheit</t>
        </is>
      </c>
      <c r="H3508" t="inlineStr">
        <is>
          <t>Q06687</t>
        </is>
      </c>
      <c r="I3508" t="inlineStr">
        <is>
          <t>de</t>
        </is>
      </c>
      <c r="J3508" t="b">
        <v>1</v>
      </c>
      <c r="K3508" t="inlineStr">
        <is>
          <t>7d07879fef25aac6f227d9824b93ddab</t>
        </is>
      </c>
      <c r="L3508" t="inlineStr">
        <is>
          <t>7d07879fef25aac6f227d9824b93ddab</t>
        </is>
      </c>
      <c r="M3508" t="n">
        <v>664</v>
      </c>
      <c r="N3508" t="n">
        <v>664</v>
      </c>
    </row>
    <row r="3509">
      <c r="A3509" t="n">
        <v>4</v>
      </c>
      <c r="B3509" t="n">
        <v>2011</v>
      </c>
      <c r="C3509" t="n">
        <v>112</v>
      </c>
      <c r="D3509" t="inlineStr">
        <is>
          <t>Gesundheit</t>
        </is>
      </c>
      <c r="E3509" t="inlineStr">
        <is>
          <t>Budget-5</t>
        </is>
      </c>
      <c r="F3509" t="n">
        <v>6</v>
      </c>
      <c r="G3509" t="inlineStr">
        <is>
          <t>Gesundheit</t>
        </is>
      </c>
      <c r="H3509" t="inlineStr">
        <is>
          <t>Q06803</t>
        </is>
      </c>
      <c r="I3509" t="inlineStr">
        <is>
          <t>de</t>
        </is>
      </c>
      <c r="J3509" t="b">
        <v>1</v>
      </c>
      <c r="K3509" t="inlineStr">
        <is>
          <t>7d07879fef25aac6f227d9824b93ddab</t>
        </is>
      </c>
      <c r="L3509" t="inlineStr">
        <is>
          <t>7d07879fef25aac6f227d9824b93ddab</t>
        </is>
      </c>
      <c r="M3509" t="n">
        <v>664</v>
      </c>
      <c r="N3509" t="n">
        <v>664</v>
      </c>
    </row>
    <row r="3510">
      <c r="A3510" t="n">
        <v>134</v>
      </c>
      <c r="B3510" t="n">
        <v>2016</v>
      </c>
      <c r="C3510" t="n">
        <v>1965</v>
      </c>
      <c r="D3510" t="inlineStr">
        <is>
          <t>Gesundheit</t>
        </is>
      </c>
      <c r="E3510" t="inlineStr">
        <is>
          <t>Budget-5</t>
        </is>
      </c>
      <c r="F3510" t="n">
        <v>6</v>
      </c>
      <c r="G3510" t="inlineStr">
        <is>
          <t>Gesundheit</t>
        </is>
      </c>
      <c r="H3510" t="inlineStr">
        <is>
          <t>Q06862</t>
        </is>
      </c>
      <c r="I3510" t="inlineStr">
        <is>
          <t>de</t>
        </is>
      </c>
      <c r="J3510" t="b">
        <v>1</v>
      </c>
      <c r="K3510" t="inlineStr">
        <is>
          <t>7d07879fef25aac6f227d9824b93ddab</t>
        </is>
      </c>
      <c r="L3510" t="inlineStr">
        <is>
          <t>7d07879fef25aac6f227d9824b93ddab</t>
        </is>
      </c>
      <c r="M3510" t="n">
        <v>664</v>
      </c>
      <c r="N3510" t="n">
        <v>664</v>
      </c>
    </row>
    <row r="3511">
      <c r="A3511" t="n">
        <v>63</v>
      </c>
      <c r="B3511" t="n">
        <v>2014</v>
      </c>
      <c r="C3511" t="n">
        <v>1020</v>
      </c>
      <c r="D3511" t="inlineStr">
        <is>
          <t>Gesundheit</t>
        </is>
      </c>
      <c r="E3511" t="inlineStr">
        <is>
          <t>Budget-5</t>
        </is>
      </c>
      <c r="F3511" t="n">
        <v>6</v>
      </c>
      <c r="G3511" t="inlineStr">
        <is>
          <t>Gesundheit</t>
        </is>
      </c>
      <c r="H3511" t="inlineStr">
        <is>
          <t>Q06976</t>
        </is>
      </c>
      <c r="I3511" t="inlineStr">
        <is>
          <t>de</t>
        </is>
      </c>
      <c r="J3511" t="b">
        <v>1</v>
      </c>
      <c r="K3511" t="inlineStr">
        <is>
          <t>7d07879fef25aac6f227d9824b93ddab</t>
        </is>
      </c>
      <c r="L3511" t="inlineStr">
        <is>
          <t>7d07879fef25aac6f227d9824b93ddab</t>
        </is>
      </c>
      <c r="M3511" t="n">
        <v>664</v>
      </c>
      <c r="N3511" t="n">
        <v>664</v>
      </c>
    </row>
    <row r="3512">
      <c r="A3512" t="n">
        <v>61</v>
      </c>
      <c r="B3512" t="n">
        <v>2014</v>
      </c>
      <c r="C3512" t="n">
        <v>986</v>
      </c>
      <c r="D3512" t="inlineStr">
        <is>
          <t>Gesundheit</t>
        </is>
      </c>
      <c r="E3512" t="inlineStr">
        <is>
          <t>Budget-5</t>
        </is>
      </c>
      <c r="F3512" t="n">
        <v>6</v>
      </c>
      <c r="G3512" t="inlineStr">
        <is>
          <t>Gesundheit</t>
        </is>
      </c>
      <c r="H3512" t="inlineStr">
        <is>
          <t>Q07086</t>
        </is>
      </c>
      <c r="I3512" t="inlineStr">
        <is>
          <t>de</t>
        </is>
      </c>
      <c r="J3512" t="b">
        <v>1</v>
      </c>
      <c r="K3512" t="inlineStr">
        <is>
          <t>7d07879fef25aac6f227d9824b93ddab</t>
        </is>
      </c>
      <c r="L3512" t="inlineStr">
        <is>
          <t>7d07879fef25aac6f227d9824b93ddab</t>
        </is>
      </c>
      <c r="M3512" t="n">
        <v>664</v>
      </c>
      <c r="N3512" t="n">
        <v>664</v>
      </c>
    </row>
    <row r="3513">
      <c r="A3513" t="n">
        <v>96</v>
      </c>
      <c r="B3513" t="n">
        <v>2015</v>
      </c>
      <c r="C3513" t="n">
        <v>1229</v>
      </c>
      <c r="D3513" t="inlineStr">
        <is>
          <t>Gesundheit</t>
        </is>
      </c>
      <c r="E3513" t="inlineStr">
        <is>
          <t>Budget-5</t>
        </is>
      </c>
      <c r="F3513" t="n">
        <v>6</v>
      </c>
      <c r="G3513" t="inlineStr">
        <is>
          <t>Gesundheit</t>
        </is>
      </c>
      <c r="H3513" t="inlineStr">
        <is>
          <t>Q07313</t>
        </is>
      </c>
      <c r="I3513" t="inlineStr">
        <is>
          <t>de</t>
        </is>
      </c>
      <c r="J3513" t="b">
        <v>1</v>
      </c>
      <c r="K3513" t="inlineStr">
        <is>
          <t>7d07879fef25aac6f227d9824b93ddab</t>
        </is>
      </c>
      <c r="L3513" t="inlineStr">
        <is>
          <t>7d07879fef25aac6f227d9824b93ddab</t>
        </is>
      </c>
      <c r="M3513" t="n">
        <v>664</v>
      </c>
      <c r="N3513" t="n">
        <v>664</v>
      </c>
    </row>
    <row r="3514">
      <c r="A3514" t="n">
        <v>8</v>
      </c>
      <c r="B3514" t="n">
        <v>2012</v>
      </c>
      <c r="C3514" t="n">
        <v>163</v>
      </c>
      <c r="D3514" t="inlineStr">
        <is>
          <t>Gesundheit</t>
        </is>
      </c>
      <c r="E3514" t="inlineStr">
        <is>
          <t>Budget-5</t>
        </is>
      </c>
      <c r="F3514" t="n">
        <v>6</v>
      </c>
      <c r="G3514" t="inlineStr">
        <is>
          <t>Gesundheit</t>
        </is>
      </c>
      <c r="H3514" t="inlineStr">
        <is>
          <t>Q07760</t>
        </is>
      </c>
      <c r="I3514" t="inlineStr">
        <is>
          <t>de</t>
        </is>
      </c>
      <c r="J3514" t="b">
        <v>1</v>
      </c>
      <c r="K3514" t="inlineStr">
        <is>
          <t>7d07879fef25aac6f227d9824b93ddab</t>
        </is>
      </c>
      <c r="L3514" t="inlineStr">
        <is>
          <t>7d07879fef25aac6f227d9824b93ddab</t>
        </is>
      </c>
      <c r="M3514" t="n">
        <v>664</v>
      </c>
      <c r="N3514" t="n">
        <v>664</v>
      </c>
    </row>
    <row r="3515">
      <c r="A3515" t="n">
        <v>15</v>
      </c>
      <c r="B3515" t="n">
        <v>2012</v>
      </c>
      <c r="C3515" t="n">
        <v>244</v>
      </c>
      <c r="D3515" t="inlineStr">
        <is>
          <t>Gesundheit</t>
        </is>
      </c>
      <c r="E3515" t="inlineStr">
        <is>
          <t>Budget-5</t>
        </is>
      </c>
      <c r="F3515" t="n">
        <v>6</v>
      </c>
      <c r="G3515" t="inlineStr">
        <is>
          <t>Gesundheit</t>
        </is>
      </c>
      <c r="H3515" t="inlineStr">
        <is>
          <t>Q08169</t>
        </is>
      </c>
      <c r="I3515" t="inlineStr">
        <is>
          <t>de</t>
        </is>
      </c>
      <c r="J3515" t="b">
        <v>1</v>
      </c>
      <c r="K3515" t="inlineStr">
        <is>
          <t>7d07879fef25aac6f227d9824b93ddab</t>
        </is>
      </c>
      <c r="L3515" t="inlineStr">
        <is>
          <t>7d07879fef25aac6f227d9824b93ddab</t>
        </is>
      </c>
      <c r="M3515" t="n">
        <v>664</v>
      </c>
      <c r="N3515" t="n">
        <v>664</v>
      </c>
    </row>
    <row r="3516">
      <c r="A3516" t="n">
        <v>13</v>
      </c>
      <c r="B3516" t="n">
        <v>2012</v>
      </c>
      <c r="C3516" t="n">
        <v>237</v>
      </c>
      <c r="D3516" t="inlineStr">
        <is>
          <t>Gesundheit</t>
        </is>
      </c>
      <c r="E3516" t="inlineStr">
        <is>
          <t>Budget-5</t>
        </is>
      </c>
      <c r="F3516" t="n">
        <v>6</v>
      </c>
      <c r="G3516" t="inlineStr">
        <is>
          <t>Gesundheit</t>
        </is>
      </c>
      <c r="H3516" t="inlineStr">
        <is>
          <t>Q08417</t>
        </is>
      </c>
      <c r="I3516" t="inlineStr">
        <is>
          <t>de</t>
        </is>
      </c>
      <c r="J3516" t="b">
        <v>1</v>
      </c>
      <c r="K3516" t="inlineStr">
        <is>
          <t>7d07879fef25aac6f227d9824b93ddab</t>
        </is>
      </c>
      <c r="L3516" t="inlineStr">
        <is>
          <t>7d07879fef25aac6f227d9824b93ddab</t>
        </is>
      </c>
      <c r="M3516" t="n">
        <v>664</v>
      </c>
      <c r="N3516" t="n">
        <v>664</v>
      </c>
    </row>
    <row r="3517">
      <c r="A3517" t="n">
        <v>156</v>
      </c>
      <c r="B3517" t="n">
        <v>2017</v>
      </c>
      <c r="C3517" t="n">
        <v>2267</v>
      </c>
      <c r="D3517" t="inlineStr">
        <is>
          <t>Gesundheit</t>
        </is>
      </c>
      <c r="E3517" t="inlineStr">
        <is>
          <t>Budget-5</t>
        </is>
      </c>
      <c r="F3517" t="n">
        <v>6</v>
      </c>
      <c r="G3517" t="inlineStr">
        <is>
          <t>Gesundheit</t>
        </is>
      </c>
      <c r="H3517" t="inlineStr">
        <is>
          <t>Q08678</t>
        </is>
      </c>
      <c r="I3517" t="inlineStr">
        <is>
          <t>de</t>
        </is>
      </c>
      <c r="J3517" t="b">
        <v>1</v>
      </c>
      <c r="K3517" t="inlineStr">
        <is>
          <t>7d07879fef25aac6f227d9824b93ddab</t>
        </is>
      </c>
      <c r="L3517" t="inlineStr">
        <is>
          <t>7d07879fef25aac6f227d9824b93ddab</t>
        </is>
      </c>
      <c r="M3517" t="n">
        <v>664</v>
      </c>
      <c r="N3517" t="n">
        <v>664</v>
      </c>
    </row>
    <row r="3518">
      <c r="A3518" t="n">
        <v>70</v>
      </c>
      <c r="B3518" t="n">
        <v>2014</v>
      </c>
      <c r="C3518" t="n">
        <v>1076</v>
      </c>
      <c r="D3518" t="inlineStr">
        <is>
          <t>Gesundheit</t>
        </is>
      </c>
      <c r="E3518" t="inlineStr">
        <is>
          <t>Budget-5</t>
        </is>
      </c>
      <c r="F3518" t="n">
        <v>6</v>
      </c>
      <c r="G3518" t="inlineStr">
        <is>
          <t>Gesundheit</t>
        </is>
      </c>
      <c r="H3518" t="inlineStr">
        <is>
          <t>Q08791</t>
        </is>
      </c>
      <c r="I3518" t="inlineStr">
        <is>
          <t>de</t>
        </is>
      </c>
      <c r="J3518" t="b">
        <v>1</v>
      </c>
      <c r="K3518" t="inlineStr">
        <is>
          <t>7d07879fef25aac6f227d9824b93ddab</t>
        </is>
      </c>
      <c r="L3518" t="inlineStr">
        <is>
          <t>7d07879fef25aac6f227d9824b93ddab</t>
        </is>
      </c>
      <c r="M3518" t="n">
        <v>664</v>
      </c>
      <c r="N3518" t="n">
        <v>664</v>
      </c>
    </row>
    <row r="3520">
      <c r="A3520" s="1">
        <f>== Cluster 41 – 18 Fragen – alle Fragen identisch ===</f>
        <v/>
      </c>
      <c r="B3520" s="1" t="n"/>
      <c r="C3520" s="1" t="n"/>
      <c r="D3520" s="1" t="n"/>
      <c r="E3520" s="1" t="n"/>
      <c r="F3520" s="1" t="n"/>
      <c r="G3520" s="1" t="n"/>
      <c r="H3520" s="1" t="n"/>
      <c r="I3520" s="1" t="n"/>
      <c r="J3520" s="1" t="n"/>
      <c r="K3520" s="1" t="n"/>
      <c r="L3520" s="1" t="n"/>
      <c r="M3520" s="1" t="n"/>
      <c r="N3520" s="1" t="n"/>
    </row>
    <row r="3521">
      <c r="A3521" t="inlineStr">
        <is>
          <t>ID_Wahl</t>
        </is>
      </c>
      <c r="B3521" t="inlineStr">
        <is>
          <t>Datum</t>
        </is>
      </c>
      <c r="C3521" t="inlineStr">
        <is>
          <t>Frage_ID</t>
        </is>
      </c>
      <c r="D3521" t="inlineStr">
        <is>
          <t>Frage_Text</t>
        </is>
      </c>
      <c r="E3521" t="inlineStr">
        <is>
          <t>Frage_Typ</t>
        </is>
      </c>
      <c r="F3521" t="inlineStr">
        <is>
          <t>Bereich_ID</t>
        </is>
      </c>
      <c r="G3521" t="inlineStr">
        <is>
          <t>Bereich</t>
        </is>
      </c>
      <c r="H3521" t="inlineStr">
        <is>
          <t>ID_gesamt</t>
        </is>
      </c>
      <c r="I3521" t="inlineStr">
        <is>
          <t>Sprache</t>
        </is>
      </c>
      <c r="J3521" t="inlineStr">
        <is>
          <t>Duplikat</t>
        </is>
      </c>
      <c r="K3521" t="inlineStr">
        <is>
          <t>Frage_Hash</t>
        </is>
      </c>
      <c r="L3521" t="inlineStr">
        <is>
          <t>Duplikat_Gruppe</t>
        </is>
      </c>
      <c r="M3521" t="inlineStr">
        <is>
          <t>Cluster_Duplikate</t>
        </is>
      </c>
      <c r="N3521" t="inlineStr">
        <is>
          <t>Cluster_Final</t>
        </is>
      </c>
    </row>
    <row r="3522">
      <c r="A3522" t="n">
        <v>2</v>
      </c>
      <c r="B3522" s="2" t="n">
        <v>43758</v>
      </c>
      <c r="C3522" t="n">
        <v>144</v>
      </c>
      <c r="D3522" t="inlineStr">
        <is>
          <t>Soll der Ausbau des Mobilfunknetzes nach 5G-Standard weiter vorangetrieben werden?</t>
        </is>
      </c>
      <c r="E3522" t="inlineStr">
        <is>
          <t>options4</t>
        </is>
      </c>
      <c r="F3522" t="n">
        <v>4633</v>
      </c>
      <c r="G3522" t="inlineStr">
        <is>
          <t>Digitalisierung</t>
        </is>
      </c>
      <c r="H3522" t="inlineStr">
        <is>
          <t>Q00041</t>
        </is>
      </c>
      <c r="I3522" t="inlineStr">
        <is>
          <t>de</t>
        </is>
      </c>
      <c r="J3522" t="b">
        <v>1</v>
      </c>
      <c r="K3522" t="inlineStr">
        <is>
          <t>12ff1a3b2a3587cceb092db7bbcbd8ea</t>
        </is>
      </c>
      <c r="L3522" t="inlineStr">
        <is>
          <t>12ff1a3b2a3587cceb092db7bbcbd8ea</t>
        </is>
      </c>
      <c r="M3522" t="n">
        <v>41</v>
      </c>
      <c r="N3522" t="n">
        <v>41</v>
      </c>
    </row>
    <row r="3523">
      <c r="A3523" t="n">
        <v>10</v>
      </c>
      <c r="B3523" s="2" t="n">
        <v>43940</v>
      </c>
      <c r="C3523" t="n">
        <v>448</v>
      </c>
      <c r="D3523" t="inlineStr">
        <is>
          <t>Soll der Ausbau des Mobilfunknetzes nach 5G-Standard weiter vorangetrieben werden?</t>
        </is>
      </c>
      <c r="E3523" t="inlineStr">
        <is>
          <t>options4</t>
        </is>
      </c>
      <c r="F3523" t="n">
        <v>5104</v>
      </c>
      <c r="G3523" t="inlineStr">
        <is>
          <t>Politisches System &amp; Digitalisierung</t>
        </is>
      </c>
      <c r="H3523" t="inlineStr">
        <is>
          <t>Q00110</t>
        </is>
      </c>
      <c r="I3523" t="inlineStr">
        <is>
          <t>de</t>
        </is>
      </c>
      <c r="J3523" t="b">
        <v>1</v>
      </c>
      <c r="K3523" t="inlineStr">
        <is>
          <t>12ff1a3b2a3587cceb092db7bbcbd8ea</t>
        </is>
      </c>
      <c r="L3523" t="inlineStr">
        <is>
          <t>12ff1a3b2a3587cceb092db7bbcbd8ea</t>
        </is>
      </c>
      <c r="M3523" t="n">
        <v>41</v>
      </c>
      <c r="N3523" t="n">
        <v>41</v>
      </c>
    </row>
    <row r="3524">
      <c r="A3524" t="n">
        <v>5</v>
      </c>
      <c r="B3524" s="2" t="n">
        <v>43898</v>
      </c>
      <c r="C3524" t="n">
        <v>319</v>
      </c>
      <c r="D3524" t="inlineStr">
        <is>
          <t>Soll der Ausbau des Mobilfunknetzes nach 5G-Standard weiter vorangetrieben werden?</t>
        </is>
      </c>
      <c r="E3524" t="inlineStr">
        <is>
          <t>options4</t>
        </is>
      </c>
      <c r="F3524" t="n">
        <v>5103</v>
      </c>
      <c r="G3524" t="inlineStr">
        <is>
          <t>Politisches System &amp; Digitalisierung</t>
        </is>
      </c>
      <c r="H3524" t="inlineStr">
        <is>
          <t>Q00161</t>
        </is>
      </c>
      <c r="I3524" t="inlineStr">
        <is>
          <t>de</t>
        </is>
      </c>
      <c r="J3524" t="b">
        <v>1</v>
      </c>
      <c r="K3524" t="inlineStr">
        <is>
          <t>12ff1a3b2a3587cceb092db7bbcbd8ea</t>
        </is>
      </c>
      <c r="L3524" t="inlineStr">
        <is>
          <t>12ff1a3b2a3587cceb092db7bbcbd8ea</t>
        </is>
      </c>
      <c r="M3524" t="n">
        <v>41</v>
      </c>
      <c r="N3524" t="n">
        <v>41</v>
      </c>
    </row>
    <row r="3525">
      <c r="A3525" t="n">
        <v>8</v>
      </c>
      <c r="B3525" s="2" t="n">
        <v>43905</v>
      </c>
      <c r="C3525" t="n">
        <v>555</v>
      </c>
      <c r="D3525" t="inlineStr">
        <is>
          <t>Soll der Ausbau des Mobilfunknetzes nach 5G-Standard weiter vorangetrieben werden?</t>
        </is>
      </c>
      <c r="E3525" t="inlineStr">
        <is>
          <t>options4</t>
        </is>
      </c>
      <c r="F3525" t="n">
        <v>5107</v>
      </c>
      <c r="G3525" t="inlineStr">
        <is>
          <t>Politisches System &amp; Digitalisierung</t>
        </is>
      </c>
      <c r="H3525" t="inlineStr">
        <is>
          <t>Q00205</t>
        </is>
      </c>
      <c r="I3525" t="inlineStr">
        <is>
          <t>de</t>
        </is>
      </c>
      <c r="J3525" t="b">
        <v>1</v>
      </c>
      <c r="K3525" t="inlineStr">
        <is>
          <t>12ff1a3b2a3587cceb092db7bbcbd8ea</t>
        </is>
      </c>
      <c r="L3525" t="inlineStr">
        <is>
          <t>12ff1a3b2a3587cceb092db7bbcbd8ea</t>
        </is>
      </c>
      <c r="M3525" t="n">
        <v>41</v>
      </c>
      <c r="N3525" t="n">
        <v>41</v>
      </c>
    </row>
    <row r="3526">
      <c r="A3526" t="n">
        <v>67</v>
      </c>
      <c r="B3526" s="2" t="n">
        <v>44234</v>
      </c>
      <c r="C3526" t="n">
        <v>2832</v>
      </c>
      <c r="D3526" t="inlineStr">
        <is>
          <t>Soll der Ausbau des Mobilfunknetzes nach 5G-Standard weiter vorangetrieben werden?</t>
        </is>
      </c>
      <c r="E3526" t="inlineStr">
        <is>
          <t>options4</t>
        </is>
      </c>
      <c r="F3526" t="n">
        <v>4563</v>
      </c>
      <c r="G3526" t="inlineStr">
        <is>
          <t>Wirtschaft &amp; Arbeit</t>
        </is>
      </c>
      <c r="H3526" t="inlineStr">
        <is>
          <t>Q01161</t>
        </is>
      </c>
      <c r="I3526" t="inlineStr">
        <is>
          <t>de</t>
        </is>
      </c>
      <c r="J3526" t="b">
        <v>1</v>
      </c>
      <c r="K3526" t="inlineStr">
        <is>
          <t>12ff1a3b2a3587cceb092db7bbcbd8ea</t>
        </is>
      </c>
      <c r="L3526" t="inlineStr">
        <is>
          <t>12ff1a3b2a3587cceb092db7bbcbd8ea</t>
        </is>
      </c>
      <c r="M3526" t="n">
        <v>41</v>
      </c>
      <c r="N3526" t="n">
        <v>41</v>
      </c>
    </row>
    <row r="3527">
      <c r="A3527" t="n">
        <v>89</v>
      </c>
      <c r="B3527" s="2" t="n">
        <v>44528</v>
      </c>
      <c r="C3527" t="n">
        <v>4420</v>
      </c>
      <c r="D3527" t="inlineStr">
        <is>
          <t>Soll der Ausbau des Mobilfunknetzes nach 5G-Standard weiter vorangetrieben werden?</t>
        </is>
      </c>
      <c r="E3527" t="inlineStr">
        <is>
          <t>options4</t>
        </is>
      </c>
      <c r="F3527" t="n">
        <v>5172</v>
      </c>
      <c r="G3527" t="inlineStr">
        <is>
          <t>Politisches System &amp; Digitalisierung</t>
        </is>
      </c>
      <c r="H3527" t="inlineStr">
        <is>
          <t>Q01226</t>
        </is>
      </c>
      <c r="I3527" t="inlineStr">
        <is>
          <t>de</t>
        </is>
      </c>
      <c r="J3527" t="b">
        <v>1</v>
      </c>
      <c r="K3527" t="inlineStr">
        <is>
          <t>12ff1a3b2a3587cceb092db7bbcbd8ea</t>
        </is>
      </c>
      <c r="L3527" t="inlineStr">
        <is>
          <t>12ff1a3b2a3587cceb092db7bbcbd8ea</t>
        </is>
      </c>
      <c r="M3527" t="n">
        <v>41</v>
      </c>
      <c r="N3527" t="n">
        <v>41</v>
      </c>
    </row>
    <row r="3528">
      <c r="A3528" t="n">
        <v>80</v>
      </c>
      <c r="B3528" s="2" t="n">
        <v>44528</v>
      </c>
      <c r="C3528" t="n">
        <v>4522</v>
      </c>
      <c r="D3528" t="inlineStr">
        <is>
          <t>Soll der Ausbau des Mobilfunknetzes nach 5G-Standard weiter vorangetrieben werden?</t>
        </is>
      </c>
      <c r="E3528" t="inlineStr">
        <is>
          <t>options4</t>
        </is>
      </c>
      <c r="F3528" t="n">
        <v>5167</v>
      </c>
      <c r="G3528" t="inlineStr">
        <is>
          <t>Politisches System &amp; Digitalisierung</t>
        </is>
      </c>
      <c r="H3528" t="inlineStr">
        <is>
          <t>Q01433</t>
        </is>
      </c>
      <c r="I3528" t="inlineStr">
        <is>
          <t>de</t>
        </is>
      </c>
      <c r="J3528" t="b">
        <v>1</v>
      </c>
      <c r="K3528" t="inlineStr">
        <is>
          <t>12ff1a3b2a3587cceb092db7bbcbd8ea</t>
        </is>
      </c>
      <c r="L3528" t="inlineStr">
        <is>
          <t>12ff1a3b2a3587cceb092db7bbcbd8ea</t>
        </is>
      </c>
      <c r="M3528" t="n">
        <v>41</v>
      </c>
      <c r="N3528" t="n">
        <v>41</v>
      </c>
    </row>
    <row r="3529">
      <c r="A3529" t="n">
        <v>105</v>
      </c>
      <c r="B3529" s="2" t="n">
        <v>44633</v>
      </c>
      <c r="C3529" t="n">
        <v>5461</v>
      </c>
      <c r="D3529" t="inlineStr">
        <is>
          <t>Soll der Ausbau des Mobilfunknetzes nach 5G-Standard weiter vorangetrieben werden?</t>
        </is>
      </c>
      <c r="E3529" t="inlineStr">
        <is>
          <t>options4</t>
        </is>
      </c>
      <c r="F3529" t="n">
        <v>5189</v>
      </c>
      <c r="G3529" t="inlineStr">
        <is>
          <t>Politisches System &amp; Digitalisierung</t>
        </is>
      </c>
      <c r="H3529" t="inlineStr">
        <is>
          <t>Q01871</t>
        </is>
      </c>
      <c r="I3529" t="inlineStr">
        <is>
          <t>de</t>
        </is>
      </c>
      <c r="J3529" t="b">
        <v>1</v>
      </c>
      <c r="K3529" t="inlineStr">
        <is>
          <t>12ff1a3b2a3587cceb092db7bbcbd8ea</t>
        </is>
      </c>
      <c r="L3529" t="inlineStr">
        <is>
          <t>12ff1a3b2a3587cceb092db7bbcbd8ea</t>
        </is>
      </c>
      <c r="M3529" t="n">
        <v>41</v>
      </c>
      <c r="N3529" t="n">
        <v>41</v>
      </c>
    </row>
    <row r="3530">
      <c r="A3530" t="n">
        <v>106</v>
      </c>
      <c r="B3530" s="2" t="n">
        <v>44633</v>
      </c>
      <c r="C3530" t="n">
        <v>5372</v>
      </c>
      <c r="D3530" t="inlineStr">
        <is>
          <t>Soll der Ausbau des Mobilfunknetzes nach 5G-Standard weiter vorangetrieben werden?</t>
        </is>
      </c>
      <c r="E3530" t="inlineStr">
        <is>
          <t>options4</t>
        </is>
      </c>
      <c r="F3530" t="n">
        <v>5187</v>
      </c>
      <c r="G3530" t="inlineStr">
        <is>
          <t>Politisches System &amp; Digitalisierung</t>
        </is>
      </c>
      <c r="H3530" t="inlineStr">
        <is>
          <t>Q01926</t>
        </is>
      </c>
      <c r="I3530" t="inlineStr">
        <is>
          <t>de</t>
        </is>
      </c>
      <c r="J3530" t="b">
        <v>1</v>
      </c>
      <c r="K3530" t="inlineStr">
        <is>
          <t>12ff1a3b2a3587cceb092db7bbcbd8ea</t>
        </is>
      </c>
      <c r="L3530" t="inlineStr">
        <is>
          <t>12ff1a3b2a3587cceb092db7bbcbd8ea</t>
        </is>
      </c>
      <c r="M3530" t="n">
        <v>41</v>
      </c>
      <c r="N3530" t="n">
        <v>41</v>
      </c>
    </row>
    <row r="3531">
      <c r="A3531" t="n">
        <v>512</v>
      </c>
      <c r="B3531" s="2" t="n">
        <v>44633</v>
      </c>
      <c r="C3531" t="n">
        <v>5373</v>
      </c>
      <c r="D3531" t="inlineStr">
        <is>
          <t>Soll der Ausbau des Mobilfunknetzes nach 5G-Standard weiter vorangetrieben werden?</t>
        </is>
      </c>
      <c r="E3531" t="inlineStr">
        <is>
          <t>options4</t>
        </is>
      </c>
      <c r="F3531" t="n">
        <v>5190</v>
      </c>
      <c r="G3531" t="inlineStr">
        <is>
          <t>Politisches System &amp; Digitalisierung</t>
        </is>
      </c>
      <c r="H3531" t="inlineStr">
        <is>
          <t>Q02569</t>
        </is>
      </c>
      <c r="I3531" t="inlineStr">
        <is>
          <t>de</t>
        </is>
      </c>
      <c r="J3531" t="b">
        <v>1</v>
      </c>
      <c r="K3531" t="inlineStr">
        <is>
          <t>12ff1a3b2a3587cceb092db7bbcbd8ea</t>
        </is>
      </c>
      <c r="L3531" t="inlineStr">
        <is>
          <t>12ff1a3b2a3587cceb092db7bbcbd8ea</t>
        </is>
      </c>
      <c r="M3531" t="n">
        <v>41</v>
      </c>
      <c r="N3531" t="n">
        <v>41</v>
      </c>
    </row>
    <row r="3532">
      <c r="A3532" t="n">
        <v>222</v>
      </c>
      <c r="B3532" t="n">
        <v>2019</v>
      </c>
      <c r="C3532" t="n">
        <v>3446</v>
      </c>
      <c r="D3532" t="inlineStr">
        <is>
          <t>Soll der Ausbau des Mobilfunknetzes nach 5G-Standard weiter vorangetrieben werden?</t>
        </is>
      </c>
      <c r="E3532" t="inlineStr">
        <is>
          <t>Standard-4</t>
        </is>
      </c>
      <c r="F3532" t="n">
        <v>3</v>
      </c>
      <c r="G3532" t="inlineStr">
        <is>
          <t>Digitalisierung</t>
        </is>
      </c>
      <c r="H3532" t="inlineStr">
        <is>
          <t>Q05851</t>
        </is>
      </c>
      <c r="I3532" t="inlineStr">
        <is>
          <t>de</t>
        </is>
      </c>
      <c r="J3532" t="b">
        <v>1</v>
      </c>
      <c r="K3532" t="inlineStr">
        <is>
          <t>12ff1a3b2a3587cceb092db7bbcbd8ea</t>
        </is>
      </c>
      <c r="L3532" t="inlineStr">
        <is>
          <t>12ff1a3b2a3587cceb092db7bbcbd8ea</t>
        </is>
      </c>
      <c r="M3532" t="n">
        <v>41</v>
      </c>
      <c r="N3532" t="n">
        <v>41</v>
      </c>
    </row>
    <row r="3533">
      <c r="A3533" t="n">
        <v>232</v>
      </c>
      <c r="B3533" t="n">
        <v>2020</v>
      </c>
      <c r="C3533" t="n">
        <v>3570</v>
      </c>
      <c r="D3533" t="inlineStr">
        <is>
          <t>Soll der Ausbau des Mobilfunknetzes nach 5G-Standard weiter vorangetrieben werden?</t>
        </is>
      </c>
      <c r="E3533" t="inlineStr">
        <is>
          <t>Standard-4</t>
        </is>
      </c>
      <c r="F3533" t="n">
        <v>3</v>
      </c>
      <c r="G3533" t="inlineStr">
        <is>
          <t>Digitalisierung</t>
        </is>
      </c>
      <c r="H3533" t="inlineStr">
        <is>
          <t>Q06023</t>
        </is>
      </c>
      <c r="I3533" t="inlineStr">
        <is>
          <t>de</t>
        </is>
      </c>
      <c r="J3533" t="b">
        <v>1</v>
      </c>
      <c r="K3533" t="inlineStr">
        <is>
          <t>12ff1a3b2a3587cceb092db7bbcbd8ea</t>
        </is>
      </c>
      <c r="L3533" t="inlineStr">
        <is>
          <t>12ff1a3b2a3587cceb092db7bbcbd8ea</t>
        </is>
      </c>
      <c r="M3533" t="n">
        <v>41</v>
      </c>
      <c r="N3533" t="n">
        <v>41</v>
      </c>
    </row>
    <row r="3534">
      <c r="A3534" t="n">
        <v>234</v>
      </c>
      <c r="B3534" t="n">
        <v>2020</v>
      </c>
      <c r="C3534" t="n">
        <v>3618</v>
      </c>
      <c r="D3534" t="inlineStr">
        <is>
          <t>Soll der Ausbau des Mobilfunknetzes nach 5G-Standard weiter vorangetrieben werden?</t>
        </is>
      </c>
      <c r="E3534" t="inlineStr">
        <is>
          <t>Standard-4</t>
        </is>
      </c>
      <c r="F3534" t="n">
        <v>3</v>
      </c>
      <c r="G3534" t="inlineStr">
        <is>
          <t>Digitalisierung</t>
        </is>
      </c>
      <c r="H3534" t="inlineStr">
        <is>
          <t>Q06118</t>
        </is>
      </c>
      <c r="I3534" t="inlineStr">
        <is>
          <t>de</t>
        </is>
      </c>
      <c r="J3534" t="b">
        <v>1</v>
      </c>
      <c r="K3534" t="inlineStr">
        <is>
          <t>12ff1a3b2a3587cceb092db7bbcbd8ea</t>
        </is>
      </c>
      <c r="L3534" t="inlineStr">
        <is>
          <t>12ff1a3b2a3587cceb092db7bbcbd8ea</t>
        </is>
      </c>
      <c r="M3534" t="n">
        <v>41</v>
      </c>
      <c r="N3534" t="n">
        <v>41</v>
      </c>
    </row>
    <row r="3535">
      <c r="A3535" t="n">
        <v>230</v>
      </c>
      <c r="B3535" t="n">
        <v>2020</v>
      </c>
      <c r="C3535" t="n">
        <v>3518</v>
      </c>
      <c r="D3535" t="inlineStr">
        <is>
          <t>Soll der Ausbau des Mobilfunknetzes nach 5G-Standard weiter vorangetrieben werden?</t>
        </is>
      </c>
      <c r="E3535" t="inlineStr">
        <is>
          <t>Standard-4</t>
        </is>
      </c>
      <c r="F3535" t="n">
        <v>3</v>
      </c>
      <c r="G3535" t="inlineStr">
        <is>
          <t>Digitalisierung</t>
        </is>
      </c>
      <c r="H3535" t="inlineStr">
        <is>
          <t>Q06163</t>
        </is>
      </c>
      <c r="I3535" t="inlineStr">
        <is>
          <t>de</t>
        </is>
      </c>
      <c r="J3535" t="b">
        <v>1</v>
      </c>
      <c r="K3535" t="inlineStr">
        <is>
          <t>12ff1a3b2a3587cceb092db7bbcbd8ea</t>
        </is>
      </c>
      <c r="L3535" t="inlineStr">
        <is>
          <t>12ff1a3b2a3587cceb092db7bbcbd8ea</t>
        </is>
      </c>
      <c r="M3535" t="n">
        <v>41</v>
      </c>
      <c r="N3535" t="n">
        <v>41</v>
      </c>
    </row>
    <row r="3536">
      <c r="A3536" t="n">
        <v>222</v>
      </c>
      <c r="B3536" t="n">
        <v>2019</v>
      </c>
      <c r="C3536" t="n">
        <v>3446</v>
      </c>
      <c r="D3536" t="inlineStr">
        <is>
          <t>Soll der Ausbau des Mobilfunknetzes nach 5G-Standard weiter vorangetrieben werden?</t>
        </is>
      </c>
      <c r="E3536" t="inlineStr">
        <is>
          <t>Standard-4</t>
        </is>
      </c>
      <c r="F3536" t="n">
        <v>3</v>
      </c>
      <c r="G3536" t="inlineStr">
        <is>
          <t>Digitalisierung</t>
        </is>
      </c>
      <c r="H3536" t="inlineStr">
        <is>
          <t>Q07598</t>
        </is>
      </c>
      <c r="I3536" t="inlineStr">
        <is>
          <t>de</t>
        </is>
      </c>
      <c r="J3536" t="b">
        <v>1</v>
      </c>
      <c r="K3536" t="inlineStr">
        <is>
          <t>12ff1a3b2a3587cceb092db7bbcbd8ea</t>
        </is>
      </c>
      <c r="L3536" t="inlineStr">
        <is>
          <t>12ff1a3b2a3587cceb092db7bbcbd8ea</t>
        </is>
      </c>
      <c r="M3536" t="n">
        <v>41</v>
      </c>
      <c r="N3536" t="n">
        <v>41</v>
      </c>
    </row>
    <row r="3537">
      <c r="A3537" t="n">
        <v>232</v>
      </c>
      <c r="B3537" t="n">
        <v>2020</v>
      </c>
      <c r="C3537" t="n">
        <v>3570</v>
      </c>
      <c r="D3537" t="inlineStr">
        <is>
          <t>Soll der Ausbau des Mobilfunknetzes nach 5G-Standard weiter vorangetrieben werden?</t>
        </is>
      </c>
      <c r="E3537" t="inlineStr">
        <is>
          <t>Standard-4</t>
        </is>
      </c>
      <c r="F3537" t="n">
        <v>3</v>
      </c>
      <c r="G3537" t="inlineStr">
        <is>
          <t>Digitalisierung</t>
        </is>
      </c>
      <c r="H3537" t="inlineStr">
        <is>
          <t>Q07853</t>
        </is>
      </c>
      <c r="I3537" t="inlineStr">
        <is>
          <t>de</t>
        </is>
      </c>
      <c r="J3537" t="b">
        <v>1</v>
      </c>
      <c r="K3537" t="inlineStr">
        <is>
          <t>12ff1a3b2a3587cceb092db7bbcbd8ea</t>
        </is>
      </c>
      <c r="L3537" t="inlineStr">
        <is>
          <t>12ff1a3b2a3587cceb092db7bbcbd8ea</t>
        </is>
      </c>
      <c r="M3537" t="n">
        <v>41</v>
      </c>
      <c r="N3537" t="n">
        <v>41</v>
      </c>
    </row>
    <row r="3538">
      <c r="A3538" t="n">
        <v>234</v>
      </c>
      <c r="B3538" t="n">
        <v>2020</v>
      </c>
      <c r="C3538" t="n">
        <v>3618</v>
      </c>
      <c r="D3538" t="inlineStr">
        <is>
          <t>Soll der Ausbau des Mobilfunknetzes nach 5G-Standard weiter vorangetrieben werden?</t>
        </is>
      </c>
      <c r="E3538" t="inlineStr">
        <is>
          <t>Standard-4</t>
        </is>
      </c>
      <c r="F3538" t="n">
        <v>3</v>
      </c>
      <c r="G3538" t="inlineStr">
        <is>
          <t>Digitalisierung</t>
        </is>
      </c>
      <c r="H3538" t="inlineStr">
        <is>
          <t>Q08259</t>
        </is>
      </c>
      <c r="I3538" t="inlineStr">
        <is>
          <t>de</t>
        </is>
      </c>
      <c r="J3538" t="b">
        <v>1</v>
      </c>
      <c r="K3538" t="inlineStr">
        <is>
          <t>12ff1a3b2a3587cceb092db7bbcbd8ea</t>
        </is>
      </c>
      <c r="L3538" t="inlineStr">
        <is>
          <t>12ff1a3b2a3587cceb092db7bbcbd8ea</t>
        </is>
      </c>
      <c r="M3538" t="n">
        <v>41</v>
      </c>
      <c r="N3538" t="n">
        <v>41</v>
      </c>
    </row>
    <row r="3539">
      <c r="A3539" t="n">
        <v>230</v>
      </c>
      <c r="B3539" t="n">
        <v>2020</v>
      </c>
      <c r="C3539" t="n">
        <v>3518</v>
      </c>
      <c r="D3539" t="inlineStr">
        <is>
          <t>Soll der Ausbau des Mobilfunknetzes nach 5G-Standard weiter vorangetrieben werden?</t>
        </is>
      </c>
      <c r="E3539" t="inlineStr">
        <is>
          <t>Standard-4</t>
        </is>
      </c>
      <c r="F3539" t="n">
        <v>3</v>
      </c>
      <c r="G3539" t="inlineStr">
        <is>
          <t>Digitalisierung</t>
        </is>
      </c>
      <c r="H3539" t="inlineStr">
        <is>
          <t>Q08501</t>
        </is>
      </c>
      <c r="I3539" t="inlineStr">
        <is>
          <t>de</t>
        </is>
      </c>
      <c r="J3539" t="b">
        <v>1</v>
      </c>
      <c r="K3539" t="inlineStr">
        <is>
          <t>12ff1a3b2a3587cceb092db7bbcbd8ea</t>
        </is>
      </c>
      <c r="L3539" t="inlineStr">
        <is>
          <t>12ff1a3b2a3587cceb092db7bbcbd8ea</t>
        </is>
      </c>
      <c r="M3539" t="n">
        <v>41</v>
      </c>
      <c r="N3539" t="n">
        <v>41</v>
      </c>
    </row>
    <row r="3541">
      <c r="A3541" s="1">
        <f>== Cluster 23 – 18 Fragen – alle Fragen identisch ===</f>
        <v/>
      </c>
      <c r="B3541" s="1" t="n"/>
      <c r="C3541" s="1" t="n"/>
      <c r="D3541" s="1" t="n"/>
      <c r="E3541" s="1" t="n"/>
      <c r="F3541" s="1" t="n"/>
      <c r="G3541" s="1" t="n"/>
      <c r="H3541" s="1" t="n"/>
      <c r="I3541" s="1" t="n"/>
      <c r="J3541" s="1" t="n"/>
      <c r="K3541" s="1" t="n"/>
      <c r="L3541" s="1" t="n"/>
      <c r="M3541" s="1" t="n"/>
      <c r="N3541" s="1" t="n"/>
    </row>
    <row r="3542">
      <c r="A3542" t="inlineStr">
        <is>
          <t>ID_Wahl</t>
        </is>
      </c>
      <c r="B3542" t="inlineStr">
        <is>
          <t>Datum</t>
        </is>
      </c>
      <c r="C3542" t="inlineStr">
        <is>
          <t>Frage_ID</t>
        </is>
      </c>
      <c r="D3542" t="inlineStr">
        <is>
          <t>Frage_Text</t>
        </is>
      </c>
      <c r="E3542" t="inlineStr">
        <is>
          <t>Frage_Typ</t>
        </is>
      </c>
      <c r="F3542" t="inlineStr">
        <is>
          <t>Bereich_ID</t>
        </is>
      </c>
      <c r="G3542" t="inlineStr">
        <is>
          <t>Bereich</t>
        </is>
      </c>
      <c r="H3542" t="inlineStr">
        <is>
          <t>ID_gesamt</t>
        </is>
      </c>
      <c r="I3542" t="inlineStr">
        <is>
          <t>Sprache</t>
        </is>
      </c>
      <c r="J3542" t="inlineStr">
        <is>
          <t>Duplikat</t>
        </is>
      </c>
      <c r="K3542" t="inlineStr">
        <is>
          <t>Frage_Hash</t>
        </is>
      </c>
      <c r="L3542" t="inlineStr">
        <is>
          <t>Duplikat_Gruppe</t>
        </is>
      </c>
      <c r="M3542" t="inlineStr">
        <is>
          <t>Cluster_Duplikate</t>
        </is>
      </c>
      <c r="N3542" t="inlineStr">
        <is>
          <t>Cluster_Final</t>
        </is>
      </c>
    </row>
    <row r="3543">
      <c r="A3543" t="n">
        <v>2</v>
      </c>
      <c r="B3543" s="2" t="n">
        <v>43758</v>
      </c>
      <c r="C3543" t="n">
        <v>86</v>
      </c>
      <c r="D3543" t="inlineStr">
        <is>
          <t>Ist die Begrenzung der Einwanderung für Sie wichtiger als der Erhalt der Bilateralen Verträge mit der EU?</t>
        </is>
      </c>
      <c r="E3543" t="inlineStr">
        <is>
          <t>options4</t>
        </is>
      </c>
      <c r="F3543" t="n">
        <v>4231</v>
      </c>
      <c r="G3543" t="inlineStr">
        <is>
          <t>Migration &amp; Integration</t>
        </is>
      </c>
      <c r="H3543" t="inlineStr">
        <is>
          <t>Q00023</t>
        </is>
      </c>
      <c r="I3543" t="inlineStr">
        <is>
          <t>de</t>
        </is>
      </c>
      <c r="J3543" t="b">
        <v>1</v>
      </c>
      <c r="K3543" t="inlineStr">
        <is>
          <t>cf26280412184e16d09801db4c1963aa</t>
        </is>
      </c>
      <c r="L3543" t="inlineStr">
        <is>
          <t>cf26280412184e16d09801db4c1963aa</t>
        </is>
      </c>
      <c r="M3543" t="n">
        <v>23</v>
      </c>
      <c r="N3543" t="n">
        <v>23</v>
      </c>
    </row>
    <row r="3544">
      <c r="A3544" t="n">
        <v>10</v>
      </c>
      <c r="B3544" s="2" t="n">
        <v>43940</v>
      </c>
      <c r="C3544" t="n">
        <v>379</v>
      </c>
      <c r="D3544" t="inlineStr">
        <is>
          <t>Ist die Begrenzung der Einwanderung für Sie wichtiger als der Erhalt der Bilateralen Verträge mit der EU?</t>
        </is>
      </c>
      <c r="E3544" t="inlineStr">
        <is>
          <t>options4</t>
        </is>
      </c>
      <c r="F3544" t="n">
        <v>4234</v>
      </c>
      <c r="G3544" t="inlineStr">
        <is>
          <t>Migration &amp; Integration</t>
        </is>
      </c>
      <c r="H3544" t="inlineStr">
        <is>
          <t>Q00087</t>
        </is>
      </c>
      <c r="I3544" t="inlineStr">
        <is>
          <t>de</t>
        </is>
      </c>
      <c r="J3544" t="b">
        <v>1</v>
      </c>
      <c r="K3544" t="inlineStr">
        <is>
          <t>cf26280412184e16d09801db4c1963aa</t>
        </is>
      </c>
      <c r="L3544" t="inlineStr">
        <is>
          <t>cf26280412184e16d09801db4c1963aa</t>
        </is>
      </c>
      <c r="M3544" t="n">
        <v>23</v>
      </c>
      <c r="N3544" t="n">
        <v>23</v>
      </c>
    </row>
    <row r="3545">
      <c r="A3545" t="n">
        <v>5</v>
      </c>
      <c r="B3545" s="2" t="n">
        <v>43898</v>
      </c>
      <c r="C3545" t="n">
        <v>265</v>
      </c>
      <c r="D3545" t="inlineStr">
        <is>
          <t>Ist die Begrenzung der Einwanderung für Sie wichtiger als der Erhalt der Bilateralen Verträge mit der EU?</t>
        </is>
      </c>
      <c r="E3545" t="inlineStr">
        <is>
          <t>options4</t>
        </is>
      </c>
      <c r="F3545" t="n">
        <v>4233</v>
      </c>
      <c r="G3545" t="inlineStr">
        <is>
          <t>Migration &amp; Integration</t>
        </is>
      </c>
      <c r="H3545" t="inlineStr">
        <is>
          <t>Q00134</t>
        </is>
      </c>
      <c r="I3545" t="inlineStr">
        <is>
          <t>de</t>
        </is>
      </c>
      <c r="J3545" t="b">
        <v>1</v>
      </c>
      <c r="K3545" t="inlineStr">
        <is>
          <t>cf26280412184e16d09801db4c1963aa</t>
        </is>
      </c>
      <c r="L3545" t="inlineStr">
        <is>
          <t>cf26280412184e16d09801db4c1963aa</t>
        </is>
      </c>
      <c r="M3545" t="n">
        <v>23</v>
      </c>
      <c r="N3545" t="n">
        <v>23</v>
      </c>
    </row>
    <row r="3546">
      <c r="A3546" t="n">
        <v>8</v>
      </c>
      <c r="B3546" s="2" t="n">
        <v>43905</v>
      </c>
      <c r="C3546" t="n">
        <v>513</v>
      </c>
      <c r="D3546" t="inlineStr">
        <is>
          <t>Ist die Begrenzung der Einwanderung für Sie wichtiger als der Erhalt der Bilateralen Verträge mit der EU?</t>
        </is>
      </c>
      <c r="E3546" t="inlineStr">
        <is>
          <t>options4</t>
        </is>
      </c>
      <c r="F3546" t="n">
        <v>4237</v>
      </c>
      <c r="G3546" t="inlineStr">
        <is>
          <t>Migration &amp; Integration</t>
        </is>
      </c>
      <c r="H3546" t="inlineStr">
        <is>
          <t>Q00184</t>
        </is>
      </c>
      <c r="I3546" t="inlineStr">
        <is>
          <t>de</t>
        </is>
      </c>
      <c r="J3546" t="b">
        <v>1</v>
      </c>
      <c r="K3546" t="inlineStr">
        <is>
          <t>cf26280412184e16d09801db4c1963aa</t>
        </is>
      </c>
      <c r="L3546" t="inlineStr">
        <is>
          <t>cf26280412184e16d09801db4c1963aa</t>
        </is>
      </c>
      <c r="M3546" t="n">
        <v>23</v>
      </c>
      <c r="N3546" t="n">
        <v>23</v>
      </c>
    </row>
    <row r="3547">
      <c r="A3547" t="n">
        <v>9</v>
      </c>
      <c r="B3547" s="2" t="n">
        <v>43912</v>
      </c>
      <c r="C3547" t="n">
        <v>769</v>
      </c>
      <c r="D3547" t="inlineStr">
        <is>
          <t>Ist die Begrenzung der Einwanderung für Sie wichtiger als der Erhalt der Bilateralen Verträge mit der EU?</t>
        </is>
      </c>
      <c r="E3547" t="inlineStr">
        <is>
          <t>options4</t>
        </is>
      </c>
      <c r="F3547" t="n">
        <v>4241</v>
      </c>
      <c r="G3547" t="inlineStr">
        <is>
          <t>Migration &amp; Integration</t>
        </is>
      </c>
      <c r="H3547" t="inlineStr">
        <is>
          <t>Q00235</t>
        </is>
      </c>
      <c r="I3547" t="inlineStr">
        <is>
          <t>de</t>
        </is>
      </c>
      <c r="J3547" t="b">
        <v>1</v>
      </c>
      <c r="K3547" t="inlineStr">
        <is>
          <t>cf26280412184e16d09801db4c1963aa</t>
        </is>
      </c>
      <c r="L3547" t="inlineStr">
        <is>
          <t>cf26280412184e16d09801db4c1963aa</t>
        </is>
      </c>
      <c r="M3547" t="n">
        <v>23</v>
      </c>
      <c r="N3547" t="n">
        <v>23</v>
      </c>
    </row>
    <row r="3548">
      <c r="A3548" t="n">
        <v>40</v>
      </c>
      <c r="B3548" s="2" t="n">
        <v>43919</v>
      </c>
      <c r="C3548" t="n">
        <v>892</v>
      </c>
      <c r="D3548" t="inlineStr">
        <is>
          <t>Ist die Begrenzung der Einwanderung für Sie wichtiger als der Erhalt der Bilateralen Verträge mit der EU?</t>
        </is>
      </c>
      <c r="E3548" t="inlineStr">
        <is>
          <t>options4</t>
        </is>
      </c>
      <c r="F3548" t="n">
        <v>4243</v>
      </c>
      <c r="G3548" t="inlineStr">
        <is>
          <t>Migration &amp; Integration</t>
        </is>
      </c>
      <c r="H3548" t="inlineStr">
        <is>
          <t>Q00276</t>
        </is>
      </c>
      <c r="I3548" t="inlineStr">
        <is>
          <t>de</t>
        </is>
      </c>
      <c r="J3548" t="b">
        <v>1</v>
      </c>
      <c r="K3548" t="inlineStr">
        <is>
          <t>cf26280412184e16d09801db4c1963aa</t>
        </is>
      </c>
      <c r="L3548" t="inlineStr">
        <is>
          <t>cf26280412184e16d09801db4c1963aa</t>
        </is>
      </c>
      <c r="M3548" t="n">
        <v>23</v>
      </c>
      <c r="N3548" t="n">
        <v>23</v>
      </c>
    </row>
    <row r="3549">
      <c r="A3549" t="n">
        <v>33</v>
      </c>
      <c r="B3549" s="2" t="n">
        <v>44164</v>
      </c>
      <c r="C3549" t="n">
        <v>2616</v>
      </c>
      <c r="D3549" t="inlineStr">
        <is>
          <t>Ist die Begrenzung der Einwanderung für Sie wichtiger als der Erhalt der Bilateralen Verträge mit der EU?</t>
        </is>
      </c>
      <c r="E3549" t="inlineStr">
        <is>
          <t>options4</t>
        </is>
      </c>
      <c r="F3549" t="n">
        <v>4273</v>
      </c>
      <c r="G3549" t="inlineStr">
        <is>
          <t>Migration &amp; Integration</t>
        </is>
      </c>
      <c r="H3549" t="inlineStr">
        <is>
          <t>Q00734</t>
        </is>
      </c>
      <c r="I3549" t="inlineStr">
        <is>
          <t>de</t>
        </is>
      </c>
      <c r="J3549" t="b">
        <v>1</v>
      </c>
      <c r="K3549" t="inlineStr">
        <is>
          <t>cf26280412184e16d09801db4c1963aa</t>
        </is>
      </c>
      <c r="L3549" t="inlineStr">
        <is>
          <t>cf26280412184e16d09801db4c1963aa</t>
        </is>
      </c>
      <c r="M3549" t="n">
        <v>23</v>
      </c>
      <c r="N3549" t="n">
        <v>23</v>
      </c>
    </row>
    <row r="3550">
      <c r="A3550" t="n">
        <v>32</v>
      </c>
      <c r="B3550" s="2" t="n">
        <v>44164</v>
      </c>
      <c r="C3550" t="n">
        <v>2728</v>
      </c>
      <c r="D3550" t="inlineStr">
        <is>
          <t>Ist die Begrenzung der Einwanderung für Sie wichtiger als der Erhalt der Bilateralen Verträge mit der EU?</t>
        </is>
      </c>
      <c r="E3550" t="inlineStr">
        <is>
          <t>options4</t>
        </is>
      </c>
      <c r="F3550" t="n">
        <v>4257</v>
      </c>
      <c r="G3550" t="inlineStr">
        <is>
          <t>Migration &amp; Integration</t>
        </is>
      </c>
      <c r="H3550" t="inlineStr">
        <is>
          <t>Q00790</t>
        </is>
      </c>
      <c r="I3550" t="inlineStr">
        <is>
          <t>de</t>
        </is>
      </c>
      <c r="J3550" t="b">
        <v>1</v>
      </c>
      <c r="K3550" t="inlineStr">
        <is>
          <t>cf26280412184e16d09801db4c1963aa</t>
        </is>
      </c>
      <c r="L3550" t="inlineStr">
        <is>
          <t>cf26280412184e16d09801db4c1963aa</t>
        </is>
      </c>
      <c r="M3550" t="n">
        <v>23</v>
      </c>
      <c r="N3550" t="n">
        <v>23</v>
      </c>
    </row>
    <row r="3551">
      <c r="A3551" t="n">
        <v>222</v>
      </c>
      <c r="B3551" t="n">
        <v>2019</v>
      </c>
      <c r="C3551" t="n">
        <v>3428</v>
      </c>
      <c r="D3551" t="inlineStr">
        <is>
          <t>Ist die Begrenzung der Einwanderung für Sie wichtiger als der Erhalt der Bilateralen Verträge mit der EU?</t>
        </is>
      </c>
      <c r="E3551" t="inlineStr">
        <is>
          <t>Standard-4</t>
        </is>
      </c>
      <c r="F3551" t="n">
        <v>9</v>
      </c>
      <c r="G3551" t="inlineStr">
        <is>
          <t>Migration &amp; Integration</t>
        </is>
      </c>
      <c r="H3551" t="inlineStr">
        <is>
          <t>Q05879</t>
        </is>
      </c>
      <c r="I3551" t="inlineStr">
        <is>
          <t>de</t>
        </is>
      </c>
      <c r="J3551" t="b">
        <v>1</v>
      </c>
      <c r="K3551" t="inlineStr">
        <is>
          <t>cf26280412184e16d09801db4c1963aa</t>
        </is>
      </c>
      <c r="L3551" t="inlineStr">
        <is>
          <t>cf26280412184e16d09801db4c1963aa</t>
        </is>
      </c>
      <c r="M3551" t="n">
        <v>23</v>
      </c>
      <c r="N3551" t="n">
        <v>23</v>
      </c>
    </row>
    <row r="3552">
      <c r="A3552" t="n">
        <v>232</v>
      </c>
      <c r="B3552" t="n">
        <v>2020</v>
      </c>
      <c r="C3552" t="n">
        <v>3543</v>
      </c>
      <c r="D3552" t="inlineStr">
        <is>
          <t>Ist die Begrenzung der Einwanderung für Sie wichtiger als der Erhalt der Bilateralen Verträge mit der EU?</t>
        </is>
      </c>
      <c r="E3552" t="inlineStr">
        <is>
          <t>Standard-4</t>
        </is>
      </c>
      <c r="F3552" t="n">
        <v>9</v>
      </c>
      <c r="G3552" t="inlineStr">
        <is>
          <t>Migration &amp; Integration</t>
        </is>
      </c>
      <c r="H3552" t="inlineStr">
        <is>
          <t>Q06040</t>
        </is>
      </c>
      <c r="I3552" t="inlineStr">
        <is>
          <t>de</t>
        </is>
      </c>
      <c r="J3552" t="b">
        <v>1</v>
      </c>
      <c r="K3552" t="inlineStr">
        <is>
          <t>cf26280412184e16d09801db4c1963aa</t>
        </is>
      </c>
      <c r="L3552" t="inlineStr">
        <is>
          <t>cf26280412184e16d09801db4c1963aa</t>
        </is>
      </c>
      <c r="M3552" t="n">
        <v>23</v>
      </c>
      <c r="N3552" t="n">
        <v>23</v>
      </c>
    </row>
    <row r="3553">
      <c r="A3553" t="n">
        <v>237</v>
      </c>
      <c r="B3553" t="n">
        <v>2020</v>
      </c>
      <c r="C3553" t="n">
        <v>3698</v>
      </c>
      <c r="D3553" t="inlineStr">
        <is>
          <t>Ist die Begrenzung der Einwanderung für Sie wichtiger als der Erhalt der Bilateralen Verträge mit der EU?</t>
        </is>
      </c>
      <c r="E3553" t="inlineStr">
        <is>
          <t>Standard-4</t>
        </is>
      </c>
      <c r="F3553" t="n">
        <v>9</v>
      </c>
      <c r="G3553" t="inlineStr">
        <is>
          <t>Migration &amp; Integration</t>
        </is>
      </c>
      <c r="H3553" t="inlineStr">
        <is>
          <t>Q06090</t>
        </is>
      </c>
      <c r="I3553" t="inlineStr">
        <is>
          <t>de</t>
        </is>
      </c>
      <c r="J3553" t="b">
        <v>1</v>
      </c>
      <c r="K3553" t="inlineStr">
        <is>
          <t>cf26280412184e16d09801db4c1963aa</t>
        </is>
      </c>
      <c r="L3553" t="inlineStr">
        <is>
          <t>cf26280412184e16d09801db4c1963aa</t>
        </is>
      </c>
      <c r="M3553" t="n">
        <v>23</v>
      </c>
      <c r="N3553" t="n">
        <v>23</v>
      </c>
    </row>
    <row r="3554">
      <c r="A3554" t="n">
        <v>234</v>
      </c>
      <c r="B3554" t="n">
        <v>2020</v>
      </c>
      <c r="C3554" t="n">
        <v>3597</v>
      </c>
      <c r="D3554" t="inlineStr">
        <is>
          <t>Ist die Begrenzung der Einwanderung für Sie wichtiger als der Erhalt der Bilateralen Verträge mit der EU?</t>
        </is>
      </c>
      <c r="E3554" t="inlineStr">
        <is>
          <t>Standard-4</t>
        </is>
      </c>
      <c r="F3554" t="n">
        <v>9</v>
      </c>
      <c r="G3554" t="inlineStr">
        <is>
          <t>Migration &amp; Integration</t>
        </is>
      </c>
      <c r="H3554" t="inlineStr">
        <is>
          <t>Q06134</t>
        </is>
      </c>
      <c r="I3554" t="inlineStr">
        <is>
          <t>de</t>
        </is>
      </c>
      <c r="J3554" t="b">
        <v>1</v>
      </c>
      <c r="K3554" t="inlineStr">
        <is>
          <t>cf26280412184e16d09801db4c1963aa</t>
        </is>
      </c>
      <c r="L3554" t="inlineStr">
        <is>
          <t>cf26280412184e16d09801db4c1963aa</t>
        </is>
      </c>
      <c r="M3554" t="n">
        <v>23</v>
      </c>
      <c r="N3554" t="n">
        <v>23</v>
      </c>
    </row>
    <row r="3555">
      <c r="A3555" t="n">
        <v>230</v>
      </c>
      <c r="B3555" t="n">
        <v>2020</v>
      </c>
      <c r="C3555" t="n">
        <v>3490</v>
      </c>
      <c r="D3555" t="inlineStr">
        <is>
          <t>Ist die Begrenzung der Einwanderung für Sie wichtiger als der Erhalt der Bilateralen Verträge mit der EU?</t>
        </is>
      </c>
      <c r="E3555" t="inlineStr">
        <is>
          <t>Standard-4</t>
        </is>
      </c>
      <c r="F3555" t="n">
        <v>9</v>
      </c>
      <c r="G3555" t="inlineStr">
        <is>
          <t>Migration &amp; Integration</t>
        </is>
      </c>
      <c r="H3555" t="inlineStr">
        <is>
          <t>Q06184</t>
        </is>
      </c>
      <c r="I3555" t="inlineStr">
        <is>
          <t>de</t>
        </is>
      </c>
      <c r="J3555" t="b">
        <v>1</v>
      </c>
      <c r="K3555" t="inlineStr">
        <is>
          <t>cf26280412184e16d09801db4c1963aa</t>
        </is>
      </c>
      <c r="L3555" t="inlineStr">
        <is>
          <t>cf26280412184e16d09801db4c1963aa</t>
        </is>
      </c>
      <c r="M3555" t="n">
        <v>23</v>
      </c>
      <c r="N3555" t="n">
        <v>23</v>
      </c>
    </row>
    <row r="3556">
      <c r="A3556" t="n">
        <v>222</v>
      </c>
      <c r="B3556" t="n">
        <v>2019</v>
      </c>
      <c r="C3556" t="n">
        <v>3428</v>
      </c>
      <c r="D3556" t="inlineStr">
        <is>
          <t>Ist die Begrenzung der Einwanderung für Sie wichtiger als der Erhalt der Bilateralen Verträge mit der EU?</t>
        </is>
      </c>
      <c r="E3556" t="inlineStr">
        <is>
          <t>Standard-4</t>
        </is>
      </c>
      <c r="F3556" t="n">
        <v>9</v>
      </c>
      <c r="G3556" t="inlineStr">
        <is>
          <t>Migration &amp; Integration</t>
        </is>
      </c>
      <c r="H3556" t="inlineStr">
        <is>
          <t>Q07626</t>
        </is>
      </c>
      <c r="I3556" t="inlineStr">
        <is>
          <t>de</t>
        </is>
      </c>
      <c r="J3556" t="b">
        <v>1</v>
      </c>
      <c r="K3556" t="inlineStr">
        <is>
          <t>cf26280412184e16d09801db4c1963aa</t>
        </is>
      </c>
      <c r="L3556" t="inlineStr">
        <is>
          <t>cf26280412184e16d09801db4c1963aa</t>
        </is>
      </c>
      <c r="M3556" t="n">
        <v>23</v>
      </c>
      <c r="N3556" t="n">
        <v>23</v>
      </c>
    </row>
    <row r="3557">
      <c r="A3557" t="n">
        <v>232</v>
      </c>
      <c r="B3557" t="n">
        <v>2020</v>
      </c>
      <c r="C3557" t="n">
        <v>3543</v>
      </c>
      <c r="D3557" t="inlineStr">
        <is>
          <t>Ist die Begrenzung der Einwanderung für Sie wichtiger als der Erhalt der Bilateralen Verträge mit der EU?</t>
        </is>
      </c>
      <c r="E3557" t="inlineStr">
        <is>
          <t>Standard-4</t>
        </is>
      </c>
      <c r="F3557" t="n">
        <v>9</v>
      </c>
      <c r="G3557" t="inlineStr">
        <is>
          <t>Migration &amp; Integration</t>
        </is>
      </c>
      <c r="H3557" t="inlineStr">
        <is>
          <t>Q07870</t>
        </is>
      </c>
      <c r="I3557" t="inlineStr">
        <is>
          <t>de</t>
        </is>
      </c>
      <c r="J3557" t="b">
        <v>1</v>
      </c>
      <c r="K3557" t="inlineStr">
        <is>
          <t>cf26280412184e16d09801db4c1963aa</t>
        </is>
      </c>
      <c r="L3557" t="inlineStr">
        <is>
          <t>cf26280412184e16d09801db4c1963aa</t>
        </is>
      </c>
      <c r="M3557" t="n">
        <v>23</v>
      </c>
      <c r="N3557" t="n">
        <v>23</v>
      </c>
    </row>
    <row r="3558">
      <c r="A3558" t="n">
        <v>237</v>
      </c>
      <c r="B3558" t="n">
        <v>2020</v>
      </c>
      <c r="C3558" t="n">
        <v>3698</v>
      </c>
      <c r="D3558" t="inlineStr">
        <is>
          <t>Ist die Begrenzung der Einwanderung für Sie wichtiger als der Erhalt der Bilateralen Verträge mit der EU?</t>
        </is>
      </c>
      <c r="E3558" t="inlineStr">
        <is>
          <t>Standard-4</t>
        </is>
      </c>
      <c r="F3558" t="n">
        <v>9</v>
      </c>
      <c r="G3558" t="inlineStr">
        <is>
          <t>Migration &amp; Integration</t>
        </is>
      </c>
      <c r="H3558" t="inlineStr">
        <is>
          <t>Q08130</t>
        </is>
      </c>
      <c r="I3558" t="inlineStr">
        <is>
          <t>de</t>
        </is>
      </c>
      <c r="J3558" t="b">
        <v>1</v>
      </c>
      <c r="K3558" t="inlineStr">
        <is>
          <t>cf26280412184e16d09801db4c1963aa</t>
        </is>
      </c>
      <c r="L3558" t="inlineStr">
        <is>
          <t>cf26280412184e16d09801db4c1963aa</t>
        </is>
      </c>
      <c r="M3558" t="n">
        <v>23</v>
      </c>
      <c r="N3558" t="n">
        <v>23</v>
      </c>
    </row>
    <row r="3559">
      <c r="A3559" t="n">
        <v>234</v>
      </c>
      <c r="B3559" t="n">
        <v>2020</v>
      </c>
      <c r="C3559" t="n">
        <v>3597</v>
      </c>
      <c r="D3559" t="inlineStr">
        <is>
          <t>Ist die Begrenzung der Einwanderung für Sie wichtiger als der Erhalt der Bilateralen Verträge mit der EU?</t>
        </is>
      </c>
      <c r="E3559" t="inlineStr">
        <is>
          <t>Standard-4</t>
        </is>
      </c>
      <c r="F3559" t="n">
        <v>9</v>
      </c>
      <c r="G3559" t="inlineStr">
        <is>
          <t>Migration &amp; Integration</t>
        </is>
      </c>
      <c r="H3559" t="inlineStr">
        <is>
          <t>Q08275</t>
        </is>
      </c>
      <c r="I3559" t="inlineStr">
        <is>
          <t>de</t>
        </is>
      </c>
      <c r="J3559" t="b">
        <v>1</v>
      </c>
      <c r="K3559" t="inlineStr">
        <is>
          <t>cf26280412184e16d09801db4c1963aa</t>
        </is>
      </c>
      <c r="L3559" t="inlineStr">
        <is>
          <t>cf26280412184e16d09801db4c1963aa</t>
        </is>
      </c>
      <c r="M3559" t="n">
        <v>23</v>
      </c>
      <c r="N3559" t="n">
        <v>23</v>
      </c>
    </row>
    <row r="3560">
      <c r="A3560" t="n">
        <v>230</v>
      </c>
      <c r="B3560" t="n">
        <v>2020</v>
      </c>
      <c r="C3560" t="n">
        <v>3490</v>
      </c>
      <c r="D3560" t="inlineStr">
        <is>
          <t>Ist die Begrenzung der Einwanderung für Sie wichtiger als der Erhalt der Bilateralen Verträge mit der EU?</t>
        </is>
      </c>
      <c r="E3560" t="inlineStr">
        <is>
          <t>Standard-4</t>
        </is>
      </c>
      <c r="F3560" t="n">
        <v>9</v>
      </c>
      <c r="G3560" t="inlineStr">
        <is>
          <t>Migration &amp; Integration</t>
        </is>
      </c>
      <c r="H3560" t="inlineStr">
        <is>
          <t>Q08523</t>
        </is>
      </c>
      <c r="I3560" t="inlineStr">
        <is>
          <t>de</t>
        </is>
      </c>
      <c r="J3560" t="b">
        <v>1</v>
      </c>
      <c r="K3560" t="inlineStr">
        <is>
          <t>cf26280412184e16d09801db4c1963aa</t>
        </is>
      </c>
      <c r="L3560" t="inlineStr">
        <is>
          <t>cf26280412184e16d09801db4c1963aa</t>
        </is>
      </c>
      <c r="M3560" t="n">
        <v>23</v>
      </c>
      <c r="N3560" t="n">
        <v>23</v>
      </c>
    </row>
    <row r="3562">
      <c r="A3562" s="1">
        <f>== Cluster 183 – 17 Fragen – unterschiedliche Fragen vorhanden ===</f>
        <v/>
      </c>
      <c r="B3562" s="1" t="n"/>
      <c r="C3562" s="1" t="n"/>
      <c r="D3562" s="1" t="n"/>
      <c r="E3562" s="1" t="n"/>
      <c r="F3562" s="1" t="n"/>
      <c r="G3562" s="1" t="n"/>
      <c r="H3562" s="1" t="n"/>
      <c r="I3562" s="1" t="n"/>
      <c r="J3562" s="1" t="n"/>
      <c r="K3562" s="1" t="n"/>
      <c r="L3562" s="1" t="n"/>
      <c r="M3562" s="1" t="n"/>
      <c r="N3562" s="1" t="n"/>
    </row>
    <row r="3563">
      <c r="A3563" t="inlineStr">
        <is>
          <t>ID_Wahl</t>
        </is>
      </c>
      <c r="B3563" t="inlineStr">
        <is>
          <t>Datum</t>
        </is>
      </c>
      <c r="C3563" t="inlineStr">
        <is>
          <t>Frage_ID</t>
        </is>
      </c>
      <c r="D3563" t="inlineStr">
        <is>
          <t>Frage_Text</t>
        </is>
      </c>
      <c r="E3563" t="inlineStr">
        <is>
          <t>Frage_Typ</t>
        </is>
      </c>
      <c r="F3563" t="inlineStr">
        <is>
          <t>Bereich_ID</t>
        </is>
      </c>
      <c r="G3563" t="inlineStr">
        <is>
          <t>Bereich</t>
        </is>
      </c>
      <c r="H3563" t="inlineStr">
        <is>
          <t>ID_gesamt</t>
        </is>
      </c>
      <c r="I3563" t="inlineStr">
        <is>
          <t>Sprache</t>
        </is>
      </c>
      <c r="J3563" t="inlineStr">
        <is>
          <t>Duplikat</t>
        </is>
      </c>
      <c r="K3563" t="inlineStr">
        <is>
          <t>Frage_Hash</t>
        </is>
      </c>
      <c r="L3563" t="inlineStr">
        <is>
          <t>Duplikat_Gruppe</t>
        </is>
      </c>
      <c r="M3563" t="inlineStr">
        <is>
          <t>Cluster_Duplikate</t>
        </is>
      </c>
      <c r="N3563" t="inlineStr">
        <is>
          <t>Cluster_Final</t>
        </is>
      </c>
    </row>
    <row r="3564">
      <c r="A3564" t="n">
        <v>49</v>
      </c>
      <c r="B3564" s="2" t="n">
        <v>44101</v>
      </c>
      <c r="C3564" t="n">
        <v>1274</v>
      </c>
      <c r="D3564" t="inlineStr">
        <is>
          <t>Soll die Schweiz Einkäufe im Ausland erschweren (z.B. Senkung der Zollfreigrenze)?</t>
        </is>
      </c>
      <c r="E3564" t="inlineStr">
        <is>
          <t>options4</t>
        </is>
      </c>
      <c r="F3564" t="n">
        <v>4559</v>
      </c>
      <c r="G3564" t="inlineStr">
        <is>
          <t>Wirtschaft &amp; Arbeit</t>
        </is>
      </c>
      <c r="H3564" t="inlineStr">
        <is>
          <t>Q00339</t>
        </is>
      </c>
      <c r="I3564" t="inlineStr">
        <is>
          <t>de</t>
        </is>
      </c>
      <c r="J3564" t="b">
        <v>1</v>
      </c>
      <c r="K3564" t="inlineStr">
        <is>
          <t>d95c028399402dee815d64e1ae0008b8</t>
        </is>
      </c>
      <c r="L3564" t="inlineStr">
        <is>
          <t>d95c028399402dee815d64e1ae0008b8</t>
        </is>
      </c>
      <c r="M3564" t="n">
        <v>183</v>
      </c>
      <c r="N3564" t="n">
        <v>183</v>
      </c>
    </row>
    <row r="3565">
      <c r="A3565" t="n">
        <v>18</v>
      </c>
      <c r="B3565" s="2" t="n">
        <v>44101</v>
      </c>
      <c r="C3565" t="n">
        <v>1753</v>
      </c>
      <c r="D3565" t="inlineStr">
        <is>
          <t>Soll die Schweiz Einkäufe im Ausland erschweren (z.B. Senkung der Zollfreigrenze)?</t>
        </is>
      </c>
      <c r="E3565" t="inlineStr">
        <is>
          <t>options4</t>
        </is>
      </c>
      <c r="F3565" t="n">
        <v>4546</v>
      </c>
      <c r="G3565" t="inlineStr">
        <is>
          <t>Wirtschaft &amp; Arbeit</t>
        </is>
      </c>
      <c r="H3565" t="inlineStr">
        <is>
          <t>Q00389</t>
        </is>
      </c>
      <c r="I3565" t="inlineStr">
        <is>
          <t>de</t>
        </is>
      </c>
      <c r="J3565" t="b">
        <v>1</v>
      </c>
      <c r="K3565" t="inlineStr">
        <is>
          <t>d95c028399402dee815d64e1ae0008b8</t>
        </is>
      </c>
      <c r="L3565" t="inlineStr">
        <is>
          <t>d95c028399402dee815d64e1ae0008b8</t>
        </is>
      </c>
      <c r="M3565" t="n">
        <v>183</v>
      </c>
      <c r="N3565" t="n">
        <v>183</v>
      </c>
    </row>
    <row r="3566">
      <c r="A3566" t="n">
        <v>51</v>
      </c>
      <c r="B3566" s="2" t="n">
        <v>44101</v>
      </c>
      <c r="C3566" t="n">
        <v>1553</v>
      </c>
      <c r="D3566" t="inlineStr">
        <is>
          <t>Soll die Schweiz Einkäufe im Ausland erschweren (z.B. Senkung der Zollfreigrenze)?</t>
        </is>
      </c>
      <c r="E3566" t="inlineStr">
        <is>
          <t>options4</t>
        </is>
      </c>
      <c r="F3566" t="n">
        <v>4557</v>
      </c>
      <c r="G3566" t="inlineStr">
        <is>
          <t>Wirtschaft &amp; Arbeit</t>
        </is>
      </c>
      <c r="H3566" t="inlineStr">
        <is>
          <t>Q00440</t>
        </is>
      </c>
      <c r="I3566" t="inlineStr">
        <is>
          <t>de</t>
        </is>
      </c>
      <c r="J3566" t="b">
        <v>1</v>
      </c>
      <c r="K3566" t="inlineStr">
        <is>
          <t>d95c028399402dee815d64e1ae0008b8</t>
        </is>
      </c>
      <c r="L3566" t="inlineStr">
        <is>
          <t>d95c028399402dee815d64e1ae0008b8</t>
        </is>
      </c>
      <c r="M3566" t="n">
        <v>183</v>
      </c>
      <c r="N3566" t="n">
        <v>183</v>
      </c>
    </row>
    <row r="3567">
      <c r="A3567" t="n">
        <v>55</v>
      </c>
      <c r="B3567" s="2" t="n">
        <v>44262</v>
      </c>
      <c r="C3567" t="n">
        <v>3114</v>
      </c>
      <c r="D3567" t="inlineStr">
        <is>
          <t>Soll die Schweiz Einkäufe im Ausland erschweren (z.B. Senkung der Zollfreigrenze)?</t>
        </is>
      </c>
      <c r="E3567" t="inlineStr">
        <is>
          <t>options4</t>
        </is>
      </c>
      <c r="F3567" t="n">
        <v>4570</v>
      </c>
      <c r="G3567" t="inlineStr">
        <is>
          <t>Wirtschaft &amp; Arbeit</t>
        </is>
      </c>
      <c r="H3567" t="inlineStr">
        <is>
          <t>Q00916</t>
        </is>
      </c>
      <c r="I3567" t="inlineStr">
        <is>
          <t>de</t>
        </is>
      </c>
      <c r="J3567" t="b">
        <v>1</v>
      </c>
      <c r="K3567" t="inlineStr">
        <is>
          <t>d95c028399402dee815d64e1ae0008b8</t>
        </is>
      </c>
      <c r="L3567" t="inlineStr">
        <is>
          <t>d95c028399402dee815d64e1ae0008b8</t>
        </is>
      </c>
      <c r="M3567" t="n">
        <v>183</v>
      </c>
      <c r="N3567" t="n">
        <v>183</v>
      </c>
    </row>
    <row r="3568">
      <c r="A3568" t="n">
        <v>71</v>
      </c>
      <c r="B3568" s="2" t="n">
        <v>44311</v>
      </c>
      <c r="C3568" t="n">
        <v>3396</v>
      </c>
      <c r="D3568" t="inlineStr">
        <is>
          <t>Soll die Schweiz Einkäufe im Ausland erschweren (z.B. Senkung der Zollfreigrenze)?</t>
        </is>
      </c>
      <c r="E3568" t="inlineStr">
        <is>
          <t>options4</t>
        </is>
      </c>
      <c r="F3568" t="n">
        <v>4714</v>
      </c>
      <c r="G3568" t="inlineStr">
        <is>
          <t>Aussenbeziehungen</t>
        </is>
      </c>
      <c r="H3568" t="inlineStr">
        <is>
          <t>Q01020</t>
        </is>
      </c>
      <c r="I3568" t="inlineStr">
        <is>
          <t>de</t>
        </is>
      </c>
      <c r="J3568" t="b">
        <v>1</v>
      </c>
      <c r="K3568" t="inlineStr">
        <is>
          <t>d95c028399402dee815d64e1ae0008b8</t>
        </is>
      </c>
      <c r="L3568" t="inlineStr">
        <is>
          <t>d95c028399402dee815d64e1ae0008b8</t>
        </is>
      </c>
      <c r="M3568" t="n">
        <v>183</v>
      </c>
      <c r="N3568" t="n">
        <v>183</v>
      </c>
    </row>
    <row r="3569">
      <c r="A3569" t="n">
        <v>63</v>
      </c>
      <c r="B3569" s="2" t="n">
        <v>44311</v>
      </c>
      <c r="C3569" t="n">
        <v>3395</v>
      </c>
      <c r="D3569" t="inlineStr">
        <is>
          <t>Soll die Schweiz Einkäufe im Ausland erschweren (z.B. Senkung der Zollfreigrenze)?</t>
        </is>
      </c>
      <c r="E3569" t="inlineStr">
        <is>
          <t>options4</t>
        </is>
      </c>
      <c r="F3569" t="n">
        <v>4711</v>
      </c>
      <c r="G3569" t="inlineStr">
        <is>
          <t>Aussenbeziehungen</t>
        </is>
      </c>
      <c r="H3569" t="inlineStr">
        <is>
          <t>Q01075</t>
        </is>
      </c>
      <c r="I3569" t="inlineStr">
        <is>
          <t>de</t>
        </is>
      </c>
      <c r="J3569" t="b">
        <v>1</v>
      </c>
      <c r="K3569" t="inlineStr">
        <is>
          <t>d95c028399402dee815d64e1ae0008b8</t>
        </is>
      </c>
      <c r="L3569" t="inlineStr">
        <is>
          <t>d95c028399402dee815d64e1ae0008b8</t>
        </is>
      </c>
      <c r="M3569" t="n">
        <v>183</v>
      </c>
      <c r="N3569" t="n">
        <v>183</v>
      </c>
    </row>
    <row r="3570">
      <c r="A3570" t="n">
        <v>86</v>
      </c>
      <c r="B3570" s="2" t="n">
        <v>44528</v>
      </c>
      <c r="C3570" t="n">
        <v>4212</v>
      </c>
      <c r="D3570" t="inlineStr">
        <is>
          <t xml:space="preserve">Soll die Schweiz Einkäufe im Ausland erschweren (z.B. Senkung der Zollfreigrenze)? </t>
        </is>
      </c>
      <c r="E3570" t="inlineStr">
        <is>
          <t>options4</t>
        </is>
      </c>
      <c r="F3570" t="n">
        <v>4721</v>
      </c>
      <c r="G3570" t="inlineStr">
        <is>
          <t>Aussenbeziehungen</t>
        </is>
      </c>
      <c r="H3570" t="inlineStr">
        <is>
          <t>Q01331</t>
        </is>
      </c>
      <c r="I3570" t="inlineStr">
        <is>
          <t>de</t>
        </is>
      </c>
      <c r="J3570" t="b">
        <v>1</v>
      </c>
      <c r="K3570" t="inlineStr">
        <is>
          <t>d95c028399402dee815d64e1ae0008b8</t>
        </is>
      </c>
      <c r="L3570" t="inlineStr">
        <is>
          <t>d95c028399402dee815d64e1ae0008b8</t>
        </is>
      </c>
      <c r="M3570" t="n">
        <v>183</v>
      </c>
      <c r="N3570" t="n">
        <v>183</v>
      </c>
    </row>
    <row r="3571">
      <c r="A3571" t="n">
        <v>109</v>
      </c>
      <c r="B3571" s="2" t="n">
        <v>44647</v>
      </c>
      <c r="C3571" t="n">
        <v>5618</v>
      </c>
      <c r="D3571" t="inlineStr">
        <is>
          <t>Soll die Schweiz Einkäufe im Ausland erschweren (z.B. Senkung der Zollfreigrenze)?</t>
        </is>
      </c>
      <c r="E3571" t="inlineStr">
        <is>
          <t>options4</t>
        </is>
      </c>
      <c r="F3571" t="n">
        <v>5570</v>
      </c>
      <c r="G3571" t="inlineStr">
        <is>
          <t>Politisches System &amp; Aussenbeziehungen</t>
        </is>
      </c>
      <c r="H3571" t="inlineStr">
        <is>
          <t>Q01981</t>
        </is>
      </c>
      <c r="I3571" t="inlineStr">
        <is>
          <t>de</t>
        </is>
      </c>
      <c r="J3571" t="b">
        <v>1</v>
      </c>
      <c r="K3571" t="inlineStr">
        <is>
          <t>d95c028399402dee815d64e1ae0008b8</t>
        </is>
      </c>
      <c r="L3571" t="inlineStr">
        <is>
          <t>d95c028399402dee815d64e1ae0008b8</t>
        </is>
      </c>
      <c r="M3571" t="n">
        <v>183</v>
      </c>
      <c r="N3571" t="n">
        <v>183</v>
      </c>
    </row>
    <row r="3572">
      <c r="A3572" t="n">
        <v>464</v>
      </c>
      <c r="B3572" s="2" t="n">
        <v>44262</v>
      </c>
      <c r="C3572" t="n">
        <v>3113</v>
      </c>
      <c r="D3572" t="inlineStr">
        <is>
          <t>Soll die Schweiz Einkäufe im Ausland erschweren (z.B. Senkung der Zollfreigrenze)?</t>
        </is>
      </c>
      <c r="E3572" t="inlineStr">
        <is>
          <t>options4</t>
        </is>
      </c>
      <c r="F3572" t="n">
        <v>4569</v>
      </c>
      <c r="G3572" t="inlineStr">
        <is>
          <t>Wirtschaft &amp; Arbeit</t>
        </is>
      </c>
      <c r="H3572" t="inlineStr">
        <is>
          <t>Q02462</t>
        </is>
      </c>
      <c r="I3572" t="inlineStr">
        <is>
          <t>de</t>
        </is>
      </c>
      <c r="J3572" t="b">
        <v>1</v>
      </c>
      <c r="K3572" t="inlineStr">
        <is>
          <t>d95c028399402dee815d64e1ae0008b8</t>
        </is>
      </c>
      <c r="L3572" t="inlineStr">
        <is>
          <t>d95c028399402dee815d64e1ae0008b8</t>
        </is>
      </c>
      <c r="M3572" t="n">
        <v>183</v>
      </c>
      <c r="N3572" t="n">
        <v>183</v>
      </c>
    </row>
    <row r="3573">
      <c r="A3573" t="n">
        <v>482</v>
      </c>
      <c r="B3573" s="2" t="n">
        <v>44465</v>
      </c>
      <c r="C3573" t="n">
        <v>4211</v>
      </c>
      <c r="D3573" t="inlineStr">
        <is>
          <t xml:space="preserve">Soll die Schweiz Einkäufe im Ausland erschweren (z.B. Senkung der Zollfreigrenze)? </t>
        </is>
      </c>
      <c r="E3573" t="inlineStr">
        <is>
          <t>options4</t>
        </is>
      </c>
      <c r="F3573" t="n">
        <v>4716</v>
      </c>
      <c r="G3573" t="inlineStr">
        <is>
          <t>Aussenbeziehungen</t>
        </is>
      </c>
      <c r="H3573" t="inlineStr">
        <is>
          <t>Q02520</t>
        </is>
      </c>
      <c r="I3573" t="inlineStr">
        <is>
          <t>de</t>
        </is>
      </c>
      <c r="J3573" t="b">
        <v>1</v>
      </c>
      <c r="K3573" t="inlineStr">
        <is>
          <t>d95c028399402dee815d64e1ae0008b8</t>
        </is>
      </c>
      <c r="L3573" t="inlineStr">
        <is>
          <t>d95c028399402dee815d64e1ae0008b8</t>
        </is>
      </c>
      <c r="M3573" t="n">
        <v>183</v>
      </c>
      <c r="N3573" t="n">
        <v>183</v>
      </c>
    </row>
    <row r="3574">
      <c r="A3574" t="n">
        <v>190</v>
      </c>
      <c r="B3574" t="n">
        <v>2018</v>
      </c>
      <c r="C3574" t="n">
        <v>2933</v>
      </c>
      <c r="D3574" t="inlineStr">
        <is>
          <t>Soll die Schweiz Einkäufe im Ausland erschweren (z.B. Senkung der Zollfreigrenze)?</t>
        </is>
      </c>
      <c r="E3574" t="inlineStr">
        <is>
          <t>Standard-4</t>
        </is>
      </c>
      <c r="F3574" t="n">
        <v>1</v>
      </c>
      <c r="G3574" t="inlineStr">
        <is>
          <t>Aussenpolitik</t>
        </is>
      </c>
      <c r="H3574" t="inlineStr">
        <is>
          <t>Q05556</t>
        </is>
      </c>
      <c r="I3574" t="inlineStr">
        <is>
          <t>de</t>
        </is>
      </c>
      <c r="J3574" t="b">
        <v>1</v>
      </c>
      <c r="K3574" t="inlineStr">
        <is>
          <t>d95c028399402dee815d64e1ae0008b8</t>
        </is>
      </c>
      <c r="L3574" t="inlineStr">
        <is>
          <t>d95c028399402dee815d64e1ae0008b8</t>
        </is>
      </c>
      <c r="M3574" t="n">
        <v>183</v>
      </c>
      <c r="N3574" t="n">
        <v>183</v>
      </c>
    </row>
    <row r="3575">
      <c r="A3575" t="n">
        <v>202</v>
      </c>
      <c r="B3575" t="n">
        <v>2019</v>
      </c>
      <c r="C3575" t="n">
        <v>3174</v>
      </c>
      <c r="D3575" t="inlineStr">
        <is>
          <t>Soll die Schweiz Einkäufe im Ausland erschweren (z.B. Senkung der Zollfreigrenze)?</t>
        </is>
      </c>
      <c r="E3575" t="inlineStr">
        <is>
          <t>Standard-4</t>
        </is>
      </c>
      <c r="F3575" t="n">
        <v>1</v>
      </c>
      <c r="G3575" t="inlineStr">
        <is>
          <t>Aussenpolitik</t>
        </is>
      </c>
      <c r="H3575" t="inlineStr">
        <is>
          <t>Q05740</t>
        </is>
      </c>
      <c r="I3575" t="inlineStr">
        <is>
          <t>de</t>
        </is>
      </c>
      <c r="J3575" t="b">
        <v>1</v>
      </c>
      <c r="K3575" t="inlineStr">
        <is>
          <t>d95c028399402dee815d64e1ae0008b8</t>
        </is>
      </c>
      <c r="L3575" t="inlineStr">
        <is>
          <t>d95c028399402dee815d64e1ae0008b8</t>
        </is>
      </c>
      <c r="M3575" t="n">
        <v>183</v>
      </c>
      <c r="N3575" t="n">
        <v>183</v>
      </c>
    </row>
    <row r="3576">
      <c r="A3576" t="n">
        <v>204</v>
      </c>
      <c r="B3576" t="n">
        <v>2019</v>
      </c>
      <c r="C3576" t="n">
        <v>3227</v>
      </c>
      <c r="D3576" t="inlineStr">
        <is>
          <t>Soll die Schweiz Einkäufe im Ausland erschweren (z.B. Senkung der Zollfreigrenze)?</t>
        </is>
      </c>
      <c r="E3576" t="inlineStr">
        <is>
          <t>Standard-4</t>
        </is>
      </c>
      <c r="F3576" t="n">
        <v>1</v>
      </c>
      <c r="G3576" t="inlineStr">
        <is>
          <t>Aussenpolitik</t>
        </is>
      </c>
      <c r="H3576" t="inlineStr">
        <is>
          <t>Q05961</t>
        </is>
      </c>
      <c r="I3576" t="inlineStr">
        <is>
          <t>de</t>
        </is>
      </c>
      <c r="J3576" t="b">
        <v>1</v>
      </c>
      <c r="K3576" t="inlineStr">
        <is>
          <t>d95c028399402dee815d64e1ae0008b8</t>
        </is>
      </c>
      <c r="L3576" t="inlineStr">
        <is>
          <t>d95c028399402dee815d64e1ae0008b8</t>
        </is>
      </c>
      <c r="M3576" t="n">
        <v>183</v>
      </c>
      <c r="N3576" t="n">
        <v>183</v>
      </c>
    </row>
    <row r="3577">
      <c r="A3577" t="n">
        <v>202</v>
      </c>
      <c r="B3577" t="n">
        <v>2019</v>
      </c>
      <c r="C3577" t="n">
        <v>3174</v>
      </c>
      <c r="D3577" t="inlineStr">
        <is>
          <t>Soll die Schweiz Einkäufe im Ausland erschweren (z.B. Senkung der Zollfreigrenze)?</t>
        </is>
      </c>
      <c r="E3577" t="inlineStr">
        <is>
          <t>Standard-4</t>
        </is>
      </c>
      <c r="F3577" t="n">
        <v>1</v>
      </c>
      <c r="G3577" t="inlineStr">
        <is>
          <t>Aussenpolitik</t>
        </is>
      </c>
      <c r="H3577" t="inlineStr">
        <is>
          <t>Q06556</t>
        </is>
      </c>
      <c r="I3577" t="inlineStr">
        <is>
          <t>de</t>
        </is>
      </c>
      <c r="J3577" t="b">
        <v>1</v>
      </c>
      <c r="K3577" t="inlineStr">
        <is>
          <t>d95c028399402dee815d64e1ae0008b8</t>
        </is>
      </c>
      <c r="L3577" t="inlineStr">
        <is>
          <t>d95c028399402dee815d64e1ae0008b8</t>
        </is>
      </c>
      <c r="M3577" t="n">
        <v>183</v>
      </c>
      <c r="N3577" t="n">
        <v>183</v>
      </c>
    </row>
    <row r="3578">
      <c r="A3578" t="n">
        <v>190</v>
      </c>
      <c r="B3578" t="n">
        <v>2018</v>
      </c>
      <c r="C3578" t="n">
        <v>2933</v>
      </c>
      <c r="D3578" t="inlineStr">
        <is>
          <t>Soll die Schweiz Einkäufe im Ausland erschweren (z.B. Senkung der Zollfreigrenze)?</t>
        </is>
      </c>
      <c r="E3578" t="inlineStr">
        <is>
          <t>Standard-4</t>
        </is>
      </c>
      <c r="F3578" t="n">
        <v>1</v>
      </c>
      <c r="G3578" t="inlineStr">
        <is>
          <t>Aussenpolitik</t>
        </is>
      </c>
      <c r="H3578" t="inlineStr">
        <is>
          <t>Q07130</t>
        </is>
      </c>
      <c r="I3578" t="inlineStr">
        <is>
          <t>de</t>
        </is>
      </c>
      <c r="J3578" t="b">
        <v>1</v>
      </c>
      <c r="K3578" t="inlineStr">
        <is>
          <t>d95c028399402dee815d64e1ae0008b8</t>
        </is>
      </c>
      <c r="L3578" t="inlineStr">
        <is>
          <t>d95c028399402dee815d64e1ae0008b8</t>
        </is>
      </c>
      <c r="M3578" t="n">
        <v>183</v>
      </c>
      <c r="N3578" t="n">
        <v>183</v>
      </c>
    </row>
    <row r="3579">
      <c r="A3579" t="n">
        <v>291</v>
      </c>
      <c r="B3579" t="n">
        <v>2021</v>
      </c>
      <c r="C3579" t="n">
        <v>4571</v>
      </c>
      <c r="D3579" t="inlineStr">
        <is>
          <t>Soll die Schweiz Einkäufe im Ausland erschweren (z.B. Senkung der Zollfreigrenze)?</t>
        </is>
      </c>
      <c r="E3579" t="inlineStr">
        <is>
          <t>Standard-4</t>
        </is>
      </c>
      <c r="F3579" t="n">
        <v>1</v>
      </c>
      <c r="G3579" t="inlineStr">
        <is>
          <t>Aussenpolitik</t>
        </is>
      </c>
      <c r="H3579" t="inlineStr">
        <is>
          <t>Q08719</t>
        </is>
      </c>
      <c r="I3579" t="inlineStr">
        <is>
          <t>de</t>
        </is>
      </c>
      <c r="J3579" t="b">
        <v>1</v>
      </c>
      <c r="K3579" t="inlineStr">
        <is>
          <t>d95c028399402dee815d64e1ae0008b8</t>
        </is>
      </c>
      <c r="L3579" t="inlineStr">
        <is>
          <t>d95c028399402dee815d64e1ae0008b8</t>
        </is>
      </c>
      <c r="M3579" t="n">
        <v>183</v>
      </c>
      <c r="N3579" t="n">
        <v>183</v>
      </c>
    </row>
    <row r="3580">
      <c r="A3580" t="n">
        <v>204</v>
      </c>
      <c r="B3580" t="n">
        <v>2019</v>
      </c>
      <c r="C3580" t="n">
        <v>3227</v>
      </c>
      <c r="D3580" t="inlineStr">
        <is>
          <t>Soll die Schweiz Einkäufe im Ausland erschweren (z.B. Senkung der Zollfreigrenze)?</t>
        </is>
      </c>
      <c r="E3580" t="inlineStr">
        <is>
          <t>Standard-4</t>
        </is>
      </c>
      <c r="F3580" t="n">
        <v>1</v>
      </c>
      <c r="G3580" t="inlineStr">
        <is>
          <t>Aussenpolitik</t>
        </is>
      </c>
      <c r="H3580" t="inlineStr">
        <is>
          <t>Q08942</t>
        </is>
      </c>
      <c r="I3580" t="inlineStr">
        <is>
          <t>de</t>
        </is>
      </c>
      <c r="J3580" t="b">
        <v>1</v>
      </c>
      <c r="K3580" t="inlineStr">
        <is>
          <t>d95c028399402dee815d64e1ae0008b8</t>
        </is>
      </c>
      <c r="L3580" t="inlineStr">
        <is>
          <t>d95c028399402dee815d64e1ae0008b8</t>
        </is>
      </c>
      <c r="M3580" t="n">
        <v>183</v>
      </c>
      <c r="N3580" t="n">
        <v>183</v>
      </c>
    </row>
    <row r="3582">
      <c r="A3582" s="1">
        <f>== Cluster 221 – 16 Fragen – alle Fragen identisch ===</f>
        <v/>
      </c>
      <c r="B3582" s="1" t="n"/>
      <c r="C3582" s="1" t="n"/>
      <c r="D3582" s="1" t="n"/>
      <c r="E3582" s="1" t="n"/>
      <c r="F3582" s="1" t="n"/>
      <c r="G3582" s="1" t="n"/>
      <c r="H3582" s="1" t="n"/>
      <c r="I3582" s="1" t="n"/>
      <c r="J3582" s="1" t="n"/>
      <c r="K3582" s="1" t="n"/>
      <c r="L3582" s="1" t="n"/>
      <c r="M3582" s="1" t="n"/>
      <c r="N3582" s="1" t="n"/>
    </row>
    <row r="3583">
      <c r="A3583" t="inlineStr">
        <is>
          <t>ID_Wahl</t>
        </is>
      </c>
      <c r="B3583" t="inlineStr">
        <is>
          <t>Datum</t>
        </is>
      </c>
      <c r="C3583" t="inlineStr">
        <is>
          <t>Frage_ID</t>
        </is>
      </c>
      <c r="D3583" t="inlineStr">
        <is>
          <t>Frage_Text</t>
        </is>
      </c>
      <c r="E3583" t="inlineStr">
        <is>
          <t>Frage_Typ</t>
        </is>
      </c>
      <c r="F3583" t="inlineStr">
        <is>
          <t>Bereich_ID</t>
        </is>
      </c>
      <c r="G3583" t="inlineStr">
        <is>
          <t>Bereich</t>
        </is>
      </c>
      <c r="H3583" t="inlineStr">
        <is>
          <t>ID_gesamt</t>
        </is>
      </c>
      <c r="I3583" t="inlineStr">
        <is>
          <t>Sprache</t>
        </is>
      </c>
      <c r="J3583" t="inlineStr">
        <is>
          <t>Duplikat</t>
        </is>
      </c>
      <c r="K3583" t="inlineStr">
        <is>
          <t>Frage_Hash</t>
        </is>
      </c>
      <c r="L3583" t="inlineStr">
        <is>
          <t>Duplikat_Gruppe</t>
        </is>
      </c>
      <c r="M3583" t="inlineStr">
        <is>
          <t>Cluster_Duplikate</t>
        </is>
      </c>
      <c r="N3583" t="inlineStr">
        <is>
          <t>Cluster_Final</t>
        </is>
      </c>
    </row>
    <row r="3584">
      <c r="A3584" t="n">
        <v>22</v>
      </c>
      <c r="B3584" s="2" t="n">
        <v>44101</v>
      </c>
      <c r="C3584" t="n">
        <v>1897</v>
      </c>
      <c r="D3584" t="inlineStr">
        <is>
          <t>Braucht es zur Wahrung der öffentlichen Sicherheit eine stärkere sichtbare Präsenz der Polizei?</t>
        </is>
      </c>
      <c r="E3584" t="inlineStr">
        <is>
          <t>options4</t>
        </is>
      </c>
      <c r="F3584" t="n">
        <v>5219</v>
      </c>
      <c r="G3584" t="inlineStr">
        <is>
          <t>Sicherheit &amp; Polizei</t>
        </is>
      </c>
      <c r="H3584" t="inlineStr">
        <is>
          <t>Q00546</t>
        </is>
      </c>
      <c r="I3584" t="inlineStr">
        <is>
          <t>de</t>
        </is>
      </c>
      <c r="J3584" t="b">
        <v>1</v>
      </c>
      <c r="K3584" t="inlineStr">
        <is>
          <t>9b83388495897e728866258f923cccdc</t>
        </is>
      </c>
      <c r="L3584" t="inlineStr">
        <is>
          <t>9b83388495897e728866258f923cccdc</t>
        </is>
      </c>
      <c r="M3584" t="n">
        <v>221</v>
      </c>
      <c r="N3584" t="n">
        <v>221</v>
      </c>
    </row>
    <row r="3585">
      <c r="A3585" t="n">
        <v>45</v>
      </c>
      <c r="B3585" s="2" t="n">
        <v>44129</v>
      </c>
      <c r="C3585" t="n">
        <v>2320</v>
      </c>
      <c r="D3585" t="inlineStr">
        <is>
          <t>Braucht es zur Wahrung der öffentlichen Sicherheit eine stärkere sichtbare Präsenz der Polizei?</t>
        </is>
      </c>
      <c r="E3585" t="inlineStr">
        <is>
          <t>options4</t>
        </is>
      </c>
      <c r="F3585" t="n">
        <v>5443</v>
      </c>
      <c r="G3585" t="inlineStr">
        <is>
          <t>Sicherheit &amp; Justiz</t>
        </is>
      </c>
      <c r="H3585" t="inlineStr">
        <is>
          <t>Q00665</t>
        </is>
      </c>
      <c r="I3585" t="inlineStr">
        <is>
          <t>de</t>
        </is>
      </c>
      <c r="J3585" t="b">
        <v>1</v>
      </c>
      <c r="K3585" t="inlineStr">
        <is>
          <t>9b83388495897e728866258f923cccdc</t>
        </is>
      </c>
      <c r="L3585" t="inlineStr">
        <is>
          <t>9b83388495897e728866258f923cccdc</t>
        </is>
      </c>
      <c r="M3585" t="n">
        <v>221</v>
      </c>
      <c r="N3585" t="n">
        <v>221</v>
      </c>
    </row>
    <row r="3586">
      <c r="A3586" t="n">
        <v>25</v>
      </c>
      <c r="B3586" s="2" t="n">
        <v>44129</v>
      </c>
      <c r="C3586" t="n">
        <v>2569</v>
      </c>
      <c r="D3586" t="inlineStr">
        <is>
          <t>Braucht es zur Wahrung der öffentlichen Sicherheit eine stärkere sichtbare Präsenz der Polizei?</t>
        </is>
      </c>
      <c r="E3586" t="inlineStr">
        <is>
          <t>options4</t>
        </is>
      </c>
      <c r="F3586" t="n">
        <v>5228</v>
      </c>
      <c r="G3586" t="inlineStr">
        <is>
          <t>Sicherheit &amp; Polizei</t>
        </is>
      </c>
      <c r="H3586" t="inlineStr">
        <is>
          <t>Q00710</t>
        </is>
      </c>
      <c r="I3586" t="inlineStr">
        <is>
          <t>de</t>
        </is>
      </c>
      <c r="J3586" t="b">
        <v>1</v>
      </c>
      <c r="K3586" t="inlineStr">
        <is>
          <t>9b83388495897e728866258f923cccdc</t>
        </is>
      </c>
      <c r="L3586" t="inlineStr">
        <is>
          <t>9b83388495897e728866258f923cccdc</t>
        </is>
      </c>
      <c r="M3586" t="n">
        <v>221</v>
      </c>
      <c r="N3586" t="n">
        <v>221</v>
      </c>
    </row>
    <row r="3587">
      <c r="A3587" t="n">
        <v>178</v>
      </c>
      <c r="B3587" t="n">
        <v>2018</v>
      </c>
      <c r="C3587" t="n">
        <v>2717</v>
      </c>
      <c r="D3587" t="inlineStr">
        <is>
          <t>Braucht es zur Wahrung der öffentlichen Sicherheit eine stärkere sichtbare Präsenz der Polizei?</t>
        </is>
      </c>
      <c r="E3587" t="inlineStr">
        <is>
          <t>Standard-4</t>
        </is>
      </c>
      <c r="F3587" t="n">
        <v>7</v>
      </c>
      <c r="G3587" t="inlineStr">
        <is>
          <t>Justiz, Armee &amp; Polizei</t>
        </is>
      </c>
      <c r="H3587" t="inlineStr">
        <is>
          <t>Q05404</t>
        </is>
      </c>
      <c r="I3587" t="inlineStr">
        <is>
          <t>de</t>
        </is>
      </c>
      <c r="J3587" t="b">
        <v>1</v>
      </c>
      <c r="K3587" t="inlineStr">
        <is>
          <t>9b83388495897e728866258f923cccdc</t>
        </is>
      </c>
      <c r="L3587" t="inlineStr">
        <is>
          <t>9b83388495897e728866258f923cccdc</t>
        </is>
      </c>
      <c r="M3587" t="n">
        <v>221</v>
      </c>
      <c r="N3587" t="n">
        <v>221</v>
      </c>
    </row>
    <row r="3588">
      <c r="A3588" t="n">
        <v>191</v>
      </c>
      <c r="B3588" t="n">
        <v>2018</v>
      </c>
      <c r="C3588" t="n">
        <v>2967</v>
      </c>
      <c r="D3588" t="inlineStr">
        <is>
          <t>Braucht es zur Wahrung der öffentlichen Sicherheit eine stärkere sichtbare Präsenz der Polizei?</t>
        </is>
      </c>
      <c r="E3588" t="inlineStr">
        <is>
          <t>Standard-4</t>
        </is>
      </c>
      <c r="F3588" t="n">
        <v>7</v>
      </c>
      <c r="G3588" t="inlineStr">
        <is>
          <t>Justiz, Armee &amp; Polizei</t>
        </is>
      </c>
      <c r="H3588" t="inlineStr">
        <is>
          <t>Q05515</t>
        </is>
      </c>
      <c r="I3588" t="inlineStr">
        <is>
          <t>de</t>
        </is>
      </c>
      <c r="J3588" t="b">
        <v>1</v>
      </c>
      <c r="K3588" t="inlineStr">
        <is>
          <t>9b83388495897e728866258f923cccdc</t>
        </is>
      </c>
      <c r="L3588" t="inlineStr">
        <is>
          <t>9b83388495897e728866258f923cccdc</t>
        </is>
      </c>
      <c r="M3588" t="n">
        <v>221</v>
      </c>
      <c r="N3588" t="n">
        <v>221</v>
      </c>
    </row>
    <row r="3589">
      <c r="A3589" t="n">
        <v>190</v>
      </c>
      <c r="B3589" t="n">
        <v>2018</v>
      </c>
      <c r="C3589" t="n">
        <v>2917</v>
      </c>
      <c r="D3589" t="inlineStr">
        <is>
          <t>Braucht es zur Wahrung der öffentlichen Sicherheit eine stärkere sichtbare Präsenz der Polizei?</t>
        </is>
      </c>
      <c r="E3589" t="inlineStr">
        <is>
          <t>Standard-4</t>
        </is>
      </c>
      <c r="F3589" t="n">
        <v>7</v>
      </c>
      <c r="G3589" t="inlineStr">
        <is>
          <t>Justiz, Armee &amp; Polizei</t>
        </is>
      </c>
      <c r="H3589" t="inlineStr">
        <is>
          <t>Q05571</t>
        </is>
      </c>
      <c r="I3589" t="inlineStr">
        <is>
          <t>de</t>
        </is>
      </c>
      <c r="J3589" t="b">
        <v>1</v>
      </c>
      <c r="K3589" t="inlineStr">
        <is>
          <t>9b83388495897e728866258f923cccdc</t>
        </is>
      </c>
      <c r="L3589" t="inlineStr">
        <is>
          <t>9b83388495897e728866258f923cccdc</t>
        </is>
      </c>
      <c r="M3589" t="n">
        <v>221</v>
      </c>
      <c r="N3589" t="n">
        <v>221</v>
      </c>
    </row>
    <row r="3590">
      <c r="A3590" t="n">
        <v/>
      </c>
      <c r="B3590" t="n">
        <v>2018</v>
      </c>
      <c r="C3590" t="n">
        <v/>
      </c>
      <c r="D3590" t="inlineStr">
        <is>
          <t>Braucht es zur Wahrung der öffentlichen Sicherheit eine stärkere sichtbare Präsenz der Polizei?</t>
        </is>
      </c>
      <c r="E3590" t="n">
        <v/>
      </c>
      <c r="F3590" t="n">
        <v>7</v>
      </c>
      <c r="G3590" t="inlineStr">
        <is>
          <t>Justiz, Armee &amp; Polizei</t>
        </is>
      </c>
      <c r="H3590" t="inlineStr">
        <is>
          <t>Q05627</t>
        </is>
      </c>
      <c r="I3590" t="inlineStr">
        <is>
          <t>de</t>
        </is>
      </c>
      <c r="J3590" t="b">
        <v>1</v>
      </c>
      <c r="K3590" t="inlineStr">
        <is>
          <t>9b83388495897e728866258f923cccdc</t>
        </is>
      </c>
      <c r="L3590" t="inlineStr">
        <is>
          <t>9b83388495897e728866258f923cccdc</t>
        </is>
      </c>
      <c r="M3590" t="n">
        <v>221</v>
      </c>
      <c r="N3590" t="n">
        <v>221</v>
      </c>
    </row>
    <row r="3591">
      <c r="A3591" t="n">
        <v/>
      </c>
      <c r="B3591" t="n">
        <v>2018</v>
      </c>
      <c r="C3591" t="n">
        <v/>
      </c>
      <c r="D3591" t="inlineStr">
        <is>
          <t>Braucht es zur Wahrung der öffentlichen Sicherheit eine stärkere sichtbare Präsenz der Polizei?</t>
        </is>
      </c>
      <c r="E3591" t="n">
        <v/>
      </c>
      <c r="F3591" t="n">
        <v>7</v>
      </c>
      <c r="G3591" t="inlineStr">
        <is>
          <t>Justiz, Armee &amp; Polizei</t>
        </is>
      </c>
      <c r="H3591" t="inlineStr">
        <is>
          <t>Q05664</t>
        </is>
      </c>
      <c r="I3591" t="inlineStr">
        <is>
          <t>de</t>
        </is>
      </c>
      <c r="J3591" t="b">
        <v>1</v>
      </c>
      <c r="K3591" t="inlineStr">
        <is>
          <t>9b83388495897e728866258f923cccdc</t>
        </is>
      </c>
      <c r="L3591" t="inlineStr">
        <is>
          <t>9b83388495897e728866258f923cccdc</t>
        </is>
      </c>
      <c r="M3591" t="n">
        <v>221</v>
      </c>
      <c r="N3591" t="n">
        <v>221</v>
      </c>
    </row>
    <row r="3592">
      <c r="A3592" t="n">
        <v>56</v>
      </c>
      <c r="B3592" t="n">
        <v>2014</v>
      </c>
      <c r="C3592" t="n">
        <v>873</v>
      </c>
      <c r="D3592" t="inlineStr">
        <is>
          <t>Braucht es zur Wahrung der öffentlichen Sicherheit eine stärkere sichtbare Präsenz der Polizei?</t>
        </is>
      </c>
      <c r="E3592" t="inlineStr">
        <is>
          <t>Standard-4</t>
        </is>
      </c>
      <c r="F3592" t="n">
        <v>7</v>
      </c>
      <c r="G3592" t="inlineStr">
        <is>
          <t>Justiz, Armee &amp; Polizei</t>
        </is>
      </c>
      <c r="H3592" t="inlineStr">
        <is>
          <t>Q06413</t>
        </is>
      </c>
      <c r="I3592" t="inlineStr">
        <is>
          <t>de</t>
        </is>
      </c>
      <c r="J3592" t="b">
        <v>1</v>
      </c>
      <c r="K3592" t="inlineStr">
        <is>
          <t>9b83388495897e728866258f923cccdc</t>
        </is>
      </c>
      <c r="L3592" t="inlineStr">
        <is>
          <t>9b83388495897e728866258f923cccdc</t>
        </is>
      </c>
      <c r="M3592" t="n">
        <v>221</v>
      </c>
      <c r="N3592" t="n">
        <v>221</v>
      </c>
    </row>
    <row r="3593">
      <c r="A3593" t="n">
        <v>178</v>
      </c>
      <c r="B3593" t="n">
        <v>2018</v>
      </c>
      <c r="C3593" t="n">
        <v>2717</v>
      </c>
      <c r="D3593" t="inlineStr">
        <is>
          <t>Braucht es zur Wahrung der öffentlichen Sicherheit eine stärkere sichtbare Präsenz der Polizei?</t>
        </is>
      </c>
      <c r="E3593" t="inlineStr">
        <is>
          <t>Standard-4</t>
        </is>
      </c>
      <c r="F3593" t="n">
        <v>7</v>
      </c>
      <c r="G3593" t="inlineStr">
        <is>
          <t>Justiz, Armee &amp; Polizei</t>
        </is>
      </c>
      <c r="H3593" t="inlineStr">
        <is>
          <t>Q06467</t>
        </is>
      </c>
      <c r="I3593" t="inlineStr">
        <is>
          <t>de</t>
        </is>
      </c>
      <c r="J3593" t="b">
        <v>1</v>
      </c>
      <c r="K3593" t="inlineStr">
        <is>
          <t>9b83388495897e728866258f923cccdc</t>
        </is>
      </c>
      <c r="L3593" t="inlineStr">
        <is>
          <t>9b83388495897e728866258f923cccdc</t>
        </is>
      </c>
      <c r="M3593" t="n">
        <v>221</v>
      </c>
      <c r="N3593" t="n">
        <v>221</v>
      </c>
    </row>
    <row r="3594">
      <c r="A3594" t="n">
        <v>258</v>
      </c>
      <c r="B3594" t="n">
        <v>2020</v>
      </c>
      <c r="C3594" t="n">
        <v>4222</v>
      </c>
      <c r="D3594" t="inlineStr">
        <is>
          <t>Braucht es zur Wahrung der öffentlichen Sicherheit eine stärkere sichtbare Präsenz der Polizei?</t>
        </is>
      </c>
      <c r="E3594" t="inlineStr">
        <is>
          <t>Standard-4</t>
        </is>
      </c>
      <c r="F3594" t="n">
        <v>7</v>
      </c>
      <c r="G3594" t="inlineStr">
        <is>
          <t>Justiz, Armee &amp; Polizei</t>
        </is>
      </c>
      <c r="H3594" t="inlineStr">
        <is>
          <t>Q06746</t>
        </is>
      </c>
      <c r="I3594" t="inlineStr">
        <is>
          <t>de</t>
        </is>
      </c>
      <c r="J3594" t="b">
        <v>1</v>
      </c>
      <c r="K3594" t="inlineStr">
        <is>
          <t>9b83388495897e728866258f923cccdc</t>
        </is>
      </c>
      <c r="L3594" t="inlineStr">
        <is>
          <t>9b83388495897e728866258f923cccdc</t>
        </is>
      </c>
      <c r="M3594" t="n">
        <v>221</v>
      </c>
      <c r="N3594" t="n">
        <v>221</v>
      </c>
    </row>
    <row r="3595">
      <c r="A3595" t="n">
        <v>191</v>
      </c>
      <c r="B3595" t="n">
        <v>2018</v>
      </c>
      <c r="C3595" t="n">
        <v>2967</v>
      </c>
      <c r="D3595" t="inlineStr">
        <is>
          <t>Braucht es zur Wahrung der öffentlichen Sicherheit eine stärkere sichtbare Präsenz der Polizei?</t>
        </is>
      </c>
      <c r="E3595" t="inlineStr">
        <is>
          <t>Standard-4</t>
        </is>
      </c>
      <c r="F3595" t="n">
        <v>7</v>
      </c>
      <c r="G3595" t="inlineStr">
        <is>
          <t>Justiz, Armee &amp; Polizei</t>
        </is>
      </c>
      <c r="H3595" t="inlineStr">
        <is>
          <t>Q07029</t>
        </is>
      </c>
      <c r="I3595" t="inlineStr">
        <is>
          <t>de</t>
        </is>
      </c>
      <c r="J3595" t="b">
        <v>1</v>
      </c>
      <c r="K3595" t="inlineStr">
        <is>
          <t>9b83388495897e728866258f923cccdc</t>
        </is>
      </c>
      <c r="L3595" t="inlineStr">
        <is>
          <t>9b83388495897e728866258f923cccdc</t>
        </is>
      </c>
      <c r="M3595" t="n">
        <v>221</v>
      </c>
      <c r="N3595" t="n">
        <v>221</v>
      </c>
    </row>
    <row r="3596">
      <c r="A3596" t="n">
        <v>190</v>
      </c>
      <c r="B3596" t="n">
        <v>2018</v>
      </c>
      <c r="C3596" t="n">
        <v>2917</v>
      </c>
      <c r="D3596" t="inlineStr">
        <is>
          <t>Braucht es zur Wahrung der öffentlichen Sicherheit eine stärkere sichtbare Präsenz der Polizei?</t>
        </is>
      </c>
      <c r="E3596" t="inlineStr">
        <is>
          <t>Standard-4</t>
        </is>
      </c>
      <c r="F3596" t="n">
        <v>7</v>
      </c>
      <c r="G3596" t="inlineStr">
        <is>
          <t>Justiz, Armee &amp; Polizei</t>
        </is>
      </c>
      <c r="H3596" t="inlineStr">
        <is>
          <t>Q07145</t>
        </is>
      </c>
      <c r="I3596" t="inlineStr">
        <is>
          <t>de</t>
        </is>
      </c>
      <c r="J3596" t="b">
        <v>1</v>
      </c>
      <c r="K3596" t="inlineStr">
        <is>
          <t>9b83388495897e728866258f923cccdc</t>
        </is>
      </c>
      <c r="L3596" t="inlineStr">
        <is>
          <t>9b83388495897e728866258f923cccdc</t>
        </is>
      </c>
      <c r="M3596" t="n">
        <v>221</v>
      </c>
      <c r="N3596" t="n">
        <v>221</v>
      </c>
    </row>
    <row r="3597">
      <c r="A3597" t="n">
        <v/>
      </c>
      <c r="B3597" t="n">
        <v>2018</v>
      </c>
      <c r="C3597" t="n">
        <v/>
      </c>
      <c r="D3597" t="inlineStr">
        <is>
          <t>Braucht es zur Wahrung der öffentlichen Sicherheit eine stärkere sichtbare Präsenz der Polizei?</t>
        </is>
      </c>
      <c r="E3597" t="n">
        <v/>
      </c>
      <c r="F3597" t="n">
        <v>7</v>
      </c>
      <c r="G3597" t="inlineStr">
        <is>
          <t>Justiz, Armee &amp; Polizei</t>
        </is>
      </c>
      <c r="H3597" t="inlineStr">
        <is>
          <t>Q07678</t>
        </is>
      </c>
      <c r="I3597" t="inlineStr">
        <is>
          <t>de</t>
        </is>
      </c>
      <c r="J3597" t="b">
        <v>1</v>
      </c>
      <c r="K3597" t="inlineStr">
        <is>
          <t>9b83388495897e728866258f923cccdc</t>
        </is>
      </c>
      <c r="L3597" t="inlineStr">
        <is>
          <t>9b83388495897e728866258f923cccdc</t>
        </is>
      </c>
      <c r="M3597" t="n">
        <v>221</v>
      </c>
      <c r="N3597" t="n">
        <v>221</v>
      </c>
    </row>
    <row r="3598">
      <c r="A3598" t="n">
        <v/>
      </c>
      <c r="B3598" t="n">
        <v>2018</v>
      </c>
      <c r="C3598" t="n">
        <v/>
      </c>
      <c r="D3598" t="inlineStr">
        <is>
          <t>Braucht es zur Wahrung der öffentlichen Sicherheit eine stärkere sichtbare Präsenz der Polizei?</t>
        </is>
      </c>
      <c r="E3598" t="n">
        <v/>
      </c>
      <c r="F3598" t="n">
        <v>7</v>
      </c>
      <c r="G3598" t="inlineStr">
        <is>
          <t>Justiz, Armee &amp; Polizei</t>
        </is>
      </c>
      <c r="H3598" t="inlineStr">
        <is>
          <t>Q07715</t>
        </is>
      </c>
      <c r="I3598" t="inlineStr">
        <is>
          <t>de</t>
        </is>
      </c>
      <c r="J3598" t="b">
        <v>1</v>
      </c>
      <c r="K3598" t="inlineStr">
        <is>
          <t>9b83388495897e728866258f923cccdc</t>
        </is>
      </c>
      <c r="L3598" t="inlineStr">
        <is>
          <t>9b83388495897e728866258f923cccdc</t>
        </is>
      </c>
      <c r="M3598" t="n">
        <v>221</v>
      </c>
      <c r="N3598" t="n">
        <v>221</v>
      </c>
    </row>
    <row r="3599">
      <c r="A3599" t="n">
        <v>246</v>
      </c>
      <c r="B3599" t="n">
        <v>2020</v>
      </c>
      <c r="C3599" t="n">
        <v>4051</v>
      </c>
      <c r="D3599" t="inlineStr">
        <is>
          <t>Braucht es zur Wahrung der öffentlichen Sicherheit eine stärkere sichtbare Präsenz der Polizei?</t>
        </is>
      </c>
      <c r="E3599" t="inlineStr">
        <is>
          <t>Standard-4</t>
        </is>
      </c>
      <c r="F3599" t="n">
        <v>7</v>
      </c>
      <c r="G3599" t="inlineStr">
        <is>
          <t>Justiz, Armee &amp; Polizei</t>
        </is>
      </c>
      <c r="H3599" t="inlineStr">
        <is>
          <t>Q07912</t>
        </is>
      </c>
      <c r="I3599" t="inlineStr">
        <is>
          <t>de</t>
        </is>
      </c>
      <c r="J3599" t="b">
        <v>1</v>
      </c>
      <c r="K3599" t="inlineStr">
        <is>
          <t>9b83388495897e728866258f923cccdc</t>
        </is>
      </c>
      <c r="L3599" t="inlineStr">
        <is>
          <t>9b83388495897e728866258f923cccdc</t>
        </is>
      </c>
      <c r="M3599" t="n">
        <v>221</v>
      </c>
      <c r="N3599" t="n">
        <v>221</v>
      </c>
    </row>
    <row r="3601">
      <c r="A3601" s="1">
        <f>== Cluster 26 – 16 Fragen – alle Fragen identisch ===</f>
        <v/>
      </c>
      <c r="B3601" s="1" t="n"/>
      <c r="C3601" s="1" t="n"/>
      <c r="D3601" s="1" t="n"/>
      <c r="E3601" s="1" t="n"/>
      <c r="F3601" s="1" t="n"/>
      <c r="G3601" s="1" t="n"/>
      <c r="H3601" s="1" t="n"/>
      <c r="I3601" s="1" t="n"/>
      <c r="J3601" s="1" t="n"/>
      <c r="K3601" s="1" t="n"/>
      <c r="L3601" s="1" t="n"/>
      <c r="M3601" s="1" t="n"/>
      <c r="N3601" s="1" t="n"/>
    </row>
    <row r="3602">
      <c r="A3602" t="inlineStr">
        <is>
          <t>ID_Wahl</t>
        </is>
      </c>
      <c r="B3602" t="inlineStr">
        <is>
          <t>Datum</t>
        </is>
      </c>
      <c r="C3602" t="inlineStr">
        <is>
          <t>Frage_ID</t>
        </is>
      </c>
      <c r="D3602" t="inlineStr">
        <is>
          <t>Frage_Text</t>
        </is>
      </c>
      <c r="E3602" t="inlineStr">
        <is>
          <t>Frage_Typ</t>
        </is>
      </c>
      <c r="F3602" t="inlineStr">
        <is>
          <t>Bereich_ID</t>
        </is>
      </c>
      <c r="G3602" t="inlineStr">
        <is>
          <t>Bereich</t>
        </is>
      </c>
      <c r="H3602" t="inlineStr">
        <is>
          <t>ID_gesamt</t>
        </is>
      </c>
      <c r="I3602" t="inlineStr">
        <is>
          <t>Sprache</t>
        </is>
      </c>
      <c r="J3602" t="inlineStr">
        <is>
          <t>Duplikat</t>
        </is>
      </c>
      <c r="K3602" t="inlineStr">
        <is>
          <t>Frage_Hash</t>
        </is>
      </c>
      <c r="L3602" t="inlineStr">
        <is>
          <t>Duplikat_Gruppe</t>
        </is>
      </c>
      <c r="M3602" t="inlineStr">
        <is>
          <t>Cluster_Duplikate</t>
        </is>
      </c>
      <c r="N3602" t="inlineStr">
        <is>
          <t>Cluster_Final</t>
        </is>
      </c>
    </row>
    <row r="3603">
      <c r="A3603" t="n">
        <v>2</v>
      </c>
      <c r="B3603" s="2" t="n">
        <v>43758</v>
      </c>
      <c r="C3603" t="n">
        <v>95</v>
      </c>
      <c r="D3603" t="inlineStr">
        <is>
          <t>Sollen die Anforderungen für Einbürgerungen erhöht werden?</t>
        </is>
      </c>
      <c r="E3603" t="inlineStr">
        <is>
          <t>options4</t>
        </is>
      </c>
      <c r="F3603" t="n">
        <v>4231</v>
      </c>
      <c r="G3603" t="inlineStr">
        <is>
          <t>Migration &amp; Integration</t>
        </is>
      </c>
      <c r="H3603" t="inlineStr">
        <is>
          <t>Q00026</t>
        </is>
      </c>
      <c r="I3603" t="inlineStr">
        <is>
          <t>de</t>
        </is>
      </c>
      <c r="J3603" t="b">
        <v>1</v>
      </c>
      <c r="K3603" t="inlineStr">
        <is>
          <t>30ddc6e2ce94b0bf595f6c11886725f7</t>
        </is>
      </c>
      <c r="L3603" t="inlineStr">
        <is>
          <t>30ddc6e2ce94b0bf595f6c11886725f7</t>
        </is>
      </c>
      <c r="M3603" t="n">
        <v>26</v>
      </c>
      <c r="N3603" t="n">
        <v>26</v>
      </c>
    </row>
    <row r="3604">
      <c r="A3604" t="n">
        <v>10</v>
      </c>
      <c r="B3604" s="2" t="n">
        <v>43940</v>
      </c>
      <c r="C3604" t="n">
        <v>370</v>
      </c>
      <c r="D3604" t="inlineStr">
        <is>
          <t>Sollen die Anforderungen für Einbürgerungen erhöht werden?</t>
        </is>
      </c>
      <c r="E3604" t="inlineStr">
        <is>
          <t>options4</t>
        </is>
      </c>
      <c r="F3604" t="n">
        <v>4234</v>
      </c>
      <c r="G3604" t="inlineStr">
        <is>
          <t>Migration &amp; Integration</t>
        </is>
      </c>
      <c r="H3604" t="inlineStr">
        <is>
          <t>Q00084</t>
        </is>
      </c>
      <c r="I3604" t="inlineStr">
        <is>
          <t>de</t>
        </is>
      </c>
      <c r="J3604" t="b">
        <v>1</v>
      </c>
      <c r="K3604" t="inlineStr">
        <is>
          <t>30ddc6e2ce94b0bf595f6c11886725f7</t>
        </is>
      </c>
      <c r="L3604" t="inlineStr">
        <is>
          <t>30ddc6e2ce94b0bf595f6c11886725f7</t>
        </is>
      </c>
      <c r="M3604" t="n">
        <v>26</v>
      </c>
      <c r="N3604" t="n">
        <v>26</v>
      </c>
    </row>
    <row r="3605">
      <c r="A3605" t="n">
        <v>8</v>
      </c>
      <c r="B3605" s="2" t="n">
        <v>43905</v>
      </c>
      <c r="C3605" t="n">
        <v>507</v>
      </c>
      <c r="D3605" t="inlineStr">
        <is>
          <t>Sollen die Anforderungen für Einbürgerungen erhöht werden?</t>
        </is>
      </c>
      <c r="E3605" t="inlineStr">
        <is>
          <t>options4</t>
        </is>
      </c>
      <c r="F3605" t="n">
        <v>4237</v>
      </c>
      <c r="G3605" t="inlineStr">
        <is>
          <t>Migration &amp; Integration</t>
        </is>
      </c>
      <c r="H3605" t="inlineStr">
        <is>
          <t>Q00181</t>
        </is>
      </c>
      <c r="I3605" t="inlineStr">
        <is>
          <t>de</t>
        </is>
      </c>
      <c r="J3605" t="b">
        <v>1</v>
      </c>
      <c r="K3605" t="inlineStr">
        <is>
          <t>30ddc6e2ce94b0bf595f6c11886725f7</t>
        </is>
      </c>
      <c r="L3605" t="inlineStr">
        <is>
          <t>30ddc6e2ce94b0bf595f6c11886725f7</t>
        </is>
      </c>
      <c r="M3605" t="n">
        <v>26</v>
      </c>
      <c r="N3605" t="n">
        <v>26</v>
      </c>
    </row>
    <row r="3606">
      <c r="A3606" t="n">
        <v>49</v>
      </c>
      <c r="B3606" s="2" t="n">
        <v>44101</v>
      </c>
      <c r="C3606" t="n">
        <v>1199</v>
      </c>
      <c r="D3606" t="inlineStr">
        <is>
          <t>Sollen die Anforderungen für Einbürgerungen erhöht werden?</t>
        </is>
      </c>
      <c r="E3606" t="inlineStr">
        <is>
          <t>options4</t>
        </is>
      </c>
      <c r="F3606" t="n">
        <v>4278</v>
      </c>
      <c r="G3606" t="inlineStr">
        <is>
          <t>Migration &amp; Integration</t>
        </is>
      </c>
      <c r="H3606" t="inlineStr">
        <is>
          <t>Q00324</t>
        </is>
      </c>
      <c r="I3606" t="inlineStr">
        <is>
          <t>de</t>
        </is>
      </c>
      <c r="J3606" t="b">
        <v>1</v>
      </c>
      <c r="K3606" t="inlineStr">
        <is>
          <t>30ddc6e2ce94b0bf595f6c11886725f7</t>
        </is>
      </c>
      <c r="L3606" t="inlineStr">
        <is>
          <t>30ddc6e2ce94b0bf595f6c11886725f7</t>
        </is>
      </c>
      <c r="M3606" t="n">
        <v>26</v>
      </c>
      <c r="N3606" t="n">
        <v>26</v>
      </c>
    </row>
    <row r="3607">
      <c r="A3607" t="n">
        <v>18</v>
      </c>
      <c r="B3607" s="2" t="n">
        <v>44101</v>
      </c>
      <c r="C3607" t="n">
        <v>1693</v>
      </c>
      <c r="D3607" t="inlineStr">
        <is>
          <t>Sollen die Anforderungen für Einbürgerungen erhöht werden?</t>
        </is>
      </c>
      <c r="E3607" t="inlineStr">
        <is>
          <t>options4</t>
        </is>
      </c>
      <c r="F3607" t="n">
        <v>4265</v>
      </c>
      <c r="G3607" t="inlineStr">
        <is>
          <t>Migration &amp; Integration</t>
        </is>
      </c>
      <c r="H3607" t="inlineStr">
        <is>
          <t>Q00374</t>
        </is>
      </c>
      <c r="I3607" t="inlineStr">
        <is>
          <t>de</t>
        </is>
      </c>
      <c r="J3607" t="b">
        <v>1</v>
      </c>
      <c r="K3607" t="inlineStr">
        <is>
          <t>30ddc6e2ce94b0bf595f6c11886725f7</t>
        </is>
      </c>
      <c r="L3607" t="inlineStr">
        <is>
          <t>30ddc6e2ce94b0bf595f6c11886725f7</t>
        </is>
      </c>
      <c r="M3607" t="n">
        <v>26</v>
      </c>
      <c r="N3607" t="n">
        <v>26</v>
      </c>
    </row>
    <row r="3608">
      <c r="A3608" t="n">
        <v>51</v>
      </c>
      <c r="B3608" s="2" t="n">
        <v>44101</v>
      </c>
      <c r="C3608" t="n">
        <v>1493</v>
      </c>
      <c r="D3608" t="inlineStr">
        <is>
          <t>Sollen die Anforderungen für Einbürgerungen erhöht werden?</t>
        </is>
      </c>
      <c r="E3608" t="inlineStr">
        <is>
          <t>options4</t>
        </is>
      </c>
      <c r="F3608" t="n">
        <v>4276</v>
      </c>
      <c r="G3608" t="inlineStr">
        <is>
          <t>Migration &amp; Integration</t>
        </is>
      </c>
      <c r="H3608" t="inlineStr">
        <is>
          <t>Q00428</t>
        </is>
      </c>
      <c r="I3608" t="inlineStr">
        <is>
          <t>de</t>
        </is>
      </c>
      <c r="J3608" t="b">
        <v>1</v>
      </c>
      <c r="K3608" t="inlineStr">
        <is>
          <t>30ddc6e2ce94b0bf595f6c11886725f7</t>
        </is>
      </c>
      <c r="L3608" t="inlineStr">
        <is>
          <t>30ddc6e2ce94b0bf595f6c11886725f7</t>
        </is>
      </c>
      <c r="M3608" t="n">
        <v>26</v>
      </c>
      <c r="N3608" t="n">
        <v>26</v>
      </c>
    </row>
    <row r="3609">
      <c r="A3609" t="n">
        <v>25</v>
      </c>
      <c r="B3609" s="2" t="n">
        <v>44129</v>
      </c>
      <c r="C3609" t="n">
        <v>2515</v>
      </c>
      <c r="D3609" t="inlineStr">
        <is>
          <t>Sollen die Anforderungen für Einbürgerungen erhöht werden?</t>
        </is>
      </c>
      <c r="E3609" t="inlineStr">
        <is>
          <t>options4</t>
        </is>
      </c>
      <c r="F3609" t="n">
        <v>4271</v>
      </c>
      <c r="G3609" t="inlineStr">
        <is>
          <t>Migration &amp; Integration</t>
        </is>
      </c>
      <c r="H3609" t="inlineStr">
        <is>
          <t>Q00683</t>
        </is>
      </c>
      <c r="I3609" t="inlineStr">
        <is>
          <t>de</t>
        </is>
      </c>
      <c r="J3609" t="b">
        <v>1</v>
      </c>
      <c r="K3609" t="inlineStr">
        <is>
          <t>30ddc6e2ce94b0bf595f6c11886725f7</t>
        </is>
      </c>
      <c r="L3609" t="inlineStr">
        <is>
          <t>30ddc6e2ce94b0bf595f6c11886725f7</t>
        </is>
      </c>
      <c r="M3609" t="n">
        <v>26</v>
      </c>
      <c r="N3609" t="n">
        <v>26</v>
      </c>
    </row>
    <row r="3610">
      <c r="A3610" t="n">
        <v>33</v>
      </c>
      <c r="B3610" s="2" t="n">
        <v>44164</v>
      </c>
      <c r="C3610" t="n">
        <v>2610</v>
      </c>
      <c r="D3610" t="inlineStr">
        <is>
          <t>Sollen die Anforderungen für Einbürgerungen erhöht werden?</t>
        </is>
      </c>
      <c r="E3610" t="inlineStr">
        <is>
          <t>options4</t>
        </is>
      </c>
      <c r="F3610" t="n">
        <v>4273</v>
      </c>
      <c r="G3610" t="inlineStr">
        <is>
          <t>Migration &amp; Integration</t>
        </is>
      </c>
      <c r="H3610" t="inlineStr">
        <is>
          <t>Q00731</t>
        </is>
      </c>
      <c r="I3610" t="inlineStr">
        <is>
          <t>de</t>
        </is>
      </c>
      <c r="J3610" t="b">
        <v>1</v>
      </c>
      <c r="K3610" t="inlineStr">
        <is>
          <t>30ddc6e2ce94b0bf595f6c11886725f7</t>
        </is>
      </c>
      <c r="L3610" t="inlineStr">
        <is>
          <t>30ddc6e2ce94b0bf595f6c11886725f7</t>
        </is>
      </c>
      <c r="M3610" t="n">
        <v>26</v>
      </c>
      <c r="N3610" t="n">
        <v>26</v>
      </c>
    </row>
    <row r="3611">
      <c r="A3611" t="n">
        <v>60</v>
      </c>
      <c r="B3611" s="2" t="n">
        <v>44262</v>
      </c>
      <c r="C3611" t="n">
        <v>3194</v>
      </c>
      <c r="D3611" t="inlineStr">
        <is>
          <t>Sollen die Anforderungen für Einbürgerungen erhöht werden?</t>
        </is>
      </c>
      <c r="E3611" t="inlineStr">
        <is>
          <t>options4</t>
        </is>
      </c>
      <c r="F3611" t="n">
        <v>4287</v>
      </c>
      <c r="G3611" t="inlineStr">
        <is>
          <t>Migration &amp; Integration</t>
        </is>
      </c>
      <c r="H3611" t="inlineStr">
        <is>
          <t>Q00944</t>
        </is>
      </c>
      <c r="I3611" t="inlineStr">
        <is>
          <t>de</t>
        </is>
      </c>
      <c r="J3611" t="b">
        <v>1</v>
      </c>
      <c r="K3611" t="inlineStr">
        <is>
          <t>30ddc6e2ce94b0bf595f6c11886725f7</t>
        </is>
      </c>
      <c r="L3611" t="inlineStr">
        <is>
          <t>30ddc6e2ce94b0bf595f6c11886725f7</t>
        </is>
      </c>
      <c r="M3611" t="n">
        <v>26</v>
      </c>
      <c r="N3611" t="n">
        <v>26</v>
      </c>
    </row>
    <row r="3612">
      <c r="A3612" t="n">
        <v>62</v>
      </c>
      <c r="B3612" s="2" t="n">
        <v>44262</v>
      </c>
      <c r="C3612" t="n">
        <v>3196</v>
      </c>
      <c r="D3612" t="inlineStr">
        <is>
          <t>Sollen die Anforderungen für Einbürgerungen erhöht werden?</t>
        </is>
      </c>
      <c r="E3612" t="inlineStr">
        <is>
          <t>options4</t>
        </is>
      </c>
      <c r="F3612" t="n">
        <v>4292</v>
      </c>
      <c r="G3612" t="inlineStr">
        <is>
          <t>Migration &amp; Integration</t>
        </is>
      </c>
      <c r="H3612" t="inlineStr">
        <is>
          <t>Q01033</t>
        </is>
      </c>
      <c r="I3612" t="inlineStr">
        <is>
          <t>de</t>
        </is>
      </c>
      <c r="J3612" t="b">
        <v>1</v>
      </c>
      <c r="K3612" t="inlineStr">
        <is>
          <t>30ddc6e2ce94b0bf595f6c11886725f7</t>
        </is>
      </c>
      <c r="L3612" t="inlineStr">
        <is>
          <t>30ddc6e2ce94b0bf595f6c11886725f7</t>
        </is>
      </c>
      <c r="M3612" t="n">
        <v>26</v>
      </c>
      <c r="N3612" t="n">
        <v>26</v>
      </c>
    </row>
    <row r="3613">
      <c r="A3613" t="n">
        <v>222</v>
      </c>
      <c r="B3613" t="n">
        <v>2019</v>
      </c>
      <c r="C3613" t="n">
        <v>3431</v>
      </c>
      <c r="D3613" t="inlineStr">
        <is>
          <t>Sollen die Anforderungen für Einbürgerungen erhöht werden?</t>
        </is>
      </c>
      <c r="E3613" t="inlineStr">
        <is>
          <t>Standard-4</t>
        </is>
      </c>
      <c r="F3613" t="n">
        <v>9</v>
      </c>
      <c r="G3613" t="inlineStr">
        <is>
          <t>Migration &amp; Integration</t>
        </is>
      </c>
      <c r="H3613" t="inlineStr">
        <is>
          <t>Q05880</t>
        </is>
      </c>
      <c r="I3613" t="inlineStr">
        <is>
          <t>de</t>
        </is>
      </c>
      <c r="J3613" t="b">
        <v>1</v>
      </c>
      <c r="K3613" t="inlineStr">
        <is>
          <t>30ddc6e2ce94b0bf595f6c11886725f7</t>
        </is>
      </c>
      <c r="L3613" t="inlineStr">
        <is>
          <t>30ddc6e2ce94b0bf595f6c11886725f7</t>
        </is>
      </c>
      <c r="M3613" t="n">
        <v>26</v>
      </c>
      <c r="N3613" t="n">
        <v>26</v>
      </c>
    </row>
    <row r="3614">
      <c r="A3614" t="n">
        <v>232</v>
      </c>
      <c r="B3614" t="n">
        <v>2020</v>
      </c>
      <c r="C3614" t="n">
        <v>3540</v>
      </c>
      <c r="D3614" t="inlineStr">
        <is>
          <t>Sollen die Anforderungen für Einbürgerungen erhöht werden?</t>
        </is>
      </c>
      <c r="E3614" t="inlineStr">
        <is>
          <t>Standard-4</t>
        </is>
      </c>
      <c r="F3614" t="n">
        <v>9</v>
      </c>
      <c r="G3614" t="inlineStr">
        <is>
          <t>Migration &amp; Integration</t>
        </is>
      </c>
      <c r="H3614" t="inlineStr">
        <is>
          <t>Q06041</t>
        </is>
      </c>
      <c r="I3614" t="inlineStr">
        <is>
          <t>de</t>
        </is>
      </c>
      <c r="J3614" t="b">
        <v>1</v>
      </c>
      <c r="K3614" t="inlineStr">
        <is>
          <t>30ddc6e2ce94b0bf595f6c11886725f7</t>
        </is>
      </c>
      <c r="L3614" t="inlineStr">
        <is>
          <t>30ddc6e2ce94b0bf595f6c11886725f7</t>
        </is>
      </c>
      <c r="M3614" t="n">
        <v>26</v>
      </c>
      <c r="N3614" t="n">
        <v>26</v>
      </c>
    </row>
    <row r="3615">
      <c r="A3615" t="n">
        <v>234</v>
      </c>
      <c r="B3615" t="n">
        <v>2020</v>
      </c>
      <c r="C3615" t="n">
        <v>3594</v>
      </c>
      <c r="D3615" t="inlineStr">
        <is>
          <t>Sollen die Anforderungen für Einbürgerungen erhöht werden?</t>
        </is>
      </c>
      <c r="E3615" t="inlineStr">
        <is>
          <t>Standard-4</t>
        </is>
      </c>
      <c r="F3615" t="n">
        <v>9</v>
      </c>
      <c r="G3615" t="inlineStr">
        <is>
          <t>Migration &amp; Integration</t>
        </is>
      </c>
      <c r="H3615" t="inlineStr">
        <is>
          <t>Q06135</t>
        </is>
      </c>
      <c r="I3615" t="inlineStr">
        <is>
          <t>de</t>
        </is>
      </c>
      <c r="J3615" t="b">
        <v>1</v>
      </c>
      <c r="K3615" t="inlineStr">
        <is>
          <t>30ddc6e2ce94b0bf595f6c11886725f7</t>
        </is>
      </c>
      <c r="L3615" t="inlineStr">
        <is>
          <t>30ddc6e2ce94b0bf595f6c11886725f7</t>
        </is>
      </c>
      <c r="M3615" t="n">
        <v>26</v>
      </c>
      <c r="N3615" t="n">
        <v>26</v>
      </c>
    </row>
    <row r="3616">
      <c r="A3616" t="n">
        <v>222</v>
      </c>
      <c r="B3616" t="n">
        <v>2019</v>
      </c>
      <c r="C3616" t="n">
        <v>3431</v>
      </c>
      <c r="D3616" t="inlineStr">
        <is>
          <t>Sollen die Anforderungen für Einbürgerungen erhöht werden?</t>
        </is>
      </c>
      <c r="E3616" t="inlineStr">
        <is>
          <t>Standard-4</t>
        </is>
      </c>
      <c r="F3616" t="n">
        <v>9</v>
      </c>
      <c r="G3616" t="inlineStr">
        <is>
          <t>Migration &amp; Integration</t>
        </is>
      </c>
      <c r="H3616" t="inlineStr">
        <is>
          <t>Q07627</t>
        </is>
      </c>
      <c r="I3616" t="inlineStr">
        <is>
          <t>de</t>
        </is>
      </c>
      <c r="J3616" t="b">
        <v>1</v>
      </c>
      <c r="K3616" t="inlineStr">
        <is>
          <t>30ddc6e2ce94b0bf595f6c11886725f7</t>
        </is>
      </c>
      <c r="L3616" t="inlineStr">
        <is>
          <t>30ddc6e2ce94b0bf595f6c11886725f7</t>
        </is>
      </c>
      <c r="M3616" t="n">
        <v>26</v>
      </c>
      <c r="N3616" t="n">
        <v>26</v>
      </c>
    </row>
    <row r="3617">
      <c r="A3617" t="n">
        <v>232</v>
      </c>
      <c r="B3617" t="n">
        <v>2020</v>
      </c>
      <c r="C3617" t="n">
        <v>3540</v>
      </c>
      <c r="D3617" t="inlineStr">
        <is>
          <t>Sollen die Anforderungen für Einbürgerungen erhöht werden?</t>
        </is>
      </c>
      <c r="E3617" t="inlineStr">
        <is>
          <t>Standard-4</t>
        </is>
      </c>
      <c r="F3617" t="n">
        <v>9</v>
      </c>
      <c r="G3617" t="inlineStr">
        <is>
          <t>Migration &amp; Integration</t>
        </is>
      </c>
      <c r="H3617" t="inlineStr">
        <is>
          <t>Q07871</t>
        </is>
      </c>
      <c r="I3617" t="inlineStr">
        <is>
          <t>de</t>
        </is>
      </c>
      <c r="J3617" t="b">
        <v>1</v>
      </c>
      <c r="K3617" t="inlineStr">
        <is>
          <t>30ddc6e2ce94b0bf595f6c11886725f7</t>
        </is>
      </c>
      <c r="L3617" t="inlineStr">
        <is>
          <t>30ddc6e2ce94b0bf595f6c11886725f7</t>
        </is>
      </c>
      <c r="M3617" t="n">
        <v>26</v>
      </c>
      <c r="N3617" t="n">
        <v>26</v>
      </c>
    </row>
    <row r="3618">
      <c r="A3618" t="n">
        <v>234</v>
      </c>
      <c r="B3618" t="n">
        <v>2020</v>
      </c>
      <c r="C3618" t="n">
        <v>3594</v>
      </c>
      <c r="D3618" t="inlineStr">
        <is>
          <t>Sollen die Anforderungen für Einbürgerungen erhöht werden?</t>
        </is>
      </c>
      <c r="E3618" t="inlineStr">
        <is>
          <t>Standard-4</t>
        </is>
      </c>
      <c r="F3618" t="n">
        <v>9</v>
      </c>
      <c r="G3618" t="inlineStr">
        <is>
          <t>Migration &amp; Integration</t>
        </is>
      </c>
      <c r="H3618" t="inlineStr">
        <is>
          <t>Q08276</t>
        </is>
      </c>
      <c r="I3618" t="inlineStr">
        <is>
          <t>de</t>
        </is>
      </c>
      <c r="J3618" t="b">
        <v>1</v>
      </c>
      <c r="K3618" t="inlineStr">
        <is>
          <t>30ddc6e2ce94b0bf595f6c11886725f7</t>
        </is>
      </c>
      <c r="L3618" t="inlineStr">
        <is>
          <t>30ddc6e2ce94b0bf595f6c11886725f7</t>
        </is>
      </c>
      <c r="M3618" t="n">
        <v>26</v>
      </c>
      <c r="N3618" t="n">
        <v>26</v>
      </c>
    </row>
    <row r="3620">
      <c r="A3620" s="1">
        <f>== Cluster 54 – 16 Fragen – alle Fragen identisch ===</f>
        <v/>
      </c>
      <c r="B3620" s="1" t="n"/>
      <c r="C3620" s="1" t="n"/>
      <c r="D3620" s="1" t="n"/>
      <c r="E3620" s="1" t="n"/>
      <c r="F3620" s="1" t="n"/>
      <c r="G3620" s="1" t="n"/>
      <c r="H3620" s="1" t="n"/>
      <c r="I3620" s="1" t="n"/>
      <c r="J3620" s="1" t="n"/>
      <c r="K3620" s="1" t="n"/>
      <c r="L3620" s="1" t="n"/>
      <c r="M3620" s="1" t="n"/>
      <c r="N3620" s="1" t="n"/>
    </row>
    <row r="3621">
      <c r="A3621" t="inlineStr">
        <is>
          <t>ID_Wahl</t>
        </is>
      </c>
      <c r="B3621" t="inlineStr">
        <is>
          <t>Datum</t>
        </is>
      </c>
      <c r="C3621" t="inlineStr">
        <is>
          <t>Frage_ID</t>
        </is>
      </c>
      <c r="D3621" t="inlineStr">
        <is>
          <t>Frage_Text</t>
        </is>
      </c>
      <c r="E3621" t="inlineStr">
        <is>
          <t>Frage_Typ</t>
        </is>
      </c>
      <c r="F3621" t="inlineStr">
        <is>
          <t>Bereich_ID</t>
        </is>
      </c>
      <c r="G3621" t="inlineStr">
        <is>
          <t>Bereich</t>
        </is>
      </c>
      <c r="H3621" t="inlineStr">
        <is>
          <t>ID_gesamt</t>
        </is>
      </c>
      <c r="I3621" t="inlineStr">
        <is>
          <t>Sprache</t>
        </is>
      </c>
      <c r="J3621" t="inlineStr">
        <is>
          <t>Duplikat</t>
        </is>
      </c>
      <c r="K3621" t="inlineStr">
        <is>
          <t>Frage_Hash</t>
        </is>
      </c>
      <c r="L3621" t="inlineStr">
        <is>
          <t>Duplikat_Gruppe</t>
        </is>
      </c>
      <c r="M3621" t="inlineStr">
        <is>
          <t>Cluster_Duplikate</t>
        </is>
      </c>
      <c r="N3621" t="inlineStr">
        <is>
          <t>Cluster_Final</t>
        </is>
      </c>
    </row>
    <row r="3622">
      <c r="A3622" t="n">
        <v>2</v>
      </c>
      <c r="B3622" s="2" t="n">
        <v>43758</v>
      </c>
      <c r="C3622" t="n">
        <v>183</v>
      </c>
      <c r="D3622" t="inlineStr">
        <is>
          <t>Soll die Einführung der elektronischen Stimmabgabe bei Wahlen und Abstimmungen (E-Voting) weiter vorangetrieben werden?</t>
        </is>
      </c>
      <c r="E3622" t="inlineStr">
        <is>
          <t>options4</t>
        </is>
      </c>
      <c r="F3622" t="n">
        <v>4660</v>
      </c>
      <c r="G3622" t="inlineStr">
        <is>
          <t>Staatspolitik</t>
        </is>
      </c>
      <c r="H3622" t="inlineStr">
        <is>
          <t>Q00054</t>
        </is>
      </c>
      <c r="I3622" t="inlineStr">
        <is>
          <t>de</t>
        </is>
      </c>
      <c r="J3622" t="b">
        <v>1</v>
      </c>
      <c r="K3622" t="inlineStr">
        <is>
          <t>f7e78eeec2377db00f6cd0d938d62adb</t>
        </is>
      </c>
      <c r="L3622" t="inlineStr">
        <is>
          <t>f7e78eeec2377db00f6cd0d938d62adb</t>
        </is>
      </c>
      <c r="M3622" t="n">
        <v>54</v>
      </c>
      <c r="N3622" t="n">
        <v>54</v>
      </c>
    </row>
    <row r="3623">
      <c r="A3623" t="n">
        <v>49</v>
      </c>
      <c r="B3623" s="2" t="n">
        <v>44101</v>
      </c>
      <c r="C3623" t="n">
        <v>1339</v>
      </c>
      <c r="D3623" t="inlineStr">
        <is>
          <t>Soll die Einführung der elektronischen Stimmabgabe bei Wahlen und Abstimmungen (E-Voting) weiter vorangetrieben werden?</t>
        </is>
      </c>
      <c r="E3623" t="inlineStr">
        <is>
          <t>options4</t>
        </is>
      </c>
      <c r="F3623" t="n">
        <v>5140</v>
      </c>
      <c r="G3623" t="inlineStr">
        <is>
          <t>Politisches System &amp; Digitalisierung</t>
        </is>
      </c>
      <c r="H3623" t="inlineStr">
        <is>
          <t>Q00352</t>
        </is>
      </c>
      <c r="I3623" t="inlineStr">
        <is>
          <t>de</t>
        </is>
      </c>
      <c r="J3623" t="b">
        <v>1</v>
      </c>
      <c r="K3623" t="inlineStr">
        <is>
          <t>f7e78eeec2377db00f6cd0d938d62adb</t>
        </is>
      </c>
      <c r="L3623" t="inlineStr">
        <is>
          <t>f7e78eeec2377db00f6cd0d938d62adb</t>
        </is>
      </c>
      <c r="M3623" t="n">
        <v>54</v>
      </c>
      <c r="N3623" t="n">
        <v>54</v>
      </c>
    </row>
    <row r="3624">
      <c r="A3624" t="n">
        <v>18</v>
      </c>
      <c r="B3624" s="2" t="n">
        <v>44101</v>
      </c>
      <c r="C3624" t="n">
        <v>1797</v>
      </c>
      <c r="D3624" t="inlineStr">
        <is>
          <t>Soll die Einführung der elektronischen Stimmabgabe bei Wahlen und Abstimmungen (E-Voting) weiter vorangetrieben werden?</t>
        </is>
      </c>
      <c r="E3624" t="inlineStr">
        <is>
          <t>options4</t>
        </is>
      </c>
      <c r="F3624" t="n">
        <v>5129</v>
      </c>
      <c r="G3624" t="inlineStr">
        <is>
          <t>Politisches System &amp; Digitalisierung</t>
        </is>
      </c>
      <c r="H3624" t="inlineStr">
        <is>
          <t>Q00400</t>
        </is>
      </c>
      <c r="I3624" t="inlineStr">
        <is>
          <t>de</t>
        </is>
      </c>
      <c r="J3624" t="b">
        <v>1</v>
      </c>
      <c r="K3624" t="inlineStr">
        <is>
          <t>f7e78eeec2377db00f6cd0d938d62adb</t>
        </is>
      </c>
      <c r="L3624" t="inlineStr">
        <is>
          <t>f7e78eeec2377db00f6cd0d938d62adb</t>
        </is>
      </c>
      <c r="M3624" t="n">
        <v>54</v>
      </c>
      <c r="N3624" t="n">
        <v>54</v>
      </c>
    </row>
    <row r="3625">
      <c r="A3625" t="n">
        <v>51</v>
      </c>
      <c r="B3625" s="2" t="n">
        <v>44101</v>
      </c>
      <c r="C3625" t="n">
        <v>1598</v>
      </c>
      <c r="D3625" t="inlineStr">
        <is>
          <t>Soll die Einführung der elektronischen Stimmabgabe bei Wahlen und Abstimmungen (E-Voting) weiter vorangetrieben werden?</t>
        </is>
      </c>
      <c r="E3625" t="inlineStr">
        <is>
          <t>options4</t>
        </is>
      </c>
      <c r="F3625" t="n">
        <v>5467</v>
      </c>
      <c r="G3625" t="inlineStr">
        <is>
          <t>Stadtentwicklung, politisches System &amp; Digitalisierung</t>
        </is>
      </c>
      <c r="H3625" t="inlineStr">
        <is>
          <t>Q00449</t>
        </is>
      </c>
      <c r="I3625" t="inlineStr">
        <is>
          <t>de</t>
        </is>
      </c>
      <c r="J3625" t="b">
        <v>1</v>
      </c>
      <c r="K3625" t="inlineStr">
        <is>
          <t>f7e78eeec2377db00f6cd0d938d62adb</t>
        </is>
      </c>
      <c r="L3625" t="inlineStr">
        <is>
          <t>f7e78eeec2377db00f6cd0d938d62adb</t>
        </is>
      </c>
      <c r="M3625" t="n">
        <v>54</v>
      </c>
      <c r="N3625" t="n">
        <v>54</v>
      </c>
    </row>
    <row r="3626">
      <c r="A3626" t="n">
        <v>22</v>
      </c>
      <c r="B3626" s="2" t="n">
        <v>44101</v>
      </c>
      <c r="C3626" t="n">
        <v>1894</v>
      </c>
      <c r="D3626" t="inlineStr">
        <is>
          <t>Soll die Einführung der elektronischen Stimmabgabe bei Wahlen und Abstimmungen (E-Voting) weiter vorangetrieben werden?</t>
        </is>
      </c>
      <c r="E3626" t="inlineStr">
        <is>
          <t>options4</t>
        </is>
      </c>
      <c r="F3626" t="n">
        <v>5124</v>
      </c>
      <c r="G3626" t="inlineStr">
        <is>
          <t>Politisches System &amp; Digitalisierung</t>
        </is>
      </c>
      <c r="H3626" t="inlineStr">
        <is>
          <t>Q00543</t>
        </is>
      </c>
      <c r="I3626" t="inlineStr">
        <is>
          <t>de</t>
        </is>
      </c>
      <c r="J3626" t="b">
        <v>1</v>
      </c>
      <c r="K3626" t="inlineStr">
        <is>
          <t>f7e78eeec2377db00f6cd0d938d62adb</t>
        </is>
      </c>
      <c r="L3626" t="inlineStr">
        <is>
          <t>f7e78eeec2377db00f6cd0d938d62adb</t>
        </is>
      </c>
      <c r="M3626" t="n">
        <v>54</v>
      </c>
      <c r="N3626" t="n">
        <v>54</v>
      </c>
    </row>
    <row r="3627">
      <c r="A3627" t="n">
        <v>24</v>
      </c>
      <c r="B3627" s="2" t="n">
        <v>44122</v>
      </c>
      <c r="C3627" t="n">
        <v>2139</v>
      </c>
      <c r="D3627" t="inlineStr">
        <is>
          <t>Soll die Einführung der elektronischen Stimmabgabe bei Wahlen und Abstimmungen (E-Voting) weiter vorangetrieben werden?</t>
        </is>
      </c>
      <c r="E3627" t="inlineStr">
        <is>
          <t>options4</t>
        </is>
      </c>
      <c r="F3627" t="n">
        <v>5120</v>
      </c>
      <c r="G3627" t="inlineStr">
        <is>
          <t>Politisches System &amp; Digitalisierung</t>
        </is>
      </c>
      <c r="H3627" t="inlineStr">
        <is>
          <t>Q00601</t>
        </is>
      </c>
      <c r="I3627" t="inlineStr">
        <is>
          <t>de</t>
        </is>
      </c>
      <c r="J3627" t="b">
        <v>1</v>
      </c>
      <c r="K3627" t="inlineStr">
        <is>
          <t>f7e78eeec2377db00f6cd0d938d62adb</t>
        </is>
      </c>
      <c r="L3627" t="inlineStr">
        <is>
          <t>f7e78eeec2377db00f6cd0d938d62adb</t>
        </is>
      </c>
      <c r="M3627" t="n">
        <v>54</v>
      </c>
      <c r="N3627" t="n">
        <v>54</v>
      </c>
    </row>
    <row r="3628">
      <c r="A3628" t="n">
        <v>45</v>
      </c>
      <c r="B3628" s="2" t="n">
        <v>44129</v>
      </c>
      <c r="C3628" t="n">
        <v>2311</v>
      </c>
      <c r="D3628" t="inlineStr">
        <is>
          <t>Soll die Einführung der elektronischen Stimmabgabe bei Wahlen und Abstimmungen (E-Voting) weiter vorangetrieben werden?</t>
        </is>
      </c>
      <c r="E3628" t="inlineStr">
        <is>
          <t>options4</t>
        </is>
      </c>
      <c r="F3628" t="n">
        <v>5143</v>
      </c>
      <c r="G3628" t="inlineStr">
        <is>
          <t>Politisches System &amp; Digitalisierung</t>
        </is>
      </c>
      <c r="H3628" t="inlineStr">
        <is>
          <t>Q00662</t>
        </is>
      </c>
      <c r="I3628" t="inlineStr">
        <is>
          <t>de</t>
        </is>
      </c>
      <c r="J3628" t="b">
        <v>1</v>
      </c>
      <c r="K3628" t="inlineStr">
        <is>
          <t>f7e78eeec2377db00f6cd0d938d62adb</t>
        </is>
      </c>
      <c r="L3628" t="inlineStr">
        <is>
          <t>f7e78eeec2377db00f6cd0d938d62adb</t>
        </is>
      </c>
      <c r="M3628" t="n">
        <v>54</v>
      </c>
      <c r="N3628" t="n">
        <v>54</v>
      </c>
    </row>
    <row r="3629">
      <c r="A3629" t="n">
        <v>53</v>
      </c>
      <c r="B3629" s="2" t="n">
        <v>44262</v>
      </c>
      <c r="C3629" t="n">
        <v>2956</v>
      </c>
      <c r="D3629" t="inlineStr">
        <is>
          <t>Soll die Einführung der elektronischen Stimmabgabe bei Wahlen und Abstimmungen (E-Voting) weiter vorangetrieben werden?</t>
        </is>
      </c>
      <c r="E3629" t="inlineStr">
        <is>
          <t>options4</t>
        </is>
      </c>
      <c r="F3629" t="n">
        <v>5145</v>
      </c>
      <c r="G3629" t="inlineStr">
        <is>
          <t>Politisches System &amp; Digitalisierung</t>
        </is>
      </c>
      <c r="H3629" t="inlineStr">
        <is>
          <t>Q00861</t>
        </is>
      </c>
      <c r="I3629" t="inlineStr">
        <is>
          <t>de</t>
        </is>
      </c>
      <c r="J3629" t="b">
        <v>1</v>
      </c>
      <c r="K3629" t="inlineStr">
        <is>
          <t>f7e78eeec2377db00f6cd0d938d62adb</t>
        </is>
      </c>
      <c r="L3629" t="inlineStr">
        <is>
          <t>f7e78eeec2377db00f6cd0d938d62adb</t>
        </is>
      </c>
      <c r="M3629" t="n">
        <v>54</v>
      </c>
      <c r="N3629" t="n">
        <v>54</v>
      </c>
    </row>
    <row r="3630">
      <c r="A3630" t="n">
        <v>89</v>
      </c>
      <c r="B3630" s="2" t="n">
        <v>44528</v>
      </c>
      <c r="C3630" t="n">
        <v>4415</v>
      </c>
      <c r="D3630" t="inlineStr">
        <is>
          <t>Soll die Einführung der elektronischen Stimmabgabe bei Wahlen und Abstimmungen (E-Voting) weiter vorangetrieben werden?</t>
        </is>
      </c>
      <c r="E3630" t="inlineStr">
        <is>
          <t>options4</t>
        </is>
      </c>
      <c r="F3630" t="n">
        <v>5172</v>
      </c>
      <c r="G3630" t="inlineStr">
        <is>
          <t>Politisches System &amp; Digitalisierung</t>
        </is>
      </c>
      <c r="H3630" t="inlineStr">
        <is>
          <t>Q01225</t>
        </is>
      </c>
      <c r="I3630" t="inlineStr">
        <is>
          <t>de</t>
        </is>
      </c>
      <c r="J3630" t="b">
        <v>1</v>
      </c>
      <c r="K3630" t="inlineStr">
        <is>
          <t>f7e78eeec2377db00f6cd0d938d62adb</t>
        </is>
      </c>
      <c r="L3630" t="inlineStr">
        <is>
          <t>f7e78eeec2377db00f6cd0d938d62adb</t>
        </is>
      </c>
      <c r="M3630" t="n">
        <v>54</v>
      </c>
      <c r="N3630" t="n">
        <v>54</v>
      </c>
    </row>
    <row r="3631">
      <c r="A3631" t="n">
        <v>102</v>
      </c>
      <c r="B3631" s="2" t="n">
        <v>44605</v>
      </c>
      <c r="C3631" t="n">
        <v>4953</v>
      </c>
      <c r="D3631" t="inlineStr">
        <is>
          <t>Soll die Einführung der elektronischen Stimmabgabe bei Wahlen und Abstimmungen (E-Voting) weiter vorangetrieben werden?</t>
        </is>
      </c>
      <c r="E3631" t="inlineStr">
        <is>
          <t>options4</t>
        </is>
      </c>
      <c r="F3631" t="n">
        <v>5180</v>
      </c>
      <c r="G3631" t="inlineStr">
        <is>
          <t>Politisches System &amp; Digitalisierung</t>
        </is>
      </c>
      <c r="H3631" t="inlineStr">
        <is>
          <t>Q01816</t>
        </is>
      </c>
      <c r="I3631" t="inlineStr">
        <is>
          <t>de</t>
        </is>
      </c>
      <c r="J3631" t="b">
        <v>1</v>
      </c>
      <c r="K3631" t="inlineStr">
        <is>
          <t>f7e78eeec2377db00f6cd0d938d62adb</t>
        </is>
      </c>
      <c r="L3631" t="inlineStr">
        <is>
          <t>f7e78eeec2377db00f6cd0d938d62adb</t>
        </is>
      </c>
      <c r="M3631" t="n">
        <v>54</v>
      </c>
      <c r="N3631" t="n">
        <v>54</v>
      </c>
    </row>
    <row r="3632">
      <c r="A3632" t="n">
        <v>222</v>
      </c>
      <c r="B3632" t="n">
        <v>2019</v>
      </c>
      <c r="C3632" t="n">
        <v>3459</v>
      </c>
      <c r="D3632" t="inlineStr">
        <is>
          <t>Soll die Einführung der elektronischen Stimmabgabe bei Wahlen und Abstimmungen (E-Voting) weiter vorangetrieben werden?</t>
        </is>
      </c>
      <c r="E3632" t="inlineStr">
        <is>
          <t>Standard-4</t>
        </is>
      </c>
      <c r="F3632" t="n">
        <v>3</v>
      </c>
      <c r="G3632" t="inlineStr">
        <is>
          <t>Digitalisierung</t>
        </is>
      </c>
      <c r="H3632" t="inlineStr">
        <is>
          <t>Q05850</t>
        </is>
      </c>
      <c r="I3632" t="inlineStr">
        <is>
          <t>de</t>
        </is>
      </c>
      <c r="J3632" t="b">
        <v>1</v>
      </c>
      <c r="K3632" t="inlineStr">
        <is>
          <t>f7e78eeec2377db00f6cd0d938d62adb</t>
        </is>
      </c>
      <c r="L3632" t="inlineStr">
        <is>
          <t>f7e78eeec2377db00f6cd0d938d62adb</t>
        </is>
      </c>
      <c r="M3632" t="n">
        <v>54</v>
      </c>
      <c r="N3632" t="n">
        <v>54</v>
      </c>
    </row>
    <row r="3633">
      <c r="A3633" t="n">
        <v>255</v>
      </c>
      <c r="B3633" t="n">
        <v>2020</v>
      </c>
      <c r="C3633" t="n">
        <v>4156</v>
      </c>
      <c r="D3633" t="inlineStr">
        <is>
          <t>Soll die Einführung der elektronischen Stimmabgabe bei Wahlen und Abstimmungen (E-Voting) weiter vorangetrieben werden?</t>
        </is>
      </c>
      <c r="E3633" t="inlineStr">
        <is>
          <t>Standard-4</t>
        </is>
      </c>
      <c r="F3633" t="n">
        <v>3</v>
      </c>
      <c r="G3633" t="inlineStr">
        <is>
          <t>Digitalisierung</t>
        </is>
      </c>
      <c r="H3633" t="inlineStr">
        <is>
          <t>Q06333</t>
        </is>
      </c>
      <c r="I3633" t="inlineStr">
        <is>
          <t>de</t>
        </is>
      </c>
      <c r="J3633" t="b">
        <v>1</v>
      </c>
      <c r="K3633" t="inlineStr">
        <is>
          <t>f7e78eeec2377db00f6cd0d938d62adb</t>
        </is>
      </c>
      <c r="L3633" t="inlineStr">
        <is>
          <t>f7e78eeec2377db00f6cd0d938d62adb</t>
        </is>
      </c>
      <c r="M3633" t="n">
        <v>54</v>
      </c>
      <c r="N3633" t="n">
        <v>54</v>
      </c>
    </row>
    <row r="3634">
      <c r="A3634" t="n">
        <v>258</v>
      </c>
      <c r="B3634" t="n">
        <v>2020</v>
      </c>
      <c r="C3634" t="n">
        <v>4219</v>
      </c>
      <c r="D3634" t="inlineStr">
        <is>
          <t>Soll die Einführung der elektronischen Stimmabgabe bei Wahlen und Abstimmungen (E-Voting) weiter vorangetrieben werden?</t>
        </is>
      </c>
      <c r="E3634" t="inlineStr">
        <is>
          <t>Standard-4</t>
        </is>
      </c>
      <c r="F3634" t="n">
        <v>3</v>
      </c>
      <c r="G3634" t="inlineStr">
        <is>
          <t>Digitalisierung</t>
        </is>
      </c>
      <c r="H3634" t="inlineStr">
        <is>
          <t>Q06732</t>
        </is>
      </c>
      <c r="I3634" t="inlineStr">
        <is>
          <t>de</t>
        </is>
      </c>
      <c r="J3634" t="b">
        <v>1</v>
      </c>
      <c r="K3634" t="inlineStr">
        <is>
          <t>f7e78eeec2377db00f6cd0d938d62adb</t>
        </is>
      </c>
      <c r="L3634" t="inlineStr">
        <is>
          <t>f7e78eeec2377db00f6cd0d938d62adb</t>
        </is>
      </c>
      <c r="M3634" t="n">
        <v>54</v>
      </c>
      <c r="N3634" t="n">
        <v>54</v>
      </c>
    </row>
    <row r="3635">
      <c r="A3635" t="n">
        <v>222</v>
      </c>
      <c r="B3635" t="n">
        <v>2019</v>
      </c>
      <c r="C3635" t="n">
        <v>3459</v>
      </c>
      <c r="D3635" t="inlineStr">
        <is>
          <t>Soll die Einführung der elektronischen Stimmabgabe bei Wahlen und Abstimmungen (E-Voting) weiter vorangetrieben werden?</t>
        </is>
      </c>
      <c r="E3635" t="inlineStr">
        <is>
          <t>Standard-4</t>
        </is>
      </c>
      <c r="F3635" t="n">
        <v>3</v>
      </c>
      <c r="G3635" t="inlineStr">
        <is>
          <t>Digitalisierung</t>
        </is>
      </c>
      <c r="H3635" t="inlineStr">
        <is>
          <t>Q07597</t>
        </is>
      </c>
      <c r="I3635" t="inlineStr">
        <is>
          <t>de</t>
        </is>
      </c>
      <c r="J3635" t="b">
        <v>1</v>
      </c>
      <c r="K3635" t="inlineStr">
        <is>
          <t>f7e78eeec2377db00f6cd0d938d62adb</t>
        </is>
      </c>
      <c r="L3635" t="inlineStr">
        <is>
          <t>f7e78eeec2377db00f6cd0d938d62adb</t>
        </is>
      </c>
      <c r="M3635" t="n">
        <v>54</v>
      </c>
      <c r="N3635" t="n">
        <v>54</v>
      </c>
    </row>
    <row r="3636">
      <c r="A3636" t="n">
        <v>246</v>
      </c>
      <c r="B3636" t="n">
        <v>2020</v>
      </c>
      <c r="C3636" t="n">
        <v>4048</v>
      </c>
      <c r="D3636" t="inlineStr">
        <is>
          <t>Soll die Einführung der elektronischen Stimmabgabe bei Wahlen und Abstimmungen (E-Voting) weiter vorangetrieben werden?</t>
        </is>
      </c>
      <c r="E3636" t="inlineStr">
        <is>
          <t>Standard-4</t>
        </is>
      </c>
      <c r="F3636" t="n">
        <v>3</v>
      </c>
      <c r="G3636" t="inlineStr">
        <is>
          <t>Digitalisierung</t>
        </is>
      </c>
      <c r="H3636" t="inlineStr">
        <is>
          <t>Q07902</t>
        </is>
      </c>
      <c r="I3636" t="inlineStr">
        <is>
          <t>de</t>
        </is>
      </c>
      <c r="J3636" t="b">
        <v>1</v>
      </c>
      <c r="K3636" t="inlineStr">
        <is>
          <t>f7e78eeec2377db00f6cd0d938d62adb</t>
        </is>
      </c>
      <c r="L3636" t="inlineStr">
        <is>
          <t>f7e78eeec2377db00f6cd0d938d62adb</t>
        </is>
      </c>
      <c r="M3636" t="n">
        <v>54</v>
      </c>
      <c r="N3636" t="n">
        <v>54</v>
      </c>
    </row>
    <row r="3637">
      <c r="A3637" t="n">
        <v>284</v>
      </c>
      <c r="B3637" t="n">
        <v>2021</v>
      </c>
      <c r="C3637" t="n">
        <v>4531</v>
      </c>
      <c r="D3637" t="inlineStr">
        <is>
          <t>Soll die Einführung der elektronischen Stimmabgabe bei Wahlen und Abstimmungen (E-Voting) weiter vorangetrieben werden?</t>
        </is>
      </c>
      <c r="E3637" t="inlineStr">
        <is>
          <t>Standard-4</t>
        </is>
      </c>
      <c r="F3637" t="n">
        <v>3</v>
      </c>
      <c r="G3637" t="inlineStr">
        <is>
          <t>Digitalisierung</t>
        </is>
      </c>
      <c r="H3637" t="inlineStr">
        <is>
          <t>Q08066</t>
        </is>
      </c>
      <c r="I3637" t="inlineStr">
        <is>
          <t>de</t>
        </is>
      </c>
      <c r="J3637" t="b">
        <v>1</v>
      </c>
      <c r="K3637" t="inlineStr">
        <is>
          <t>f7e78eeec2377db00f6cd0d938d62adb</t>
        </is>
      </c>
      <c r="L3637" t="inlineStr">
        <is>
          <t>f7e78eeec2377db00f6cd0d938d62adb</t>
        </is>
      </c>
      <c r="M3637" t="n">
        <v>54</v>
      </c>
      <c r="N3637" t="n">
        <v>54</v>
      </c>
    </row>
    <row r="3639">
      <c r="A3639" s="1">
        <f>== Cluster 21 – 15 Fragen – alle Fragen identisch ===</f>
        <v/>
      </c>
      <c r="B3639" s="1" t="n"/>
      <c r="C3639" s="1" t="n"/>
      <c r="D3639" s="1" t="n"/>
      <c r="E3639" s="1" t="n"/>
      <c r="F3639" s="1" t="n"/>
      <c r="G3639" s="1" t="n"/>
      <c r="H3639" s="1" t="n"/>
      <c r="I3639" s="1" t="n"/>
      <c r="J3639" s="1" t="n"/>
      <c r="K3639" s="1" t="n"/>
      <c r="L3639" s="1" t="n"/>
      <c r="M3639" s="1" t="n"/>
      <c r="N3639" s="1" t="n"/>
    </row>
    <row r="3640">
      <c r="A3640" t="inlineStr">
        <is>
          <t>ID_Wahl</t>
        </is>
      </c>
      <c r="B3640" t="inlineStr">
        <is>
          <t>Datum</t>
        </is>
      </c>
      <c r="C3640" t="inlineStr">
        <is>
          <t>Frage_ID</t>
        </is>
      </c>
      <c r="D3640" t="inlineStr">
        <is>
          <t>Frage_Text</t>
        </is>
      </c>
      <c r="E3640" t="inlineStr">
        <is>
          <t>Frage_Typ</t>
        </is>
      </c>
      <c r="F3640" t="inlineStr">
        <is>
          <t>Bereich_ID</t>
        </is>
      </c>
      <c r="G3640" t="inlineStr">
        <is>
          <t>Bereich</t>
        </is>
      </c>
      <c r="H3640" t="inlineStr">
        <is>
          <t>ID_gesamt</t>
        </is>
      </c>
      <c r="I3640" t="inlineStr">
        <is>
          <t>Sprache</t>
        </is>
      </c>
      <c r="J3640" t="inlineStr">
        <is>
          <t>Duplikat</t>
        </is>
      </c>
      <c r="K3640" t="inlineStr">
        <is>
          <t>Frage_Hash</t>
        </is>
      </c>
      <c r="L3640" t="inlineStr">
        <is>
          <t>Duplikat_Gruppe</t>
        </is>
      </c>
      <c r="M3640" t="inlineStr">
        <is>
          <t>Cluster_Duplikate</t>
        </is>
      </c>
      <c r="N3640" t="inlineStr">
        <is>
          <t>Cluster_Final</t>
        </is>
      </c>
    </row>
    <row r="3641">
      <c r="A3641" t="n">
        <v>2</v>
      </c>
      <c r="B3641" s="2" t="n">
        <v>43758</v>
      </c>
      <c r="C3641" t="n">
        <v>80</v>
      </c>
      <c r="D3641" t="inlineStr">
        <is>
          <t>Gemäss dem Konzept der integrativen Schule werden Kinder mit Lernschwierigkeiten oder Behinderungen grundsätzlich in regulären Schulklassen unterrichtet. Befürworten Sie dies?</t>
        </is>
      </c>
      <c r="E3641" t="inlineStr">
        <is>
          <t>options4</t>
        </is>
      </c>
      <c r="F3641" t="n">
        <v>4215</v>
      </c>
      <c r="G3641" t="inlineStr">
        <is>
          <t>Bildung</t>
        </is>
      </c>
      <c r="H3641" t="inlineStr">
        <is>
          <t>Q00021</t>
        </is>
      </c>
      <c r="I3641" t="inlineStr">
        <is>
          <t>de</t>
        </is>
      </c>
      <c r="J3641" t="b">
        <v>1</v>
      </c>
      <c r="K3641" t="inlineStr">
        <is>
          <t>7594e2e52539fcb93be0817e9e736e01</t>
        </is>
      </c>
      <c r="L3641" t="inlineStr">
        <is>
          <t>7594e2e52539fcb93be0817e9e736e01</t>
        </is>
      </c>
      <c r="M3641" t="n">
        <v>21</v>
      </c>
      <c r="N3641" t="n">
        <v>21</v>
      </c>
    </row>
    <row r="3642">
      <c r="A3642" t="n">
        <v>10</v>
      </c>
      <c r="B3642" s="2" t="n">
        <v>43940</v>
      </c>
      <c r="C3642" t="n">
        <v>358</v>
      </c>
      <c r="D3642" t="inlineStr">
        <is>
          <t>Gemäss dem Konzept der integrativen Schule werden Kinder mit Lernschwierigkeiten oder Behinderungen grundsätzlich in regulären Schulklassen unterrichtet. Befürworten Sie dies?</t>
        </is>
      </c>
      <c r="E3642" t="inlineStr">
        <is>
          <t>options4</t>
        </is>
      </c>
      <c r="F3642" t="n">
        <v>4217</v>
      </c>
      <c r="G3642" t="inlineStr">
        <is>
          <t>Bildung</t>
        </is>
      </c>
      <c r="H3642" t="inlineStr">
        <is>
          <t>Q00080</t>
        </is>
      </c>
      <c r="I3642" t="inlineStr">
        <is>
          <t>de</t>
        </is>
      </c>
      <c r="J3642" t="b">
        <v>1</v>
      </c>
      <c r="K3642" t="inlineStr">
        <is>
          <t>7594e2e52539fcb93be0817e9e736e01</t>
        </is>
      </c>
      <c r="L3642" t="inlineStr">
        <is>
          <t>7594e2e52539fcb93be0817e9e736e01</t>
        </is>
      </c>
      <c r="M3642" t="n">
        <v>21</v>
      </c>
      <c r="N3642" t="n">
        <v>21</v>
      </c>
    </row>
    <row r="3643">
      <c r="A3643" t="n">
        <v>5</v>
      </c>
      <c r="B3643" s="2" t="n">
        <v>43898</v>
      </c>
      <c r="C3643" t="n">
        <v>259</v>
      </c>
      <c r="D3643" t="inlineStr">
        <is>
          <t>Gemäss dem Konzept der integrativen Schule werden Kinder mit Lernschwierigkeiten oder Behinderungen grundsätzlich in regulären Schulklassen unterrichtet. Befürworten Sie dies?</t>
        </is>
      </c>
      <c r="E3643" t="inlineStr">
        <is>
          <t>options4</t>
        </is>
      </c>
      <c r="F3643" t="n">
        <v>4902</v>
      </c>
      <c r="G3643" t="inlineStr">
        <is>
          <t>Bildung &amp; Schule</t>
        </is>
      </c>
      <c r="H3643" t="inlineStr">
        <is>
          <t>Q00131</t>
        </is>
      </c>
      <c r="I3643" t="inlineStr">
        <is>
          <t>de</t>
        </is>
      </c>
      <c r="J3643" t="b">
        <v>1</v>
      </c>
      <c r="K3643" t="inlineStr">
        <is>
          <t>7594e2e52539fcb93be0817e9e736e01</t>
        </is>
      </c>
      <c r="L3643" t="inlineStr">
        <is>
          <t>7594e2e52539fcb93be0817e9e736e01</t>
        </is>
      </c>
      <c r="M3643" t="n">
        <v>21</v>
      </c>
      <c r="N3643" t="n">
        <v>21</v>
      </c>
    </row>
    <row r="3644">
      <c r="A3644" t="n">
        <v>20</v>
      </c>
      <c r="B3644" s="2" t="n">
        <v>44101</v>
      </c>
      <c r="C3644" t="n">
        <v>1057</v>
      </c>
      <c r="D3644" t="inlineStr">
        <is>
          <t>Gemäss dem Konzept der integrativen Schule werden Kinder mit Lernschwierigkeiten oder Behinderungen grundsätzlich in regulären Schulklassen unterrichtet. Befürworten Sie dies?</t>
        </is>
      </c>
      <c r="E3644" t="inlineStr">
        <is>
          <t>options4</t>
        </is>
      </c>
      <c r="F3644" t="n">
        <v>5370</v>
      </c>
      <c r="G3644" t="inlineStr">
        <is>
          <t>Bildung &amp; Kultur</t>
        </is>
      </c>
      <c r="H3644" t="inlineStr">
        <is>
          <t>Q00469</t>
        </is>
      </c>
      <c r="I3644" t="inlineStr">
        <is>
          <t>de</t>
        </is>
      </c>
      <c r="J3644" t="b">
        <v>1</v>
      </c>
      <c r="K3644" t="inlineStr">
        <is>
          <t>7594e2e52539fcb93be0817e9e736e01</t>
        </is>
      </c>
      <c r="L3644" t="inlineStr">
        <is>
          <t>7594e2e52539fcb93be0817e9e736e01</t>
        </is>
      </c>
      <c r="M3644" t="n">
        <v>21</v>
      </c>
      <c r="N3644" t="n">
        <v>21</v>
      </c>
    </row>
    <row r="3645">
      <c r="A3645" t="n">
        <v>1112</v>
      </c>
      <c r="B3645" s="2" t="n">
        <v>45557</v>
      </c>
      <c r="C3645" t="n">
        <v>32794</v>
      </c>
      <c r="D3645" t="inlineStr">
        <is>
          <t>Gemäss dem Konzept der integrativen Schule werden Kinder mit Lernschwierigkeiten oder Behinderungen grundsätzlich in regulären Schulklassen unterrichtet. Befürworten Sie dies?</t>
        </is>
      </c>
      <c r="E3645" t="inlineStr">
        <is>
          <t>options4</t>
        </is>
      </c>
      <c r="F3645" t="n">
        <v>11584</v>
      </c>
      <c r="G3645" t="inlineStr">
        <is>
          <t>Schule &amp; Bildung</t>
        </is>
      </c>
      <c r="H3645" t="inlineStr">
        <is>
          <t>Q03128</t>
        </is>
      </c>
      <c r="I3645" t="inlineStr">
        <is>
          <t>de</t>
        </is>
      </c>
      <c r="J3645" t="b">
        <v>1</v>
      </c>
      <c r="K3645" t="inlineStr">
        <is>
          <t>7594e2e52539fcb93be0817e9e736e01</t>
        </is>
      </c>
      <c r="L3645" t="inlineStr">
        <is>
          <t>7594e2e52539fcb93be0817e9e736e01</t>
        </is>
      </c>
      <c r="M3645" t="n">
        <v>21</v>
      </c>
      <c r="N3645" t="n">
        <v>21</v>
      </c>
    </row>
    <row r="3646">
      <c r="A3646" t="n">
        <v>1115</v>
      </c>
      <c r="B3646" s="2" t="n">
        <v>45557</v>
      </c>
      <c r="C3646" t="n">
        <v>32844</v>
      </c>
      <c r="D3646" t="inlineStr">
        <is>
          <t>Gemäss dem Konzept der integrativen Schule werden Kinder mit Lernschwierigkeiten oder Behinderungen grundsätzlich in regulären Schulklassen unterrichtet. Befürworten Sie dies?</t>
        </is>
      </c>
      <c r="E3646" t="inlineStr">
        <is>
          <t>options4</t>
        </is>
      </c>
      <c r="F3646" t="n">
        <v>11596</v>
      </c>
      <c r="G3646" t="inlineStr">
        <is>
          <t>Schule &amp; Bildung</t>
        </is>
      </c>
      <c r="H3646" t="inlineStr">
        <is>
          <t>Q03178</t>
        </is>
      </c>
      <c r="I3646" t="inlineStr">
        <is>
          <t>de</t>
        </is>
      </c>
      <c r="J3646" t="b">
        <v>1</v>
      </c>
      <c r="K3646" t="inlineStr">
        <is>
          <t>7594e2e52539fcb93be0817e9e736e01</t>
        </is>
      </c>
      <c r="L3646" t="inlineStr">
        <is>
          <t>7594e2e52539fcb93be0817e9e736e01</t>
        </is>
      </c>
      <c r="M3646" t="n">
        <v>21</v>
      </c>
      <c r="N3646" t="n">
        <v>21</v>
      </c>
    </row>
    <row r="3647">
      <c r="A3647" t="n">
        <v>1122</v>
      </c>
      <c r="B3647" s="2" t="n">
        <v>45557</v>
      </c>
      <c r="C3647" t="n">
        <v>32743</v>
      </c>
      <c r="D3647" t="inlineStr">
        <is>
          <t>Gemäss dem Konzept der integrativen Schule werden Kinder mit Lernschwierigkeiten oder Behinderungen grundsätzlich in regulären Schulklassen unterrichtet. Befürworten Sie dies?</t>
        </is>
      </c>
      <c r="E3647" t="inlineStr">
        <is>
          <t>options4</t>
        </is>
      </c>
      <c r="F3647" t="n">
        <v>11572</v>
      </c>
      <c r="G3647" t="inlineStr">
        <is>
          <t>Schule &amp; Bildung</t>
        </is>
      </c>
      <c r="H3647" t="inlineStr">
        <is>
          <t>Q03318</t>
        </is>
      </c>
      <c r="I3647" t="inlineStr">
        <is>
          <t>de</t>
        </is>
      </c>
      <c r="J3647" t="b">
        <v>1</v>
      </c>
      <c r="K3647" t="inlineStr">
        <is>
          <t>7594e2e52539fcb93be0817e9e736e01</t>
        </is>
      </c>
      <c r="L3647" t="inlineStr">
        <is>
          <t>7594e2e52539fcb93be0817e9e736e01</t>
        </is>
      </c>
      <c r="M3647" t="n">
        <v>21</v>
      </c>
      <c r="N3647" t="n">
        <v>21</v>
      </c>
    </row>
    <row r="3648">
      <c r="A3648" t="n">
        <v>1124</v>
      </c>
      <c r="B3648" s="2" t="n">
        <v>45585</v>
      </c>
      <c r="C3648" t="n">
        <v>32939</v>
      </c>
      <c r="D3648" t="inlineStr">
        <is>
          <t>Gemäss dem Konzept der integrativen Schule werden Kinder mit Lernschwierigkeiten oder Behinderungen grundsätzlich in regulären Schulklassen unterrichtet. Befürworten Sie dies?</t>
        </is>
      </c>
      <c r="E3648" t="inlineStr">
        <is>
          <t>options4</t>
        </is>
      </c>
      <c r="F3648" t="n">
        <v>11620</v>
      </c>
      <c r="G3648" t="inlineStr">
        <is>
          <t>Schule &amp; Bildung</t>
        </is>
      </c>
      <c r="H3648" t="inlineStr">
        <is>
          <t>Q03369</t>
        </is>
      </c>
      <c r="I3648" t="inlineStr">
        <is>
          <t>de</t>
        </is>
      </c>
      <c r="J3648" t="b">
        <v>1</v>
      </c>
      <c r="K3648" t="inlineStr">
        <is>
          <t>7594e2e52539fcb93be0817e9e736e01</t>
        </is>
      </c>
      <c r="L3648" t="inlineStr">
        <is>
          <t>7594e2e52539fcb93be0817e9e736e01</t>
        </is>
      </c>
      <c r="M3648" t="n">
        <v>21</v>
      </c>
      <c r="N3648" t="n">
        <v>21</v>
      </c>
    </row>
    <row r="3649">
      <c r="A3649" t="n">
        <v>1129</v>
      </c>
      <c r="B3649" s="2" t="n">
        <v>45620</v>
      </c>
      <c r="C3649" t="n">
        <v>33039</v>
      </c>
      <c r="D3649" t="inlineStr">
        <is>
          <t>Gemäss dem Konzept der integrativen Schule werden Kinder mit Lernschwierigkeiten oder Behinderungen grundsätzlich in regulären Schulklassen unterrichtet. Befürworten Sie dies?</t>
        </is>
      </c>
      <c r="E3649" t="inlineStr">
        <is>
          <t>options4</t>
        </is>
      </c>
      <c r="F3649" t="n">
        <v>11643</v>
      </c>
      <c r="G3649" t="inlineStr">
        <is>
          <t>Schule &amp; Bildung</t>
        </is>
      </c>
      <c r="H3649" t="inlineStr">
        <is>
          <t>Q03469</t>
        </is>
      </c>
      <c r="I3649" t="inlineStr">
        <is>
          <t>de</t>
        </is>
      </c>
      <c r="J3649" t="b">
        <v>1</v>
      </c>
      <c r="K3649" t="inlineStr">
        <is>
          <t>7594e2e52539fcb93be0817e9e736e01</t>
        </is>
      </c>
      <c r="L3649" t="inlineStr">
        <is>
          <t>7594e2e52539fcb93be0817e9e736e01</t>
        </is>
      </c>
      <c r="M3649" t="n">
        <v>21</v>
      </c>
      <c r="N3649" t="n">
        <v>21</v>
      </c>
    </row>
    <row r="3650">
      <c r="A3650" t="n">
        <v>222</v>
      </c>
      <c r="B3650" t="n">
        <v>2019</v>
      </c>
      <c r="C3650" t="n">
        <v>3426</v>
      </c>
      <c r="D3650" t="inlineStr">
        <is>
          <t>Gemäss dem Konzept der integrativen Schule werden Kinder mit Lernschwierigkeiten oder Behinderungen grundsätzlich in regulären Schulklassen unterrichtet. Befürworten Sie dies?</t>
        </is>
      </c>
      <c r="E3650" t="inlineStr">
        <is>
          <t>Standard-4</t>
        </is>
      </c>
      <c r="F3650" t="n">
        <v>2</v>
      </c>
      <c r="G3650" t="inlineStr">
        <is>
          <t>Bildung</t>
        </is>
      </c>
      <c r="H3650" t="inlineStr">
        <is>
          <t>Q05848</t>
        </is>
      </c>
      <c r="I3650" t="inlineStr">
        <is>
          <t>de</t>
        </is>
      </c>
      <c r="J3650" t="b">
        <v>1</v>
      </c>
      <c r="K3650" t="inlineStr">
        <is>
          <t>7594e2e52539fcb93be0817e9e736e01</t>
        </is>
      </c>
      <c r="L3650" t="inlineStr">
        <is>
          <t>7594e2e52539fcb93be0817e9e736e01</t>
        </is>
      </c>
      <c r="M3650" t="n">
        <v>21</v>
      </c>
      <c r="N3650" t="n">
        <v>21</v>
      </c>
    </row>
    <row r="3651">
      <c r="A3651" t="n">
        <v>232</v>
      </c>
      <c r="B3651" t="n">
        <v>2020</v>
      </c>
      <c r="C3651" t="n">
        <v>3536</v>
      </c>
      <c r="D3651" t="inlineStr">
        <is>
          <t>Gemäss dem Konzept der integrativen Schule werden Kinder mit Lernschwierigkeiten oder Behinderungen grundsätzlich in regulären Schulklassen unterrichtet. Befürworten Sie dies?</t>
        </is>
      </c>
      <c r="E3651" t="inlineStr">
        <is>
          <t>Standard-4</t>
        </is>
      </c>
      <c r="F3651" t="n">
        <v>2</v>
      </c>
      <c r="G3651" t="inlineStr">
        <is>
          <t>Bildung</t>
        </is>
      </c>
      <c r="H3651" t="inlineStr">
        <is>
          <t>Q06020</t>
        </is>
      </c>
      <c r="I3651" t="inlineStr">
        <is>
          <t>de</t>
        </is>
      </c>
      <c r="J3651" t="b">
        <v>1</v>
      </c>
      <c r="K3651" t="inlineStr">
        <is>
          <t>7594e2e52539fcb93be0817e9e736e01</t>
        </is>
      </c>
      <c r="L3651" t="inlineStr">
        <is>
          <t>7594e2e52539fcb93be0817e9e736e01</t>
        </is>
      </c>
      <c r="M3651" t="n">
        <v>21</v>
      </c>
      <c r="N3651" t="n">
        <v>21</v>
      </c>
    </row>
    <row r="3652">
      <c r="A3652" t="n">
        <v>230</v>
      </c>
      <c r="B3652" t="n">
        <v>2020</v>
      </c>
      <c r="C3652" t="n">
        <v>3487</v>
      </c>
      <c r="D3652" t="inlineStr">
        <is>
          <t>Gemäss dem Konzept der integrativen Schule werden Kinder mit Lernschwierigkeiten oder Behinderungen grundsätzlich in regulären Schulklassen unterrichtet. Befürworten Sie dies?</t>
        </is>
      </c>
      <c r="E3652" t="inlineStr">
        <is>
          <t>Standard-4</t>
        </is>
      </c>
      <c r="F3652" t="n">
        <v>2</v>
      </c>
      <c r="G3652" t="inlineStr">
        <is>
          <t>Bildung</t>
        </is>
      </c>
      <c r="H3652" t="inlineStr">
        <is>
          <t>Q06161</t>
        </is>
      </c>
      <c r="I3652" t="inlineStr">
        <is>
          <t>de</t>
        </is>
      </c>
      <c r="J3652" t="b">
        <v>1</v>
      </c>
      <c r="K3652" t="inlineStr">
        <is>
          <t>7594e2e52539fcb93be0817e9e736e01</t>
        </is>
      </c>
      <c r="L3652" t="inlineStr">
        <is>
          <t>7594e2e52539fcb93be0817e9e736e01</t>
        </is>
      </c>
      <c r="M3652" t="n">
        <v>21</v>
      </c>
      <c r="N3652" t="n">
        <v>21</v>
      </c>
    </row>
    <row r="3653">
      <c r="A3653" t="n">
        <v>222</v>
      </c>
      <c r="B3653" t="n">
        <v>2019</v>
      </c>
      <c r="C3653" t="n">
        <v>3426</v>
      </c>
      <c r="D3653" t="inlineStr">
        <is>
          <t>Gemäss dem Konzept der integrativen Schule werden Kinder mit Lernschwierigkeiten oder Behinderungen grundsätzlich in regulären Schulklassen unterrichtet. Befürworten Sie dies?</t>
        </is>
      </c>
      <c r="E3653" t="inlineStr">
        <is>
          <t>Standard-4</t>
        </is>
      </c>
      <c r="F3653" t="n">
        <v>2</v>
      </c>
      <c r="G3653" t="inlineStr">
        <is>
          <t>Bildung</t>
        </is>
      </c>
      <c r="H3653" t="inlineStr">
        <is>
          <t>Q07595</t>
        </is>
      </c>
      <c r="I3653" t="inlineStr">
        <is>
          <t>de</t>
        </is>
      </c>
      <c r="J3653" t="b">
        <v>1</v>
      </c>
      <c r="K3653" t="inlineStr">
        <is>
          <t>7594e2e52539fcb93be0817e9e736e01</t>
        </is>
      </c>
      <c r="L3653" t="inlineStr">
        <is>
          <t>7594e2e52539fcb93be0817e9e736e01</t>
        </is>
      </c>
      <c r="M3653" t="n">
        <v>21</v>
      </c>
      <c r="N3653" t="n">
        <v>21</v>
      </c>
    </row>
    <row r="3654">
      <c r="A3654" t="n">
        <v>232</v>
      </c>
      <c r="B3654" t="n">
        <v>2020</v>
      </c>
      <c r="C3654" t="n">
        <v>3536</v>
      </c>
      <c r="D3654" t="inlineStr">
        <is>
          <t>Gemäss dem Konzept der integrativen Schule werden Kinder mit Lernschwierigkeiten oder Behinderungen grundsätzlich in regulären Schulklassen unterrichtet. Befürworten Sie dies?</t>
        </is>
      </c>
      <c r="E3654" t="inlineStr">
        <is>
          <t>Standard-4</t>
        </is>
      </c>
      <c r="F3654" t="n">
        <v>2</v>
      </c>
      <c r="G3654" t="inlineStr">
        <is>
          <t>Bildung</t>
        </is>
      </c>
      <c r="H3654" t="inlineStr">
        <is>
          <t>Q07850</t>
        </is>
      </c>
      <c r="I3654" t="inlineStr">
        <is>
          <t>de</t>
        </is>
      </c>
      <c r="J3654" t="b">
        <v>1</v>
      </c>
      <c r="K3654" t="inlineStr">
        <is>
          <t>7594e2e52539fcb93be0817e9e736e01</t>
        </is>
      </c>
      <c r="L3654" t="inlineStr">
        <is>
          <t>7594e2e52539fcb93be0817e9e736e01</t>
        </is>
      </c>
      <c r="M3654" t="n">
        <v>21</v>
      </c>
      <c r="N3654" t="n">
        <v>21</v>
      </c>
    </row>
    <row r="3655">
      <c r="A3655" t="n">
        <v>230</v>
      </c>
      <c r="B3655" t="n">
        <v>2020</v>
      </c>
      <c r="C3655" t="n">
        <v>3487</v>
      </c>
      <c r="D3655" t="inlineStr">
        <is>
          <t>Gemäss dem Konzept der integrativen Schule werden Kinder mit Lernschwierigkeiten oder Behinderungen grundsätzlich in regulären Schulklassen unterrichtet. Befürworten Sie dies?</t>
        </is>
      </c>
      <c r="E3655" t="inlineStr">
        <is>
          <t>Standard-4</t>
        </is>
      </c>
      <c r="F3655" t="n">
        <v>2</v>
      </c>
      <c r="G3655" t="inlineStr">
        <is>
          <t>Bildung</t>
        </is>
      </c>
      <c r="H3655" t="inlineStr">
        <is>
          <t>Q08499</t>
        </is>
      </c>
      <c r="I3655" t="inlineStr">
        <is>
          <t>de</t>
        </is>
      </c>
      <c r="J3655" t="b">
        <v>1</v>
      </c>
      <c r="K3655" t="inlineStr">
        <is>
          <t>7594e2e52539fcb93be0817e9e736e01</t>
        </is>
      </c>
      <c r="L3655" t="inlineStr">
        <is>
          <t>7594e2e52539fcb93be0817e9e736e01</t>
        </is>
      </c>
      <c r="M3655" t="n">
        <v>21</v>
      </c>
      <c r="N3655" t="n">
        <v>21</v>
      </c>
    </row>
    <row r="3657">
      <c r="A3657" s="1">
        <f>== Cluster 619 – 15 Fragen – unterschiedliche Fragen vorhanden ===</f>
        <v/>
      </c>
      <c r="B3657" s="1" t="n"/>
      <c r="C3657" s="1" t="n"/>
      <c r="D3657" s="1" t="n"/>
      <c r="E3657" s="1" t="n"/>
      <c r="F3657" s="1" t="n"/>
      <c r="G3657" s="1" t="n"/>
      <c r="H3657" s="1" t="n"/>
      <c r="I3657" s="1" t="n"/>
      <c r="J3657" s="1" t="n"/>
      <c r="K3657" s="1" t="n"/>
      <c r="L3657" s="1" t="n"/>
      <c r="M3657" s="1" t="n"/>
      <c r="N3657" s="1" t="n"/>
    </row>
    <row r="3658">
      <c r="A3658" t="inlineStr">
        <is>
          <t>ID_Wahl</t>
        </is>
      </c>
      <c r="B3658" t="inlineStr">
        <is>
          <t>Datum</t>
        </is>
      </c>
      <c r="C3658" t="inlineStr">
        <is>
          <t>Frage_ID</t>
        </is>
      </c>
      <c r="D3658" t="inlineStr">
        <is>
          <t>Frage_Text</t>
        </is>
      </c>
      <c r="E3658" t="inlineStr">
        <is>
          <t>Frage_Typ</t>
        </is>
      </c>
      <c r="F3658" t="inlineStr">
        <is>
          <t>Bereich_ID</t>
        </is>
      </c>
      <c r="G3658" t="inlineStr">
        <is>
          <t>Bereich</t>
        </is>
      </c>
      <c r="H3658" t="inlineStr">
        <is>
          <t>ID_gesamt</t>
        </is>
      </c>
      <c r="I3658" t="inlineStr">
        <is>
          <t>Sprache</t>
        </is>
      </c>
      <c r="J3658" t="inlineStr">
        <is>
          <t>Duplikat</t>
        </is>
      </c>
      <c r="K3658" t="inlineStr">
        <is>
          <t>Frage_Hash</t>
        </is>
      </c>
      <c r="L3658" t="inlineStr">
        <is>
          <t>Duplikat_Gruppe</t>
        </is>
      </c>
      <c r="M3658" t="inlineStr">
        <is>
          <t>Cluster_Duplikate</t>
        </is>
      </c>
      <c r="N3658" t="inlineStr">
        <is>
          <t>Cluster_Final</t>
        </is>
      </c>
    </row>
    <row r="3659">
      <c r="A3659" t="n">
        <v>76</v>
      </c>
      <c r="B3659" t="n">
        <v>2015</v>
      </c>
      <c r="C3659" t="n">
        <v>1165</v>
      </c>
      <c r="D3659" t="inlineStr">
        <is>
          <t>Sollen die Befugnisse der Sicherheitsbehörden zur präventiven Überwachung des Post-, Telefon- und E-Mail-Verkehrs ausgeweitet werden?</t>
        </is>
      </c>
      <c r="E3659" t="inlineStr">
        <is>
          <t>Standard-4</t>
        </is>
      </c>
      <c r="F3659" t="n">
        <v>7</v>
      </c>
      <c r="G3659" t="inlineStr">
        <is>
          <t>Justiz, Armee &amp; Polizei</t>
        </is>
      </c>
      <c r="H3659" t="inlineStr">
        <is>
          <t>Q04529</t>
        </is>
      </c>
      <c r="I3659" t="inlineStr">
        <is>
          <t>de</t>
        </is>
      </c>
      <c r="J3659" t="b">
        <v>1</v>
      </c>
      <c r="K3659" t="inlineStr">
        <is>
          <t>9a153cb2b314211053eaeed79b43020d</t>
        </is>
      </c>
      <c r="L3659" t="inlineStr">
        <is>
          <t>9a153cb2b314211053eaeed79b43020d</t>
        </is>
      </c>
      <c r="M3659" t="n">
        <v>619</v>
      </c>
      <c r="N3659" t="n">
        <v>619</v>
      </c>
    </row>
    <row r="3660">
      <c r="A3660" t="n">
        <v>96</v>
      </c>
      <c r="B3660" t="n">
        <v>2015</v>
      </c>
      <c r="C3660" t="n">
        <v>1224</v>
      </c>
      <c r="D3660" t="inlineStr">
        <is>
          <t>Sollen die Befugnisse der Sicherheitsbehörden zur präventiven Überwachung des Post-, Telefon- und E-Mail-Verkehrs ausgeweitet werden?</t>
        </is>
      </c>
      <c r="E3660" t="inlineStr">
        <is>
          <t>Standard-4</t>
        </is>
      </c>
      <c r="F3660" t="n">
        <v>7</v>
      </c>
      <c r="G3660" t="inlineStr">
        <is>
          <t>Justiz, Armee &amp; Polizei</t>
        </is>
      </c>
      <c r="H3660" t="inlineStr">
        <is>
          <t>Q04701</t>
        </is>
      </c>
      <c r="I3660" t="inlineStr">
        <is>
          <t>de</t>
        </is>
      </c>
      <c r="J3660" t="b">
        <v>1</v>
      </c>
      <c r="K3660" t="inlineStr">
        <is>
          <t>9a153cb2b314211053eaeed79b43020d</t>
        </is>
      </c>
      <c r="L3660" t="inlineStr">
        <is>
          <t>9a153cb2b314211053eaeed79b43020d</t>
        </is>
      </c>
      <c r="M3660" t="n">
        <v>619</v>
      </c>
      <c r="N3660" t="n">
        <v>619</v>
      </c>
    </row>
    <row r="3661">
      <c r="A3661" t="n">
        <v>95</v>
      </c>
      <c r="B3661" t="n">
        <v>2015</v>
      </c>
      <c r="C3661" t="n">
        <v>1489</v>
      </c>
      <c r="D3661" t="inlineStr">
        <is>
          <t>Sollen die Befugnisse der Sicherheitsbehörden zur präventiven Überwachung des Post-, Telefon- und E-Mail-Verkehrs ausgeweitet werden?</t>
        </is>
      </c>
      <c r="E3661" t="inlineStr">
        <is>
          <t>Standard-4</t>
        </is>
      </c>
      <c r="F3661" t="n">
        <v>7</v>
      </c>
      <c r="G3661" t="inlineStr">
        <is>
          <t>Justiz, Armee &amp; Polizei</t>
        </is>
      </c>
      <c r="H3661" t="inlineStr">
        <is>
          <t>Q04771</t>
        </is>
      </c>
      <c r="I3661" t="inlineStr">
        <is>
          <t>de</t>
        </is>
      </c>
      <c r="J3661" t="b">
        <v>1</v>
      </c>
      <c r="K3661" t="inlineStr">
        <is>
          <t>9a153cb2b314211053eaeed79b43020d</t>
        </is>
      </c>
      <c r="L3661" t="inlineStr">
        <is>
          <t>9a153cb2b314211053eaeed79b43020d</t>
        </is>
      </c>
      <c r="M3661" t="n">
        <v>619</v>
      </c>
      <c r="N3661" t="n">
        <v>619</v>
      </c>
    </row>
    <row r="3662">
      <c r="A3662" t="n">
        <v>80</v>
      </c>
      <c r="B3662" t="n">
        <v>2015</v>
      </c>
      <c r="C3662" t="n">
        <v>1279</v>
      </c>
      <c r="D3662" t="inlineStr">
        <is>
          <t>Sollen die Befugnisse der Sicherheitsbehörden zur präventiven Überwachung des Post-, Telefon- und E-Mail-Verkehrs ausgeweitet werden?</t>
        </is>
      </c>
      <c r="E3662" t="inlineStr">
        <is>
          <t>Standard-4</t>
        </is>
      </c>
      <c r="F3662" t="n">
        <v>7</v>
      </c>
      <c r="G3662" t="inlineStr">
        <is>
          <t>Justiz, Armee &amp; Polizei</t>
        </is>
      </c>
      <c r="H3662" t="inlineStr">
        <is>
          <t>Q04886</t>
        </is>
      </c>
      <c r="I3662" t="inlineStr">
        <is>
          <t>de</t>
        </is>
      </c>
      <c r="J3662" t="b">
        <v>1</v>
      </c>
      <c r="K3662" t="inlineStr">
        <is>
          <t>9a153cb2b314211053eaeed79b43020d</t>
        </is>
      </c>
      <c r="L3662" t="inlineStr">
        <is>
          <t>9a153cb2b314211053eaeed79b43020d</t>
        </is>
      </c>
      <c r="M3662" t="n">
        <v>619</v>
      </c>
      <c r="N3662" t="n">
        <v>619</v>
      </c>
    </row>
    <row r="3663">
      <c r="A3663" t="n">
        <v>26</v>
      </c>
      <c r="B3663" t="n">
        <v>2012</v>
      </c>
      <c r="C3663" t="n">
        <v>58</v>
      </c>
      <c r="D3663" t="inlineStr">
        <is>
          <t>Sollen die Befugnisse der Sicherheitsbehörden zur präventiven Überwachung des Post-, Telefon- und E-Mail-Verkehrs ausgeweitet werden?</t>
        </is>
      </c>
      <c r="E3663" t="inlineStr">
        <is>
          <t>Standard-4</t>
        </is>
      </c>
      <c r="F3663" t="n">
        <v>7</v>
      </c>
      <c r="G3663" t="inlineStr">
        <is>
          <t>Justiz, Armee &amp; Polizei</t>
        </is>
      </c>
      <c r="H3663" t="inlineStr">
        <is>
          <t>Q06233</t>
        </is>
      </c>
      <c r="I3663" t="inlineStr">
        <is>
          <t>de</t>
        </is>
      </c>
      <c r="J3663" t="b">
        <v>1</v>
      </c>
      <c r="K3663" t="inlineStr">
        <is>
          <t>9a153cb2b314211053eaeed79b43020d</t>
        </is>
      </c>
      <c r="L3663" t="inlineStr">
        <is>
          <t>9a153cb2b314211053eaeed79b43020d</t>
        </is>
      </c>
      <c r="M3663" t="n">
        <v>619</v>
      </c>
      <c r="N3663" t="n">
        <v>619</v>
      </c>
    </row>
    <row r="3664">
      <c r="A3664" t="n">
        <v>56</v>
      </c>
      <c r="B3664" t="n">
        <v>2014</v>
      </c>
      <c r="C3664" t="n">
        <v>58</v>
      </c>
      <c r="D3664" t="inlineStr">
        <is>
          <t>Sollen die Befugnisse der Sicherheitsbehörden zur präventiven Überwachung des Post-, Telefon- und E-Mail-Verkehrs ausgeweitet werden?</t>
        </is>
      </c>
      <c r="E3664" t="inlineStr">
        <is>
          <t>Standard-4</t>
        </is>
      </c>
      <c r="F3664" t="n">
        <v>7</v>
      </c>
      <c r="G3664" t="inlineStr">
        <is>
          <t>Justiz, Armee &amp; Polizei</t>
        </is>
      </c>
      <c r="H3664" t="inlineStr">
        <is>
          <t>Q06414</t>
        </is>
      </c>
      <c r="I3664" t="inlineStr">
        <is>
          <t>de</t>
        </is>
      </c>
      <c r="J3664" t="b">
        <v>1</v>
      </c>
      <c r="K3664" t="inlineStr">
        <is>
          <t>9a153cb2b314211053eaeed79b43020d</t>
        </is>
      </c>
      <c r="L3664" t="inlineStr">
        <is>
          <t>9a153cb2b314211053eaeed79b43020d</t>
        </is>
      </c>
      <c r="M3664" t="n">
        <v>619</v>
      </c>
      <c r="N3664" t="n">
        <v>619</v>
      </c>
    </row>
    <row r="3665">
      <c r="A3665" t="n">
        <v>76</v>
      </c>
      <c r="B3665" t="n">
        <v>2015</v>
      </c>
      <c r="C3665" t="n">
        <v>1165</v>
      </c>
      <c r="D3665" t="inlineStr">
        <is>
          <t>Sollen die Befugnisse der Sicherheitsbehörden zur präventiven Überwachung des Post-, Telefon- und E-Mail-Verkehrs ausgeweitet werden?</t>
        </is>
      </c>
      <c r="E3665" t="inlineStr">
        <is>
          <t>Standard-4</t>
        </is>
      </c>
      <c r="F3665" t="n">
        <v>7</v>
      </c>
      <c r="G3665" t="inlineStr">
        <is>
          <t>Justiz, Armee &amp; Polizei</t>
        </is>
      </c>
      <c r="H3665" t="inlineStr">
        <is>
          <t>Q06525</t>
        </is>
      </c>
      <c r="I3665" t="inlineStr">
        <is>
          <t>de</t>
        </is>
      </c>
      <c r="J3665" t="b">
        <v>1</v>
      </c>
      <c r="K3665" t="inlineStr">
        <is>
          <t>9a153cb2b314211053eaeed79b43020d</t>
        </is>
      </c>
      <c r="L3665" t="inlineStr">
        <is>
          <t>9a153cb2b314211053eaeed79b43020d</t>
        </is>
      </c>
      <c r="M3665" t="n">
        <v>619</v>
      </c>
      <c r="N3665" t="n">
        <v>619</v>
      </c>
    </row>
    <row r="3666">
      <c r="A3666" t="n">
        <v>36</v>
      </c>
      <c r="B3666" t="n">
        <v>2012</v>
      </c>
      <c r="C3666" t="n">
        <v>58</v>
      </c>
      <c r="D3666" t="inlineStr">
        <is>
          <t>Sollen die Befugnisse der Sicherheitsbehörden zur präventiven Überwachung des Post-, Telefon- und E-Mail-Verkehrs ausgeweitet werden?</t>
        </is>
      </c>
      <c r="E3666" t="inlineStr">
        <is>
          <t>Standard-4</t>
        </is>
      </c>
      <c r="F3666" t="n">
        <v>7</v>
      </c>
      <c r="G3666" t="inlineStr">
        <is>
          <t>Justiz, Armee &amp; Polizei</t>
        </is>
      </c>
      <c r="H3666" t="inlineStr">
        <is>
          <t>Q06635</t>
        </is>
      </c>
      <c r="I3666" t="inlineStr">
        <is>
          <t>de</t>
        </is>
      </c>
      <c r="J3666" t="b">
        <v>1</v>
      </c>
      <c r="K3666" t="inlineStr">
        <is>
          <t>9a153cb2b314211053eaeed79b43020d</t>
        </is>
      </c>
      <c r="L3666" t="inlineStr">
        <is>
          <t>9a153cb2b314211053eaeed79b43020d</t>
        </is>
      </c>
      <c r="M3666" t="n">
        <v>619</v>
      </c>
      <c r="N3666" t="n">
        <v>619</v>
      </c>
    </row>
    <row r="3667">
      <c r="A3667" t="n">
        <v>63</v>
      </c>
      <c r="B3667" t="n">
        <v>2014</v>
      </c>
      <c r="C3667" t="n">
        <v>963</v>
      </c>
      <c r="D3667" t="inlineStr">
        <is>
          <t xml:space="preserve">Sollen die Befugnisse der Sicherheitsbehörden zur präventiven Überwachung des Post-, Telefon- und E-Mail-Verkehrs ausgeweitet werden? </t>
        </is>
      </c>
      <c r="E3667" t="inlineStr">
        <is>
          <t>Standard-4</t>
        </is>
      </c>
      <c r="F3667" t="n">
        <v>7</v>
      </c>
      <c r="G3667" t="inlineStr">
        <is>
          <t>Justiz, Armee &amp; Polizei</t>
        </is>
      </c>
      <c r="H3667" t="inlineStr">
        <is>
          <t>Q06983</t>
        </is>
      </c>
      <c r="I3667" t="inlineStr">
        <is>
          <t>de</t>
        </is>
      </c>
      <c r="J3667" t="b">
        <v>1</v>
      </c>
      <c r="K3667" t="inlineStr">
        <is>
          <t>9a153cb2b314211053eaeed79b43020d</t>
        </is>
      </c>
      <c r="L3667" t="inlineStr">
        <is>
          <t>9a153cb2b314211053eaeed79b43020d</t>
        </is>
      </c>
      <c r="M3667" t="n">
        <v>619</v>
      </c>
      <c r="N3667" t="n">
        <v>619</v>
      </c>
    </row>
    <row r="3668">
      <c r="A3668" t="n">
        <v>61</v>
      </c>
      <c r="B3668" t="n">
        <v>2014</v>
      </c>
      <c r="C3668" t="n">
        <v>963</v>
      </c>
      <c r="D3668" t="inlineStr">
        <is>
          <t xml:space="preserve">Sollen die Befugnisse der Sicherheitsbehörden zur präventiven Überwachung des Post-, Telefon- und E-Mail-Verkehrs ausgeweitet werden? </t>
        </is>
      </c>
      <c r="E3668" t="inlineStr">
        <is>
          <t>Standard-4</t>
        </is>
      </c>
      <c r="F3668" t="n">
        <v>7</v>
      </c>
      <c r="G3668" t="inlineStr">
        <is>
          <t>Justiz, Armee &amp; Polizei</t>
        </is>
      </c>
      <c r="H3668" t="inlineStr">
        <is>
          <t>Q07094</t>
        </is>
      </c>
      <c r="I3668" t="inlineStr">
        <is>
          <t>de</t>
        </is>
      </c>
      <c r="J3668" t="b">
        <v>1</v>
      </c>
      <c r="K3668" t="inlineStr">
        <is>
          <t>9a153cb2b314211053eaeed79b43020d</t>
        </is>
      </c>
      <c r="L3668" t="inlineStr">
        <is>
          <t>9a153cb2b314211053eaeed79b43020d</t>
        </is>
      </c>
      <c r="M3668" t="n">
        <v>619</v>
      </c>
      <c r="N3668" t="n">
        <v>619</v>
      </c>
    </row>
    <row r="3669">
      <c r="A3669" t="n">
        <v>96</v>
      </c>
      <c r="B3669" t="n">
        <v>2015</v>
      </c>
      <c r="C3669" t="n">
        <v>1224</v>
      </c>
      <c r="D3669" t="inlineStr">
        <is>
          <t>Sollen die Befugnisse der Sicherheitsbehörden zur präventiven Überwachung des Post-, Telefon- und E-Mail-Verkehrs ausgeweitet werden?</t>
        </is>
      </c>
      <c r="E3669" t="inlineStr">
        <is>
          <t>Standard-4</t>
        </is>
      </c>
      <c r="F3669" t="n">
        <v>7</v>
      </c>
      <c r="G3669" t="inlineStr">
        <is>
          <t>Justiz, Armee &amp; Polizei</t>
        </is>
      </c>
      <c r="H3669" t="inlineStr">
        <is>
          <t>Q07319</t>
        </is>
      </c>
      <c r="I3669" t="inlineStr">
        <is>
          <t>de</t>
        </is>
      </c>
      <c r="J3669" t="b">
        <v>1</v>
      </c>
      <c r="K3669" t="inlineStr">
        <is>
          <t>9a153cb2b314211053eaeed79b43020d</t>
        </is>
      </c>
      <c r="L3669" t="inlineStr">
        <is>
          <t>9a153cb2b314211053eaeed79b43020d</t>
        </is>
      </c>
      <c r="M3669" t="n">
        <v>619</v>
      </c>
      <c r="N3669" t="n">
        <v>619</v>
      </c>
    </row>
    <row r="3670">
      <c r="A3670" t="n">
        <v>95</v>
      </c>
      <c r="B3670" t="n">
        <v>2015</v>
      </c>
      <c r="C3670" t="n">
        <v>1489</v>
      </c>
      <c r="D3670" t="inlineStr">
        <is>
          <t>Sollen die Befugnisse der Sicherheitsbehörden zur präventiven Überwachung des Post-, Telefon- und E-Mail-Verkehrs ausgeweitet werden?</t>
        </is>
      </c>
      <c r="E3670" t="inlineStr">
        <is>
          <t>Standard-4</t>
        </is>
      </c>
      <c r="F3670" t="n">
        <v>7</v>
      </c>
      <c r="G3670" t="inlineStr">
        <is>
          <t>Justiz, Armee &amp; Polizei</t>
        </is>
      </c>
      <c r="H3670" t="inlineStr">
        <is>
          <t>Q07551</t>
        </is>
      </c>
      <c r="I3670" t="inlineStr">
        <is>
          <t>de</t>
        </is>
      </c>
      <c r="J3670" t="b">
        <v>1</v>
      </c>
      <c r="K3670" t="inlineStr">
        <is>
          <t>9a153cb2b314211053eaeed79b43020d</t>
        </is>
      </c>
      <c r="L3670" t="inlineStr">
        <is>
          <t>9a153cb2b314211053eaeed79b43020d</t>
        </is>
      </c>
      <c r="M3670" t="n">
        <v>619</v>
      </c>
      <c r="N3670" t="n">
        <v>619</v>
      </c>
    </row>
    <row r="3671">
      <c r="A3671" t="n">
        <v>44</v>
      </c>
      <c r="B3671" t="n">
        <v>2013</v>
      </c>
      <c r="C3671" t="n">
        <v>603</v>
      </c>
      <c r="D3671" t="inlineStr">
        <is>
          <t>Sollen die Befugnisse der Sicherheitsbehörden zur präventiven Überwachung des Post-, Telefon- und E-Mail-Verkehrs ausgeweitet werden?</t>
        </is>
      </c>
      <c r="E3671" t="inlineStr">
        <is>
          <t>Standard-4</t>
        </is>
      </c>
      <c r="F3671" t="n">
        <v>7</v>
      </c>
      <c r="G3671" t="inlineStr">
        <is>
          <t>Justiz, Armee &amp; Polizei</t>
        </is>
      </c>
      <c r="H3671" t="inlineStr">
        <is>
          <t>Q07971</t>
        </is>
      </c>
      <c r="I3671" t="inlineStr">
        <is>
          <t>de</t>
        </is>
      </c>
      <c r="J3671" t="b">
        <v>1</v>
      </c>
      <c r="K3671" t="inlineStr">
        <is>
          <t>9a153cb2b314211053eaeed79b43020d</t>
        </is>
      </c>
      <c r="L3671" t="inlineStr">
        <is>
          <t>9a153cb2b314211053eaeed79b43020d</t>
        </is>
      </c>
      <c r="M3671" t="n">
        <v>619</v>
      </c>
      <c r="N3671" t="n">
        <v>619</v>
      </c>
    </row>
    <row r="3672">
      <c r="A3672" t="n">
        <v>70</v>
      </c>
      <c r="B3672" t="n">
        <v>2014</v>
      </c>
      <c r="C3672" t="n">
        <v>603</v>
      </c>
      <c r="D3672" t="inlineStr">
        <is>
          <t>Sollen die Befugnisse der Sicherheitsbehörden zur präventiven Überwachung des Post-, Telefon- und E-Mail-Verkehrs ausgeweitet werden?</t>
        </is>
      </c>
      <c r="E3672" t="inlineStr">
        <is>
          <t>Standard-4</t>
        </is>
      </c>
      <c r="F3672" t="n">
        <v>7</v>
      </c>
      <c r="G3672" t="inlineStr">
        <is>
          <t>Justiz, Armee &amp; Polizei</t>
        </is>
      </c>
      <c r="H3672" t="inlineStr">
        <is>
          <t>Q08797</t>
        </is>
      </c>
      <c r="I3672" t="inlineStr">
        <is>
          <t>de</t>
        </is>
      </c>
      <c r="J3672" t="b">
        <v>1</v>
      </c>
      <c r="K3672" t="inlineStr">
        <is>
          <t>9a153cb2b314211053eaeed79b43020d</t>
        </is>
      </c>
      <c r="L3672" t="inlineStr">
        <is>
          <t>9a153cb2b314211053eaeed79b43020d</t>
        </is>
      </c>
      <c r="M3672" t="n">
        <v>619</v>
      </c>
      <c r="N3672" t="n">
        <v>619</v>
      </c>
    </row>
    <row r="3673">
      <c r="A3673" t="n">
        <v>80</v>
      </c>
      <c r="B3673" t="n">
        <v>2015</v>
      </c>
      <c r="C3673" t="n">
        <v>1279</v>
      </c>
      <c r="D3673" t="inlineStr">
        <is>
          <t>Sollen die Befugnisse der Sicherheitsbehörden zur präventiven Überwachung des Post-, Telefon- und E-Mail-Verkehrs ausgeweitet werden?</t>
        </is>
      </c>
      <c r="E3673" t="inlineStr">
        <is>
          <t>Standard-4</t>
        </is>
      </c>
      <c r="F3673" t="n">
        <v>7</v>
      </c>
      <c r="G3673" t="inlineStr">
        <is>
          <t>Justiz, Armee &amp; Polizei</t>
        </is>
      </c>
      <c r="H3673" t="inlineStr">
        <is>
          <t>Q08908</t>
        </is>
      </c>
      <c r="I3673" t="inlineStr">
        <is>
          <t>de</t>
        </is>
      </c>
      <c r="J3673" t="b">
        <v>1</v>
      </c>
      <c r="K3673" t="inlineStr">
        <is>
          <t>9a153cb2b314211053eaeed79b43020d</t>
        </is>
      </c>
      <c r="L3673" t="inlineStr">
        <is>
          <t>9a153cb2b314211053eaeed79b43020d</t>
        </is>
      </c>
      <c r="M3673" t="n">
        <v>619</v>
      </c>
      <c r="N3673" t="n">
        <v>619</v>
      </c>
    </row>
    <row r="3675">
      <c r="A3675" s="1">
        <f>== Cluster 626 – 15 Fragen – alle Fragen identisch ===</f>
        <v/>
      </c>
      <c r="B3675" s="1" t="n"/>
      <c r="C3675" s="1" t="n"/>
      <c r="D3675" s="1" t="n"/>
      <c r="E3675" s="1" t="n"/>
      <c r="F3675" s="1" t="n"/>
      <c r="G3675" s="1" t="n"/>
      <c r="H3675" s="1" t="n"/>
      <c r="I3675" s="1" t="n"/>
      <c r="J3675" s="1" t="n"/>
      <c r="K3675" s="1" t="n"/>
      <c r="L3675" s="1" t="n"/>
      <c r="M3675" s="1" t="n"/>
      <c r="N3675" s="1" t="n"/>
    </row>
    <row r="3676">
      <c r="A3676" t="inlineStr">
        <is>
          <t>ID_Wahl</t>
        </is>
      </c>
      <c r="B3676" t="inlineStr">
        <is>
          <t>Datum</t>
        </is>
      </c>
      <c r="C3676" t="inlineStr">
        <is>
          <t>Frage_ID</t>
        </is>
      </c>
      <c r="D3676" t="inlineStr">
        <is>
          <t>Frage_Text</t>
        </is>
      </c>
      <c r="E3676" t="inlineStr">
        <is>
          <t>Frage_Typ</t>
        </is>
      </c>
      <c r="F3676" t="inlineStr">
        <is>
          <t>Bereich_ID</t>
        </is>
      </c>
      <c r="G3676" t="inlineStr">
        <is>
          <t>Bereich</t>
        </is>
      </c>
      <c r="H3676" t="inlineStr">
        <is>
          <t>ID_gesamt</t>
        </is>
      </c>
      <c r="I3676" t="inlineStr">
        <is>
          <t>Sprache</t>
        </is>
      </c>
      <c r="J3676" t="inlineStr">
        <is>
          <t>Duplikat</t>
        </is>
      </c>
      <c r="K3676" t="inlineStr">
        <is>
          <t>Frage_Hash</t>
        </is>
      </c>
      <c r="L3676" t="inlineStr">
        <is>
          <t>Duplikat_Gruppe</t>
        </is>
      </c>
      <c r="M3676" t="inlineStr">
        <is>
          <t>Cluster_Duplikate</t>
        </is>
      </c>
      <c r="N3676" t="inlineStr">
        <is>
          <t>Cluster_Final</t>
        </is>
      </c>
    </row>
    <row r="3677">
      <c r="A3677" t="n">
        <v>76</v>
      </c>
      <c r="B3677" t="n">
        <v>2015</v>
      </c>
      <c r="C3677" t="n">
        <v>1161</v>
      </c>
      <c r="D3677" t="inlineStr">
        <is>
          <t>Soll die Finanzierung von Parteien sowie von Wahl- und Abstimmungskampagnen vollständig offengelegt werden?</t>
        </is>
      </c>
      <c r="E3677" t="inlineStr">
        <is>
          <t>Standard-4</t>
        </is>
      </c>
      <c r="F3677" t="n">
        <v>10</v>
      </c>
      <c r="G3677" t="inlineStr">
        <is>
          <t>Politisches System</t>
        </is>
      </c>
      <c r="H3677" t="inlineStr">
        <is>
          <t>Q04536</t>
        </is>
      </c>
      <c r="I3677" t="inlineStr">
        <is>
          <t>de</t>
        </is>
      </c>
      <c r="J3677" t="b">
        <v>1</v>
      </c>
      <c r="K3677" t="inlineStr">
        <is>
          <t>01684b13655fd5965719a731bc13b908</t>
        </is>
      </c>
      <c r="L3677" t="inlineStr">
        <is>
          <t>01684b13655fd5965719a731bc13b908</t>
        </is>
      </c>
      <c r="M3677" t="n">
        <v>626</v>
      </c>
      <c r="N3677" t="n">
        <v>626</v>
      </c>
    </row>
    <row r="3678">
      <c r="A3678" t="n">
        <v>123</v>
      </c>
      <c r="B3678" t="n">
        <v>2015</v>
      </c>
      <c r="C3678" t="n">
        <v>1905</v>
      </c>
      <c r="D3678" t="inlineStr">
        <is>
          <t>Soll die Finanzierung von Parteien sowie von Wahl- und Abstimmungskampagnen vollständig offengelegt werden?</t>
        </is>
      </c>
      <c r="E3678" t="inlineStr">
        <is>
          <t>Standard-4</t>
        </is>
      </c>
      <c r="F3678" t="n">
        <v>10</v>
      </c>
      <c r="G3678" t="inlineStr">
        <is>
          <t>Politisches System</t>
        </is>
      </c>
      <c r="H3678" t="inlineStr">
        <is>
          <t>Q04595</t>
        </is>
      </c>
      <c r="I3678" t="inlineStr">
        <is>
          <t>de</t>
        </is>
      </c>
      <c r="J3678" t="b">
        <v>1</v>
      </c>
      <c r="K3678" t="inlineStr">
        <is>
          <t>01684b13655fd5965719a731bc13b908</t>
        </is>
      </c>
      <c r="L3678" t="inlineStr">
        <is>
          <t>01684b13655fd5965719a731bc13b908</t>
        </is>
      </c>
      <c r="M3678" t="n">
        <v>626</v>
      </c>
      <c r="N3678" t="n">
        <v>626</v>
      </c>
    </row>
    <row r="3679">
      <c r="A3679" t="n">
        <v>96</v>
      </c>
      <c r="B3679" t="n">
        <v>2015</v>
      </c>
      <c r="C3679" t="n">
        <v>1161</v>
      </c>
      <c r="D3679" t="inlineStr">
        <is>
          <t>Soll die Finanzierung von Parteien sowie von Wahl- und Abstimmungskampagnen vollständig offengelegt werden?</t>
        </is>
      </c>
      <c r="E3679" t="inlineStr">
        <is>
          <t>Standard-4</t>
        </is>
      </c>
      <c r="F3679" t="n">
        <v>10</v>
      </c>
      <c r="G3679" t="inlineStr">
        <is>
          <t>Politisches System</t>
        </is>
      </c>
      <c r="H3679" t="inlineStr">
        <is>
          <t>Q04709</t>
        </is>
      </c>
      <c r="I3679" t="inlineStr">
        <is>
          <t>de</t>
        </is>
      </c>
      <c r="J3679" t="b">
        <v>1</v>
      </c>
      <c r="K3679" t="inlineStr">
        <is>
          <t>01684b13655fd5965719a731bc13b908</t>
        </is>
      </c>
      <c r="L3679" t="inlineStr">
        <is>
          <t>01684b13655fd5965719a731bc13b908</t>
        </is>
      </c>
      <c r="M3679" t="n">
        <v>626</v>
      </c>
      <c r="N3679" t="n">
        <v>626</v>
      </c>
    </row>
    <row r="3680">
      <c r="A3680" t="n">
        <v>80</v>
      </c>
      <c r="B3680" t="n">
        <v>2015</v>
      </c>
      <c r="C3680" t="n">
        <v>1276</v>
      </c>
      <c r="D3680" t="inlineStr">
        <is>
          <t>Soll die Finanzierung von Parteien sowie von Wahl- und Abstimmungskampagnen vollständig offengelegt werden?</t>
        </is>
      </c>
      <c r="E3680" t="inlineStr">
        <is>
          <t>Standard-4</t>
        </is>
      </c>
      <c r="F3680" t="n">
        <v>10</v>
      </c>
      <c r="G3680" t="inlineStr">
        <is>
          <t>Politisches System</t>
        </is>
      </c>
      <c r="H3680" t="inlineStr">
        <is>
          <t>Q04896</t>
        </is>
      </c>
      <c r="I3680" t="inlineStr">
        <is>
          <t>de</t>
        </is>
      </c>
      <c r="J3680" t="b">
        <v>1</v>
      </c>
      <c r="K3680" t="inlineStr">
        <is>
          <t>01684b13655fd5965719a731bc13b908</t>
        </is>
      </c>
      <c r="L3680" t="inlineStr">
        <is>
          <t>01684b13655fd5965719a731bc13b908</t>
        </is>
      </c>
      <c r="M3680" t="n">
        <v>626</v>
      </c>
      <c r="N3680" t="n">
        <v>626</v>
      </c>
    </row>
    <row r="3681">
      <c r="A3681" t="n">
        <v>122</v>
      </c>
      <c r="B3681" t="n">
        <v>2016</v>
      </c>
      <c r="C3681" t="n">
        <v>1837</v>
      </c>
      <c r="D3681" t="inlineStr">
        <is>
          <t>Soll die Finanzierung von Parteien sowie von Wahl- und Abstimmungskampagnen vollständig offengelegt werden?</t>
        </is>
      </c>
      <c r="E3681" t="inlineStr">
        <is>
          <t>Standard-4</t>
        </is>
      </c>
      <c r="F3681" t="n">
        <v>10</v>
      </c>
      <c r="G3681" t="inlineStr">
        <is>
          <t>Politisches System</t>
        </is>
      </c>
      <c r="H3681" t="inlineStr">
        <is>
          <t>Q04950</t>
        </is>
      </c>
      <c r="I3681" t="inlineStr">
        <is>
          <t>de</t>
        </is>
      </c>
      <c r="J3681" t="b">
        <v>1</v>
      </c>
      <c r="K3681" t="inlineStr">
        <is>
          <t>01684b13655fd5965719a731bc13b908</t>
        </is>
      </c>
      <c r="L3681" t="inlineStr">
        <is>
          <t>01684b13655fd5965719a731bc13b908</t>
        </is>
      </c>
      <c r="M3681" t="n">
        <v>626</v>
      </c>
      <c r="N3681" t="n">
        <v>626</v>
      </c>
    </row>
    <row r="3682">
      <c r="A3682" t="n">
        <v>154</v>
      </c>
      <c r="B3682" t="n">
        <v>2017</v>
      </c>
      <c r="C3682" t="n">
        <v>2196</v>
      </c>
      <c r="D3682" t="inlineStr">
        <is>
          <t>Soll die Finanzierung von Parteien sowie von Wahl- und Abstimmungskampagnen vollständig offengelegt werden?</t>
        </is>
      </c>
      <c r="E3682" t="inlineStr">
        <is>
          <t>Standard-4</t>
        </is>
      </c>
      <c r="F3682" t="n">
        <v>10</v>
      </c>
      <c r="G3682" t="inlineStr">
        <is>
          <t>Politisches System</t>
        </is>
      </c>
      <c r="H3682" t="inlineStr">
        <is>
          <t>Q05241</t>
        </is>
      </c>
      <c r="I3682" t="inlineStr">
        <is>
          <t>de</t>
        </is>
      </c>
      <c r="J3682" t="b">
        <v>1</v>
      </c>
      <c r="K3682" t="inlineStr">
        <is>
          <t>01684b13655fd5965719a731bc13b908</t>
        </is>
      </c>
      <c r="L3682" t="inlineStr">
        <is>
          <t>01684b13655fd5965719a731bc13b908</t>
        </is>
      </c>
      <c r="M3682" t="n">
        <v>626</v>
      </c>
      <c r="N3682" t="n">
        <v>626</v>
      </c>
    </row>
    <row r="3683">
      <c r="A3683" t="n">
        <v>156</v>
      </c>
      <c r="B3683" t="n">
        <v>2017</v>
      </c>
      <c r="C3683" t="n">
        <v>2255</v>
      </c>
      <c r="D3683" t="inlineStr">
        <is>
          <t>Soll die Finanzierung von Parteien sowie von Wahl- und Abstimmungskampagnen vollständig offengelegt werden?</t>
        </is>
      </c>
      <c r="E3683" t="inlineStr">
        <is>
          <t>Standard-4</t>
        </is>
      </c>
      <c r="F3683" t="n">
        <v>10</v>
      </c>
      <c r="G3683" t="inlineStr">
        <is>
          <t>Politisches System</t>
        </is>
      </c>
      <c r="H3683" t="inlineStr">
        <is>
          <t>Q05360</t>
        </is>
      </c>
      <c r="I3683" t="inlineStr">
        <is>
          <t>de</t>
        </is>
      </c>
      <c r="J3683" t="b">
        <v>1</v>
      </c>
      <c r="K3683" t="inlineStr">
        <is>
          <t>01684b13655fd5965719a731bc13b908</t>
        </is>
      </c>
      <c r="L3683" t="inlineStr">
        <is>
          <t>01684b13655fd5965719a731bc13b908</t>
        </is>
      </c>
      <c r="M3683" t="n">
        <v>626</v>
      </c>
      <c r="N3683" t="n">
        <v>626</v>
      </c>
    </row>
    <row r="3684">
      <c r="A3684" t="n">
        <v>122</v>
      </c>
      <c r="B3684" t="n">
        <v>2016</v>
      </c>
      <c r="C3684" t="n">
        <v>1837</v>
      </c>
      <c r="D3684" t="inlineStr">
        <is>
          <t>Soll die Finanzierung von Parteien sowie von Wahl- und Abstimmungskampagnen vollständig offengelegt werden?</t>
        </is>
      </c>
      <c r="E3684" t="inlineStr">
        <is>
          <t>Standard-4</t>
        </is>
      </c>
      <c r="F3684" t="n">
        <v>10</v>
      </c>
      <c r="G3684" t="inlineStr">
        <is>
          <t>Politisches System</t>
        </is>
      </c>
      <c r="H3684" t="inlineStr">
        <is>
          <t>Q06300</t>
        </is>
      </c>
      <c r="I3684" t="inlineStr">
        <is>
          <t>de</t>
        </is>
      </c>
      <c r="J3684" t="b">
        <v>1</v>
      </c>
      <c r="K3684" t="inlineStr">
        <is>
          <t>01684b13655fd5965719a731bc13b908</t>
        </is>
      </c>
      <c r="L3684" t="inlineStr">
        <is>
          <t>01684b13655fd5965719a731bc13b908</t>
        </is>
      </c>
      <c r="M3684" t="n">
        <v>626</v>
      </c>
      <c r="N3684" t="n">
        <v>626</v>
      </c>
    </row>
    <row r="3685">
      <c r="A3685" t="n">
        <v>76</v>
      </c>
      <c r="B3685" t="n">
        <v>2015</v>
      </c>
      <c r="C3685" t="n">
        <v>1161</v>
      </c>
      <c r="D3685" t="inlineStr">
        <is>
          <t>Soll die Finanzierung von Parteien sowie von Wahl- und Abstimmungskampagnen vollständig offengelegt werden?</t>
        </is>
      </c>
      <c r="E3685" t="inlineStr">
        <is>
          <t>Standard-4</t>
        </is>
      </c>
      <c r="F3685" t="n">
        <v>10</v>
      </c>
      <c r="G3685" t="inlineStr">
        <is>
          <t>Politisches System</t>
        </is>
      </c>
      <c r="H3685" t="inlineStr">
        <is>
          <t>Q06532</t>
        </is>
      </c>
      <c r="I3685" t="inlineStr">
        <is>
          <t>de</t>
        </is>
      </c>
      <c r="J3685" t="b">
        <v>1</v>
      </c>
      <c r="K3685" t="inlineStr">
        <is>
          <t>01684b13655fd5965719a731bc13b908</t>
        </is>
      </c>
      <c r="L3685" t="inlineStr">
        <is>
          <t>01684b13655fd5965719a731bc13b908</t>
        </is>
      </c>
      <c r="M3685" t="n">
        <v>626</v>
      </c>
      <c r="N3685" t="n">
        <v>626</v>
      </c>
    </row>
    <row r="3686">
      <c r="A3686" t="n">
        <v>123</v>
      </c>
      <c r="B3686" t="n">
        <v>2016</v>
      </c>
      <c r="C3686" t="n">
        <v>1905</v>
      </c>
      <c r="D3686" t="inlineStr">
        <is>
          <t>Soll die Finanzierung von Parteien sowie von Wahl- und Abstimmungskampagnen vollständig offengelegt werden?</t>
        </is>
      </c>
      <c r="E3686" t="inlineStr">
        <is>
          <t>Standard-4</t>
        </is>
      </c>
      <c r="F3686" t="n">
        <v>10</v>
      </c>
      <c r="G3686" t="inlineStr">
        <is>
          <t>Politisches System</t>
        </is>
      </c>
      <c r="H3686" t="inlineStr">
        <is>
          <t>Q06704</t>
        </is>
      </c>
      <c r="I3686" t="inlineStr">
        <is>
          <t>de</t>
        </is>
      </c>
      <c r="J3686" t="b">
        <v>1</v>
      </c>
      <c r="K3686" t="inlineStr">
        <is>
          <t>01684b13655fd5965719a731bc13b908</t>
        </is>
      </c>
      <c r="L3686" t="inlineStr">
        <is>
          <t>01684b13655fd5965719a731bc13b908</t>
        </is>
      </c>
      <c r="M3686" t="n">
        <v>626</v>
      </c>
      <c r="N3686" t="n">
        <v>626</v>
      </c>
    </row>
    <row r="3687">
      <c r="A3687" t="n">
        <v>63</v>
      </c>
      <c r="B3687" t="n">
        <v>2014</v>
      </c>
      <c r="C3687" t="n">
        <v>781</v>
      </c>
      <c r="D3687" t="inlineStr">
        <is>
          <t>Soll die Finanzierung von Parteien sowie von Wahl- und Abstimmungskampagnen vollständig offengelegt werden?</t>
        </is>
      </c>
      <c r="E3687" t="inlineStr">
        <is>
          <t>Standard-4</t>
        </is>
      </c>
      <c r="F3687" t="n">
        <v>10</v>
      </c>
      <c r="G3687" t="inlineStr">
        <is>
          <t>Politisches System</t>
        </is>
      </c>
      <c r="H3687" t="inlineStr">
        <is>
          <t>Q06992</t>
        </is>
      </c>
      <c r="I3687" t="inlineStr">
        <is>
          <t>de</t>
        </is>
      </c>
      <c r="J3687" t="b">
        <v>1</v>
      </c>
      <c r="K3687" t="inlineStr">
        <is>
          <t>01684b13655fd5965719a731bc13b908</t>
        </is>
      </c>
      <c r="L3687" t="inlineStr">
        <is>
          <t>01684b13655fd5965719a731bc13b908</t>
        </is>
      </c>
      <c r="M3687" t="n">
        <v>626</v>
      </c>
      <c r="N3687" t="n">
        <v>626</v>
      </c>
    </row>
    <row r="3688">
      <c r="A3688" t="n">
        <v>96</v>
      </c>
      <c r="B3688" t="n">
        <v>2015</v>
      </c>
      <c r="C3688" t="n">
        <v>1161</v>
      </c>
      <c r="D3688" t="inlineStr">
        <is>
          <t>Soll die Finanzierung von Parteien sowie von Wahl- und Abstimmungskampagnen vollständig offengelegt werden?</t>
        </is>
      </c>
      <c r="E3688" t="inlineStr">
        <is>
          <t>Standard-4</t>
        </is>
      </c>
      <c r="F3688" t="n">
        <v>10</v>
      </c>
      <c r="G3688" t="inlineStr">
        <is>
          <t>Politisches System</t>
        </is>
      </c>
      <c r="H3688" t="inlineStr">
        <is>
          <t>Q07326</t>
        </is>
      </c>
      <c r="I3688" t="inlineStr">
        <is>
          <t>de</t>
        </is>
      </c>
      <c r="J3688" t="b">
        <v>1</v>
      </c>
      <c r="K3688" t="inlineStr">
        <is>
          <t>01684b13655fd5965719a731bc13b908</t>
        </is>
      </c>
      <c r="L3688" t="inlineStr">
        <is>
          <t>01684b13655fd5965719a731bc13b908</t>
        </is>
      </c>
      <c r="M3688" t="n">
        <v>626</v>
      </c>
      <c r="N3688" t="n">
        <v>626</v>
      </c>
    </row>
    <row r="3689">
      <c r="A3689" t="n">
        <v>154</v>
      </c>
      <c r="B3689" t="n">
        <v>2017</v>
      </c>
      <c r="C3689" t="n">
        <v>2196</v>
      </c>
      <c r="D3689" t="inlineStr">
        <is>
          <t>Soll die Finanzierung von Parteien sowie von Wahl- und Abstimmungskampagnen vollständig offengelegt werden?</t>
        </is>
      </c>
      <c r="E3689" t="inlineStr">
        <is>
          <t>Standard-4</t>
        </is>
      </c>
      <c r="F3689" t="n">
        <v>10</v>
      </c>
      <c r="G3689" t="inlineStr">
        <is>
          <t>Politisches System</t>
        </is>
      </c>
      <c r="H3689" t="inlineStr">
        <is>
          <t>Q08031</t>
        </is>
      </c>
      <c r="I3689" t="inlineStr">
        <is>
          <t>de</t>
        </is>
      </c>
      <c r="J3689" t="b">
        <v>1</v>
      </c>
      <c r="K3689" t="inlineStr">
        <is>
          <t>01684b13655fd5965719a731bc13b908</t>
        </is>
      </c>
      <c r="L3689" t="inlineStr">
        <is>
          <t>01684b13655fd5965719a731bc13b908</t>
        </is>
      </c>
      <c r="M3689" t="n">
        <v>626</v>
      </c>
      <c r="N3689" t="n">
        <v>626</v>
      </c>
    </row>
    <row r="3690">
      <c r="A3690" t="n">
        <v>156</v>
      </c>
      <c r="B3690" t="n">
        <v>2017</v>
      </c>
      <c r="C3690" t="n">
        <v>2255</v>
      </c>
      <c r="D3690" t="inlineStr">
        <is>
          <t>Soll die Finanzierung von Parteien sowie von Wahl- und Abstimmungskampagnen vollständig offengelegt werden?</t>
        </is>
      </c>
      <c r="E3690" t="inlineStr">
        <is>
          <t>Standard-4</t>
        </is>
      </c>
      <c r="F3690" t="n">
        <v>10</v>
      </c>
      <c r="G3690" t="inlineStr">
        <is>
          <t>Politisches System</t>
        </is>
      </c>
      <c r="H3690" t="inlineStr">
        <is>
          <t>Q08698</t>
        </is>
      </c>
      <c r="I3690" t="inlineStr">
        <is>
          <t>de</t>
        </is>
      </c>
      <c r="J3690" t="b">
        <v>1</v>
      </c>
      <c r="K3690" t="inlineStr">
        <is>
          <t>01684b13655fd5965719a731bc13b908</t>
        </is>
      </c>
      <c r="L3690" t="inlineStr">
        <is>
          <t>01684b13655fd5965719a731bc13b908</t>
        </is>
      </c>
      <c r="M3690" t="n">
        <v>626</v>
      </c>
      <c r="N3690" t="n">
        <v>626</v>
      </c>
    </row>
    <row r="3691">
      <c r="A3691" t="n">
        <v>80</v>
      </c>
      <c r="B3691" t="n">
        <v>2015</v>
      </c>
      <c r="C3691" t="n">
        <v>1276</v>
      </c>
      <c r="D3691" t="inlineStr">
        <is>
          <t>Soll die Finanzierung von Parteien sowie von Wahl- und Abstimmungskampagnen vollständig offengelegt werden?</t>
        </is>
      </c>
      <c r="E3691" t="inlineStr">
        <is>
          <t>Standard-4</t>
        </is>
      </c>
      <c r="F3691" t="n">
        <v>10</v>
      </c>
      <c r="G3691" t="inlineStr">
        <is>
          <t>Politisches System</t>
        </is>
      </c>
      <c r="H3691" t="inlineStr">
        <is>
          <t>Q08917</t>
        </is>
      </c>
      <c r="I3691" t="inlineStr">
        <is>
          <t>de</t>
        </is>
      </c>
      <c r="J3691" t="b">
        <v>1</v>
      </c>
      <c r="K3691" t="inlineStr">
        <is>
          <t>01684b13655fd5965719a731bc13b908</t>
        </is>
      </c>
      <c r="L3691" t="inlineStr">
        <is>
          <t>01684b13655fd5965719a731bc13b908</t>
        </is>
      </c>
      <c r="M3691" t="n">
        <v>626</v>
      </c>
      <c r="N3691" t="n">
        <v>626</v>
      </c>
    </row>
    <row r="3693">
      <c r="A3693" s="1">
        <f>== Cluster 630 – 15 Fragen – alle Fragen identisch ===</f>
        <v/>
      </c>
      <c r="B3693" s="1" t="n"/>
      <c r="C3693" s="1" t="n"/>
      <c r="D3693" s="1" t="n"/>
      <c r="E3693" s="1" t="n"/>
      <c r="F3693" s="1" t="n"/>
      <c r="G3693" s="1" t="n"/>
      <c r="H3693" s="1" t="n"/>
      <c r="I3693" s="1" t="n"/>
      <c r="J3693" s="1" t="n"/>
      <c r="K3693" s="1" t="n"/>
      <c r="L3693" s="1" t="n"/>
      <c r="M3693" s="1" t="n"/>
      <c r="N3693" s="1" t="n"/>
    </row>
    <row r="3694">
      <c r="A3694" t="inlineStr">
        <is>
          <t>ID_Wahl</t>
        </is>
      </c>
      <c r="B3694" t="inlineStr">
        <is>
          <t>Datum</t>
        </is>
      </c>
      <c r="C3694" t="inlineStr">
        <is>
          <t>Frage_ID</t>
        </is>
      </c>
      <c r="D3694" t="inlineStr">
        <is>
          <t>Frage_Text</t>
        </is>
      </c>
      <c r="E3694" t="inlineStr">
        <is>
          <t>Frage_Typ</t>
        </is>
      </c>
      <c r="F3694" t="inlineStr">
        <is>
          <t>Bereich_ID</t>
        </is>
      </c>
      <c r="G3694" t="inlineStr">
        <is>
          <t>Bereich</t>
        </is>
      </c>
      <c r="H3694" t="inlineStr">
        <is>
          <t>ID_gesamt</t>
        </is>
      </c>
      <c r="I3694" t="inlineStr">
        <is>
          <t>Sprache</t>
        </is>
      </c>
      <c r="J3694" t="inlineStr">
        <is>
          <t>Duplikat</t>
        </is>
      </c>
      <c r="K3694" t="inlineStr">
        <is>
          <t>Frage_Hash</t>
        </is>
      </c>
      <c r="L3694" t="inlineStr">
        <is>
          <t>Duplikat_Gruppe</t>
        </is>
      </c>
      <c r="M3694" t="inlineStr">
        <is>
          <t>Cluster_Duplikate</t>
        </is>
      </c>
      <c r="N3694" t="inlineStr">
        <is>
          <t>Cluster_Final</t>
        </is>
      </c>
    </row>
    <row r="3695">
      <c r="A3695" t="n">
        <v>76</v>
      </c>
      <c r="B3695" t="n">
        <v>2015</v>
      </c>
      <c r="C3695" t="n">
        <v>1172</v>
      </c>
      <c r="D3695" t="inlineStr">
        <is>
          <t>Soziale Sicherheit</t>
        </is>
      </c>
      <c r="E3695" t="inlineStr">
        <is>
          <t>Budget-5</t>
        </is>
      </c>
      <c r="F3695" t="n">
        <v>12</v>
      </c>
      <c r="G3695" t="inlineStr">
        <is>
          <t>Sozialstaat &amp; Familie</t>
        </is>
      </c>
      <c r="H3695" t="inlineStr">
        <is>
          <t>Q04541</t>
        </is>
      </c>
      <c r="I3695" t="inlineStr">
        <is>
          <t>de</t>
        </is>
      </c>
      <c r="J3695" t="b">
        <v>1</v>
      </c>
      <c r="K3695" t="inlineStr">
        <is>
          <t>83ea3e97c2feebcba51504ca8af0b4d1</t>
        </is>
      </c>
      <c r="L3695" t="inlineStr">
        <is>
          <t>83ea3e97c2feebcba51504ca8af0b4d1</t>
        </is>
      </c>
      <c r="M3695" t="n">
        <v>630</v>
      </c>
      <c r="N3695" t="n">
        <v>630</v>
      </c>
    </row>
    <row r="3696">
      <c r="A3696" t="n">
        <v>123</v>
      </c>
      <c r="B3696" t="n">
        <v>2015</v>
      </c>
      <c r="C3696" t="n">
        <v>1911</v>
      </c>
      <c r="D3696" t="inlineStr">
        <is>
          <t>Soziale Sicherheit</t>
        </is>
      </c>
      <c r="E3696" t="inlineStr">
        <is>
          <t>Budget-5</t>
        </is>
      </c>
      <c r="F3696" t="n">
        <v>12</v>
      </c>
      <c r="G3696" t="inlineStr">
        <is>
          <t>Sozialstaat &amp; Familie</t>
        </is>
      </c>
      <c r="H3696" t="inlineStr">
        <is>
          <t>Q04596</t>
        </is>
      </c>
      <c r="I3696" t="inlineStr">
        <is>
          <t>de</t>
        </is>
      </c>
      <c r="J3696" t="b">
        <v>1</v>
      </c>
      <c r="K3696" t="inlineStr">
        <is>
          <t>83ea3e97c2feebcba51504ca8af0b4d1</t>
        </is>
      </c>
      <c r="L3696" t="inlineStr">
        <is>
          <t>83ea3e97c2feebcba51504ca8af0b4d1</t>
        </is>
      </c>
      <c r="M3696" t="n">
        <v>630</v>
      </c>
      <c r="N3696" t="n">
        <v>630</v>
      </c>
    </row>
    <row r="3697">
      <c r="A3697" t="n">
        <v>122</v>
      </c>
      <c r="B3697" t="n">
        <v>2016</v>
      </c>
      <c r="C3697" t="n">
        <v>1853</v>
      </c>
      <c r="D3697" t="inlineStr">
        <is>
          <t>Soziale Sicherheit</t>
        </is>
      </c>
      <c r="E3697" t="inlineStr">
        <is>
          <t>Budget-5</t>
        </is>
      </c>
      <c r="F3697" t="n">
        <v>12</v>
      </c>
      <c r="G3697" t="inlineStr">
        <is>
          <t>Sozialstaat &amp; Familie</t>
        </is>
      </c>
      <c r="H3697" t="inlineStr">
        <is>
          <t>Q04954</t>
        </is>
      </c>
      <c r="I3697" t="inlineStr">
        <is>
          <t>de</t>
        </is>
      </c>
      <c r="J3697" t="b">
        <v>1</v>
      </c>
      <c r="K3697" t="inlineStr">
        <is>
          <t>83ea3e97c2feebcba51504ca8af0b4d1</t>
        </is>
      </c>
      <c r="L3697" t="inlineStr">
        <is>
          <t>83ea3e97c2feebcba51504ca8af0b4d1</t>
        </is>
      </c>
      <c r="M3697" t="n">
        <v>630</v>
      </c>
      <c r="N3697" t="n">
        <v>630</v>
      </c>
    </row>
    <row r="3698">
      <c r="A3698" t="n">
        <v>134</v>
      </c>
      <c r="B3698" t="n">
        <v>2016</v>
      </c>
      <c r="C3698" t="n">
        <v>1967</v>
      </c>
      <c r="D3698" t="inlineStr">
        <is>
          <t>Soziale Sicherheit</t>
        </is>
      </c>
      <c r="E3698" t="inlineStr">
        <is>
          <t>Budget-5</t>
        </is>
      </c>
      <c r="F3698" t="n">
        <v>12</v>
      </c>
      <c r="G3698" t="inlineStr">
        <is>
          <t>Sozialstaat &amp; Familie</t>
        </is>
      </c>
      <c r="H3698" t="inlineStr">
        <is>
          <t>Q05013</t>
        </is>
      </c>
      <c r="I3698" t="inlineStr">
        <is>
          <t>de</t>
        </is>
      </c>
      <c r="J3698" t="b">
        <v>1</v>
      </c>
      <c r="K3698" t="inlineStr">
        <is>
          <t>83ea3e97c2feebcba51504ca8af0b4d1</t>
        </is>
      </c>
      <c r="L3698" t="inlineStr">
        <is>
          <t>83ea3e97c2feebcba51504ca8af0b4d1</t>
        </is>
      </c>
      <c r="M3698" t="n">
        <v>630</v>
      </c>
      <c r="N3698" t="n">
        <v>630</v>
      </c>
    </row>
    <row r="3699">
      <c r="A3699" t="n">
        <v>154</v>
      </c>
      <c r="B3699" t="n">
        <v>2017</v>
      </c>
      <c r="C3699" t="n">
        <v>2215</v>
      </c>
      <c r="D3699" t="inlineStr">
        <is>
          <t>Soziale Sicherheit</t>
        </is>
      </c>
      <c r="E3699" t="inlineStr">
        <is>
          <t>Budget-5</t>
        </is>
      </c>
      <c r="F3699" t="n">
        <v>12</v>
      </c>
      <c r="G3699" t="inlineStr">
        <is>
          <t>Sozialstaat &amp; Familie</t>
        </is>
      </c>
      <c r="H3699" t="inlineStr">
        <is>
          <t>Q05243</t>
        </is>
      </c>
      <c r="I3699" t="inlineStr">
        <is>
          <t>de</t>
        </is>
      </c>
      <c r="J3699" t="b">
        <v>1</v>
      </c>
      <c r="K3699" t="inlineStr">
        <is>
          <t>83ea3e97c2feebcba51504ca8af0b4d1</t>
        </is>
      </c>
      <c r="L3699" t="inlineStr">
        <is>
          <t>83ea3e97c2feebcba51504ca8af0b4d1</t>
        </is>
      </c>
      <c r="M3699" t="n">
        <v>630</v>
      </c>
      <c r="N3699" t="n">
        <v>630</v>
      </c>
    </row>
    <row r="3700">
      <c r="A3700" t="n">
        <v>156</v>
      </c>
      <c r="B3700" t="n">
        <v>2017</v>
      </c>
      <c r="C3700" t="n">
        <v>2269</v>
      </c>
      <c r="D3700" t="inlineStr">
        <is>
          <t>Soziale Sicherheit</t>
        </is>
      </c>
      <c r="E3700" t="inlineStr">
        <is>
          <t>Budget-5</t>
        </is>
      </c>
      <c r="F3700" t="n">
        <v>12</v>
      </c>
      <c r="G3700" t="inlineStr">
        <is>
          <t>Sozialstaat &amp; Familie</t>
        </is>
      </c>
      <c r="H3700" t="inlineStr">
        <is>
          <t>Q05364</t>
        </is>
      </c>
      <c r="I3700" t="inlineStr">
        <is>
          <t>de</t>
        </is>
      </c>
      <c r="J3700" t="b">
        <v>1</v>
      </c>
      <c r="K3700" t="inlineStr">
        <is>
          <t>83ea3e97c2feebcba51504ca8af0b4d1</t>
        </is>
      </c>
      <c r="L3700" t="inlineStr">
        <is>
          <t>83ea3e97c2feebcba51504ca8af0b4d1</t>
        </is>
      </c>
      <c r="M3700" t="n">
        <v>630</v>
      </c>
      <c r="N3700" t="n">
        <v>630</v>
      </c>
    </row>
    <row r="3701">
      <c r="A3701" t="n">
        <v>122</v>
      </c>
      <c r="B3701" t="n">
        <v>2016</v>
      </c>
      <c r="C3701" t="n">
        <v>1853</v>
      </c>
      <c r="D3701" t="inlineStr">
        <is>
          <t>Soziale Sicherheit</t>
        </is>
      </c>
      <c r="E3701" t="inlineStr">
        <is>
          <t>Budget-5</t>
        </is>
      </c>
      <c r="F3701" t="n">
        <v>12</v>
      </c>
      <c r="G3701" t="inlineStr">
        <is>
          <t>Sozialstaat &amp; Familie</t>
        </is>
      </c>
      <c r="H3701" t="inlineStr">
        <is>
          <t>Q06304</t>
        </is>
      </c>
      <c r="I3701" t="inlineStr">
        <is>
          <t>de</t>
        </is>
      </c>
      <c r="J3701" t="b">
        <v>1</v>
      </c>
      <c r="K3701" t="inlineStr">
        <is>
          <t>83ea3e97c2feebcba51504ca8af0b4d1</t>
        </is>
      </c>
      <c r="L3701" t="inlineStr">
        <is>
          <t>83ea3e97c2feebcba51504ca8af0b4d1</t>
        </is>
      </c>
      <c r="M3701" t="n">
        <v>630</v>
      </c>
      <c r="N3701" t="n">
        <v>630</v>
      </c>
    </row>
    <row r="3702">
      <c r="A3702" t="n">
        <v>76</v>
      </c>
      <c r="B3702" t="n">
        <v>2015</v>
      </c>
      <c r="C3702" t="n">
        <v>1172</v>
      </c>
      <c r="D3702" t="inlineStr">
        <is>
          <t>Soziale Sicherheit</t>
        </is>
      </c>
      <c r="E3702" t="inlineStr">
        <is>
          <t>Budget-5</t>
        </is>
      </c>
      <c r="F3702" t="n">
        <v>12</v>
      </c>
      <c r="G3702" t="inlineStr">
        <is>
          <t>Sozialstaat &amp; Familie</t>
        </is>
      </c>
      <c r="H3702" t="inlineStr">
        <is>
          <t>Q06537</t>
        </is>
      </c>
      <c r="I3702" t="inlineStr">
        <is>
          <t>de</t>
        </is>
      </c>
      <c r="J3702" t="b">
        <v>1</v>
      </c>
      <c r="K3702" t="inlineStr">
        <is>
          <t>83ea3e97c2feebcba51504ca8af0b4d1</t>
        </is>
      </c>
      <c r="L3702" t="inlineStr">
        <is>
          <t>83ea3e97c2feebcba51504ca8af0b4d1</t>
        </is>
      </c>
      <c r="M3702" t="n">
        <v>630</v>
      </c>
      <c r="N3702" t="n">
        <v>630</v>
      </c>
    </row>
    <row r="3703">
      <c r="A3703" t="n">
        <v>123</v>
      </c>
      <c r="B3703" t="n">
        <v>2016</v>
      </c>
      <c r="C3703" t="n">
        <v>1911</v>
      </c>
      <c r="D3703" t="inlineStr">
        <is>
          <t>Soziale Sicherheit</t>
        </is>
      </c>
      <c r="E3703" t="inlineStr">
        <is>
          <t>Budget-5</t>
        </is>
      </c>
      <c r="F3703" t="n">
        <v>12</v>
      </c>
      <c r="G3703" t="inlineStr">
        <is>
          <t>Sozialstaat &amp; Familie</t>
        </is>
      </c>
      <c r="H3703" t="inlineStr">
        <is>
          <t>Q06705</t>
        </is>
      </c>
      <c r="I3703" t="inlineStr">
        <is>
          <t>de</t>
        </is>
      </c>
      <c r="J3703" t="b">
        <v>1</v>
      </c>
      <c r="K3703" t="inlineStr">
        <is>
          <t>83ea3e97c2feebcba51504ca8af0b4d1</t>
        </is>
      </c>
      <c r="L3703" t="inlineStr">
        <is>
          <t>83ea3e97c2feebcba51504ca8af0b4d1</t>
        </is>
      </c>
      <c r="M3703" t="n">
        <v>630</v>
      </c>
      <c r="N3703" t="n">
        <v>630</v>
      </c>
    </row>
    <row r="3704">
      <c r="A3704" t="n">
        <v>134</v>
      </c>
      <c r="B3704" t="n">
        <v>2016</v>
      </c>
      <c r="C3704" t="n">
        <v>1967</v>
      </c>
      <c r="D3704" t="inlineStr">
        <is>
          <t>Soziale Sicherheit</t>
        </is>
      </c>
      <c r="E3704" t="inlineStr">
        <is>
          <t>Budget-5</t>
        </is>
      </c>
      <c r="F3704" t="n">
        <v>12</v>
      </c>
      <c r="G3704" t="inlineStr">
        <is>
          <t>Sozialstaat &amp; Familie</t>
        </is>
      </c>
      <c r="H3704" t="inlineStr">
        <is>
          <t>Q06882</t>
        </is>
      </c>
      <c r="I3704" t="inlineStr">
        <is>
          <t>de</t>
        </is>
      </c>
      <c r="J3704" t="b">
        <v>1</v>
      </c>
      <c r="K3704" t="inlineStr">
        <is>
          <t>83ea3e97c2feebcba51504ca8af0b4d1</t>
        </is>
      </c>
      <c r="L3704" t="inlineStr">
        <is>
          <t>83ea3e97c2feebcba51504ca8af0b4d1</t>
        </is>
      </c>
      <c r="M3704" t="n">
        <v>630</v>
      </c>
      <c r="N3704" t="n">
        <v>630</v>
      </c>
    </row>
    <row r="3705">
      <c r="A3705" t="n">
        <v>61</v>
      </c>
      <c r="B3705" t="n">
        <v>2014</v>
      </c>
      <c r="C3705" t="n">
        <v>987</v>
      </c>
      <c r="D3705" t="inlineStr">
        <is>
          <t>Soziale Sicherheit</t>
        </is>
      </c>
      <c r="E3705" t="inlineStr">
        <is>
          <t>Budget-5</t>
        </is>
      </c>
      <c r="F3705" t="n">
        <v>12</v>
      </c>
      <c r="G3705" t="inlineStr">
        <is>
          <t>Sozialstaat &amp; Familie</t>
        </is>
      </c>
      <c r="H3705" t="inlineStr">
        <is>
          <t>Q07110</t>
        </is>
      </c>
      <c r="I3705" t="inlineStr">
        <is>
          <t>de</t>
        </is>
      </c>
      <c r="J3705" t="b">
        <v>1</v>
      </c>
      <c r="K3705" t="inlineStr">
        <is>
          <t>83ea3e97c2feebcba51504ca8af0b4d1</t>
        </is>
      </c>
      <c r="L3705" t="inlineStr">
        <is>
          <t>83ea3e97c2feebcba51504ca8af0b4d1</t>
        </is>
      </c>
      <c r="M3705" t="n">
        <v>630</v>
      </c>
      <c r="N3705" t="n">
        <v>630</v>
      </c>
    </row>
    <row r="3706">
      <c r="A3706" t="n">
        <v>154</v>
      </c>
      <c r="B3706" t="n">
        <v>2017</v>
      </c>
      <c r="C3706" t="n">
        <v>2215</v>
      </c>
      <c r="D3706" t="inlineStr">
        <is>
          <t>Soziale Sicherheit</t>
        </is>
      </c>
      <c r="E3706" t="inlineStr">
        <is>
          <t>Budget-5</t>
        </is>
      </c>
      <c r="F3706" t="n">
        <v>12</v>
      </c>
      <c r="G3706" t="inlineStr">
        <is>
          <t>Sozialstaat &amp; Familie</t>
        </is>
      </c>
      <c r="H3706" t="inlineStr">
        <is>
          <t>Q08033</t>
        </is>
      </c>
      <c r="I3706" t="inlineStr">
        <is>
          <t>de</t>
        </is>
      </c>
      <c r="J3706" t="b">
        <v>1</v>
      </c>
      <c r="K3706" t="inlineStr">
        <is>
          <t>83ea3e97c2feebcba51504ca8af0b4d1</t>
        </is>
      </c>
      <c r="L3706" t="inlineStr">
        <is>
          <t>83ea3e97c2feebcba51504ca8af0b4d1</t>
        </is>
      </c>
      <c r="M3706" t="n">
        <v>630</v>
      </c>
      <c r="N3706" t="n">
        <v>630</v>
      </c>
    </row>
    <row r="3707">
      <c r="A3707" t="n">
        <v>13</v>
      </c>
      <c r="B3707" t="n">
        <v>2012</v>
      </c>
      <c r="C3707" t="n">
        <v>241</v>
      </c>
      <c r="D3707" t="inlineStr">
        <is>
          <t>Soziale Sicherheit</t>
        </is>
      </c>
      <c r="E3707" t="inlineStr">
        <is>
          <t>Budget-5</t>
        </is>
      </c>
      <c r="F3707" t="n">
        <v>12</v>
      </c>
      <c r="G3707" t="inlineStr">
        <is>
          <t>Sozialstaat &amp; Familie</t>
        </is>
      </c>
      <c r="H3707" t="inlineStr">
        <is>
          <t>Q08434</t>
        </is>
      </c>
      <c r="I3707" t="inlineStr">
        <is>
          <t>de</t>
        </is>
      </c>
      <c r="J3707" t="b">
        <v>1</v>
      </c>
      <c r="K3707" t="inlineStr">
        <is>
          <t>83ea3e97c2feebcba51504ca8af0b4d1</t>
        </is>
      </c>
      <c r="L3707" t="inlineStr">
        <is>
          <t>83ea3e97c2feebcba51504ca8af0b4d1</t>
        </is>
      </c>
      <c r="M3707" t="n">
        <v>630</v>
      </c>
      <c r="N3707" t="n">
        <v>630</v>
      </c>
    </row>
    <row r="3708">
      <c r="A3708" t="n">
        <v>156</v>
      </c>
      <c r="B3708" t="n">
        <v>2017</v>
      </c>
      <c r="C3708" t="n">
        <v>2269</v>
      </c>
      <c r="D3708" t="inlineStr">
        <is>
          <t>Soziale Sicherheit</t>
        </is>
      </c>
      <c r="E3708" t="inlineStr">
        <is>
          <t>Budget-5</t>
        </is>
      </c>
      <c r="F3708" t="n">
        <v>12</v>
      </c>
      <c r="G3708" t="inlineStr">
        <is>
          <t>Sozialstaat &amp; Familie</t>
        </is>
      </c>
      <c r="H3708" t="inlineStr">
        <is>
          <t>Q08702</t>
        </is>
      </c>
      <c r="I3708" t="inlineStr">
        <is>
          <t>de</t>
        </is>
      </c>
      <c r="J3708" t="b">
        <v>1</v>
      </c>
      <c r="K3708" t="inlineStr">
        <is>
          <t>83ea3e97c2feebcba51504ca8af0b4d1</t>
        </is>
      </c>
      <c r="L3708" t="inlineStr">
        <is>
          <t>83ea3e97c2feebcba51504ca8af0b4d1</t>
        </is>
      </c>
      <c r="M3708" t="n">
        <v>630</v>
      </c>
      <c r="N3708" t="n">
        <v>630</v>
      </c>
    </row>
    <row r="3709">
      <c r="A3709" t="n">
        <v>70</v>
      </c>
      <c r="B3709" t="n">
        <v>2014</v>
      </c>
      <c r="C3709" t="n">
        <v>1077</v>
      </c>
      <c r="D3709" t="inlineStr">
        <is>
          <t>Soziale Sicherheit</t>
        </is>
      </c>
      <c r="E3709" t="inlineStr">
        <is>
          <t>Budget-5</t>
        </is>
      </c>
      <c r="F3709" t="n">
        <v>12</v>
      </c>
      <c r="G3709" t="inlineStr">
        <is>
          <t>Sozialstaat &amp; Familie</t>
        </is>
      </c>
      <c r="H3709" t="inlineStr">
        <is>
          <t>Q08808</t>
        </is>
      </c>
      <c r="I3709" t="inlineStr">
        <is>
          <t>de</t>
        </is>
      </c>
      <c r="J3709" t="b">
        <v>1</v>
      </c>
      <c r="K3709" t="inlineStr">
        <is>
          <t>83ea3e97c2feebcba51504ca8af0b4d1</t>
        </is>
      </c>
      <c r="L3709" t="inlineStr">
        <is>
          <t>83ea3e97c2feebcba51504ca8af0b4d1</t>
        </is>
      </c>
      <c r="M3709" t="n">
        <v>630</v>
      </c>
      <c r="N3709" t="n">
        <v>630</v>
      </c>
    </row>
    <row r="3711">
      <c r="A3711" s="1">
        <f>== Cluster 779 – 15 Fragen – alle Fragen identisch ===</f>
        <v/>
      </c>
      <c r="B3711" s="1" t="n"/>
      <c r="C3711" s="1" t="n"/>
      <c r="D3711" s="1" t="n"/>
      <c r="E3711" s="1" t="n"/>
      <c r="F3711" s="1" t="n"/>
      <c r="G3711" s="1" t="n"/>
      <c r="H3711" s="1" t="n"/>
      <c r="I3711" s="1" t="n"/>
      <c r="J3711" s="1" t="n"/>
      <c r="K3711" s="1" t="n"/>
      <c r="L3711" s="1" t="n"/>
      <c r="M3711" s="1" t="n"/>
      <c r="N3711" s="1" t="n"/>
    </row>
    <row r="3712">
      <c r="A3712" t="inlineStr">
        <is>
          <t>ID_Wahl</t>
        </is>
      </c>
      <c r="B3712" t="inlineStr">
        <is>
          <t>Datum</t>
        </is>
      </c>
      <c r="C3712" t="inlineStr">
        <is>
          <t>Frage_ID</t>
        </is>
      </c>
      <c r="D3712" t="inlineStr">
        <is>
          <t>Frage_Text</t>
        </is>
      </c>
      <c r="E3712" t="inlineStr">
        <is>
          <t>Frage_Typ</t>
        </is>
      </c>
      <c r="F3712" t="inlineStr">
        <is>
          <t>Bereich_ID</t>
        </is>
      </c>
      <c r="G3712" t="inlineStr">
        <is>
          <t>Bereich</t>
        </is>
      </c>
      <c r="H3712" t="inlineStr">
        <is>
          <t>ID_gesamt</t>
        </is>
      </c>
      <c r="I3712" t="inlineStr">
        <is>
          <t>Sprache</t>
        </is>
      </c>
      <c r="J3712" t="inlineStr">
        <is>
          <t>Duplikat</t>
        </is>
      </c>
      <c r="K3712" t="inlineStr">
        <is>
          <t>Frage_Hash</t>
        </is>
      </c>
      <c r="L3712" t="inlineStr">
        <is>
          <t>Duplikat_Gruppe</t>
        </is>
      </c>
      <c r="M3712" t="inlineStr">
        <is>
          <t>Cluster_Duplikate</t>
        </is>
      </c>
      <c r="N3712" t="inlineStr">
        <is>
          <t>Cluster_Final</t>
        </is>
      </c>
    </row>
    <row r="3713">
      <c r="A3713" t="n">
        <v>95</v>
      </c>
      <c r="B3713" t="n">
        <v>2015</v>
      </c>
      <c r="C3713" t="n">
        <v>1479</v>
      </c>
      <c r="D3713" t="inlineStr">
        <is>
          <t>Befürworten Sie eine Lockerung der Schutzbestimmungen für Grossraubtiere (Luchs, Wolf, Bär)?</t>
        </is>
      </c>
      <c r="E3713" t="inlineStr">
        <is>
          <t>Standard-4</t>
        </is>
      </c>
      <c r="F3713" t="n">
        <v>13</v>
      </c>
      <c r="G3713" t="inlineStr">
        <is>
          <t>Umweltschutz &amp; Landwirtschaft</t>
        </is>
      </c>
      <c r="H3713" t="inlineStr">
        <is>
          <t>Q04794</t>
        </is>
      </c>
      <c r="I3713" t="inlineStr">
        <is>
          <t>de</t>
        </is>
      </c>
      <c r="J3713" t="b">
        <v>1</v>
      </c>
      <c r="K3713" t="inlineStr">
        <is>
          <t>98ee61566853b539eb3f1de968527f8b</t>
        </is>
      </c>
      <c r="L3713" t="inlineStr">
        <is>
          <t>98ee61566853b539eb3f1de968527f8b</t>
        </is>
      </c>
      <c r="M3713" t="n">
        <v>779</v>
      </c>
      <c r="N3713" t="n">
        <v>779</v>
      </c>
    </row>
    <row r="3714">
      <c r="A3714" t="n">
        <v>100</v>
      </c>
      <c r="B3714" t="n">
        <v>2016</v>
      </c>
      <c r="C3714" t="n">
        <v>1625</v>
      </c>
      <c r="D3714" t="inlineStr">
        <is>
          <t>Befürworten Sie eine Lockerung der Schutzbestimmungen für Grossraubtiere (Luchs, Wolf, Bär)?</t>
        </is>
      </c>
      <c r="E3714" t="inlineStr">
        <is>
          <t>Standard-4</t>
        </is>
      </c>
      <c r="F3714" t="n">
        <v>13</v>
      </c>
      <c r="G3714" t="inlineStr">
        <is>
          <t>Umweltschutz &amp; Landwirtschaft</t>
        </is>
      </c>
      <c r="H3714" t="inlineStr">
        <is>
          <t>Q05066</t>
        </is>
      </c>
      <c r="I3714" t="inlineStr">
        <is>
          <t>de</t>
        </is>
      </c>
      <c r="J3714" t="b">
        <v>1</v>
      </c>
      <c r="K3714" t="inlineStr">
        <is>
          <t>98ee61566853b539eb3f1de968527f8b</t>
        </is>
      </c>
      <c r="L3714" t="inlineStr">
        <is>
          <t>98ee61566853b539eb3f1de968527f8b</t>
        </is>
      </c>
      <c r="M3714" t="n">
        <v>779</v>
      </c>
      <c r="N3714" t="n">
        <v>779</v>
      </c>
    </row>
    <row r="3715">
      <c r="A3715" t="n">
        <v>105</v>
      </c>
      <c r="B3715" t="n">
        <v>2016</v>
      </c>
      <c r="C3715" t="n">
        <v>1663</v>
      </c>
      <c r="D3715" t="inlineStr">
        <is>
          <t>Befürworten Sie eine Lockerung der Schutzbestimmungen für Grossraubtiere (Luchs, Wolf, Bär)?</t>
        </is>
      </c>
      <c r="E3715" t="inlineStr">
        <is>
          <t>Standard-4</t>
        </is>
      </c>
      <c r="F3715" t="n">
        <v>13</v>
      </c>
      <c r="G3715" t="inlineStr">
        <is>
          <t>Umweltschutz &amp; Landwirtschaft</t>
        </is>
      </c>
      <c r="H3715" t="inlineStr">
        <is>
          <t>Q05106</t>
        </is>
      </c>
      <c r="I3715" t="inlineStr">
        <is>
          <t>de</t>
        </is>
      </c>
      <c r="J3715" t="b">
        <v>1</v>
      </c>
      <c r="K3715" t="inlineStr">
        <is>
          <t>98ee61566853b539eb3f1de968527f8b</t>
        </is>
      </c>
      <c r="L3715" t="inlineStr">
        <is>
          <t>98ee61566853b539eb3f1de968527f8b</t>
        </is>
      </c>
      <c r="M3715" t="n">
        <v>779</v>
      </c>
      <c r="N3715" t="n">
        <v>779</v>
      </c>
    </row>
    <row r="3716">
      <c r="A3716" t="n">
        <v>102</v>
      </c>
      <c r="B3716" t="n">
        <v>2016</v>
      </c>
      <c r="C3716" t="n">
        <v>1587</v>
      </c>
      <c r="D3716" t="inlineStr">
        <is>
          <t>Befürworten Sie eine Lockerung der Schutzbestimmungen für Grossraubtiere (Luchs, Wolf, Bär)?</t>
        </is>
      </c>
      <c r="E3716" t="inlineStr">
        <is>
          <t>Standard-4</t>
        </is>
      </c>
      <c r="F3716" t="n">
        <v>13</v>
      </c>
      <c r="G3716" t="inlineStr">
        <is>
          <t>Umweltschutz &amp; Landwirtschaft</t>
        </is>
      </c>
      <c r="H3716" t="inlineStr">
        <is>
          <t>Q05144</t>
        </is>
      </c>
      <c r="I3716" t="inlineStr">
        <is>
          <t>de</t>
        </is>
      </c>
      <c r="J3716" t="b">
        <v>1</v>
      </c>
      <c r="K3716" t="inlineStr">
        <is>
          <t>98ee61566853b539eb3f1de968527f8b</t>
        </is>
      </c>
      <c r="L3716" t="inlineStr">
        <is>
          <t>98ee61566853b539eb3f1de968527f8b</t>
        </is>
      </c>
      <c r="M3716" t="n">
        <v>779</v>
      </c>
      <c r="N3716" t="n">
        <v>779</v>
      </c>
    </row>
    <row r="3717">
      <c r="A3717" t="n">
        <v>178</v>
      </c>
      <c r="B3717" t="n">
        <v>2018</v>
      </c>
      <c r="C3717" t="n">
        <v>2736</v>
      </c>
      <c r="D3717" t="inlineStr">
        <is>
          <t>Befürworten Sie eine Lockerung der Schutzbestimmungen für Grossraubtiere (Luchs, Wolf, Bär)?</t>
        </is>
      </c>
      <c r="E3717" t="inlineStr">
        <is>
          <t>Standard-4</t>
        </is>
      </c>
      <c r="F3717" t="n">
        <v>13</v>
      </c>
      <c r="G3717" t="inlineStr">
        <is>
          <t>Umweltschutz &amp; Landwirtschaft</t>
        </is>
      </c>
      <c r="H3717" t="inlineStr">
        <is>
          <t>Q05430</t>
        </is>
      </c>
      <c r="I3717" t="inlineStr">
        <is>
          <t>de</t>
        </is>
      </c>
      <c r="J3717" t="b">
        <v>1</v>
      </c>
      <c r="K3717" t="inlineStr">
        <is>
          <t>98ee61566853b539eb3f1de968527f8b</t>
        </is>
      </c>
      <c r="L3717" t="inlineStr">
        <is>
          <t>98ee61566853b539eb3f1de968527f8b</t>
        </is>
      </c>
      <c r="M3717" t="n">
        <v>779</v>
      </c>
      <c r="N3717" t="n">
        <v>779</v>
      </c>
    </row>
    <row r="3718">
      <c r="A3718" t="n">
        <v>190</v>
      </c>
      <c r="B3718" t="n">
        <v>2018</v>
      </c>
      <c r="C3718" t="n">
        <v>2929</v>
      </c>
      <c r="D3718" t="inlineStr">
        <is>
          <t>Befürworten Sie eine Lockerung der Schutzbestimmungen für Grossraubtiere (Luchs, Wolf, Bär)?</t>
        </is>
      </c>
      <c r="E3718" t="inlineStr">
        <is>
          <t>Standard-4</t>
        </is>
      </c>
      <c r="F3718" t="n">
        <v>13</v>
      </c>
      <c r="G3718" t="inlineStr">
        <is>
          <t>Umweltschutz &amp; Landwirtschaft</t>
        </is>
      </c>
      <c r="H3718" t="inlineStr">
        <is>
          <t>Q05600</t>
        </is>
      </c>
      <c r="I3718" t="inlineStr">
        <is>
          <t>de</t>
        </is>
      </c>
      <c r="J3718" t="b">
        <v>1</v>
      </c>
      <c r="K3718" t="inlineStr">
        <is>
          <t>98ee61566853b539eb3f1de968527f8b</t>
        </is>
      </c>
      <c r="L3718" t="inlineStr">
        <is>
          <t>98ee61566853b539eb3f1de968527f8b</t>
        </is>
      </c>
      <c r="M3718" t="n">
        <v>779</v>
      </c>
      <c r="N3718" t="n">
        <v>779</v>
      </c>
    </row>
    <row r="3719">
      <c r="A3719" t="n">
        <v>56</v>
      </c>
      <c r="B3719" t="n">
        <v>2014</v>
      </c>
      <c r="C3719" t="n">
        <v>45</v>
      </c>
      <c r="D3719" t="inlineStr">
        <is>
          <t>Befürworten Sie eine Lockerung der Schutzbestimmungen für Grossraubtiere (Luchs, Wolf, Bär)?</t>
        </is>
      </c>
      <c r="E3719" t="inlineStr">
        <is>
          <t>Standard-4</t>
        </is>
      </c>
      <c r="F3719" t="n">
        <v>13</v>
      </c>
      <c r="G3719" t="inlineStr">
        <is>
          <t>Umweltschutz &amp; Landwirtschaft</t>
        </is>
      </c>
      <c r="H3719" t="inlineStr">
        <is>
          <t>Q06432</t>
        </is>
      </c>
      <c r="I3719" t="inlineStr">
        <is>
          <t>de</t>
        </is>
      </c>
      <c r="J3719" t="b">
        <v>1</v>
      </c>
      <c r="K3719" t="inlineStr">
        <is>
          <t>98ee61566853b539eb3f1de968527f8b</t>
        </is>
      </c>
      <c r="L3719" t="inlineStr">
        <is>
          <t>98ee61566853b539eb3f1de968527f8b</t>
        </is>
      </c>
      <c r="M3719" t="n">
        <v>779</v>
      </c>
      <c r="N3719" t="n">
        <v>779</v>
      </c>
    </row>
    <row r="3720">
      <c r="A3720" t="n">
        <v>178</v>
      </c>
      <c r="B3720" t="n">
        <v>2018</v>
      </c>
      <c r="C3720" t="n">
        <v>2736</v>
      </c>
      <c r="D3720" t="inlineStr">
        <is>
          <t>Befürworten Sie eine Lockerung der Schutzbestimmungen für Grossraubtiere (Luchs, Wolf, Bär)?</t>
        </is>
      </c>
      <c r="E3720" t="inlineStr">
        <is>
          <t>Standard-4</t>
        </is>
      </c>
      <c r="F3720" t="n">
        <v>13</v>
      </c>
      <c r="G3720" t="inlineStr">
        <is>
          <t>Umweltschutz &amp; Landwirtschaft</t>
        </is>
      </c>
      <c r="H3720" t="inlineStr">
        <is>
          <t>Q06492</t>
        </is>
      </c>
      <c r="I3720" t="inlineStr">
        <is>
          <t>de</t>
        </is>
      </c>
      <c r="J3720" t="b">
        <v>1</v>
      </c>
      <c r="K3720" t="inlineStr">
        <is>
          <t>98ee61566853b539eb3f1de968527f8b</t>
        </is>
      </c>
      <c r="L3720" t="inlineStr">
        <is>
          <t>98ee61566853b539eb3f1de968527f8b</t>
        </is>
      </c>
      <c r="M3720" t="n">
        <v>779</v>
      </c>
      <c r="N3720" t="n">
        <v>779</v>
      </c>
    </row>
    <row r="3721">
      <c r="A3721" t="n">
        <v>4</v>
      </c>
      <c r="B3721" t="n">
        <v>2011</v>
      </c>
      <c r="C3721" t="n">
        <v>45</v>
      </c>
      <c r="D3721" t="inlineStr">
        <is>
          <t>Befürworten Sie eine Lockerung der Schutzbestimmungen für Grossraubtiere (Luchs, Wolf, Bär)?</t>
        </is>
      </c>
      <c r="E3721" t="inlineStr">
        <is>
          <t>Standard-4</t>
        </is>
      </c>
      <c r="F3721" t="n">
        <v>13</v>
      </c>
      <c r="G3721" t="inlineStr">
        <is>
          <t>Umweltschutz &amp; Landwirtschaft</t>
        </is>
      </c>
      <c r="H3721" t="inlineStr">
        <is>
          <t>Q06831</t>
        </is>
      </c>
      <c r="I3721" t="inlineStr">
        <is>
          <t>de</t>
        </is>
      </c>
      <c r="J3721" t="b">
        <v>1</v>
      </c>
      <c r="K3721" t="inlineStr">
        <is>
          <t>98ee61566853b539eb3f1de968527f8b</t>
        </is>
      </c>
      <c r="L3721" t="inlineStr">
        <is>
          <t>98ee61566853b539eb3f1de968527f8b</t>
        </is>
      </c>
      <c r="M3721" t="n">
        <v>779</v>
      </c>
      <c r="N3721" t="n">
        <v>779</v>
      </c>
    </row>
    <row r="3722">
      <c r="A3722" t="n">
        <v>190</v>
      </c>
      <c r="B3722" t="n">
        <v>2018</v>
      </c>
      <c r="C3722" t="n">
        <v>2929</v>
      </c>
      <c r="D3722" t="inlineStr">
        <is>
          <t>Befürworten Sie eine Lockerung der Schutzbestimmungen für Grossraubtiere (Luchs, Wolf, Bär)?</t>
        </is>
      </c>
      <c r="E3722" t="inlineStr">
        <is>
          <t>Standard-4</t>
        </is>
      </c>
      <c r="F3722" t="n">
        <v>13</v>
      </c>
      <c r="G3722" t="inlineStr">
        <is>
          <t>Umweltschutz &amp; Landwirtschaft</t>
        </is>
      </c>
      <c r="H3722" t="inlineStr">
        <is>
          <t>Q07174</t>
        </is>
      </c>
      <c r="I3722" t="inlineStr">
        <is>
          <t>de</t>
        </is>
      </c>
      <c r="J3722" t="b">
        <v>1</v>
      </c>
      <c r="K3722" t="inlineStr">
        <is>
          <t>98ee61566853b539eb3f1de968527f8b</t>
        </is>
      </c>
      <c r="L3722" t="inlineStr">
        <is>
          <t>98ee61566853b539eb3f1de968527f8b</t>
        </is>
      </c>
      <c r="M3722" t="n">
        <v>779</v>
      </c>
      <c r="N3722" t="n">
        <v>779</v>
      </c>
    </row>
    <row r="3723">
      <c r="A3723" t="n">
        <v>95</v>
      </c>
      <c r="B3723" t="n">
        <v>2015</v>
      </c>
      <c r="C3723" t="n">
        <v>1479</v>
      </c>
      <c r="D3723" t="inlineStr">
        <is>
          <t>Befürworten Sie eine Lockerung der Schutzbestimmungen für Grossraubtiere (Luchs, Wolf, Bär)?</t>
        </is>
      </c>
      <c r="E3723" t="inlineStr">
        <is>
          <t>Standard-4</t>
        </is>
      </c>
      <c r="F3723" t="n">
        <v>13</v>
      </c>
      <c r="G3723" t="inlineStr">
        <is>
          <t>Umweltschutz &amp; Landwirtschaft</t>
        </is>
      </c>
      <c r="H3723" t="inlineStr">
        <is>
          <t>Q07574</t>
        </is>
      </c>
      <c r="I3723" t="inlineStr">
        <is>
          <t>de</t>
        </is>
      </c>
      <c r="J3723" t="b">
        <v>1</v>
      </c>
      <c r="K3723" t="inlineStr">
        <is>
          <t>98ee61566853b539eb3f1de968527f8b</t>
        </is>
      </c>
      <c r="L3723" t="inlineStr">
        <is>
          <t>98ee61566853b539eb3f1de968527f8b</t>
        </is>
      </c>
      <c r="M3723" t="n">
        <v>779</v>
      </c>
      <c r="N3723" t="n">
        <v>779</v>
      </c>
    </row>
    <row r="3724">
      <c r="A3724" t="n">
        <v>100</v>
      </c>
      <c r="B3724" t="n">
        <v>2016</v>
      </c>
      <c r="C3724" t="n">
        <v>1625</v>
      </c>
      <c r="D3724" t="inlineStr">
        <is>
          <t>Befürworten Sie eine Lockerung der Schutzbestimmungen für Grossraubtiere (Luchs, Wolf, Bär)?</t>
        </is>
      </c>
      <c r="E3724" t="inlineStr">
        <is>
          <t>Standard-4</t>
        </is>
      </c>
      <c r="F3724" t="n">
        <v>13</v>
      </c>
      <c r="G3724" t="inlineStr">
        <is>
          <t>Umweltschutz &amp; Landwirtschaft</t>
        </is>
      </c>
      <c r="H3724" t="inlineStr">
        <is>
          <t>Q07836</t>
        </is>
      </c>
      <c r="I3724" t="inlineStr">
        <is>
          <t>de</t>
        </is>
      </c>
      <c r="J3724" t="b">
        <v>1</v>
      </c>
      <c r="K3724" t="inlineStr">
        <is>
          <t>98ee61566853b539eb3f1de968527f8b</t>
        </is>
      </c>
      <c r="L3724" t="inlineStr">
        <is>
          <t>98ee61566853b539eb3f1de968527f8b</t>
        </is>
      </c>
      <c r="M3724" t="n">
        <v>779</v>
      </c>
      <c r="N3724" t="n">
        <v>779</v>
      </c>
    </row>
    <row r="3725">
      <c r="A3725" t="n">
        <v>105</v>
      </c>
      <c r="B3725" t="n">
        <v>2016</v>
      </c>
      <c r="C3725" t="n">
        <v>1663</v>
      </c>
      <c r="D3725" t="inlineStr">
        <is>
          <t>Befürworten Sie eine Lockerung der Schutzbestimmungen für Grossraubtiere (Luchs, Wolf, Bär)?</t>
        </is>
      </c>
      <c r="E3725" t="inlineStr">
        <is>
          <t>Standard-4</t>
        </is>
      </c>
      <c r="F3725" t="n">
        <v>13</v>
      </c>
      <c r="G3725" t="inlineStr">
        <is>
          <t>Umweltschutz &amp; Landwirtschaft</t>
        </is>
      </c>
      <c r="H3725" t="inlineStr">
        <is>
          <t>Q08245</t>
        </is>
      </c>
      <c r="I3725" t="inlineStr">
        <is>
          <t>de</t>
        </is>
      </c>
      <c r="J3725" t="b">
        <v>1</v>
      </c>
      <c r="K3725" t="inlineStr">
        <is>
          <t>98ee61566853b539eb3f1de968527f8b</t>
        </is>
      </c>
      <c r="L3725" t="inlineStr">
        <is>
          <t>98ee61566853b539eb3f1de968527f8b</t>
        </is>
      </c>
      <c r="M3725" t="n">
        <v>779</v>
      </c>
      <c r="N3725" t="n">
        <v>779</v>
      </c>
    </row>
    <row r="3726">
      <c r="A3726" t="n">
        <v>13</v>
      </c>
      <c r="B3726" t="n">
        <v>2012</v>
      </c>
      <c r="C3726" t="n">
        <v>45</v>
      </c>
      <c r="D3726" t="inlineStr">
        <is>
          <t>Befürworten Sie eine Lockerung der Schutzbestimmungen für Grossraubtiere (Luchs, Wolf, Bär)?</t>
        </is>
      </c>
      <c r="E3726" t="inlineStr">
        <is>
          <t>Standard-4</t>
        </is>
      </c>
      <c r="F3726" t="n">
        <v>13</v>
      </c>
      <c r="G3726" t="inlineStr">
        <is>
          <t>Umweltschutz &amp; Landwirtschaft</t>
        </is>
      </c>
      <c r="H3726" t="inlineStr">
        <is>
          <t>Q08444</t>
        </is>
      </c>
      <c r="I3726" t="inlineStr">
        <is>
          <t>de</t>
        </is>
      </c>
      <c r="J3726" t="b">
        <v>1</v>
      </c>
      <c r="K3726" t="inlineStr">
        <is>
          <t>98ee61566853b539eb3f1de968527f8b</t>
        </is>
      </c>
      <c r="L3726" t="inlineStr">
        <is>
          <t>98ee61566853b539eb3f1de968527f8b</t>
        </is>
      </c>
      <c r="M3726" t="n">
        <v>779</v>
      </c>
      <c r="N3726" t="n">
        <v>779</v>
      </c>
    </row>
    <row r="3727">
      <c r="A3727" t="n">
        <v>102</v>
      </c>
      <c r="B3727" t="n">
        <v>2016</v>
      </c>
      <c r="C3727" t="n">
        <v>1587</v>
      </c>
      <c r="D3727" t="inlineStr">
        <is>
          <t>Befürworten Sie eine Lockerung der Schutzbestimmungen für Grossraubtiere (Luchs, Wolf, Bär)?</t>
        </is>
      </c>
      <c r="E3727" t="inlineStr">
        <is>
          <t>Standard-4</t>
        </is>
      </c>
      <c r="F3727" t="n">
        <v>13</v>
      </c>
      <c r="G3727" t="inlineStr">
        <is>
          <t>Umweltschutz &amp; Landwirtschaft</t>
        </is>
      </c>
      <c r="H3727" t="inlineStr">
        <is>
          <t>Q08489</t>
        </is>
      </c>
      <c r="I3727" t="inlineStr">
        <is>
          <t>de</t>
        </is>
      </c>
      <c r="J3727" t="b">
        <v>1</v>
      </c>
      <c r="K3727" t="inlineStr">
        <is>
          <t>98ee61566853b539eb3f1de968527f8b</t>
        </is>
      </c>
      <c r="L3727" t="inlineStr">
        <is>
          <t>98ee61566853b539eb3f1de968527f8b</t>
        </is>
      </c>
      <c r="M3727" t="n">
        <v>779</v>
      </c>
      <c r="N3727" t="n">
        <v>779</v>
      </c>
    </row>
    <row r="3729">
      <c r="A3729" s="1">
        <f>== Cluster 88 – 15 Fragen – alle Fragen identisch ===</f>
        <v/>
      </c>
      <c r="B3729" s="1" t="n"/>
      <c r="C3729" s="1" t="n"/>
      <c r="D3729" s="1" t="n"/>
      <c r="E3729" s="1" t="n"/>
      <c r="F3729" s="1" t="n"/>
      <c r="G3729" s="1" t="n"/>
      <c r="H3729" s="1" t="n"/>
      <c r="I3729" s="1" t="n"/>
      <c r="J3729" s="1" t="n"/>
      <c r="K3729" s="1" t="n"/>
      <c r="L3729" s="1" t="n"/>
      <c r="M3729" s="1" t="n"/>
      <c r="N3729" s="1" t="n"/>
    </row>
    <row r="3730">
      <c r="A3730" t="inlineStr">
        <is>
          <t>ID_Wahl</t>
        </is>
      </c>
      <c r="B3730" t="inlineStr">
        <is>
          <t>Datum</t>
        </is>
      </c>
      <c r="C3730" t="inlineStr">
        <is>
          <t>Frage_ID</t>
        </is>
      </c>
      <c r="D3730" t="inlineStr">
        <is>
          <t>Frage_Text</t>
        </is>
      </c>
      <c r="E3730" t="inlineStr">
        <is>
          <t>Frage_Typ</t>
        </is>
      </c>
      <c r="F3730" t="inlineStr">
        <is>
          <t>Bereich_ID</t>
        </is>
      </c>
      <c r="G3730" t="inlineStr">
        <is>
          <t>Bereich</t>
        </is>
      </c>
      <c r="H3730" t="inlineStr">
        <is>
          <t>ID_gesamt</t>
        </is>
      </c>
      <c r="I3730" t="inlineStr">
        <is>
          <t>Sprache</t>
        </is>
      </c>
      <c r="J3730" t="inlineStr">
        <is>
          <t>Duplikat</t>
        </is>
      </c>
      <c r="K3730" t="inlineStr">
        <is>
          <t>Frage_Hash</t>
        </is>
      </c>
      <c r="L3730" t="inlineStr">
        <is>
          <t>Duplikat_Gruppe</t>
        </is>
      </c>
      <c r="M3730" t="inlineStr">
        <is>
          <t>Cluster_Duplikate</t>
        </is>
      </c>
      <c r="N3730" t="inlineStr">
        <is>
          <t>Cluster_Final</t>
        </is>
      </c>
    </row>
    <row r="3731">
      <c r="A3731" t="n">
        <v>10</v>
      </c>
      <c r="B3731" s="2" t="n">
        <v>43940</v>
      </c>
      <c r="C3731" t="n">
        <v>415</v>
      </c>
      <c r="D3731" t="inlineStr">
        <is>
          <t>Befürworten Sie eine strengere Kontrolle der Lohngleichheit von Frauen und Männern im Kanton?</t>
        </is>
      </c>
      <c r="E3731" t="inlineStr">
        <is>
          <t>options4</t>
        </is>
      </c>
      <c r="F3731" t="n">
        <v>4515</v>
      </c>
      <c r="G3731" t="inlineStr">
        <is>
          <t>Wirtschaft &amp; Arbeit</t>
        </is>
      </c>
      <c r="H3731" t="inlineStr">
        <is>
          <t>Q00099</t>
        </is>
      </c>
      <c r="I3731" t="inlineStr">
        <is>
          <t>de</t>
        </is>
      </c>
      <c r="J3731" t="b">
        <v>1</v>
      </c>
      <c r="K3731" t="inlineStr">
        <is>
          <t>bc1519ae9df12629ced1042a20767423</t>
        </is>
      </c>
      <c r="L3731" t="inlineStr">
        <is>
          <t>bc1519ae9df12629ced1042a20767423</t>
        </is>
      </c>
      <c r="M3731" t="n">
        <v>88</v>
      </c>
      <c r="N3731" t="n">
        <v>88</v>
      </c>
    </row>
    <row r="3732">
      <c r="A3732" t="n">
        <v>8</v>
      </c>
      <c r="B3732" s="2" t="n">
        <v>43905</v>
      </c>
      <c r="C3732" t="n">
        <v>533</v>
      </c>
      <c r="D3732" t="inlineStr">
        <is>
          <t>Befürworten Sie eine strengere Kontrolle der Lohngleichheit von Frauen und Männern im Kanton?</t>
        </is>
      </c>
      <c r="E3732" t="inlineStr">
        <is>
          <t>options4</t>
        </is>
      </c>
      <c r="F3732" t="n">
        <v>4518</v>
      </c>
      <c r="G3732" t="inlineStr">
        <is>
          <t>Wirtschaft &amp; Arbeit</t>
        </is>
      </c>
      <c r="H3732" t="inlineStr">
        <is>
          <t>Q00194</t>
        </is>
      </c>
      <c r="I3732" t="inlineStr">
        <is>
          <t>de</t>
        </is>
      </c>
      <c r="J3732" t="b">
        <v>1</v>
      </c>
      <c r="K3732" t="inlineStr">
        <is>
          <t>bc1519ae9df12629ced1042a20767423</t>
        </is>
      </c>
      <c r="L3732" t="inlineStr">
        <is>
          <t>bc1519ae9df12629ced1042a20767423</t>
        </is>
      </c>
      <c r="M3732" t="n">
        <v>88</v>
      </c>
      <c r="N3732" t="n">
        <v>88</v>
      </c>
    </row>
    <row r="3733">
      <c r="A3733" t="n">
        <v>53</v>
      </c>
      <c r="B3733" s="2" t="n">
        <v>44262</v>
      </c>
      <c r="C3733" t="n">
        <v>2929</v>
      </c>
      <c r="D3733" t="inlineStr">
        <is>
          <t>Befürworten Sie eine strengere Kontrolle der Lohngleichheit von Frauen und Männern im Kanton?</t>
        </is>
      </c>
      <c r="E3733" t="inlineStr">
        <is>
          <t>options4</t>
        </is>
      </c>
      <c r="F3733" t="n">
        <v>4565</v>
      </c>
      <c r="G3733" t="inlineStr">
        <is>
          <t>Wirtschaft &amp; Arbeit</t>
        </is>
      </c>
      <c r="H3733" t="inlineStr">
        <is>
          <t>Q00852</t>
        </is>
      </c>
      <c r="I3733" t="inlineStr">
        <is>
          <t>de</t>
        </is>
      </c>
      <c r="J3733" t="b">
        <v>1</v>
      </c>
      <c r="K3733" t="inlineStr">
        <is>
          <t>bc1519ae9df12629ced1042a20767423</t>
        </is>
      </c>
      <c r="L3733" t="inlineStr">
        <is>
          <t>bc1519ae9df12629ced1042a20767423</t>
        </is>
      </c>
      <c r="M3733" t="n">
        <v>88</v>
      </c>
      <c r="N3733" t="n">
        <v>88</v>
      </c>
    </row>
    <row r="3734">
      <c r="A3734" t="n">
        <v>103</v>
      </c>
      <c r="B3734" s="2" t="n">
        <v>44647</v>
      </c>
      <c r="C3734" t="n">
        <v>5218</v>
      </c>
      <c r="D3734" t="inlineStr">
        <is>
          <t>Befürworten Sie eine strengere Kontrolle der Lohngleichheit von Frauen und Männern im Kanton?</t>
        </is>
      </c>
      <c r="E3734" t="inlineStr">
        <is>
          <t>options4</t>
        </is>
      </c>
      <c r="F3734" t="n">
        <v>4598</v>
      </c>
      <c r="G3734" t="inlineStr">
        <is>
          <t>Wirtschaft &amp; Arbeit</t>
        </is>
      </c>
      <c r="H3734" t="inlineStr">
        <is>
          <t>Q01593</t>
        </is>
      </c>
      <c r="I3734" t="inlineStr">
        <is>
          <t>de</t>
        </is>
      </c>
      <c r="J3734" t="b">
        <v>1</v>
      </c>
      <c r="K3734" t="inlineStr">
        <is>
          <t>bc1519ae9df12629ced1042a20767423</t>
        </is>
      </c>
      <c r="L3734" t="inlineStr">
        <is>
          <t>bc1519ae9df12629ced1042a20767423</t>
        </is>
      </c>
      <c r="M3734" t="n">
        <v>88</v>
      </c>
      <c r="N3734" t="n">
        <v>88</v>
      </c>
    </row>
    <row r="3735">
      <c r="A3735" t="n">
        <v>111</v>
      </c>
      <c r="B3735" s="2" t="n">
        <v>44696</v>
      </c>
      <c r="C3735" t="n">
        <v>5960</v>
      </c>
      <c r="D3735" t="inlineStr">
        <is>
          <t>Befürworten Sie eine strengere Kontrolle der Lohngleichheit von Frauen und Männern im Kanton?</t>
        </is>
      </c>
      <c r="E3735" t="inlineStr">
        <is>
          <t>options4</t>
        </is>
      </c>
      <c r="F3735" t="n">
        <v>4623</v>
      </c>
      <c r="G3735" t="inlineStr">
        <is>
          <t>Wirtschaft &amp; Arbeit</t>
        </is>
      </c>
      <c r="H3735" t="inlineStr">
        <is>
          <t>Q02018</t>
        </is>
      </c>
      <c r="I3735" t="inlineStr">
        <is>
          <t>de</t>
        </is>
      </c>
      <c r="J3735" t="b">
        <v>1</v>
      </c>
      <c r="K3735" t="inlineStr">
        <is>
          <t>bc1519ae9df12629ced1042a20767423</t>
        </is>
      </c>
      <c r="L3735" t="inlineStr">
        <is>
          <t>bc1519ae9df12629ced1042a20767423</t>
        </is>
      </c>
      <c r="M3735" t="n">
        <v>88</v>
      </c>
      <c r="N3735" t="n">
        <v>88</v>
      </c>
    </row>
    <row r="3736">
      <c r="A3736" t="n">
        <v>113</v>
      </c>
      <c r="B3736" s="2" t="n">
        <v>44696</v>
      </c>
      <c r="C3736" t="n">
        <v>6039</v>
      </c>
      <c r="D3736" t="inlineStr">
        <is>
          <t>Befürworten Sie eine strengere Kontrolle der Lohngleichheit von Frauen und Männern im Kanton?</t>
        </is>
      </c>
      <c r="E3736" t="inlineStr">
        <is>
          <t>options4</t>
        </is>
      </c>
      <c r="F3736" t="n">
        <v>4625</v>
      </c>
      <c r="G3736" t="inlineStr">
        <is>
          <t>Wirtschaft &amp; Arbeit</t>
        </is>
      </c>
      <c r="H3736" t="inlineStr">
        <is>
          <t>Q02067</t>
        </is>
      </c>
      <c r="I3736" t="inlineStr">
        <is>
          <t>de</t>
        </is>
      </c>
      <c r="J3736" t="b">
        <v>1</v>
      </c>
      <c r="K3736" t="inlineStr">
        <is>
          <t>bc1519ae9df12629ced1042a20767423</t>
        </is>
      </c>
      <c r="L3736" t="inlineStr">
        <is>
          <t>bc1519ae9df12629ced1042a20767423</t>
        </is>
      </c>
      <c r="M3736" t="n">
        <v>88</v>
      </c>
      <c r="N3736" t="n">
        <v>88</v>
      </c>
    </row>
    <row r="3737">
      <c r="A3737" t="n">
        <v>115</v>
      </c>
      <c r="B3737" s="2" t="n">
        <v>44836</v>
      </c>
      <c r="C3737" t="n">
        <v>6139</v>
      </c>
      <c r="D3737" t="inlineStr">
        <is>
          <t>Befürworten Sie eine strengere Kontrolle der Lohngleichheit von Frauen und Männern im Kanton?</t>
        </is>
      </c>
      <c r="E3737" t="inlineStr">
        <is>
          <t>options4</t>
        </is>
      </c>
      <c r="F3737" t="n">
        <v>4629</v>
      </c>
      <c r="G3737" t="inlineStr">
        <is>
          <t>Wirtschaft &amp; Arbeit</t>
        </is>
      </c>
      <c r="H3737" t="inlineStr">
        <is>
          <t>Q02134</t>
        </is>
      </c>
      <c r="I3737" t="inlineStr">
        <is>
          <t>de</t>
        </is>
      </c>
      <c r="J3737" t="b">
        <v>1</v>
      </c>
      <c r="K3737" t="inlineStr">
        <is>
          <t>bc1519ae9df12629ced1042a20767423</t>
        </is>
      </c>
      <c r="L3737" t="inlineStr">
        <is>
          <t>bc1519ae9df12629ced1042a20767423</t>
        </is>
      </c>
      <c r="M3737" t="n">
        <v>88</v>
      </c>
      <c r="N3737" t="n">
        <v>88</v>
      </c>
    </row>
    <row r="3738">
      <c r="A3738" t="n">
        <v>1038</v>
      </c>
      <c r="B3738" s="2" t="n">
        <v>44969</v>
      </c>
      <c r="C3738" t="n">
        <v>31872</v>
      </c>
      <c r="D3738" t="inlineStr">
        <is>
          <t>Befürworten Sie eine strengere Kontrolle der Lohngleichheit von Frauen und Männern im Kanton?</t>
        </is>
      </c>
      <c r="E3738" t="inlineStr">
        <is>
          <t>options4</t>
        </is>
      </c>
      <c r="F3738" t="n">
        <v>11383</v>
      </c>
      <c r="G3738" t="inlineStr">
        <is>
          <t>Wirtschaft &amp; Arbeit</t>
        </is>
      </c>
      <c r="H3738" t="inlineStr">
        <is>
          <t>Q02362</t>
        </is>
      </c>
      <c r="I3738" t="inlineStr">
        <is>
          <t>de</t>
        </is>
      </c>
      <c r="J3738" t="b">
        <v>1</v>
      </c>
      <c r="K3738" t="inlineStr">
        <is>
          <t>bc1519ae9df12629ced1042a20767423</t>
        </is>
      </c>
      <c r="L3738" t="inlineStr">
        <is>
          <t>bc1519ae9df12629ced1042a20767423</t>
        </is>
      </c>
      <c r="M3738" t="n">
        <v>88</v>
      </c>
      <c r="N3738" t="n">
        <v>88</v>
      </c>
    </row>
    <row r="3739">
      <c r="A3739" t="n">
        <v>1041</v>
      </c>
      <c r="B3739" s="2" t="n">
        <v>44997</v>
      </c>
      <c r="C3739" t="n">
        <v>32056</v>
      </c>
      <c r="D3739" t="inlineStr">
        <is>
          <t>Befürworten Sie eine strengere Kontrolle der Lohngleichheit von Frauen und Männern im Kanton?</t>
        </is>
      </c>
      <c r="E3739" t="inlineStr">
        <is>
          <t>options4</t>
        </is>
      </c>
      <c r="F3739" t="n">
        <v>11420</v>
      </c>
      <c r="G3739" t="inlineStr">
        <is>
          <t>Wirtschaft &amp; Arbeit</t>
        </is>
      </c>
      <c r="H3739" t="inlineStr">
        <is>
          <t>Q02665</t>
        </is>
      </c>
      <c r="I3739" t="inlineStr">
        <is>
          <t>de</t>
        </is>
      </c>
      <c r="J3739" t="b">
        <v>1</v>
      </c>
      <c r="K3739" t="inlineStr">
        <is>
          <t>bc1519ae9df12629ced1042a20767423</t>
        </is>
      </c>
      <c r="L3739" t="inlineStr">
        <is>
          <t>bc1519ae9df12629ced1042a20767423</t>
        </is>
      </c>
      <c r="M3739" t="n">
        <v>88</v>
      </c>
      <c r="N3739" t="n">
        <v>88</v>
      </c>
    </row>
    <row r="3740">
      <c r="A3740" t="n">
        <v>1044</v>
      </c>
      <c r="B3740" s="2" t="n">
        <v>45018</v>
      </c>
      <c r="C3740" t="n">
        <v>32007</v>
      </c>
      <c r="D3740" t="inlineStr">
        <is>
          <t>Befürworten Sie eine strengere Kontrolle der Lohngleichheit von Frauen und Männern im Kanton?</t>
        </is>
      </c>
      <c r="E3740" t="inlineStr">
        <is>
          <t>options4</t>
        </is>
      </c>
      <c r="F3740" t="n">
        <v>11408</v>
      </c>
      <c r="G3740" t="inlineStr">
        <is>
          <t>Wirtschaft &amp; Arbeit</t>
        </is>
      </c>
      <c r="H3740" t="inlineStr">
        <is>
          <t>Q02731</t>
        </is>
      </c>
      <c r="I3740" t="inlineStr">
        <is>
          <t>de</t>
        </is>
      </c>
      <c r="J3740" t="b">
        <v>1</v>
      </c>
      <c r="K3740" t="inlineStr">
        <is>
          <t>bc1519ae9df12629ced1042a20767423</t>
        </is>
      </c>
      <c r="L3740" t="inlineStr">
        <is>
          <t>bc1519ae9df12629ced1042a20767423</t>
        </is>
      </c>
      <c r="M3740" t="n">
        <v>88</v>
      </c>
      <c r="N3740" t="n">
        <v>88</v>
      </c>
    </row>
    <row r="3741">
      <c r="A3741" t="n">
        <v>232</v>
      </c>
      <c r="B3741" t="n">
        <v>2020</v>
      </c>
      <c r="C3741" t="n">
        <v>3555</v>
      </c>
      <c r="D3741" t="inlineStr">
        <is>
          <t>Befürworten Sie eine strengere Kontrolle der Lohngleichheit von Frauen und Männern im Kanton?</t>
        </is>
      </c>
      <c r="E3741" t="inlineStr">
        <is>
          <t>Standard-4</t>
        </is>
      </c>
      <c r="F3741" t="n">
        <v>15</v>
      </c>
      <c r="G3741" t="inlineStr">
        <is>
          <t>Wirtschaft &amp; Arbeit</t>
        </is>
      </c>
      <c r="H3741" t="inlineStr">
        <is>
          <t>Q06061</t>
        </is>
      </c>
      <c r="I3741" t="inlineStr">
        <is>
          <t>de</t>
        </is>
      </c>
      <c r="J3741" t="b">
        <v>1</v>
      </c>
      <c r="K3741" t="inlineStr">
        <is>
          <t>bc1519ae9df12629ced1042a20767423</t>
        </is>
      </c>
      <c r="L3741" t="inlineStr">
        <is>
          <t>bc1519ae9df12629ced1042a20767423</t>
        </is>
      </c>
      <c r="M3741" t="n">
        <v>88</v>
      </c>
      <c r="N3741" t="n">
        <v>88</v>
      </c>
    </row>
    <row r="3742">
      <c r="A3742" t="n">
        <v>234</v>
      </c>
      <c r="B3742" t="n">
        <v>2020</v>
      </c>
      <c r="C3742" t="n">
        <v>3607</v>
      </c>
      <c r="D3742" t="inlineStr">
        <is>
          <t>Befürworten Sie eine strengere Kontrolle der Lohngleichheit von Frauen und Männern im Kanton?</t>
        </is>
      </c>
      <c r="E3742" t="inlineStr">
        <is>
          <t>Standard-4</t>
        </is>
      </c>
      <c r="F3742" t="n">
        <v>15</v>
      </c>
      <c r="G3742" t="inlineStr">
        <is>
          <t>Wirtschaft &amp; Arbeit</t>
        </is>
      </c>
      <c r="H3742" t="inlineStr">
        <is>
          <t>Q06155</t>
        </is>
      </c>
      <c r="I3742" t="inlineStr">
        <is>
          <t>de</t>
        </is>
      </c>
      <c r="J3742" t="b">
        <v>1</v>
      </c>
      <c r="K3742" t="inlineStr">
        <is>
          <t>bc1519ae9df12629ced1042a20767423</t>
        </is>
      </c>
      <c r="L3742" t="inlineStr">
        <is>
          <t>bc1519ae9df12629ced1042a20767423</t>
        </is>
      </c>
      <c r="M3742" t="n">
        <v>88</v>
      </c>
      <c r="N3742" t="n">
        <v>88</v>
      </c>
    </row>
    <row r="3743">
      <c r="A3743" t="n">
        <v>232</v>
      </c>
      <c r="B3743" t="n">
        <v>2020</v>
      </c>
      <c r="C3743" t="n">
        <v>3555</v>
      </c>
      <c r="D3743" t="inlineStr">
        <is>
          <t>Befürworten Sie eine strengere Kontrolle der Lohngleichheit von Frauen und Männern im Kanton?</t>
        </is>
      </c>
      <c r="E3743" t="inlineStr">
        <is>
          <t>Standard-4</t>
        </is>
      </c>
      <c r="F3743" t="n">
        <v>15</v>
      </c>
      <c r="G3743" t="inlineStr">
        <is>
          <t>Wirtschaft &amp; Arbeit</t>
        </is>
      </c>
      <c r="H3743" t="inlineStr">
        <is>
          <t>Q07891</t>
        </is>
      </c>
      <c r="I3743" t="inlineStr">
        <is>
          <t>de</t>
        </is>
      </c>
      <c r="J3743" t="b">
        <v>1</v>
      </c>
      <c r="K3743" t="inlineStr">
        <is>
          <t>bc1519ae9df12629ced1042a20767423</t>
        </is>
      </c>
      <c r="L3743" t="inlineStr">
        <is>
          <t>bc1519ae9df12629ced1042a20767423</t>
        </is>
      </c>
      <c r="M3743" t="n">
        <v>88</v>
      </c>
      <c r="N3743" t="n">
        <v>88</v>
      </c>
    </row>
    <row r="3744">
      <c r="A3744" t="n">
        <v>284</v>
      </c>
      <c r="B3744" t="n">
        <v>2021</v>
      </c>
      <c r="C3744" t="n">
        <v>4522</v>
      </c>
      <c r="D3744" t="inlineStr">
        <is>
          <t>Befürworten Sie eine strengere Kontrolle der Lohngleichheit von Frauen und Männern im Kanton?</t>
        </is>
      </c>
      <c r="E3744" t="inlineStr">
        <is>
          <t>Standard-4</t>
        </is>
      </c>
      <c r="F3744" t="n">
        <v>15</v>
      </c>
      <c r="G3744" t="inlineStr">
        <is>
          <t>Wirtschaft &amp; Arbeit</t>
        </is>
      </c>
      <c r="H3744" t="inlineStr">
        <is>
          <t>Q08100</t>
        </is>
      </c>
      <c r="I3744" t="inlineStr">
        <is>
          <t>de</t>
        </is>
      </c>
      <c r="J3744" t="b">
        <v>1</v>
      </c>
      <c r="K3744" t="inlineStr">
        <is>
          <t>bc1519ae9df12629ced1042a20767423</t>
        </is>
      </c>
      <c r="L3744" t="inlineStr">
        <is>
          <t>bc1519ae9df12629ced1042a20767423</t>
        </is>
      </c>
      <c r="M3744" t="n">
        <v>88</v>
      </c>
      <c r="N3744" t="n">
        <v>88</v>
      </c>
    </row>
    <row r="3745">
      <c r="A3745" t="n">
        <v>234</v>
      </c>
      <c r="B3745" t="n">
        <v>2020</v>
      </c>
      <c r="C3745" t="n">
        <v>3607</v>
      </c>
      <c r="D3745" t="inlineStr">
        <is>
          <t>Befürworten Sie eine strengere Kontrolle der Lohngleichheit von Frauen und Männern im Kanton?</t>
        </is>
      </c>
      <c r="E3745" t="inlineStr">
        <is>
          <t>Standard-4</t>
        </is>
      </c>
      <c r="F3745" t="n">
        <v>15</v>
      </c>
      <c r="G3745" t="inlineStr">
        <is>
          <t>Wirtschaft &amp; Arbeit</t>
        </is>
      </c>
      <c r="H3745" t="inlineStr">
        <is>
          <t>Q08296</t>
        </is>
      </c>
      <c r="I3745" t="inlineStr">
        <is>
          <t>de</t>
        </is>
      </c>
      <c r="J3745" t="b">
        <v>1</v>
      </c>
      <c r="K3745" t="inlineStr">
        <is>
          <t>bc1519ae9df12629ced1042a20767423</t>
        </is>
      </c>
      <c r="L3745" t="inlineStr">
        <is>
          <t>bc1519ae9df12629ced1042a20767423</t>
        </is>
      </c>
      <c r="M3745" t="n">
        <v>88</v>
      </c>
      <c r="N3745" t="n">
        <v>88</v>
      </c>
    </row>
    <row r="3747">
      <c r="A3747" s="1">
        <f>== Cluster 537 – 14 Fragen – alle Fragen identisch ===</f>
        <v/>
      </c>
      <c r="B3747" s="1" t="n"/>
      <c r="C3747" s="1" t="n"/>
      <c r="D3747" s="1" t="n"/>
      <c r="E3747" s="1" t="n"/>
      <c r="F3747" s="1" t="n"/>
      <c r="G3747" s="1" t="n"/>
      <c r="H3747" s="1" t="n"/>
      <c r="I3747" s="1" t="n"/>
      <c r="J3747" s="1" t="n"/>
      <c r="K3747" s="1" t="n"/>
      <c r="L3747" s="1" t="n"/>
      <c r="M3747" s="1" t="n"/>
      <c r="N3747" s="1" t="n"/>
    </row>
    <row r="3748">
      <c r="A3748" t="inlineStr">
        <is>
          <t>ID_Wahl</t>
        </is>
      </c>
      <c r="B3748" t="inlineStr">
        <is>
          <t>Datum</t>
        </is>
      </c>
      <c r="C3748" t="inlineStr">
        <is>
          <t>Frage_ID</t>
        </is>
      </c>
      <c r="D3748" t="inlineStr">
        <is>
          <t>Frage_Text</t>
        </is>
      </c>
      <c r="E3748" t="inlineStr">
        <is>
          <t>Frage_Typ</t>
        </is>
      </c>
      <c r="F3748" t="inlineStr">
        <is>
          <t>Bereich_ID</t>
        </is>
      </c>
      <c r="G3748" t="inlineStr">
        <is>
          <t>Bereich</t>
        </is>
      </c>
      <c r="H3748" t="inlineStr">
        <is>
          <t>ID_gesamt</t>
        </is>
      </c>
      <c r="I3748" t="inlineStr">
        <is>
          <t>Sprache</t>
        </is>
      </c>
      <c r="J3748" t="inlineStr">
        <is>
          <t>Duplikat</t>
        </is>
      </c>
      <c r="K3748" t="inlineStr">
        <is>
          <t>Frage_Hash</t>
        </is>
      </c>
      <c r="L3748" t="inlineStr">
        <is>
          <t>Duplikat_Gruppe</t>
        </is>
      </c>
      <c r="M3748" t="inlineStr">
        <is>
          <t>Cluster_Duplikate</t>
        </is>
      </c>
      <c r="N3748" t="inlineStr">
        <is>
          <t>Cluster_Final</t>
        </is>
      </c>
    </row>
    <row r="3749">
      <c r="A3749" t="n">
        <v>1084</v>
      </c>
      <c r="B3749" s="2" t="n">
        <v>45221</v>
      </c>
      <c r="C3749" t="n">
        <v>32269</v>
      </c>
      <c r="D3749" t="inlineStr">
        <is>
          <t>Befürworten Sie engere Beziehungen zur Europäischen Union (EU)?</t>
        </is>
      </c>
      <c r="E3749" t="inlineStr">
        <is>
          <t>options4</t>
        </is>
      </c>
      <c r="F3749" t="n">
        <v>11462</v>
      </c>
      <c r="G3749" t="inlineStr">
        <is>
          <t>Aussenbeziehungen</t>
        </is>
      </c>
      <c r="H3749" t="inlineStr">
        <is>
          <t>Q02807</t>
        </is>
      </c>
      <c r="I3749" t="inlineStr">
        <is>
          <t>de</t>
        </is>
      </c>
      <c r="J3749" t="b">
        <v>1</v>
      </c>
      <c r="K3749" t="inlineStr">
        <is>
          <t>d269e92823571ee9075d28d18d713de3</t>
        </is>
      </c>
      <c r="L3749" t="inlineStr">
        <is>
          <t>d269e92823571ee9075d28d18d713de3</t>
        </is>
      </c>
      <c r="M3749" t="n">
        <v>537</v>
      </c>
      <c r="N3749" t="n">
        <v>537</v>
      </c>
    </row>
    <row r="3750">
      <c r="A3750" t="n">
        <v>1105</v>
      </c>
      <c r="B3750" s="2" t="n">
        <v>45396</v>
      </c>
      <c r="C3750" t="n">
        <v>32349</v>
      </c>
      <c r="D3750" t="inlineStr">
        <is>
          <t>Befürworten Sie engere Beziehungen zur Europäischen Union (EU)?</t>
        </is>
      </c>
      <c r="E3750" t="inlineStr">
        <is>
          <t>options4</t>
        </is>
      </c>
      <c r="F3750" t="n">
        <v>11508</v>
      </c>
      <c r="G3750" t="inlineStr">
        <is>
          <t>Politisches System &amp; Digitalisierung</t>
        </is>
      </c>
      <c r="H3750" t="inlineStr">
        <is>
          <t>Q02910</t>
        </is>
      </c>
      <c r="I3750" t="inlineStr">
        <is>
          <t>de</t>
        </is>
      </c>
      <c r="J3750" t="b">
        <v>1</v>
      </c>
      <c r="K3750" t="inlineStr">
        <is>
          <t>d269e92823571ee9075d28d18d713de3</t>
        </is>
      </c>
      <c r="L3750" t="inlineStr">
        <is>
          <t>d269e92823571ee9075d28d18d713de3</t>
        </is>
      </c>
      <c r="M3750" t="n">
        <v>537</v>
      </c>
      <c r="N3750" t="n">
        <v>537</v>
      </c>
    </row>
    <row r="3751">
      <c r="A3751" t="n">
        <v>1097</v>
      </c>
      <c r="B3751" s="2" t="n">
        <v>45389</v>
      </c>
      <c r="C3751" t="n">
        <v>32531</v>
      </c>
      <c r="D3751" t="inlineStr">
        <is>
          <t>Befürworten Sie engere Beziehungen zur Europäischen Union (EU)?</t>
        </is>
      </c>
      <c r="E3751" t="inlineStr">
        <is>
          <t>options4</t>
        </is>
      </c>
      <c r="F3751" t="n">
        <v>11520</v>
      </c>
      <c r="G3751" t="inlineStr">
        <is>
          <t>Politisches System &amp; Digitalisierung</t>
        </is>
      </c>
      <c r="H3751" t="inlineStr">
        <is>
          <t>Q03062</t>
        </is>
      </c>
      <c r="I3751" t="inlineStr">
        <is>
          <t>de</t>
        </is>
      </c>
      <c r="J3751" t="b">
        <v>1</v>
      </c>
      <c r="K3751" t="inlineStr">
        <is>
          <t>d269e92823571ee9075d28d18d713de3</t>
        </is>
      </c>
      <c r="L3751" t="inlineStr">
        <is>
          <t>d269e92823571ee9075d28d18d713de3</t>
        </is>
      </c>
      <c r="M3751" t="n">
        <v>537</v>
      </c>
      <c r="N3751" t="n">
        <v>537</v>
      </c>
    </row>
    <row r="3752">
      <c r="A3752" t="n">
        <v>1112</v>
      </c>
      <c r="B3752" s="2" t="n">
        <v>45557</v>
      </c>
      <c r="C3752" t="n">
        <v>32826</v>
      </c>
      <c r="D3752" t="inlineStr">
        <is>
          <t>Befürworten Sie engere Beziehungen zur Europäischen Union (EU)?</t>
        </is>
      </c>
      <c r="E3752" t="inlineStr">
        <is>
          <t>options4</t>
        </is>
      </c>
      <c r="F3752" t="n">
        <v>11592</v>
      </c>
      <c r="G3752" t="inlineStr">
        <is>
          <t>Politisches System &amp; Digitalisierung</t>
        </is>
      </c>
      <c r="H3752" t="inlineStr">
        <is>
          <t>Q03160</t>
        </is>
      </c>
      <c r="I3752" t="inlineStr">
        <is>
          <t>de</t>
        </is>
      </c>
      <c r="J3752" t="b">
        <v>1</v>
      </c>
      <c r="K3752" t="inlineStr">
        <is>
          <t>d269e92823571ee9075d28d18d713de3</t>
        </is>
      </c>
      <c r="L3752" t="inlineStr">
        <is>
          <t>d269e92823571ee9075d28d18d713de3</t>
        </is>
      </c>
      <c r="M3752" t="n">
        <v>537</v>
      </c>
      <c r="N3752" t="n">
        <v>537</v>
      </c>
    </row>
    <row r="3753">
      <c r="A3753" t="n">
        <v>1115</v>
      </c>
      <c r="B3753" s="2" t="n">
        <v>45557</v>
      </c>
      <c r="C3753" t="n">
        <v>32874</v>
      </c>
      <c r="D3753" t="inlineStr">
        <is>
          <t>Befürworten Sie engere Beziehungen zur Europäischen Union (EU)?</t>
        </is>
      </c>
      <c r="E3753" t="inlineStr">
        <is>
          <t>options4</t>
        </is>
      </c>
      <c r="F3753" t="n">
        <v>11604</v>
      </c>
      <c r="G3753" t="inlineStr">
        <is>
          <t>Politisches System &amp; Digitalisierung</t>
        </is>
      </c>
      <c r="H3753" t="inlineStr">
        <is>
          <t>Q03208</t>
        </is>
      </c>
      <c r="I3753" t="inlineStr">
        <is>
          <t>de</t>
        </is>
      </c>
      <c r="J3753" t="b">
        <v>1</v>
      </c>
      <c r="K3753" t="inlineStr">
        <is>
          <t>d269e92823571ee9075d28d18d713de3</t>
        </is>
      </c>
      <c r="L3753" t="inlineStr">
        <is>
          <t>d269e92823571ee9075d28d18d713de3</t>
        </is>
      </c>
      <c r="M3753" t="n">
        <v>537</v>
      </c>
      <c r="N3753" t="n">
        <v>537</v>
      </c>
    </row>
    <row r="3754">
      <c r="A3754" t="n">
        <v>1118</v>
      </c>
      <c r="B3754" s="2" t="n">
        <v>45557</v>
      </c>
      <c r="C3754" t="n">
        <v>32727</v>
      </c>
      <c r="D3754" t="inlineStr">
        <is>
          <t>Befürworten Sie engere Beziehungen zur Europäischen Union (EU)?</t>
        </is>
      </c>
      <c r="E3754" t="inlineStr">
        <is>
          <t>options4</t>
        </is>
      </c>
      <c r="F3754" t="n">
        <v>11568</v>
      </c>
      <c r="G3754" t="inlineStr">
        <is>
          <t>Politisches System &amp; Digitalisierung</t>
        </is>
      </c>
      <c r="H3754" t="inlineStr">
        <is>
          <t>Q03255</t>
        </is>
      </c>
      <c r="I3754" t="inlineStr">
        <is>
          <t>de</t>
        </is>
      </c>
      <c r="J3754" t="b">
        <v>1</v>
      </c>
      <c r="K3754" t="inlineStr">
        <is>
          <t>d269e92823571ee9075d28d18d713de3</t>
        </is>
      </c>
      <c r="L3754" t="inlineStr">
        <is>
          <t>d269e92823571ee9075d28d18d713de3</t>
        </is>
      </c>
      <c r="M3754" t="n">
        <v>537</v>
      </c>
      <c r="N3754" t="n">
        <v>537</v>
      </c>
    </row>
    <row r="3755">
      <c r="A3755" t="n">
        <v>1121</v>
      </c>
      <c r="B3755" s="2" t="n">
        <v>45557</v>
      </c>
      <c r="C3755" t="n">
        <v>32680</v>
      </c>
      <c r="D3755" t="inlineStr">
        <is>
          <t>Befürworten Sie engere Beziehungen zur Europäischen Union (EU)?</t>
        </is>
      </c>
      <c r="E3755" t="inlineStr">
        <is>
          <t>options4</t>
        </is>
      </c>
      <c r="F3755" t="n">
        <v>11556</v>
      </c>
      <c r="G3755" t="inlineStr">
        <is>
          <t>Politisches System &amp; Digitalisierung</t>
        </is>
      </c>
      <c r="H3755" t="inlineStr">
        <is>
          <t>Q03302</t>
        </is>
      </c>
      <c r="I3755" t="inlineStr">
        <is>
          <t>de</t>
        </is>
      </c>
      <c r="J3755" t="b">
        <v>1</v>
      </c>
      <c r="K3755" t="inlineStr">
        <is>
          <t>d269e92823571ee9075d28d18d713de3</t>
        </is>
      </c>
      <c r="L3755" t="inlineStr">
        <is>
          <t>d269e92823571ee9075d28d18d713de3</t>
        </is>
      </c>
      <c r="M3755" t="n">
        <v>537</v>
      </c>
      <c r="N3755" t="n">
        <v>537</v>
      </c>
    </row>
    <row r="3756">
      <c r="A3756" t="n">
        <v>1124</v>
      </c>
      <c r="B3756" s="2" t="n">
        <v>45585</v>
      </c>
      <c r="C3756" t="n">
        <v>32974</v>
      </c>
      <c r="D3756" t="inlineStr">
        <is>
          <t>Befürworten Sie engere Beziehungen zur Europäischen Union (EU)?</t>
        </is>
      </c>
      <c r="E3756" t="inlineStr">
        <is>
          <t>options4</t>
        </is>
      </c>
      <c r="F3756" t="n">
        <v>11627</v>
      </c>
      <c r="G3756" t="inlineStr">
        <is>
          <t>Politisches System &amp; Digitalisierung</t>
        </is>
      </c>
      <c r="H3756" t="inlineStr">
        <is>
          <t>Q03404</t>
        </is>
      </c>
      <c r="I3756" t="inlineStr">
        <is>
          <t>de</t>
        </is>
      </c>
      <c r="J3756" t="b">
        <v>1</v>
      </c>
      <c r="K3756" t="inlineStr">
        <is>
          <t>d269e92823571ee9075d28d18d713de3</t>
        </is>
      </c>
      <c r="L3756" t="inlineStr">
        <is>
          <t>d269e92823571ee9075d28d18d713de3</t>
        </is>
      </c>
      <c r="M3756" t="n">
        <v>537</v>
      </c>
      <c r="N3756" t="n">
        <v>537</v>
      </c>
    </row>
    <row r="3757">
      <c r="A3757" t="n">
        <v>1129</v>
      </c>
      <c r="B3757" s="2" t="n">
        <v>45620</v>
      </c>
      <c r="C3757" t="n">
        <v>33069</v>
      </c>
      <c r="D3757" t="inlineStr">
        <is>
          <t>Befürworten Sie engere Beziehungen zur Europäischen Union (EU)?</t>
        </is>
      </c>
      <c r="E3757" t="inlineStr">
        <is>
          <t>options4</t>
        </is>
      </c>
      <c r="F3757" t="n">
        <v>11651</v>
      </c>
      <c r="G3757" t="inlineStr">
        <is>
          <t>Politisches System &amp; Digitalisierung</t>
        </is>
      </c>
      <c r="H3757" t="inlineStr">
        <is>
          <t>Q03499</t>
        </is>
      </c>
      <c r="I3757" t="inlineStr">
        <is>
          <t>de</t>
        </is>
      </c>
      <c r="J3757" t="b">
        <v>1</v>
      </c>
      <c r="K3757" t="inlineStr">
        <is>
          <t>d269e92823571ee9075d28d18d713de3</t>
        </is>
      </c>
      <c r="L3757" t="inlineStr">
        <is>
          <t>d269e92823571ee9075d28d18d713de3</t>
        </is>
      </c>
      <c r="M3757" t="n">
        <v>537</v>
      </c>
      <c r="N3757" t="n">
        <v>537</v>
      </c>
    </row>
    <row r="3758">
      <c r="A3758" t="n">
        <v>1131</v>
      </c>
      <c r="B3758" s="2" t="n">
        <v>45620</v>
      </c>
      <c r="C3758" t="n">
        <v>33120</v>
      </c>
      <c r="D3758" t="inlineStr">
        <is>
          <t>Befürworten Sie engere Beziehungen zur Europäischen Union (EU)?</t>
        </is>
      </c>
      <c r="E3758" t="inlineStr">
        <is>
          <t>options4</t>
        </is>
      </c>
      <c r="F3758" t="n">
        <v>11663</v>
      </c>
      <c r="G3758" t="inlineStr">
        <is>
          <t>Politisches System &amp; Digitalisierung</t>
        </is>
      </c>
      <c r="H3758" t="inlineStr">
        <is>
          <t>Q03550</t>
        </is>
      </c>
      <c r="I3758" t="inlineStr">
        <is>
          <t>de</t>
        </is>
      </c>
      <c r="J3758" t="b">
        <v>1</v>
      </c>
      <c r="K3758" t="inlineStr">
        <is>
          <t>d269e92823571ee9075d28d18d713de3</t>
        </is>
      </c>
      <c r="L3758" t="inlineStr">
        <is>
          <t>d269e92823571ee9075d28d18d713de3</t>
        </is>
      </c>
      <c r="M3758" t="n">
        <v>537</v>
      </c>
      <c r="N3758" t="n">
        <v>537</v>
      </c>
    </row>
    <row r="3759">
      <c r="A3759" t="n">
        <v>1132</v>
      </c>
      <c r="B3759" s="2" t="n">
        <v>45620</v>
      </c>
      <c r="C3759" t="n">
        <v>33025</v>
      </c>
      <c r="D3759" t="inlineStr">
        <is>
          <t>Befürworten Sie engere Beziehungen zur Europäischen Union (EU)?</t>
        </is>
      </c>
      <c r="E3759" t="inlineStr">
        <is>
          <t>options4</t>
        </is>
      </c>
      <c r="F3759" t="n">
        <v>11639</v>
      </c>
      <c r="G3759" t="inlineStr">
        <is>
          <t>Politisches System &amp; Digitalisierung</t>
        </is>
      </c>
      <c r="H3759" t="inlineStr">
        <is>
          <t>Q03600</t>
        </is>
      </c>
      <c r="I3759" t="inlineStr">
        <is>
          <t>de</t>
        </is>
      </c>
      <c r="J3759" t="b">
        <v>1</v>
      </c>
      <c r="K3759" t="inlineStr">
        <is>
          <t>d269e92823571ee9075d28d18d713de3</t>
        </is>
      </c>
      <c r="L3759" t="inlineStr">
        <is>
          <t>d269e92823571ee9075d28d18d713de3</t>
        </is>
      </c>
      <c r="M3759" t="n">
        <v>537</v>
      </c>
      <c r="N3759" t="n">
        <v>537</v>
      </c>
    </row>
    <row r="3760">
      <c r="A3760" t="n">
        <v>1137</v>
      </c>
      <c r="B3760" s="2" t="n">
        <v>45725</v>
      </c>
      <c r="C3760" t="n">
        <v>33266</v>
      </c>
      <c r="D3760" t="inlineStr">
        <is>
          <t>Befürworten Sie engere Beziehungen zur Europäischen Union (EU)?</t>
        </is>
      </c>
      <c r="E3760" t="inlineStr">
        <is>
          <t>options4</t>
        </is>
      </c>
      <c r="F3760" t="n">
        <v>11695</v>
      </c>
      <c r="G3760" t="inlineStr">
        <is>
          <t>Politisches System &amp; Digitalisierung</t>
        </is>
      </c>
      <c r="H3760" t="inlineStr">
        <is>
          <t>Q03647</t>
        </is>
      </c>
      <c r="I3760" t="inlineStr">
        <is>
          <t>de</t>
        </is>
      </c>
      <c r="J3760" t="b">
        <v>1</v>
      </c>
      <c r="K3760" t="inlineStr">
        <is>
          <t>d269e92823571ee9075d28d18d713de3</t>
        </is>
      </c>
      <c r="L3760" t="inlineStr">
        <is>
          <t>d269e92823571ee9075d28d18d713de3</t>
        </is>
      </c>
      <c r="M3760" t="n">
        <v>537</v>
      </c>
      <c r="N3760" t="n">
        <v>537</v>
      </c>
    </row>
    <row r="3761">
      <c r="A3761" t="n">
        <v>1155</v>
      </c>
      <c r="B3761" s="2" t="n">
        <v>45718</v>
      </c>
      <c r="C3761" t="n">
        <v>33230</v>
      </c>
      <c r="D3761" t="inlineStr">
        <is>
          <t>Befürworten Sie engere Beziehungen zur Europäischen Union (EU)?</t>
        </is>
      </c>
      <c r="E3761" t="inlineStr">
        <is>
          <t>options4</t>
        </is>
      </c>
      <c r="F3761" t="n">
        <v>11687</v>
      </c>
      <c r="G3761" t="inlineStr">
        <is>
          <t>Politisches System &amp; Digitalisierung</t>
        </is>
      </c>
      <c r="H3761" t="inlineStr">
        <is>
          <t>Q03743</t>
        </is>
      </c>
      <c r="I3761" t="inlineStr">
        <is>
          <t>de</t>
        </is>
      </c>
      <c r="J3761" t="b">
        <v>1</v>
      </c>
      <c r="K3761" t="inlineStr">
        <is>
          <t>d269e92823571ee9075d28d18d713de3</t>
        </is>
      </c>
      <c r="L3761" t="inlineStr">
        <is>
          <t>d269e92823571ee9075d28d18d713de3</t>
        </is>
      </c>
      <c r="M3761" t="n">
        <v>537</v>
      </c>
      <c r="N3761" t="n">
        <v>537</v>
      </c>
    </row>
    <row r="3762">
      <c r="A3762" t="n">
        <v>1156</v>
      </c>
      <c r="B3762" s="2" t="n">
        <v>45760</v>
      </c>
      <c r="C3762" t="n">
        <v>33447</v>
      </c>
      <c r="D3762" t="inlineStr">
        <is>
          <t>Befürworten Sie engere Beziehungen zur Europäischen Union (EU)?</t>
        </is>
      </c>
      <c r="E3762" t="inlineStr">
        <is>
          <t>options4</t>
        </is>
      </c>
      <c r="F3762" t="n">
        <v>11740</v>
      </c>
      <c r="G3762" t="inlineStr">
        <is>
          <t>Politisches System &amp; Digitalisierung</t>
        </is>
      </c>
      <c r="H3762" t="inlineStr">
        <is>
          <t>Q03789</t>
        </is>
      </c>
      <c r="I3762" t="inlineStr">
        <is>
          <t>de</t>
        </is>
      </c>
      <c r="J3762" t="b">
        <v>1</v>
      </c>
      <c r="K3762" t="inlineStr">
        <is>
          <t>d269e92823571ee9075d28d18d713de3</t>
        </is>
      </c>
      <c r="L3762" t="inlineStr">
        <is>
          <t>d269e92823571ee9075d28d18d713de3</t>
        </is>
      </c>
      <c r="M3762" t="n">
        <v>537</v>
      </c>
      <c r="N3762" t="n">
        <v>537</v>
      </c>
    </row>
    <row r="3764">
      <c r="A3764" s="1">
        <f>== Cluster 540 – 14 Fragen – alle Fragen identisch ===</f>
        <v/>
      </c>
      <c r="B3764" s="1" t="n"/>
      <c r="C3764" s="1" t="n"/>
      <c r="D3764" s="1" t="n"/>
      <c r="E3764" s="1" t="n"/>
      <c r="F3764" s="1" t="n"/>
      <c r="G3764" s="1" t="n"/>
      <c r="H3764" s="1" t="n"/>
      <c r="I3764" s="1" t="n"/>
      <c r="J3764" s="1" t="n"/>
      <c r="K3764" s="1" t="n"/>
      <c r="L3764" s="1" t="n"/>
      <c r="M3764" s="1" t="n"/>
      <c r="N3764" s="1" t="n"/>
    </row>
    <row r="3765">
      <c r="A3765" t="inlineStr">
        <is>
          <t>ID_Wahl</t>
        </is>
      </c>
      <c r="B3765" t="inlineStr">
        <is>
          <t>Datum</t>
        </is>
      </c>
      <c r="C3765" t="inlineStr">
        <is>
          <t>Frage_ID</t>
        </is>
      </c>
      <c r="D3765" t="inlineStr">
        <is>
          <t>Frage_Text</t>
        </is>
      </c>
      <c r="E3765" t="inlineStr">
        <is>
          <t>Frage_Typ</t>
        </is>
      </c>
      <c r="F3765" t="inlineStr">
        <is>
          <t>Bereich_ID</t>
        </is>
      </c>
      <c r="G3765" t="inlineStr">
        <is>
          <t>Bereich</t>
        </is>
      </c>
      <c r="H3765" t="inlineStr">
        <is>
          <t>ID_gesamt</t>
        </is>
      </c>
      <c r="I3765" t="inlineStr">
        <is>
          <t>Sprache</t>
        </is>
      </c>
      <c r="J3765" t="inlineStr">
        <is>
          <t>Duplikat</t>
        </is>
      </c>
      <c r="K3765" t="inlineStr">
        <is>
          <t>Frage_Hash</t>
        </is>
      </c>
      <c r="L3765" t="inlineStr">
        <is>
          <t>Duplikat_Gruppe</t>
        </is>
      </c>
      <c r="M3765" t="inlineStr">
        <is>
          <t>Cluster_Duplikate</t>
        </is>
      </c>
      <c r="N3765" t="inlineStr">
        <is>
          <t>Cluster_Final</t>
        </is>
      </c>
    </row>
    <row r="3766">
      <c r="A3766" t="n">
        <v>1084</v>
      </c>
      <c r="B3766" s="2" t="n">
        <v>45221</v>
      </c>
      <c r="C3766" t="n">
        <v>32272</v>
      </c>
      <c r="D3766" t="inlineStr">
        <is>
          <t>Soll die Schweiz die Bilateralen Verträge mit der EU kündigen und ein Freihandelsabkommen ohne Personenfreizügigkeit anstreben?</t>
        </is>
      </c>
      <c r="E3766" t="inlineStr">
        <is>
          <t>options4</t>
        </is>
      </c>
      <c r="F3766" t="n">
        <v>11462</v>
      </c>
      <c r="G3766" t="inlineStr">
        <is>
          <t>Aussenbeziehungen</t>
        </is>
      </c>
      <c r="H3766" t="inlineStr">
        <is>
          <t>Q02810</t>
        </is>
      </c>
      <c r="I3766" t="inlineStr">
        <is>
          <t>de</t>
        </is>
      </c>
      <c r="J3766" t="b">
        <v>1</v>
      </c>
      <c r="K3766" t="inlineStr">
        <is>
          <t>ccbe2a5caa8ff6da33193de1e6f00026</t>
        </is>
      </c>
      <c r="L3766" t="inlineStr">
        <is>
          <t>ccbe2a5caa8ff6da33193de1e6f00026</t>
        </is>
      </c>
      <c r="M3766" t="n">
        <v>540</v>
      </c>
      <c r="N3766" t="n">
        <v>540</v>
      </c>
    </row>
    <row r="3767">
      <c r="A3767" t="n">
        <v>1086</v>
      </c>
      <c r="B3767" s="2" t="n">
        <v>45354</v>
      </c>
      <c r="C3767" t="n">
        <v>32321</v>
      </c>
      <c r="D3767" t="inlineStr">
        <is>
          <t>Soll die Schweiz die Bilateralen Verträge mit der EU kündigen und ein Freihandelsabkommen ohne Personenfreizügigkeit anstreben?</t>
        </is>
      </c>
      <c r="E3767" t="inlineStr">
        <is>
          <t>options4</t>
        </is>
      </c>
      <c r="F3767" t="n">
        <v>11467</v>
      </c>
      <c r="G3767" t="inlineStr">
        <is>
          <t>Migration &amp; Integration</t>
        </is>
      </c>
      <c r="H3767" t="inlineStr">
        <is>
          <t>Q02839</t>
        </is>
      </c>
      <c r="I3767" t="inlineStr">
        <is>
          <t>de</t>
        </is>
      </c>
      <c r="J3767" t="b">
        <v>1</v>
      </c>
      <c r="K3767" t="inlineStr">
        <is>
          <t>ccbe2a5caa8ff6da33193de1e6f00026</t>
        </is>
      </c>
      <c r="L3767" t="inlineStr">
        <is>
          <t>ccbe2a5caa8ff6da33193de1e6f00026</t>
        </is>
      </c>
      <c r="M3767" t="n">
        <v>540</v>
      </c>
      <c r="N3767" t="n">
        <v>540</v>
      </c>
    </row>
    <row r="3768">
      <c r="A3768" t="n">
        <v>1094</v>
      </c>
      <c r="B3768" s="2" t="n">
        <v>45354</v>
      </c>
      <c r="C3768" t="n">
        <v>32401</v>
      </c>
      <c r="D3768" t="inlineStr">
        <is>
          <t>Soll die Schweiz die Bilateralen Verträge mit der EU kündigen und ein Freihandelsabkommen ohne Personenfreizügigkeit anstreben?</t>
        </is>
      </c>
      <c r="E3768" t="inlineStr">
        <is>
          <t>options4</t>
        </is>
      </c>
      <c r="F3768" t="n">
        <v>11479</v>
      </c>
      <c r="G3768" t="inlineStr">
        <is>
          <t>Migration &amp; Integration</t>
        </is>
      </c>
      <c r="H3768" t="inlineStr">
        <is>
          <t>Q02938</t>
        </is>
      </c>
      <c r="I3768" t="inlineStr">
        <is>
          <t>de</t>
        </is>
      </c>
      <c r="J3768" t="b">
        <v>1</v>
      </c>
      <c r="K3768" t="inlineStr">
        <is>
          <t>ccbe2a5caa8ff6da33193de1e6f00026</t>
        </is>
      </c>
      <c r="L3768" t="inlineStr">
        <is>
          <t>ccbe2a5caa8ff6da33193de1e6f00026</t>
        </is>
      </c>
      <c r="M3768" t="n">
        <v>540</v>
      </c>
      <c r="N3768" t="n">
        <v>540</v>
      </c>
    </row>
    <row r="3769">
      <c r="A3769" t="n">
        <v>1106</v>
      </c>
      <c r="B3769" s="2" t="n">
        <v>45403</v>
      </c>
      <c r="C3769" t="n">
        <v>32480</v>
      </c>
      <c r="D3769" t="inlineStr">
        <is>
          <t>Soll die Schweiz die Bilateralen Verträge mit der EU kündigen und ein Freihandelsabkommen ohne Personenfreizügigkeit anstreben?</t>
        </is>
      </c>
      <c r="E3769" t="inlineStr">
        <is>
          <t>options4</t>
        </is>
      </c>
      <c r="F3769" t="n">
        <v>11498</v>
      </c>
      <c r="G3769" t="inlineStr">
        <is>
          <t>Politisches System &amp; Digitalisierung</t>
        </is>
      </c>
      <c r="H3769" t="inlineStr">
        <is>
          <t>Q03015</t>
        </is>
      </c>
      <c r="I3769" t="inlineStr">
        <is>
          <t>de</t>
        </is>
      </c>
      <c r="J3769" t="b">
        <v>1</v>
      </c>
      <c r="K3769" t="inlineStr">
        <is>
          <t>ccbe2a5caa8ff6da33193de1e6f00026</t>
        </is>
      </c>
      <c r="L3769" t="inlineStr">
        <is>
          <t>ccbe2a5caa8ff6da33193de1e6f00026</t>
        </is>
      </c>
      <c r="M3769" t="n">
        <v>540</v>
      </c>
      <c r="N3769" t="n">
        <v>540</v>
      </c>
    </row>
    <row r="3770">
      <c r="A3770" t="n">
        <v>1100</v>
      </c>
      <c r="B3770" s="2" t="n">
        <v>45410</v>
      </c>
      <c r="C3770" t="n">
        <v>32555</v>
      </c>
      <c r="D3770" t="inlineStr">
        <is>
          <t>Soll die Schweiz die Bilateralen Verträge mit der EU kündigen und ein Freihandelsabkommen ohne Personenfreizügigkeit anstreben?</t>
        </is>
      </c>
      <c r="E3770" t="inlineStr">
        <is>
          <t>options4</t>
        </is>
      </c>
      <c r="F3770" t="n">
        <v>11525</v>
      </c>
      <c r="G3770" t="inlineStr">
        <is>
          <t>Migration &amp; Integration</t>
        </is>
      </c>
      <c r="H3770" t="inlineStr">
        <is>
          <t>Q03085</t>
        </is>
      </c>
      <c r="I3770" t="inlineStr">
        <is>
          <t>de</t>
        </is>
      </c>
      <c r="J3770" t="b">
        <v>1</v>
      </c>
      <c r="K3770" t="inlineStr">
        <is>
          <t>ccbe2a5caa8ff6da33193de1e6f00026</t>
        </is>
      </c>
      <c r="L3770" t="inlineStr">
        <is>
          <t>ccbe2a5caa8ff6da33193de1e6f00026</t>
        </is>
      </c>
      <c r="M3770" t="n">
        <v>540</v>
      </c>
      <c r="N3770" t="n">
        <v>540</v>
      </c>
    </row>
    <row r="3771">
      <c r="A3771" t="n">
        <v>1118</v>
      </c>
      <c r="B3771" s="2" t="n">
        <v>45557</v>
      </c>
      <c r="C3771" t="n">
        <v>32699</v>
      </c>
      <c r="D3771" t="inlineStr">
        <is>
          <t>Soll die Schweiz die Bilateralen Verträge mit der EU kündigen und ein Freihandelsabkommen ohne Personenfreizügigkeit anstreben?</t>
        </is>
      </c>
      <c r="E3771" t="inlineStr">
        <is>
          <t>options4</t>
        </is>
      </c>
      <c r="F3771" t="n">
        <v>11561</v>
      </c>
      <c r="G3771" t="inlineStr">
        <is>
          <t>Migration &amp; Integration</t>
        </is>
      </c>
      <c r="H3771" t="inlineStr">
        <is>
          <t>Q03227</t>
        </is>
      </c>
      <c r="I3771" t="inlineStr">
        <is>
          <t>de</t>
        </is>
      </c>
      <c r="J3771" t="b">
        <v>1</v>
      </c>
      <c r="K3771" t="inlineStr">
        <is>
          <t>ccbe2a5caa8ff6da33193de1e6f00026</t>
        </is>
      </c>
      <c r="L3771" t="inlineStr">
        <is>
          <t>ccbe2a5caa8ff6da33193de1e6f00026</t>
        </is>
      </c>
      <c r="M3771" t="n">
        <v>540</v>
      </c>
      <c r="N3771" t="n">
        <v>540</v>
      </c>
    </row>
    <row r="3772">
      <c r="A3772" t="n">
        <v>1121</v>
      </c>
      <c r="B3772" s="2" t="n">
        <v>45557</v>
      </c>
      <c r="C3772" t="n">
        <v>32653</v>
      </c>
      <c r="D3772" t="inlineStr">
        <is>
          <t>Soll die Schweiz die Bilateralen Verträge mit der EU kündigen und ein Freihandelsabkommen ohne Personenfreizügigkeit anstreben?</t>
        </is>
      </c>
      <c r="E3772" t="inlineStr">
        <is>
          <t>options4</t>
        </is>
      </c>
      <c r="F3772" t="n">
        <v>11549</v>
      </c>
      <c r="G3772" t="inlineStr">
        <is>
          <t>Migration &amp; Integration</t>
        </is>
      </c>
      <c r="H3772" t="inlineStr">
        <is>
          <t>Q03275</t>
        </is>
      </c>
      <c r="I3772" t="inlineStr">
        <is>
          <t>de</t>
        </is>
      </c>
      <c r="J3772" t="b">
        <v>1</v>
      </c>
      <c r="K3772" t="inlineStr">
        <is>
          <t>ccbe2a5caa8ff6da33193de1e6f00026</t>
        </is>
      </c>
      <c r="L3772" t="inlineStr">
        <is>
          <t>ccbe2a5caa8ff6da33193de1e6f00026</t>
        </is>
      </c>
      <c r="M3772" t="n">
        <v>540</v>
      </c>
      <c r="N3772" t="n">
        <v>540</v>
      </c>
    </row>
    <row r="3773">
      <c r="A3773" t="n">
        <v>1125</v>
      </c>
      <c r="B3773" s="2" t="n">
        <v>45585</v>
      </c>
      <c r="C3773" t="n">
        <v>32895</v>
      </c>
      <c r="D3773" t="inlineStr">
        <is>
          <t>Soll die Schweiz die Bilateralen Verträge mit der EU kündigen und ein Freihandelsabkommen ohne Personenfreizügigkeit anstreben?</t>
        </is>
      </c>
      <c r="E3773" t="inlineStr">
        <is>
          <t>options4</t>
        </is>
      </c>
      <c r="F3773" t="n">
        <v>11609</v>
      </c>
      <c r="G3773" t="inlineStr">
        <is>
          <t>Migration &amp; Integration</t>
        </is>
      </c>
      <c r="H3773" t="inlineStr">
        <is>
          <t>Q03425</t>
        </is>
      </c>
      <c r="I3773" t="inlineStr">
        <is>
          <t>de</t>
        </is>
      </c>
      <c r="J3773" t="b">
        <v>1</v>
      </c>
      <c r="K3773" t="inlineStr">
        <is>
          <t>ccbe2a5caa8ff6da33193de1e6f00026</t>
        </is>
      </c>
      <c r="L3773" t="inlineStr">
        <is>
          <t>ccbe2a5caa8ff6da33193de1e6f00026</t>
        </is>
      </c>
      <c r="M3773" t="n">
        <v>540</v>
      </c>
      <c r="N3773" t="n">
        <v>540</v>
      </c>
    </row>
    <row r="3774">
      <c r="A3774" t="n">
        <v>1129</v>
      </c>
      <c r="B3774" s="2" t="n">
        <v>45620</v>
      </c>
      <c r="C3774" t="n">
        <v>33044</v>
      </c>
      <c r="D3774" t="inlineStr">
        <is>
          <t>Soll die Schweiz die Bilateralen Verträge mit der EU kündigen und ein Freihandelsabkommen ohne Personenfreizügigkeit anstreben?</t>
        </is>
      </c>
      <c r="E3774" t="inlineStr">
        <is>
          <t>options4</t>
        </is>
      </c>
      <c r="F3774" t="n">
        <v>11644</v>
      </c>
      <c r="G3774" t="inlineStr">
        <is>
          <t>Migration &amp; Integration</t>
        </is>
      </c>
      <c r="H3774" t="inlineStr">
        <is>
          <t>Q03474</t>
        </is>
      </c>
      <c r="I3774" t="inlineStr">
        <is>
          <t>de</t>
        </is>
      </c>
      <c r="J3774" t="b">
        <v>1</v>
      </c>
      <c r="K3774" t="inlineStr">
        <is>
          <t>ccbe2a5caa8ff6da33193de1e6f00026</t>
        </is>
      </c>
      <c r="L3774" t="inlineStr">
        <is>
          <t>ccbe2a5caa8ff6da33193de1e6f00026</t>
        </is>
      </c>
      <c r="M3774" t="n">
        <v>540</v>
      </c>
      <c r="N3774" t="n">
        <v>540</v>
      </c>
    </row>
    <row r="3775">
      <c r="A3775" t="n">
        <v>1131</v>
      </c>
      <c r="B3775" s="2" t="n">
        <v>45620</v>
      </c>
      <c r="C3775" t="n">
        <v>33092</v>
      </c>
      <c r="D3775" t="inlineStr">
        <is>
          <t>Soll die Schweiz die Bilateralen Verträge mit der EU kündigen und ein Freihandelsabkommen ohne Personenfreizügigkeit anstreben?</t>
        </is>
      </c>
      <c r="E3775" t="inlineStr">
        <is>
          <t>options4</t>
        </is>
      </c>
      <c r="F3775" t="n">
        <v>11656</v>
      </c>
      <c r="G3775" t="inlineStr">
        <is>
          <t>Migration &amp; Integration</t>
        </is>
      </c>
      <c r="H3775" t="inlineStr">
        <is>
          <t>Q03522</t>
        </is>
      </c>
      <c r="I3775" t="inlineStr">
        <is>
          <t>de</t>
        </is>
      </c>
      <c r="J3775" t="b">
        <v>1</v>
      </c>
      <c r="K3775" t="inlineStr">
        <is>
          <t>ccbe2a5caa8ff6da33193de1e6f00026</t>
        </is>
      </c>
      <c r="L3775" t="inlineStr">
        <is>
          <t>ccbe2a5caa8ff6da33193de1e6f00026</t>
        </is>
      </c>
      <c r="M3775" t="n">
        <v>540</v>
      </c>
      <c r="N3775" t="n">
        <v>540</v>
      </c>
    </row>
    <row r="3776">
      <c r="A3776" t="n">
        <v>1132</v>
      </c>
      <c r="B3776" s="2" t="n">
        <v>45620</v>
      </c>
      <c r="C3776" t="n">
        <v>32993</v>
      </c>
      <c r="D3776" t="inlineStr">
        <is>
          <t>Soll die Schweiz die Bilateralen Verträge mit der EU kündigen und ein Freihandelsabkommen ohne Personenfreizügigkeit anstreben?</t>
        </is>
      </c>
      <c r="E3776" t="inlineStr">
        <is>
          <t>options4</t>
        </is>
      </c>
      <c r="F3776" t="n">
        <v>11632</v>
      </c>
      <c r="G3776" t="inlineStr">
        <is>
          <t>Migration &amp; Integration</t>
        </is>
      </c>
      <c r="H3776" t="inlineStr">
        <is>
          <t>Q03568</t>
        </is>
      </c>
      <c r="I3776" t="inlineStr">
        <is>
          <t>de</t>
        </is>
      </c>
      <c r="J3776" t="b">
        <v>1</v>
      </c>
      <c r="K3776" t="inlineStr">
        <is>
          <t>ccbe2a5caa8ff6da33193de1e6f00026</t>
        </is>
      </c>
      <c r="L3776" t="inlineStr">
        <is>
          <t>ccbe2a5caa8ff6da33193de1e6f00026</t>
        </is>
      </c>
      <c r="M3776" t="n">
        <v>540</v>
      </c>
      <c r="N3776" t="n">
        <v>540</v>
      </c>
    </row>
    <row r="3777">
      <c r="A3777" t="n">
        <v>1137</v>
      </c>
      <c r="B3777" s="2" t="n">
        <v>45725</v>
      </c>
      <c r="C3777" t="n">
        <v>33252</v>
      </c>
      <c r="D3777" t="inlineStr">
        <is>
          <t>Soll die Schweiz die Bilateralen Verträge mit der EU kündigen und ein Freihandelsabkommen ohne Personenfreizügigkeit anstreben?</t>
        </is>
      </c>
      <c r="E3777" t="inlineStr">
        <is>
          <t>options4</t>
        </is>
      </c>
      <c r="F3777" t="n">
        <v>11692</v>
      </c>
      <c r="G3777" t="inlineStr">
        <is>
          <t>Wirtschaft &amp; Arbeit</t>
        </is>
      </c>
      <c r="H3777" t="inlineStr">
        <is>
          <t>Q03633</t>
        </is>
      </c>
      <c r="I3777" t="inlineStr">
        <is>
          <t>de</t>
        </is>
      </c>
      <c r="J3777" t="b">
        <v>1</v>
      </c>
      <c r="K3777" t="inlineStr">
        <is>
          <t>ccbe2a5caa8ff6da33193de1e6f00026</t>
        </is>
      </c>
      <c r="L3777" t="inlineStr">
        <is>
          <t>ccbe2a5caa8ff6da33193de1e6f00026</t>
        </is>
      </c>
      <c r="M3777" t="n">
        <v>540</v>
      </c>
      <c r="N3777" t="n">
        <v>540</v>
      </c>
    </row>
    <row r="3778">
      <c r="A3778" t="n">
        <v>1155</v>
      </c>
      <c r="B3778" s="2" t="n">
        <v>45718</v>
      </c>
      <c r="C3778" t="n">
        <v>33203</v>
      </c>
      <c r="D3778" t="inlineStr">
        <is>
          <t>Soll die Schweiz die Bilateralen Verträge mit der EU kündigen und ein Freihandelsabkommen ohne Personenfreizügigkeit anstreben?</t>
        </is>
      </c>
      <c r="E3778" t="inlineStr">
        <is>
          <t>options4</t>
        </is>
      </c>
      <c r="F3778" t="n">
        <v>11681</v>
      </c>
      <c r="G3778" t="inlineStr">
        <is>
          <t>Migration &amp; Integration</t>
        </is>
      </c>
      <c r="H3778" t="inlineStr">
        <is>
          <t>Q03717</t>
        </is>
      </c>
      <c r="I3778" t="inlineStr">
        <is>
          <t>de</t>
        </is>
      </c>
      <c r="J3778" t="b">
        <v>1</v>
      </c>
      <c r="K3778" t="inlineStr">
        <is>
          <t>ccbe2a5caa8ff6da33193de1e6f00026</t>
        </is>
      </c>
      <c r="L3778" t="inlineStr">
        <is>
          <t>ccbe2a5caa8ff6da33193de1e6f00026</t>
        </is>
      </c>
      <c r="M3778" t="n">
        <v>540</v>
      </c>
      <c r="N3778" t="n">
        <v>540</v>
      </c>
    </row>
    <row r="3779">
      <c r="A3779" t="n">
        <v>1156</v>
      </c>
      <c r="B3779" s="2" t="n">
        <v>45760</v>
      </c>
      <c r="C3779" t="n">
        <v>33396</v>
      </c>
      <c r="D3779" t="inlineStr">
        <is>
          <t>Soll die Schweiz die Bilateralen Verträge mit der EU kündigen und ein Freihandelsabkommen ohne Personenfreizügigkeit anstreben?</t>
        </is>
      </c>
      <c r="E3779" t="inlineStr">
        <is>
          <t>options4</t>
        </is>
      </c>
      <c r="F3779" t="n">
        <v>11728</v>
      </c>
      <c r="G3779" t="inlineStr">
        <is>
          <t>Migration &amp; Integration</t>
        </is>
      </c>
      <c r="H3779" t="inlineStr">
        <is>
          <t>Q03764</t>
        </is>
      </c>
      <c r="I3779" t="inlineStr">
        <is>
          <t>de</t>
        </is>
      </c>
      <c r="J3779" t="b">
        <v>1</v>
      </c>
      <c r="K3779" t="inlineStr">
        <is>
          <t>ccbe2a5caa8ff6da33193de1e6f00026</t>
        </is>
      </c>
      <c r="L3779" t="inlineStr">
        <is>
          <t>ccbe2a5caa8ff6da33193de1e6f00026</t>
        </is>
      </c>
      <c r="M3779" t="n">
        <v>540</v>
      </c>
      <c r="N3779" t="n">
        <v>540</v>
      </c>
    </row>
    <row r="3781">
      <c r="A3781" s="1">
        <f>== Cluster 600 – 14 Fragen – alle Fragen identisch ===</f>
        <v/>
      </c>
      <c r="B3781" s="1" t="n"/>
      <c r="C3781" s="1" t="n"/>
      <c r="D3781" s="1" t="n"/>
      <c r="E3781" s="1" t="n"/>
      <c r="F3781" s="1" t="n"/>
      <c r="G3781" s="1" t="n"/>
      <c r="H3781" s="1" t="n"/>
      <c r="I3781" s="1" t="n"/>
      <c r="J3781" s="1" t="n"/>
      <c r="K3781" s="1" t="n"/>
      <c r="L3781" s="1" t="n"/>
      <c r="M3781" s="1" t="n"/>
      <c r="N3781" s="1" t="n"/>
    </row>
    <row r="3782">
      <c r="A3782" t="inlineStr">
        <is>
          <t>ID_Wahl</t>
        </is>
      </c>
      <c r="B3782" t="inlineStr">
        <is>
          <t>Datum</t>
        </is>
      </c>
      <c r="C3782" t="inlineStr">
        <is>
          <t>Frage_ID</t>
        </is>
      </c>
      <c r="D3782" t="inlineStr">
        <is>
          <t>Frage_Text</t>
        </is>
      </c>
      <c r="E3782" t="inlineStr">
        <is>
          <t>Frage_Typ</t>
        </is>
      </c>
      <c r="F3782" t="inlineStr">
        <is>
          <t>Bereich_ID</t>
        </is>
      </c>
      <c r="G3782" t="inlineStr">
        <is>
          <t>Bereich</t>
        </is>
      </c>
      <c r="H3782" t="inlineStr">
        <is>
          <t>ID_gesamt</t>
        </is>
      </c>
      <c r="I3782" t="inlineStr">
        <is>
          <t>Sprache</t>
        </is>
      </c>
      <c r="J3782" t="inlineStr">
        <is>
          <t>Duplikat</t>
        </is>
      </c>
      <c r="K3782" t="inlineStr">
        <is>
          <t>Frage_Hash</t>
        </is>
      </c>
      <c r="L3782" t="inlineStr">
        <is>
          <t>Duplikat_Gruppe</t>
        </is>
      </c>
      <c r="M3782" t="inlineStr">
        <is>
          <t>Cluster_Duplikate</t>
        </is>
      </c>
      <c r="N3782" t="inlineStr">
        <is>
          <t>Cluster_Final</t>
        </is>
      </c>
    </row>
    <row r="3783">
      <c r="A3783" t="n">
        <v>76</v>
      </c>
      <c r="B3783" t="n">
        <v>2015</v>
      </c>
      <c r="C3783" t="n">
        <v>1134</v>
      </c>
      <c r="D3783" t="inlineStr">
        <is>
          <t>Befürworten Sie das bestehende Personenfreizügigkeitsabkommen mit der EU?</t>
        </is>
      </c>
      <c r="E3783" t="inlineStr">
        <is>
          <t>Standard-4</t>
        </is>
      </c>
      <c r="F3783" t="n">
        <v>1</v>
      </c>
      <c r="G3783" t="inlineStr">
        <is>
          <t>Aussenpolitik</t>
        </is>
      </c>
      <c r="H3783" t="inlineStr">
        <is>
          <t>Q04509</t>
        </is>
      </c>
      <c r="I3783" t="inlineStr">
        <is>
          <t>de</t>
        </is>
      </c>
      <c r="J3783" t="b">
        <v>1</v>
      </c>
      <c r="K3783" t="inlineStr">
        <is>
          <t>558ad51d168e96b54fe8d98c4cea0b6a</t>
        </is>
      </c>
      <c r="L3783" t="inlineStr">
        <is>
          <t>558ad51d168e96b54fe8d98c4cea0b6a</t>
        </is>
      </c>
      <c r="M3783" t="n">
        <v>600</v>
      </c>
      <c r="N3783" t="n">
        <v>600</v>
      </c>
    </row>
    <row r="3784">
      <c r="A3784" t="n">
        <v>96</v>
      </c>
      <c r="B3784" t="n">
        <v>2015</v>
      </c>
      <c r="C3784" t="n">
        <v>1189</v>
      </c>
      <c r="D3784" t="inlineStr">
        <is>
          <t>Befürworten Sie das bestehende Personenfreizügigkeitsabkommen mit der EU?</t>
        </is>
      </c>
      <c r="E3784" t="inlineStr">
        <is>
          <t>Standard-4</t>
        </is>
      </c>
      <c r="F3784" t="n">
        <v>1</v>
      </c>
      <c r="G3784" t="inlineStr">
        <is>
          <t>Aussenpolitik</t>
        </is>
      </c>
      <c r="H3784" t="inlineStr">
        <is>
          <t>Q04676</t>
        </is>
      </c>
      <c r="I3784" t="inlineStr">
        <is>
          <t>de</t>
        </is>
      </c>
      <c r="J3784" t="b">
        <v>1</v>
      </c>
      <c r="K3784" t="inlineStr">
        <is>
          <t>558ad51d168e96b54fe8d98c4cea0b6a</t>
        </is>
      </c>
      <c r="L3784" t="inlineStr">
        <is>
          <t>558ad51d168e96b54fe8d98c4cea0b6a</t>
        </is>
      </c>
      <c r="M3784" t="n">
        <v>600</v>
      </c>
      <c r="N3784" t="n">
        <v>600</v>
      </c>
    </row>
    <row r="3785">
      <c r="A3785" t="n">
        <v>80</v>
      </c>
      <c r="B3785" t="n">
        <v>2015</v>
      </c>
      <c r="C3785" t="n">
        <v>1247</v>
      </c>
      <c r="D3785" t="inlineStr">
        <is>
          <t>Befürworten Sie das bestehende Personenfreizügigkeitsabkommen mit der EU?</t>
        </is>
      </c>
      <c r="E3785" t="inlineStr">
        <is>
          <t>Standard-4</t>
        </is>
      </c>
      <c r="F3785" t="n">
        <v>1</v>
      </c>
      <c r="G3785" t="inlineStr">
        <is>
          <t>Aussenpolitik</t>
        </is>
      </c>
      <c r="H3785" t="inlineStr">
        <is>
          <t>Q04862</t>
        </is>
      </c>
      <c r="I3785" t="inlineStr">
        <is>
          <t>de</t>
        </is>
      </c>
      <c r="J3785" t="b">
        <v>1</v>
      </c>
      <c r="K3785" t="inlineStr">
        <is>
          <t>558ad51d168e96b54fe8d98c4cea0b6a</t>
        </is>
      </c>
      <c r="L3785" t="inlineStr">
        <is>
          <t>558ad51d168e96b54fe8d98c4cea0b6a</t>
        </is>
      </c>
      <c r="M3785" t="n">
        <v>600</v>
      </c>
      <c r="N3785" t="n">
        <v>600</v>
      </c>
    </row>
    <row r="3786">
      <c r="A3786" t="n">
        <v>26</v>
      </c>
      <c r="B3786" t="n">
        <v>2012</v>
      </c>
      <c r="C3786" t="n">
        <v>61</v>
      </c>
      <c r="D3786" t="inlineStr">
        <is>
          <t>Befürworten Sie das bestehende Personenfreizügigkeitsabkommen mit der EU?</t>
        </is>
      </c>
      <c r="E3786" t="inlineStr">
        <is>
          <t>Standard-4</t>
        </is>
      </c>
      <c r="F3786" t="n">
        <v>1</v>
      </c>
      <c r="G3786" t="inlineStr">
        <is>
          <t>Aussenpolitik</t>
        </is>
      </c>
      <c r="H3786" t="inlineStr">
        <is>
          <t>Q06209</t>
        </is>
      </c>
      <c r="I3786" t="inlineStr">
        <is>
          <t>de</t>
        </is>
      </c>
      <c r="J3786" t="b">
        <v>1</v>
      </c>
      <c r="K3786" t="inlineStr">
        <is>
          <t>558ad51d168e96b54fe8d98c4cea0b6a</t>
        </is>
      </c>
      <c r="L3786" t="inlineStr">
        <is>
          <t>558ad51d168e96b54fe8d98c4cea0b6a</t>
        </is>
      </c>
      <c r="M3786" t="n">
        <v>600</v>
      </c>
      <c r="N3786" t="n">
        <v>600</v>
      </c>
    </row>
    <row r="3787">
      <c r="A3787" t="n">
        <v>56</v>
      </c>
      <c r="B3787" t="n">
        <v>2014</v>
      </c>
      <c r="C3787" t="n">
        <v>757</v>
      </c>
      <c r="D3787" t="inlineStr">
        <is>
          <t>Befürworten Sie das bestehende Personenfreizügigkeitsabkommen mit der EU?</t>
        </is>
      </c>
      <c r="E3787" t="inlineStr">
        <is>
          <t>Standard-4</t>
        </is>
      </c>
      <c r="F3787" t="n">
        <v>1</v>
      </c>
      <c r="G3787" t="inlineStr">
        <is>
          <t>Aussenpolitik</t>
        </is>
      </c>
      <c r="H3787" t="inlineStr">
        <is>
          <t>Q06385</t>
        </is>
      </c>
      <c r="I3787" t="inlineStr">
        <is>
          <t>de</t>
        </is>
      </c>
      <c r="J3787" t="b">
        <v>1</v>
      </c>
      <c r="K3787" t="inlineStr">
        <is>
          <t>558ad51d168e96b54fe8d98c4cea0b6a</t>
        </is>
      </c>
      <c r="L3787" t="inlineStr">
        <is>
          <t>558ad51d168e96b54fe8d98c4cea0b6a</t>
        </is>
      </c>
      <c r="M3787" t="n">
        <v>600</v>
      </c>
      <c r="N3787" t="n">
        <v>600</v>
      </c>
    </row>
    <row r="3788">
      <c r="A3788" t="n">
        <v>76</v>
      </c>
      <c r="B3788" t="n">
        <v>2015</v>
      </c>
      <c r="C3788" t="n">
        <v>1134</v>
      </c>
      <c r="D3788" t="inlineStr">
        <is>
          <t>Befürworten Sie das bestehende Personenfreizügigkeitsabkommen mit der EU?</t>
        </is>
      </c>
      <c r="E3788" t="inlineStr">
        <is>
          <t>Standard-4</t>
        </is>
      </c>
      <c r="F3788" t="n">
        <v>1</v>
      </c>
      <c r="G3788" t="inlineStr">
        <is>
          <t>Aussenpolitik</t>
        </is>
      </c>
      <c r="H3788" t="inlineStr">
        <is>
          <t>Q06505</t>
        </is>
      </c>
      <c r="I3788" t="inlineStr">
        <is>
          <t>de</t>
        </is>
      </c>
      <c r="J3788" t="b">
        <v>1</v>
      </c>
      <c r="K3788" t="inlineStr">
        <is>
          <t>558ad51d168e96b54fe8d98c4cea0b6a</t>
        </is>
      </c>
      <c r="L3788" t="inlineStr">
        <is>
          <t>558ad51d168e96b54fe8d98c4cea0b6a</t>
        </is>
      </c>
      <c r="M3788" t="n">
        <v>600</v>
      </c>
      <c r="N3788" t="n">
        <v>600</v>
      </c>
    </row>
    <row r="3789">
      <c r="A3789" t="n">
        <v>36</v>
      </c>
      <c r="B3789" t="n">
        <v>2012</v>
      </c>
      <c r="C3789" t="n">
        <v>61</v>
      </c>
      <c r="D3789" t="inlineStr">
        <is>
          <t>Befürworten Sie das bestehende Personenfreizügigkeitsabkommen mit der EU?</t>
        </is>
      </c>
      <c r="E3789" t="inlineStr">
        <is>
          <t>Standard-4</t>
        </is>
      </c>
      <c r="F3789" t="n">
        <v>1</v>
      </c>
      <c r="G3789" t="inlineStr">
        <is>
          <t>Aussenpolitik</t>
        </is>
      </c>
      <c r="H3789" t="inlineStr">
        <is>
          <t>Q06609</t>
        </is>
      </c>
      <c r="I3789" t="inlineStr">
        <is>
          <t>de</t>
        </is>
      </c>
      <c r="J3789" t="b">
        <v>1</v>
      </c>
      <c r="K3789" t="inlineStr">
        <is>
          <t>558ad51d168e96b54fe8d98c4cea0b6a</t>
        </is>
      </c>
      <c r="L3789" t="inlineStr">
        <is>
          <t>558ad51d168e96b54fe8d98c4cea0b6a</t>
        </is>
      </c>
      <c r="M3789" t="n">
        <v>600</v>
      </c>
      <c r="N3789" t="n">
        <v>600</v>
      </c>
    </row>
    <row r="3790">
      <c r="A3790" t="n">
        <v>4</v>
      </c>
      <c r="B3790" t="n">
        <v>2011</v>
      </c>
      <c r="C3790" t="n">
        <v>61</v>
      </c>
      <c r="D3790" t="inlineStr">
        <is>
          <t>Befürworten Sie das bestehende Personenfreizügigkeitsabkommen mit der EU?</t>
        </is>
      </c>
      <c r="E3790" t="inlineStr">
        <is>
          <t>Standard-4</t>
        </is>
      </c>
      <c r="F3790" t="n">
        <v>1</v>
      </c>
      <c r="G3790" t="inlineStr">
        <is>
          <t>Aussenpolitik</t>
        </is>
      </c>
      <c r="H3790" t="inlineStr">
        <is>
          <t>Q06787</t>
        </is>
      </c>
      <c r="I3790" t="inlineStr">
        <is>
          <t>de</t>
        </is>
      </c>
      <c r="J3790" t="b">
        <v>1</v>
      </c>
      <c r="K3790" t="inlineStr">
        <is>
          <t>558ad51d168e96b54fe8d98c4cea0b6a</t>
        </is>
      </c>
      <c r="L3790" t="inlineStr">
        <is>
          <t>558ad51d168e96b54fe8d98c4cea0b6a</t>
        </is>
      </c>
      <c r="M3790" t="n">
        <v>600</v>
      </c>
      <c r="N3790" t="n">
        <v>600</v>
      </c>
    </row>
    <row r="3791">
      <c r="A3791" t="n">
        <v>96</v>
      </c>
      <c r="B3791" t="n">
        <v>2015</v>
      </c>
      <c r="C3791" t="n">
        <v>1189</v>
      </c>
      <c r="D3791" t="inlineStr">
        <is>
          <t>Befürworten Sie das bestehende Personenfreizügigkeitsabkommen mit der EU?</t>
        </is>
      </c>
      <c r="E3791" t="inlineStr">
        <is>
          <t>Standard-4</t>
        </is>
      </c>
      <c r="F3791" t="n">
        <v>1</v>
      </c>
      <c r="G3791" t="inlineStr">
        <is>
          <t>Aussenpolitik</t>
        </is>
      </c>
      <c r="H3791" t="inlineStr">
        <is>
          <t>Q07294</t>
        </is>
      </c>
      <c r="I3791" t="inlineStr">
        <is>
          <t>de</t>
        </is>
      </c>
      <c r="J3791" t="b">
        <v>1</v>
      </c>
      <c r="K3791" t="inlineStr">
        <is>
          <t>558ad51d168e96b54fe8d98c4cea0b6a</t>
        </is>
      </c>
      <c r="L3791" t="inlineStr">
        <is>
          <t>558ad51d168e96b54fe8d98c4cea0b6a</t>
        </is>
      </c>
      <c r="M3791" t="n">
        <v>600</v>
      </c>
      <c r="N3791" t="n">
        <v>600</v>
      </c>
    </row>
    <row r="3792">
      <c r="A3792" t="n">
        <v>8</v>
      </c>
      <c r="B3792" t="n">
        <v>2012</v>
      </c>
      <c r="C3792" t="n">
        <v>61</v>
      </c>
      <c r="D3792" t="inlineStr">
        <is>
          <t>Befürworten Sie das bestehende Personenfreizügigkeitsabkommen mit der EU?</t>
        </is>
      </c>
      <c r="E3792" t="inlineStr">
        <is>
          <t>Standard-4</t>
        </is>
      </c>
      <c r="F3792" t="n">
        <v>1</v>
      </c>
      <c r="G3792" t="inlineStr">
        <is>
          <t>Aussenpolitik</t>
        </is>
      </c>
      <c r="H3792" t="inlineStr">
        <is>
          <t>Q07738</t>
        </is>
      </c>
      <c r="I3792" t="inlineStr">
        <is>
          <t>de</t>
        </is>
      </c>
      <c r="J3792" t="b">
        <v>1</v>
      </c>
      <c r="K3792" t="inlineStr">
        <is>
          <t>558ad51d168e96b54fe8d98c4cea0b6a</t>
        </is>
      </c>
      <c r="L3792" t="inlineStr">
        <is>
          <t>558ad51d168e96b54fe8d98c4cea0b6a</t>
        </is>
      </c>
      <c r="M3792" t="n">
        <v>600</v>
      </c>
      <c r="N3792" t="n">
        <v>600</v>
      </c>
    </row>
    <row r="3793">
      <c r="A3793" t="n">
        <v>44</v>
      </c>
      <c r="B3793" t="n">
        <v>2013</v>
      </c>
      <c r="C3793" t="n">
        <v>606</v>
      </c>
      <c r="D3793" t="inlineStr">
        <is>
          <t>Befürworten Sie das bestehende Personenfreizügigkeitsabkommen mit der EU?</t>
        </is>
      </c>
      <c r="E3793" t="inlineStr">
        <is>
          <t>Standard-4</t>
        </is>
      </c>
      <c r="F3793" t="n">
        <v>1</v>
      </c>
      <c r="G3793" t="inlineStr">
        <is>
          <t>Aussenpolitik</t>
        </is>
      </c>
      <c r="H3793" t="inlineStr">
        <is>
          <t>Q07943</t>
        </is>
      </c>
      <c r="I3793" t="inlineStr">
        <is>
          <t>de</t>
        </is>
      </c>
      <c r="J3793" t="b">
        <v>1</v>
      </c>
      <c r="K3793" t="inlineStr">
        <is>
          <t>558ad51d168e96b54fe8d98c4cea0b6a</t>
        </is>
      </c>
      <c r="L3793" t="inlineStr">
        <is>
          <t>558ad51d168e96b54fe8d98c4cea0b6a</t>
        </is>
      </c>
      <c r="M3793" t="n">
        <v>600</v>
      </c>
      <c r="N3793" t="n">
        <v>600</v>
      </c>
    </row>
    <row r="3794">
      <c r="A3794" t="n">
        <v>15</v>
      </c>
      <c r="B3794" t="n">
        <v>2012</v>
      </c>
      <c r="C3794" t="n">
        <v>61</v>
      </c>
      <c r="D3794" t="inlineStr">
        <is>
          <t>Befürworten Sie das bestehende Personenfreizügigkeitsabkommen mit der EU?</t>
        </is>
      </c>
      <c r="E3794" t="inlineStr">
        <is>
          <t>Standard-4</t>
        </is>
      </c>
      <c r="F3794" t="n">
        <v>1</v>
      </c>
      <c r="G3794" t="inlineStr">
        <is>
          <t>Aussenpolitik</t>
        </is>
      </c>
      <c r="H3794" t="inlineStr">
        <is>
          <t>Q08152</t>
        </is>
      </c>
      <c r="I3794" t="inlineStr">
        <is>
          <t>de</t>
        </is>
      </c>
      <c r="J3794" t="b">
        <v>1</v>
      </c>
      <c r="K3794" t="inlineStr">
        <is>
          <t>558ad51d168e96b54fe8d98c4cea0b6a</t>
        </is>
      </c>
      <c r="L3794" t="inlineStr">
        <is>
          <t>558ad51d168e96b54fe8d98c4cea0b6a</t>
        </is>
      </c>
      <c r="M3794" t="n">
        <v>600</v>
      </c>
      <c r="N3794" t="n">
        <v>600</v>
      </c>
    </row>
    <row r="3795">
      <c r="A3795" t="n">
        <v>13</v>
      </c>
      <c r="B3795" t="n">
        <v>2012</v>
      </c>
      <c r="C3795" t="n">
        <v>61</v>
      </c>
      <c r="D3795" t="inlineStr">
        <is>
          <t>Befürworten Sie das bestehende Personenfreizügigkeitsabkommen mit der EU?</t>
        </is>
      </c>
      <c r="E3795" t="inlineStr">
        <is>
          <t>Standard-4</t>
        </is>
      </c>
      <c r="F3795" t="n">
        <v>1</v>
      </c>
      <c r="G3795" t="inlineStr">
        <is>
          <t>Aussenpolitik</t>
        </is>
      </c>
      <c r="H3795" t="inlineStr">
        <is>
          <t>Q08400</t>
        </is>
      </c>
      <c r="I3795" t="inlineStr">
        <is>
          <t>de</t>
        </is>
      </c>
      <c r="J3795" t="b">
        <v>1</v>
      </c>
      <c r="K3795" t="inlineStr">
        <is>
          <t>558ad51d168e96b54fe8d98c4cea0b6a</t>
        </is>
      </c>
      <c r="L3795" t="inlineStr">
        <is>
          <t>558ad51d168e96b54fe8d98c4cea0b6a</t>
        </is>
      </c>
      <c r="M3795" t="n">
        <v>600</v>
      </c>
      <c r="N3795" t="n">
        <v>600</v>
      </c>
    </row>
    <row r="3796">
      <c r="A3796" t="n">
        <v>80</v>
      </c>
      <c r="B3796" t="n">
        <v>2015</v>
      </c>
      <c r="C3796" t="n">
        <v>1247</v>
      </c>
      <c r="D3796" t="inlineStr">
        <is>
          <t>Befürworten Sie das bestehende Personenfreizügigkeitsabkommen mit der EU?</t>
        </is>
      </c>
      <c r="E3796" t="inlineStr">
        <is>
          <t>Standard-4</t>
        </is>
      </c>
      <c r="F3796" t="n">
        <v>1</v>
      </c>
      <c r="G3796" t="inlineStr">
        <is>
          <t>Aussenpolitik</t>
        </is>
      </c>
      <c r="H3796" t="inlineStr">
        <is>
          <t>Q08884</t>
        </is>
      </c>
      <c r="I3796" t="inlineStr">
        <is>
          <t>de</t>
        </is>
      </c>
      <c r="J3796" t="b">
        <v>1</v>
      </c>
      <c r="K3796" t="inlineStr">
        <is>
          <t>558ad51d168e96b54fe8d98c4cea0b6a</t>
        </is>
      </c>
      <c r="L3796" t="inlineStr">
        <is>
          <t>558ad51d168e96b54fe8d98c4cea0b6a</t>
        </is>
      </c>
      <c r="M3796" t="n">
        <v>600</v>
      </c>
      <c r="N3796" t="n">
        <v>600</v>
      </c>
    </row>
    <row r="3798">
      <c r="A3798" s="1">
        <f>== Cluster 1043 – 14 Fragen – alle Fragen identisch ===</f>
        <v/>
      </c>
      <c r="B3798" s="1" t="n"/>
      <c r="C3798" s="1" t="n"/>
      <c r="D3798" s="1" t="n"/>
      <c r="E3798" s="1" t="n"/>
      <c r="F3798" s="1" t="n"/>
      <c r="G3798" s="1" t="n"/>
      <c r="H3798" s="1" t="n"/>
      <c r="I3798" s="1" t="n"/>
      <c r="J3798" s="1" t="n"/>
      <c r="K3798" s="1" t="n"/>
      <c r="L3798" s="1" t="n"/>
      <c r="M3798" s="1" t="n"/>
      <c r="N3798" s="1" t="n"/>
    </row>
    <row r="3799">
      <c r="A3799" t="inlineStr">
        <is>
          <t>ID_Wahl</t>
        </is>
      </c>
      <c r="B3799" t="inlineStr">
        <is>
          <t>Datum</t>
        </is>
      </c>
      <c r="C3799" t="inlineStr">
        <is>
          <t>Frage_ID</t>
        </is>
      </c>
      <c r="D3799" t="inlineStr">
        <is>
          <t>Frage_Text</t>
        </is>
      </c>
      <c r="E3799" t="inlineStr">
        <is>
          <t>Frage_Typ</t>
        </is>
      </c>
      <c r="F3799" t="inlineStr">
        <is>
          <t>Bereich_ID</t>
        </is>
      </c>
      <c r="G3799" t="inlineStr">
        <is>
          <t>Bereich</t>
        </is>
      </c>
      <c r="H3799" t="inlineStr">
        <is>
          <t>ID_gesamt</t>
        </is>
      </c>
      <c r="I3799" t="inlineStr">
        <is>
          <t>Sprache</t>
        </is>
      </c>
      <c r="J3799" t="inlineStr">
        <is>
          <t>Duplikat</t>
        </is>
      </c>
      <c r="K3799" t="inlineStr">
        <is>
          <t>Frage_Hash</t>
        </is>
      </c>
      <c r="L3799" t="inlineStr">
        <is>
          <t>Duplikat_Gruppe</t>
        </is>
      </c>
      <c r="M3799" t="inlineStr">
        <is>
          <t>Cluster_Duplikate</t>
        </is>
      </c>
      <c r="N3799" t="inlineStr">
        <is>
          <t>Cluster_Final</t>
        </is>
      </c>
    </row>
    <row r="3800">
      <c r="A3800" t="n">
        <v>178</v>
      </c>
      <c r="B3800" t="n">
        <v>2018</v>
      </c>
      <c r="C3800" t="n">
        <v>2692</v>
      </c>
      <c r="D3800" t="inlineStr">
        <is>
          <t>Eine eidgenössische Volksinitiative fordert einen bezahlten Vaterschaftsurlaub von vier Wochen. Befürworten Sie dieses Anliegen?</t>
        </is>
      </c>
      <c r="E3800" t="inlineStr">
        <is>
          <t>Standard-4</t>
        </is>
      </c>
      <c r="F3800" t="n">
        <v>12</v>
      </c>
      <c r="G3800" t="inlineStr">
        <is>
          <t>Sozialstaat &amp; Familie</t>
        </is>
      </c>
      <c r="H3800" t="inlineStr">
        <is>
          <t>Q05426</t>
        </is>
      </c>
      <c r="I3800" t="inlineStr">
        <is>
          <t>de</t>
        </is>
      </c>
      <c r="J3800" t="b">
        <v>1</v>
      </c>
      <c r="K3800" t="inlineStr">
        <is>
          <t>cfec727eb55a09b38a206a2ca78c3369</t>
        </is>
      </c>
      <c r="L3800" t="inlineStr">
        <is>
          <t>cfec727eb55a09b38a206a2ca78c3369</t>
        </is>
      </c>
      <c r="M3800" t="n">
        <v>1043</v>
      </c>
      <c r="N3800" t="n">
        <v>1043</v>
      </c>
    </row>
    <row r="3801">
      <c r="A3801" t="n">
        <v>191</v>
      </c>
      <c r="B3801" t="n">
        <v>2018</v>
      </c>
      <c r="C3801" t="n">
        <v>2942</v>
      </c>
      <c r="D3801" t="inlineStr">
        <is>
          <t>Eine eidgenössische Volksinitiative fordert einen bezahlten Vaterschaftsurlaub von vier Wochen. Befürworten Sie dieses Anliegen?</t>
        </is>
      </c>
      <c r="E3801" t="inlineStr">
        <is>
          <t>Standard-4</t>
        </is>
      </c>
      <c r="F3801" t="n">
        <v>12</v>
      </c>
      <c r="G3801" t="inlineStr">
        <is>
          <t>Sozialstaat &amp; Familie</t>
        </is>
      </c>
      <c r="H3801" t="inlineStr">
        <is>
          <t>Q05543</t>
        </is>
      </c>
      <c r="I3801" t="inlineStr">
        <is>
          <t>de</t>
        </is>
      </c>
      <c r="J3801" t="b">
        <v>1</v>
      </c>
      <c r="K3801" t="inlineStr">
        <is>
          <t>cfec727eb55a09b38a206a2ca78c3369</t>
        </is>
      </c>
      <c r="L3801" t="inlineStr">
        <is>
          <t>cfec727eb55a09b38a206a2ca78c3369</t>
        </is>
      </c>
      <c r="M3801" t="n">
        <v>1043</v>
      </c>
      <c r="N3801" t="n">
        <v>1043</v>
      </c>
    </row>
    <row r="3802">
      <c r="A3802" t="n">
        <v>190</v>
      </c>
      <c r="B3802" t="n">
        <v>2018</v>
      </c>
      <c r="C3802" t="n">
        <v>2880</v>
      </c>
      <c r="D3802" t="inlineStr">
        <is>
          <t>Eine eidgenössische Volksinitiative fordert einen bezahlten Vaterschaftsurlaub von vier Wochen. Befürworten Sie dieses Anliegen?</t>
        </is>
      </c>
      <c r="E3802" t="inlineStr">
        <is>
          <t>Standard-4</t>
        </is>
      </c>
      <c r="F3802" t="n">
        <v>12</v>
      </c>
      <c r="G3802" t="inlineStr">
        <is>
          <t>Sozialstaat &amp; Familie</t>
        </is>
      </c>
      <c r="H3802" t="inlineStr">
        <is>
          <t>Q05596</t>
        </is>
      </c>
      <c r="I3802" t="inlineStr">
        <is>
          <t>de</t>
        </is>
      </c>
      <c r="J3802" t="b">
        <v>1</v>
      </c>
      <c r="K3802" t="inlineStr">
        <is>
          <t>cfec727eb55a09b38a206a2ca78c3369</t>
        </is>
      </c>
      <c r="L3802" t="inlineStr">
        <is>
          <t>cfec727eb55a09b38a206a2ca78c3369</t>
        </is>
      </c>
      <c r="M3802" t="n">
        <v>1043</v>
      </c>
      <c r="N3802" t="n">
        <v>1043</v>
      </c>
    </row>
    <row r="3803">
      <c r="A3803" t="n">
        <v>195</v>
      </c>
      <c r="B3803" t="n">
        <v>2018</v>
      </c>
      <c r="C3803" t="n">
        <v>3039</v>
      </c>
      <c r="D3803" t="inlineStr">
        <is>
          <t>Eine eidgenössische Volksinitiative fordert einen bezahlten Vaterschaftsurlaub von vier Wochen. Befürworten Sie dieses Anliegen?</t>
        </is>
      </c>
      <c r="E3803" t="inlineStr">
        <is>
          <t>Standard-4</t>
        </is>
      </c>
      <c r="F3803" t="n">
        <v>12</v>
      </c>
      <c r="G3803" t="inlineStr">
        <is>
          <t>Sozialstaat &amp; Familie</t>
        </is>
      </c>
      <c r="H3803" t="inlineStr">
        <is>
          <t>Q05724</t>
        </is>
      </c>
      <c r="I3803" t="inlineStr">
        <is>
          <t>de</t>
        </is>
      </c>
      <c r="J3803" t="b">
        <v>1</v>
      </c>
      <c r="K3803" t="inlineStr">
        <is>
          <t>cfec727eb55a09b38a206a2ca78c3369</t>
        </is>
      </c>
      <c r="L3803" t="inlineStr">
        <is>
          <t>cfec727eb55a09b38a206a2ca78c3369</t>
        </is>
      </c>
      <c r="M3803" t="n">
        <v>1043</v>
      </c>
      <c r="N3803" t="n">
        <v>1043</v>
      </c>
    </row>
    <row r="3804">
      <c r="A3804" t="n">
        <v>202</v>
      </c>
      <c r="B3804" t="n">
        <v>2019</v>
      </c>
      <c r="C3804" t="n">
        <v>3140</v>
      </c>
      <c r="D3804" t="inlineStr">
        <is>
          <t>Eine eidgenössische Volksinitiative fordert einen bezahlten Vaterschaftsurlaub von vier Wochen. Befürworten Sie dieses Anliegen?</t>
        </is>
      </c>
      <c r="E3804" t="inlineStr">
        <is>
          <t>Standard-4</t>
        </is>
      </c>
      <c r="F3804" t="n">
        <v>12</v>
      </c>
      <c r="G3804" t="inlineStr">
        <is>
          <t>Sozialstaat &amp; Familie</t>
        </is>
      </c>
      <c r="H3804" t="inlineStr">
        <is>
          <t>Q05779</t>
        </is>
      </c>
      <c r="I3804" t="inlineStr">
        <is>
          <t>de</t>
        </is>
      </c>
      <c r="J3804" t="b">
        <v>1</v>
      </c>
      <c r="K3804" t="inlineStr">
        <is>
          <t>cfec727eb55a09b38a206a2ca78c3369</t>
        </is>
      </c>
      <c r="L3804" t="inlineStr">
        <is>
          <t>cfec727eb55a09b38a206a2ca78c3369</t>
        </is>
      </c>
      <c r="M3804" t="n">
        <v>1043</v>
      </c>
      <c r="N3804" t="n">
        <v>1043</v>
      </c>
    </row>
    <row r="3805">
      <c r="A3805" t="n">
        <v>201</v>
      </c>
      <c r="B3805" t="n">
        <v>2019</v>
      </c>
      <c r="C3805" t="n">
        <v>3251</v>
      </c>
      <c r="D3805" t="inlineStr">
        <is>
          <t>Eine eidgenössische Volksinitiative fordert einen bezahlten Vaterschaftsurlaub von vier Wochen. Befürworten Sie dieses Anliegen?</t>
        </is>
      </c>
      <c r="E3805" t="inlineStr">
        <is>
          <t>Standard-4</t>
        </is>
      </c>
      <c r="F3805" t="n">
        <v>12</v>
      </c>
      <c r="G3805" t="inlineStr">
        <is>
          <t>Sozialstaat &amp; Familie</t>
        </is>
      </c>
      <c r="H3805" t="inlineStr">
        <is>
          <t>Q05826</t>
        </is>
      </c>
      <c r="I3805" t="inlineStr">
        <is>
          <t>de</t>
        </is>
      </c>
      <c r="J3805" t="b">
        <v>1</v>
      </c>
      <c r="K3805" t="inlineStr">
        <is>
          <t>cfec727eb55a09b38a206a2ca78c3369</t>
        </is>
      </c>
      <c r="L3805" t="inlineStr">
        <is>
          <t>cfec727eb55a09b38a206a2ca78c3369</t>
        </is>
      </c>
      <c r="M3805" t="n">
        <v>1043</v>
      </c>
      <c r="N3805" t="n">
        <v>1043</v>
      </c>
    </row>
    <row r="3806">
      <c r="A3806" t="n">
        <v>204</v>
      </c>
      <c r="B3806" t="n">
        <v>2019</v>
      </c>
      <c r="C3806" t="n">
        <v>3197</v>
      </c>
      <c r="D3806" t="inlineStr">
        <is>
          <t>Eine eidgenössische Volksinitiative fordert einen bezahlten Vaterschaftsurlaub von vier Wochen. Befürworten Sie dieses Anliegen?</t>
        </is>
      </c>
      <c r="E3806" t="inlineStr">
        <is>
          <t>Standard-4</t>
        </is>
      </c>
      <c r="F3806" t="n">
        <v>12</v>
      </c>
      <c r="G3806" t="inlineStr">
        <is>
          <t>Sozialstaat &amp; Familie</t>
        </is>
      </c>
      <c r="H3806" t="inlineStr">
        <is>
          <t>Q06001</t>
        </is>
      </c>
      <c r="I3806" t="inlineStr">
        <is>
          <t>de</t>
        </is>
      </c>
      <c r="J3806" t="b">
        <v>1</v>
      </c>
      <c r="K3806" t="inlineStr">
        <is>
          <t>cfec727eb55a09b38a206a2ca78c3369</t>
        </is>
      </c>
      <c r="L3806" t="inlineStr">
        <is>
          <t>cfec727eb55a09b38a206a2ca78c3369</t>
        </is>
      </c>
      <c r="M3806" t="n">
        <v>1043</v>
      </c>
      <c r="N3806" t="n">
        <v>1043</v>
      </c>
    </row>
    <row r="3807">
      <c r="A3807" t="n">
        <v>178</v>
      </c>
      <c r="B3807" t="n">
        <v>2018</v>
      </c>
      <c r="C3807" t="n">
        <v>2692</v>
      </c>
      <c r="D3807" t="inlineStr">
        <is>
          <t>Eine eidgenössische Volksinitiative fordert einen bezahlten Vaterschaftsurlaub von vier Wochen. Befürworten Sie dieses Anliegen?</t>
        </is>
      </c>
      <c r="E3807" t="inlineStr">
        <is>
          <t>Standard-4</t>
        </is>
      </c>
      <c r="F3807" t="n">
        <v>12</v>
      </c>
      <c r="G3807" t="inlineStr">
        <is>
          <t>Sozialstaat &amp; Familie</t>
        </is>
      </c>
      <c r="H3807" t="inlineStr">
        <is>
          <t>Q06489</t>
        </is>
      </c>
      <c r="I3807" t="inlineStr">
        <is>
          <t>de</t>
        </is>
      </c>
      <c r="J3807" t="b">
        <v>1</v>
      </c>
      <c r="K3807" t="inlineStr">
        <is>
          <t>cfec727eb55a09b38a206a2ca78c3369</t>
        </is>
      </c>
      <c r="L3807" t="inlineStr">
        <is>
          <t>cfec727eb55a09b38a206a2ca78c3369</t>
        </is>
      </c>
      <c r="M3807" t="n">
        <v>1043</v>
      </c>
      <c r="N3807" t="n">
        <v>1043</v>
      </c>
    </row>
    <row r="3808">
      <c r="A3808" t="n">
        <v>202</v>
      </c>
      <c r="B3808" t="n">
        <v>2019</v>
      </c>
      <c r="C3808" t="n">
        <v>3140</v>
      </c>
      <c r="D3808" t="inlineStr">
        <is>
          <t>Eine eidgenössische Volksinitiative fordert einen bezahlten Vaterschaftsurlaub von vier Wochen. Befürworten Sie dieses Anliegen?</t>
        </is>
      </c>
      <c r="E3808" t="inlineStr">
        <is>
          <t>Standard-4</t>
        </is>
      </c>
      <c r="F3808" t="n">
        <v>12</v>
      </c>
      <c r="G3808" t="inlineStr">
        <is>
          <t>Sozialstaat &amp; Familie</t>
        </is>
      </c>
      <c r="H3808" t="inlineStr">
        <is>
          <t>Q06595</t>
        </is>
      </c>
      <c r="I3808" t="inlineStr">
        <is>
          <t>de</t>
        </is>
      </c>
      <c r="J3808" t="b">
        <v>1</v>
      </c>
      <c r="K3808" t="inlineStr">
        <is>
          <t>cfec727eb55a09b38a206a2ca78c3369</t>
        </is>
      </c>
      <c r="L3808" t="inlineStr">
        <is>
          <t>cfec727eb55a09b38a206a2ca78c3369</t>
        </is>
      </c>
      <c r="M3808" t="n">
        <v>1043</v>
      </c>
      <c r="N3808" t="n">
        <v>1043</v>
      </c>
    </row>
    <row r="3809">
      <c r="A3809" t="n">
        <v>191</v>
      </c>
      <c r="B3809" t="n">
        <v>2018</v>
      </c>
      <c r="C3809" t="n">
        <v>2942</v>
      </c>
      <c r="D3809" t="inlineStr">
        <is>
          <t>Eine eidgenössische Volksinitiative fordert einen bezahlten Vaterschaftsurlaub von vier Wochen. Befürworten Sie dieses Anliegen?</t>
        </is>
      </c>
      <c r="E3809" t="inlineStr">
        <is>
          <t>Standard-4</t>
        </is>
      </c>
      <c r="F3809" t="n">
        <v>12</v>
      </c>
      <c r="G3809" t="inlineStr">
        <is>
          <t>Sozialstaat &amp; Familie</t>
        </is>
      </c>
      <c r="H3809" t="inlineStr">
        <is>
          <t>Q07057</t>
        </is>
      </c>
      <c r="I3809" t="inlineStr">
        <is>
          <t>de</t>
        </is>
      </c>
      <c r="J3809" t="b">
        <v>1</v>
      </c>
      <c r="K3809" t="inlineStr">
        <is>
          <t>cfec727eb55a09b38a206a2ca78c3369</t>
        </is>
      </c>
      <c r="L3809" t="inlineStr">
        <is>
          <t>cfec727eb55a09b38a206a2ca78c3369</t>
        </is>
      </c>
      <c r="M3809" t="n">
        <v>1043</v>
      </c>
      <c r="N3809" t="n">
        <v>1043</v>
      </c>
    </row>
    <row r="3810">
      <c r="A3810" t="n">
        <v>190</v>
      </c>
      <c r="B3810" t="n">
        <v>2018</v>
      </c>
      <c r="C3810" t="n">
        <v>2880</v>
      </c>
      <c r="D3810" t="inlineStr">
        <is>
          <t>Eine eidgenössische Volksinitiative fordert einen bezahlten Vaterschaftsurlaub von vier Wochen. Befürworten Sie dieses Anliegen?</t>
        </is>
      </c>
      <c r="E3810" t="inlineStr">
        <is>
          <t>Standard-4</t>
        </is>
      </c>
      <c r="F3810" t="n">
        <v>12</v>
      </c>
      <c r="G3810" t="inlineStr">
        <is>
          <t>Sozialstaat &amp; Familie</t>
        </is>
      </c>
      <c r="H3810" t="inlineStr">
        <is>
          <t>Q07170</t>
        </is>
      </c>
      <c r="I3810" t="inlineStr">
        <is>
          <t>de</t>
        </is>
      </c>
      <c r="J3810" t="b">
        <v>1</v>
      </c>
      <c r="K3810" t="inlineStr">
        <is>
          <t>cfec727eb55a09b38a206a2ca78c3369</t>
        </is>
      </c>
      <c r="L3810" t="inlineStr">
        <is>
          <t>cfec727eb55a09b38a206a2ca78c3369</t>
        </is>
      </c>
      <c r="M3810" t="n">
        <v>1043</v>
      </c>
      <c r="N3810" t="n">
        <v>1043</v>
      </c>
    </row>
    <row r="3811">
      <c r="A3811" t="n">
        <v>201</v>
      </c>
      <c r="B3811" t="n">
        <v>2019</v>
      </c>
      <c r="C3811" t="n">
        <v>3251</v>
      </c>
      <c r="D3811" t="inlineStr">
        <is>
          <t>Eine eidgenössische Volksinitiative fordert einen bezahlten Vaterschaftsurlaub von vier Wochen. Befürworten Sie dieses Anliegen?</t>
        </is>
      </c>
      <c r="E3811" t="inlineStr">
        <is>
          <t>Standard-4</t>
        </is>
      </c>
      <c r="F3811" t="n">
        <v>12</v>
      </c>
      <c r="G3811" t="inlineStr">
        <is>
          <t>Sozialstaat &amp; Familie</t>
        </is>
      </c>
      <c r="H3811" t="inlineStr">
        <is>
          <t>Q07385</t>
        </is>
      </c>
      <c r="I3811" t="inlineStr">
        <is>
          <t>de</t>
        </is>
      </c>
      <c r="J3811" t="b">
        <v>1</v>
      </c>
      <c r="K3811" t="inlineStr">
        <is>
          <t>cfec727eb55a09b38a206a2ca78c3369</t>
        </is>
      </c>
      <c r="L3811" t="inlineStr">
        <is>
          <t>cfec727eb55a09b38a206a2ca78c3369</t>
        </is>
      </c>
      <c r="M3811" t="n">
        <v>1043</v>
      </c>
      <c r="N3811" t="n">
        <v>1043</v>
      </c>
    </row>
    <row r="3812">
      <c r="A3812" t="n">
        <v>195</v>
      </c>
      <c r="B3812" t="n">
        <v>2018</v>
      </c>
      <c r="C3812" t="n">
        <v>3039</v>
      </c>
      <c r="D3812" t="inlineStr">
        <is>
          <t>Eine eidgenössische Volksinitiative fordert einen bezahlten Vaterschaftsurlaub von vier Wochen. Befürworten Sie dieses Anliegen?</t>
        </is>
      </c>
      <c r="E3812" t="inlineStr">
        <is>
          <t>Standard-4</t>
        </is>
      </c>
      <c r="F3812" t="n">
        <v>12</v>
      </c>
      <c r="G3812" t="inlineStr">
        <is>
          <t>Sozialstaat &amp; Familie</t>
        </is>
      </c>
      <c r="H3812" t="inlineStr">
        <is>
          <t>Q08867</t>
        </is>
      </c>
      <c r="I3812" t="inlineStr">
        <is>
          <t>de</t>
        </is>
      </c>
      <c r="J3812" t="b">
        <v>1</v>
      </c>
      <c r="K3812" t="inlineStr">
        <is>
          <t>cfec727eb55a09b38a206a2ca78c3369</t>
        </is>
      </c>
      <c r="L3812" t="inlineStr">
        <is>
          <t>cfec727eb55a09b38a206a2ca78c3369</t>
        </is>
      </c>
      <c r="M3812" t="n">
        <v>1043</v>
      </c>
      <c r="N3812" t="n">
        <v>1043</v>
      </c>
    </row>
    <row r="3813">
      <c r="A3813" t="n">
        <v>204</v>
      </c>
      <c r="B3813" t="n">
        <v>2019</v>
      </c>
      <c r="C3813" t="n">
        <v>3197</v>
      </c>
      <c r="D3813" t="inlineStr">
        <is>
          <t>Eine eidgenössische Volksinitiative fordert einen bezahlten Vaterschaftsurlaub von vier Wochen. Befürworten Sie dieses Anliegen?</t>
        </is>
      </c>
      <c r="E3813" t="inlineStr">
        <is>
          <t>Standard-4</t>
        </is>
      </c>
      <c r="F3813" t="n">
        <v>12</v>
      </c>
      <c r="G3813" t="inlineStr">
        <is>
          <t>Sozialstaat &amp; Familie</t>
        </is>
      </c>
      <c r="H3813" t="inlineStr">
        <is>
          <t>Q08982</t>
        </is>
      </c>
      <c r="I3813" t="inlineStr">
        <is>
          <t>de</t>
        </is>
      </c>
      <c r="J3813" t="b">
        <v>1</v>
      </c>
      <c r="K3813" t="inlineStr">
        <is>
          <t>cfec727eb55a09b38a206a2ca78c3369</t>
        </is>
      </c>
      <c r="L3813" t="inlineStr">
        <is>
          <t>cfec727eb55a09b38a206a2ca78c3369</t>
        </is>
      </c>
      <c r="M3813" t="n">
        <v>1043</v>
      </c>
      <c r="N3813" t="n">
        <v>1043</v>
      </c>
    </row>
    <row r="3815">
      <c r="A3815" s="1">
        <f>== Cluster 52 – 13 Fragen – alle Fragen identisch ===</f>
        <v/>
      </c>
      <c r="B3815" s="1" t="n"/>
      <c r="C3815" s="1" t="n"/>
      <c r="D3815" s="1" t="n"/>
      <c r="E3815" s="1" t="n"/>
      <c r="F3815" s="1" t="n"/>
      <c r="G3815" s="1" t="n"/>
      <c r="H3815" s="1" t="n"/>
      <c r="I3815" s="1" t="n"/>
      <c r="J3815" s="1" t="n"/>
      <c r="K3815" s="1" t="n"/>
      <c r="L3815" s="1" t="n"/>
      <c r="M3815" s="1" t="n"/>
      <c r="N3815" s="1" t="n"/>
    </row>
    <row r="3816">
      <c r="A3816" t="inlineStr">
        <is>
          <t>ID_Wahl</t>
        </is>
      </c>
      <c r="B3816" t="inlineStr">
        <is>
          <t>Datum</t>
        </is>
      </c>
      <c r="C3816" t="inlineStr">
        <is>
          <t>Frage_ID</t>
        </is>
      </c>
      <c r="D3816" t="inlineStr">
        <is>
          <t>Frage_Text</t>
        </is>
      </c>
      <c r="E3816" t="inlineStr">
        <is>
          <t>Frage_Typ</t>
        </is>
      </c>
      <c r="F3816" t="inlineStr">
        <is>
          <t>Bereich_ID</t>
        </is>
      </c>
      <c r="G3816" t="inlineStr">
        <is>
          <t>Bereich</t>
        </is>
      </c>
      <c r="H3816" t="inlineStr">
        <is>
          <t>ID_gesamt</t>
        </is>
      </c>
      <c r="I3816" t="inlineStr">
        <is>
          <t>Sprache</t>
        </is>
      </c>
      <c r="J3816" t="inlineStr">
        <is>
          <t>Duplikat</t>
        </is>
      </c>
      <c r="K3816" t="inlineStr">
        <is>
          <t>Frage_Hash</t>
        </is>
      </c>
      <c r="L3816" t="inlineStr">
        <is>
          <t>Duplikat_Gruppe</t>
        </is>
      </c>
      <c r="M3816" t="inlineStr">
        <is>
          <t>Cluster_Duplikate</t>
        </is>
      </c>
      <c r="N3816" t="inlineStr">
        <is>
          <t>Cluster_Final</t>
        </is>
      </c>
    </row>
    <row r="3817">
      <c r="A3817" t="n">
        <v>2</v>
      </c>
      <c r="B3817" s="2" t="n">
        <v>43758</v>
      </c>
      <c r="C3817" t="n">
        <v>177</v>
      </c>
      <c r="D3817" t="inlineStr">
        <is>
          <t>Befürworten Sie strengere Tierschutzregelungen für die Haltung von Nutztieren (z.B. permanenter Zugang zum Aussenbereich)?</t>
        </is>
      </c>
      <c r="E3817" t="inlineStr">
        <is>
          <t>options4</t>
        </is>
      </c>
      <c r="F3817" t="n">
        <v>4673</v>
      </c>
      <c r="G3817" t="inlineStr">
        <is>
          <t>Naturschutz</t>
        </is>
      </c>
      <c r="H3817" t="inlineStr">
        <is>
          <t>Q00052</t>
        </is>
      </c>
      <c r="I3817" t="inlineStr">
        <is>
          <t>de</t>
        </is>
      </c>
      <c r="J3817" t="b">
        <v>1</v>
      </c>
      <c r="K3817" t="inlineStr">
        <is>
          <t>3892f65dbe65c531dd0c66bc1f5da868</t>
        </is>
      </c>
      <c r="L3817" t="inlineStr">
        <is>
          <t>3892f65dbe65c531dd0c66bc1f5da868</t>
        </is>
      </c>
      <c r="M3817" t="n">
        <v>52</v>
      </c>
      <c r="N3817" t="n">
        <v>52</v>
      </c>
    </row>
    <row r="3818">
      <c r="A3818" t="n">
        <v>10</v>
      </c>
      <c r="B3818" s="2" t="n">
        <v>43940</v>
      </c>
      <c r="C3818" t="n">
        <v>433</v>
      </c>
      <c r="D3818" t="inlineStr">
        <is>
          <t>Befürworten Sie strengere Tierschutzregelungen für die Haltung von Nutztieren (z.B. permanenter Zugang zum Aussenbereich)?</t>
        </is>
      </c>
      <c r="E3818" t="inlineStr">
        <is>
          <t>options4</t>
        </is>
      </c>
      <c r="F3818" t="n">
        <v>5059</v>
      </c>
      <c r="G3818" t="inlineStr">
        <is>
          <t>Umwelt, Verkehr &amp; Energie</t>
        </is>
      </c>
      <c r="H3818" t="inlineStr">
        <is>
          <t>Q00105</t>
        </is>
      </c>
      <c r="I3818" t="inlineStr">
        <is>
          <t>de</t>
        </is>
      </c>
      <c r="J3818" t="b">
        <v>1</v>
      </c>
      <c r="K3818" t="inlineStr">
        <is>
          <t>3892f65dbe65c531dd0c66bc1f5da868</t>
        </is>
      </c>
      <c r="L3818" t="inlineStr">
        <is>
          <t>3892f65dbe65c531dd0c66bc1f5da868</t>
        </is>
      </c>
      <c r="M3818" t="n">
        <v>52</v>
      </c>
      <c r="N3818" t="n">
        <v>52</v>
      </c>
    </row>
    <row r="3819">
      <c r="A3819" t="n">
        <v>1038</v>
      </c>
      <c r="B3819" s="2" t="n">
        <v>44969</v>
      </c>
      <c r="C3819" t="n">
        <v>31882</v>
      </c>
      <c r="D3819" t="inlineStr">
        <is>
          <t>Befürworten Sie strengere Tierschutzregelungen für die Haltung von Nutztieren (z.B. permanenter Zugang zum Aussenbereich)?</t>
        </is>
      </c>
      <c r="E3819" t="inlineStr">
        <is>
          <t>options4</t>
        </is>
      </c>
      <c r="F3819" t="n">
        <v>11385</v>
      </c>
      <c r="G3819" t="inlineStr">
        <is>
          <t>Umwelt &amp; Energie</t>
        </is>
      </c>
      <c r="H3819" t="inlineStr">
        <is>
          <t>Q02372</t>
        </is>
      </c>
      <c r="I3819" t="inlineStr">
        <is>
          <t>de</t>
        </is>
      </c>
      <c r="J3819" t="b">
        <v>1</v>
      </c>
      <c r="K3819" t="inlineStr">
        <is>
          <t>3892f65dbe65c531dd0c66bc1f5da868</t>
        </is>
      </c>
      <c r="L3819" t="inlineStr">
        <is>
          <t>3892f65dbe65c531dd0c66bc1f5da868</t>
        </is>
      </c>
      <c r="M3819" t="n">
        <v>52</v>
      </c>
      <c r="N3819" t="n">
        <v>52</v>
      </c>
    </row>
    <row r="3820">
      <c r="A3820" t="n">
        <v>1084</v>
      </c>
      <c r="B3820" s="2" t="n">
        <v>45221</v>
      </c>
      <c r="C3820" t="n">
        <v>32254</v>
      </c>
      <c r="D3820" t="inlineStr">
        <is>
          <t>Befürworten Sie strengere Tierschutzregelungen für die Haltung von Nutztieren (z.B. permanenter Zugang zum Aussenbereich)?</t>
        </is>
      </c>
      <c r="E3820" t="inlineStr">
        <is>
          <t>options4</t>
        </is>
      </c>
      <c r="F3820" t="n">
        <v>11459</v>
      </c>
      <c r="G3820" t="inlineStr">
        <is>
          <t>Umweltschutz</t>
        </is>
      </c>
      <c r="H3820" t="inlineStr">
        <is>
          <t>Q02792</t>
        </is>
      </c>
      <c r="I3820" t="inlineStr">
        <is>
          <t>de</t>
        </is>
      </c>
      <c r="J3820" t="b">
        <v>1</v>
      </c>
      <c r="K3820" t="inlineStr">
        <is>
          <t>3892f65dbe65c531dd0c66bc1f5da868</t>
        </is>
      </c>
      <c r="L3820" t="inlineStr">
        <is>
          <t>3892f65dbe65c531dd0c66bc1f5da868</t>
        </is>
      </c>
      <c r="M3820" t="n">
        <v>52</v>
      </c>
      <c r="N3820" t="n">
        <v>52</v>
      </c>
    </row>
    <row r="3821">
      <c r="A3821" t="n">
        <v>1105</v>
      </c>
      <c r="B3821" s="2" t="n">
        <v>45396</v>
      </c>
      <c r="C3821" t="n">
        <v>32344</v>
      </c>
      <c r="D3821" t="inlineStr">
        <is>
          <t>Befürworten Sie strengere Tierschutzregelungen für die Haltung von Nutztieren (z.B. permanenter Zugang zum Aussenbereich)?</t>
        </is>
      </c>
      <c r="E3821" t="inlineStr">
        <is>
          <t>options4</t>
        </is>
      </c>
      <c r="F3821" t="n">
        <v>11507</v>
      </c>
      <c r="G3821" t="inlineStr">
        <is>
          <t>Umwelt, Verkehr &amp; Energie</t>
        </is>
      </c>
      <c r="H3821" t="inlineStr">
        <is>
          <t>Q02907</t>
        </is>
      </c>
      <c r="I3821" t="inlineStr">
        <is>
          <t>de</t>
        </is>
      </c>
      <c r="J3821" t="b">
        <v>1</v>
      </c>
      <c r="K3821" t="inlineStr">
        <is>
          <t>3892f65dbe65c531dd0c66bc1f5da868</t>
        </is>
      </c>
      <c r="L3821" t="inlineStr">
        <is>
          <t>3892f65dbe65c531dd0c66bc1f5da868</t>
        </is>
      </c>
      <c r="M3821" t="n">
        <v>52</v>
      </c>
      <c r="N3821" t="n">
        <v>52</v>
      </c>
    </row>
    <row r="3822">
      <c r="A3822" t="n">
        <v>1094</v>
      </c>
      <c r="B3822" s="2" t="n">
        <v>45354</v>
      </c>
      <c r="C3822" t="n">
        <v>32422</v>
      </c>
      <c r="D3822" t="inlineStr">
        <is>
          <t>Befürworten Sie strengere Tierschutzregelungen für die Haltung von Nutztieren (z.B. permanenter Zugang zum Aussenbereich)?</t>
        </is>
      </c>
      <c r="E3822" t="inlineStr">
        <is>
          <t>options4</t>
        </is>
      </c>
      <c r="F3822" t="n">
        <v>11484</v>
      </c>
      <c r="G3822" t="inlineStr">
        <is>
          <t>Umwelt &amp; Energie</t>
        </is>
      </c>
      <c r="H3822" t="inlineStr">
        <is>
          <t>Q02958</t>
        </is>
      </c>
      <c r="I3822" t="inlineStr">
        <is>
          <t>de</t>
        </is>
      </c>
      <c r="J3822" t="b">
        <v>1</v>
      </c>
      <c r="K3822" t="inlineStr">
        <is>
          <t>3892f65dbe65c531dd0c66bc1f5da868</t>
        </is>
      </c>
      <c r="L3822" t="inlineStr">
        <is>
          <t>3892f65dbe65c531dd0c66bc1f5da868</t>
        </is>
      </c>
      <c r="M3822" t="n">
        <v>52</v>
      </c>
      <c r="N3822" t="n">
        <v>52</v>
      </c>
    </row>
    <row r="3823">
      <c r="A3823" t="n">
        <v>1112</v>
      </c>
      <c r="B3823" s="2" t="n">
        <v>45557</v>
      </c>
      <c r="C3823" t="n">
        <v>32819</v>
      </c>
      <c r="D3823" t="inlineStr">
        <is>
          <t>Befürworten Sie strengere Tierschutzregelungen für die Haltung von Nutztieren (z.B. permanenter Zugang zum Aussenbereich)?</t>
        </is>
      </c>
      <c r="E3823" t="inlineStr">
        <is>
          <t>options4</t>
        </is>
      </c>
      <c r="F3823" t="n">
        <v>11590</v>
      </c>
      <c r="G3823" t="inlineStr">
        <is>
          <t>Umwelt &amp; Energie</t>
        </is>
      </c>
      <c r="H3823" t="inlineStr">
        <is>
          <t>Q03153</t>
        </is>
      </c>
      <c r="I3823" t="inlineStr">
        <is>
          <t>de</t>
        </is>
      </c>
      <c r="J3823" t="b">
        <v>1</v>
      </c>
      <c r="K3823" t="inlineStr">
        <is>
          <t>3892f65dbe65c531dd0c66bc1f5da868</t>
        </is>
      </c>
      <c r="L3823" t="inlineStr">
        <is>
          <t>3892f65dbe65c531dd0c66bc1f5da868</t>
        </is>
      </c>
      <c r="M3823" t="n">
        <v>52</v>
      </c>
      <c r="N3823" t="n">
        <v>52</v>
      </c>
    </row>
    <row r="3824">
      <c r="A3824" t="n">
        <v>1124</v>
      </c>
      <c r="B3824" s="2" t="n">
        <v>45585</v>
      </c>
      <c r="C3824" t="n">
        <v>32965</v>
      </c>
      <c r="D3824" t="inlineStr">
        <is>
          <t>Befürworten Sie strengere Tierschutzregelungen für die Haltung von Nutztieren (z.B. permanenter Zugang zum Aussenbereich)?</t>
        </is>
      </c>
      <c r="E3824" t="inlineStr">
        <is>
          <t>options4</t>
        </is>
      </c>
      <c r="F3824" t="n">
        <v>11625</v>
      </c>
      <c r="G3824" t="inlineStr">
        <is>
          <t>Umwelt &amp; Energie</t>
        </is>
      </c>
      <c r="H3824" t="inlineStr">
        <is>
          <t>Q03395</t>
        </is>
      </c>
      <c r="I3824" t="inlineStr">
        <is>
          <t>de</t>
        </is>
      </c>
      <c r="J3824" t="b">
        <v>1</v>
      </c>
      <c r="K3824" t="inlineStr">
        <is>
          <t>3892f65dbe65c531dd0c66bc1f5da868</t>
        </is>
      </c>
      <c r="L3824" t="inlineStr">
        <is>
          <t>3892f65dbe65c531dd0c66bc1f5da868</t>
        </is>
      </c>
      <c r="M3824" t="n">
        <v>52</v>
      </c>
      <c r="N3824" t="n">
        <v>52</v>
      </c>
    </row>
    <row r="3825">
      <c r="A3825" t="n">
        <v>1137</v>
      </c>
      <c r="B3825" s="2" t="n">
        <v>45725</v>
      </c>
      <c r="C3825" t="n">
        <v>33260</v>
      </c>
      <c r="D3825" t="inlineStr">
        <is>
          <t>Befürworten Sie strengere Tierschutzregelungen für die Haltung von Nutztieren (z.B. permanenter Zugang zum Aussenbereich)?</t>
        </is>
      </c>
      <c r="E3825" t="inlineStr">
        <is>
          <t>options4</t>
        </is>
      </c>
      <c r="F3825" t="n">
        <v>11693</v>
      </c>
      <c r="G3825" t="inlineStr">
        <is>
          <t>Umwelt &amp; Energie</t>
        </is>
      </c>
      <c r="H3825" t="inlineStr">
        <is>
          <t>Q03641</t>
        </is>
      </c>
      <c r="I3825" t="inlineStr">
        <is>
          <t>de</t>
        </is>
      </c>
      <c r="J3825" t="b">
        <v>1</v>
      </c>
      <c r="K3825" t="inlineStr">
        <is>
          <t>3892f65dbe65c531dd0c66bc1f5da868</t>
        </is>
      </c>
      <c r="L3825" t="inlineStr">
        <is>
          <t>3892f65dbe65c531dd0c66bc1f5da868</t>
        </is>
      </c>
      <c r="M3825" t="n">
        <v>52</v>
      </c>
      <c r="N3825" t="n">
        <v>52</v>
      </c>
    </row>
    <row r="3826">
      <c r="A3826" t="n">
        <v>222</v>
      </c>
      <c r="B3826" t="n">
        <v>2019</v>
      </c>
      <c r="C3826" t="n">
        <v>3457</v>
      </c>
      <c r="D3826" t="inlineStr">
        <is>
          <t>Befürworten Sie strengere Tierschutzregelungen für die Haltung von Nutztieren (z.B. permanenter Zugang zum Aussenbereich)?</t>
        </is>
      </c>
      <c r="E3826" t="inlineStr">
        <is>
          <t>Standard-4</t>
        </is>
      </c>
      <c r="F3826" t="n">
        <v>13</v>
      </c>
      <c r="G3826" t="inlineStr">
        <is>
          <t>Umweltschutz &amp; Landwirtschaft</t>
        </is>
      </c>
      <c r="H3826" t="inlineStr">
        <is>
          <t>Q05904</t>
        </is>
      </c>
      <c r="I3826" t="inlineStr">
        <is>
          <t>de</t>
        </is>
      </c>
      <c r="J3826" t="b">
        <v>1</v>
      </c>
      <c r="K3826" t="inlineStr">
        <is>
          <t>3892f65dbe65c531dd0c66bc1f5da868</t>
        </is>
      </c>
      <c r="L3826" t="inlineStr">
        <is>
          <t>3892f65dbe65c531dd0c66bc1f5da868</t>
        </is>
      </c>
      <c r="M3826" t="n">
        <v>52</v>
      </c>
      <c r="N3826" t="n">
        <v>52</v>
      </c>
    </row>
    <row r="3827">
      <c r="A3827" t="n">
        <v>232</v>
      </c>
      <c r="B3827" t="n">
        <v>2020</v>
      </c>
      <c r="C3827" t="n">
        <v>3565</v>
      </c>
      <c r="D3827" t="inlineStr">
        <is>
          <t>Befürworten Sie strengere Tierschutzregelungen für die Haltung von Nutztieren (z.B. permanenter Zugang zum Aussenbereich)?</t>
        </is>
      </c>
      <c r="E3827" t="inlineStr">
        <is>
          <t>Standard-4</t>
        </is>
      </c>
      <c r="F3827" t="n">
        <v>13</v>
      </c>
      <c r="G3827" t="inlineStr">
        <is>
          <t>Umweltschutz &amp; Landwirtschaft</t>
        </is>
      </c>
      <c r="H3827" t="inlineStr">
        <is>
          <t>Q06053</t>
        </is>
      </c>
      <c r="I3827" t="inlineStr">
        <is>
          <t>de</t>
        </is>
      </c>
      <c r="J3827" t="b">
        <v>1</v>
      </c>
      <c r="K3827" t="inlineStr">
        <is>
          <t>3892f65dbe65c531dd0c66bc1f5da868</t>
        </is>
      </c>
      <c r="L3827" t="inlineStr">
        <is>
          <t>3892f65dbe65c531dd0c66bc1f5da868</t>
        </is>
      </c>
      <c r="M3827" t="n">
        <v>52</v>
      </c>
      <c r="N3827" t="n">
        <v>52</v>
      </c>
    </row>
    <row r="3828">
      <c r="A3828" t="n">
        <v>222</v>
      </c>
      <c r="B3828" t="n">
        <v>2019</v>
      </c>
      <c r="C3828" t="n">
        <v>3457</v>
      </c>
      <c r="D3828" t="inlineStr">
        <is>
          <t>Befürworten Sie strengere Tierschutzregelungen für die Haltung von Nutztieren (z.B. permanenter Zugang zum Aussenbereich)?</t>
        </is>
      </c>
      <c r="E3828" t="inlineStr">
        <is>
          <t>Standard-4</t>
        </is>
      </c>
      <c r="F3828" t="n">
        <v>13</v>
      </c>
      <c r="G3828" t="inlineStr">
        <is>
          <t>Umweltschutz &amp; Landwirtschaft</t>
        </is>
      </c>
      <c r="H3828" t="inlineStr">
        <is>
          <t>Q07651</t>
        </is>
      </c>
      <c r="I3828" t="inlineStr">
        <is>
          <t>de</t>
        </is>
      </c>
      <c r="J3828" t="b">
        <v>1</v>
      </c>
      <c r="K3828" t="inlineStr">
        <is>
          <t>3892f65dbe65c531dd0c66bc1f5da868</t>
        </is>
      </c>
      <c r="L3828" t="inlineStr">
        <is>
          <t>3892f65dbe65c531dd0c66bc1f5da868</t>
        </is>
      </c>
      <c r="M3828" t="n">
        <v>52</v>
      </c>
      <c r="N3828" t="n">
        <v>52</v>
      </c>
    </row>
    <row r="3829">
      <c r="A3829" t="n">
        <v>232</v>
      </c>
      <c r="B3829" t="n">
        <v>2020</v>
      </c>
      <c r="C3829" t="n">
        <v>3565</v>
      </c>
      <c r="D3829" t="inlineStr">
        <is>
          <t>Befürworten Sie strengere Tierschutzregelungen für die Haltung von Nutztieren (z.B. permanenter Zugang zum Aussenbereich)?</t>
        </is>
      </c>
      <c r="E3829" t="inlineStr">
        <is>
          <t>Standard-4</t>
        </is>
      </c>
      <c r="F3829" t="n">
        <v>13</v>
      </c>
      <c r="G3829" t="inlineStr">
        <is>
          <t>Umweltschutz &amp; Landwirtschaft</t>
        </is>
      </c>
      <c r="H3829" t="inlineStr">
        <is>
          <t>Q07883</t>
        </is>
      </c>
      <c r="I3829" t="inlineStr">
        <is>
          <t>de</t>
        </is>
      </c>
      <c r="J3829" t="b">
        <v>1</v>
      </c>
      <c r="K3829" t="inlineStr">
        <is>
          <t>3892f65dbe65c531dd0c66bc1f5da868</t>
        </is>
      </c>
      <c r="L3829" t="inlineStr">
        <is>
          <t>3892f65dbe65c531dd0c66bc1f5da868</t>
        </is>
      </c>
      <c r="M3829" t="n">
        <v>52</v>
      </c>
      <c r="N3829" t="n">
        <v>52</v>
      </c>
    </row>
    <row r="3831">
      <c r="A3831" s="1">
        <f>== Cluster 542 – 13 Fragen – alle Fragen identisch ===</f>
        <v/>
      </c>
      <c r="B3831" s="1" t="n"/>
      <c r="C3831" s="1" t="n"/>
      <c r="D3831" s="1" t="n"/>
      <c r="E3831" s="1" t="n"/>
      <c r="F3831" s="1" t="n"/>
      <c r="G3831" s="1" t="n"/>
      <c r="H3831" s="1" t="n"/>
      <c r="I3831" s="1" t="n"/>
      <c r="J3831" s="1" t="n"/>
      <c r="K3831" s="1" t="n"/>
      <c r="L3831" s="1" t="n"/>
      <c r="M3831" s="1" t="n"/>
      <c r="N3831" s="1" t="n"/>
    </row>
    <row r="3832">
      <c r="A3832" t="inlineStr">
        <is>
          <t>ID_Wahl</t>
        </is>
      </c>
      <c r="B3832" t="inlineStr">
        <is>
          <t>Datum</t>
        </is>
      </c>
      <c r="C3832" t="inlineStr">
        <is>
          <t>Frage_ID</t>
        </is>
      </c>
      <c r="D3832" t="inlineStr">
        <is>
          <t>Frage_Text</t>
        </is>
      </c>
      <c r="E3832" t="inlineStr">
        <is>
          <t>Frage_Typ</t>
        </is>
      </c>
      <c r="F3832" t="inlineStr">
        <is>
          <t>Bereich_ID</t>
        </is>
      </c>
      <c r="G3832" t="inlineStr">
        <is>
          <t>Bereich</t>
        </is>
      </c>
      <c r="H3832" t="inlineStr">
        <is>
          <t>ID_gesamt</t>
        </is>
      </c>
      <c r="I3832" t="inlineStr">
        <is>
          <t>Sprache</t>
        </is>
      </c>
      <c r="J3832" t="inlineStr">
        <is>
          <t>Duplikat</t>
        </is>
      </c>
      <c r="K3832" t="inlineStr">
        <is>
          <t>Frage_Hash</t>
        </is>
      </c>
      <c r="L3832" t="inlineStr">
        <is>
          <t>Duplikat_Gruppe</t>
        </is>
      </c>
      <c r="M3832" t="inlineStr">
        <is>
          <t>Cluster_Duplikate</t>
        </is>
      </c>
      <c r="N3832" t="inlineStr">
        <is>
          <t>Cluster_Final</t>
        </is>
      </c>
    </row>
    <row r="3833">
      <c r="A3833" t="n">
        <v>1084</v>
      </c>
      <c r="B3833" s="2" t="n">
        <v>45221</v>
      </c>
      <c r="C3833" t="n">
        <v>32275</v>
      </c>
      <c r="D3833" t="inlineStr">
        <is>
          <t>Wie beurteilen Sie folgende Aussage: "Von einer freien Marktwirtschaft profitieren langfristig alle."</t>
        </is>
      </c>
      <c r="E3833" t="inlineStr">
        <is>
          <t>options7</t>
        </is>
      </c>
      <c r="F3833" t="n">
        <v>11463</v>
      </c>
      <c r="G3833" t="inlineStr">
        <is>
          <t>Werthaltungen</t>
        </is>
      </c>
      <c r="H3833" t="inlineStr">
        <is>
          <t>Q02813</t>
        </is>
      </c>
      <c r="I3833" t="inlineStr">
        <is>
          <t>de</t>
        </is>
      </c>
      <c r="J3833" t="b">
        <v>1</v>
      </c>
      <c r="K3833" t="inlineStr">
        <is>
          <t>a0786bddfbc7ba0d36ca6ce7d213d45b</t>
        </is>
      </c>
      <c r="L3833" t="inlineStr">
        <is>
          <t>a0786bddfbc7ba0d36ca6ce7d213d45b</t>
        </is>
      </c>
      <c r="M3833" t="n">
        <v>542</v>
      </c>
      <c r="N3833" t="n">
        <v>542</v>
      </c>
    </row>
    <row r="3834">
      <c r="A3834" t="n">
        <v>1086</v>
      </c>
      <c r="B3834" s="2" t="n">
        <v>45354</v>
      </c>
      <c r="C3834" t="n">
        <v>32382</v>
      </c>
      <c r="D3834" t="inlineStr">
        <is>
          <t>Wie beurteilen Sie folgende Aussage: "Von einer freien Marktwirtschaft profitieren langfristig alle."</t>
        </is>
      </c>
      <c r="E3834" t="inlineStr">
        <is>
          <t>options7</t>
        </is>
      </c>
      <c r="F3834" t="n">
        <v>11476</v>
      </c>
      <c r="G3834" t="inlineStr">
        <is>
          <t>Wertehaltungen</t>
        </is>
      </c>
      <c r="H3834" t="inlineStr">
        <is>
          <t>Q02869</t>
        </is>
      </c>
      <c r="I3834" t="inlineStr">
        <is>
          <t>de</t>
        </is>
      </c>
      <c r="J3834" t="b">
        <v>1</v>
      </c>
      <c r="K3834" t="inlineStr">
        <is>
          <t>a0786bddfbc7ba0d36ca6ce7d213d45b</t>
        </is>
      </c>
      <c r="L3834" t="inlineStr">
        <is>
          <t>a0786bddfbc7ba0d36ca6ce7d213d45b</t>
        </is>
      </c>
      <c r="M3834" t="n">
        <v>542</v>
      </c>
      <c r="N3834" t="n">
        <v>542</v>
      </c>
    </row>
    <row r="3835">
      <c r="A3835" t="n">
        <v>1094</v>
      </c>
      <c r="B3835" s="2" t="n">
        <v>45354</v>
      </c>
      <c r="C3835" t="n">
        <v>32436</v>
      </c>
      <c r="D3835" t="inlineStr">
        <is>
          <t>Wie beurteilen Sie folgende Aussage: "Von einer freien Marktwirtschaft profitieren langfristig alle."</t>
        </is>
      </c>
      <c r="E3835" t="inlineStr">
        <is>
          <t>options7</t>
        </is>
      </c>
      <c r="F3835" t="n">
        <v>11487</v>
      </c>
      <c r="G3835" t="inlineStr">
        <is>
          <t>Wertehaltungen</t>
        </is>
      </c>
      <c r="H3835" t="inlineStr">
        <is>
          <t>Q02971</t>
        </is>
      </c>
      <c r="I3835" t="inlineStr">
        <is>
          <t>de</t>
        </is>
      </c>
      <c r="J3835" t="b">
        <v>1</v>
      </c>
      <c r="K3835" t="inlineStr">
        <is>
          <t>a0786bddfbc7ba0d36ca6ce7d213d45b</t>
        </is>
      </c>
      <c r="L3835" t="inlineStr">
        <is>
          <t>a0786bddfbc7ba0d36ca6ce7d213d45b</t>
        </is>
      </c>
      <c r="M3835" t="n">
        <v>542</v>
      </c>
      <c r="N3835" t="n">
        <v>542</v>
      </c>
    </row>
    <row r="3836">
      <c r="A3836" t="n">
        <v>1097</v>
      </c>
      <c r="B3836" s="2" t="n">
        <v>45389</v>
      </c>
      <c r="C3836" t="n">
        <v>32538</v>
      </c>
      <c r="D3836" t="inlineStr">
        <is>
          <t>Wie beurteilen Sie folgende Aussage: "Von einer freien Marktwirtschaft profitieren langfristig alle."</t>
        </is>
      </c>
      <c r="E3836" t="inlineStr">
        <is>
          <t>options7</t>
        </is>
      </c>
      <c r="F3836" t="n">
        <v>11522</v>
      </c>
      <c r="G3836" t="inlineStr">
        <is>
          <t>Werthaltungen</t>
        </is>
      </c>
      <c r="H3836" t="inlineStr">
        <is>
          <t>Q03069</t>
        </is>
      </c>
      <c r="I3836" t="inlineStr">
        <is>
          <t>de</t>
        </is>
      </c>
      <c r="J3836" t="b">
        <v>1</v>
      </c>
      <c r="K3836" t="inlineStr">
        <is>
          <t>a0786bddfbc7ba0d36ca6ce7d213d45b</t>
        </is>
      </c>
      <c r="L3836" t="inlineStr">
        <is>
          <t>a0786bddfbc7ba0d36ca6ce7d213d45b</t>
        </is>
      </c>
      <c r="M3836" t="n">
        <v>542</v>
      </c>
      <c r="N3836" t="n">
        <v>542</v>
      </c>
    </row>
    <row r="3837">
      <c r="A3837" t="n">
        <v>1115</v>
      </c>
      <c r="B3837" s="2" t="n">
        <v>45557</v>
      </c>
      <c r="C3837" t="n">
        <v>32880</v>
      </c>
      <c r="D3837" t="inlineStr">
        <is>
          <t>Wie beurteilen Sie folgende Aussage: "Von einer freien Marktwirtschaft profitieren langfristig alle."</t>
        </is>
      </c>
      <c r="E3837" t="inlineStr">
        <is>
          <t>options7</t>
        </is>
      </c>
      <c r="F3837" t="n">
        <v>11606</v>
      </c>
      <c r="G3837" t="inlineStr">
        <is>
          <t>Wertehaltungen</t>
        </is>
      </c>
      <c r="H3837" t="inlineStr">
        <is>
          <t>Q03214</t>
        </is>
      </c>
      <c r="I3837" t="inlineStr">
        <is>
          <t>de</t>
        </is>
      </c>
      <c r="J3837" t="b">
        <v>1</v>
      </c>
      <c r="K3837" t="inlineStr">
        <is>
          <t>a0786bddfbc7ba0d36ca6ce7d213d45b</t>
        </is>
      </c>
      <c r="L3837" t="inlineStr">
        <is>
          <t>a0786bddfbc7ba0d36ca6ce7d213d45b</t>
        </is>
      </c>
      <c r="M3837" t="n">
        <v>542</v>
      </c>
      <c r="N3837" t="n">
        <v>542</v>
      </c>
    </row>
    <row r="3838">
      <c r="A3838" t="n">
        <v>1122</v>
      </c>
      <c r="B3838" s="2" t="n">
        <v>45557</v>
      </c>
      <c r="C3838" t="n">
        <v>32783</v>
      </c>
      <c r="D3838" t="inlineStr">
        <is>
          <t>Wie beurteilen Sie folgende Aussage: "Von einer freien Marktwirtschaft profitieren langfristig alle."</t>
        </is>
      </c>
      <c r="E3838" t="inlineStr">
        <is>
          <t>options7</t>
        </is>
      </c>
      <c r="F3838" t="n">
        <v>11582</v>
      </c>
      <c r="G3838" t="inlineStr">
        <is>
          <t>Werthaltungen</t>
        </is>
      </c>
      <c r="H3838" t="inlineStr">
        <is>
          <t>Q03358</t>
        </is>
      </c>
      <c r="I3838" t="inlineStr">
        <is>
          <t>de</t>
        </is>
      </c>
      <c r="J3838" t="b">
        <v>1</v>
      </c>
      <c r="K3838" t="inlineStr">
        <is>
          <t>a0786bddfbc7ba0d36ca6ce7d213d45b</t>
        </is>
      </c>
      <c r="L3838" t="inlineStr">
        <is>
          <t>a0786bddfbc7ba0d36ca6ce7d213d45b</t>
        </is>
      </c>
      <c r="M3838" t="n">
        <v>542</v>
      </c>
      <c r="N3838" t="n">
        <v>542</v>
      </c>
    </row>
    <row r="3839">
      <c r="A3839" t="n">
        <v>1124</v>
      </c>
      <c r="B3839" s="2" t="n">
        <v>45585</v>
      </c>
      <c r="C3839" t="n">
        <v>32979</v>
      </c>
      <c r="D3839" t="inlineStr">
        <is>
          <t>Wie beurteilen Sie folgende Aussage: "Von einer freien Marktwirtschaft profitieren langfristig alle."</t>
        </is>
      </c>
      <c r="E3839" t="inlineStr">
        <is>
          <t>options7</t>
        </is>
      </c>
      <c r="F3839" t="n">
        <v>11629</v>
      </c>
      <c r="G3839" t="inlineStr">
        <is>
          <t>Werthaltungen</t>
        </is>
      </c>
      <c r="H3839" t="inlineStr">
        <is>
          <t>Q03409</t>
        </is>
      </c>
      <c r="I3839" t="inlineStr">
        <is>
          <t>de</t>
        </is>
      </c>
      <c r="J3839" t="b">
        <v>1</v>
      </c>
      <c r="K3839" t="inlineStr">
        <is>
          <t>a0786bddfbc7ba0d36ca6ce7d213d45b</t>
        </is>
      </c>
      <c r="L3839" t="inlineStr">
        <is>
          <t>a0786bddfbc7ba0d36ca6ce7d213d45b</t>
        </is>
      </c>
      <c r="M3839" t="n">
        <v>542</v>
      </c>
      <c r="N3839" t="n">
        <v>542</v>
      </c>
    </row>
    <row r="3840">
      <c r="A3840" t="n">
        <v>1125</v>
      </c>
      <c r="B3840" s="2" t="n">
        <v>45585</v>
      </c>
      <c r="C3840" t="n">
        <v>32929</v>
      </c>
      <c r="D3840" t="inlineStr">
        <is>
          <t>Wie beurteilen Sie folgende Aussage: "Von einer freien Marktwirtschaft profitieren langfristig alle."</t>
        </is>
      </c>
      <c r="E3840" t="inlineStr">
        <is>
          <t>options7</t>
        </is>
      </c>
      <c r="F3840" t="n">
        <v>11618</v>
      </c>
      <c r="G3840" t="inlineStr">
        <is>
          <t>Wertehaltungen</t>
        </is>
      </c>
      <c r="H3840" t="inlineStr">
        <is>
          <t>Q03459</t>
        </is>
      </c>
      <c r="I3840" t="inlineStr">
        <is>
          <t>de</t>
        </is>
      </c>
      <c r="J3840" t="b">
        <v>1</v>
      </c>
      <c r="K3840" t="inlineStr">
        <is>
          <t>a0786bddfbc7ba0d36ca6ce7d213d45b</t>
        </is>
      </c>
      <c r="L3840" t="inlineStr">
        <is>
          <t>a0786bddfbc7ba0d36ca6ce7d213d45b</t>
        </is>
      </c>
      <c r="M3840" t="n">
        <v>542</v>
      </c>
      <c r="N3840" t="n">
        <v>542</v>
      </c>
    </row>
    <row r="3841">
      <c r="A3841" t="n">
        <v>1129</v>
      </c>
      <c r="B3841" s="2" t="n">
        <v>45620</v>
      </c>
      <c r="C3841" t="n">
        <v>33076</v>
      </c>
      <c r="D3841" t="inlineStr">
        <is>
          <t>Wie beurteilen Sie folgende Aussage: "Von einer freien Marktwirtschaft profitieren langfristig alle."</t>
        </is>
      </c>
      <c r="E3841" t="inlineStr">
        <is>
          <t>options7</t>
        </is>
      </c>
      <c r="F3841" t="n">
        <v>11653</v>
      </c>
      <c r="G3841" t="inlineStr">
        <is>
          <t>Werthaltungen</t>
        </is>
      </c>
      <c r="H3841" t="inlineStr">
        <is>
          <t>Q03506</t>
        </is>
      </c>
      <c r="I3841" t="inlineStr">
        <is>
          <t>de</t>
        </is>
      </c>
      <c r="J3841" t="b">
        <v>1</v>
      </c>
      <c r="K3841" t="inlineStr">
        <is>
          <t>a0786bddfbc7ba0d36ca6ce7d213d45b</t>
        </is>
      </c>
      <c r="L3841" t="inlineStr">
        <is>
          <t>a0786bddfbc7ba0d36ca6ce7d213d45b</t>
        </is>
      </c>
      <c r="M3841" t="n">
        <v>542</v>
      </c>
      <c r="N3841" t="n">
        <v>542</v>
      </c>
    </row>
    <row r="3842">
      <c r="A3842" t="n">
        <v>1131</v>
      </c>
      <c r="B3842" s="2" t="n">
        <v>45620</v>
      </c>
      <c r="C3842" t="n">
        <v>33125</v>
      </c>
      <c r="D3842" t="inlineStr">
        <is>
          <t>Wie beurteilen Sie folgende Aussage: "Von einer freien Marktwirtschaft profitieren langfristig alle."</t>
        </is>
      </c>
      <c r="E3842" t="inlineStr">
        <is>
          <t>options7</t>
        </is>
      </c>
      <c r="F3842" t="n">
        <v>11665</v>
      </c>
      <c r="G3842" t="inlineStr">
        <is>
          <t>Werthaltungen</t>
        </is>
      </c>
      <c r="H3842" t="inlineStr">
        <is>
          <t>Q03555</t>
        </is>
      </c>
      <c r="I3842" t="inlineStr">
        <is>
          <t>de</t>
        </is>
      </c>
      <c r="J3842" t="b">
        <v>1</v>
      </c>
      <c r="K3842" t="inlineStr">
        <is>
          <t>a0786bddfbc7ba0d36ca6ce7d213d45b</t>
        </is>
      </c>
      <c r="L3842" t="inlineStr">
        <is>
          <t>a0786bddfbc7ba0d36ca6ce7d213d45b</t>
        </is>
      </c>
      <c r="M3842" t="n">
        <v>542</v>
      </c>
      <c r="N3842" t="n">
        <v>542</v>
      </c>
    </row>
    <row r="3843">
      <c r="A3843" t="n">
        <v>1132</v>
      </c>
      <c r="B3843" s="2" t="n">
        <v>45620</v>
      </c>
      <c r="C3843" t="n">
        <v>33030</v>
      </c>
      <c r="D3843" t="inlineStr">
        <is>
          <t>Wie beurteilen Sie folgende Aussage: "Von einer freien Marktwirtschaft profitieren langfristig alle."</t>
        </is>
      </c>
      <c r="E3843" t="inlineStr">
        <is>
          <t>options7</t>
        </is>
      </c>
      <c r="F3843" t="n">
        <v>11641</v>
      </c>
      <c r="G3843" t="inlineStr">
        <is>
          <t>Wertehaltungen</t>
        </is>
      </c>
      <c r="H3843" t="inlineStr">
        <is>
          <t>Q03605</t>
        </is>
      </c>
      <c r="I3843" t="inlineStr">
        <is>
          <t>de</t>
        </is>
      </c>
      <c r="J3843" t="b">
        <v>1</v>
      </c>
      <c r="K3843" t="inlineStr">
        <is>
          <t>a0786bddfbc7ba0d36ca6ce7d213d45b</t>
        </is>
      </c>
      <c r="L3843" t="inlineStr">
        <is>
          <t>a0786bddfbc7ba0d36ca6ce7d213d45b</t>
        </is>
      </c>
      <c r="M3843" t="n">
        <v>542</v>
      </c>
      <c r="N3843" t="n">
        <v>542</v>
      </c>
    </row>
    <row r="3844">
      <c r="A3844" t="n">
        <v>1140</v>
      </c>
      <c r="B3844" s="2" t="n">
        <v>45697</v>
      </c>
      <c r="C3844" t="n">
        <v>33172</v>
      </c>
      <c r="D3844" t="inlineStr">
        <is>
          <t>Wie beurteilen Sie folgende Aussage: "Von einer freien Marktwirtschaft profitieren langfristig alle."</t>
        </is>
      </c>
      <c r="E3844" t="inlineStr">
        <is>
          <t>options7</t>
        </is>
      </c>
      <c r="F3844" t="n">
        <v>11675</v>
      </c>
      <c r="G3844" t="inlineStr">
        <is>
          <t>Werthaltungen</t>
        </is>
      </c>
      <c r="H3844" t="inlineStr">
        <is>
          <t>Q03699</t>
        </is>
      </c>
      <c r="I3844" t="inlineStr">
        <is>
          <t>de</t>
        </is>
      </c>
      <c r="J3844" t="b">
        <v>1</v>
      </c>
      <c r="K3844" t="inlineStr">
        <is>
          <t>a0786bddfbc7ba0d36ca6ce7d213d45b</t>
        </is>
      </c>
      <c r="L3844" t="inlineStr">
        <is>
          <t>a0786bddfbc7ba0d36ca6ce7d213d45b</t>
        </is>
      </c>
      <c r="M3844" t="n">
        <v>542</v>
      </c>
      <c r="N3844" t="n">
        <v>542</v>
      </c>
    </row>
    <row r="3845">
      <c r="A3845" t="n">
        <v>1156</v>
      </c>
      <c r="B3845" s="2" t="n">
        <v>45760</v>
      </c>
      <c r="C3845" t="n">
        <v>33461</v>
      </c>
      <c r="D3845" t="inlineStr">
        <is>
          <t>Wie beurteilen Sie folgende Aussage: "Von einer freien Marktwirtschaft profitieren langfristig alle."</t>
        </is>
      </c>
      <c r="E3845" t="inlineStr">
        <is>
          <t>options7</t>
        </is>
      </c>
      <c r="F3845" t="n">
        <v>11744</v>
      </c>
      <c r="G3845" t="inlineStr">
        <is>
          <t>Werthaltungen</t>
        </is>
      </c>
      <c r="H3845" t="inlineStr">
        <is>
          <t>Q03796</t>
        </is>
      </c>
      <c r="I3845" t="inlineStr">
        <is>
          <t>de</t>
        </is>
      </c>
      <c r="J3845" t="b">
        <v>1</v>
      </c>
      <c r="K3845" t="inlineStr">
        <is>
          <t>a0786bddfbc7ba0d36ca6ce7d213d45b</t>
        </is>
      </c>
      <c r="L3845" t="inlineStr">
        <is>
          <t>a0786bddfbc7ba0d36ca6ce7d213d45b</t>
        </is>
      </c>
      <c r="M3845" t="n">
        <v>542</v>
      </c>
      <c r="N3845" t="n">
        <v>542</v>
      </c>
    </row>
    <row r="3847">
      <c r="A3847" s="1">
        <f>== Cluster 520 – 13 Fragen – alle Fragen identisch ===</f>
        <v/>
      </c>
      <c r="B3847" s="1" t="n"/>
      <c r="C3847" s="1" t="n"/>
      <c r="D3847" s="1" t="n"/>
      <c r="E3847" s="1" t="n"/>
      <c r="F3847" s="1" t="n"/>
      <c r="G3847" s="1" t="n"/>
      <c r="H3847" s="1" t="n"/>
      <c r="I3847" s="1" t="n"/>
      <c r="J3847" s="1" t="n"/>
      <c r="K3847" s="1" t="n"/>
      <c r="L3847" s="1" t="n"/>
      <c r="M3847" s="1" t="n"/>
      <c r="N3847" s="1" t="n"/>
    </row>
    <row r="3848">
      <c r="A3848" t="inlineStr">
        <is>
          <t>ID_Wahl</t>
        </is>
      </c>
      <c r="B3848" t="inlineStr">
        <is>
          <t>Datum</t>
        </is>
      </c>
      <c r="C3848" t="inlineStr">
        <is>
          <t>Frage_ID</t>
        </is>
      </c>
      <c r="D3848" t="inlineStr">
        <is>
          <t>Frage_Text</t>
        </is>
      </c>
      <c r="E3848" t="inlineStr">
        <is>
          <t>Frage_Typ</t>
        </is>
      </c>
      <c r="F3848" t="inlineStr">
        <is>
          <t>Bereich_ID</t>
        </is>
      </c>
      <c r="G3848" t="inlineStr">
        <is>
          <t>Bereich</t>
        </is>
      </c>
      <c r="H3848" t="inlineStr">
        <is>
          <t>ID_gesamt</t>
        </is>
      </c>
      <c r="I3848" t="inlineStr">
        <is>
          <t>Sprache</t>
        </is>
      </c>
      <c r="J3848" t="inlineStr">
        <is>
          <t>Duplikat</t>
        </is>
      </c>
      <c r="K3848" t="inlineStr">
        <is>
          <t>Frage_Hash</t>
        </is>
      </c>
      <c r="L3848" t="inlineStr">
        <is>
          <t>Duplikat_Gruppe</t>
        </is>
      </c>
      <c r="M3848" t="inlineStr">
        <is>
          <t>Cluster_Duplikate</t>
        </is>
      </c>
      <c r="N3848" t="inlineStr">
        <is>
          <t>Cluster_Final</t>
        </is>
      </c>
    </row>
    <row r="3849">
      <c r="A3849" t="n">
        <v>1037</v>
      </c>
      <c r="B3849" s="2" t="n">
        <v>44969</v>
      </c>
      <c r="C3849" t="n">
        <v>31833</v>
      </c>
      <c r="D3849" t="inlineStr">
        <is>
          <t>Wie beurteilen Sie die folgende Aussage: "Die Bestrafung Krimineller ist wichtiger als deren Wiedereingliederung in die Gesellschaft."</t>
        </is>
      </c>
      <c r="E3849" t="inlineStr">
        <is>
          <t>options7</t>
        </is>
      </c>
      <c r="F3849" t="n">
        <v>11376</v>
      </c>
      <c r="G3849" t="inlineStr">
        <is>
          <t>Werthaltungen</t>
        </is>
      </c>
      <c r="H3849" t="inlineStr">
        <is>
          <t>Q02326</t>
        </is>
      </c>
      <c r="I3849" t="inlineStr">
        <is>
          <t>de</t>
        </is>
      </c>
      <c r="J3849" t="b">
        <v>1</v>
      </c>
      <c r="K3849" t="inlineStr">
        <is>
          <t>1f84a7e6597179a1a3103860066a59de</t>
        </is>
      </c>
      <c r="L3849" t="inlineStr">
        <is>
          <t>1f84a7e6597179a1a3103860066a59de</t>
        </is>
      </c>
      <c r="M3849" t="n">
        <v>520</v>
      </c>
      <c r="N3849" t="n">
        <v>520</v>
      </c>
    </row>
    <row r="3850">
      <c r="A3850" t="n">
        <v>1038</v>
      </c>
      <c r="B3850" s="2" t="n">
        <v>44969</v>
      </c>
      <c r="C3850" t="n">
        <v>31902</v>
      </c>
      <c r="D3850" t="inlineStr">
        <is>
          <t>Wie beurteilen Sie die folgende Aussage: "Die Bestrafung Krimineller ist wichtiger als deren Wiedereingliederung in die Gesellschaft."</t>
        </is>
      </c>
      <c r="E3850" t="inlineStr">
        <is>
          <t>options7</t>
        </is>
      </c>
      <c r="F3850" t="n">
        <v>11389</v>
      </c>
      <c r="G3850" t="inlineStr">
        <is>
          <t>Wertehaltungen</t>
        </is>
      </c>
      <c r="H3850" t="inlineStr">
        <is>
          <t>Q02390</t>
        </is>
      </c>
      <c r="I3850" t="inlineStr">
        <is>
          <t>de</t>
        </is>
      </c>
      <c r="J3850" t="b">
        <v>1</v>
      </c>
      <c r="K3850" t="inlineStr">
        <is>
          <t>1f84a7e6597179a1a3103860066a59de</t>
        </is>
      </c>
      <c r="L3850" t="inlineStr">
        <is>
          <t>1f84a7e6597179a1a3103860066a59de</t>
        </is>
      </c>
      <c r="M3850" t="n">
        <v>520</v>
      </c>
      <c r="N3850" t="n">
        <v>520</v>
      </c>
    </row>
    <row r="3851">
      <c r="A3851" t="n">
        <v>1039</v>
      </c>
      <c r="B3851" s="2" t="n">
        <v>44997</v>
      </c>
      <c r="C3851" t="n">
        <v>31964</v>
      </c>
      <c r="D3851" t="inlineStr">
        <is>
          <t>Wie beurteilen Sie die folgende Aussage: "Die Bestrafung Krimineller ist wichtiger als deren Wiedereingliederung in die Gesellschaft."</t>
        </is>
      </c>
      <c r="E3851" t="inlineStr">
        <is>
          <t>options7</t>
        </is>
      </c>
      <c r="F3851" t="n">
        <v>11401</v>
      </c>
      <c r="G3851" t="inlineStr">
        <is>
          <t>Werthaltungen</t>
        </is>
      </c>
      <c r="H3851" t="inlineStr">
        <is>
          <t>Q02637</t>
        </is>
      </c>
      <c r="I3851" t="inlineStr">
        <is>
          <t>de</t>
        </is>
      </c>
      <c r="J3851" t="b">
        <v>1</v>
      </c>
      <c r="K3851" t="inlineStr">
        <is>
          <t>1f84a7e6597179a1a3103860066a59de</t>
        </is>
      </c>
      <c r="L3851" t="inlineStr">
        <is>
          <t>1f84a7e6597179a1a3103860066a59de</t>
        </is>
      </c>
      <c r="M3851" t="n">
        <v>520</v>
      </c>
      <c r="N3851" t="n">
        <v>520</v>
      </c>
    </row>
    <row r="3852">
      <c r="A3852" t="n">
        <v>1041</v>
      </c>
      <c r="B3852" s="2" t="n">
        <v>44997</v>
      </c>
      <c r="C3852" t="n">
        <v>32082</v>
      </c>
      <c r="D3852" t="inlineStr">
        <is>
          <t>Wie beurteilen Sie die folgende Aussage: "Die Bestrafung Krimineller ist wichtiger als deren Wiedereingliederung in die Gesellschaft."</t>
        </is>
      </c>
      <c r="E3852" t="inlineStr">
        <is>
          <t>options7</t>
        </is>
      </c>
      <c r="F3852" t="n">
        <v>11426</v>
      </c>
      <c r="G3852" t="inlineStr">
        <is>
          <t>Werthaltungen</t>
        </is>
      </c>
      <c r="H3852" t="inlineStr">
        <is>
          <t>Q02691</t>
        </is>
      </c>
      <c r="I3852" t="inlineStr">
        <is>
          <t>de</t>
        </is>
      </c>
      <c r="J3852" t="b">
        <v>1</v>
      </c>
      <c r="K3852" t="inlineStr">
        <is>
          <t>1f84a7e6597179a1a3103860066a59de</t>
        </is>
      </c>
      <c r="L3852" t="inlineStr">
        <is>
          <t>1f84a7e6597179a1a3103860066a59de</t>
        </is>
      </c>
      <c r="M3852" t="n">
        <v>520</v>
      </c>
      <c r="N3852" t="n">
        <v>520</v>
      </c>
    </row>
    <row r="3853">
      <c r="A3853" t="n">
        <v>1044</v>
      </c>
      <c r="B3853" s="2" t="n">
        <v>45018</v>
      </c>
      <c r="C3853" t="n">
        <v>31968</v>
      </c>
      <c r="D3853" t="inlineStr">
        <is>
          <t>Wie beurteilen Sie die folgende Aussage: "Die Bestrafung Krimineller ist wichtiger als deren Wiedereingliederung in die Gesellschaft."</t>
        </is>
      </c>
      <c r="E3853" t="inlineStr">
        <is>
          <t>options7</t>
        </is>
      </c>
      <c r="F3853" t="n">
        <v>11413</v>
      </c>
      <c r="G3853" t="inlineStr">
        <is>
          <t>Wertehaltung</t>
        </is>
      </c>
      <c r="H3853" t="inlineStr">
        <is>
          <t>Q02695</t>
        </is>
      </c>
      <c r="I3853" t="inlineStr">
        <is>
          <t>de</t>
        </is>
      </c>
      <c r="J3853" t="b">
        <v>1</v>
      </c>
      <c r="K3853" t="inlineStr">
        <is>
          <t>1f84a7e6597179a1a3103860066a59de</t>
        </is>
      </c>
      <c r="L3853" t="inlineStr">
        <is>
          <t>1f84a7e6597179a1a3103860066a59de</t>
        </is>
      </c>
      <c r="M3853" t="n">
        <v>520</v>
      </c>
      <c r="N3853" t="n">
        <v>520</v>
      </c>
    </row>
    <row r="3854">
      <c r="A3854" t="n">
        <v>1105</v>
      </c>
      <c r="B3854" s="2" t="n">
        <v>45396</v>
      </c>
      <c r="C3854" t="n">
        <v>32363</v>
      </c>
      <c r="D3854" t="inlineStr">
        <is>
          <t>Wie beurteilen Sie die folgende Aussage: "Die Bestrafung Krimineller ist wichtiger als deren Wiedereingliederung in die Gesellschaft."</t>
        </is>
      </c>
      <c r="E3854" t="inlineStr">
        <is>
          <t>options7</t>
        </is>
      </c>
      <c r="F3854" t="n">
        <v>11510</v>
      </c>
      <c r="G3854" t="inlineStr">
        <is>
          <t>Werthaltungen</t>
        </is>
      </c>
      <c r="H3854" t="inlineStr">
        <is>
          <t>Q02921</t>
        </is>
      </c>
      <c r="I3854" t="inlineStr">
        <is>
          <t>de</t>
        </is>
      </c>
      <c r="J3854" t="b">
        <v>1</v>
      </c>
      <c r="K3854" t="inlineStr">
        <is>
          <t>1f84a7e6597179a1a3103860066a59de</t>
        </is>
      </c>
      <c r="L3854" t="inlineStr">
        <is>
          <t>1f84a7e6597179a1a3103860066a59de</t>
        </is>
      </c>
      <c r="M3854" t="n">
        <v>520</v>
      </c>
      <c r="N3854" t="n">
        <v>520</v>
      </c>
    </row>
    <row r="3855">
      <c r="A3855" t="n">
        <v>1106</v>
      </c>
      <c r="B3855" s="2" t="n">
        <v>45403</v>
      </c>
      <c r="C3855" t="n">
        <v>32488</v>
      </c>
      <c r="D3855" t="inlineStr">
        <is>
          <t>Wie beurteilen Sie die folgende Aussage: "Die Bestrafung Krimineller ist wichtiger als deren Wiedereingliederung in die Gesellschaft."</t>
        </is>
      </c>
      <c r="E3855" t="inlineStr">
        <is>
          <t>options7</t>
        </is>
      </c>
      <c r="F3855" t="n">
        <v>11500</v>
      </c>
      <c r="G3855" t="inlineStr">
        <is>
          <t>Wertehaltungen</t>
        </is>
      </c>
      <c r="H3855" t="inlineStr">
        <is>
          <t>Q03021</t>
        </is>
      </c>
      <c r="I3855" t="inlineStr">
        <is>
          <t>de</t>
        </is>
      </c>
      <c r="J3855" t="b">
        <v>1</v>
      </c>
      <c r="K3855" t="inlineStr">
        <is>
          <t>1f84a7e6597179a1a3103860066a59de</t>
        </is>
      </c>
      <c r="L3855" t="inlineStr">
        <is>
          <t>1f84a7e6597179a1a3103860066a59de</t>
        </is>
      </c>
      <c r="M3855" t="n">
        <v>520</v>
      </c>
      <c r="N3855" t="n">
        <v>520</v>
      </c>
    </row>
    <row r="3856">
      <c r="A3856" t="n">
        <v>1100</v>
      </c>
      <c r="B3856" s="2" t="n">
        <v>45410</v>
      </c>
      <c r="C3856" t="n">
        <v>32591</v>
      </c>
      <c r="D3856" t="inlineStr">
        <is>
          <t>Wie beurteilen Sie die folgende Aussage: "Die Bestrafung Krimineller ist wichtiger als deren Wiedereingliederung in die Gesellschaft."</t>
        </is>
      </c>
      <c r="E3856" t="inlineStr">
        <is>
          <t>options7</t>
        </is>
      </c>
      <c r="F3856" t="n">
        <v>11534</v>
      </c>
      <c r="G3856" t="inlineStr">
        <is>
          <t>Werthaltungen</t>
        </is>
      </c>
      <c r="H3856" t="inlineStr">
        <is>
          <t>Q03121</t>
        </is>
      </c>
      <c r="I3856" t="inlineStr">
        <is>
          <t>de</t>
        </is>
      </c>
      <c r="J3856" t="b">
        <v>1</v>
      </c>
      <c r="K3856" t="inlineStr">
        <is>
          <t>1f84a7e6597179a1a3103860066a59de</t>
        </is>
      </c>
      <c r="L3856" t="inlineStr">
        <is>
          <t>1f84a7e6597179a1a3103860066a59de</t>
        </is>
      </c>
      <c r="M3856" t="n">
        <v>520</v>
      </c>
      <c r="N3856" t="n">
        <v>520</v>
      </c>
    </row>
    <row r="3857">
      <c r="A3857" t="n">
        <v>1112</v>
      </c>
      <c r="B3857" s="2" t="n">
        <v>45557</v>
      </c>
      <c r="C3857" t="n">
        <v>32834</v>
      </c>
      <c r="D3857" t="inlineStr">
        <is>
          <t>Wie beurteilen Sie die folgende Aussage: "Die Bestrafung Krimineller ist wichtiger als deren Wiedereingliederung in die Gesellschaft."</t>
        </is>
      </c>
      <c r="E3857" t="inlineStr">
        <is>
          <t>options7</t>
        </is>
      </c>
      <c r="F3857" t="n">
        <v>11594</v>
      </c>
      <c r="G3857" t="inlineStr">
        <is>
          <t>Werthaltungen</t>
        </is>
      </c>
      <c r="H3857" t="inlineStr">
        <is>
          <t>Q03168</t>
        </is>
      </c>
      <c r="I3857" t="inlineStr">
        <is>
          <t>de</t>
        </is>
      </c>
      <c r="J3857" t="b">
        <v>1</v>
      </c>
      <c r="K3857" t="inlineStr">
        <is>
          <t>1f84a7e6597179a1a3103860066a59de</t>
        </is>
      </c>
      <c r="L3857" t="inlineStr">
        <is>
          <t>1f84a7e6597179a1a3103860066a59de</t>
        </is>
      </c>
      <c r="M3857" t="n">
        <v>520</v>
      </c>
      <c r="N3857" t="n">
        <v>520</v>
      </c>
    </row>
    <row r="3858">
      <c r="A3858" t="n">
        <v>1118</v>
      </c>
      <c r="B3858" s="2" t="n">
        <v>45557</v>
      </c>
      <c r="C3858" t="n">
        <v>32733</v>
      </c>
      <c r="D3858" t="inlineStr">
        <is>
          <t>Wie beurteilen Sie die folgende Aussage: "Die Bestrafung Krimineller ist wichtiger als deren Wiedereingliederung in die Gesellschaft."</t>
        </is>
      </c>
      <c r="E3858" t="inlineStr">
        <is>
          <t>options7</t>
        </is>
      </c>
      <c r="F3858" t="n">
        <v>11570</v>
      </c>
      <c r="G3858" t="inlineStr">
        <is>
          <t>Werthaltungen</t>
        </is>
      </c>
      <c r="H3858" t="inlineStr">
        <is>
          <t>Q03261</t>
        </is>
      </c>
      <c r="I3858" t="inlineStr">
        <is>
          <t>de</t>
        </is>
      </c>
      <c r="J3858" t="b">
        <v>1</v>
      </c>
      <c r="K3858" t="inlineStr">
        <is>
          <t>1f84a7e6597179a1a3103860066a59de</t>
        </is>
      </c>
      <c r="L3858" t="inlineStr">
        <is>
          <t>1f84a7e6597179a1a3103860066a59de</t>
        </is>
      </c>
      <c r="M3858" t="n">
        <v>520</v>
      </c>
      <c r="N3858" t="n">
        <v>520</v>
      </c>
    </row>
    <row r="3859">
      <c r="A3859" t="n">
        <v>1121</v>
      </c>
      <c r="B3859" s="2" t="n">
        <v>45557</v>
      </c>
      <c r="C3859" t="n">
        <v>32687</v>
      </c>
      <c r="D3859" t="inlineStr">
        <is>
          <t>Wie beurteilen Sie die folgende Aussage: "Die Bestrafung Krimineller ist wichtiger als deren Wiedereingliederung in die Gesellschaft."</t>
        </is>
      </c>
      <c r="E3859" t="inlineStr">
        <is>
          <t>options7</t>
        </is>
      </c>
      <c r="F3859" t="n">
        <v>11558</v>
      </c>
      <c r="G3859" t="inlineStr">
        <is>
          <t>Werthaltungen</t>
        </is>
      </c>
      <c r="H3859" t="inlineStr">
        <is>
          <t>Q03309</t>
        </is>
      </c>
      <c r="I3859" t="inlineStr">
        <is>
          <t>de</t>
        </is>
      </c>
      <c r="J3859" t="b">
        <v>1</v>
      </c>
      <c r="K3859" t="inlineStr">
        <is>
          <t>1f84a7e6597179a1a3103860066a59de</t>
        </is>
      </c>
      <c r="L3859" t="inlineStr">
        <is>
          <t>1f84a7e6597179a1a3103860066a59de</t>
        </is>
      </c>
      <c r="M3859" t="n">
        <v>520</v>
      </c>
      <c r="N3859" t="n">
        <v>520</v>
      </c>
    </row>
    <row r="3860">
      <c r="A3860" t="n">
        <v>1137</v>
      </c>
      <c r="B3860" s="2" t="n">
        <v>45725</v>
      </c>
      <c r="C3860" t="n">
        <v>33273</v>
      </c>
      <c r="D3860" t="inlineStr">
        <is>
          <t>Wie beurteilen Sie die folgende Aussage: "Die Bestrafung Krimineller ist wichtiger als deren Wiedereingliederung in die Gesellschaft."</t>
        </is>
      </c>
      <c r="E3860" t="inlineStr">
        <is>
          <t>options7</t>
        </is>
      </c>
      <c r="F3860" t="n">
        <v>11697</v>
      </c>
      <c r="G3860" t="inlineStr">
        <is>
          <t>Werthaltungen</t>
        </is>
      </c>
      <c r="H3860" t="inlineStr">
        <is>
          <t>Q03654</t>
        </is>
      </c>
      <c r="I3860" t="inlineStr">
        <is>
          <t>de</t>
        </is>
      </c>
      <c r="J3860" t="b">
        <v>1</v>
      </c>
      <c r="K3860" t="inlineStr">
        <is>
          <t>1f84a7e6597179a1a3103860066a59de</t>
        </is>
      </c>
      <c r="L3860" t="inlineStr">
        <is>
          <t>1f84a7e6597179a1a3103860066a59de</t>
        </is>
      </c>
      <c r="M3860" t="n">
        <v>520</v>
      </c>
      <c r="N3860" t="n">
        <v>520</v>
      </c>
    </row>
    <row r="3861">
      <c r="A3861" t="n">
        <v>1140</v>
      </c>
      <c r="B3861" s="2" t="n">
        <v>45697</v>
      </c>
      <c r="C3861" t="n">
        <v>33177</v>
      </c>
      <c r="D3861" t="inlineStr">
        <is>
          <t>Wie beurteilen Sie die folgende Aussage: "Die Bestrafung Krimineller ist wichtiger als deren Wiedereingliederung in die Gesellschaft."</t>
        </is>
      </c>
      <c r="E3861" t="inlineStr">
        <is>
          <t>options7</t>
        </is>
      </c>
      <c r="F3861" t="n">
        <v>11675</v>
      </c>
      <c r="G3861" t="inlineStr">
        <is>
          <t>Werthaltungen</t>
        </is>
      </c>
      <c r="H3861" t="inlineStr">
        <is>
          <t>Q03704</t>
        </is>
      </c>
      <c r="I3861" t="inlineStr">
        <is>
          <t>de</t>
        </is>
      </c>
      <c r="J3861" t="b">
        <v>1</v>
      </c>
      <c r="K3861" t="inlineStr">
        <is>
          <t>1f84a7e6597179a1a3103860066a59de</t>
        </is>
      </c>
      <c r="L3861" t="inlineStr">
        <is>
          <t>1f84a7e6597179a1a3103860066a59de</t>
        </is>
      </c>
      <c r="M3861" t="n">
        <v>520</v>
      </c>
      <c r="N3861" t="n">
        <v>520</v>
      </c>
    </row>
    <row r="3863">
      <c r="A3863" s="1">
        <f>== Cluster 63 – 13 Fragen – alle Fragen identisch ===</f>
        <v/>
      </c>
      <c r="B3863" s="1" t="n"/>
      <c r="C3863" s="1" t="n"/>
      <c r="D3863" s="1" t="n"/>
      <c r="E3863" s="1" t="n"/>
      <c r="F3863" s="1" t="n"/>
      <c r="G3863" s="1" t="n"/>
      <c r="H3863" s="1" t="n"/>
      <c r="I3863" s="1" t="n"/>
      <c r="J3863" s="1" t="n"/>
      <c r="K3863" s="1" t="n"/>
      <c r="L3863" s="1" t="n"/>
      <c r="M3863" s="1" t="n"/>
      <c r="N3863" s="1" t="n"/>
    </row>
    <row r="3864">
      <c r="A3864" t="inlineStr">
        <is>
          <t>ID_Wahl</t>
        </is>
      </c>
      <c r="B3864" t="inlineStr">
        <is>
          <t>Datum</t>
        </is>
      </c>
      <c r="C3864" t="inlineStr">
        <is>
          <t>Frage_ID</t>
        </is>
      </c>
      <c r="D3864" t="inlineStr">
        <is>
          <t>Frage_Text</t>
        </is>
      </c>
      <c r="E3864" t="inlineStr">
        <is>
          <t>Frage_Typ</t>
        </is>
      </c>
      <c r="F3864" t="inlineStr">
        <is>
          <t>Bereich_ID</t>
        </is>
      </c>
      <c r="G3864" t="inlineStr">
        <is>
          <t>Bereich</t>
        </is>
      </c>
      <c r="H3864" t="inlineStr">
        <is>
          <t>ID_gesamt</t>
        </is>
      </c>
      <c r="I3864" t="inlineStr">
        <is>
          <t>Sprache</t>
        </is>
      </c>
      <c r="J3864" t="inlineStr">
        <is>
          <t>Duplikat</t>
        </is>
      </c>
      <c r="K3864" t="inlineStr">
        <is>
          <t>Frage_Hash</t>
        </is>
      </c>
      <c r="L3864" t="inlineStr">
        <is>
          <t>Duplikat_Gruppe</t>
        </is>
      </c>
      <c r="M3864" t="inlineStr">
        <is>
          <t>Cluster_Duplikate</t>
        </is>
      </c>
      <c r="N3864" t="inlineStr">
        <is>
          <t>Cluster_Final</t>
        </is>
      </c>
    </row>
    <row r="3865">
      <c r="A3865" t="n">
        <v>2</v>
      </c>
      <c r="B3865" s="2" t="n">
        <v>43758</v>
      </c>
      <c r="C3865" t="n">
        <v>210</v>
      </c>
      <c r="D3865" t="inlineStr">
        <is>
          <t>Soll die Schweiz Verhandlungen über den Beitritt zur EU aufnehmen?</t>
        </is>
      </c>
      <c r="E3865" t="inlineStr">
        <is>
          <t>options4</t>
        </is>
      </c>
      <c r="F3865" t="n">
        <v>4676</v>
      </c>
      <c r="G3865" t="inlineStr">
        <is>
          <t>Aussenbeziehungen</t>
        </is>
      </c>
      <c r="H3865" t="inlineStr">
        <is>
          <t>Q00063</t>
        </is>
      </c>
      <c r="I3865" t="inlineStr">
        <is>
          <t>de</t>
        </is>
      </c>
      <c r="J3865" t="b">
        <v>1</v>
      </c>
      <c r="K3865" t="inlineStr">
        <is>
          <t>4d323ebf0dc89e96438575516401558f</t>
        </is>
      </c>
      <c r="L3865" t="inlineStr">
        <is>
          <t>4d323ebf0dc89e96438575516401558f</t>
        </is>
      </c>
      <c r="M3865" t="n">
        <v>63</v>
      </c>
      <c r="N3865" t="n">
        <v>63</v>
      </c>
    </row>
    <row r="3866">
      <c r="A3866" t="n">
        <v>10</v>
      </c>
      <c r="B3866" s="2" t="n">
        <v>43940</v>
      </c>
      <c r="C3866" t="n">
        <v>460</v>
      </c>
      <c r="D3866" t="inlineStr">
        <is>
          <t>Soll die Schweiz Verhandlungen über den Beitritt zur EU aufnehmen?</t>
        </is>
      </c>
      <c r="E3866" t="inlineStr">
        <is>
          <t>options4</t>
        </is>
      </c>
      <c r="F3866" t="n">
        <v>4678</v>
      </c>
      <c r="G3866" t="inlineStr">
        <is>
          <t>Aussenbeziehungen</t>
        </is>
      </c>
      <c r="H3866" t="inlineStr">
        <is>
          <t>Q00114</t>
        </is>
      </c>
      <c r="I3866" t="inlineStr">
        <is>
          <t>de</t>
        </is>
      </c>
      <c r="J3866" t="b">
        <v>1</v>
      </c>
      <c r="K3866" t="inlineStr">
        <is>
          <t>4d323ebf0dc89e96438575516401558f</t>
        </is>
      </c>
      <c r="L3866" t="inlineStr">
        <is>
          <t>4d323ebf0dc89e96438575516401558f</t>
        </is>
      </c>
      <c r="M3866" t="n">
        <v>63</v>
      </c>
      <c r="N3866" t="n">
        <v>63</v>
      </c>
    </row>
    <row r="3867">
      <c r="A3867" t="n">
        <v>8</v>
      </c>
      <c r="B3867" s="2" t="n">
        <v>43905</v>
      </c>
      <c r="C3867" t="n">
        <v>565</v>
      </c>
      <c r="D3867" t="inlineStr">
        <is>
          <t>Soll die Schweiz Verhandlungen über den Beitritt zur EU aufnehmen?</t>
        </is>
      </c>
      <c r="E3867" t="inlineStr">
        <is>
          <t>options4</t>
        </is>
      </c>
      <c r="F3867" t="n">
        <v>4680</v>
      </c>
      <c r="G3867" t="inlineStr">
        <is>
          <t>Aussenbeziehungen</t>
        </is>
      </c>
      <c r="H3867" t="inlineStr">
        <is>
          <t>Q00210</t>
        </is>
      </c>
      <c r="I3867" t="inlineStr">
        <is>
          <t>de</t>
        </is>
      </c>
      <c r="J3867" t="b">
        <v>1</v>
      </c>
      <c r="K3867" t="inlineStr">
        <is>
          <t>4d323ebf0dc89e96438575516401558f</t>
        </is>
      </c>
      <c r="L3867" t="inlineStr">
        <is>
          <t>4d323ebf0dc89e96438575516401558f</t>
        </is>
      </c>
      <c r="M3867" t="n">
        <v>63</v>
      </c>
      <c r="N3867" t="n">
        <v>63</v>
      </c>
    </row>
    <row r="3868">
      <c r="A3868" t="n">
        <v>75</v>
      </c>
      <c r="B3868" s="2" t="n">
        <v>44465</v>
      </c>
      <c r="C3868" t="n">
        <v>4098</v>
      </c>
      <c r="D3868" t="inlineStr">
        <is>
          <t>Soll die Schweiz Verhandlungen über den Beitritt zur EU aufnehmen?</t>
        </is>
      </c>
      <c r="E3868" t="inlineStr">
        <is>
          <t>options4</t>
        </is>
      </c>
      <c r="F3868" t="n">
        <v>4718</v>
      </c>
      <c r="G3868" t="inlineStr">
        <is>
          <t>Aussenbeziehungen</t>
        </is>
      </c>
      <c r="H3868" t="inlineStr">
        <is>
          <t>Q01279</t>
        </is>
      </c>
      <c r="I3868" t="inlineStr">
        <is>
          <t>de</t>
        </is>
      </c>
      <c r="J3868" t="b">
        <v>1</v>
      </c>
      <c r="K3868" t="inlineStr">
        <is>
          <t>4d323ebf0dc89e96438575516401558f</t>
        </is>
      </c>
      <c r="L3868" t="inlineStr">
        <is>
          <t>4d323ebf0dc89e96438575516401558f</t>
        </is>
      </c>
      <c r="M3868" t="n">
        <v>63</v>
      </c>
      <c r="N3868" t="n">
        <v>63</v>
      </c>
    </row>
    <row r="3869">
      <c r="A3869" t="n">
        <v>86</v>
      </c>
      <c r="B3869" s="2" t="n">
        <v>44528</v>
      </c>
      <c r="C3869" t="n">
        <v>4214</v>
      </c>
      <c r="D3869" t="inlineStr">
        <is>
          <t>Soll die Schweiz Verhandlungen über den Beitritt zur EU aufnehmen?</t>
        </is>
      </c>
      <c r="E3869" t="inlineStr">
        <is>
          <t>options4</t>
        </is>
      </c>
      <c r="F3869" t="n">
        <v>4721</v>
      </c>
      <c r="G3869" t="inlineStr">
        <is>
          <t>Aussenbeziehungen</t>
        </is>
      </c>
      <c r="H3869" t="inlineStr">
        <is>
          <t>Q01332</t>
        </is>
      </c>
      <c r="I3869" t="inlineStr">
        <is>
          <t>de</t>
        </is>
      </c>
      <c r="J3869" t="b">
        <v>1</v>
      </c>
      <c r="K3869" t="inlineStr">
        <is>
          <t>4d323ebf0dc89e96438575516401558f</t>
        </is>
      </c>
      <c r="L3869" t="inlineStr">
        <is>
          <t>4d323ebf0dc89e96438575516401558f</t>
        </is>
      </c>
      <c r="M3869" t="n">
        <v>63</v>
      </c>
      <c r="N3869" t="n">
        <v>63</v>
      </c>
    </row>
    <row r="3870">
      <c r="A3870" t="n">
        <v>79</v>
      </c>
      <c r="B3870" s="2" t="n">
        <v>44465</v>
      </c>
      <c r="C3870" t="n">
        <v>4008</v>
      </c>
      <c r="D3870" t="inlineStr">
        <is>
          <t>Soll die Schweiz Verhandlungen über den Beitritt zur EU aufnehmen?</t>
        </is>
      </c>
      <c r="E3870" t="inlineStr">
        <is>
          <t>options4</t>
        </is>
      </c>
      <c r="F3870" t="n">
        <v>5169</v>
      </c>
      <c r="G3870" t="inlineStr">
        <is>
          <t>Politisches System &amp; Digitalisierung</t>
        </is>
      </c>
      <c r="H3870" t="inlineStr">
        <is>
          <t>Q01388</t>
        </is>
      </c>
      <c r="I3870" t="inlineStr">
        <is>
          <t>de</t>
        </is>
      </c>
      <c r="J3870" t="b">
        <v>1</v>
      </c>
      <c r="K3870" t="inlineStr">
        <is>
          <t>4d323ebf0dc89e96438575516401558f</t>
        </is>
      </c>
      <c r="L3870" t="inlineStr">
        <is>
          <t>4d323ebf0dc89e96438575516401558f</t>
        </is>
      </c>
      <c r="M3870" t="n">
        <v>63</v>
      </c>
      <c r="N3870" t="n">
        <v>63</v>
      </c>
    </row>
    <row r="3871">
      <c r="A3871" t="n">
        <v>482</v>
      </c>
      <c r="B3871" s="2" t="n">
        <v>44465</v>
      </c>
      <c r="C3871" t="n">
        <v>4213</v>
      </c>
      <c r="D3871" t="inlineStr">
        <is>
          <t>Soll die Schweiz Verhandlungen über den Beitritt zur EU aufnehmen?</t>
        </is>
      </c>
      <c r="E3871" t="inlineStr">
        <is>
          <t>options4</t>
        </is>
      </c>
      <c r="F3871" t="n">
        <v>4716</v>
      </c>
      <c r="G3871" t="inlineStr">
        <is>
          <t>Aussenbeziehungen</t>
        </is>
      </c>
      <c r="H3871" t="inlineStr">
        <is>
          <t>Q02521</t>
        </is>
      </c>
      <c r="I3871" t="inlineStr">
        <is>
          <t>de</t>
        </is>
      </c>
      <c r="J3871" t="b">
        <v>1</v>
      </c>
      <c r="K3871" t="inlineStr">
        <is>
          <t>4d323ebf0dc89e96438575516401558f</t>
        </is>
      </c>
      <c r="L3871" t="inlineStr">
        <is>
          <t>4d323ebf0dc89e96438575516401558f</t>
        </is>
      </c>
      <c r="M3871" t="n">
        <v>63</v>
      </c>
      <c r="N3871" t="n">
        <v>63</v>
      </c>
    </row>
    <row r="3872">
      <c r="A3872" t="n">
        <v>222</v>
      </c>
      <c r="B3872" t="n">
        <v>2019</v>
      </c>
      <c r="C3872" t="n">
        <v>3468</v>
      </c>
      <c r="D3872" t="inlineStr">
        <is>
          <t>Soll die Schweiz Verhandlungen über den Beitritt zur EU aufnehmen?</t>
        </is>
      </c>
      <c r="E3872" t="inlineStr">
        <is>
          <t>Standard-4</t>
        </is>
      </c>
      <c r="F3872" t="n">
        <v>1</v>
      </c>
      <c r="G3872" t="inlineStr">
        <is>
          <t>Aussenpolitik</t>
        </is>
      </c>
      <c r="H3872" t="inlineStr">
        <is>
          <t>Q05841</t>
        </is>
      </c>
      <c r="I3872" t="inlineStr">
        <is>
          <t>de</t>
        </is>
      </c>
      <c r="J3872" t="b">
        <v>1</v>
      </c>
      <c r="K3872" t="inlineStr">
        <is>
          <t>4d323ebf0dc89e96438575516401558f</t>
        </is>
      </c>
      <c r="L3872" t="inlineStr">
        <is>
          <t>4d323ebf0dc89e96438575516401558f</t>
        </is>
      </c>
      <c r="M3872" t="n">
        <v>63</v>
      </c>
      <c r="N3872" t="n">
        <v>63</v>
      </c>
    </row>
    <row r="3873">
      <c r="A3873" t="n">
        <v>232</v>
      </c>
      <c r="B3873" t="n">
        <v>2020</v>
      </c>
      <c r="C3873" t="n">
        <v>3574</v>
      </c>
      <c r="D3873" t="inlineStr">
        <is>
          <t>Soll die Schweiz Verhandlungen über den Beitritt zur EU aufnehmen?</t>
        </is>
      </c>
      <c r="E3873" t="inlineStr">
        <is>
          <t>Standard-4</t>
        </is>
      </c>
      <c r="F3873" t="n">
        <v>1</v>
      </c>
      <c r="G3873" t="inlineStr">
        <is>
          <t>Aussenpolitik</t>
        </is>
      </c>
      <c r="H3873" t="inlineStr">
        <is>
          <t>Q06016</t>
        </is>
      </c>
      <c r="I3873" t="inlineStr">
        <is>
          <t>de</t>
        </is>
      </c>
      <c r="J3873" t="b">
        <v>1</v>
      </c>
      <c r="K3873" t="inlineStr">
        <is>
          <t>4d323ebf0dc89e96438575516401558f</t>
        </is>
      </c>
      <c r="L3873" t="inlineStr">
        <is>
          <t>4d323ebf0dc89e96438575516401558f</t>
        </is>
      </c>
      <c r="M3873" t="n">
        <v>63</v>
      </c>
      <c r="N3873" t="n">
        <v>63</v>
      </c>
    </row>
    <row r="3874">
      <c r="A3874" t="n">
        <v>234</v>
      </c>
      <c r="B3874" t="n">
        <v>2020</v>
      </c>
      <c r="C3874" t="n">
        <v>3623</v>
      </c>
      <c r="D3874" t="inlineStr">
        <is>
          <t>Soll die Schweiz Verhandlungen über den Beitritt zur EU aufnehmen?</t>
        </is>
      </c>
      <c r="E3874" t="inlineStr">
        <is>
          <t>Standard-4</t>
        </is>
      </c>
      <c r="F3874" t="n">
        <v>1</v>
      </c>
      <c r="G3874" t="inlineStr">
        <is>
          <t>Aussenpolitik</t>
        </is>
      </c>
      <c r="H3874" t="inlineStr">
        <is>
          <t>Q06111</t>
        </is>
      </c>
      <c r="I3874" t="inlineStr">
        <is>
          <t>de</t>
        </is>
      </c>
      <c r="J3874" t="b">
        <v>1</v>
      </c>
      <c r="K3874" t="inlineStr">
        <is>
          <t>4d323ebf0dc89e96438575516401558f</t>
        </is>
      </c>
      <c r="L3874" t="inlineStr">
        <is>
          <t>4d323ebf0dc89e96438575516401558f</t>
        </is>
      </c>
      <c r="M3874" t="n">
        <v>63</v>
      </c>
      <c r="N3874" t="n">
        <v>63</v>
      </c>
    </row>
    <row r="3875">
      <c r="A3875" t="n">
        <v>222</v>
      </c>
      <c r="B3875" t="n">
        <v>2019</v>
      </c>
      <c r="C3875" t="n">
        <v>3468</v>
      </c>
      <c r="D3875" t="inlineStr">
        <is>
          <t>Soll die Schweiz Verhandlungen über den Beitritt zur EU aufnehmen?</t>
        </is>
      </c>
      <c r="E3875" t="inlineStr">
        <is>
          <t>Standard-4</t>
        </is>
      </c>
      <c r="F3875" t="n">
        <v>1</v>
      </c>
      <c r="G3875" t="inlineStr">
        <is>
          <t>Aussenpolitik</t>
        </is>
      </c>
      <c r="H3875" t="inlineStr">
        <is>
          <t>Q07588</t>
        </is>
      </c>
      <c r="I3875" t="inlineStr">
        <is>
          <t>de</t>
        </is>
      </c>
      <c r="J3875" t="b">
        <v>1</v>
      </c>
      <c r="K3875" t="inlineStr">
        <is>
          <t>4d323ebf0dc89e96438575516401558f</t>
        </is>
      </c>
      <c r="L3875" t="inlineStr">
        <is>
          <t>4d323ebf0dc89e96438575516401558f</t>
        </is>
      </c>
      <c r="M3875" t="n">
        <v>63</v>
      </c>
      <c r="N3875" t="n">
        <v>63</v>
      </c>
    </row>
    <row r="3876">
      <c r="A3876" t="n">
        <v>232</v>
      </c>
      <c r="B3876" t="n">
        <v>2020</v>
      </c>
      <c r="C3876" t="n">
        <v>3574</v>
      </c>
      <c r="D3876" t="inlineStr">
        <is>
          <t>Soll die Schweiz Verhandlungen über den Beitritt zur EU aufnehmen?</t>
        </is>
      </c>
      <c r="E3876" t="inlineStr">
        <is>
          <t>Standard-4</t>
        </is>
      </c>
      <c r="F3876" t="n">
        <v>1</v>
      </c>
      <c r="G3876" t="inlineStr">
        <is>
          <t>Aussenpolitik</t>
        </is>
      </c>
      <c r="H3876" t="inlineStr">
        <is>
          <t>Q07846</t>
        </is>
      </c>
      <c r="I3876" t="inlineStr">
        <is>
          <t>de</t>
        </is>
      </c>
      <c r="J3876" t="b">
        <v>1</v>
      </c>
      <c r="K3876" t="inlineStr">
        <is>
          <t>4d323ebf0dc89e96438575516401558f</t>
        </is>
      </c>
      <c r="L3876" t="inlineStr">
        <is>
          <t>4d323ebf0dc89e96438575516401558f</t>
        </is>
      </c>
      <c r="M3876" t="n">
        <v>63</v>
      </c>
      <c r="N3876" t="n">
        <v>63</v>
      </c>
    </row>
    <row r="3877">
      <c r="A3877" t="n">
        <v>234</v>
      </c>
      <c r="B3877" t="n">
        <v>2020</v>
      </c>
      <c r="C3877" t="n">
        <v>3623</v>
      </c>
      <c r="D3877" t="inlineStr">
        <is>
          <t>Soll die Schweiz Verhandlungen über den Beitritt zur EU aufnehmen?</t>
        </is>
      </c>
      <c r="E3877" t="inlineStr">
        <is>
          <t>Standard-4</t>
        </is>
      </c>
      <c r="F3877" t="n">
        <v>1</v>
      </c>
      <c r="G3877" t="inlineStr">
        <is>
          <t>Aussenpolitik</t>
        </is>
      </c>
      <c r="H3877" t="inlineStr">
        <is>
          <t>Q08252</t>
        </is>
      </c>
      <c r="I3877" t="inlineStr">
        <is>
          <t>de</t>
        </is>
      </c>
      <c r="J3877" t="b">
        <v>1</v>
      </c>
      <c r="K3877" t="inlineStr">
        <is>
          <t>4d323ebf0dc89e96438575516401558f</t>
        </is>
      </c>
      <c r="L3877" t="inlineStr">
        <is>
          <t>4d323ebf0dc89e96438575516401558f</t>
        </is>
      </c>
      <c r="M3877" t="n">
        <v>63</v>
      </c>
      <c r="N3877" t="n">
        <v>63</v>
      </c>
    </row>
    <row r="3879">
      <c r="A3879" s="1">
        <f>== Cluster 536 – 13 Fragen – alle Fragen identisch ===</f>
        <v/>
      </c>
      <c r="B3879" s="1" t="n"/>
      <c r="C3879" s="1" t="n"/>
      <c r="D3879" s="1" t="n"/>
      <c r="E3879" s="1" t="n"/>
      <c r="F3879" s="1" t="n"/>
      <c r="G3879" s="1" t="n"/>
      <c r="H3879" s="1" t="n"/>
      <c r="I3879" s="1" t="n"/>
      <c r="J3879" s="1" t="n"/>
      <c r="K3879" s="1" t="n"/>
      <c r="L3879" s="1" t="n"/>
      <c r="M3879" s="1" t="n"/>
      <c r="N3879" s="1" t="n"/>
    </row>
    <row r="3880">
      <c r="A3880" t="inlineStr">
        <is>
          <t>ID_Wahl</t>
        </is>
      </c>
      <c r="B3880" t="inlineStr">
        <is>
          <t>Datum</t>
        </is>
      </c>
      <c r="C3880" t="inlineStr">
        <is>
          <t>Frage_ID</t>
        </is>
      </c>
      <c r="D3880" t="inlineStr">
        <is>
          <t>Frage_Text</t>
        </is>
      </c>
      <c r="E3880" t="inlineStr">
        <is>
          <t>Frage_Typ</t>
        </is>
      </c>
      <c r="F3880" t="inlineStr">
        <is>
          <t>Bereich_ID</t>
        </is>
      </c>
      <c r="G3880" t="inlineStr">
        <is>
          <t>Bereich</t>
        </is>
      </c>
      <c r="H3880" t="inlineStr">
        <is>
          <t>ID_gesamt</t>
        </is>
      </c>
      <c r="I3880" t="inlineStr">
        <is>
          <t>Sprache</t>
        </is>
      </c>
      <c r="J3880" t="inlineStr">
        <is>
          <t>Duplikat</t>
        </is>
      </c>
      <c r="K3880" t="inlineStr">
        <is>
          <t>Frage_Hash</t>
        </is>
      </c>
      <c r="L3880" t="inlineStr">
        <is>
          <t>Duplikat_Gruppe</t>
        </is>
      </c>
      <c r="M3880" t="inlineStr">
        <is>
          <t>Cluster_Duplikate</t>
        </is>
      </c>
      <c r="N3880" t="inlineStr">
        <is>
          <t>Cluster_Final</t>
        </is>
      </c>
    </row>
    <row r="3881">
      <c r="A3881" t="n">
        <v>1084</v>
      </c>
      <c r="B3881" s="2" t="n">
        <v>45221</v>
      </c>
      <c r="C3881" t="n">
        <v>32258</v>
      </c>
      <c r="D3881" t="inlineStr">
        <is>
          <t>Soll das Schweizer Mobilfunknetz möglichst flächendeckend mit der neusten Technologie ausgestattet werden (aktuell 5G-Standard)?</t>
        </is>
      </c>
      <c r="E3881" t="inlineStr">
        <is>
          <t>options4</t>
        </is>
      </c>
      <c r="F3881" t="n">
        <v>11460</v>
      </c>
      <c r="G3881" t="inlineStr">
        <is>
          <t>Demokratie, Medien &amp; Digitalisierung</t>
        </is>
      </c>
      <c r="H3881" t="inlineStr">
        <is>
          <t>Q02796</t>
        </is>
      </c>
      <c r="I3881" t="inlineStr">
        <is>
          <t>de</t>
        </is>
      </c>
      <c r="J3881" t="b">
        <v>1</v>
      </c>
      <c r="K3881" t="inlineStr">
        <is>
          <t>ddc8e46b05b71b945300e2c47d7f6ea4</t>
        </is>
      </c>
      <c r="L3881" t="inlineStr">
        <is>
          <t>ddc8e46b05b71b945300e2c47d7f6ea4</t>
        </is>
      </c>
      <c r="M3881" t="n">
        <v>536</v>
      </c>
      <c r="N3881" t="n">
        <v>536</v>
      </c>
    </row>
    <row r="3882">
      <c r="A3882" t="n">
        <v>1105</v>
      </c>
      <c r="B3882" s="2" t="n">
        <v>45396</v>
      </c>
      <c r="C3882" t="n">
        <v>32352</v>
      </c>
      <c r="D3882" t="inlineStr">
        <is>
          <t>Soll das Schweizer Mobilfunknetz möglichst flächendeckend mit der neusten Technologie ausgestattet werden (aktuell 5G-Standard)?</t>
        </is>
      </c>
      <c r="E3882" t="inlineStr">
        <is>
          <t>options4</t>
        </is>
      </c>
      <c r="F3882" t="n">
        <v>11508</v>
      </c>
      <c r="G3882" t="inlineStr">
        <is>
          <t>Politisches System &amp; Digitalisierung</t>
        </is>
      </c>
      <c r="H3882" t="inlineStr">
        <is>
          <t>Q02913</t>
        </is>
      </c>
      <c r="I3882" t="inlineStr">
        <is>
          <t>de</t>
        </is>
      </c>
      <c r="J3882" t="b">
        <v>1</v>
      </c>
      <c r="K3882" t="inlineStr">
        <is>
          <t>ddc8e46b05b71b945300e2c47d7f6ea4</t>
        </is>
      </c>
      <c r="L3882" t="inlineStr">
        <is>
          <t>ddc8e46b05b71b945300e2c47d7f6ea4</t>
        </is>
      </c>
      <c r="M3882" t="n">
        <v>536</v>
      </c>
      <c r="N3882" t="n">
        <v>536</v>
      </c>
    </row>
    <row r="3883">
      <c r="A3883" t="n">
        <v>1094</v>
      </c>
      <c r="B3883" s="2" t="n">
        <v>45354</v>
      </c>
      <c r="C3883" t="n">
        <v>32430</v>
      </c>
      <c r="D3883" t="inlineStr">
        <is>
          <t>Soll das Schweizer Mobilfunknetz möglichst flächendeckend mit der neusten Technologie ausgestattet werden (aktuell 5G-Standard)?</t>
        </is>
      </c>
      <c r="E3883" t="inlineStr">
        <is>
          <t>options4</t>
        </is>
      </c>
      <c r="F3883" t="n">
        <v>11486</v>
      </c>
      <c r="G3883" t="inlineStr">
        <is>
          <t>Politisches System &amp; Digitalisierung</t>
        </is>
      </c>
      <c r="H3883" t="inlineStr">
        <is>
          <t>Q02966</t>
        </is>
      </c>
      <c r="I3883" t="inlineStr">
        <is>
          <t>de</t>
        </is>
      </c>
      <c r="J3883" t="b">
        <v>1</v>
      </c>
      <c r="K3883" t="inlineStr">
        <is>
          <t>ddc8e46b05b71b945300e2c47d7f6ea4</t>
        </is>
      </c>
      <c r="L3883" t="inlineStr">
        <is>
          <t>ddc8e46b05b71b945300e2c47d7f6ea4</t>
        </is>
      </c>
      <c r="M3883" t="n">
        <v>536</v>
      </c>
      <c r="N3883" t="n">
        <v>536</v>
      </c>
    </row>
    <row r="3884">
      <c r="A3884" t="n">
        <v>1106</v>
      </c>
      <c r="B3884" s="2" t="n">
        <v>45403</v>
      </c>
      <c r="C3884" t="n">
        <v>32479</v>
      </c>
      <c r="D3884" t="inlineStr">
        <is>
          <t>Soll das Schweizer Mobilfunknetz möglichst flächendeckend mit der neusten Technologie ausgestattet werden (aktuell 5G-Standard)?</t>
        </is>
      </c>
      <c r="E3884" t="inlineStr">
        <is>
          <t>options4</t>
        </is>
      </c>
      <c r="F3884" t="n">
        <v>11498</v>
      </c>
      <c r="G3884" t="inlineStr">
        <is>
          <t>Politisches System &amp; Digitalisierung</t>
        </is>
      </c>
      <c r="H3884" t="inlineStr">
        <is>
          <t>Q03014</t>
        </is>
      </c>
      <c r="I3884" t="inlineStr">
        <is>
          <t>de</t>
        </is>
      </c>
      <c r="J3884" t="b">
        <v>1</v>
      </c>
      <c r="K3884" t="inlineStr">
        <is>
          <t>ddc8e46b05b71b945300e2c47d7f6ea4</t>
        </is>
      </c>
      <c r="L3884" t="inlineStr">
        <is>
          <t>ddc8e46b05b71b945300e2c47d7f6ea4</t>
        </is>
      </c>
      <c r="M3884" t="n">
        <v>536</v>
      </c>
      <c r="N3884" t="n">
        <v>536</v>
      </c>
    </row>
    <row r="3885">
      <c r="A3885" t="n">
        <v>1112</v>
      </c>
      <c r="B3885" s="2" t="n">
        <v>45557</v>
      </c>
      <c r="C3885" t="n">
        <v>32827</v>
      </c>
      <c r="D3885" t="inlineStr">
        <is>
          <t>Soll das Schweizer Mobilfunknetz möglichst flächendeckend mit der neusten Technologie ausgestattet werden (aktuell 5G-Standard)?</t>
        </is>
      </c>
      <c r="E3885" t="inlineStr">
        <is>
          <t>options4</t>
        </is>
      </c>
      <c r="F3885" t="n">
        <v>11592</v>
      </c>
      <c r="G3885" t="inlineStr">
        <is>
          <t>Politisches System &amp; Digitalisierung</t>
        </is>
      </c>
      <c r="H3885" t="inlineStr">
        <is>
          <t>Q03161</t>
        </is>
      </c>
      <c r="I3885" t="inlineStr">
        <is>
          <t>de</t>
        </is>
      </c>
      <c r="J3885" t="b">
        <v>1</v>
      </c>
      <c r="K3885" t="inlineStr">
        <is>
          <t>ddc8e46b05b71b945300e2c47d7f6ea4</t>
        </is>
      </c>
      <c r="L3885" t="inlineStr">
        <is>
          <t>ddc8e46b05b71b945300e2c47d7f6ea4</t>
        </is>
      </c>
      <c r="M3885" t="n">
        <v>536</v>
      </c>
      <c r="N3885" t="n">
        <v>536</v>
      </c>
    </row>
    <row r="3886">
      <c r="A3886" t="n">
        <v>1115</v>
      </c>
      <c r="B3886" s="2" t="n">
        <v>45557</v>
      </c>
      <c r="C3886" t="n">
        <v>32873</v>
      </c>
      <c r="D3886" t="inlineStr">
        <is>
          <t>Soll das Schweizer Mobilfunknetz möglichst flächendeckend mit der neusten Technologie ausgestattet werden (aktuell 5G-Standard)?</t>
        </is>
      </c>
      <c r="E3886" t="inlineStr">
        <is>
          <t>options4</t>
        </is>
      </c>
      <c r="F3886" t="n">
        <v>11604</v>
      </c>
      <c r="G3886" t="inlineStr">
        <is>
          <t>Politisches System &amp; Digitalisierung</t>
        </is>
      </c>
      <c r="H3886" t="inlineStr">
        <is>
          <t>Q03207</t>
        </is>
      </c>
      <c r="I3886" t="inlineStr">
        <is>
          <t>de</t>
        </is>
      </c>
      <c r="J3886" t="b">
        <v>1</v>
      </c>
      <c r="K3886" t="inlineStr">
        <is>
          <t>ddc8e46b05b71b945300e2c47d7f6ea4</t>
        </is>
      </c>
      <c r="L3886" t="inlineStr">
        <is>
          <t>ddc8e46b05b71b945300e2c47d7f6ea4</t>
        </is>
      </c>
      <c r="M3886" t="n">
        <v>536</v>
      </c>
      <c r="N3886" t="n">
        <v>536</v>
      </c>
    </row>
    <row r="3887">
      <c r="A3887" t="n">
        <v>1118</v>
      </c>
      <c r="B3887" s="2" t="n">
        <v>45557</v>
      </c>
      <c r="C3887" t="n">
        <v>32726</v>
      </c>
      <c r="D3887" t="inlineStr">
        <is>
          <t>Soll das Schweizer Mobilfunknetz möglichst flächendeckend mit der neusten Technologie ausgestattet werden (aktuell 5G-Standard)?</t>
        </is>
      </c>
      <c r="E3887" t="inlineStr">
        <is>
          <t>options4</t>
        </is>
      </c>
      <c r="F3887" t="n">
        <v>11568</v>
      </c>
      <c r="G3887" t="inlineStr">
        <is>
          <t>Politisches System &amp; Digitalisierung</t>
        </is>
      </c>
      <c r="H3887" t="inlineStr">
        <is>
          <t>Q03254</t>
        </is>
      </c>
      <c r="I3887" t="inlineStr">
        <is>
          <t>de</t>
        </is>
      </c>
      <c r="J3887" t="b">
        <v>1</v>
      </c>
      <c r="K3887" t="inlineStr">
        <is>
          <t>ddc8e46b05b71b945300e2c47d7f6ea4</t>
        </is>
      </c>
      <c r="L3887" t="inlineStr">
        <is>
          <t>ddc8e46b05b71b945300e2c47d7f6ea4</t>
        </is>
      </c>
      <c r="M3887" t="n">
        <v>536</v>
      </c>
      <c r="N3887" t="n">
        <v>536</v>
      </c>
    </row>
    <row r="3888">
      <c r="A3888" t="n">
        <v>1121</v>
      </c>
      <c r="B3888" s="2" t="n">
        <v>45557</v>
      </c>
      <c r="C3888" t="n">
        <v>32679</v>
      </c>
      <c r="D3888" t="inlineStr">
        <is>
          <t>Soll das Schweizer Mobilfunknetz möglichst flächendeckend mit der neusten Technologie ausgestattet werden (aktuell 5G-Standard)?</t>
        </is>
      </c>
      <c r="E3888" t="inlineStr">
        <is>
          <t>options4</t>
        </is>
      </c>
      <c r="F3888" t="n">
        <v>11556</v>
      </c>
      <c r="G3888" t="inlineStr">
        <is>
          <t>Politisches System &amp; Digitalisierung</t>
        </is>
      </c>
      <c r="H3888" t="inlineStr">
        <is>
          <t>Q03301</t>
        </is>
      </c>
      <c r="I3888" t="inlineStr">
        <is>
          <t>de</t>
        </is>
      </c>
      <c r="J3888" t="b">
        <v>1</v>
      </c>
      <c r="K3888" t="inlineStr">
        <is>
          <t>ddc8e46b05b71b945300e2c47d7f6ea4</t>
        </is>
      </c>
      <c r="L3888" t="inlineStr">
        <is>
          <t>ddc8e46b05b71b945300e2c47d7f6ea4</t>
        </is>
      </c>
      <c r="M3888" t="n">
        <v>536</v>
      </c>
      <c r="N3888" t="n">
        <v>536</v>
      </c>
    </row>
    <row r="3889">
      <c r="A3889" t="n">
        <v>1122</v>
      </c>
      <c r="B3889" s="2" t="n">
        <v>45557</v>
      </c>
      <c r="C3889" t="n">
        <v>32777</v>
      </c>
      <c r="D3889" t="inlineStr">
        <is>
          <t>Soll das Schweizer Mobilfunknetz möglichst flächendeckend mit der neusten Technologie ausgestattet werden (aktuell 5G-Standard)?</t>
        </is>
      </c>
      <c r="E3889" t="inlineStr">
        <is>
          <t>options4</t>
        </is>
      </c>
      <c r="F3889" t="n">
        <v>11580</v>
      </c>
      <c r="G3889" t="inlineStr">
        <is>
          <t>Politisches System &amp; Digitalisierung</t>
        </is>
      </c>
      <c r="H3889" t="inlineStr">
        <is>
          <t>Q03352</t>
        </is>
      </c>
      <c r="I3889" t="inlineStr">
        <is>
          <t>de</t>
        </is>
      </c>
      <c r="J3889" t="b">
        <v>1</v>
      </c>
      <c r="K3889" t="inlineStr">
        <is>
          <t>ddc8e46b05b71b945300e2c47d7f6ea4</t>
        </is>
      </c>
      <c r="L3889" t="inlineStr">
        <is>
          <t>ddc8e46b05b71b945300e2c47d7f6ea4</t>
        </is>
      </c>
      <c r="M3889" t="n">
        <v>536</v>
      </c>
      <c r="N3889" t="n">
        <v>536</v>
      </c>
    </row>
    <row r="3890">
      <c r="A3890" t="n">
        <v>1124</v>
      </c>
      <c r="B3890" s="2" t="n">
        <v>45585</v>
      </c>
      <c r="C3890" t="n">
        <v>32973</v>
      </c>
      <c r="D3890" t="inlineStr">
        <is>
          <t>Soll das Schweizer Mobilfunknetz möglichst flächendeckend mit der neusten Technologie ausgestattet werden (aktuell 5G-Standard)?</t>
        </is>
      </c>
      <c r="E3890" t="inlineStr">
        <is>
          <t>options4</t>
        </is>
      </c>
      <c r="F3890" t="n">
        <v>11627</v>
      </c>
      <c r="G3890" t="inlineStr">
        <is>
          <t>Politisches System &amp; Digitalisierung</t>
        </is>
      </c>
      <c r="H3890" t="inlineStr">
        <is>
          <t>Q03403</t>
        </is>
      </c>
      <c r="I3890" t="inlineStr">
        <is>
          <t>de</t>
        </is>
      </c>
      <c r="J3890" t="b">
        <v>1</v>
      </c>
      <c r="K3890" t="inlineStr">
        <is>
          <t>ddc8e46b05b71b945300e2c47d7f6ea4</t>
        </is>
      </c>
      <c r="L3890" t="inlineStr">
        <is>
          <t>ddc8e46b05b71b945300e2c47d7f6ea4</t>
        </is>
      </c>
      <c r="M3890" t="n">
        <v>536</v>
      </c>
      <c r="N3890" t="n">
        <v>536</v>
      </c>
    </row>
    <row r="3891">
      <c r="A3891" t="n">
        <v>1131</v>
      </c>
      <c r="B3891" s="2" t="n">
        <v>45620</v>
      </c>
      <c r="C3891" t="n">
        <v>33118</v>
      </c>
      <c r="D3891" t="inlineStr">
        <is>
          <t>Soll das Schweizer Mobilfunknetz möglichst flächendeckend mit der neusten Technologie ausgestattet werden (aktuell 5G-Standard)?</t>
        </is>
      </c>
      <c r="E3891" t="inlineStr">
        <is>
          <t>options4</t>
        </is>
      </c>
      <c r="F3891" t="n">
        <v>11663</v>
      </c>
      <c r="G3891" t="inlineStr">
        <is>
          <t>Politisches System &amp; Digitalisierung</t>
        </is>
      </c>
      <c r="H3891" t="inlineStr">
        <is>
          <t>Q03548</t>
        </is>
      </c>
      <c r="I3891" t="inlineStr">
        <is>
          <t>de</t>
        </is>
      </c>
      <c r="J3891" t="b">
        <v>1</v>
      </c>
      <c r="K3891" t="inlineStr">
        <is>
          <t>ddc8e46b05b71b945300e2c47d7f6ea4</t>
        </is>
      </c>
      <c r="L3891" t="inlineStr">
        <is>
          <t>ddc8e46b05b71b945300e2c47d7f6ea4</t>
        </is>
      </c>
      <c r="M3891" t="n">
        <v>536</v>
      </c>
      <c r="N3891" t="n">
        <v>536</v>
      </c>
    </row>
    <row r="3892">
      <c r="A3892" t="n">
        <v>1132</v>
      </c>
      <c r="B3892" s="2" t="n">
        <v>45620</v>
      </c>
      <c r="C3892" t="n">
        <v>33023</v>
      </c>
      <c r="D3892" t="inlineStr">
        <is>
          <t>Soll das Schweizer Mobilfunknetz möglichst flächendeckend mit der neusten Technologie ausgestattet werden (aktuell 5G-Standard)?</t>
        </is>
      </c>
      <c r="E3892" t="inlineStr">
        <is>
          <t>options4</t>
        </is>
      </c>
      <c r="F3892" t="n">
        <v>11639</v>
      </c>
      <c r="G3892" t="inlineStr">
        <is>
          <t>Politisches System &amp; Digitalisierung</t>
        </is>
      </c>
      <c r="H3892" t="inlineStr">
        <is>
          <t>Q03598</t>
        </is>
      </c>
      <c r="I3892" t="inlineStr">
        <is>
          <t>de</t>
        </is>
      </c>
      <c r="J3892" t="b">
        <v>1</v>
      </c>
      <c r="K3892" t="inlineStr">
        <is>
          <t>ddc8e46b05b71b945300e2c47d7f6ea4</t>
        </is>
      </c>
      <c r="L3892" t="inlineStr">
        <is>
          <t>ddc8e46b05b71b945300e2c47d7f6ea4</t>
        </is>
      </c>
      <c r="M3892" t="n">
        <v>536</v>
      </c>
      <c r="N3892" t="n">
        <v>536</v>
      </c>
    </row>
    <row r="3893">
      <c r="A3893" t="n">
        <v>1155</v>
      </c>
      <c r="B3893" s="2" t="n">
        <v>45718</v>
      </c>
      <c r="C3893" t="n">
        <v>33229</v>
      </c>
      <c r="D3893" t="inlineStr">
        <is>
          <t>Soll das Schweizer Mobilfunknetz möglichst flächendeckend mit der neusten Technologie ausgestattet werden (aktuell 5G-Standard)?</t>
        </is>
      </c>
      <c r="E3893" t="inlineStr">
        <is>
          <t>options4</t>
        </is>
      </c>
      <c r="F3893" t="n">
        <v>11687</v>
      </c>
      <c r="G3893" t="inlineStr">
        <is>
          <t>Politisches System &amp; Digitalisierung</t>
        </is>
      </c>
      <c r="H3893" t="inlineStr">
        <is>
          <t>Q03742</t>
        </is>
      </c>
      <c r="I3893" t="inlineStr">
        <is>
          <t>de</t>
        </is>
      </c>
      <c r="J3893" t="b">
        <v>1</v>
      </c>
      <c r="K3893" t="inlineStr">
        <is>
          <t>ddc8e46b05b71b945300e2c47d7f6ea4</t>
        </is>
      </c>
      <c r="L3893" t="inlineStr">
        <is>
          <t>ddc8e46b05b71b945300e2c47d7f6ea4</t>
        </is>
      </c>
      <c r="M3893" t="n">
        <v>536</v>
      </c>
      <c r="N3893" t="n">
        <v>536</v>
      </c>
    </row>
    <row r="3895">
      <c r="A3895" s="1">
        <f>== Cluster 50 – 13 Fragen – alle Fragen identisch ===</f>
        <v/>
      </c>
      <c r="B3895" s="1" t="n"/>
      <c r="C3895" s="1" t="n"/>
      <c r="D3895" s="1" t="n"/>
      <c r="E3895" s="1" t="n"/>
      <c r="F3895" s="1" t="n"/>
      <c r="G3895" s="1" t="n"/>
      <c r="H3895" s="1" t="n"/>
      <c r="I3895" s="1" t="n"/>
      <c r="J3895" s="1" t="n"/>
      <c r="K3895" s="1" t="n"/>
      <c r="L3895" s="1" t="n"/>
      <c r="M3895" s="1" t="n"/>
      <c r="N3895" s="1" t="n"/>
    </row>
    <row r="3896">
      <c r="A3896" t="inlineStr">
        <is>
          <t>ID_Wahl</t>
        </is>
      </c>
      <c r="B3896" t="inlineStr">
        <is>
          <t>Datum</t>
        </is>
      </c>
      <c r="C3896" t="inlineStr">
        <is>
          <t>Frage_ID</t>
        </is>
      </c>
      <c r="D3896" t="inlineStr">
        <is>
          <t>Frage_Text</t>
        </is>
      </c>
      <c r="E3896" t="inlineStr">
        <is>
          <t>Frage_Typ</t>
        </is>
      </c>
      <c r="F3896" t="inlineStr">
        <is>
          <t>Bereich_ID</t>
        </is>
      </c>
      <c r="G3896" t="inlineStr">
        <is>
          <t>Bereich</t>
        </is>
      </c>
      <c r="H3896" t="inlineStr">
        <is>
          <t>ID_gesamt</t>
        </is>
      </c>
      <c r="I3896" t="inlineStr">
        <is>
          <t>Sprache</t>
        </is>
      </c>
      <c r="J3896" t="inlineStr">
        <is>
          <t>Duplikat</t>
        </is>
      </c>
      <c r="K3896" t="inlineStr">
        <is>
          <t>Frage_Hash</t>
        </is>
      </c>
      <c r="L3896" t="inlineStr">
        <is>
          <t>Duplikat_Gruppe</t>
        </is>
      </c>
      <c r="M3896" t="inlineStr">
        <is>
          <t>Cluster_Duplikate</t>
        </is>
      </c>
      <c r="N3896" t="inlineStr">
        <is>
          <t>Cluster_Final</t>
        </is>
      </c>
    </row>
    <row r="3897">
      <c r="A3897" t="n">
        <v>2</v>
      </c>
      <c r="B3897" s="2" t="n">
        <v>43758</v>
      </c>
      <c r="C3897" t="n">
        <v>171</v>
      </c>
      <c r="D3897" t="inlineStr">
        <is>
          <t>Sollen nur noch Landwirte Direktzahlungen erhalten, die einen erweiterten ökologischen Leistungsnachweis erbringen (u.a. Verzicht auf synthetische Pestizide und Beschränkung des Antibiotika-Einsatzes)?</t>
        </is>
      </c>
      <c r="E3897" t="inlineStr">
        <is>
          <t>options4</t>
        </is>
      </c>
      <c r="F3897" t="n">
        <v>4673</v>
      </c>
      <c r="G3897" t="inlineStr">
        <is>
          <t>Naturschutz</t>
        </is>
      </c>
      <c r="H3897" t="inlineStr">
        <is>
          <t>Q00050</t>
        </is>
      </c>
      <c r="I3897" t="inlineStr">
        <is>
          <t>de</t>
        </is>
      </c>
      <c r="J3897" t="b">
        <v>1</v>
      </c>
      <c r="K3897" t="inlineStr">
        <is>
          <t>dc77ff767858f8eaeda75d5eeec164df</t>
        </is>
      </c>
      <c r="L3897" t="inlineStr">
        <is>
          <t>dc77ff767858f8eaeda75d5eeec164df</t>
        </is>
      </c>
      <c r="M3897" t="n">
        <v>50</v>
      </c>
      <c r="N3897" t="n">
        <v>50</v>
      </c>
    </row>
    <row r="3898">
      <c r="A3898" t="n">
        <v>10</v>
      </c>
      <c r="B3898" s="2" t="n">
        <v>43940</v>
      </c>
      <c r="C3898" t="n">
        <v>424</v>
      </c>
      <c r="D3898" t="inlineStr">
        <is>
          <t>Sollen nur noch Landwirte Direktzahlungen erhalten, die einen erweiterten ökologischen Leistungsnachweis erbringen (u.a. Verzicht auf synthetische Pestizide und Beschränkung des Antibiotika-Einsatzes)?</t>
        </is>
      </c>
      <c r="E3898" t="inlineStr">
        <is>
          <t>options4</t>
        </is>
      </c>
      <c r="F3898" t="n">
        <v>5059</v>
      </c>
      <c r="G3898" t="inlineStr">
        <is>
          <t>Umwelt, Verkehr &amp; Energie</t>
        </is>
      </c>
      <c r="H3898" t="inlineStr">
        <is>
          <t>Q00102</t>
        </is>
      </c>
      <c r="I3898" t="inlineStr">
        <is>
          <t>de</t>
        </is>
      </c>
      <c r="J3898" t="b">
        <v>1</v>
      </c>
      <c r="K3898" t="inlineStr">
        <is>
          <t>dc77ff767858f8eaeda75d5eeec164df</t>
        </is>
      </c>
      <c r="L3898" t="inlineStr">
        <is>
          <t>dc77ff767858f8eaeda75d5eeec164df</t>
        </is>
      </c>
      <c r="M3898" t="n">
        <v>50</v>
      </c>
      <c r="N3898" t="n">
        <v>50</v>
      </c>
    </row>
    <row r="3899">
      <c r="A3899" t="n">
        <v>8</v>
      </c>
      <c r="B3899" s="2" t="n">
        <v>43905</v>
      </c>
      <c r="C3899" t="n">
        <v>541</v>
      </c>
      <c r="D3899" t="inlineStr">
        <is>
          <t>Sollen nur noch Landwirte Direktzahlungen erhalten, die einen erweiterten ökologischen Leistungsnachweis erbringen (u.a. Verzicht auf synthetische Pestizide und Beschränkung des Antibiotika-Einsatzes)?</t>
        </is>
      </c>
      <c r="E3899" t="inlineStr">
        <is>
          <t>options4</t>
        </is>
      </c>
      <c r="F3899" t="n">
        <v>5062</v>
      </c>
      <c r="G3899" t="inlineStr">
        <is>
          <t>Umwelt, Verkehr &amp; Energie</t>
        </is>
      </c>
      <c r="H3899" t="inlineStr">
        <is>
          <t>Q00198</t>
        </is>
      </c>
      <c r="I3899" t="inlineStr">
        <is>
          <t>de</t>
        </is>
      </c>
      <c r="J3899" t="b">
        <v>1</v>
      </c>
      <c r="K3899" t="inlineStr">
        <is>
          <t>dc77ff767858f8eaeda75d5eeec164df</t>
        </is>
      </c>
      <c r="L3899" t="inlineStr">
        <is>
          <t>dc77ff767858f8eaeda75d5eeec164df</t>
        </is>
      </c>
      <c r="M3899" t="n">
        <v>50</v>
      </c>
      <c r="N3899" t="n">
        <v>50</v>
      </c>
    </row>
    <row r="3900">
      <c r="A3900" t="n">
        <v>9</v>
      </c>
      <c r="B3900" s="2" t="n">
        <v>43912</v>
      </c>
      <c r="C3900" t="n">
        <v>820</v>
      </c>
      <c r="D3900" t="inlineStr">
        <is>
          <t>Sollen nur noch Landwirte Direktzahlungen erhalten, die einen erweiterten ökologischen Leistungsnachweis erbringen (u.a. Verzicht auf synthetische Pestizide und Beschränkung des Antibiotika-Einsatzes)?</t>
        </is>
      </c>
      <c r="E3900" t="inlineStr">
        <is>
          <t>options4</t>
        </is>
      </c>
      <c r="F3900" t="n">
        <v>5064</v>
      </c>
      <c r="G3900" t="inlineStr">
        <is>
          <t>Umwelt, Verkehr &amp; Energie</t>
        </is>
      </c>
      <c r="H3900" t="inlineStr">
        <is>
          <t>Q00252</t>
        </is>
      </c>
      <c r="I3900" t="inlineStr">
        <is>
          <t>de</t>
        </is>
      </c>
      <c r="J3900" t="b">
        <v>1</v>
      </c>
      <c r="K3900" t="inlineStr">
        <is>
          <t>dc77ff767858f8eaeda75d5eeec164df</t>
        </is>
      </c>
      <c r="L3900" t="inlineStr">
        <is>
          <t>dc77ff767858f8eaeda75d5eeec164df</t>
        </is>
      </c>
      <c r="M3900" t="n">
        <v>50</v>
      </c>
      <c r="N3900" t="n">
        <v>50</v>
      </c>
    </row>
    <row r="3901">
      <c r="A3901" t="n">
        <v>18</v>
      </c>
      <c r="B3901" s="2" t="n">
        <v>44101</v>
      </c>
      <c r="C3901" t="n">
        <v>1757</v>
      </c>
      <c r="D3901" t="inlineStr">
        <is>
          <t>Sollen nur noch Landwirte Direktzahlungen erhalten, die einen erweiterten ökologischen Leistungsnachweis erbringen (u.a. Verzicht auf synthetische Pestizide und Beschränkung des Antibiotika-Einsatzes)?</t>
        </is>
      </c>
      <c r="E3901" t="inlineStr">
        <is>
          <t>options4</t>
        </is>
      </c>
      <c r="F3901" t="n">
        <v>5080</v>
      </c>
      <c r="G3901" t="inlineStr">
        <is>
          <t>Umwelt, Verkehr &amp; Energie</t>
        </is>
      </c>
      <c r="H3901" t="inlineStr">
        <is>
          <t>Q00390</t>
        </is>
      </c>
      <c r="I3901" t="inlineStr">
        <is>
          <t>de</t>
        </is>
      </c>
      <c r="J3901" t="b">
        <v>1</v>
      </c>
      <c r="K3901" t="inlineStr">
        <is>
          <t>dc77ff767858f8eaeda75d5eeec164df</t>
        </is>
      </c>
      <c r="L3901" t="inlineStr">
        <is>
          <t>dc77ff767858f8eaeda75d5eeec164df</t>
        </is>
      </c>
      <c r="M3901" t="n">
        <v>50</v>
      </c>
      <c r="N3901" t="n">
        <v>50</v>
      </c>
    </row>
    <row r="3902">
      <c r="A3902" t="n">
        <v>222</v>
      </c>
      <c r="B3902" t="n">
        <v>2019</v>
      </c>
      <c r="C3902" t="n">
        <v>3455</v>
      </c>
      <c r="D3902" t="inlineStr">
        <is>
          <t>Sollen nur noch Landwirte Direktzahlungen erhalten, die einen erweiterten ökologischen Leistungsnachweis erbringen (u.a. Verzicht auf synthetische Pestizide und Beschränkung des Antibiotika-Einsatzes)?</t>
        </is>
      </c>
      <c r="E3902" t="inlineStr">
        <is>
          <t>Standard-4</t>
        </is>
      </c>
      <c r="F3902" t="n">
        <v>13</v>
      </c>
      <c r="G3902" t="inlineStr">
        <is>
          <t>Umweltschutz &amp; Landwirtschaft</t>
        </is>
      </c>
      <c r="H3902" t="inlineStr">
        <is>
          <t>Q05902</t>
        </is>
      </c>
      <c r="I3902" t="inlineStr">
        <is>
          <t>de</t>
        </is>
      </c>
      <c r="J3902" t="b">
        <v>1</v>
      </c>
      <c r="K3902" t="inlineStr">
        <is>
          <t>dc77ff767858f8eaeda75d5eeec164df</t>
        </is>
      </c>
      <c r="L3902" t="inlineStr">
        <is>
          <t>dc77ff767858f8eaeda75d5eeec164df</t>
        </is>
      </c>
      <c r="M3902" t="n">
        <v>50</v>
      </c>
      <c r="N3902" t="n">
        <v>50</v>
      </c>
    </row>
    <row r="3903">
      <c r="A3903" t="n">
        <v>232</v>
      </c>
      <c r="B3903" t="n">
        <v>2020</v>
      </c>
      <c r="C3903" t="n">
        <v>3562</v>
      </c>
      <c r="D3903" t="inlineStr">
        <is>
          <t>Sollen nur noch Landwirte Direktzahlungen erhalten, die einen erweiterten ökologischen Leistungsnachweis erbringen (u.a. Verzicht auf synthetische Pestizide und Beschränkung des Antibiotika-Einsatzes)?</t>
        </is>
      </c>
      <c r="E3903" t="inlineStr">
        <is>
          <t>Standard-4</t>
        </is>
      </c>
      <c r="F3903" t="n">
        <v>13</v>
      </c>
      <c r="G3903" t="inlineStr">
        <is>
          <t>Umweltschutz &amp; Landwirtschaft</t>
        </is>
      </c>
      <c r="H3903" t="inlineStr">
        <is>
          <t>Q06052</t>
        </is>
      </c>
      <c r="I3903" t="inlineStr">
        <is>
          <t>de</t>
        </is>
      </c>
      <c r="J3903" t="b">
        <v>1</v>
      </c>
      <c r="K3903" t="inlineStr">
        <is>
          <t>dc77ff767858f8eaeda75d5eeec164df</t>
        </is>
      </c>
      <c r="L3903" t="inlineStr">
        <is>
          <t>dc77ff767858f8eaeda75d5eeec164df</t>
        </is>
      </c>
      <c r="M3903" t="n">
        <v>50</v>
      </c>
      <c r="N3903" t="n">
        <v>50</v>
      </c>
    </row>
    <row r="3904">
      <c r="A3904" t="n">
        <v>237</v>
      </c>
      <c r="B3904" t="n">
        <v>2020</v>
      </c>
      <c r="C3904" t="n">
        <v>3715</v>
      </c>
      <c r="D3904" t="inlineStr">
        <is>
          <t>Sollen nur noch Landwirte Direktzahlungen erhalten, die einen erweiterten ökologischen Leistungsnachweis erbringen (u.a. Verzicht auf synthetische Pestizide und Beschränkung des Antibiotika-Einsatzes)?</t>
        </is>
      </c>
      <c r="E3904" t="inlineStr">
        <is>
          <t>Standard-4</t>
        </is>
      </c>
      <c r="F3904" t="n">
        <v>13</v>
      </c>
      <c r="G3904" t="inlineStr">
        <is>
          <t>Umweltschutz &amp; Landwirtschaft</t>
        </is>
      </c>
      <c r="H3904" t="inlineStr">
        <is>
          <t>Q06104</t>
        </is>
      </c>
      <c r="I3904" t="inlineStr">
        <is>
          <t>de</t>
        </is>
      </c>
      <c r="J3904" t="b">
        <v>1</v>
      </c>
      <c r="K3904" t="inlineStr">
        <is>
          <t>dc77ff767858f8eaeda75d5eeec164df</t>
        </is>
      </c>
      <c r="L3904" t="inlineStr">
        <is>
          <t>dc77ff767858f8eaeda75d5eeec164df</t>
        </is>
      </c>
      <c r="M3904" t="n">
        <v>50</v>
      </c>
      <c r="N3904" t="n">
        <v>50</v>
      </c>
    </row>
    <row r="3905">
      <c r="A3905" t="n">
        <v>234</v>
      </c>
      <c r="B3905" t="n">
        <v>2020</v>
      </c>
      <c r="C3905" t="n">
        <v>3611</v>
      </c>
      <c r="D3905" t="inlineStr">
        <is>
          <t>Sollen nur noch Landwirte Direktzahlungen erhalten, die einen erweiterten ökologischen Leistungsnachweis erbringen (u.a. Verzicht auf synthetische Pestizide und Beschränkung des Antibiotika-Einsatzes)?</t>
        </is>
      </c>
      <c r="E3905" t="inlineStr">
        <is>
          <t>Standard-4</t>
        </is>
      </c>
      <c r="F3905" t="n">
        <v>13</v>
      </c>
      <c r="G3905" t="inlineStr">
        <is>
          <t>Umweltschutz &amp; Landwirtschaft</t>
        </is>
      </c>
      <c r="H3905" t="inlineStr">
        <is>
          <t>Q06150</t>
        </is>
      </c>
      <c r="I3905" t="inlineStr">
        <is>
          <t>de</t>
        </is>
      </c>
      <c r="J3905" t="b">
        <v>1</v>
      </c>
      <c r="K3905" t="inlineStr">
        <is>
          <t>dc77ff767858f8eaeda75d5eeec164df</t>
        </is>
      </c>
      <c r="L3905" t="inlineStr">
        <is>
          <t>dc77ff767858f8eaeda75d5eeec164df</t>
        </is>
      </c>
      <c r="M3905" t="n">
        <v>50</v>
      </c>
      <c r="N3905" t="n">
        <v>50</v>
      </c>
    </row>
    <row r="3906">
      <c r="A3906" t="n">
        <v>222</v>
      </c>
      <c r="B3906" t="n">
        <v>2019</v>
      </c>
      <c r="C3906" t="n">
        <v>3455</v>
      </c>
      <c r="D3906" t="inlineStr">
        <is>
          <t>Sollen nur noch Landwirte Direktzahlungen erhalten, die einen erweiterten ökologischen Leistungsnachweis erbringen (u.a. Verzicht auf synthetische Pestizide und Beschränkung des Antibiotika-Einsatzes)?</t>
        </is>
      </c>
      <c r="E3906" t="inlineStr">
        <is>
          <t>Standard-4</t>
        </is>
      </c>
      <c r="F3906" t="n">
        <v>13</v>
      </c>
      <c r="G3906" t="inlineStr">
        <is>
          <t>Umweltschutz &amp; Landwirtschaft</t>
        </is>
      </c>
      <c r="H3906" t="inlineStr">
        <is>
          <t>Q07649</t>
        </is>
      </c>
      <c r="I3906" t="inlineStr">
        <is>
          <t>de</t>
        </is>
      </c>
      <c r="J3906" t="b">
        <v>1</v>
      </c>
      <c r="K3906" t="inlineStr">
        <is>
          <t>dc77ff767858f8eaeda75d5eeec164df</t>
        </is>
      </c>
      <c r="L3906" t="inlineStr">
        <is>
          <t>dc77ff767858f8eaeda75d5eeec164df</t>
        </is>
      </c>
      <c r="M3906" t="n">
        <v>50</v>
      </c>
      <c r="N3906" t="n">
        <v>50</v>
      </c>
    </row>
    <row r="3907">
      <c r="A3907" t="n">
        <v>232</v>
      </c>
      <c r="B3907" t="n">
        <v>2020</v>
      </c>
      <c r="C3907" t="n">
        <v>3562</v>
      </c>
      <c r="D3907" t="inlineStr">
        <is>
          <t>Sollen nur noch Landwirte Direktzahlungen erhalten, die einen erweiterten ökologischen Leistungsnachweis erbringen (u.a. Verzicht auf synthetische Pestizide und Beschränkung des Antibiotika-Einsatzes)?</t>
        </is>
      </c>
      <c r="E3907" t="inlineStr">
        <is>
          <t>Standard-4</t>
        </is>
      </c>
      <c r="F3907" t="n">
        <v>13</v>
      </c>
      <c r="G3907" t="inlineStr">
        <is>
          <t>Umweltschutz &amp; Landwirtschaft</t>
        </is>
      </c>
      <c r="H3907" t="inlineStr">
        <is>
          <t>Q07882</t>
        </is>
      </c>
      <c r="I3907" t="inlineStr">
        <is>
          <t>de</t>
        </is>
      </c>
      <c r="J3907" t="b">
        <v>1</v>
      </c>
      <c r="K3907" t="inlineStr">
        <is>
          <t>dc77ff767858f8eaeda75d5eeec164df</t>
        </is>
      </c>
      <c r="L3907" t="inlineStr">
        <is>
          <t>dc77ff767858f8eaeda75d5eeec164df</t>
        </is>
      </c>
      <c r="M3907" t="n">
        <v>50</v>
      </c>
      <c r="N3907" t="n">
        <v>50</v>
      </c>
    </row>
    <row r="3908">
      <c r="A3908" t="n">
        <v>237</v>
      </c>
      <c r="B3908" t="n">
        <v>2020</v>
      </c>
      <c r="C3908" t="n">
        <v>3715</v>
      </c>
      <c r="D3908" t="inlineStr">
        <is>
          <t>Sollen nur noch Landwirte Direktzahlungen erhalten, die einen erweiterten ökologischen Leistungsnachweis erbringen (u.a. Verzicht auf synthetische Pestizide und Beschränkung des Antibiotika-Einsatzes)?</t>
        </is>
      </c>
      <c r="E3908" t="inlineStr">
        <is>
          <t>Standard-4</t>
        </is>
      </c>
      <c r="F3908" t="n">
        <v>13</v>
      </c>
      <c r="G3908" t="inlineStr">
        <is>
          <t>Umweltschutz &amp; Landwirtschaft</t>
        </is>
      </c>
      <c r="H3908" t="inlineStr">
        <is>
          <t>Q08144</t>
        </is>
      </c>
      <c r="I3908" t="inlineStr">
        <is>
          <t>de</t>
        </is>
      </c>
      <c r="J3908" t="b">
        <v>1</v>
      </c>
      <c r="K3908" t="inlineStr">
        <is>
          <t>dc77ff767858f8eaeda75d5eeec164df</t>
        </is>
      </c>
      <c r="L3908" t="inlineStr">
        <is>
          <t>dc77ff767858f8eaeda75d5eeec164df</t>
        </is>
      </c>
      <c r="M3908" t="n">
        <v>50</v>
      </c>
      <c r="N3908" t="n">
        <v>50</v>
      </c>
    </row>
    <row r="3909">
      <c r="A3909" t="n">
        <v>234</v>
      </c>
      <c r="B3909" t="n">
        <v>2020</v>
      </c>
      <c r="C3909" t="n">
        <v>3611</v>
      </c>
      <c r="D3909" t="inlineStr">
        <is>
          <t>Sollen nur noch Landwirte Direktzahlungen erhalten, die einen erweiterten ökologischen Leistungsnachweis erbringen (u.a. Verzicht auf synthetische Pestizide und Beschränkung des Antibiotika-Einsatzes)?</t>
        </is>
      </c>
      <c r="E3909" t="inlineStr">
        <is>
          <t>Standard-4</t>
        </is>
      </c>
      <c r="F3909" t="n">
        <v>13</v>
      </c>
      <c r="G3909" t="inlineStr">
        <is>
          <t>Umweltschutz &amp; Landwirtschaft</t>
        </is>
      </c>
      <c r="H3909" t="inlineStr">
        <is>
          <t>Q08291</t>
        </is>
      </c>
      <c r="I3909" t="inlineStr">
        <is>
          <t>de</t>
        </is>
      </c>
      <c r="J3909" t="b">
        <v>1</v>
      </c>
      <c r="K3909" t="inlineStr">
        <is>
          <t>dc77ff767858f8eaeda75d5eeec164df</t>
        </is>
      </c>
      <c r="L3909" t="inlineStr">
        <is>
          <t>dc77ff767858f8eaeda75d5eeec164df</t>
        </is>
      </c>
      <c r="M3909" t="n">
        <v>50</v>
      </c>
      <c r="N3909" t="n">
        <v>50</v>
      </c>
    </row>
    <row r="3911">
      <c r="A3911" s="1">
        <f>== Cluster 53 – 12 Fragen – alle Fragen identisch ===</f>
        <v/>
      </c>
      <c r="B3911" s="1" t="n"/>
      <c r="C3911" s="1" t="n"/>
      <c r="D3911" s="1" t="n"/>
      <c r="E3911" s="1" t="n"/>
      <c r="F3911" s="1" t="n"/>
      <c r="G3911" s="1" t="n"/>
      <c r="H3911" s="1" t="n"/>
      <c r="I3911" s="1" t="n"/>
      <c r="J3911" s="1" t="n"/>
      <c r="K3911" s="1" t="n"/>
      <c r="L3911" s="1" t="n"/>
      <c r="M3911" s="1" t="n"/>
      <c r="N3911" s="1" t="n"/>
    </row>
    <row r="3912">
      <c r="A3912" t="inlineStr">
        <is>
          <t>ID_Wahl</t>
        </is>
      </c>
      <c r="B3912" t="inlineStr">
        <is>
          <t>Datum</t>
        </is>
      </c>
      <c r="C3912" t="inlineStr">
        <is>
          <t>Frage_ID</t>
        </is>
      </c>
      <c r="D3912" t="inlineStr">
        <is>
          <t>Frage_Text</t>
        </is>
      </c>
      <c r="E3912" t="inlineStr">
        <is>
          <t>Frage_Typ</t>
        </is>
      </c>
      <c r="F3912" t="inlineStr">
        <is>
          <t>Bereich_ID</t>
        </is>
      </c>
      <c r="G3912" t="inlineStr">
        <is>
          <t>Bereich</t>
        </is>
      </c>
      <c r="H3912" t="inlineStr">
        <is>
          <t>ID_gesamt</t>
        </is>
      </c>
      <c r="I3912" t="inlineStr">
        <is>
          <t>Sprache</t>
        </is>
      </c>
      <c r="J3912" t="inlineStr">
        <is>
          <t>Duplikat</t>
        </is>
      </c>
      <c r="K3912" t="inlineStr">
        <is>
          <t>Frage_Hash</t>
        </is>
      </c>
      <c r="L3912" t="inlineStr">
        <is>
          <t>Duplikat_Gruppe</t>
        </is>
      </c>
      <c r="M3912" t="inlineStr">
        <is>
          <t>Cluster_Duplikate</t>
        </is>
      </c>
      <c r="N3912" t="inlineStr">
        <is>
          <t>Cluster_Final</t>
        </is>
      </c>
    </row>
    <row r="3913">
      <c r="A3913" t="n">
        <v>2</v>
      </c>
      <c r="B3913" s="2" t="n">
        <v>43758</v>
      </c>
      <c r="C3913" t="n">
        <v>180</v>
      </c>
      <c r="D3913" t="inlineStr">
        <is>
          <t>Soll die Finanzierung von Parteien sowie von Wahl- und Abstimmungskampagnen offengelegt werden müssen?</t>
        </is>
      </c>
      <c r="E3913" t="inlineStr">
        <is>
          <t>options4</t>
        </is>
      </c>
      <c r="F3913" t="n">
        <v>4660</v>
      </c>
      <c r="G3913" t="inlineStr">
        <is>
          <t>Staatspolitik</t>
        </is>
      </c>
      <c r="H3913" t="inlineStr">
        <is>
          <t>Q00053</t>
        </is>
      </c>
      <c r="I3913" t="inlineStr">
        <is>
          <t>de</t>
        </is>
      </c>
      <c r="J3913" t="b">
        <v>1</v>
      </c>
      <c r="K3913" t="inlineStr">
        <is>
          <t>83d9eec45f5036f35804cac997a49a76</t>
        </is>
      </c>
      <c r="L3913" t="inlineStr">
        <is>
          <t>83d9eec45f5036f35804cac997a49a76</t>
        </is>
      </c>
      <c r="M3913" t="n">
        <v>53</v>
      </c>
      <c r="N3913" t="n">
        <v>53</v>
      </c>
    </row>
    <row r="3914">
      <c r="A3914" t="n">
        <v>10</v>
      </c>
      <c r="B3914" s="2" t="n">
        <v>43940</v>
      </c>
      <c r="C3914" t="n">
        <v>445</v>
      </c>
      <c r="D3914" t="inlineStr">
        <is>
          <t>Soll die Finanzierung von Parteien sowie von Wahl- und Abstimmungskampagnen offengelegt werden müssen?</t>
        </is>
      </c>
      <c r="E3914" t="inlineStr">
        <is>
          <t>options4</t>
        </is>
      </c>
      <c r="F3914" t="n">
        <v>5104</v>
      </c>
      <c r="G3914" t="inlineStr">
        <is>
          <t>Politisches System &amp; Digitalisierung</t>
        </is>
      </c>
      <c r="H3914" t="inlineStr">
        <is>
          <t>Q00109</t>
        </is>
      </c>
      <c r="I3914" t="inlineStr">
        <is>
          <t>de</t>
        </is>
      </c>
      <c r="J3914" t="b">
        <v>1</v>
      </c>
      <c r="K3914" t="inlineStr">
        <is>
          <t>83d9eec45f5036f35804cac997a49a76</t>
        </is>
      </c>
      <c r="L3914" t="inlineStr">
        <is>
          <t>83d9eec45f5036f35804cac997a49a76</t>
        </is>
      </c>
      <c r="M3914" t="n">
        <v>53</v>
      </c>
      <c r="N3914" t="n">
        <v>53</v>
      </c>
    </row>
    <row r="3915">
      <c r="A3915" t="n">
        <v>49</v>
      </c>
      <c r="B3915" s="2" t="n">
        <v>44101</v>
      </c>
      <c r="C3915" t="n">
        <v>1324</v>
      </c>
      <c r="D3915" t="inlineStr">
        <is>
          <t>Soll die Finanzierung von Parteien sowie von Wahl- und Abstimmungskampagnen offengelegt werden müssen?</t>
        </is>
      </c>
      <c r="E3915" t="inlineStr">
        <is>
          <t>options4</t>
        </is>
      </c>
      <c r="F3915" t="n">
        <v>5140</v>
      </c>
      <c r="G3915" t="inlineStr">
        <is>
          <t>Politisches System &amp; Digitalisierung</t>
        </is>
      </c>
      <c r="H3915" t="inlineStr">
        <is>
          <t>Q00349</t>
        </is>
      </c>
      <c r="I3915" t="inlineStr">
        <is>
          <t>de</t>
        </is>
      </c>
      <c r="J3915" t="b">
        <v>1</v>
      </c>
      <c r="K3915" t="inlineStr">
        <is>
          <t>83d9eec45f5036f35804cac997a49a76</t>
        </is>
      </c>
      <c r="L3915" t="inlineStr">
        <is>
          <t>83d9eec45f5036f35804cac997a49a76</t>
        </is>
      </c>
      <c r="M3915" t="n">
        <v>53</v>
      </c>
      <c r="N3915" t="n">
        <v>53</v>
      </c>
    </row>
    <row r="3916">
      <c r="A3916" t="n">
        <v>18</v>
      </c>
      <c r="B3916" s="2" t="n">
        <v>44101</v>
      </c>
      <c r="C3916" t="n">
        <v>1789</v>
      </c>
      <c r="D3916" t="inlineStr">
        <is>
          <t>Soll die Finanzierung von Parteien sowie von Wahl- und Abstimmungskampagnen offengelegt werden müssen?</t>
        </is>
      </c>
      <c r="E3916" t="inlineStr">
        <is>
          <t>options4</t>
        </is>
      </c>
      <c r="F3916" t="n">
        <v>5129</v>
      </c>
      <c r="G3916" t="inlineStr">
        <is>
          <t>Politisches System &amp; Digitalisierung</t>
        </is>
      </c>
      <c r="H3916" t="inlineStr">
        <is>
          <t>Q00398</t>
        </is>
      </c>
      <c r="I3916" t="inlineStr">
        <is>
          <t>de</t>
        </is>
      </c>
      <c r="J3916" t="b">
        <v>1</v>
      </c>
      <c r="K3916" t="inlineStr">
        <is>
          <t>83d9eec45f5036f35804cac997a49a76</t>
        </is>
      </c>
      <c r="L3916" t="inlineStr">
        <is>
          <t>83d9eec45f5036f35804cac997a49a76</t>
        </is>
      </c>
      <c r="M3916" t="n">
        <v>53</v>
      </c>
      <c r="N3916" t="n">
        <v>53</v>
      </c>
    </row>
    <row r="3917">
      <c r="A3917" t="n">
        <v>51</v>
      </c>
      <c r="B3917" s="2" t="n">
        <v>44101</v>
      </c>
      <c r="C3917" t="n">
        <v>1583</v>
      </c>
      <c r="D3917" t="inlineStr">
        <is>
          <t>Soll die Finanzierung von Parteien sowie von Wahl- und Abstimmungskampagnen offengelegt werden müssen?</t>
        </is>
      </c>
      <c r="E3917" t="inlineStr">
        <is>
          <t>options4</t>
        </is>
      </c>
      <c r="F3917" t="n">
        <v>5467</v>
      </c>
      <c r="G3917" t="inlineStr">
        <is>
          <t>Stadtentwicklung, politisches System &amp; Digitalisierung</t>
        </is>
      </c>
      <c r="H3917" t="inlineStr">
        <is>
          <t>Q00446</t>
        </is>
      </c>
      <c r="I3917" t="inlineStr">
        <is>
          <t>de</t>
        </is>
      </c>
      <c r="J3917" t="b">
        <v>1</v>
      </c>
      <c r="K3917" t="inlineStr">
        <is>
          <t>83d9eec45f5036f35804cac997a49a76</t>
        </is>
      </c>
      <c r="L3917" t="inlineStr">
        <is>
          <t>83d9eec45f5036f35804cac997a49a76</t>
        </is>
      </c>
      <c r="M3917" t="n">
        <v>53</v>
      </c>
      <c r="N3917" t="n">
        <v>53</v>
      </c>
    </row>
    <row r="3918">
      <c r="A3918" t="n">
        <v>20</v>
      </c>
      <c r="B3918" s="2" t="n">
        <v>44101</v>
      </c>
      <c r="C3918" t="n">
        <v>1111</v>
      </c>
      <c r="D3918" t="inlineStr">
        <is>
          <t>Soll die Finanzierung von Parteien sowie von Wahl- und Abstimmungskampagnen offengelegt werden müssen?</t>
        </is>
      </c>
      <c r="E3918" t="inlineStr">
        <is>
          <t>options4</t>
        </is>
      </c>
      <c r="F3918" t="n">
        <v>5119</v>
      </c>
      <c r="G3918" t="inlineStr">
        <is>
          <t>Politisches System &amp; Digitalisierung</t>
        </is>
      </c>
      <c r="H3918" t="inlineStr">
        <is>
          <t>Q00494</t>
        </is>
      </c>
      <c r="I3918" t="inlineStr">
        <is>
          <t>de</t>
        </is>
      </c>
      <c r="J3918" t="b">
        <v>1</v>
      </c>
      <c r="K3918" t="inlineStr">
        <is>
          <t>83d9eec45f5036f35804cac997a49a76</t>
        </is>
      </c>
      <c r="L3918" t="inlineStr">
        <is>
          <t>83d9eec45f5036f35804cac997a49a76</t>
        </is>
      </c>
      <c r="M3918" t="n">
        <v>53</v>
      </c>
      <c r="N3918" t="n">
        <v>53</v>
      </c>
    </row>
    <row r="3919">
      <c r="A3919" t="n">
        <v>25</v>
      </c>
      <c r="B3919" s="2" t="n">
        <v>44129</v>
      </c>
      <c r="C3919" t="n">
        <v>2561</v>
      </c>
      <c r="D3919" t="inlineStr">
        <is>
          <t>Soll die Finanzierung von Parteien sowie von Wahl- und Abstimmungskampagnen offengelegt werden müssen?</t>
        </is>
      </c>
      <c r="E3919" t="inlineStr">
        <is>
          <t>options4</t>
        </is>
      </c>
      <c r="F3919" t="n">
        <v>5135</v>
      </c>
      <c r="G3919" t="inlineStr">
        <is>
          <t>Politisches System &amp; Digitalisierung</t>
        </is>
      </c>
      <c r="H3919" t="inlineStr">
        <is>
          <t>Q00706</t>
        </is>
      </c>
      <c r="I3919" t="inlineStr">
        <is>
          <t>de</t>
        </is>
      </c>
      <c r="J3919" t="b">
        <v>1</v>
      </c>
      <c r="K3919" t="inlineStr">
        <is>
          <t>83d9eec45f5036f35804cac997a49a76</t>
        </is>
      </c>
      <c r="L3919" t="inlineStr">
        <is>
          <t>83d9eec45f5036f35804cac997a49a76</t>
        </is>
      </c>
      <c r="M3919" t="n">
        <v>53</v>
      </c>
      <c r="N3919" t="n">
        <v>53</v>
      </c>
    </row>
    <row r="3920">
      <c r="A3920" t="n">
        <v>60</v>
      </c>
      <c r="B3920" s="2" t="n">
        <v>44262</v>
      </c>
      <c r="C3920" t="n">
        <v>3244</v>
      </c>
      <c r="D3920" t="inlineStr">
        <is>
          <t>Soll die Finanzierung von Parteien sowie von Wahl- und Abstimmungskampagnen offengelegt werden müssen?</t>
        </is>
      </c>
      <c r="E3920" t="inlineStr">
        <is>
          <t>options4</t>
        </is>
      </c>
      <c r="F3920" t="n">
        <v>5148</v>
      </c>
      <c r="G3920" t="inlineStr">
        <is>
          <t>Politisches System &amp; Digitalisierung</t>
        </is>
      </c>
      <c r="H3920" t="inlineStr">
        <is>
          <t>Q00966</t>
        </is>
      </c>
      <c r="I3920" t="inlineStr">
        <is>
          <t>de</t>
        </is>
      </c>
      <c r="J3920" t="b">
        <v>1</v>
      </c>
      <c r="K3920" t="inlineStr">
        <is>
          <t>83d9eec45f5036f35804cac997a49a76</t>
        </is>
      </c>
      <c r="L3920" t="inlineStr">
        <is>
          <t>83d9eec45f5036f35804cac997a49a76</t>
        </is>
      </c>
      <c r="M3920" t="n">
        <v>53</v>
      </c>
      <c r="N3920" t="n">
        <v>53</v>
      </c>
    </row>
    <row r="3921">
      <c r="A3921" t="n">
        <v>222</v>
      </c>
      <c r="B3921" t="n">
        <v>2019</v>
      </c>
      <c r="C3921" t="n">
        <v>3458</v>
      </c>
      <c r="D3921" t="inlineStr">
        <is>
          <t>Soll die Finanzierung von Parteien sowie von Wahl- und Abstimmungskampagnen offengelegt werden müssen?</t>
        </is>
      </c>
      <c r="E3921" t="inlineStr">
        <is>
          <t>Standard-4</t>
        </is>
      </c>
      <c r="F3921" t="n">
        <v>10</v>
      </c>
      <c r="G3921" t="inlineStr">
        <is>
          <t>Politisches System</t>
        </is>
      </c>
      <c r="H3921" t="inlineStr">
        <is>
          <t>Q05883</t>
        </is>
      </c>
      <c r="I3921" t="inlineStr">
        <is>
          <t>de</t>
        </is>
      </c>
      <c r="J3921" t="b">
        <v>1</v>
      </c>
      <c r="K3921" t="inlineStr">
        <is>
          <t>83d9eec45f5036f35804cac997a49a76</t>
        </is>
      </c>
      <c r="L3921" t="inlineStr">
        <is>
          <t>83d9eec45f5036f35804cac997a49a76</t>
        </is>
      </c>
      <c r="M3921" t="n">
        <v>53</v>
      </c>
      <c r="N3921" t="n">
        <v>53</v>
      </c>
    </row>
    <row r="3922">
      <c r="A3922" t="n">
        <v>232</v>
      </c>
      <c r="B3922" t="n">
        <v>2020</v>
      </c>
      <c r="C3922" t="n">
        <v>3569</v>
      </c>
      <c r="D3922" t="inlineStr">
        <is>
          <t>Soll die Finanzierung von Parteien sowie von Wahl- und Abstimmungskampagnen offengelegt werden müssen?</t>
        </is>
      </c>
      <c r="E3922" t="inlineStr">
        <is>
          <t>Standard-4</t>
        </is>
      </c>
      <c r="F3922" t="n">
        <v>10</v>
      </c>
      <c r="G3922" t="inlineStr">
        <is>
          <t>Politisches System</t>
        </is>
      </c>
      <c r="H3922" t="inlineStr">
        <is>
          <t>Q06042</t>
        </is>
      </c>
      <c r="I3922" t="inlineStr">
        <is>
          <t>de</t>
        </is>
      </c>
      <c r="J3922" t="b">
        <v>1</v>
      </c>
      <c r="K3922" t="inlineStr">
        <is>
          <t>83d9eec45f5036f35804cac997a49a76</t>
        </is>
      </c>
      <c r="L3922" t="inlineStr">
        <is>
          <t>83d9eec45f5036f35804cac997a49a76</t>
        </is>
      </c>
      <c r="M3922" t="n">
        <v>53</v>
      </c>
      <c r="N3922" t="n">
        <v>53</v>
      </c>
    </row>
    <row r="3923">
      <c r="A3923" t="n">
        <v>222</v>
      </c>
      <c r="B3923" t="n">
        <v>2019</v>
      </c>
      <c r="C3923" t="n">
        <v>3458</v>
      </c>
      <c r="D3923" t="inlineStr">
        <is>
          <t>Soll die Finanzierung von Parteien sowie von Wahl- und Abstimmungskampagnen offengelegt werden müssen?</t>
        </is>
      </c>
      <c r="E3923" t="inlineStr">
        <is>
          <t>Standard-4</t>
        </is>
      </c>
      <c r="F3923" t="n">
        <v>10</v>
      </c>
      <c r="G3923" t="inlineStr">
        <is>
          <t>Politisches System</t>
        </is>
      </c>
      <c r="H3923" t="inlineStr">
        <is>
          <t>Q07630</t>
        </is>
      </c>
      <c r="I3923" t="inlineStr">
        <is>
          <t>de</t>
        </is>
      </c>
      <c r="J3923" t="b">
        <v>1</v>
      </c>
      <c r="K3923" t="inlineStr">
        <is>
          <t>83d9eec45f5036f35804cac997a49a76</t>
        </is>
      </c>
      <c r="L3923" t="inlineStr">
        <is>
          <t>83d9eec45f5036f35804cac997a49a76</t>
        </is>
      </c>
      <c r="M3923" t="n">
        <v>53</v>
      </c>
      <c r="N3923" t="n">
        <v>53</v>
      </c>
    </row>
    <row r="3924">
      <c r="A3924" t="n">
        <v>232</v>
      </c>
      <c r="B3924" t="n">
        <v>2020</v>
      </c>
      <c r="C3924" t="n">
        <v>3569</v>
      </c>
      <c r="D3924" t="inlineStr">
        <is>
          <t>Soll die Finanzierung von Parteien sowie von Wahl- und Abstimmungskampagnen offengelegt werden müssen?</t>
        </is>
      </c>
      <c r="E3924" t="inlineStr">
        <is>
          <t>Standard-4</t>
        </is>
      </c>
      <c r="F3924" t="n">
        <v>10</v>
      </c>
      <c r="G3924" t="inlineStr">
        <is>
          <t>Politisches System</t>
        </is>
      </c>
      <c r="H3924" t="inlineStr">
        <is>
          <t>Q07872</t>
        </is>
      </c>
      <c r="I3924" t="inlineStr">
        <is>
          <t>de</t>
        </is>
      </c>
      <c r="J3924" t="b">
        <v>1</v>
      </c>
      <c r="K3924" t="inlineStr">
        <is>
          <t>83d9eec45f5036f35804cac997a49a76</t>
        </is>
      </c>
      <c r="L3924" t="inlineStr">
        <is>
          <t>83d9eec45f5036f35804cac997a49a76</t>
        </is>
      </c>
      <c r="M3924" t="n">
        <v>53</v>
      </c>
      <c r="N3924" t="n">
        <v>53</v>
      </c>
    </row>
    <row r="3926">
      <c r="A3926" s="1">
        <f>== Cluster 436 – 12 Fragen – alle Fragen identisch ===</f>
        <v/>
      </c>
      <c r="B3926" s="1" t="n"/>
      <c r="C3926" s="1" t="n"/>
      <c r="D3926" s="1" t="n"/>
      <c r="E3926" s="1" t="n"/>
      <c r="F3926" s="1" t="n"/>
      <c r="G3926" s="1" t="n"/>
      <c r="H3926" s="1" t="n"/>
      <c r="I3926" s="1" t="n"/>
      <c r="J3926" s="1" t="n"/>
      <c r="K3926" s="1" t="n"/>
      <c r="L3926" s="1" t="n"/>
      <c r="M3926" s="1" t="n"/>
      <c r="N3926" s="1" t="n"/>
    </row>
    <row r="3927">
      <c r="A3927" t="inlineStr">
        <is>
          <t>ID_Wahl</t>
        </is>
      </c>
      <c r="B3927" t="inlineStr">
        <is>
          <t>Datum</t>
        </is>
      </c>
      <c r="C3927" t="inlineStr">
        <is>
          <t>Frage_ID</t>
        </is>
      </c>
      <c r="D3927" t="inlineStr">
        <is>
          <t>Frage_Text</t>
        </is>
      </c>
      <c r="E3927" t="inlineStr">
        <is>
          <t>Frage_Typ</t>
        </is>
      </c>
      <c r="F3927" t="inlineStr">
        <is>
          <t>Bereich_ID</t>
        </is>
      </c>
      <c r="G3927" t="inlineStr">
        <is>
          <t>Bereich</t>
        </is>
      </c>
      <c r="H3927" t="inlineStr">
        <is>
          <t>ID_gesamt</t>
        </is>
      </c>
      <c r="I3927" t="inlineStr">
        <is>
          <t>Sprache</t>
        </is>
      </c>
      <c r="J3927" t="inlineStr">
        <is>
          <t>Duplikat</t>
        </is>
      </c>
      <c r="K3927" t="inlineStr">
        <is>
          <t>Frage_Hash</t>
        </is>
      </c>
      <c r="L3927" t="inlineStr">
        <is>
          <t>Duplikat_Gruppe</t>
        </is>
      </c>
      <c r="M3927" t="inlineStr">
        <is>
          <t>Cluster_Duplikate</t>
        </is>
      </c>
      <c r="N3927" t="inlineStr">
        <is>
          <t>Cluster_Final</t>
        </is>
      </c>
    </row>
    <row r="3928">
      <c r="A3928" t="n">
        <v>83</v>
      </c>
      <c r="B3928" s="2" t="n">
        <v>44605</v>
      </c>
      <c r="C3928" t="n">
        <v>4852</v>
      </c>
      <c r="D3928" t="inlineStr">
        <is>
          <t>Befürworten Sie eine stärkere sichtbare Präsenz der Polizei?</t>
        </is>
      </c>
      <c r="E3928" t="inlineStr">
        <is>
          <t>options4</t>
        </is>
      </c>
      <c r="F3928" t="n">
        <v>5262</v>
      </c>
      <c r="G3928" t="inlineStr">
        <is>
          <t>Sicherheit &amp; Polizei</t>
        </is>
      </c>
      <c r="H3928" t="inlineStr">
        <is>
          <t>Q01493</t>
        </is>
      </c>
      <c r="I3928" t="inlineStr">
        <is>
          <t>de</t>
        </is>
      </c>
      <c r="J3928" t="b">
        <v>1</v>
      </c>
      <c r="K3928" t="inlineStr">
        <is>
          <t>03b06b62256f50f7d9bde2aebbb62aed</t>
        </is>
      </c>
      <c r="L3928" t="inlineStr">
        <is>
          <t>03b06b62256f50f7d9bde2aebbb62aed</t>
        </is>
      </c>
      <c r="M3928" t="n">
        <v>436</v>
      </c>
      <c r="N3928" t="n">
        <v>436</v>
      </c>
    </row>
    <row r="3929">
      <c r="A3929" t="n">
        <v>102</v>
      </c>
      <c r="B3929" s="2" t="n">
        <v>44605</v>
      </c>
      <c r="C3929" t="n">
        <v>4963</v>
      </c>
      <c r="D3929" t="inlineStr">
        <is>
          <t>Befürworten Sie eine stärkere sichtbare Präsenz der Polizei?</t>
        </is>
      </c>
      <c r="E3929" t="inlineStr">
        <is>
          <t>options4</t>
        </is>
      </c>
      <c r="F3929" t="n">
        <v>5258</v>
      </c>
      <c r="G3929" t="inlineStr">
        <is>
          <t>Sicherheit &amp; Polizei</t>
        </is>
      </c>
      <c r="H3929" t="inlineStr">
        <is>
          <t>Q01821</t>
        </is>
      </c>
      <c r="I3929" t="inlineStr">
        <is>
          <t>de</t>
        </is>
      </c>
      <c r="J3929" t="b">
        <v>1</v>
      </c>
      <c r="K3929" t="inlineStr">
        <is>
          <t>03b06b62256f50f7d9bde2aebbb62aed</t>
        </is>
      </c>
      <c r="L3929" t="inlineStr">
        <is>
          <t>03b06b62256f50f7d9bde2aebbb62aed</t>
        </is>
      </c>
      <c r="M3929" t="n">
        <v>436</v>
      </c>
      <c r="N3929" t="n">
        <v>436</v>
      </c>
    </row>
    <row r="3930">
      <c r="A3930" t="n">
        <v>109</v>
      </c>
      <c r="B3930" s="2" t="n">
        <v>44647</v>
      </c>
      <c r="C3930" t="n">
        <v>5624</v>
      </c>
      <c r="D3930" t="inlineStr">
        <is>
          <t>Befürworten Sie eine stärkere sichtbare Präsenz der Polizei?</t>
        </is>
      </c>
      <c r="E3930" t="inlineStr">
        <is>
          <t>options4</t>
        </is>
      </c>
      <c r="F3930" t="n">
        <v>5269</v>
      </c>
      <c r="G3930" t="inlineStr">
        <is>
          <t>Sicherheit &amp; Polizei</t>
        </is>
      </c>
      <c r="H3930" t="inlineStr">
        <is>
          <t>Q01984</t>
        </is>
      </c>
      <c r="I3930" t="inlineStr">
        <is>
          <t>de</t>
        </is>
      </c>
      <c r="J3930" t="b">
        <v>1</v>
      </c>
      <c r="K3930" t="inlineStr">
        <is>
          <t>03b06b62256f50f7d9bde2aebbb62aed</t>
        </is>
      </c>
      <c r="L3930" t="inlineStr">
        <is>
          <t>03b06b62256f50f7d9bde2aebbb62aed</t>
        </is>
      </c>
      <c r="M3930" t="n">
        <v>436</v>
      </c>
      <c r="N3930" t="n">
        <v>436</v>
      </c>
    </row>
    <row r="3931">
      <c r="A3931" t="n">
        <v>111</v>
      </c>
      <c r="B3931" s="2" t="n">
        <v>44696</v>
      </c>
      <c r="C3931" t="n">
        <v>5994</v>
      </c>
      <c r="D3931" t="inlineStr">
        <is>
          <t>Befürworten Sie eine stärkere sichtbare Präsenz der Polizei?</t>
        </is>
      </c>
      <c r="E3931" t="inlineStr">
        <is>
          <t>options4</t>
        </is>
      </c>
      <c r="F3931" t="n">
        <v>5274</v>
      </c>
      <c r="G3931" t="inlineStr">
        <is>
          <t>Sicherheit &amp; Polizei</t>
        </is>
      </c>
      <c r="H3931" t="inlineStr">
        <is>
          <t>Q02035</t>
        </is>
      </c>
      <c r="I3931" t="inlineStr">
        <is>
          <t>de</t>
        </is>
      </c>
      <c r="J3931" t="b">
        <v>1</v>
      </c>
      <c r="K3931" t="inlineStr">
        <is>
          <t>03b06b62256f50f7d9bde2aebbb62aed</t>
        </is>
      </c>
      <c r="L3931" t="inlineStr">
        <is>
          <t>03b06b62256f50f7d9bde2aebbb62aed</t>
        </is>
      </c>
      <c r="M3931" t="n">
        <v>436</v>
      </c>
      <c r="N3931" t="n">
        <v>436</v>
      </c>
    </row>
    <row r="3932">
      <c r="A3932" t="n">
        <v>113</v>
      </c>
      <c r="B3932" s="2" t="n">
        <v>44696</v>
      </c>
      <c r="C3932" t="n">
        <v>6060</v>
      </c>
      <c r="D3932" t="inlineStr">
        <is>
          <t>Befürworten Sie eine stärkere sichtbare Präsenz der Polizei?</t>
        </is>
      </c>
      <c r="E3932" t="inlineStr">
        <is>
          <t>options4</t>
        </is>
      </c>
      <c r="F3932" t="n">
        <v>5276</v>
      </c>
      <c r="G3932" t="inlineStr">
        <is>
          <t>Sicherheit &amp; Polizei</t>
        </is>
      </c>
      <c r="H3932" t="inlineStr">
        <is>
          <t>Q02088</t>
        </is>
      </c>
      <c r="I3932" t="inlineStr">
        <is>
          <t>de</t>
        </is>
      </c>
      <c r="J3932" t="b">
        <v>1</v>
      </c>
      <c r="K3932" t="inlineStr">
        <is>
          <t>03b06b62256f50f7d9bde2aebbb62aed</t>
        </is>
      </c>
      <c r="L3932" t="inlineStr">
        <is>
          <t>03b06b62256f50f7d9bde2aebbb62aed</t>
        </is>
      </c>
      <c r="M3932" t="n">
        <v>436</v>
      </c>
      <c r="N3932" t="n">
        <v>436</v>
      </c>
    </row>
    <row r="3933">
      <c r="A3933" t="n">
        <v>1038</v>
      </c>
      <c r="B3933" s="2" t="n">
        <v>44969</v>
      </c>
      <c r="C3933" t="n">
        <v>31892</v>
      </c>
      <c r="D3933" t="inlineStr">
        <is>
          <t>Befürworten Sie eine stärkere sichtbare Präsenz der Polizei?</t>
        </is>
      </c>
      <c r="E3933" t="inlineStr">
        <is>
          <t>options4</t>
        </is>
      </c>
      <c r="F3933" t="n">
        <v>11388</v>
      </c>
      <c r="G3933" t="inlineStr">
        <is>
          <t>Sicherheit &amp; Polizei</t>
        </is>
      </c>
      <c r="H3933" t="inlineStr">
        <is>
          <t>Q02380</t>
        </is>
      </c>
      <c r="I3933" t="inlineStr">
        <is>
          <t>de</t>
        </is>
      </c>
      <c r="J3933" t="b">
        <v>1</v>
      </c>
      <c r="K3933" t="inlineStr">
        <is>
          <t>03b06b62256f50f7d9bde2aebbb62aed</t>
        </is>
      </c>
      <c r="L3933" t="inlineStr">
        <is>
          <t>03b06b62256f50f7d9bde2aebbb62aed</t>
        </is>
      </c>
      <c r="M3933" t="n">
        <v>436</v>
      </c>
      <c r="N3933" t="n">
        <v>436</v>
      </c>
    </row>
    <row r="3934">
      <c r="A3934" t="n">
        <v>1124</v>
      </c>
      <c r="B3934" s="2" t="n">
        <v>45585</v>
      </c>
      <c r="C3934" t="n">
        <v>32978</v>
      </c>
      <c r="D3934" t="inlineStr">
        <is>
          <t>Befürworten Sie eine stärkere sichtbare Präsenz der Polizei?</t>
        </is>
      </c>
      <c r="E3934" t="inlineStr">
        <is>
          <t>options4</t>
        </is>
      </c>
      <c r="F3934" t="n">
        <v>11628</v>
      </c>
      <c r="G3934" t="inlineStr">
        <is>
          <t>Sicherheit &amp; Polizei</t>
        </is>
      </c>
      <c r="H3934" t="inlineStr">
        <is>
          <t>Q03408</t>
        </is>
      </c>
      <c r="I3934" t="inlineStr">
        <is>
          <t>de</t>
        </is>
      </c>
      <c r="J3934" t="b">
        <v>1</v>
      </c>
      <c r="K3934" t="inlineStr">
        <is>
          <t>03b06b62256f50f7d9bde2aebbb62aed</t>
        </is>
      </c>
      <c r="L3934" t="inlineStr">
        <is>
          <t>03b06b62256f50f7d9bde2aebbb62aed</t>
        </is>
      </c>
      <c r="M3934" t="n">
        <v>436</v>
      </c>
      <c r="N3934" t="n">
        <v>436</v>
      </c>
    </row>
    <row r="3935">
      <c r="A3935" t="n">
        <v>1125</v>
      </c>
      <c r="B3935" s="2" t="n">
        <v>45585</v>
      </c>
      <c r="C3935" t="n">
        <v>32928</v>
      </c>
      <c r="D3935" t="inlineStr">
        <is>
          <t>Befürworten Sie eine stärkere sichtbare Präsenz der Polizei?</t>
        </is>
      </c>
      <c r="E3935" t="inlineStr">
        <is>
          <t>options4</t>
        </is>
      </c>
      <c r="F3935" t="n">
        <v>11617</v>
      </c>
      <c r="G3935" t="inlineStr">
        <is>
          <t>Sicherheit &amp; Polizei</t>
        </is>
      </c>
      <c r="H3935" t="inlineStr">
        <is>
          <t>Q03458</t>
        </is>
      </c>
      <c r="I3935" t="inlineStr">
        <is>
          <t>de</t>
        </is>
      </c>
      <c r="J3935" t="b">
        <v>1</v>
      </c>
      <c r="K3935" t="inlineStr">
        <is>
          <t>03b06b62256f50f7d9bde2aebbb62aed</t>
        </is>
      </c>
      <c r="L3935" t="inlineStr">
        <is>
          <t>03b06b62256f50f7d9bde2aebbb62aed</t>
        </is>
      </c>
      <c r="M3935" t="n">
        <v>436</v>
      </c>
      <c r="N3935" t="n">
        <v>436</v>
      </c>
    </row>
    <row r="3936">
      <c r="A3936" t="n">
        <v>1132</v>
      </c>
      <c r="B3936" s="2" t="n">
        <v>45620</v>
      </c>
      <c r="C3936" t="n">
        <v>33027</v>
      </c>
      <c r="D3936" t="inlineStr">
        <is>
          <t>Befürworten Sie eine stärkere sichtbare Präsenz der Polizei?</t>
        </is>
      </c>
      <c r="E3936" t="inlineStr">
        <is>
          <t>options4</t>
        </is>
      </c>
      <c r="F3936" t="n">
        <v>11640</v>
      </c>
      <c r="G3936" t="inlineStr">
        <is>
          <t>Sicherheit &amp; Polizei</t>
        </is>
      </c>
      <c r="H3936" t="inlineStr">
        <is>
          <t>Q03602</t>
        </is>
      </c>
      <c r="I3936" t="inlineStr">
        <is>
          <t>de</t>
        </is>
      </c>
      <c r="J3936" t="b">
        <v>1</v>
      </c>
      <c r="K3936" t="inlineStr">
        <is>
          <t>03b06b62256f50f7d9bde2aebbb62aed</t>
        </is>
      </c>
      <c r="L3936" t="inlineStr">
        <is>
          <t>03b06b62256f50f7d9bde2aebbb62aed</t>
        </is>
      </c>
      <c r="M3936" t="n">
        <v>436</v>
      </c>
      <c r="N3936" t="n">
        <v>436</v>
      </c>
    </row>
    <row r="3937">
      <c r="A3937" t="n">
        <v>1137</v>
      </c>
      <c r="B3937" s="2" t="n">
        <v>45725</v>
      </c>
      <c r="C3937" t="n">
        <v>33270</v>
      </c>
      <c r="D3937" t="inlineStr">
        <is>
          <t>Befürworten Sie eine stärkere sichtbare Präsenz der Polizei?</t>
        </is>
      </c>
      <c r="E3937" t="inlineStr">
        <is>
          <t>options4</t>
        </is>
      </c>
      <c r="F3937" t="n">
        <v>11696</v>
      </c>
      <c r="G3937" t="inlineStr">
        <is>
          <t>Sicherheit &amp; Polizei</t>
        </is>
      </c>
      <c r="H3937" t="inlineStr">
        <is>
          <t>Q03651</t>
        </is>
      </c>
      <c r="I3937" t="inlineStr">
        <is>
          <t>de</t>
        </is>
      </c>
      <c r="J3937" t="b">
        <v>1</v>
      </c>
      <c r="K3937" t="inlineStr">
        <is>
          <t>03b06b62256f50f7d9bde2aebbb62aed</t>
        </is>
      </c>
      <c r="L3937" t="inlineStr">
        <is>
          <t>03b06b62256f50f7d9bde2aebbb62aed</t>
        </is>
      </c>
      <c r="M3937" t="n">
        <v>436</v>
      </c>
      <c r="N3937" t="n">
        <v>436</v>
      </c>
    </row>
    <row r="3938">
      <c r="A3938" t="n">
        <v>1155</v>
      </c>
      <c r="B3938" s="2" t="n">
        <v>45718</v>
      </c>
      <c r="C3938" t="n">
        <v>33233</v>
      </c>
      <c r="D3938" t="inlineStr">
        <is>
          <t>Befürworten Sie eine stärkere sichtbare Präsenz der Polizei?</t>
        </is>
      </c>
      <c r="E3938" t="inlineStr">
        <is>
          <t>options4</t>
        </is>
      </c>
      <c r="F3938" t="n">
        <v>11688</v>
      </c>
      <c r="G3938" t="inlineStr">
        <is>
          <t>Sicherheit &amp; Polizei</t>
        </is>
      </c>
      <c r="H3938" t="inlineStr">
        <is>
          <t>Q03746</t>
        </is>
      </c>
      <c r="I3938" t="inlineStr">
        <is>
          <t>de</t>
        </is>
      </c>
      <c r="J3938" t="b">
        <v>1</v>
      </c>
      <c r="K3938" t="inlineStr">
        <is>
          <t>03b06b62256f50f7d9bde2aebbb62aed</t>
        </is>
      </c>
      <c r="L3938" t="inlineStr">
        <is>
          <t>03b06b62256f50f7d9bde2aebbb62aed</t>
        </is>
      </c>
      <c r="M3938" t="n">
        <v>436</v>
      </c>
      <c r="N3938" t="n">
        <v>436</v>
      </c>
    </row>
    <row r="3939">
      <c r="A3939" t="n">
        <v>1156</v>
      </c>
      <c r="B3939" s="2" t="n">
        <v>45760</v>
      </c>
      <c r="C3939" t="n">
        <v>33459</v>
      </c>
      <c r="D3939" t="inlineStr">
        <is>
          <t>Befürworten Sie eine stärkere sichtbare Präsenz der Polizei?</t>
        </is>
      </c>
      <c r="E3939" t="inlineStr">
        <is>
          <t>options4</t>
        </is>
      </c>
      <c r="F3939" t="n">
        <v>11742</v>
      </c>
      <c r="G3939" t="inlineStr">
        <is>
          <t>Sicherheit &amp; Polizei</t>
        </is>
      </c>
      <c r="H3939" t="inlineStr">
        <is>
          <t>Q03795</t>
        </is>
      </c>
      <c r="I3939" t="inlineStr">
        <is>
          <t>de</t>
        </is>
      </c>
      <c r="J3939" t="b">
        <v>1</v>
      </c>
      <c r="K3939" t="inlineStr">
        <is>
          <t>03b06b62256f50f7d9bde2aebbb62aed</t>
        </is>
      </c>
      <c r="L3939" t="inlineStr">
        <is>
          <t>03b06b62256f50f7d9bde2aebbb62aed</t>
        </is>
      </c>
      <c r="M3939" t="n">
        <v>436</v>
      </c>
      <c r="N3939" t="n">
        <v>436</v>
      </c>
    </row>
    <row r="3941">
      <c r="A3941" s="1">
        <f>== Cluster 602 – 12 Fragen – alle Fragen identisch ===</f>
        <v/>
      </c>
      <c r="B3941" s="1" t="n"/>
      <c r="C3941" s="1" t="n"/>
      <c r="D3941" s="1" t="n"/>
      <c r="E3941" s="1" t="n"/>
      <c r="F3941" s="1" t="n"/>
      <c r="G3941" s="1" t="n"/>
      <c r="H3941" s="1" t="n"/>
      <c r="I3941" s="1" t="n"/>
      <c r="J3941" s="1" t="n"/>
      <c r="K3941" s="1" t="n"/>
      <c r="L3941" s="1" t="n"/>
      <c r="M3941" s="1" t="n"/>
      <c r="N3941" s="1" t="n"/>
    </row>
    <row r="3942">
      <c r="A3942" t="inlineStr">
        <is>
          <t>ID_Wahl</t>
        </is>
      </c>
      <c r="B3942" t="inlineStr">
        <is>
          <t>Datum</t>
        </is>
      </c>
      <c r="C3942" t="inlineStr">
        <is>
          <t>Frage_ID</t>
        </is>
      </c>
      <c r="D3942" t="inlineStr">
        <is>
          <t>Frage_Text</t>
        </is>
      </c>
      <c r="E3942" t="inlineStr">
        <is>
          <t>Frage_Typ</t>
        </is>
      </c>
      <c r="F3942" t="inlineStr">
        <is>
          <t>Bereich_ID</t>
        </is>
      </c>
      <c r="G3942" t="inlineStr">
        <is>
          <t>Bereich</t>
        </is>
      </c>
      <c r="H3942" t="inlineStr">
        <is>
          <t>ID_gesamt</t>
        </is>
      </c>
      <c r="I3942" t="inlineStr">
        <is>
          <t>Sprache</t>
        </is>
      </c>
      <c r="J3942" t="inlineStr">
        <is>
          <t>Duplikat</t>
        </is>
      </c>
      <c r="K3942" t="inlineStr">
        <is>
          <t>Frage_Hash</t>
        </is>
      </c>
      <c r="L3942" t="inlineStr">
        <is>
          <t>Duplikat_Gruppe</t>
        </is>
      </c>
      <c r="M3942" t="inlineStr">
        <is>
          <t>Cluster_Duplikate</t>
        </is>
      </c>
      <c r="N3942" t="inlineStr">
        <is>
          <t>Cluster_Final</t>
        </is>
      </c>
    </row>
    <row r="3943">
      <c r="A3943" t="n">
        <v>76</v>
      </c>
      <c r="B3943" t="n">
        <v>2015</v>
      </c>
      <c r="C3943" t="n">
        <v>1167</v>
      </c>
      <c r="D3943" t="inlineStr">
        <is>
          <t>Die Schweiz verfolgt seit einigen Jahren eine aktivere Aussenpolitik, die sich weniger an der strikten Neutralität orientiert. Begrüssen Sie dies?</t>
        </is>
      </c>
      <c r="E3943" t="inlineStr">
        <is>
          <t>Standard-4</t>
        </is>
      </c>
      <c r="F3943" t="n">
        <v>1</v>
      </c>
      <c r="G3943" t="inlineStr">
        <is>
          <t>Aussenpolitik</t>
        </is>
      </c>
      <c r="H3943" t="inlineStr">
        <is>
          <t>Q04511</t>
        </is>
      </c>
      <c r="I3943" t="inlineStr">
        <is>
          <t>de</t>
        </is>
      </c>
      <c r="J3943" t="b">
        <v>1</v>
      </c>
      <c r="K3943" t="inlineStr">
        <is>
          <t>5d0d70e71497f91ecae207fccfa9009c</t>
        </is>
      </c>
      <c r="L3943" t="inlineStr">
        <is>
          <t>5d0d70e71497f91ecae207fccfa9009c</t>
        </is>
      </c>
      <c r="M3943" t="n">
        <v>602</v>
      </c>
      <c r="N3943" t="n">
        <v>602</v>
      </c>
    </row>
    <row r="3944">
      <c r="A3944" t="n">
        <v>96</v>
      </c>
      <c r="B3944" t="n">
        <v>2015</v>
      </c>
      <c r="C3944" t="n">
        <v>1167</v>
      </c>
      <c r="D3944" t="inlineStr">
        <is>
          <t>Die Schweiz verfolgt seit einigen Jahren eine aktivere Aussenpolitik, die sich weniger an der strikten Neutralität orientiert. Begrüssen Sie dies?</t>
        </is>
      </c>
      <c r="E3944" t="inlineStr">
        <is>
          <t>Standard-4</t>
        </is>
      </c>
      <c r="F3944" t="n">
        <v>1</v>
      </c>
      <c r="G3944" t="inlineStr">
        <is>
          <t>Aussenpolitik</t>
        </is>
      </c>
      <c r="H3944" t="inlineStr">
        <is>
          <t>Q04678</t>
        </is>
      </c>
      <c r="I3944" t="inlineStr">
        <is>
          <t>de</t>
        </is>
      </c>
      <c r="J3944" t="b">
        <v>1</v>
      </c>
      <c r="K3944" t="inlineStr">
        <is>
          <t>5d0d70e71497f91ecae207fccfa9009c</t>
        </is>
      </c>
      <c r="L3944" t="inlineStr">
        <is>
          <t>5d0d70e71497f91ecae207fccfa9009c</t>
        </is>
      </c>
      <c r="M3944" t="n">
        <v>602</v>
      </c>
      <c r="N3944" t="n">
        <v>602</v>
      </c>
    </row>
    <row r="3945">
      <c r="A3945" t="n">
        <v>80</v>
      </c>
      <c r="B3945" t="n">
        <v>2015</v>
      </c>
      <c r="C3945" t="n">
        <v>1285</v>
      </c>
      <c r="D3945" t="inlineStr">
        <is>
          <t>Die Schweiz verfolgt seit einigen Jahren eine aktivere Aussenpolitik, die sich weniger an der strikten Neutralität orientiert. Begrüssen Sie dies?</t>
        </is>
      </c>
      <c r="E3945" t="inlineStr">
        <is>
          <t>Standard-4</t>
        </is>
      </c>
      <c r="F3945" t="n">
        <v>1</v>
      </c>
      <c r="G3945" t="inlineStr">
        <is>
          <t>Aussenpolitik</t>
        </is>
      </c>
      <c r="H3945" t="inlineStr">
        <is>
          <t>Q04864</t>
        </is>
      </c>
      <c r="I3945" t="inlineStr">
        <is>
          <t>de</t>
        </is>
      </c>
      <c r="J3945" t="b">
        <v>1</v>
      </c>
      <c r="K3945" t="inlineStr">
        <is>
          <t>5d0d70e71497f91ecae207fccfa9009c</t>
        </is>
      </c>
      <c r="L3945" t="inlineStr">
        <is>
          <t>5d0d70e71497f91ecae207fccfa9009c</t>
        </is>
      </c>
      <c r="M3945" t="n">
        <v>602</v>
      </c>
      <c r="N3945" t="n">
        <v>602</v>
      </c>
    </row>
    <row r="3946">
      <c r="A3946" t="n">
        <v>26</v>
      </c>
      <c r="B3946" t="n">
        <v>2012</v>
      </c>
      <c r="C3946" t="n">
        <v>63</v>
      </c>
      <c r="D3946" t="inlineStr">
        <is>
          <t>Die Schweiz verfolgt seit einigen Jahren eine aktivere Aussenpolitik, die sich weniger an der strikten Neutralität orientiert. Begrüssen Sie dies?</t>
        </is>
      </c>
      <c r="E3946" t="inlineStr">
        <is>
          <t>Standard-4</t>
        </is>
      </c>
      <c r="F3946" t="n">
        <v>1</v>
      </c>
      <c r="G3946" t="inlineStr">
        <is>
          <t>Aussenpolitik</t>
        </is>
      </c>
      <c r="H3946" t="inlineStr">
        <is>
          <t>Q06210</t>
        </is>
      </c>
      <c r="I3946" t="inlineStr">
        <is>
          <t>de</t>
        </is>
      </c>
      <c r="J3946" t="b">
        <v>1</v>
      </c>
      <c r="K3946" t="inlineStr">
        <is>
          <t>5d0d70e71497f91ecae207fccfa9009c</t>
        </is>
      </c>
      <c r="L3946" t="inlineStr">
        <is>
          <t>5d0d70e71497f91ecae207fccfa9009c</t>
        </is>
      </c>
      <c r="M3946" t="n">
        <v>602</v>
      </c>
      <c r="N3946" t="n">
        <v>602</v>
      </c>
    </row>
    <row r="3947">
      <c r="A3947" t="n">
        <v>56</v>
      </c>
      <c r="B3947" t="n">
        <v>2014</v>
      </c>
      <c r="C3947" t="n">
        <v>63</v>
      </c>
      <c r="D3947" t="inlineStr">
        <is>
          <t>Die Schweiz verfolgt seit einigen Jahren eine aktivere Aussenpolitik, die sich weniger an der strikten Neutralität orientiert. Begrüssen Sie dies?</t>
        </is>
      </c>
      <c r="E3947" t="inlineStr">
        <is>
          <t>Standard-4</t>
        </is>
      </c>
      <c r="F3947" t="n">
        <v>1</v>
      </c>
      <c r="G3947" t="inlineStr">
        <is>
          <t>Aussenpolitik</t>
        </is>
      </c>
      <c r="H3947" t="inlineStr">
        <is>
          <t>Q06386</t>
        </is>
      </c>
      <c r="I3947" t="inlineStr">
        <is>
          <t>de</t>
        </is>
      </c>
      <c r="J3947" t="b">
        <v>1</v>
      </c>
      <c r="K3947" t="inlineStr">
        <is>
          <t>5d0d70e71497f91ecae207fccfa9009c</t>
        </is>
      </c>
      <c r="L3947" t="inlineStr">
        <is>
          <t>5d0d70e71497f91ecae207fccfa9009c</t>
        </is>
      </c>
      <c r="M3947" t="n">
        <v>602</v>
      </c>
      <c r="N3947" t="n">
        <v>602</v>
      </c>
    </row>
    <row r="3948">
      <c r="A3948" t="n">
        <v>76</v>
      </c>
      <c r="B3948" t="n">
        <v>2015</v>
      </c>
      <c r="C3948" t="n">
        <v>1167</v>
      </c>
      <c r="D3948" t="inlineStr">
        <is>
          <t>Die Schweiz verfolgt seit einigen Jahren eine aktivere Aussenpolitik, die sich weniger an der strikten Neutralität orientiert. Begrüssen Sie dies?</t>
        </is>
      </c>
      <c r="E3948" t="inlineStr">
        <is>
          <t>Standard-4</t>
        </is>
      </c>
      <c r="F3948" t="n">
        <v>1</v>
      </c>
      <c r="G3948" t="inlineStr">
        <is>
          <t>Aussenpolitik</t>
        </is>
      </c>
      <c r="H3948" t="inlineStr">
        <is>
          <t>Q06507</t>
        </is>
      </c>
      <c r="I3948" t="inlineStr">
        <is>
          <t>de</t>
        </is>
      </c>
      <c r="J3948" t="b">
        <v>1</v>
      </c>
      <c r="K3948" t="inlineStr">
        <is>
          <t>5d0d70e71497f91ecae207fccfa9009c</t>
        </is>
      </c>
      <c r="L3948" t="inlineStr">
        <is>
          <t>5d0d70e71497f91ecae207fccfa9009c</t>
        </is>
      </c>
      <c r="M3948" t="n">
        <v>602</v>
      </c>
      <c r="N3948" t="n">
        <v>602</v>
      </c>
    </row>
    <row r="3949">
      <c r="A3949" t="n">
        <v>36</v>
      </c>
      <c r="B3949" t="n">
        <v>2012</v>
      </c>
      <c r="C3949" t="n">
        <v>63</v>
      </c>
      <c r="D3949" t="inlineStr">
        <is>
          <t>Die Schweiz verfolgt seit einigen Jahren eine aktivere Aussenpolitik, die sich weniger an der strikten Neutralität orientiert. Begrüssen Sie dies?</t>
        </is>
      </c>
      <c r="E3949" t="inlineStr">
        <is>
          <t>Standard-4</t>
        </is>
      </c>
      <c r="F3949" t="n">
        <v>1</v>
      </c>
      <c r="G3949" t="inlineStr">
        <is>
          <t>Aussenpolitik</t>
        </is>
      </c>
      <c r="H3949" t="inlineStr">
        <is>
          <t>Q06610</t>
        </is>
      </c>
      <c r="I3949" t="inlineStr">
        <is>
          <t>de</t>
        </is>
      </c>
      <c r="J3949" t="b">
        <v>1</v>
      </c>
      <c r="K3949" t="inlineStr">
        <is>
          <t>5d0d70e71497f91ecae207fccfa9009c</t>
        </is>
      </c>
      <c r="L3949" t="inlineStr">
        <is>
          <t>5d0d70e71497f91ecae207fccfa9009c</t>
        </is>
      </c>
      <c r="M3949" t="n">
        <v>602</v>
      </c>
      <c r="N3949" t="n">
        <v>602</v>
      </c>
    </row>
    <row r="3950">
      <c r="A3950" t="n">
        <v>63</v>
      </c>
      <c r="B3950" t="n">
        <v>2014</v>
      </c>
      <c r="C3950" t="n">
        <v>979</v>
      </c>
      <c r="D3950" t="inlineStr">
        <is>
          <t>Die Schweiz verfolgt seit einigen Jahren eine aktivere Aussenpolitik, die sich weniger an der strikten Neutralität orientiert. Begrüssen Sie dies?</t>
        </is>
      </c>
      <c r="E3950" t="inlineStr">
        <is>
          <t>Standard-4</t>
        </is>
      </c>
      <c r="F3950" t="n">
        <v>1</v>
      </c>
      <c r="G3950" t="inlineStr">
        <is>
          <t>Aussenpolitik</t>
        </is>
      </c>
      <c r="H3950" t="inlineStr">
        <is>
          <t>Q06961</t>
        </is>
      </c>
      <c r="I3950" t="inlineStr">
        <is>
          <t>de</t>
        </is>
      </c>
      <c r="J3950" t="b">
        <v>1</v>
      </c>
      <c r="K3950" t="inlineStr">
        <is>
          <t>5d0d70e71497f91ecae207fccfa9009c</t>
        </is>
      </c>
      <c r="L3950" t="inlineStr">
        <is>
          <t>5d0d70e71497f91ecae207fccfa9009c</t>
        </is>
      </c>
      <c r="M3950" t="n">
        <v>602</v>
      </c>
      <c r="N3950" t="n">
        <v>602</v>
      </c>
    </row>
    <row r="3951">
      <c r="A3951" t="n">
        <v>61</v>
      </c>
      <c r="B3951" t="n">
        <v>2014</v>
      </c>
      <c r="C3951" t="n">
        <v>979</v>
      </c>
      <c r="D3951" t="inlineStr">
        <is>
          <t>Die Schweiz verfolgt seit einigen Jahren eine aktivere Aussenpolitik, die sich weniger an der strikten Neutralität orientiert. Begrüssen Sie dies?</t>
        </is>
      </c>
      <c r="E3951" t="inlineStr">
        <is>
          <t>Standard-4</t>
        </is>
      </c>
      <c r="F3951" t="n">
        <v>1</v>
      </c>
      <c r="G3951" t="inlineStr">
        <is>
          <t>Aussenpolitik</t>
        </is>
      </c>
      <c r="H3951" t="inlineStr">
        <is>
          <t>Q07071</t>
        </is>
      </c>
      <c r="I3951" t="inlineStr">
        <is>
          <t>de</t>
        </is>
      </c>
      <c r="J3951" t="b">
        <v>1</v>
      </c>
      <c r="K3951" t="inlineStr">
        <is>
          <t>5d0d70e71497f91ecae207fccfa9009c</t>
        </is>
      </c>
      <c r="L3951" t="inlineStr">
        <is>
          <t>5d0d70e71497f91ecae207fccfa9009c</t>
        </is>
      </c>
      <c r="M3951" t="n">
        <v>602</v>
      </c>
      <c r="N3951" t="n">
        <v>602</v>
      </c>
    </row>
    <row r="3952">
      <c r="A3952" t="n">
        <v>96</v>
      </c>
      <c r="B3952" t="n">
        <v>2015</v>
      </c>
      <c r="C3952" t="n">
        <v>1167</v>
      </c>
      <c r="D3952" t="inlineStr">
        <is>
          <t>Die Schweiz verfolgt seit einigen Jahren eine aktivere Aussenpolitik, die sich weniger an der strikten Neutralität orientiert. Begrüssen Sie dies?</t>
        </is>
      </c>
      <c r="E3952" t="inlineStr">
        <is>
          <t>Standard-4</t>
        </is>
      </c>
      <c r="F3952" t="n">
        <v>1</v>
      </c>
      <c r="G3952" t="inlineStr">
        <is>
          <t>Aussenpolitik</t>
        </is>
      </c>
      <c r="H3952" t="inlineStr">
        <is>
          <t>Q07296</t>
        </is>
      </c>
      <c r="I3952" t="inlineStr">
        <is>
          <t>de</t>
        </is>
      </c>
      <c r="J3952" t="b">
        <v>1</v>
      </c>
      <c r="K3952" t="inlineStr">
        <is>
          <t>5d0d70e71497f91ecae207fccfa9009c</t>
        </is>
      </c>
      <c r="L3952" t="inlineStr">
        <is>
          <t>5d0d70e71497f91ecae207fccfa9009c</t>
        </is>
      </c>
      <c r="M3952" t="n">
        <v>602</v>
      </c>
      <c r="N3952" t="n">
        <v>602</v>
      </c>
    </row>
    <row r="3953">
      <c r="A3953" t="n">
        <v>44</v>
      </c>
      <c r="B3953" t="n">
        <v>2013</v>
      </c>
      <c r="C3953" t="n">
        <v>583</v>
      </c>
      <c r="D3953" t="inlineStr">
        <is>
          <t>Die Schweiz verfolgt seit einigen Jahren eine aktivere Aussenpolitik, die sich weniger an der strikten Neutralität orientiert. Begrüssen Sie dies?</t>
        </is>
      </c>
      <c r="E3953" t="inlineStr">
        <is>
          <t>Standard-4</t>
        </is>
      </c>
      <c r="F3953" t="n">
        <v>1</v>
      </c>
      <c r="G3953" t="inlineStr">
        <is>
          <t>Aussenpolitik</t>
        </is>
      </c>
      <c r="H3953" t="inlineStr">
        <is>
          <t>Q07944</t>
        </is>
      </c>
      <c r="I3953" t="inlineStr">
        <is>
          <t>de</t>
        </is>
      </c>
      <c r="J3953" t="b">
        <v>1</v>
      </c>
      <c r="K3953" t="inlineStr">
        <is>
          <t>5d0d70e71497f91ecae207fccfa9009c</t>
        </is>
      </c>
      <c r="L3953" t="inlineStr">
        <is>
          <t>5d0d70e71497f91ecae207fccfa9009c</t>
        </is>
      </c>
      <c r="M3953" t="n">
        <v>602</v>
      </c>
      <c r="N3953" t="n">
        <v>602</v>
      </c>
    </row>
    <row r="3954">
      <c r="A3954" t="n">
        <v>80</v>
      </c>
      <c r="B3954" t="n">
        <v>2015</v>
      </c>
      <c r="C3954" t="n">
        <v>1285</v>
      </c>
      <c r="D3954" t="inlineStr">
        <is>
          <t>Die Schweiz verfolgt seit einigen Jahren eine aktivere Aussenpolitik, die sich weniger an der strikten Neutralität orientiert. Begrüssen Sie dies?</t>
        </is>
      </c>
      <c r="E3954" t="inlineStr">
        <is>
          <t>Standard-4</t>
        </is>
      </c>
      <c r="F3954" t="n">
        <v>1</v>
      </c>
      <c r="G3954" t="inlineStr">
        <is>
          <t>Aussenpolitik</t>
        </is>
      </c>
      <c r="H3954" t="inlineStr">
        <is>
          <t>Q08886</t>
        </is>
      </c>
      <c r="I3954" t="inlineStr">
        <is>
          <t>de</t>
        </is>
      </c>
      <c r="J3954" t="b">
        <v>1</v>
      </c>
      <c r="K3954" t="inlineStr">
        <is>
          <t>5d0d70e71497f91ecae207fccfa9009c</t>
        </is>
      </c>
      <c r="L3954" t="inlineStr">
        <is>
          <t>5d0d70e71497f91ecae207fccfa9009c</t>
        </is>
      </c>
      <c r="M3954" t="n">
        <v>602</v>
      </c>
      <c r="N3954" t="n">
        <v>602</v>
      </c>
    </row>
    <row r="3956">
      <c r="A3956" s="1">
        <f>== Cluster 758 – 12 Fragen – alle Fragen identisch ===</f>
        <v/>
      </c>
      <c r="B3956" s="1" t="n"/>
      <c r="C3956" s="1" t="n"/>
      <c r="D3956" s="1" t="n"/>
      <c r="E3956" s="1" t="n"/>
      <c r="F3956" s="1" t="n"/>
      <c r="G3956" s="1" t="n"/>
      <c r="H3956" s="1" t="n"/>
      <c r="I3956" s="1" t="n"/>
      <c r="J3956" s="1" t="n"/>
      <c r="K3956" s="1" t="n"/>
      <c r="L3956" s="1" t="n"/>
      <c r="M3956" s="1" t="n"/>
      <c r="N3956" s="1" t="n"/>
    </row>
    <row r="3957">
      <c r="A3957" t="inlineStr">
        <is>
          <t>ID_Wahl</t>
        </is>
      </c>
      <c r="B3957" t="inlineStr">
        <is>
          <t>Datum</t>
        </is>
      </c>
      <c r="C3957" t="inlineStr">
        <is>
          <t>Frage_ID</t>
        </is>
      </c>
      <c r="D3957" t="inlineStr">
        <is>
          <t>Frage_Text</t>
        </is>
      </c>
      <c r="E3957" t="inlineStr">
        <is>
          <t>Frage_Typ</t>
        </is>
      </c>
      <c r="F3957" t="inlineStr">
        <is>
          <t>Bereich_ID</t>
        </is>
      </c>
      <c r="G3957" t="inlineStr">
        <is>
          <t>Bereich</t>
        </is>
      </c>
      <c r="H3957" t="inlineStr">
        <is>
          <t>ID_gesamt</t>
        </is>
      </c>
      <c r="I3957" t="inlineStr">
        <is>
          <t>Sprache</t>
        </is>
      </c>
      <c r="J3957" t="inlineStr">
        <is>
          <t>Duplikat</t>
        </is>
      </c>
      <c r="K3957" t="inlineStr">
        <is>
          <t>Frage_Hash</t>
        </is>
      </c>
      <c r="L3957" t="inlineStr">
        <is>
          <t>Duplikat_Gruppe</t>
        </is>
      </c>
      <c r="M3957" t="inlineStr">
        <is>
          <t>Cluster_Duplikate</t>
        </is>
      </c>
      <c r="N3957" t="inlineStr">
        <is>
          <t>Cluster_Final</t>
        </is>
      </c>
    </row>
    <row r="3958">
      <c r="A3958" t="n">
        <v>95</v>
      </c>
      <c r="B3958" t="n">
        <v>2015</v>
      </c>
      <c r="C3958" t="n">
        <v>1485</v>
      </c>
      <c r="D3958" t="inlineStr">
        <is>
          <t>Die Entscheide des Europäischen Gerichtshofs für Menschenrechte (EGMR) sind für die Schweiz verbindlich. Finden Sie dies richtig?</t>
        </is>
      </c>
      <c r="E3958" t="inlineStr">
        <is>
          <t>Standard-4</t>
        </is>
      </c>
      <c r="F3958" t="n">
        <v>7</v>
      </c>
      <c r="G3958" t="inlineStr">
        <is>
          <t>Justiz, Armee &amp; Polizei</t>
        </is>
      </c>
      <c r="H3958" t="inlineStr">
        <is>
          <t>Q04768</t>
        </is>
      </c>
      <c r="I3958" t="inlineStr">
        <is>
          <t>de</t>
        </is>
      </c>
      <c r="J3958" t="b">
        <v>1</v>
      </c>
      <c r="K3958" t="inlineStr">
        <is>
          <t>0533b8303009192423f4726adc90bc2d</t>
        </is>
      </c>
      <c r="L3958" t="inlineStr">
        <is>
          <t>0533b8303009192423f4726adc90bc2d</t>
        </is>
      </c>
      <c r="M3958" t="n">
        <v>758</v>
      </c>
      <c r="N3958" t="n">
        <v>758</v>
      </c>
    </row>
    <row r="3959">
      <c r="A3959" t="n">
        <v>191</v>
      </c>
      <c r="B3959" t="n">
        <v>2018</v>
      </c>
      <c r="C3959" t="n">
        <v>2966</v>
      </c>
      <c r="D3959" t="inlineStr">
        <is>
          <t>Die Entscheide des Europäischen Gerichtshofs für Menschenrechte (EGMR) sind für die Schweiz verbindlich. Finden Sie dies richtig?</t>
        </is>
      </c>
      <c r="E3959" t="inlineStr">
        <is>
          <t>Standard-4</t>
        </is>
      </c>
      <c r="F3959" t="n">
        <v>7</v>
      </c>
      <c r="G3959" t="inlineStr">
        <is>
          <t>Justiz, Armee &amp; Polizei</t>
        </is>
      </c>
      <c r="H3959" t="inlineStr">
        <is>
          <t>Q05514</t>
        </is>
      </c>
      <c r="I3959" t="inlineStr">
        <is>
          <t>de</t>
        </is>
      </c>
      <c r="J3959" t="b">
        <v>1</v>
      </c>
      <c r="K3959" t="inlineStr">
        <is>
          <t>0533b8303009192423f4726adc90bc2d</t>
        </is>
      </c>
      <c r="L3959" t="inlineStr">
        <is>
          <t>0533b8303009192423f4726adc90bc2d</t>
        </is>
      </c>
      <c r="M3959" t="n">
        <v>758</v>
      </c>
      <c r="N3959" t="n">
        <v>758</v>
      </c>
    </row>
    <row r="3960">
      <c r="A3960" t="n">
        <v>190</v>
      </c>
      <c r="B3960" t="n">
        <v>2018</v>
      </c>
      <c r="C3960" t="n">
        <v>2932</v>
      </c>
      <c r="D3960" t="inlineStr">
        <is>
          <t>Die Entscheide des Europäischen Gerichtshofs für Menschenrechte (EGMR) sind für die Schweiz verbindlich. Finden Sie dies richtig?</t>
        </is>
      </c>
      <c r="E3960" t="inlineStr">
        <is>
          <t>Standard-4</t>
        </is>
      </c>
      <c r="F3960" t="n">
        <v>7</v>
      </c>
      <c r="G3960" t="inlineStr">
        <is>
          <t>Justiz, Armee &amp; Polizei</t>
        </is>
      </c>
      <c r="H3960" t="inlineStr">
        <is>
          <t>Q05570</t>
        </is>
      </c>
      <c r="I3960" t="inlineStr">
        <is>
          <t>de</t>
        </is>
      </c>
      <c r="J3960" t="b">
        <v>1</v>
      </c>
      <c r="K3960" t="inlineStr">
        <is>
          <t>0533b8303009192423f4726adc90bc2d</t>
        </is>
      </c>
      <c r="L3960" t="inlineStr">
        <is>
          <t>0533b8303009192423f4726adc90bc2d</t>
        </is>
      </c>
      <c r="M3960" t="n">
        <v>758</v>
      </c>
      <c r="N3960" t="n">
        <v>758</v>
      </c>
    </row>
    <row r="3961">
      <c r="A3961" t="n">
        <v/>
      </c>
      <c r="B3961" t="n">
        <v>2018</v>
      </c>
      <c r="C3961" t="n">
        <v/>
      </c>
      <c r="D3961" t="inlineStr">
        <is>
          <t>Die Entscheide des Europäischen Gerichtshofs für Menschenrechte (EGMR) sind für die Schweiz verbindlich. Finden Sie dies richtig?</t>
        </is>
      </c>
      <c r="E3961" t="n">
        <v/>
      </c>
      <c r="F3961" t="n">
        <v>7</v>
      </c>
      <c r="G3961" t="inlineStr">
        <is>
          <t>Justiz, Armee &amp; Polizei</t>
        </is>
      </c>
      <c r="H3961" t="inlineStr">
        <is>
          <t>Q05625</t>
        </is>
      </c>
      <c r="I3961" t="inlineStr">
        <is>
          <t>de</t>
        </is>
      </c>
      <c r="J3961" t="b">
        <v>1</v>
      </c>
      <c r="K3961" t="inlineStr">
        <is>
          <t>0533b8303009192423f4726adc90bc2d</t>
        </is>
      </c>
      <c r="L3961" t="inlineStr">
        <is>
          <t>0533b8303009192423f4726adc90bc2d</t>
        </is>
      </c>
      <c r="M3961" t="n">
        <v>758</v>
      </c>
      <c r="N3961" t="n">
        <v>758</v>
      </c>
    </row>
    <row r="3962">
      <c r="A3962" t="n">
        <v/>
      </c>
      <c r="B3962" t="n">
        <v>2018</v>
      </c>
      <c r="C3962" t="n">
        <v/>
      </c>
      <c r="D3962" t="inlineStr">
        <is>
          <t>Die Entscheide des Europäischen Gerichtshofs für Menschenrechte (EGMR) sind für die Schweiz verbindlich. Finden Sie dies richtig?</t>
        </is>
      </c>
      <c r="E3962" t="n">
        <v/>
      </c>
      <c r="F3962" t="n">
        <v>7</v>
      </c>
      <c r="G3962" t="inlineStr">
        <is>
          <t>Justiz, Armee &amp; Polizei</t>
        </is>
      </c>
      <c r="H3962" t="inlineStr">
        <is>
          <t>Q05662</t>
        </is>
      </c>
      <c r="I3962" t="inlineStr">
        <is>
          <t>de</t>
        </is>
      </c>
      <c r="J3962" t="b">
        <v>1</v>
      </c>
      <c r="K3962" t="inlineStr">
        <is>
          <t>0533b8303009192423f4726adc90bc2d</t>
        </is>
      </c>
      <c r="L3962" t="inlineStr">
        <is>
          <t>0533b8303009192423f4726adc90bc2d</t>
        </is>
      </c>
      <c r="M3962" t="n">
        <v>758</v>
      </c>
      <c r="N3962" t="n">
        <v>758</v>
      </c>
    </row>
    <row r="3963">
      <c r="A3963" t="n">
        <v>195</v>
      </c>
      <c r="B3963" t="n">
        <v>2018</v>
      </c>
      <c r="C3963" t="n">
        <v>3085</v>
      </c>
      <c r="D3963" t="inlineStr">
        <is>
          <t>Die Entscheide des Europäischen Gerichtshofs für Menschenrechte (EGMR) sind für die Schweiz verbindlich. Finden Sie dies richtig?</t>
        </is>
      </c>
      <c r="E3963" t="inlineStr">
        <is>
          <t>Standard-4</t>
        </is>
      </c>
      <c r="F3963" t="n">
        <v>7</v>
      </c>
      <c r="G3963" t="inlineStr">
        <is>
          <t>Justiz, Armee &amp; Polizei</t>
        </is>
      </c>
      <c r="H3963" t="inlineStr">
        <is>
          <t>Q05704</t>
        </is>
      </c>
      <c r="I3963" t="inlineStr">
        <is>
          <t>de</t>
        </is>
      </c>
      <c r="J3963" t="b">
        <v>1</v>
      </c>
      <c r="K3963" t="inlineStr">
        <is>
          <t>0533b8303009192423f4726adc90bc2d</t>
        </is>
      </c>
      <c r="L3963" t="inlineStr">
        <is>
          <t>0533b8303009192423f4726adc90bc2d</t>
        </is>
      </c>
      <c r="M3963" t="n">
        <v>758</v>
      </c>
      <c r="N3963" t="n">
        <v>758</v>
      </c>
    </row>
    <row r="3964">
      <c r="A3964" t="n">
        <v>191</v>
      </c>
      <c r="B3964" t="n">
        <v>2018</v>
      </c>
      <c r="C3964" t="n">
        <v>2966</v>
      </c>
      <c r="D3964" t="inlineStr">
        <is>
          <t>Die Entscheide des Europäischen Gerichtshofs für Menschenrechte (EGMR) sind für die Schweiz verbindlich. Finden Sie dies richtig?</t>
        </is>
      </c>
      <c r="E3964" t="inlineStr">
        <is>
          <t>Standard-4</t>
        </is>
      </c>
      <c r="F3964" t="n">
        <v>7</v>
      </c>
      <c r="G3964" t="inlineStr">
        <is>
          <t>Justiz, Armee &amp; Polizei</t>
        </is>
      </c>
      <c r="H3964" t="inlineStr">
        <is>
          <t>Q07028</t>
        </is>
      </c>
      <c r="I3964" t="inlineStr">
        <is>
          <t>de</t>
        </is>
      </c>
      <c r="J3964" t="b">
        <v>1</v>
      </c>
      <c r="K3964" t="inlineStr">
        <is>
          <t>0533b8303009192423f4726adc90bc2d</t>
        </is>
      </c>
      <c r="L3964" t="inlineStr">
        <is>
          <t>0533b8303009192423f4726adc90bc2d</t>
        </is>
      </c>
      <c r="M3964" t="n">
        <v>758</v>
      </c>
      <c r="N3964" t="n">
        <v>758</v>
      </c>
    </row>
    <row r="3965">
      <c r="A3965" t="n">
        <v>190</v>
      </c>
      <c r="B3965" t="n">
        <v>2018</v>
      </c>
      <c r="C3965" t="n">
        <v>2932</v>
      </c>
      <c r="D3965" t="inlineStr">
        <is>
          <t>Die Entscheide des Europäischen Gerichtshofs für Menschenrechte (EGMR) sind für die Schweiz verbindlich. Finden Sie dies richtig?</t>
        </is>
      </c>
      <c r="E3965" t="inlineStr">
        <is>
          <t>Standard-4</t>
        </is>
      </c>
      <c r="F3965" t="n">
        <v>7</v>
      </c>
      <c r="G3965" t="inlineStr">
        <is>
          <t>Justiz, Armee &amp; Polizei</t>
        </is>
      </c>
      <c r="H3965" t="inlineStr">
        <is>
          <t>Q07144</t>
        </is>
      </c>
      <c r="I3965" t="inlineStr">
        <is>
          <t>de</t>
        </is>
      </c>
      <c r="J3965" t="b">
        <v>1</v>
      </c>
      <c r="K3965" t="inlineStr">
        <is>
          <t>0533b8303009192423f4726adc90bc2d</t>
        </is>
      </c>
      <c r="L3965" t="inlineStr">
        <is>
          <t>0533b8303009192423f4726adc90bc2d</t>
        </is>
      </c>
      <c r="M3965" t="n">
        <v>758</v>
      </c>
      <c r="N3965" t="n">
        <v>758</v>
      </c>
    </row>
    <row r="3966">
      <c r="A3966" t="n">
        <v>95</v>
      </c>
      <c r="B3966" t="n">
        <v>2015</v>
      </c>
      <c r="C3966" t="n">
        <v>1485</v>
      </c>
      <c r="D3966" t="inlineStr">
        <is>
          <t>Die Entscheide des Europäischen Gerichtshofs für Menschenrechte (EGMR) sind für die Schweiz verbindlich. Finden Sie dies richtig?</t>
        </is>
      </c>
      <c r="E3966" t="inlineStr">
        <is>
          <t>Standard-4</t>
        </is>
      </c>
      <c r="F3966" t="n">
        <v>7</v>
      </c>
      <c r="G3966" t="inlineStr">
        <is>
          <t>Justiz, Armee &amp; Polizei</t>
        </is>
      </c>
      <c r="H3966" t="inlineStr">
        <is>
          <t>Q07548</t>
        </is>
      </c>
      <c r="I3966" t="inlineStr">
        <is>
          <t>de</t>
        </is>
      </c>
      <c r="J3966" t="b">
        <v>1</v>
      </c>
      <c r="K3966" t="inlineStr">
        <is>
          <t>0533b8303009192423f4726adc90bc2d</t>
        </is>
      </c>
      <c r="L3966" t="inlineStr">
        <is>
          <t>0533b8303009192423f4726adc90bc2d</t>
        </is>
      </c>
      <c r="M3966" t="n">
        <v>758</v>
      </c>
      <c r="N3966" t="n">
        <v>758</v>
      </c>
    </row>
    <row r="3967">
      <c r="A3967" t="n">
        <v/>
      </c>
      <c r="B3967" t="n">
        <v>2018</v>
      </c>
      <c r="C3967" t="n">
        <v/>
      </c>
      <c r="D3967" t="inlineStr">
        <is>
          <t>Die Entscheide des Europäischen Gerichtshofs für Menschenrechte (EGMR) sind für die Schweiz verbindlich. Finden Sie dies richtig?</t>
        </is>
      </c>
      <c r="E3967" t="n">
        <v/>
      </c>
      <c r="F3967" t="n">
        <v>7</v>
      </c>
      <c r="G3967" t="inlineStr">
        <is>
          <t>Justiz, Armee &amp; Polizei</t>
        </is>
      </c>
      <c r="H3967" t="inlineStr">
        <is>
          <t>Q07676</t>
        </is>
      </c>
      <c r="I3967" t="inlineStr">
        <is>
          <t>de</t>
        </is>
      </c>
      <c r="J3967" t="b">
        <v>1</v>
      </c>
      <c r="K3967" t="inlineStr">
        <is>
          <t>0533b8303009192423f4726adc90bc2d</t>
        </is>
      </c>
      <c r="L3967" t="inlineStr">
        <is>
          <t>0533b8303009192423f4726adc90bc2d</t>
        </is>
      </c>
      <c r="M3967" t="n">
        <v>758</v>
      </c>
      <c r="N3967" t="n">
        <v>758</v>
      </c>
    </row>
    <row r="3968">
      <c r="A3968" t="n">
        <v/>
      </c>
      <c r="B3968" t="n">
        <v>2018</v>
      </c>
      <c r="C3968" t="n">
        <v/>
      </c>
      <c r="D3968" t="inlineStr">
        <is>
          <t>Die Entscheide des Europäischen Gerichtshofs für Menschenrechte (EGMR) sind für die Schweiz verbindlich. Finden Sie dies richtig?</t>
        </is>
      </c>
      <c r="E3968" t="n">
        <v/>
      </c>
      <c r="F3968" t="n">
        <v>7</v>
      </c>
      <c r="G3968" t="inlineStr">
        <is>
          <t>Justiz, Armee &amp; Polizei</t>
        </is>
      </c>
      <c r="H3968" t="inlineStr">
        <is>
          <t>Q07713</t>
        </is>
      </c>
      <c r="I3968" t="inlineStr">
        <is>
          <t>de</t>
        </is>
      </c>
      <c r="J3968" t="b">
        <v>1</v>
      </c>
      <c r="K3968" t="inlineStr">
        <is>
          <t>0533b8303009192423f4726adc90bc2d</t>
        </is>
      </c>
      <c r="L3968" t="inlineStr">
        <is>
          <t>0533b8303009192423f4726adc90bc2d</t>
        </is>
      </c>
      <c r="M3968" t="n">
        <v>758</v>
      </c>
      <c r="N3968" t="n">
        <v>758</v>
      </c>
    </row>
    <row r="3969">
      <c r="A3969" t="n">
        <v>195</v>
      </c>
      <c r="B3969" t="n">
        <v>2018</v>
      </c>
      <c r="C3969" t="n">
        <v>3085</v>
      </c>
      <c r="D3969" t="inlineStr">
        <is>
          <t>Die Entscheide des Europäischen Gerichtshofs für Menschenrechte (EGMR) sind für die Schweiz verbindlich. Finden Sie dies richtig?</t>
        </is>
      </c>
      <c r="E3969" t="inlineStr">
        <is>
          <t>Standard-4</t>
        </is>
      </c>
      <c r="F3969" t="n">
        <v>7</v>
      </c>
      <c r="G3969" t="inlineStr">
        <is>
          <t>Justiz, Armee &amp; Polizei</t>
        </is>
      </c>
      <c r="H3969" t="inlineStr">
        <is>
          <t>Q08847</t>
        </is>
      </c>
      <c r="I3969" t="inlineStr">
        <is>
          <t>de</t>
        </is>
      </c>
      <c r="J3969" t="b">
        <v>1</v>
      </c>
      <c r="K3969" t="inlineStr">
        <is>
          <t>0533b8303009192423f4726adc90bc2d</t>
        </is>
      </c>
      <c r="L3969" t="inlineStr">
        <is>
          <t>0533b8303009192423f4726adc90bc2d</t>
        </is>
      </c>
      <c r="M3969" t="n">
        <v>758</v>
      </c>
      <c r="N3969" t="n">
        <v>758</v>
      </c>
    </row>
    <row r="3971">
      <c r="A3971" s="1">
        <f>== Cluster 756 – 12 Fragen – alle Fragen identisch ===</f>
        <v/>
      </c>
      <c r="B3971" s="1" t="n"/>
      <c r="C3971" s="1" t="n"/>
      <c r="D3971" s="1" t="n"/>
      <c r="E3971" s="1" t="n"/>
      <c r="F3971" s="1" t="n"/>
      <c r="G3971" s="1" t="n"/>
      <c r="H3971" s="1" t="n"/>
      <c r="I3971" s="1" t="n"/>
      <c r="J3971" s="1" t="n"/>
      <c r="K3971" s="1" t="n"/>
      <c r="L3971" s="1" t="n"/>
      <c r="M3971" s="1" t="n"/>
      <c r="N3971" s="1" t="n"/>
    </row>
    <row r="3972">
      <c r="A3972" t="inlineStr">
        <is>
          <t>ID_Wahl</t>
        </is>
      </c>
      <c r="B3972" t="inlineStr">
        <is>
          <t>Datum</t>
        </is>
      </c>
      <c r="C3972" t="inlineStr">
        <is>
          <t>Frage_ID</t>
        </is>
      </c>
      <c r="D3972" t="inlineStr">
        <is>
          <t>Frage_Text</t>
        </is>
      </c>
      <c r="E3972" t="inlineStr">
        <is>
          <t>Frage_Typ</t>
        </is>
      </c>
      <c r="F3972" t="inlineStr">
        <is>
          <t>Bereich_ID</t>
        </is>
      </c>
      <c r="G3972" t="inlineStr">
        <is>
          <t>Bereich</t>
        </is>
      </c>
      <c r="H3972" t="inlineStr">
        <is>
          <t>ID_gesamt</t>
        </is>
      </c>
      <c r="I3972" t="inlineStr">
        <is>
          <t>Sprache</t>
        </is>
      </c>
      <c r="J3972" t="inlineStr">
        <is>
          <t>Duplikat</t>
        </is>
      </c>
      <c r="K3972" t="inlineStr">
        <is>
          <t>Frage_Hash</t>
        </is>
      </c>
      <c r="L3972" t="inlineStr">
        <is>
          <t>Duplikat_Gruppe</t>
        </is>
      </c>
      <c r="M3972" t="inlineStr">
        <is>
          <t>Cluster_Duplikate</t>
        </is>
      </c>
      <c r="N3972" t="inlineStr">
        <is>
          <t>Cluster_Final</t>
        </is>
      </c>
    </row>
    <row r="3973">
      <c r="A3973" t="n">
        <v>95</v>
      </c>
      <c r="B3973" t="n">
        <v>2015</v>
      </c>
      <c r="C3973" t="n">
        <v>1496</v>
      </c>
      <c r="D3973" t="inlineStr">
        <is>
          <t>Sollen die Haftungsregeln für Unternehmen aus der Schweiz in Bezug auf die Einhaltung von Menschenrechten und Umweltstandards im Ausland verschärft werden?</t>
        </is>
      </c>
      <c r="E3973" t="inlineStr">
        <is>
          <t>Standard-4</t>
        </is>
      </c>
      <c r="F3973" t="n">
        <v>7</v>
      </c>
      <c r="G3973" t="inlineStr">
        <is>
          <t>Justiz, Armee &amp; Polizei</t>
        </is>
      </c>
      <c r="H3973" t="inlineStr">
        <is>
          <t>Q04765</t>
        </is>
      </c>
      <c r="I3973" t="inlineStr">
        <is>
          <t>de</t>
        </is>
      </c>
      <c r="J3973" t="b">
        <v>1</v>
      </c>
      <c r="K3973" t="inlineStr">
        <is>
          <t>4c4ddb6000cdd94c52b829ac734f1e3a</t>
        </is>
      </c>
      <c r="L3973" t="inlineStr">
        <is>
          <t>4c4ddb6000cdd94c52b829ac734f1e3a</t>
        </is>
      </c>
      <c r="M3973" t="n">
        <v>756</v>
      </c>
      <c r="N3973" t="n">
        <v>756</v>
      </c>
    </row>
    <row r="3974">
      <c r="A3974" t="n">
        <v/>
      </c>
      <c r="B3974" t="n">
        <v>2018</v>
      </c>
      <c r="C3974" t="n">
        <v/>
      </c>
      <c r="D3974" t="inlineStr">
        <is>
          <t>Sollen die Haftungsregeln für Unternehmen aus der Schweiz in Bezug auf die Einhaltung von Menschenrechten und Umweltstandards im Ausland verschärft werden?</t>
        </is>
      </c>
      <c r="E3974" t="n">
        <v/>
      </c>
      <c r="F3974" t="n">
        <v>15</v>
      </c>
      <c r="G3974" t="inlineStr">
        <is>
          <t>Wirtschaft &amp; Arbeit</t>
        </is>
      </c>
      <c r="H3974" t="inlineStr">
        <is>
          <t>Q05645</t>
        </is>
      </c>
      <c r="I3974" t="inlineStr">
        <is>
          <t>de</t>
        </is>
      </c>
      <c r="J3974" t="b">
        <v>1</v>
      </c>
      <c r="K3974" t="inlineStr">
        <is>
          <t>4c4ddb6000cdd94c52b829ac734f1e3a</t>
        </is>
      </c>
      <c r="L3974" t="inlineStr">
        <is>
          <t>4c4ddb6000cdd94c52b829ac734f1e3a</t>
        </is>
      </c>
      <c r="M3974" t="n">
        <v>756</v>
      </c>
      <c r="N3974" t="n">
        <v>756</v>
      </c>
    </row>
    <row r="3975">
      <c r="A3975" t="n">
        <v/>
      </c>
      <c r="B3975" t="n">
        <v>2018</v>
      </c>
      <c r="C3975" t="n">
        <v/>
      </c>
      <c r="D3975" t="inlineStr">
        <is>
          <t>Sollen die Haftungsregeln für Unternehmen aus der Schweiz in Bezug auf die Einhaltung von Menschenrechten und Umweltstandards im Ausland verschärft werden?</t>
        </is>
      </c>
      <c r="E3975" t="n">
        <v/>
      </c>
      <c r="F3975" t="n">
        <v>15</v>
      </c>
      <c r="G3975" t="inlineStr">
        <is>
          <t>Wirtschaft &amp; Arbeit</t>
        </is>
      </c>
      <c r="H3975" t="inlineStr">
        <is>
          <t>Q05682</t>
        </is>
      </c>
      <c r="I3975" t="inlineStr">
        <is>
          <t>de</t>
        </is>
      </c>
      <c r="J3975" t="b">
        <v>1</v>
      </c>
      <c r="K3975" t="inlineStr">
        <is>
          <t>4c4ddb6000cdd94c52b829ac734f1e3a</t>
        </is>
      </c>
      <c r="L3975" t="inlineStr">
        <is>
          <t>4c4ddb6000cdd94c52b829ac734f1e3a</t>
        </is>
      </c>
      <c r="M3975" t="n">
        <v>756</v>
      </c>
      <c r="N3975" t="n">
        <v>756</v>
      </c>
    </row>
    <row r="3976">
      <c r="A3976" t="n">
        <v>202</v>
      </c>
      <c r="B3976" t="n">
        <v>2019</v>
      </c>
      <c r="C3976" t="n">
        <v>3172</v>
      </c>
      <c r="D3976" t="inlineStr">
        <is>
          <t>Sollen die Haftungsregeln für Unternehmen aus der Schweiz in Bezug auf die Einhaltung von Menschenrechten und Umweltstandards im Ausland verschärft werden?</t>
        </is>
      </c>
      <c r="E3976" t="inlineStr">
        <is>
          <t>Standard-4</t>
        </is>
      </c>
      <c r="F3976" t="n">
        <v>15</v>
      </c>
      <c r="G3976" t="inlineStr">
        <is>
          <t>Wirtschaft &amp; Arbeit</t>
        </is>
      </c>
      <c r="H3976" t="inlineStr">
        <is>
          <t>Q05788</t>
        </is>
      </c>
      <c r="I3976" t="inlineStr">
        <is>
          <t>de</t>
        </is>
      </c>
      <c r="J3976" t="b">
        <v>1</v>
      </c>
      <c r="K3976" t="inlineStr">
        <is>
          <t>4c4ddb6000cdd94c52b829ac734f1e3a</t>
        </is>
      </c>
      <c r="L3976" t="inlineStr">
        <is>
          <t>4c4ddb6000cdd94c52b829ac734f1e3a</t>
        </is>
      </c>
      <c r="M3976" t="n">
        <v>756</v>
      </c>
      <c r="N3976" t="n">
        <v>756</v>
      </c>
    </row>
    <row r="3977">
      <c r="A3977" t="n">
        <v>201</v>
      </c>
      <c r="B3977" t="n">
        <v>2019</v>
      </c>
      <c r="C3977" t="n">
        <v>3281</v>
      </c>
      <c r="D3977" t="inlineStr">
        <is>
          <t>Sollen die Haftungsregeln für Unternehmen aus der Schweiz in Bezug auf die Einhaltung von Menschenrechten und Umweltstandards im Ausland verschärft werden?</t>
        </is>
      </c>
      <c r="E3977" t="inlineStr">
        <is>
          <t>Standard-4</t>
        </is>
      </c>
      <c r="F3977" t="n">
        <v>15</v>
      </c>
      <c r="G3977" t="inlineStr">
        <is>
          <t>Wirtschaft &amp; Arbeit</t>
        </is>
      </c>
      <c r="H3977" t="inlineStr">
        <is>
          <t>Q05835</t>
        </is>
      </c>
      <c r="I3977" t="inlineStr">
        <is>
          <t>de</t>
        </is>
      </c>
      <c r="J3977" t="b">
        <v>1</v>
      </c>
      <c r="K3977" t="inlineStr">
        <is>
          <t>4c4ddb6000cdd94c52b829ac734f1e3a</t>
        </is>
      </c>
      <c r="L3977" t="inlineStr">
        <is>
          <t>4c4ddb6000cdd94c52b829ac734f1e3a</t>
        </is>
      </c>
      <c r="M3977" t="n">
        <v>756</v>
      </c>
      <c r="N3977" t="n">
        <v>756</v>
      </c>
    </row>
    <row r="3978">
      <c r="A3978" t="n">
        <v>204</v>
      </c>
      <c r="B3978" t="n">
        <v>2019</v>
      </c>
      <c r="C3978" t="n">
        <v>3243</v>
      </c>
      <c r="D3978" t="inlineStr">
        <is>
          <t>Sollen die Haftungsregeln für Unternehmen aus der Schweiz in Bezug auf die Einhaltung von Menschenrechten und Umweltstandards im Ausland verschärft werden?</t>
        </is>
      </c>
      <c r="E3978" t="inlineStr">
        <is>
          <t>Standard-4</t>
        </is>
      </c>
      <c r="F3978" t="n">
        <v>15</v>
      </c>
      <c r="G3978" t="inlineStr">
        <is>
          <t>Wirtschaft &amp; Arbeit</t>
        </is>
      </c>
      <c r="H3978" t="inlineStr">
        <is>
          <t>Q06012</t>
        </is>
      </c>
      <c r="I3978" t="inlineStr">
        <is>
          <t>de</t>
        </is>
      </c>
      <c r="J3978" t="b">
        <v>1</v>
      </c>
      <c r="K3978" t="inlineStr">
        <is>
          <t>4c4ddb6000cdd94c52b829ac734f1e3a</t>
        </is>
      </c>
      <c r="L3978" t="inlineStr">
        <is>
          <t>4c4ddb6000cdd94c52b829ac734f1e3a</t>
        </is>
      </c>
      <c r="M3978" t="n">
        <v>756</v>
      </c>
      <c r="N3978" t="n">
        <v>756</v>
      </c>
    </row>
    <row r="3979">
      <c r="A3979" t="n">
        <v>202</v>
      </c>
      <c r="B3979" t="n">
        <v>2019</v>
      </c>
      <c r="C3979" t="n">
        <v>3172</v>
      </c>
      <c r="D3979" t="inlineStr">
        <is>
          <t>Sollen die Haftungsregeln für Unternehmen aus der Schweiz in Bezug auf die Einhaltung von Menschenrechten und Umweltstandards im Ausland verschärft werden?</t>
        </is>
      </c>
      <c r="E3979" t="inlineStr">
        <is>
          <t>Standard-4</t>
        </is>
      </c>
      <c r="F3979" t="n">
        <v>15</v>
      </c>
      <c r="G3979" t="inlineStr">
        <is>
          <t>Wirtschaft &amp; Arbeit</t>
        </is>
      </c>
      <c r="H3979" t="inlineStr">
        <is>
          <t>Q06604</t>
        </is>
      </c>
      <c r="I3979" t="inlineStr">
        <is>
          <t>de</t>
        </is>
      </c>
      <c r="J3979" t="b">
        <v>1</v>
      </c>
      <c r="K3979" t="inlineStr">
        <is>
          <t>4c4ddb6000cdd94c52b829ac734f1e3a</t>
        </is>
      </c>
      <c r="L3979" t="inlineStr">
        <is>
          <t>4c4ddb6000cdd94c52b829ac734f1e3a</t>
        </is>
      </c>
      <c r="M3979" t="n">
        <v>756</v>
      </c>
      <c r="N3979" t="n">
        <v>756</v>
      </c>
    </row>
    <row r="3980">
      <c r="A3980" t="n">
        <v>201</v>
      </c>
      <c r="B3980" t="n">
        <v>2019</v>
      </c>
      <c r="C3980" t="n">
        <v>3281</v>
      </c>
      <c r="D3980" t="inlineStr">
        <is>
          <t>Sollen die Haftungsregeln für Unternehmen aus der Schweiz in Bezug auf die Einhaltung von Menschenrechten und Umweltstandards im Ausland verschärft werden?</t>
        </is>
      </c>
      <c r="E3980" t="inlineStr">
        <is>
          <t>Standard-4</t>
        </is>
      </c>
      <c r="F3980" t="n">
        <v>15</v>
      </c>
      <c r="G3980" t="inlineStr">
        <is>
          <t>Wirtschaft &amp; Arbeit</t>
        </is>
      </c>
      <c r="H3980" t="inlineStr">
        <is>
          <t>Q07394</t>
        </is>
      </c>
      <c r="I3980" t="inlineStr">
        <is>
          <t>de</t>
        </is>
      </c>
      <c r="J3980" t="b">
        <v>1</v>
      </c>
      <c r="K3980" t="inlineStr">
        <is>
          <t>4c4ddb6000cdd94c52b829ac734f1e3a</t>
        </is>
      </c>
      <c r="L3980" t="inlineStr">
        <is>
          <t>4c4ddb6000cdd94c52b829ac734f1e3a</t>
        </is>
      </c>
      <c r="M3980" t="n">
        <v>756</v>
      </c>
      <c r="N3980" t="n">
        <v>756</v>
      </c>
    </row>
    <row r="3981">
      <c r="A3981" t="n">
        <v>95</v>
      </c>
      <c r="B3981" t="n">
        <v>2015</v>
      </c>
      <c r="C3981" t="n">
        <v>1496</v>
      </c>
      <c r="D3981" t="inlineStr">
        <is>
          <t>Sollen die Haftungsregeln für Unternehmen aus der Schweiz in Bezug auf die Einhaltung von Menschenrechten und Umweltstandards im Ausland verschärft werden?</t>
        </is>
      </c>
      <c r="E3981" t="inlineStr">
        <is>
          <t>Standard-4</t>
        </is>
      </c>
      <c r="F3981" t="n">
        <v>15</v>
      </c>
      <c r="G3981" t="inlineStr">
        <is>
          <t>Wirtschaft &amp; Arbeit</t>
        </is>
      </c>
      <c r="H3981" t="inlineStr">
        <is>
          <t>Q07582</t>
        </is>
      </c>
      <c r="I3981" t="inlineStr">
        <is>
          <t>de</t>
        </is>
      </c>
      <c r="J3981" t="b">
        <v>1</v>
      </c>
      <c r="K3981" t="inlineStr">
        <is>
          <t>4c4ddb6000cdd94c52b829ac734f1e3a</t>
        </is>
      </c>
      <c r="L3981" t="inlineStr">
        <is>
          <t>4c4ddb6000cdd94c52b829ac734f1e3a</t>
        </is>
      </c>
      <c r="M3981" t="n">
        <v>756</v>
      </c>
      <c r="N3981" t="n">
        <v>756</v>
      </c>
    </row>
    <row r="3982">
      <c r="A3982" t="n">
        <v/>
      </c>
      <c r="B3982" t="n">
        <v>2018</v>
      </c>
      <c r="C3982" t="n">
        <v/>
      </c>
      <c r="D3982" t="inlineStr">
        <is>
          <t>Sollen die Haftungsregeln für Unternehmen aus der Schweiz in Bezug auf die Einhaltung von Menschenrechten und Umweltstandards im Ausland verschärft werden?</t>
        </is>
      </c>
      <c r="E3982" t="n">
        <v/>
      </c>
      <c r="F3982" t="n">
        <v>15</v>
      </c>
      <c r="G3982" t="inlineStr">
        <is>
          <t>Wirtschaft &amp; Arbeit</t>
        </is>
      </c>
      <c r="H3982" t="inlineStr">
        <is>
          <t>Q07696</t>
        </is>
      </c>
      <c r="I3982" t="inlineStr">
        <is>
          <t>de</t>
        </is>
      </c>
      <c r="J3982" t="b">
        <v>1</v>
      </c>
      <c r="K3982" t="inlineStr">
        <is>
          <t>4c4ddb6000cdd94c52b829ac734f1e3a</t>
        </is>
      </c>
      <c r="L3982" t="inlineStr">
        <is>
          <t>4c4ddb6000cdd94c52b829ac734f1e3a</t>
        </is>
      </c>
      <c r="M3982" t="n">
        <v>756</v>
      </c>
      <c r="N3982" t="n">
        <v>756</v>
      </c>
    </row>
    <row r="3983">
      <c r="A3983" t="n">
        <v/>
      </c>
      <c r="B3983" t="n">
        <v>2018</v>
      </c>
      <c r="C3983" t="n">
        <v/>
      </c>
      <c r="D3983" t="inlineStr">
        <is>
          <t>Sollen die Haftungsregeln für Unternehmen aus der Schweiz in Bezug auf die Einhaltung von Menschenrechten und Umweltstandards im Ausland verschärft werden?</t>
        </is>
      </c>
      <c r="E3983" t="n">
        <v/>
      </c>
      <c r="F3983" t="n">
        <v>15</v>
      </c>
      <c r="G3983" t="inlineStr">
        <is>
          <t>Wirtschaft &amp; Arbeit</t>
        </is>
      </c>
      <c r="H3983" t="inlineStr">
        <is>
          <t>Q07733</t>
        </is>
      </c>
      <c r="I3983" t="inlineStr">
        <is>
          <t>de</t>
        </is>
      </c>
      <c r="J3983" t="b">
        <v>1</v>
      </c>
      <c r="K3983" t="inlineStr">
        <is>
          <t>4c4ddb6000cdd94c52b829ac734f1e3a</t>
        </is>
      </c>
      <c r="L3983" t="inlineStr">
        <is>
          <t>4c4ddb6000cdd94c52b829ac734f1e3a</t>
        </is>
      </c>
      <c r="M3983" t="n">
        <v>756</v>
      </c>
      <c r="N3983" t="n">
        <v>756</v>
      </c>
    </row>
    <row r="3984">
      <c r="A3984" t="n">
        <v>204</v>
      </c>
      <c r="B3984" t="n">
        <v>2019</v>
      </c>
      <c r="C3984" t="n">
        <v>3243</v>
      </c>
      <c r="D3984" t="inlineStr">
        <is>
          <t>Sollen die Haftungsregeln für Unternehmen aus der Schweiz in Bezug auf die Einhaltung von Menschenrechten und Umweltstandards im Ausland verschärft werden?</t>
        </is>
      </c>
      <c r="E3984" t="inlineStr">
        <is>
          <t>Standard-4</t>
        </is>
      </c>
      <c r="F3984" t="n">
        <v>15</v>
      </c>
      <c r="G3984" t="inlineStr">
        <is>
          <t>Wirtschaft &amp; Arbeit</t>
        </is>
      </c>
      <c r="H3984" t="inlineStr">
        <is>
          <t>Q08993</t>
        </is>
      </c>
      <c r="I3984" t="inlineStr">
        <is>
          <t>de</t>
        </is>
      </c>
      <c r="J3984" t="b">
        <v>1</v>
      </c>
      <c r="K3984" t="inlineStr">
        <is>
          <t>4c4ddb6000cdd94c52b829ac734f1e3a</t>
        </is>
      </c>
      <c r="L3984" t="inlineStr">
        <is>
          <t>4c4ddb6000cdd94c52b829ac734f1e3a</t>
        </is>
      </c>
      <c r="M3984" t="n">
        <v>756</v>
      </c>
      <c r="N3984" t="n">
        <v>756</v>
      </c>
    </row>
    <row r="3986">
      <c r="A3986" s="1">
        <f>== Cluster 764 – 12 Fragen – alle Fragen identisch ===</f>
        <v/>
      </c>
      <c r="B3986" s="1" t="n"/>
      <c r="C3986" s="1" t="n"/>
      <c r="D3986" s="1" t="n"/>
      <c r="E3986" s="1" t="n"/>
      <c r="F3986" s="1" t="n"/>
      <c r="G3986" s="1" t="n"/>
      <c r="H3986" s="1" t="n"/>
      <c r="I3986" s="1" t="n"/>
      <c r="J3986" s="1" t="n"/>
      <c r="K3986" s="1" t="n"/>
      <c r="L3986" s="1" t="n"/>
      <c r="M3986" s="1" t="n"/>
      <c r="N3986" s="1" t="n"/>
    </row>
    <row r="3987">
      <c r="A3987" t="inlineStr">
        <is>
          <t>ID_Wahl</t>
        </is>
      </c>
      <c r="B3987" t="inlineStr">
        <is>
          <t>Datum</t>
        </is>
      </c>
      <c r="C3987" t="inlineStr">
        <is>
          <t>Frage_ID</t>
        </is>
      </c>
      <c r="D3987" t="inlineStr">
        <is>
          <t>Frage_Text</t>
        </is>
      </c>
      <c r="E3987" t="inlineStr">
        <is>
          <t>Frage_Typ</t>
        </is>
      </c>
      <c r="F3987" t="inlineStr">
        <is>
          <t>Bereich_ID</t>
        </is>
      </c>
      <c r="G3987" t="inlineStr">
        <is>
          <t>Bereich</t>
        </is>
      </c>
      <c r="H3987" t="inlineStr">
        <is>
          <t>ID_gesamt</t>
        </is>
      </c>
      <c r="I3987" t="inlineStr">
        <is>
          <t>Sprache</t>
        </is>
      </c>
      <c r="J3987" t="inlineStr">
        <is>
          <t>Duplikat</t>
        </is>
      </c>
      <c r="K3987" t="inlineStr">
        <is>
          <t>Frage_Hash</t>
        </is>
      </c>
      <c r="L3987" t="inlineStr">
        <is>
          <t>Duplikat_Gruppe</t>
        </is>
      </c>
      <c r="M3987" t="inlineStr">
        <is>
          <t>Cluster_Duplikate</t>
        </is>
      </c>
      <c r="N3987" t="inlineStr">
        <is>
          <t>Cluster_Final</t>
        </is>
      </c>
    </row>
    <row r="3988">
      <c r="A3988" t="n">
        <v>95</v>
      </c>
      <c r="B3988" t="n">
        <v>2015</v>
      </c>
      <c r="C3988" t="n">
        <v>1494</v>
      </c>
      <c r="D3988" t="inlineStr">
        <is>
          <t>Hat für Sie die strikte Umsetzung der Masseneinwanderungsinitiative Priorität gegenüber dem Erhalt der bilateralen Verträge mit der EU?</t>
        </is>
      </c>
      <c r="E3988" t="inlineStr">
        <is>
          <t>Standard-4</t>
        </is>
      </c>
      <c r="F3988" t="n">
        <v>9</v>
      </c>
      <c r="G3988" t="inlineStr">
        <is>
          <t>Migration &amp; Integration</t>
        </is>
      </c>
      <c r="H3988" t="inlineStr">
        <is>
          <t>Q04776</t>
        </is>
      </c>
      <c r="I3988" t="inlineStr">
        <is>
          <t>de</t>
        </is>
      </c>
      <c r="J3988" t="b">
        <v>1</v>
      </c>
      <c r="K3988" t="inlineStr">
        <is>
          <t>2ef06ff6582258cc4675238f5159239c</t>
        </is>
      </c>
      <c r="L3988" t="inlineStr">
        <is>
          <t>2ef06ff6582258cc4675238f5159239c</t>
        </is>
      </c>
      <c r="M3988" t="n">
        <v>764</v>
      </c>
      <c r="N3988" t="n">
        <v>764</v>
      </c>
    </row>
    <row r="3989">
      <c r="A3989" t="n">
        <v>134</v>
      </c>
      <c r="B3989" t="n">
        <v>2016</v>
      </c>
      <c r="C3989" t="n">
        <v>1959</v>
      </c>
      <c r="D3989" t="inlineStr">
        <is>
          <t>Hat für Sie die strikte Umsetzung der Masseneinwanderungsinitiative Priorität gegenüber dem Erhalt der bilateralen Verträge mit der EU?</t>
        </is>
      </c>
      <c r="E3989" t="inlineStr">
        <is>
          <t>Standard-4</t>
        </is>
      </c>
      <c r="F3989" t="n">
        <v>9</v>
      </c>
      <c r="G3989" t="inlineStr">
        <is>
          <t>Migration &amp; Integration</t>
        </is>
      </c>
      <c r="H3989" t="inlineStr">
        <is>
          <t>Q05007</t>
        </is>
      </c>
      <c r="I3989" t="inlineStr">
        <is>
          <t>de</t>
        </is>
      </c>
      <c r="J3989" t="b">
        <v>1</v>
      </c>
      <c r="K3989" t="inlineStr">
        <is>
          <t>2ef06ff6582258cc4675238f5159239c</t>
        </is>
      </c>
      <c r="L3989" t="inlineStr">
        <is>
          <t>2ef06ff6582258cc4675238f5159239c</t>
        </is>
      </c>
      <c r="M3989" t="n">
        <v>764</v>
      </c>
      <c r="N3989" t="n">
        <v>764</v>
      </c>
    </row>
    <row r="3990">
      <c r="A3990" t="n">
        <v>100</v>
      </c>
      <c r="B3990" t="n">
        <v>2016</v>
      </c>
      <c r="C3990" t="n">
        <v>1634</v>
      </c>
      <c r="D3990" t="inlineStr">
        <is>
          <t>Hat für Sie die strikte Umsetzung der Masseneinwanderungsinitiative Priorität gegenüber dem Erhalt der bilateralen Verträge mit der EU?</t>
        </is>
      </c>
      <c r="E3990" t="inlineStr">
        <is>
          <t>Standard-4</t>
        </is>
      </c>
      <c r="F3990" t="n">
        <v>9</v>
      </c>
      <c r="G3990" t="inlineStr">
        <is>
          <t>Migration &amp; Integration</t>
        </is>
      </c>
      <c r="H3990" t="inlineStr">
        <is>
          <t>Q05053</t>
        </is>
      </c>
      <c r="I3990" t="inlineStr">
        <is>
          <t>de</t>
        </is>
      </c>
      <c r="J3990" t="b">
        <v>1</v>
      </c>
      <c r="K3990" t="inlineStr">
        <is>
          <t>2ef06ff6582258cc4675238f5159239c</t>
        </is>
      </c>
      <c r="L3990" t="inlineStr">
        <is>
          <t>2ef06ff6582258cc4675238f5159239c</t>
        </is>
      </c>
      <c r="M3990" t="n">
        <v>764</v>
      </c>
      <c r="N3990" t="n">
        <v>764</v>
      </c>
    </row>
    <row r="3991">
      <c r="A3991" t="n">
        <v>105</v>
      </c>
      <c r="B3991" t="n">
        <v>2016</v>
      </c>
      <c r="C3991" t="n">
        <v>1672</v>
      </c>
      <c r="D3991" t="inlineStr">
        <is>
          <t>Hat für Sie die strikte Umsetzung der Masseneinwanderungsinitiative Priorität gegenüber dem Erhalt der bilateralen Verträge mit der EU?</t>
        </is>
      </c>
      <c r="E3991" t="inlineStr">
        <is>
          <t>Standard-4</t>
        </is>
      </c>
      <c r="F3991" t="n">
        <v>9</v>
      </c>
      <c r="G3991" t="inlineStr">
        <is>
          <t>Migration &amp; Integration</t>
        </is>
      </c>
      <c r="H3991" t="inlineStr">
        <is>
          <t>Q05094</t>
        </is>
      </c>
      <c r="I3991" t="inlineStr">
        <is>
          <t>de</t>
        </is>
      </c>
      <c r="J3991" t="b">
        <v>1</v>
      </c>
      <c r="K3991" t="inlineStr">
        <is>
          <t>2ef06ff6582258cc4675238f5159239c</t>
        </is>
      </c>
      <c r="L3991" t="inlineStr">
        <is>
          <t>2ef06ff6582258cc4675238f5159239c</t>
        </is>
      </c>
      <c r="M3991" t="n">
        <v>764</v>
      </c>
      <c r="N3991" t="n">
        <v>764</v>
      </c>
    </row>
    <row r="3992">
      <c r="A3992" t="n">
        <v>102</v>
      </c>
      <c r="B3992" t="n">
        <v>2016</v>
      </c>
      <c r="C3992" t="n">
        <v>1566</v>
      </c>
      <c r="D3992" t="inlineStr">
        <is>
          <t>Hat für Sie die strikte Umsetzung der Masseneinwanderungsinitiative Priorität gegenüber dem Erhalt der bilateralen Verträge mit der EU?</t>
        </is>
      </c>
      <c r="E3992" t="inlineStr">
        <is>
          <t>Standard-4</t>
        </is>
      </c>
      <c r="F3992" t="n">
        <v>9</v>
      </c>
      <c r="G3992" t="inlineStr">
        <is>
          <t>Migration &amp; Integration</t>
        </is>
      </c>
      <c r="H3992" t="inlineStr">
        <is>
          <t>Q05131</t>
        </is>
      </c>
      <c r="I3992" t="inlineStr">
        <is>
          <t>de</t>
        </is>
      </c>
      <c r="J3992" t="b">
        <v>1</v>
      </c>
      <c r="K3992" t="inlineStr">
        <is>
          <t>2ef06ff6582258cc4675238f5159239c</t>
        </is>
      </c>
      <c r="L3992" t="inlineStr">
        <is>
          <t>2ef06ff6582258cc4675238f5159239c</t>
        </is>
      </c>
      <c r="M3992" t="n">
        <v>764</v>
      </c>
      <c r="N3992" t="n">
        <v>764</v>
      </c>
    </row>
    <row r="3993">
      <c r="A3993" t="n">
        <v>190</v>
      </c>
      <c r="B3993" t="n">
        <v>2018</v>
      </c>
      <c r="C3993" t="n">
        <v>1494</v>
      </c>
      <c r="D3993" t="inlineStr">
        <is>
          <t>Hat für Sie die strikte Umsetzung der Masseneinwanderungsinitiative Priorität gegenüber dem Erhalt der bilateralen Verträge mit der EU?</t>
        </is>
      </c>
      <c r="E3993" t="inlineStr">
        <is>
          <t>Standard-4</t>
        </is>
      </c>
      <c r="F3993" t="n">
        <v>9</v>
      </c>
      <c r="G3993" t="inlineStr">
        <is>
          <t>Migration &amp; Integration</t>
        </is>
      </c>
      <c r="H3993" t="inlineStr">
        <is>
          <t>Q05582</t>
        </is>
      </c>
      <c r="I3993" t="inlineStr">
        <is>
          <t>de</t>
        </is>
      </c>
      <c r="J3993" t="b">
        <v>1</v>
      </c>
      <c r="K3993" t="inlineStr">
        <is>
          <t>2ef06ff6582258cc4675238f5159239c</t>
        </is>
      </c>
      <c r="L3993" t="inlineStr">
        <is>
          <t>2ef06ff6582258cc4675238f5159239c</t>
        </is>
      </c>
      <c r="M3993" t="n">
        <v>764</v>
      </c>
      <c r="N3993" t="n">
        <v>764</v>
      </c>
    </row>
    <row r="3994">
      <c r="A3994" t="n">
        <v>134</v>
      </c>
      <c r="B3994" t="n">
        <v>2016</v>
      </c>
      <c r="C3994" t="n">
        <v>1959</v>
      </c>
      <c r="D3994" t="inlineStr">
        <is>
          <t>Hat für Sie die strikte Umsetzung der Masseneinwanderungsinitiative Priorität gegenüber dem Erhalt der bilateralen Verträge mit der EU?</t>
        </is>
      </c>
      <c r="E3994" t="inlineStr">
        <is>
          <t>Standard-4</t>
        </is>
      </c>
      <c r="F3994" t="n">
        <v>9</v>
      </c>
      <c r="G3994" t="inlineStr">
        <is>
          <t>Migration &amp; Integration</t>
        </is>
      </c>
      <c r="H3994" t="inlineStr">
        <is>
          <t>Q06876</t>
        </is>
      </c>
      <c r="I3994" t="inlineStr">
        <is>
          <t>de</t>
        </is>
      </c>
      <c r="J3994" t="b">
        <v>1</v>
      </c>
      <c r="K3994" t="inlineStr">
        <is>
          <t>2ef06ff6582258cc4675238f5159239c</t>
        </is>
      </c>
      <c r="L3994" t="inlineStr">
        <is>
          <t>2ef06ff6582258cc4675238f5159239c</t>
        </is>
      </c>
      <c r="M3994" t="n">
        <v>764</v>
      </c>
      <c r="N3994" t="n">
        <v>764</v>
      </c>
    </row>
    <row r="3995">
      <c r="A3995" t="n">
        <v>190</v>
      </c>
      <c r="B3995" t="n">
        <v>2018</v>
      </c>
      <c r="C3995" t="n">
        <v>1494</v>
      </c>
      <c r="D3995" t="inlineStr">
        <is>
          <t>Hat für Sie die strikte Umsetzung der Masseneinwanderungsinitiative Priorität gegenüber dem Erhalt der bilateralen Verträge mit der EU?</t>
        </is>
      </c>
      <c r="E3995" t="inlineStr">
        <is>
          <t>Standard-4</t>
        </is>
      </c>
      <c r="F3995" t="n">
        <v>9</v>
      </c>
      <c r="G3995" t="inlineStr">
        <is>
          <t>Migration &amp; Integration</t>
        </is>
      </c>
      <c r="H3995" t="inlineStr">
        <is>
          <t>Q07156</t>
        </is>
      </c>
      <c r="I3995" t="inlineStr">
        <is>
          <t>de</t>
        </is>
      </c>
      <c r="J3995" t="b">
        <v>1</v>
      </c>
      <c r="K3995" t="inlineStr">
        <is>
          <t>2ef06ff6582258cc4675238f5159239c</t>
        </is>
      </c>
      <c r="L3995" t="inlineStr">
        <is>
          <t>2ef06ff6582258cc4675238f5159239c</t>
        </is>
      </c>
      <c r="M3995" t="n">
        <v>764</v>
      </c>
      <c r="N3995" t="n">
        <v>764</v>
      </c>
    </row>
    <row r="3996">
      <c r="A3996" t="n">
        <v>95</v>
      </c>
      <c r="B3996" t="n">
        <v>2015</v>
      </c>
      <c r="C3996" t="n">
        <v>1494</v>
      </c>
      <c r="D3996" t="inlineStr">
        <is>
          <t>Hat für Sie die strikte Umsetzung der Masseneinwanderungsinitiative Priorität gegenüber dem Erhalt der bilateralen Verträge mit der EU?</t>
        </is>
      </c>
      <c r="E3996" t="inlineStr">
        <is>
          <t>Standard-4</t>
        </is>
      </c>
      <c r="F3996" t="n">
        <v>9</v>
      </c>
      <c r="G3996" t="inlineStr">
        <is>
          <t>Migration &amp; Integration</t>
        </is>
      </c>
      <c r="H3996" t="inlineStr">
        <is>
          <t>Q07556</t>
        </is>
      </c>
      <c r="I3996" t="inlineStr">
        <is>
          <t>de</t>
        </is>
      </c>
      <c r="J3996" t="b">
        <v>1</v>
      </c>
      <c r="K3996" t="inlineStr">
        <is>
          <t>2ef06ff6582258cc4675238f5159239c</t>
        </is>
      </c>
      <c r="L3996" t="inlineStr">
        <is>
          <t>2ef06ff6582258cc4675238f5159239c</t>
        </is>
      </c>
      <c r="M3996" t="n">
        <v>764</v>
      </c>
      <c r="N3996" t="n">
        <v>764</v>
      </c>
    </row>
    <row r="3997">
      <c r="A3997" t="n">
        <v>100</v>
      </c>
      <c r="B3997" t="n">
        <v>2016</v>
      </c>
      <c r="C3997" t="n">
        <v>1634</v>
      </c>
      <c r="D3997" t="inlineStr">
        <is>
          <t>Hat für Sie die strikte Umsetzung der Masseneinwanderungsinitiative Priorität gegenüber dem Erhalt der bilateralen Verträge mit der EU?</t>
        </is>
      </c>
      <c r="E3997" t="inlineStr">
        <is>
          <t>Standard-4</t>
        </is>
      </c>
      <c r="F3997" t="n">
        <v>9</v>
      </c>
      <c r="G3997" t="inlineStr">
        <is>
          <t>Migration &amp; Integration</t>
        </is>
      </c>
      <c r="H3997" t="inlineStr">
        <is>
          <t>Q07824</t>
        </is>
      </c>
      <c r="I3997" t="inlineStr">
        <is>
          <t>de</t>
        </is>
      </c>
      <c r="J3997" t="b">
        <v>1</v>
      </c>
      <c r="K3997" t="inlineStr">
        <is>
          <t>2ef06ff6582258cc4675238f5159239c</t>
        </is>
      </c>
      <c r="L3997" t="inlineStr">
        <is>
          <t>2ef06ff6582258cc4675238f5159239c</t>
        </is>
      </c>
      <c r="M3997" t="n">
        <v>764</v>
      </c>
      <c r="N3997" t="n">
        <v>764</v>
      </c>
    </row>
    <row r="3998">
      <c r="A3998" t="n">
        <v>105</v>
      </c>
      <c r="B3998" t="n">
        <v>2016</v>
      </c>
      <c r="C3998" t="n">
        <v>1672</v>
      </c>
      <c r="D3998" t="inlineStr">
        <is>
          <t>Hat für Sie die strikte Umsetzung der Masseneinwanderungsinitiative Priorität gegenüber dem Erhalt der bilateralen Verträge mit der EU?</t>
        </is>
      </c>
      <c r="E3998" t="inlineStr">
        <is>
          <t>Standard-4</t>
        </is>
      </c>
      <c r="F3998" t="n">
        <v>9</v>
      </c>
      <c r="G3998" t="inlineStr">
        <is>
          <t>Migration &amp; Integration</t>
        </is>
      </c>
      <c r="H3998" t="inlineStr">
        <is>
          <t>Q08233</t>
        </is>
      </c>
      <c r="I3998" t="inlineStr">
        <is>
          <t>de</t>
        </is>
      </c>
      <c r="J3998" t="b">
        <v>1</v>
      </c>
      <c r="K3998" t="inlineStr">
        <is>
          <t>2ef06ff6582258cc4675238f5159239c</t>
        </is>
      </c>
      <c r="L3998" t="inlineStr">
        <is>
          <t>2ef06ff6582258cc4675238f5159239c</t>
        </is>
      </c>
      <c r="M3998" t="n">
        <v>764</v>
      </c>
      <c r="N3998" t="n">
        <v>764</v>
      </c>
    </row>
    <row r="3999">
      <c r="A3999" t="n">
        <v>102</v>
      </c>
      <c r="B3999" t="n">
        <v>2016</v>
      </c>
      <c r="C3999" t="n">
        <v>1566</v>
      </c>
      <c r="D3999" t="inlineStr">
        <is>
          <t>Hat für Sie die strikte Umsetzung der Masseneinwanderungsinitiative Priorität gegenüber dem Erhalt der bilateralen Verträge mit der EU?</t>
        </is>
      </c>
      <c r="E3999" t="inlineStr">
        <is>
          <t>Standard-4</t>
        </is>
      </c>
      <c r="F3999" t="n">
        <v>9</v>
      </c>
      <c r="G3999" t="inlineStr">
        <is>
          <t>Migration &amp; Integration</t>
        </is>
      </c>
      <c r="H3999" t="inlineStr">
        <is>
          <t>Q08476</t>
        </is>
      </c>
      <c r="I3999" t="inlineStr">
        <is>
          <t>de</t>
        </is>
      </c>
      <c r="J3999" t="b">
        <v>1</v>
      </c>
      <c r="K3999" t="inlineStr">
        <is>
          <t>2ef06ff6582258cc4675238f5159239c</t>
        </is>
      </c>
      <c r="L3999" t="inlineStr">
        <is>
          <t>2ef06ff6582258cc4675238f5159239c</t>
        </is>
      </c>
      <c r="M3999" t="n">
        <v>764</v>
      </c>
      <c r="N3999" t="n">
        <v>764</v>
      </c>
    </row>
    <row r="4001">
      <c r="A4001" s="1">
        <f>== Cluster 683 – 12 Fragen – alle Fragen identisch ===</f>
        <v/>
      </c>
      <c r="B4001" s="1" t="n"/>
      <c r="C4001" s="1" t="n"/>
      <c r="D4001" s="1" t="n"/>
      <c r="E4001" s="1" t="n"/>
      <c r="F4001" s="1" t="n"/>
      <c r="G4001" s="1" t="n"/>
      <c r="H4001" s="1" t="n"/>
      <c r="I4001" s="1" t="n"/>
      <c r="J4001" s="1" t="n"/>
      <c r="K4001" s="1" t="n"/>
      <c r="L4001" s="1" t="n"/>
      <c r="M4001" s="1" t="n"/>
      <c r="N4001" s="1" t="n"/>
    </row>
    <row r="4002">
      <c r="A4002" t="inlineStr">
        <is>
          <t>ID_Wahl</t>
        </is>
      </c>
      <c r="B4002" t="inlineStr">
        <is>
          <t>Datum</t>
        </is>
      </c>
      <c r="C4002" t="inlineStr">
        <is>
          <t>Frage_ID</t>
        </is>
      </c>
      <c r="D4002" t="inlineStr">
        <is>
          <t>Frage_Text</t>
        </is>
      </c>
      <c r="E4002" t="inlineStr">
        <is>
          <t>Frage_Typ</t>
        </is>
      </c>
      <c r="F4002" t="inlineStr">
        <is>
          <t>Bereich_ID</t>
        </is>
      </c>
      <c r="G4002" t="inlineStr">
        <is>
          <t>Bereich</t>
        </is>
      </c>
      <c r="H4002" t="inlineStr">
        <is>
          <t>ID_gesamt</t>
        </is>
      </c>
      <c r="I4002" t="inlineStr">
        <is>
          <t>Sprache</t>
        </is>
      </c>
      <c r="J4002" t="inlineStr">
        <is>
          <t>Duplikat</t>
        </is>
      </c>
      <c r="K4002" t="inlineStr">
        <is>
          <t>Frage_Hash</t>
        </is>
      </c>
      <c r="L4002" t="inlineStr">
        <is>
          <t>Duplikat_Gruppe</t>
        </is>
      </c>
      <c r="M4002" t="inlineStr">
        <is>
          <t>Cluster_Duplikate</t>
        </is>
      </c>
      <c r="N4002" t="inlineStr">
        <is>
          <t>Cluster_Final</t>
        </is>
      </c>
    </row>
    <row r="4003">
      <c r="A4003" t="n">
        <v>123</v>
      </c>
      <c r="B4003" t="n">
        <v>2015</v>
      </c>
      <c r="C4003" t="n">
        <v>1888</v>
      </c>
      <c r="D4003" t="inlineStr">
        <is>
          <t>Eine Volksinitiative verlangt den Ausstieg aus der Atomenergie bis 2029. Befürworten Sie dies?</t>
        </is>
      </c>
      <c r="E4003" t="inlineStr">
        <is>
          <t>Standard-4</t>
        </is>
      </c>
      <c r="F4003" t="n">
        <v>13</v>
      </c>
      <c r="G4003" t="inlineStr">
        <is>
          <t>Umweltschutz &amp; Landwirtschaft</t>
        </is>
      </c>
      <c r="H4003" t="inlineStr">
        <is>
          <t>Q04601</t>
        </is>
      </c>
      <c r="I4003" t="inlineStr">
        <is>
          <t>de</t>
        </is>
      </c>
      <c r="J4003" t="b">
        <v>1</v>
      </c>
      <c r="K4003" t="inlineStr">
        <is>
          <t>0a4d7c442cce1cdd1ebeb88f6b1d2156</t>
        </is>
      </c>
      <c r="L4003" t="inlineStr">
        <is>
          <t>0a4d7c442cce1cdd1ebeb88f6b1d2156</t>
        </is>
      </c>
      <c r="M4003" t="n">
        <v>683</v>
      </c>
      <c r="N4003" t="n">
        <v>683</v>
      </c>
    </row>
    <row r="4004">
      <c r="A4004" t="n">
        <v>95</v>
      </c>
      <c r="B4004" t="n">
        <v>2015</v>
      </c>
      <c r="C4004" t="n">
        <v>1475</v>
      </c>
      <c r="D4004" t="inlineStr">
        <is>
          <t>Eine Volksinitiative verlangt den Ausstieg aus der Atomenergie bis 2029. Befürworten Sie dies?</t>
        </is>
      </c>
      <c r="E4004" t="inlineStr">
        <is>
          <t>Standard-4</t>
        </is>
      </c>
      <c r="F4004" t="n">
        <v>13</v>
      </c>
      <c r="G4004" t="inlineStr">
        <is>
          <t>Umweltschutz &amp; Landwirtschaft</t>
        </is>
      </c>
      <c r="H4004" t="inlineStr">
        <is>
          <t>Q04788</t>
        </is>
      </c>
      <c r="I4004" t="inlineStr">
        <is>
          <t>de</t>
        </is>
      </c>
      <c r="J4004" t="b">
        <v>1</v>
      </c>
      <c r="K4004" t="inlineStr">
        <is>
          <t>0a4d7c442cce1cdd1ebeb88f6b1d2156</t>
        </is>
      </c>
      <c r="L4004" t="inlineStr">
        <is>
          <t>0a4d7c442cce1cdd1ebeb88f6b1d2156</t>
        </is>
      </c>
      <c r="M4004" t="n">
        <v>683</v>
      </c>
      <c r="N4004" t="n">
        <v>683</v>
      </c>
    </row>
    <row r="4005">
      <c r="A4005" t="n">
        <v>122</v>
      </c>
      <c r="B4005" t="n">
        <v>2016</v>
      </c>
      <c r="C4005" t="n">
        <v>1831</v>
      </c>
      <c r="D4005" t="inlineStr">
        <is>
          <t>Eine Volksinitiative verlangt den Ausstieg aus der Atomenergie bis 2029. Befürworten Sie dies?</t>
        </is>
      </c>
      <c r="E4005" t="inlineStr">
        <is>
          <t>Standard-4</t>
        </is>
      </c>
      <c r="F4005" t="n">
        <v>13</v>
      </c>
      <c r="G4005" t="inlineStr">
        <is>
          <t>Umweltschutz &amp; Landwirtschaft</t>
        </is>
      </c>
      <c r="H4005" t="inlineStr">
        <is>
          <t>Q04962</t>
        </is>
      </c>
      <c r="I4005" t="inlineStr">
        <is>
          <t>de</t>
        </is>
      </c>
      <c r="J4005" t="b">
        <v>1</v>
      </c>
      <c r="K4005" t="inlineStr">
        <is>
          <t>0a4d7c442cce1cdd1ebeb88f6b1d2156</t>
        </is>
      </c>
      <c r="L4005" t="inlineStr">
        <is>
          <t>0a4d7c442cce1cdd1ebeb88f6b1d2156</t>
        </is>
      </c>
      <c r="M4005" t="n">
        <v>683</v>
      </c>
      <c r="N4005" t="n">
        <v>683</v>
      </c>
    </row>
    <row r="4006">
      <c r="A4006" t="n">
        <v>134</v>
      </c>
      <c r="B4006" t="n">
        <v>2016</v>
      </c>
      <c r="C4006" t="n">
        <v>1948</v>
      </c>
      <c r="D4006" t="inlineStr">
        <is>
          <t>Eine Volksinitiative verlangt den Ausstieg aus der Atomenergie bis 2029. Befürworten Sie dies?</t>
        </is>
      </c>
      <c r="E4006" t="inlineStr">
        <is>
          <t>Standard-4</t>
        </is>
      </c>
      <c r="F4006" t="n">
        <v>13</v>
      </c>
      <c r="G4006" t="inlineStr">
        <is>
          <t>Umweltschutz &amp; Landwirtschaft</t>
        </is>
      </c>
      <c r="H4006" t="inlineStr">
        <is>
          <t>Q05019</t>
        </is>
      </c>
      <c r="I4006" t="inlineStr">
        <is>
          <t>de</t>
        </is>
      </c>
      <c r="J4006" t="b">
        <v>1</v>
      </c>
      <c r="K4006" t="inlineStr">
        <is>
          <t>0a4d7c442cce1cdd1ebeb88f6b1d2156</t>
        </is>
      </c>
      <c r="L4006" t="inlineStr">
        <is>
          <t>0a4d7c442cce1cdd1ebeb88f6b1d2156</t>
        </is>
      </c>
      <c r="M4006" t="n">
        <v>683</v>
      </c>
      <c r="N4006" t="n">
        <v>683</v>
      </c>
    </row>
    <row r="4007">
      <c r="A4007" t="n">
        <v>100</v>
      </c>
      <c r="B4007" t="n">
        <v>2016</v>
      </c>
      <c r="C4007" t="n">
        <v>1621</v>
      </c>
      <c r="D4007" t="inlineStr">
        <is>
          <t>Eine Volksinitiative verlangt den Ausstieg aus der Atomenergie bis 2029. Befürworten Sie dies?</t>
        </is>
      </c>
      <c r="E4007" t="inlineStr">
        <is>
          <t>Standard-4</t>
        </is>
      </c>
      <c r="F4007" t="n">
        <v>13</v>
      </c>
      <c r="G4007" t="inlineStr">
        <is>
          <t>Umweltschutz &amp; Landwirtschaft</t>
        </is>
      </c>
      <c r="H4007" t="inlineStr">
        <is>
          <t>Q05064</t>
        </is>
      </c>
      <c r="I4007" t="inlineStr">
        <is>
          <t>de</t>
        </is>
      </c>
      <c r="J4007" t="b">
        <v>1</v>
      </c>
      <c r="K4007" t="inlineStr">
        <is>
          <t>0a4d7c442cce1cdd1ebeb88f6b1d2156</t>
        </is>
      </c>
      <c r="L4007" t="inlineStr">
        <is>
          <t>0a4d7c442cce1cdd1ebeb88f6b1d2156</t>
        </is>
      </c>
      <c r="M4007" t="n">
        <v>683</v>
      </c>
      <c r="N4007" t="n">
        <v>683</v>
      </c>
    </row>
    <row r="4008">
      <c r="A4008" t="n">
        <v>105</v>
      </c>
      <c r="B4008" t="n">
        <v>2016</v>
      </c>
      <c r="C4008" t="n">
        <v>1660</v>
      </c>
      <c r="D4008" t="inlineStr">
        <is>
          <t>Eine Volksinitiative verlangt den Ausstieg aus der Atomenergie bis 2029. Befürworten Sie dies?</t>
        </is>
      </c>
      <c r="E4008" t="inlineStr">
        <is>
          <t>Standard-4</t>
        </is>
      </c>
      <c r="F4008" t="n">
        <v>13</v>
      </c>
      <c r="G4008" t="inlineStr">
        <is>
          <t>Umweltschutz &amp; Landwirtschaft</t>
        </is>
      </c>
      <c r="H4008" t="inlineStr">
        <is>
          <t>Q05103</t>
        </is>
      </c>
      <c r="I4008" t="inlineStr">
        <is>
          <t>de</t>
        </is>
      </c>
      <c r="J4008" t="b">
        <v>1</v>
      </c>
      <c r="K4008" t="inlineStr">
        <is>
          <t>0a4d7c442cce1cdd1ebeb88f6b1d2156</t>
        </is>
      </c>
      <c r="L4008" t="inlineStr">
        <is>
          <t>0a4d7c442cce1cdd1ebeb88f6b1d2156</t>
        </is>
      </c>
      <c r="M4008" t="n">
        <v>683</v>
      </c>
      <c r="N4008" t="n">
        <v>683</v>
      </c>
    </row>
    <row r="4009">
      <c r="A4009" t="n">
        <v>122</v>
      </c>
      <c r="B4009" t="n">
        <v>2016</v>
      </c>
      <c r="C4009" t="n">
        <v>1831</v>
      </c>
      <c r="D4009" t="inlineStr">
        <is>
          <t>Eine Volksinitiative verlangt den Ausstieg aus der Atomenergie bis 2029. Befürworten Sie dies?</t>
        </is>
      </c>
      <c r="E4009" t="inlineStr">
        <is>
          <t>Standard-4</t>
        </is>
      </c>
      <c r="F4009" t="n">
        <v>13</v>
      </c>
      <c r="G4009" t="inlineStr">
        <is>
          <t>Umweltschutz &amp; Landwirtschaft</t>
        </is>
      </c>
      <c r="H4009" t="inlineStr">
        <is>
          <t>Q06312</t>
        </is>
      </c>
      <c r="I4009" t="inlineStr">
        <is>
          <t>de</t>
        </is>
      </c>
      <c r="J4009" t="b">
        <v>1</v>
      </c>
      <c r="K4009" t="inlineStr">
        <is>
          <t>0a4d7c442cce1cdd1ebeb88f6b1d2156</t>
        </is>
      </c>
      <c r="L4009" t="inlineStr">
        <is>
          <t>0a4d7c442cce1cdd1ebeb88f6b1d2156</t>
        </is>
      </c>
      <c r="M4009" t="n">
        <v>683</v>
      </c>
      <c r="N4009" t="n">
        <v>683</v>
      </c>
    </row>
    <row r="4010">
      <c r="A4010" t="n">
        <v>123</v>
      </c>
      <c r="B4010" t="n">
        <v>2016</v>
      </c>
      <c r="C4010" t="n">
        <v>1888</v>
      </c>
      <c r="D4010" t="inlineStr">
        <is>
          <t>Eine Volksinitiative verlangt den Ausstieg aus der Atomenergie bis 2029. Befürworten Sie dies?</t>
        </is>
      </c>
      <c r="E4010" t="inlineStr">
        <is>
          <t>Standard-4</t>
        </is>
      </c>
      <c r="F4010" t="n">
        <v>13</v>
      </c>
      <c r="G4010" t="inlineStr">
        <is>
          <t>Umweltschutz &amp; Landwirtschaft</t>
        </is>
      </c>
      <c r="H4010" t="inlineStr">
        <is>
          <t>Q06710</t>
        </is>
      </c>
      <c r="I4010" t="inlineStr">
        <is>
          <t>de</t>
        </is>
      </c>
      <c r="J4010" t="b">
        <v>1</v>
      </c>
      <c r="K4010" t="inlineStr">
        <is>
          <t>0a4d7c442cce1cdd1ebeb88f6b1d2156</t>
        </is>
      </c>
      <c r="L4010" t="inlineStr">
        <is>
          <t>0a4d7c442cce1cdd1ebeb88f6b1d2156</t>
        </is>
      </c>
      <c r="M4010" t="n">
        <v>683</v>
      </c>
      <c r="N4010" t="n">
        <v>683</v>
      </c>
    </row>
    <row r="4011">
      <c r="A4011" t="n">
        <v>134</v>
      </c>
      <c r="B4011" t="n">
        <v>2016</v>
      </c>
      <c r="C4011" t="n">
        <v>1948</v>
      </c>
      <c r="D4011" t="inlineStr">
        <is>
          <t>Eine Volksinitiative verlangt den Ausstieg aus der Atomenergie bis 2029. Befürworten Sie dies?</t>
        </is>
      </c>
      <c r="E4011" t="inlineStr">
        <is>
          <t>Standard-4</t>
        </is>
      </c>
      <c r="F4011" t="n">
        <v>13</v>
      </c>
      <c r="G4011" t="inlineStr">
        <is>
          <t>Umweltschutz &amp; Landwirtschaft</t>
        </is>
      </c>
      <c r="H4011" t="inlineStr">
        <is>
          <t>Q06888</t>
        </is>
      </c>
      <c r="I4011" t="inlineStr">
        <is>
          <t>de</t>
        </is>
      </c>
      <c r="J4011" t="b">
        <v>1</v>
      </c>
      <c r="K4011" t="inlineStr">
        <is>
          <t>0a4d7c442cce1cdd1ebeb88f6b1d2156</t>
        </is>
      </c>
      <c r="L4011" t="inlineStr">
        <is>
          <t>0a4d7c442cce1cdd1ebeb88f6b1d2156</t>
        </is>
      </c>
      <c r="M4011" t="n">
        <v>683</v>
      </c>
      <c r="N4011" t="n">
        <v>683</v>
      </c>
    </row>
    <row r="4012">
      <c r="A4012" t="n">
        <v>95</v>
      </c>
      <c r="B4012" t="n">
        <v>2015</v>
      </c>
      <c r="C4012" t="n">
        <v>1475</v>
      </c>
      <c r="D4012" t="inlineStr">
        <is>
          <t>Eine Volksinitiative verlangt den Ausstieg aus der Atomenergie bis 2029. Befürworten Sie dies?</t>
        </is>
      </c>
      <c r="E4012" t="inlineStr">
        <is>
          <t>Standard-4</t>
        </is>
      </c>
      <c r="F4012" t="n">
        <v>13</v>
      </c>
      <c r="G4012" t="inlineStr">
        <is>
          <t>Umweltschutz &amp; Landwirtschaft</t>
        </is>
      </c>
      <c r="H4012" t="inlineStr">
        <is>
          <t>Q07568</t>
        </is>
      </c>
      <c r="I4012" t="inlineStr">
        <is>
          <t>de</t>
        </is>
      </c>
      <c r="J4012" t="b">
        <v>1</v>
      </c>
      <c r="K4012" t="inlineStr">
        <is>
          <t>0a4d7c442cce1cdd1ebeb88f6b1d2156</t>
        </is>
      </c>
      <c r="L4012" t="inlineStr">
        <is>
          <t>0a4d7c442cce1cdd1ebeb88f6b1d2156</t>
        </is>
      </c>
      <c r="M4012" t="n">
        <v>683</v>
      </c>
      <c r="N4012" t="n">
        <v>683</v>
      </c>
    </row>
    <row r="4013">
      <c r="A4013" t="n">
        <v>100</v>
      </c>
      <c r="B4013" t="n">
        <v>2016</v>
      </c>
      <c r="C4013" t="n">
        <v>1621</v>
      </c>
      <c r="D4013" t="inlineStr">
        <is>
          <t>Eine Volksinitiative verlangt den Ausstieg aus der Atomenergie bis 2029. Befürworten Sie dies?</t>
        </is>
      </c>
      <c r="E4013" t="inlineStr">
        <is>
          <t>Standard-4</t>
        </is>
      </c>
      <c r="F4013" t="n">
        <v>13</v>
      </c>
      <c r="G4013" t="inlineStr">
        <is>
          <t>Umweltschutz &amp; Landwirtschaft</t>
        </is>
      </c>
      <c r="H4013" t="inlineStr">
        <is>
          <t>Q07834</t>
        </is>
      </c>
      <c r="I4013" t="inlineStr">
        <is>
          <t>de</t>
        </is>
      </c>
      <c r="J4013" t="b">
        <v>1</v>
      </c>
      <c r="K4013" t="inlineStr">
        <is>
          <t>0a4d7c442cce1cdd1ebeb88f6b1d2156</t>
        </is>
      </c>
      <c r="L4013" t="inlineStr">
        <is>
          <t>0a4d7c442cce1cdd1ebeb88f6b1d2156</t>
        </is>
      </c>
      <c r="M4013" t="n">
        <v>683</v>
      </c>
      <c r="N4013" t="n">
        <v>683</v>
      </c>
    </row>
    <row r="4014">
      <c r="A4014" t="n">
        <v>105</v>
      </c>
      <c r="B4014" t="n">
        <v>2016</v>
      </c>
      <c r="C4014" t="n">
        <v>1660</v>
      </c>
      <c r="D4014" t="inlineStr">
        <is>
          <t>Eine Volksinitiative verlangt den Ausstieg aus der Atomenergie bis 2029. Befürworten Sie dies?</t>
        </is>
      </c>
      <c r="E4014" t="inlineStr">
        <is>
          <t>Standard-4</t>
        </is>
      </c>
      <c r="F4014" t="n">
        <v>13</v>
      </c>
      <c r="G4014" t="inlineStr">
        <is>
          <t>Umweltschutz &amp; Landwirtschaft</t>
        </is>
      </c>
      <c r="H4014" t="inlineStr">
        <is>
          <t>Q08242</t>
        </is>
      </c>
      <c r="I4014" t="inlineStr">
        <is>
          <t>de</t>
        </is>
      </c>
      <c r="J4014" t="b">
        <v>1</v>
      </c>
      <c r="K4014" t="inlineStr">
        <is>
          <t>0a4d7c442cce1cdd1ebeb88f6b1d2156</t>
        </is>
      </c>
      <c r="L4014" t="inlineStr">
        <is>
          <t>0a4d7c442cce1cdd1ebeb88f6b1d2156</t>
        </is>
      </c>
      <c r="M4014" t="n">
        <v>683</v>
      </c>
      <c r="N4014" t="n">
        <v>683</v>
      </c>
    </row>
    <row r="4016">
      <c r="A4016" s="1">
        <f>== Cluster 163 – 12 Fragen – alle Fragen identisch ===</f>
        <v/>
      </c>
      <c r="B4016" s="1" t="n"/>
      <c r="C4016" s="1" t="n"/>
      <c r="D4016" s="1" t="n"/>
      <c r="E4016" s="1" t="n"/>
      <c r="F4016" s="1" t="n"/>
      <c r="G4016" s="1" t="n"/>
      <c r="H4016" s="1" t="n"/>
      <c r="I4016" s="1" t="n"/>
      <c r="J4016" s="1" t="n"/>
      <c r="K4016" s="1" t="n"/>
      <c r="L4016" s="1" t="n"/>
      <c r="M4016" s="1" t="n"/>
      <c r="N4016" s="1" t="n"/>
    </row>
    <row r="4017">
      <c r="A4017" t="inlineStr">
        <is>
          <t>ID_Wahl</t>
        </is>
      </c>
      <c r="B4017" t="inlineStr">
        <is>
          <t>Datum</t>
        </is>
      </c>
      <c r="C4017" t="inlineStr">
        <is>
          <t>Frage_ID</t>
        </is>
      </c>
      <c r="D4017" t="inlineStr">
        <is>
          <t>Frage_Text</t>
        </is>
      </c>
      <c r="E4017" t="inlineStr">
        <is>
          <t>Frage_Typ</t>
        </is>
      </c>
      <c r="F4017" t="inlineStr">
        <is>
          <t>Bereich_ID</t>
        </is>
      </c>
      <c r="G4017" t="inlineStr">
        <is>
          <t>Bereich</t>
        </is>
      </c>
      <c r="H4017" t="inlineStr">
        <is>
          <t>ID_gesamt</t>
        </is>
      </c>
      <c r="I4017" t="inlineStr">
        <is>
          <t>Sprache</t>
        </is>
      </c>
      <c r="J4017" t="inlineStr">
        <is>
          <t>Duplikat</t>
        </is>
      </c>
      <c r="K4017" t="inlineStr">
        <is>
          <t>Frage_Hash</t>
        </is>
      </c>
      <c r="L4017" t="inlineStr">
        <is>
          <t>Duplikat_Gruppe</t>
        </is>
      </c>
      <c r="M4017" t="inlineStr">
        <is>
          <t>Cluster_Duplikate</t>
        </is>
      </c>
      <c r="N4017" t="inlineStr">
        <is>
          <t>Cluster_Final</t>
        </is>
      </c>
    </row>
    <row r="4018">
      <c r="A4018" t="n">
        <v>9</v>
      </c>
      <c r="B4018" s="2" t="n">
        <v>43912</v>
      </c>
      <c r="C4018" t="n">
        <v>802</v>
      </c>
      <c r="D4018" t="inlineStr">
        <is>
          <t>Sollen bei öffentlichen Aufträgen lokale Anbieter und Produkte (soweit rechtlich zulässig) vorgezogen werden, auch wenn diese etwas teurer sind?</t>
        </is>
      </c>
      <c r="E4018" t="inlineStr">
        <is>
          <t>options4</t>
        </is>
      </c>
      <c r="F4018" t="n">
        <v>4522</v>
      </c>
      <c r="G4018" t="inlineStr">
        <is>
          <t>Wirtschaft &amp; Arbeit</t>
        </is>
      </c>
      <c r="H4018" t="inlineStr">
        <is>
          <t>Q00246</t>
        </is>
      </c>
      <c r="I4018" t="inlineStr">
        <is>
          <t>de</t>
        </is>
      </c>
      <c r="J4018" t="b">
        <v>1</v>
      </c>
      <c r="K4018" t="inlineStr">
        <is>
          <t>1fbeabafce8ce35fdea22aeccea69f52</t>
        </is>
      </c>
      <c r="L4018" t="inlineStr">
        <is>
          <t>1fbeabafce8ce35fdea22aeccea69f52</t>
        </is>
      </c>
      <c r="M4018" t="n">
        <v>163</v>
      </c>
      <c r="N4018" t="n">
        <v>163</v>
      </c>
    </row>
    <row r="4019">
      <c r="A4019" t="n">
        <v>32</v>
      </c>
      <c r="B4019" s="2" t="n">
        <v>44164</v>
      </c>
      <c r="C4019" t="n">
        <v>2746</v>
      </c>
      <c r="D4019" t="inlineStr">
        <is>
          <t>Sollen bei öffentlichen Aufträgen lokale Anbieter und Produkte (soweit rechtlich zulässig) vorgezogen werden, auch wenn diese etwas teurer sind?</t>
        </is>
      </c>
      <c r="E4019" t="inlineStr">
        <is>
          <t>options4</t>
        </is>
      </c>
      <c r="F4019" t="n">
        <v>4538</v>
      </c>
      <c r="G4019" t="inlineStr">
        <is>
          <t>Wirtschaft &amp; Arbeit</t>
        </is>
      </c>
      <c r="H4019" t="inlineStr">
        <is>
          <t>Q00799</t>
        </is>
      </c>
      <c r="I4019" t="inlineStr">
        <is>
          <t>de</t>
        </is>
      </c>
      <c r="J4019" t="b">
        <v>1</v>
      </c>
      <c r="K4019" t="inlineStr">
        <is>
          <t>1fbeabafce8ce35fdea22aeccea69f52</t>
        </is>
      </c>
      <c r="L4019" t="inlineStr">
        <is>
          <t>1fbeabafce8ce35fdea22aeccea69f52</t>
        </is>
      </c>
      <c r="M4019" t="n">
        <v>163</v>
      </c>
      <c r="N4019" t="n">
        <v>163</v>
      </c>
    </row>
    <row r="4020">
      <c r="A4020" t="n">
        <v>105</v>
      </c>
      <c r="B4020" s="2" t="n">
        <v>44633</v>
      </c>
      <c r="C4020" t="n">
        <v>5437</v>
      </c>
      <c r="D4020" t="inlineStr">
        <is>
          <t>Sollen bei öffentlichen Aufträgen lokale Anbieter und Produkte (soweit rechtlich zulässig) vorgezogen werden, auch wenn diese etwas teurer sind?</t>
        </is>
      </c>
      <c r="E4020" t="inlineStr">
        <is>
          <t>options4</t>
        </is>
      </c>
      <c r="F4020" t="n">
        <v>4616</v>
      </c>
      <c r="G4020" t="inlineStr">
        <is>
          <t>Wirtschaft &amp; Arbeit</t>
        </is>
      </c>
      <c r="H4020" t="inlineStr">
        <is>
          <t>Q01859</t>
        </is>
      </c>
      <c r="I4020" t="inlineStr">
        <is>
          <t>de</t>
        </is>
      </c>
      <c r="J4020" t="b">
        <v>1</v>
      </c>
      <c r="K4020" t="inlineStr">
        <is>
          <t>1fbeabafce8ce35fdea22aeccea69f52</t>
        </is>
      </c>
      <c r="L4020" t="inlineStr">
        <is>
          <t>1fbeabafce8ce35fdea22aeccea69f52</t>
        </is>
      </c>
      <c r="M4020" t="n">
        <v>163</v>
      </c>
      <c r="N4020" t="n">
        <v>163</v>
      </c>
    </row>
    <row r="4021">
      <c r="A4021" t="n">
        <v>106</v>
      </c>
      <c r="B4021" s="2" t="n">
        <v>44633</v>
      </c>
      <c r="C4021" t="n">
        <v>5328</v>
      </c>
      <c r="D4021" t="inlineStr">
        <is>
          <t>Sollen bei öffentlichen Aufträgen lokale Anbieter und Produkte (soweit rechtlich zulässig) vorgezogen werden, auch wenn diese etwas teurer sind?</t>
        </is>
      </c>
      <c r="E4021" t="inlineStr">
        <is>
          <t>options4</t>
        </is>
      </c>
      <c r="F4021" t="n">
        <v>4614</v>
      </c>
      <c r="G4021" t="inlineStr">
        <is>
          <t>Wirtschaft &amp; Arbeit</t>
        </is>
      </c>
      <c r="H4021" t="inlineStr">
        <is>
          <t>Q01914</t>
        </is>
      </c>
      <c r="I4021" t="inlineStr">
        <is>
          <t>de</t>
        </is>
      </c>
      <c r="J4021" t="b">
        <v>1</v>
      </c>
      <c r="K4021" t="inlineStr">
        <is>
          <t>1fbeabafce8ce35fdea22aeccea69f52</t>
        </is>
      </c>
      <c r="L4021" t="inlineStr">
        <is>
          <t>1fbeabafce8ce35fdea22aeccea69f52</t>
        </is>
      </c>
      <c r="M4021" t="n">
        <v>163</v>
      </c>
      <c r="N4021" t="n">
        <v>163</v>
      </c>
    </row>
    <row r="4022">
      <c r="A4022" t="n">
        <v>109</v>
      </c>
      <c r="B4022" s="2" t="n">
        <v>44647</v>
      </c>
      <c r="C4022" t="n">
        <v>5582</v>
      </c>
      <c r="D4022" t="inlineStr">
        <is>
          <t>Sollen bei öffentlichen Aufträgen lokale Anbieter und Produkte (soweit rechtlich zulässig) vorgezogen werden, auch wenn diese etwas teurer sind?</t>
        </is>
      </c>
      <c r="E4022" t="inlineStr">
        <is>
          <t>options4</t>
        </is>
      </c>
      <c r="F4022" t="n">
        <v>4618</v>
      </c>
      <c r="G4022" t="inlineStr">
        <is>
          <t>Wirtschaft &amp; Arbeit</t>
        </is>
      </c>
      <c r="H4022" t="inlineStr">
        <is>
          <t>Q01964</t>
        </is>
      </c>
      <c r="I4022" t="inlineStr">
        <is>
          <t>de</t>
        </is>
      </c>
      <c r="J4022" t="b">
        <v>1</v>
      </c>
      <c r="K4022" t="inlineStr">
        <is>
          <t>1fbeabafce8ce35fdea22aeccea69f52</t>
        </is>
      </c>
      <c r="L4022" t="inlineStr">
        <is>
          <t>1fbeabafce8ce35fdea22aeccea69f52</t>
        </is>
      </c>
      <c r="M4022" t="n">
        <v>163</v>
      </c>
      <c r="N4022" t="n">
        <v>163</v>
      </c>
    </row>
    <row r="4023">
      <c r="A4023" t="n">
        <v>512</v>
      </c>
      <c r="B4023" s="2" t="n">
        <v>44633</v>
      </c>
      <c r="C4023" t="n">
        <v>5329</v>
      </c>
      <c r="D4023" t="inlineStr">
        <is>
          <t>Sollen bei öffentlichen Aufträgen lokale Anbieter und Produkte (soweit rechtlich zulässig) vorgezogen werden, auch wenn diese etwas teurer sind?</t>
        </is>
      </c>
      <c r="E4023" t="inlineStr">
        <is>
          <t>options4</t>
        </is>
      </c>
      <c r="F4023" t="n">
        <v>4617</v>
      </c>
      <c r="G4023" t="inlineStr">
        <is>
          <t>Wirtschaft &amp; Arbeit</t>
        </is>
      </c>
      <c r="H4023" t="inlineStr">
        <is>
          <t>Q02557</t>
        </is>
      </c>
      <c r="I4023" t="inlineStr">
        <is>
          <t>de</t>
        </is>
      </c>
      <c r="J4023" t="b">
        <v>1</v>
      </c>
      <c r="K4023" t="inlineStr">
        <is>
          <t>1fbeabafce8ce35fdea22aeccea69f52</t>
        </is>
      </c>
      <c r="L4023" t="inlineStr">
        <is>
          <t>1fbeabafce8ce35fdea22aeccea69f52</t>
        </is>
      </c>
      <c r="M4023" t="n">
        <v>163</v>
      </c>
      <c r="N4023" t="n">
        <v>163</v>
      </c>
    </row>
    <row r="4024">
      <c r="A4024" t="n">
        <v>154</v>
      </c>
      <c r="B4024" t="n">
        <v>2017</v>
      </c>
      <c r="C4024" t="n">
        <v>2182</v>
      </c>
      <c r="D4024" t="inlineStr">
        <is>
          <t>Sollen bei öffentlichen Aufträgen lokale Anbieter und Produkte (soweit rechtlich zulässig) vorgezogen werden, auch wenn diese etwas teurer sind?</t>
        </is>
      </c>
      <c r="E4024" t="inlineStr">
        <is>
          <t>Standard-4</t>
        </is>
      </c>
      <c r="F4024" t="n">
        <v>15</v>
      </c>
      <c r="G4024" t="inlineStr">
        <is>
          <t>Wirtschaft &amp; Arbeit</t>
        </is>
      </c>
      <c r="H4024" t="inlineStr">
        <is>
          <t>Q05263</t>
        </is>
      </c>
      <c r="I4024" t="inlineStr">
        <is>
          <t>de</t>
        </is>
      </c>
      <c r="J4024" t="b">
        <v>1</v>
      </c>
      <c r="K4024" t="inlineStr">
        <is>
          <t>1fbeabafce8ce35fdea22aeccea69f52</t>
        </is>
      </c>
      <c r="L4024" t="inlineStr">
        <is>
          <t>1fbeabafce8ce35fdea22aeccea69f52</t>
        </is>
      </c>
      <c r="M4024" t="n">
        <v>163</v>
      </c>
      <c r="N4024" t="n">
        <v>163</v>
      </c>
    </row>
    <row r="4025">
      <c r="A4025" t="n">
        <v>195</v>
      </c>
      <c r="B4025" t="n">
        <v>2018</v>
      </c>
      <c r="C4025" t="n">
        <v>3091</v>
      </c>
      <c r="D4025" t="inlineStr">
        <is>
          <t>Sollen bei öffentlichen Aufträgen lokale Anbieter und Produkte (soweit rechtlich zulässig) vorgezogen werden, auch wenn diese etwas teurer sind?</t>
        </is>
      </c>
      <c r="E4025" t="inlineStr">
        <is>
          <t>Standard-4</t>
        </is>
      </c>
      <c r="F4025" t="n">
        <v>15</v>
      </c>
      <c r="G4025" t="inlineStr">
        <is>
          <t>Wirtschaft &amp; Arbeit</t>
        </is>
      </c>
      <c r="H4025" t="inlineStr">
        <is>
          <t>Q05734</t>
        </is>
      </c>
      <c r="I4025" t="inlineStr">
        <is>
          <t>de</t>
        </is>
      </c>
      <c r="J4025" t="b">
        <v>1</v>
      </c>
      <c r="K4025" t="inlineStr">
        <is>
          <t>1fbeabafce8ce35fdea22aeccea69f52</t>
        </is>
      </c>
      <c r="L4025" t="inlineStr">
        <is>
          <t>1fbeabafce8ce35fdea22aeccea69f52</t>
        </is>
      </c>
      <c r="M4025" t="n">
        <v>163</v>
      </c>
      <c r="N4025" t="n">
        <v>163</v>
      </c>
    </row>
    <row r="4026">
      <c r="A4026" t="n">
        <v>237</v>
      </c>
      <c r="B4026" t="n">
        <v>2020</v>
      </c>
      <c r="C4026" t="n">
        <v>3709</v>
      </c>
      <c r="D4026" t="inlineStr">
        <is>
          <t>Sollen bei öffentlichen Aufträgen lokale Anbieter und Produkte (soweit rechtlich zulässig) vorgezogen werden, auch wenn diese etwas teurer sind?</t>
        </is>
      </c>
      <c r="E4026" t="inlineStr">
        <is>
          <t>Standard-4</t>
        </is>
      </c>
      <c r="F4026" t="n">
        <v>15</v>
      </c>
      <c r="G4026" t="inlineStr">
        <is>
          <t>Wirtschaft &amp; Arbeit</t>
        </is>
      </c>
      <c r="H4026" t="inlineStr">
        <is>
          <t>Q06108</t>
        </is>
      </c>
      <c r="I4026" t="inlineStr">
        <is>
          <t>de</t>
        </is>
      </c>
      <c r="J4026" t="b">
        <v>1</v>
      </c>
      <c r="K4026" t="inlineStr">
        <is>
          <t>1fbeabafce8ce35fdea22aeccea69f52</t>
        </is>
      </c>
      <c r="L4026" t="inlineStr">
        <is>
          <t>1fbeabafce8ce35fdea22aeccea69f52</t>
        </is>
      </c>
      <c r="M4026" t="n">
        <v>163</v>
      </c>
      <c r="N4026" t="n">
        <v>163</v>
      </c>
    </row>
    <row r="4027">
      <c r="A4027" t="n">
        <v>154</v>
      </c>
      <c r="B4027" t="n">
        <v>2017</v>
      </c>
      <c r="C4027" t="n">
        <v>2182</v>
      </c>
      <c r="D4027" t="inlineStr">
        <is>
          <t>Sollen bei öffentlichen Aufträgen lokale Anbieter und Produkte (soweit rechtlich zulässig) vorgezogen werden, auch wenn diese etwas teurer sind?</t>
        </is>
      </c>
      <c r="E4027" t="inlineStr">
        <is>
          <t>Standard-4</t>
        </is>
      </c>
      <c r="F4027" t="n">
        <v>15</v>
      </c>
      <c r="G4027" t="inlineStr">
        <is>
          <t>Wirtschaft &amp; Arbeit</t>
        </is>
      </c>
      <c r="H4027" t="inlineStr">
        <is>
          <t>Q08053</t>
        </is>
      </c>
      <c r="I4027" t="inlineStr">
        <is>
          <t>de</t>
        </is>
      </c>
      <c r="J4027" t="b">
        <v>1</v>
      </c>
      <c r="K4027" t="inlineStr">
        <is>
          <t>1fbeabafce8ce35fdea22aeccea69f52</t>
        </is>
      </c>
      <c r="L4027" t="inlineStr">
        <is>
          <t>1fbeabafce8ce35fdea22aeccea69f52</t>
        </is>
      </c>
      <c r="M4027" t="n">
        <v>163</v>
      </c>
      <c r="N4027" t="n">
        <v>163</v>
      </c>
    </row>
    <row r="4028">
      <c r="A4028" t="n">
        <v>237</v>
      </c>
      <c r="B4028" t="n">
        <v>2020</v>
      </c>
      <c r="C4028" t="n">
        <v>3709</v>
      </c>
      <c r="D4028" t="inlineStr">
        <is>
          <t>Sollen bei öffentlichen Aufträgen lokale Anbieter und Produkte (soweit rechtlich zulässig) vorgezogen werden, auch wenn diese etwas teurer sind?</t>
        </is>
      </c>
      <c r="E4028" t="inlineStr">
        <is>
          <t>Standard-4</t>
        </is>
      </c>
      <c r="F4028" t="n">
        <v>15</v>
      </c>
      <c r="G4028" t="inlineStr">
        <is>
          <t>Wirtschaft &amp; Arbeit</t>
        </is>
      </c>
      <c r="H4028" t="inlineStr">
        <is>
          <t>Q08148</t>
        </is>
      </c>
      <c r="I4028" t="inlineStr">
        <is>
          <t>de</t>
        </is>
      </c>
      <c r="J4028" t="b">
        <v>1</v>
      </c>
      <c r="K4028" t="inlineStr">
        <is>
          <t>1fbeabafce8ce35fdea22aeccea69f52</t>
        </is>
      </c>
      <c r="L4028" t="inlineStr">
        <is>
          <t>1fbeabafce8ce35fdea22aeccea69f52</t>
        </is>
      </c>
      <c r="M4028" t="n">
        <v>163</v>
      </c>
      <c r="N4028" t="n">
        <v>163</v>
      </c>
    </row>
    <row r="4029">
      <c r="A4029" t="n">
        <v>195</v>
      </c>
      <c r="B4029" t="n">
        <v>2018</v>
      </c>
      <c r="C4029" t="n">
        <v>3091</v>
      </c>
      <c r="D4029" t="inlineStr">
        <is>
          <t>Sollen bei öffentlichen Aufträgen lokale Anbieter und Produkte (soweit rechtlich zulässig) vorgezogen werden, auch wenn diese etwas teurer sind?</t>
        </is>
      </c>
      <c r="E4029" t="inlineStr">
        <is>
          <t>Standard-4</t>
        </is>
      </c>
      <c r="F4029" t="n">
        <v>15</v>
      </c>
      <c r="G4029" t="inlineStr">
        <is>
          <t>Wirtschaft &amp; Arbeit</t>
        </is>
      </c>
      <c r="H4029" t="inlineStr">
        <is>
          <t>Q08877</t>
        </is>
      </c>
      <c r="I4029" t="inlineStr">
        <is>
          <t>de</t>
        </is>
      </c>
      <c r="J4029" t="b">
        <v>1</v>
      </c>
      <c r="K4029" t="inlineStr">
        <is>
          <t>1fbeabafce8ce35fdea22aeccea69f52</t>
        </is>
      </c>
      <c r="L4029" t="inlineStr">
        <is>
          <t>1fbeabafce8ce35fdea22aeccea69f52</t>
        </is>
      </c>
      <c r="M4029" t="n">
        <v>163</v>
      </c>
      <c r="N4029" t="n">
        <v>163</v>
      </c>
    </row>
    <row r="4031">
      <c r="A4031" s="1">
        <f>== Cluster 684 – 12 Fragen – alle Fragen identisch ===</f>
        <v/>
      </c>
      <c r="B4031" s="1" t="n"/>
      <c r="C4031" s="1" t="n"/>
      <c r="D4031" s="1" t="n"/>
      <c r="E4031" s="1" t="n"/>
      <c r="F4031" s="1" t="n"/>
      <c r="G4031" s="1" t="n"/>
      <c r="H4031" s="1" t="n"/>
      <c r="I4031" s="1" t="n"/>
      <c r="J4031" s="1" t="n"/>
      <c r="K4031" s="1" t="n"/>
      <c r="L4031" s="1" t="n"/>
      <c r="M4031" s="1" t="n"/>
      <c r="N4031" s="1" t="n"/>
    </row>
    <row r="4032">
      <c r="A4032" t="inlineStr">
        <is>
          <t>ID_Wahl</t>
        </is>
      </c>
      <c r="B4032" t="inlineStr">
        <is>
          <t>Datum</t>
        </is>
      </c>
      <c r="C4032" t="inlineStr">
        <is>
          <t>Frage_ID</t>
        </is>
      </c>
      <c r="D4032" t="inlineStr">
        <is>
          <t>Frage_Text</t>
        </is>
      </c>
      <c r="E4032" t="inlineStr">
        <is>
          <t>Frage_Typ</t>
        </is>
      </c>
      <c r="F4032" t="inlineStr">
        <is>
          <t>Bereich_ID</t>
        </is>
      </c>
      <c r="G4032" t="inlineStr">
        <is>
          <t>Bereich</t>
        </is>
      </c>
      <c r="H4032" t="inlineStr">
        <is>
          <t>ID_gesamt</t>
        </is>
      </c>
      <c r="I4032" t="inlineStr">
        <is>
          <t>Sprache</t>
        </is>
      </c>
      <c r="J4032" t="inlineStr">
        <is>
          <t>Duplikat</t>
        </is>
      </c>
      <c r="K4032" t="inlineStr">
        <is>
          <t>Frage_Hash</t>
        </is>
      </c>
      <c r="L4032" t="inlineStr">
        <is>
          <t>Duplikat_Gruppe</t>
        </is>
      </c>
      <c r="M4032" t="inlineStr">
        <is>
          <t>Cluster_Duplikate</t>
        </is>
      </c>
      <c r="N4032" t="inlineStr">
        <is>
          <t>Cluster_Final</t>
        </is>
      </c>
    </row>
    <row r="4033">
      <c r="A4033" t="n">
        <v>123</v>
      </c>
      <c r="B4033" t="n">
        <v>2015</v>
      </c>
      <c r="C4033" t="n">
        <v>1914</v>
      </c>
      <c r="D4033" t="inlineStr">
        <is>
          <t>Umweltschutz</t>
        </is>
      </c>
      <c r="E4033" t="inlineStr">
        <is>
          <t>Budget-5</t>
        </is>
      </c>
      <c r="F4033" t="n">
        <v>13</v>
      </c>
      <c r="G4033" t="inlineStr">
        <is>
          <t>Umweltschutz &amp; Landwirtschaft</t>
        </is>
      </c>
      <c r="H4033" t="inlineStr">
        <is>
          <t>Q04602</t>
        </is>
      </c>
      <c r="I4033" t="inlineStr">
        <is>
          <t>de</t>
        </is>
      </c>
      <c r="J4033" t="b">
        <v>1</v>
      </c>
      <c r="K4033" t="inlineStr">
        <is>
          <t>e4b7cba8e2bffbb30b1342875d763ea1</t>
        </is>
      </c>
      <c r="L4033" t="inlineStr">
        <is>
          <t>e4b7cba8e2bffbb30b1342875d763ea1</t>
        </is>
      </c>
      <c r="M4033" t="n">
        <v>684</v>
      </c>
      <c r="N4033" t="n">
        <v>684</v>
      </c>
    </row>
    <row r="4034">
      <c r="A4034" t="n">
        <v>122</v>
      </c>
      <c r="B4034" t="n">
        <v>2016</v>
      </c>
      <c r="C4034" t="n">
        <v>1852</v>
      </c>
      <c r="D4034" t="inlineStr">
        <is>
          <t>Umweltschutz</t>
        </is>
      </c>
      <c r="E4034" t="inlineStr">
        <is>
          <t>Budget-5</t>
        </is>
      </c>
      <c r="F4034" t="n">
        <v>13</v>
      </c>
      <c r="G4034" t="inlineStr">
        <is>
          <t>Umweltschutz &amp; Landwirtschaft</t>
        </is>
      </c>
      <c r="H4034" t="inlineStr">
        <is>
          <t>Q04965</t>
        </is>
      </c>
      <c r="I4034" t="inlineStr">
        <is>
          <t>de</t>
        </is>
      </c>
      <c r="J4034" t="b">
        <v>1</v>
      </c>
      <c r="K4034" t="inlineStr">
        <is>
          <t>e4b7cba8e2bffbb30b1342875d763ea1</t>
        </is>
      </c>
      <c r="L4034" t="inlineStr">
        <is>
          <t>e4b7cba8e2bffbb30b1342875d763ea1</t>
        </is>
      </c>
      <c r="M4034" t="n">
        <v>684</v>
      </c>
      <c r="N4034" t="n">
        <v>684</v>
      </c>
    </row>
    <row r="4035">
      <c r="A4035" t="n">
        <v>134</v>
      </c>
      <c r="B4035" t="n">
        <v>2016</v>
      </c>
      <c r="C4035" t="n">
        <v>1968</v>
      </c>
      <c r="D4035" t="inlineStr">
        <is>
          <t>Umweltschutz</t>
        </is>
      </c>
      <c r="E4035" t="inlineStr">
        <is>
          <t>Budget-5</t>
        </is>
      </c>
      <c r="F4035" t="n">
        <v>13</v>
      </c>
      <c r="G4035" t="inlineStr">
        <is>
          <t>Umweltschutz &amp; Landwirtschaft</t>
        </is>
      </c>
      <c r="H4035" t="inlineStr">
        <is>
          <t>Q05021</t>
        </is>
      </c>
      <c r="I4035" t="inlineStr">
        <is>
          <t>de</t>
        </is>
      </c>
      <c r="J4035" t="b">
        <v>1</v>
      </c>
      <c r="K4035" t="inlineStr">
        <is>
          <t>e4b7cba8e2bffbb30b1342875d763ea1</t>
        </is>
      </c>
      <c r="L4035" t="inlineStr">
        <is>
          <t>e4b7cba8e2bffbb30b1342875d763ea1</t>
        </is>
      </c>
      <c r="M4035" t="n">
        <v>684</v>
      </c>
      <c r="N4035" t="n">
        <v>684</v>
      </c>
    </row>
    <row r="4036">
      <c r="A4036" t="n">
        <v>154</v>
      </c>
      <c r="B4036" t="n">
        <v>2017</v>
      </c>
      <c r="C4036" t="n">
        <v>2212</v>
      </c>
      <c r="D4036" t="inlineStr">
        <is>
          <t>Umweltschutz</t>
        </is>
      </c>
      <c r="E4036" t="inlineStr">
        <is>
          <t>Budget-5</t>
        </is>
      </c>
      <c r="F4036" t="n">
        <v>13</v>
      </c>
      <c r="G4036" t="inlineStr">
        <is>
          <t>Umweltschutz &amp; Landwirtschaft</t>
        </is>
      </c>
      <c r="H4036" t="inlineStr">
        <is>
          <t>Q05254</t>
        </is>
      </c>
      <c r="I4036" t="inlineStr">
        <is>
          <t>de</t>
        </is>
      </c>
      <c r="J4036" t="b">
        <v>1</v>
      </c>
      <c r="K4036" t="inlineStr">
        <is>
          <t>e4b7cba8e2bffbb30b1342875d763ea1</t>
        </is>
      </c>
      <c r="L4036" t="inlineStr">
        <is>
          <t>e4b7cba8e2bffbb30b1342875d763ea1</t>
        </is>
      </c>
      <c r="M4036" t="n">
        <v>684</v>
      </c>
      <c r="N4036" t="n">
        <v>684</v>
      </c>
    </row>
    <row r="4037">
      <c r="A4037" t="n">
        <v>156</v>
      </c>
      <c r="B4037" t="n">
        <v>2017</v>
      </c>
      <c r="C4037" t="n">
        <v>2270</v>
      </c>
      <c r="D4037" t="inlineStr">
        <is>
          <t>Umweltschutz</t>
        </is>
      </c>
      <c r="E4037" t="inlineStr">
        <is>
          <t>Budget-5</t>
        </is>
      </c>
      <c r="F4037" t="n">
        <v>13</v>
      </c>
      <c r="G4037" t="inlineStr">
        <is>
          <t>Umweltschutz &amp; Landwirtschaft</t>
        </is>
      </c>
      <c r="H4037" t="inlineStr">
        <is>
          <t>Q05369</t>
        </is>
      </c>
      <c r="I4037" t="inlineStr">
        <is>
          <t>de</t>
        </is>
      </c>
      <c r="J4037" t="b">
        <v>1</v>
      </c>
      <c r="K4037" t="inlineStr">
        <is>
          <t>e4b7cba8e2bffbb30b1342875d763ea1</t>
        </is>
      </c>
      <c r="L4037" t="inlineStr">
        <is>
          <t>e4b7cba8e2bffbb30b1342875d763ea1</t>
        </is>
      </c>
      <c r="M4037" t="n">
        <v>684</v>
      </c>
      <c r="N4037" t="n">
        <v>684</v>
      </c>
    </row>
    <row r="4038">
      <c r="A4038" t="n">
        <v>122</v>
      </c>
      <c r="B4038" t="n">
        <v>2016</v>
      </c>
      <c r="C4038" t="n">
        <v>1852</v>
      </c>
      <c r="D4038" t="inlineStr">
        <is>
          <t>Umweltschutz</t>
        </is>
      </c>
      <c r="E4038" t="inlineStr">
        <is>
          <t>Budget-5</t>
        </is>
      </c>
      <c r="F4038" t="n">
        <v>13</v>
      </c>
      <c r="G4038" t="inlineStr">
        <is>
          <t>Umweltschutz &amp; Landwirtschaft</t>
        </is>
      </c>
      <c r="H4038" t="inlineStr">
        <is>
          <t>Q06315</t>
        </is>
      </c>
      <c r="I4038" t="inlineStr">
        <is>
          <t>de</t>
        </is>
      </c>
      <c r="J4038" t="b">
        <v>1</v>
      </c>
      <c r="K4038" t="inlineStr">
        <is>
          <t>e4b7cba8e2bffbb30b1342875d763ea1</t>
        </is>
      </c>
      <c r="L4038" t="inlineStr">
        <is>
          <t>e4b7cba8e2bffbb30b1342875d763ea1</t>
        </is>
      </c>
      <c r="M4038" t="n">
        <v>684</v>
      </c>
      <c r="N4038" t="n">
        <v>684</v>
      </c>
    </row>
    <row r="4039">
      <c r="A4039" t="n">
        <v>123</v>
      </c>
      <c r="B4039" t="n">
        <v>2016</v>
      </c>
      <c r="C4039" t="n">
        <v>1914</v>
      </c>
      <c r="D4039" t="inlineStr">
        <is>
          <t>Umweltschutz</t>
        </is>
      </c>
      <c r="E4039" t="inlineStr">
        <is>
          <t>Budget-5</t>
        </is>
      </c>
      <c r="F4039" t="n">
        <v>13</v>
      </c>
      <c r="G4039" t="inlineStr">
        <is>
          <t>Umweltschutz &amp; Landwirtschaft</t>
        </is>
      </c>
      <c r="H4039" t="inlineStr">
        <is>
          <t>Q06711</t>
        </is>
      </c>
      <c r="I4039" t="inlineStr">
        <is>
          <t>de</t>
        </is>
      </c>
      <c r="J4039" t="b">
        <v>1</v>
      </c>
      <c r="K4039" t="inlineStr">
        <is>
          <t>e4b7cba8e2bffbb30b1342875d763ea1</t>
        </is>
      </c>
      <c r="L4039" t="inlineStr">
        <is>
          <t>e4b7cba8e2bffbb30b1342875d763ea1</t>
        </is>
      </c>
      <c r="M4039" t="n">
        <v>684</v>
      </c>
      <c r="N4039" t="n">
        <v>684</v>
      </c>
    </row>
    <row r="4040">
      <c r="A4040" t="n">
        <v>4</v>
      </c>
      <c r="B4040" t="n">
        <v>2011</v>
      </c>
      <c r="C4040" t="n">
        <v>116</v>
      </c>
      <c r="D4040" t="inlineStr">
        <is>
          <t>Umweltschutz</t>
        </is>
      </c>
      <c r="E4040" t="inlineStr">
        <is>
          <t>Budget-5</t>
        </is>
      </c>
      <c r="F4040" t="n">
        <v>13</v>
      </c>
      <c r="G4040" t="inlineStr">
        <is>
          <t>Umweltschutz &amp; Landwirtschaft</t>
        </is>
      </c>
      <c r="H4040" t="inlineStr">
        <is>
          <t>Q06830</t>
        </is>
      </c>
      <c r="I4040" t="inlineStr">
        <is>
          <t>de</t>
        </is>
      </c>
      <c r="J4040" t="b">
        <v>1</v>
      </c>
      <c r="K4040" t="inlineStr">
        <is>
          <t>e4b7cba8e2bffbb30b1342875d763ea1</t>
        </is>
      </c>
      <c r="L4040" t="inlineStr">
        <is>
          <t>e4b7cba8e2bffbb30b1342875d763ea1</t>
        </is>
      </c>
      <c r="M4040" t="n">
        <v>684</v>
      </c>
      <c r="N4040" t="n">
        <v>684</v>
      </c>
    </row>
    <row r="4041">
      <c r="A4041" t="n">
        <v>134</v>
      </c>
      <c r="B4041" t="n">
        <v>2016</v>
      </c>
      <c r="C4041" t="n">
        <v>1968</v>
      </c>
      <c r="D4041" t="inlineStr">
        <is>
          <t>Umweltschutz</t>
        </is>
      </c>
      <c r="E4041" t="inlineStr">
        <is>
          <t>Budget-5</t>
        </is>
      </c>
      <c r="F4041" t="n">
        <v>13</v>
      </c>
      <c r="G4041" t="inlineStr">
        <is>
          <t>Umweltschutz &amp; Landwirtschaft</t>
        </is>
      </c>
      <c r="H4041" t="inlineStr">
        <is>
          <t>Q06890</t>
        </is>
      </c>
      <c r="I4041" t="inlineStr">
        <is>
          <t>de</t>
        </is>
      </c>
      <c r="J4041" t="b">
        <v>1</v>
      </c>
      <c r="K4041" t="inlineStr">
        <is>
          <t>e4b7cba8e2bffbb30b1342875d763ea1</t>
        </is>
      </c>
      <c r="L4041" t="inlineStr">
        <is>
          <t>e4b7cba8e2bffbb30b1342875d763ea1</t>
        </is>
      </c>
      <c r="M4041" t="n">
        <v>684</v>
      </c>
      <c r="N4041" t="n">
        <v>684</v>
      </c>
    </row>
    <row r="4042">
      <c r="A4042" t="n">
        <v>154</v>
      </c>
      <c r="B4042" t="n">
        <v>2017</v>
      </c>
      <c r="C4042" t="n">
        <v>2212</v>
      </c>
      <c r="D4042" t="inlineStr">
        <is>
          <t>Umweltschutz</t>
        </is>
      </c>
      <c r="E4042" t="inlineStr">
        <is>
          <t>Budget-5</t>
        </is>
      </c>
      <c r="F4042" t="n">
        <v>13</v>
      </c>
      <c r="G4042" t="inlineStr">
        <is>
          <t>Umweltschutz &amp; Landwirtschaft</t>
        </is>
      </c>
      <c r="H4042" t="inlineStr">
        <is>
          <t>Q08044</t>
        </is>
      </c>
      <c r="I4042" t="inlineStr">
        <is>
          <t>de</t>
        </is>
      </c>
      <c r="J4042" t="b">
        <v>1</v>
      </c>
      <c r="K4042" t="inlineStr">
        <is>
          <t>e4b7cba8e2bffbb30b1342875d763ea1</t>
        </is>
      </c>
      <c r="L4042" t="inlineStr">
        <is>
          <t>e4b7cba8e2bffbb30b1342875d763ea1</t>
        </is>
      </c>
      <c r="M4042" t="n">
        <v>684</v>
      </c>
      <c r="N4042" t="n">
        <v>684</v>
      </c>
    </row>
    <row r="4043">
      <c r="A4043" t="n">
        <v>156</v>
      </c>
      <c r="B4043" t="n">
        <v>2017</v>
      </c>
      <c r="C4043" t="n">
        <v>2270</v>
      </c>
      <c r="D4043" t="inlineStr">
        <is>
          <t>Umweltschutz</t>
        </is>
      </c>
      <c r="E4043" t="inlineStr">
        <is>
          <t>Budget-5</t>
        </is>
      </c>
      <c r="F4043" t="n">
        <v>13</v>
      </c>
      <c r="G4043" t="inlineStr">
        <is>
          <t>Umweltschutz &amp; Landwirtschaft</t>
        </is>
      </c>
      <c r="H4043" t="inlineStr">
        <is>
          <t>Q08707</t>
        </is>
      </c>
      <c r="I4043" t="inlineStr">
        <is>
          <t>de</t>
        </is>
      </c>
      <c r="J4043" t="b">
        <v>1</v>
      </c>
      <c r="K4043" t="inlineStr">
        <is>
          <t>e4b7cba8e2bffbb30b1342875d763ea1</t>
        </is>
      </c>
      <c r="L4043" t="inlineStr">
        <is>
          <t>e4b7cba8e2bffbb30b1342875d763ea1</t>
        </is>
      </c>
      <c r="M4043" t="n">
        <v>684</v>
      </c>
      <c r="N4043" t="n">
        <v>684</v>
      </c>
    </row>
    <row r="4044">
      <c r="A4044" t="n">
        <v>70</v>
      </c>
      <c r="B4044" t="n">
        <v>2014</v>
      </c>
      <c r="C4044" t="n">
        <v>1080</v>
      </c>
      <c r="D4044" t="inlineStr">
        <is>
          <t>Umweltschutz</t>
        </is>
      </c>
      <c r="E4044" t="inlineStr">
        <is>
          <t>Budget-5</t>
        </is>
      </c>
      <c r="F4044" t="n">
        <v>13</v>
      </c>
      <c r="G4044" t="inlineStr">
        <is>
          <t>Umweltschutz &amp; Landwirtschaft</t>
        </is>
      </c>
      <c r="H4044" t="inlineStr">
        <is>
          <t>Q08816</t>
        </is>
      </c>
      <c r="I4044" t="inlineStr">
        <is>
          <t>de</t>
        </is>
      </c>
      <c r="J4044" t="b">
        <v>1</v>
      </c>
      <c r="K4044" t="inlineStr">
        <is>
          <t>e4b7cba8e2bffbb30b1342875d763ea1</t>
        </is>
      </c>
      <c r="L4044" t="inlineStr">
        <is>
          <t>e4b7cba8e2bffbb30b1342875d763ea1</t>
        </is>
      </c>
      <c r="M4044" t="n">
        <v>684</v>
      </c>
      <c r="N4044" t="n">
        <v>684</v>
      </c>
    </row>
    <row r="4046">
      <c r="A4046" s="1">
        <f>== Cluster 610 – 12 Fragen – unterschiedliche Fragen vorhanden ===</f>
        <v/>
      </c>
      <c r="B4046" s="1" t="n"/>
      <c r="C4046" s="1" t="n"/>
      <c r="D4046" s="1" t="n"/>
      <c r="E4046" s="1" t="n"/>
      <c r="F4046" s="1" t="n"/>
      <c r="G4046" s="1" t="n"/>
      <c r="H4046" s="1" t="n"/>
      <c r="I4046" s="1" t="n"/>
      <c r="J4046" s="1" t="n"/>
      <c r="K4046" s="1" t="n"/>
      <c r="L4046" s="1" t="n"/>
      <c r="M4046" s="1" t="n"/>
      <c r="N4046" s="1" t="n"/>
    </row>
    <row r="4047">
      <c r="A4047" t="inlineStr">
        <is>
          <t>ID_Wahl</t>
        </is>
      </c>
      <c r="B4047" t="inlineStr">
        <is>
          <t>Datum</t>
        </is>
      </c>
      <c r="C4047" t="inlineStr">
        <is>
          <t>Frage_ID</t>
        </is>
      </c>
      <c r="D4047" t="inlineStr">
        <is>
          <t>Frage_Text</t>
        </is>
      </c>
      <c r="E4047" t="inlineStr">
        <is>
          <t>Frage_Typ</t>
        </is>
      </c>
      <c r="F4047" t="inlineStr">
        <is>
          <t>Bereich_ID</t>
        </is>
      </c>
      <c r="G4047" t="inlineStr">
        <is>
          <t>Bereich</t>
        </is>
      </c>
      <c r="H4047" t="inlineStr">
        <is>
          <t>ID_gesamt</t>
        </is>
      </c>
      <c r="I4047" t="inlineStr">
        <is>
          <t>Sprache</t>
        </is>
      </c>
      <c r="J4047" t="inlineStr">
        <is>
          <t>Duplikat</t>
        </is>
      </c>
      <c r="K4047" t="inlineStr">
        <is>
          <t>Frage_Hash</t>
        </is>
      </c>
      <c r="L4047" t="inlineStr">
        <is>
          <t>Duplikat_Gruppe</t>
        </is>
      </c>
      <c r="M4047" t="inlineStr">
        <is>
          <t>Cluster_Duplikate</t>
        </is>
      </c>
      <c r="N4047" t="inlineStr">
        <is>
          <t>Cluster_Final</t>
        </is>
      </c>
    </row>
    <row r="4048">
      <c r="A4048" t="n">
        <v>76</v>
      </c>
      <c r="B4048" t="n">
        <v>2015</v>
      </c>
      <c r="C4048" t="n">
        <v>1139</v>
      </c>
      <c r="D4048" t="inlineStr">
        <is>
          <t>Sollen der Konsum von weichen Drogen sowie deren Besitz für den Eigengebrauch legalisiert werden?</t>
        </is>
      </c>
      <c r="E4048" t="inlineStr">
        <is>
          <t>Standard-4</t>
        </is>
      </c>
      <c r="F4048" t="n">
        <v>5</v>
      </c>
      <c r="G4048" t="inlineStr">
        <is>
          <t>Gesellschaft &amp; Ethik</t>
        </is>
      </c>
      <c r="H4048" t="inlineStr">
        <is>
          <t>Q04520</t>
        </is>
      </c>
      <c r="I4048" t="inlineStr">
        <is>
          <t>de</t>
        </is>
      </c>
      <c r="J4048" t="b">
        <v>1</v>
      </c>
      <c r="K4048" t="inlineStr">
        <is>
          <t>242bb2802865b8ab959284c8a4bd1021</t>
        </is>
      </c>
      <c r="L4048" t="inlineStr">
        <is>
          <t>242bb2802865b8ab959284c8a4bd1021</t>
        </is>
      </c>
      <c r="M4048" t="n">
        <v>610</v>
      </c>
      <c r="N4048" t="n">
        <v>610</v>
      </c>
    </row>
    <row r="4049">
      <c r="A4049" t="n">
        <v>96</v>
      </c>
      <c r="B4049" t="n">
        <v>2015</v>
      </c>
      <c r="C4049" t="n">
        <v>1139</v>
      </c>
      <c r="D4049" t="inlineStr">
        <is>
          <t>Sollen der Konsum von weichen Drogen sowie deren Besitz für den Eigengebrauch legalisiert werden?</t>
        </is>
      </c>
      <c r="E4049" t="inlineStr">
        <is>
          <t>Standard-4</t>
        </is>
      </c>
      <c r="F4049" t="n">
        <v>5</v>
      </c>
      <c r="G4049" t="inlineStr">
        <is>
          <t>Gesellschaft &amp; Ethik</t>
        </is>
      </c>
      <c r="H4049" t="inlineStr">
        <is>
          <t>Q04692</t>
        </is>
      </c>
      <c r="I4049" t="inlineStr">
        <is>
          <t>de</t>
        </is>
      </c>
      <c r="J4049" t="b">
        <v>1</v>
      </c>
      <c r="K4049" t="inlineStr">
        <is>
          <t>242bb2802865b8ab959284c8a4bd1021</t>
        </is>
      </c>
      <c r="L4049" t="inlineStr">
        <is>
          <t>242bb2802865b8ab959284c8a4bd1021</t>
        </is>
      </c>
      <c r="M4049" t="n">
        <v>610</v>
      </c>
      <c r="N4049" t="n">
        <v>610</v>
      </c>
    </row>
    <row r="4050">
      <c r="A4050" t="n">
        <v>80</v>
      </c>
      <c r="B4050" t="n">
        <v>2015</v>
      </c>
      <c r="C4050" t="n">
        <v>1253</v>
      </c>
      <c r="D4050" t="inlineStr">
        <is>
          <t>Sollen der Konsum von weichen Drogen sowie deren Besitz für den Eigengebrauch legalisiert werden?</t>
        </is>
      </c>
      <c r="E4050" t="inlineStr">
        <is>
          <t>Standard-4</t>
        </is>
      </c>
      <c r="F4050" t="n">
        <v>5</v>
      </c>
      <c r="G4050" t="inlineStr">
        <is>
          <t>Gesellschaft &amp; Ethik</t>
        </is>
      </c>
      <c r="H4050" t="inlineStr">
        <is>
          <t>Q04878</t>
        </is>
      </c>
      <c r="I4050" t="inlineStr">
        <is>
          <t>de</t>
        </is>
      </c>
      <c r="J4050" t="b">
        <v>1</v>
      </c>
      <c r="K4050" t="inlineStr">
        <is>
          <t>242bb2802865b8ab959284c8a4bd1021</t>
        </is>
      </c>
      <c r="L4050" t="inlineStr">
        <is>
          <t>242bb2802865b8ab959284c8a4bd1021</t>
        </is>
      </c>
      <c r="M4050" t="n">
        <v>610</v>
      </c>
      <c r="N4050" t="n">
        <v>610</v>
      </c>
    </row>
    <row r="4051">
      <c r="A4051" t="n">
        <v>26</v>
      </c>
      <c r="B4051" t="n">
        <v>2012</v>
      </c>
      <c r="C4051" t="n">
        <v>345</v>
      </c>
      <c r="D4051" t="inlineStr">
        <is>
          <t xml:space="preserve">Sollen der Konsum von weichen Drogen sowie deren Besitz für den Eigengebrauch legalisiert werden? </t>
        </is>
      </c>
      <c r="E4051" t="inlineStr">
        <is>
          <t>Standard-4</t>
        </is>
      </c>
      <c r="F4051" t="n">
        <v>5</v>
      </c>
      <c r="G4051" t="inlineStr">
        <is>
          <t>Gesellschaft &amp; Ethik</t>
        </is>
      </c>
      <c r="H4051" t="inlineStr">
        <is>
          <t>Q06220</t>
        </is>
      </c>
      <c r="I4051" t="inlineStr">
        <is>
          <t>de</t>
        </is>
      </c>
      <c r="J4051" t="b">
        <v>1</v>
      </c>
      <c r="K4051" t="inlineStr">
        <is>
          <t>242bb2802865b8ab959284c8a4bd1021</t>
        </is>
      </c>
      <c r="L4051" t="inlineStr">
        <is>
          <t>242bb2802865b8ab959284c8a4bd1021</t>
        </is>
      </c>
      <c r="M4051" t="n">
        <v>610</v>
      </c>
      <c r="N4051" t="n">
        <v>610</v>
      </c>
    </row>
    <row r="4052">
      <c r="A4052" t="n">
        <v>56</v>
      </c>
      <c r="B4052" t="n">
        <v>2014</v>
      </c>
      <c r="C4052" t="n">
        <v>345</v>
      </c>
      <c r="D4052" t="inlineStr">
        <is>
          <t xml:space="preserve">Sollen der Konsum von weichen Drogen sowie deren Besitz für den Eigengebrauch legalisiert werden? </t>
        </is>
      </c>
      <c r="E4052" t="inlineStr">
        <is>
          <t>Standard-4</t>
        </is>
      </c>
      <c r="F4052" t="n">
        <v>5</v>
      </c>
      <c r="G4052" t="inlineStr">
        <is>
          <t>Gesellschaft &amp; Ethik</t>
        </is>
      </c>
      <c r="H4052" t="inlineStr">
        <is>
          <t>Q06400</t>
        </is>
      </c>
      <c r="I4052" t="inlineStr">
        <is>
          <t>de</t>
        </is>
      </c>
      <c r="J4052" t="b">
        <v>1</v>
      </c>
      <c r="K4052" t="inlineStr">
        <is>
          <t>242bb2802865b8ab959284c8a4bd1021</t>
        </is>
      </c>
      <c r="L4052" t="inlineStr">
        <is>
          <t>242bb2802865b8ab959284c8a4bd1021</t>
        </is>
      </c>
      <c r="M4052" t="n">
        <v>610</v>
      </c>
      <c r="N4052" t="n">
        <v>610</v>
      </c>
    </row>
    <row r="4053">
      <c r="A4053" t="n">
        <v>76</v>
      </c>
      <c r="B4053" t="n">
        <v>2015</v>
      </c>
      <c r="C4053" t="n">
        <v>1139</v>
      </c>
      <c r="D4053" t="inlineStr">
        <is>
          <t>Sollen der Konsum von weichen Drogen sowie deren Besitz für den Eigengebrauch legalisiert werden?</t>
        </is>
      </c>
      <c r="E4053" t="inlineStr">
        <is>
          <t>Standard-4</t>
        </is>
      </c>
      <c r="F4053" t="n">
        <v>5</v>
      </c>
      <c r="G4053" t="inlineStr">
        <is>
          <t>Gesellschaft &amp; Ethik</t>
        </is>
      </c>
      <c r="H4053" t="inlineStr">
        <is>
          <t>Q06516</t>
        </is>
      </c>
      <c r="I4053" t="inlineStr">
        <is>
          <t>de</t>
        </is>
      </c>
      <c r="J4053" t="b">
        <v>1</v>
      </c>
      <c r="K4053" t="inlineStr">
        <is>
          <t>242bb2802865b8ab959284c8a4bd1021</t>
        </is>
      </c>
      <c r="L4053" t="inlineStr">
        <is>
          <t>242bb2802865b8ab959284c8a4bd1021</t>
        </is>
      </c>
      <c r="M4053" t="n">
        <v>610</v>
      </c>
      <c r="N4053" t="n">
        <v>610</v>
      </c>
    </row>
    <row r="4054">
      <c r="A4054" t="n">
        <v>63</v>
      </c>
      <c r="B4054" t="n">
        <v>2014</v>
      </c>
      <c r="C4054" t="n">
        <v>966</v>
      </c>
      <c r="D4054" t="inlineStr">
        <is>
          <t xml:space="preserve">Sollen der Konsum von weichen Drogen sowie deren Besitz für den Eigengebrauch legalisiert werden? </t>
        </is>
      </c>
      <c r="E4054" t="inlineStr">
        <is>
          <t>Standard-4</t>
        </is>
      </c>
      <c r="F4054" t="n">
        <v>5</v>
      </c>
      <c r="G4054" t="inlineStr">
        <is>
          <t>Gesellschaft &amp; Ethik</t>
        </is>
      </c>
      <c r="H4054" t="inlineStr">
        <is>
          <t>Q06973</t>
        </is>
      </c>
      <c r="I4054" t="inlineStr">
        <is>
          <t>de</t>
        </is>
      </c>
      <c r="J4054" t="b">
        <v>1</v>
      </c>
      <c r="K4054" t="inlineStr">
        <is>
          <t>242bb2802865b8ab959284c8a4bd1021</t>
        </is>
      </c>
      <c r="L4054" t="inlineStr">
        <is>
          <t>242bb2802865b8ab959284c8a4bd1021</t>
        </is>
      </c>
      <c r="M4054" t="n">
        <v>610</v>
      </c>
      <c r="N4054" t="n">
        <v>610</v>
      </c>
    </row>
    <row r="4055">
      <c r="A4055" t="n">
        <v>61</v>
      </c>
      <c r="B4055" t="n">
        <v>2014</v>
      </c>
      <c r="C4055" t="n">
        <v>966</v>
      </c>
      <c r="D4055" t="inlineStr">
        <is>
          <t xml:space="preserve">Sollen der Konsum von weichen Drogen sowie deren Besitz für den Eigengebrauch legalisiert werden? </t>
        </is>
      </c>
      <c r="E4055" t="inlineStr">
        <is>
          <t>Standard-4</t>
        </is>
      </c>
      <c r="F4055" t="n">
        <v>5</v>
      </c>
      <c r="G4055" t="inlineStr">
        <is>
          <t>Gesellschaft &amp; Ethik</t>
        </is>
      </c>
      <c r="H4055" t="inlineStr">
        <is>
          <t>Q07083</t>
        </is>
      </c>
      <c r="I4055" t="inlineStr">
        <is>
          <t>de</t>
        </is>
      </c>
      <c r="J4055" t="b">
        <v>1</v>
      </c>
      <c r="K4055" t="inlineStr">
        <is>
          <t>242bb2802865b8ab959284c8a4bd1021</t>
        </is>
      </c>
      <c r="L4055" t="inlineStr">
        <is>
          <t>242bb2802865b8ab959284c8a4bd1021</t>
        </is>
      </c>
      <c r="M4055" t="n">
        <v>610</v>
      </c>
      <c r="N4055" t="n">
        <v>610</v>
      </c>
    </row>
    <row r="4056">
      <c r="A4056" t="n">
        <v>96</v>
      </c>
      <c r="B4056" t="n">
        <v>2015</v>
      </c>
      <c r="C4056" t="n">
        <v>1139</v>
      </c>
      <c r="D4056" t="inlineStr">
        <is>
          <t>Sollen der Konsum von weichen Drogen sowie deren Besitz für den Eigengebrauch legalisiert werden?</t>
        </is>
      </c>
      <c r="E4056" t="inlineStr">
        <is>
          <t>Standard-4</t>
        </is>
      </c>
      <c r="F4056" t="n">
        <v>5</v>
      </c>
      <c r="G4056" t="inlineStr">
        <is>
          <t>Gesellschaft &amp; Ethik</t>
        </is>
      </c>
      <c r="H4056" t="inlineStr">
        <is>
          <t>Q07310</t>
        </is>
      </c>
      <c r="I4056" t="inlineStr">
        <is>
          <t>de</t>
        </is>
      </c>
      <c r="J4056" t="b">
        <v>1</v>
      </c>
      <c r="K4056" t="inlineStr">
        <is>
          <t>242bb2802865b8ab959284c8a4bd1021</t>
        </is>
      </c>
      <c r="L4056" t="inlineStr">
        <is>
          <t>242bb2802865b8ab959284c8a4bd1021</t>
        </is>
      </c>
      <c r="M4056" t="n">
        <v>610</v>
      </c>
      <c r="N4056" t="n">
        <v>610</v>
      </c>
    </row>
    <row r="4057">
      <c r="A4057" t="n">
        <v>44</v>
      </c>
      <c r="B4057" t="n">
        <v>2013</v>
      </c>
      <c r="C4057" t="n">
        <v>614</v>
      </c>
      <c r="D4057" t="inlineStr">
        <is>
          <t xml:space="preserve">Sollen der Konsum von weichen Drogen sowie deren Besitz für den Eigengebrauch legalisiert werden? </t>
        </is>
      </c>
      <c r="E4057" t="inlineStr">
        <is>
          <t>Standard-4</t>
        </is>
      </c>
      <c r="F4057" t="n">
        <v>5</v>
      </c>
      <c r="G4057" t="inlineStr">
        <is>
          <t>Gesellschaft &amp; Ethik</t>
        </is>
      </c>
      <c r="H4057" t="inlineStr">
        <is>
          <t>Q07960</t>
        </is>
      </c>
      <c r="I4057" t="inlineStr">
        <is>
          <t>de</t>
        </is>
      </c>
      <c r="J4057" t="b">
        <v>1</v>
      </c>
      <c r="K4057" t="inlineStr">
        <is>
          <t>242bb2802865b8ab959284c8a4bd1021</t>
        </is>
      </c>
      <c r="L4057" t="inlineStr">
        <is>
          <t>242bb2802865b8ab959284c8a4bd1021</t>
        </is>
      </c>
      <c r="M4057" t="n">
        <v>610</v>
      </c>
      <c r="N4057" t="n">
        <v>610</v>
      </c>
    </row>
    <row r="4058">
      <c r="A4058" t="n">
        <v>70</v>
      </c>
      <c r="B4058" t="n">
        <v>2014</v>
      </c>
      <c r="C4058" t="n">
        <v>1045</v>
      </c>
      <c r="D4058" t="inlineStr">
        <is>
          <t xml:space="preserve">Sollen der Konsum von weichen Drogen sowie deren Besitz für den Eigengebrauch legalisiert werden? </t>
        </is>
      </c>
      <c r="E4058" t="inlineStr">
        <is>
          <t>Standard-4</t>
        </is>
      </c>
      <c r="F4058" t="n">
        <v>5</v>
      </c>
      <c r="G4058" t="inlineStr">
        <is>
          <t>Gesellschaft &amp; Ethik</t>
        </is>
      </c>
      <c r="H4058" t="inlineStr">
        <is>
          <t>Q08787</t>
        </is>
      </c>
      <c r="I4058" t="inlineStr">
        <is>
          <t>de</t>
        </is>
      </c>
      <c r="J4058" t="b">
        <v>1</v>
      </c>
      <c r="K4058" t="inlineStr">
        <is>
          <t>242bb2802865b8ab959284c8a4bd1021</t>
        </is>
      </c>
      <c r="L4058" t="inlineStr">
        <is>
          <t>242bb2802865b8ab959284c8a4bd1021</t>
        </is>
      </c>
      <c r="M4058" t="n">
        <v>610</v>
      </c>
      <c r="N4058" t="n">
        <v>610</v>
      </c>
    </row>
    <row r="4059">
      <c r="A4059" t="n">
        <v>80</v>
      </c>
      <c r="B4059" t="n">
        <v>2015</v>
      </c>
      <c r="C4059" t="n">
        <v>1253</v>
      </c>
      <c r="D4059" t="inlineStr">
        <is>
          <t>Sollen der Konsum von weichen Drogen sowie deren Besitz für den Eigengebrauch legalisiert werden?</t>
        </is>
      </c>
      <c r="E4059" t="inlineStr">
        <is>
          <t>Standard-4</t>
        </is>
      </c>
      <c r="F4059" t="n">
        <v>5</v>
      </c>
      <c r="G4059" t="inlineStr">
        <is>
          <t>Gesellschaft &amp; Ethik</t>
        </is>
      </c>
      <c r="H4059" t="inlineStr">
        <is>
          <t>Q08900</t>
        </is>
      </c>
      <c r="I4059" t="inlineStr">
        <is>
          <t>de</t>
        </is>
      </c>
      <c r="J4059" t="b">
        <v>1</v>
      </c>
      <c r="K4059" t="inlineStr">
        <is>
          <t>242bb2802865b8ab959284c8a4bd1021</t>
        </is>
      </c>
      <c r="L4059" t="inlineStr">
        <is>
          <t>242bb2802865b8ab959284c8a4bd1021</t>
        </is>
      </c>
      <c r="M4059" t="n">
        <v>610</v>
      </c>
      <c r="N4059" t="n">
        <v>610</v>
      </c>
    </row>
    <row r="4061">
      <c r="A4061" s="1">
        <f>== Cluster 718 – 12 Fragen – alle Fragen identisch ===</f>
        <v/>
      </c>
      <c r="B4061" s="1" t="n"/>
      <c r="C4061" s="1" t="n"/>
      <c r="D4061" s="1" t="n"/>
      <c r="E4061" s="1" t="n"/>
      <c r="F4061" s="1" t="n"/>
      <c r="G4061" s="1" t="n"/>
      <c r="H4061" s="1" t="n"/>
      <c r="I4061" s="1" t="n"/>
      <c r="J4061" s="1" t="n"/>
      <c r="K4061" s="1" t="n"/>
      <c r="L4061" s="1" t="n"/>
      <c r="M4061" s="1" t="n"/>
      <c r="N4061" s="1" t="n"/>
    </row>
    <row r="4062">
      <c r="A4062" t="inlineStr">
        <is>
          <t>ID_Wahl</t>
        </is>
      </c>
      <c r="B4062" t="inlineStr">
        <is>
          <t>Datum</t>
        </is>
      </c>
      <c r="C4062" t="inlineStr">
        <is>
          <t>Frage_ID</t>
        </is>
      </c>
      <c r="D4062" t="inlineStr">
        <is>
          <t>Frage_Text</t>
        </is>
      </c>
      <c r="E4062" t="inlineStr">
        <is>
          <t>Frage_Typ</t>
        </is>
      </c>
      <c r="F4062" t="inlineStr">
        <is>
          <t>Bereich_ID</t>
        </is>
      </c>
      <c r="G4062" t="inlineStr">
        <is>
          <t>Bereich</t>
        </is>
      </c>
      <c r="H4062" t="inlineStr">
        <is>
          <t>ID_gesamt</t>
        </is>
      </c>
      <c r="I4062" t="inlineStr">
        <is>
          <t>Sprache</t>
        </is>
      </c>
      <c r="J4062" t="inlineStr">
        <is>
          <t>Duplikat</t>
        </is>
      </c>
      <c r="K4062" t="inlineStr">
        <is>
          <t>Frage_Hash</t>
        </is>
      </c>
      <c r="L4062" t="inlineStr">
        <is>
          <t>Duplikat_Gruppe</t>
        </is>
      </c>
      <c r="M4062" t="inlineStr">
        <is>
          <t>Cluster_Duplikate</t>
        </is>
      </c>
      <c r="N4062" t="inlineStr">
        <is>
          <t>Cluster_Final</t>
        </is>
      </c>
    </row>
    <row r="4063">
      <c r="A4063" t="n">
        <v>96</v>
      </c>
      <c r="B4063" t="n">
        <v>2015</v>
      </c>
      <c r="C4063" t="n">
        <v>1228</v>
      </c>
      <c r="D4063" t="inlineStr">
        <is>
          <t>Soziale Wohlfahrt</t>
        </is>
      </c>
      <c r="E4063" t="inlineStr">
        <is>
          <t>Budget-5</t>
        </is>
      </c>
      <c r="F4063" t="n">
        <v>12</v>
      </c>
      <c r="G4063" t="inlineStr">
        <is>
          <t>Sozialstaat &amp; Familie</t>
        </is>
      </c>
      <c r="H4063" t="inlineStr">
        <is>
          <t>Q04712</t>
        </is>
      </c>
      <c r="I4063" t="inlineStr">
        <is>
          <t>de</t>
        </is>
      </c>
      <c r="J4063" t="b">
        <v>1</v>
      </c>
      <c r="K4063" t="inlineStr">
        <is>
          <t>e8067eec2ba091061559499ee02b1c37</t>
        </is>
      </c>
      <c r="L4063" t="inlineStr">
        <is>
          <t>e8067eec2ba091061559499ee02b1c37</t>
        </is>
      </c>
      <c r="M4063" t="n">
        <v>718</v>
      </c>
      <c r="N4063" t="n">
        <v>718</v>
      </c>
    </row>
    <row r="4064">
      <c r="A4064" t="n">
        <v>95</v>
      </c>
      <c r="B4064" t="n">
        <v>2015</v>
      </c>
      <c r="C4064" t="n">
        <v>1502</v>
      </c>
      <c r="D4064" t="inlineStr">
        <is>
          <t>Soziale Wohlfahrt</t>
        </is>
      </c>
      <c r="E4064" t="inlineStr">
        <is>
          <t>Budget-5</t>
        </is>
      </c>
      <c r="F4064" t="n">
        <v>12</v>
      </c>
      <c r="G4064" t="inlineStr">
        <is>
          <t>Sozialstaat &amp; Familie</t>
        </is>
      </c>
      <c r="H4064" t="inlineStr">
        <is>
          <t>Q04781</t>
        </is>
      </c>
      <c r="I4064" t="inlineStr">
        <is>
          <t>de</t>
        </is>
      </c>
      <c r="J4064" t="b">
        <v>1</v>
      </c>
      <c r="K4064" t="inlineStr">
        <is>
          <t>e8067eec2ba091061559499ee02b1c37</t>
        </is>
      </c>
      <c r="L4064" t="inlineStr">
        <is>
          <t>e8067eec2ba091061559499ee02b1c37</t>
        </is>
      </c>
      <c r="M4064" t="n">
        <v>718</v>
      </c>
      <c r="N4064" t="n">
        <v>718</v>
      </c>
    </row>
    <row r="4065">
      <c r="A4065" t="n">
        <v>80</v>
      </c>
      <c r="B4065" t="n">
        <v>2015</v>
      </c>
      <c r="C4065" t="n">
        <v>1290</v>
      </c>
      <c r="D4065" t="inlineStr">
        <is>
          <t>Soziale Wohlfahrt</t>
        </is>
      </c>
      <c r="E4065" t="inlineStr">
        <is>
          <t>Budget-5</t>
        </is>
      </c>
      <c r="F4065" t="n">
        <v>12</v>
      </c>
      <c r="G4065" t="inlineStr">
        <is>
          <t>Sozialstaat &amp; Familie</t>
        </is>
      </c>
      <c r="H4065" t="inlineStr">
        <is>
          <t>Q04898</t>
        </is>
      </c>
      <c r="I4065" t="inlineStr">
        <is>
          <t>de</t>
        </is>
      </c>
      <c r="J4065" t="b">
        <v>1</v>
      </c>
      <c r="K4065" t="inlineStr">
        <is>
          <t>e8067eec2ba091061559499ee02b1c37</t>
        </is>
      </c>
      <c r="L4065" t="inlineStr">
        <is>
          <t>e8067eec2ba091061559499ee02b1c37</t>
        </is>
      </c>
      <c r="M4065" t="n">
        <v>718</v>
      </c>
      <c r="N4065" t="n">
        <v>718</v>
      </c>
    </row>
    <row r="4066">
      <c r="A4066" t="n">
        <v>178</v>
      </c>
      <c r="B4066" t="n">
        <v>2018</v>
      </c>
      <c r="C4066" t="n">
        <v>2743</v>
      </c>
      <c r="D4066" t="inlineStr">
        <is>
          <t>Soziale Wohlfahrt</t>
        </is>
      </c>
      <c r="E4066" t="inlineStr">
        <is>
          <t>Budget-5</t>
        </is>
      </c>
      <c r="F4066" t="n">
        <v>12</v>
      </c>
      <c r="G4066" t="inlineStr">
        <is>
          <t>Sozialstaat &amp; Familie</t>
        </is>
      </c>
      <c r="H4066" t="inlineStr">
        <is>
          <t>Q05419</t>
        </is>
      </c>
      <c r="I4066" t="inlineStr">
        <is>
          <t>de</t>
        </is>
      </c>
      <c r="J4066" t="b">
        <v>1</v>
      </c>
      <c r="K4066" t="inlineStr">
        <is>
          <t>e8067eec2ba091061559499ee02b1c37</t>
        </is>
      </c>
      <c r="L4066" t="inlineStr">
        <is>
          <t>e8067eec2ba091061559499ee02b1c37</t>
        </is>
      </c>
      <c r="M4066" t="n">
        <v>718</v>
      </c>
      <c r="N4066" t="n">
        <v>718</v>
      </c>
    </row>
    <row r="4067">
      <c r="A4067" t="n">
        <v>178</v>
      </c>
      <c r="B4067" t="n">
        <v>2018</v>
      </c>
      <c r="C4067" t="n">
        <v>2743</v>
      </c>
      <c r="D4067" t="inlineStr">
        <is>
          <t>Soziale Wohlfahrt</t>
        </is>
      </c>
      <c r="E4067" t="inlineStr">
        <is>
          <t>Budget-5</t>
        </is>
      </c>
      <c r="F4067" t="n">
        <v>12</v>
      </c>
      <c r="G4067" t="inlineStr">
        <is>
          <t>Sozialstaat &amp; Familie</t>
        </is>
      </c>
      <c r="H4067" t="inlineStr">
        <is>
          <t>Q06482</t>
        </is>
      </c>
      <c r="I4067" t="inlineStr">
        <is>
          <t>de</t>
        </is>
      </c>
      <c r="J4067" t="b">
        <v>1</v>
      </c>
      <c r="K4067" t="inlineStr">
        <is>
          <t>e8067eec2ba091061559499ee02b1c37</t>
        </is>
      </c>
      <c r="L4067" t="inlineStr">
        <is>
          <t>e8067eec2ba091061559499ee02b1c37</t>
        </is>
      </c>
      <c r="M4067" t="n">
        <v>718</v>
      </c>
      <c r="N4067" t="n">
        <v>718</v>
      </c>
    </row>
    <row r="4068">
      <c r="A4068" t="n">
        <v>36</v>
      </c>
      <c r="B4068" t="n">
        <v>2012</v>
      </c>
      <c r="C4068" t="n">
        <v>533</v>
      </c>
      <c r="D4068" t="inlineStr">
        <is>
          <t>Soziale Wohlfahrt</t>
        </is>
      </c>
      <c r="E4068" t="inlineStr">
        <is>
          <t>Budget-5</t>
        </is>
      </c>
      <c r="F4068" t="n">
        <v>12</v>
      </c>
      <c r="G4068" t="inlineStr">
        <is>
          <t>Sozialstaat &amp; Familie</t>
        </is>
      </c>
      <c r="H4068" t="inlineStr">
        <is>
          <t>Q06644</t>
        </is>
      </c>
      <c r="I4068" t="inlineStr">
        <is>
          <t>de</t>
        </is>
      </c>
      <c r="J4068" t="b">
        <v>1</v>
      </c>
      <c r="K4068" t="inlineStr">
        <is>
          <t>e8067eec2ba091061559499ee02b1c37</t>
        </is>
      </c>
      <c r="L4068" t="inlineStr">
        <is>
          <t>e8067eec2ba091061559499ee02b1c37</t>
        </is>
      </c>
      <c r="M4068" t="n">
        <v>718</v>
      </c>
      <c r="N4068" t="n">
        <v>718</v>
      </c>
    </row>
    <row r="4069">
      <c r="A4069" t="n">
        <v>4</v>
      </c>
      <c r="B4069" t="n">
        <v>2011</v>
      </c>
      <c r="C4069" t="n">
        <v>115</v>
      </c>
      <c r="D4069" t="inlineStr">
        <is>
          <t>Soziale Wohlfahrt</t>
        </is>
      </c>
      <c r="E4069" t="inlineStr">
        <is>
          <t>Budget-5</t>
        </is>
      </c>
      <c r="F4069" t="n">
        <v>12</v>
      </c>
      <c r="G4069" t="inlineStr">
        <is>
          <t>Sozialstaat &amp; Familie</t>
        </is>
      </c>
      <c r="H4069" t="inlineStr">
        <is>
          <t>Q06824</t>
        </is>
      </c>
      <c r="I4069" t="inlineStr">
        <is>
          <t>de</t>
        </is>
      </c>
      <c r="J4069" t="b">
        <v>1</v>
      </c>
      <c r="K4069" t="inlineStr">
        <is>
          <t>e8067eec2ba091061559499ee02b1c37</t>
        </is>
      </c>
      <c r="L4069" t="inlineStr">
        <is>
          <t>e8067eec2ba091061559499ee02b1c37</t>
        </is>
      </c>
      <c r="M4069" t="n">
        <v>718</v>
      </c>
      <c r="N4069" t="n">
        <v>718</v>
      </c>
    </row>
    <row r="4070">
      <c r="A4070" t="n">
        <v>63</v>
      </c>
      <c r="B4070" t="n">
        <v>2014</v>
      </c>
      <c r="C4070" t="n">
        <v>1021</v>
      </c>
      <c r="D4070" t="inlineStr">
        <is>
          <t>Soziale Wohlfahrt</t>
        </is>
      </c>
      <c r="E4070" t="inlineStr">
        <is>
          <t>Budget-5</t>
        </is>
      </c>
      <c r="F4070" t="n">
        <v>12</v>
      </c>
      <c r="G4070" t="inlineStr">
        <is>
          <t>Sozialstaat &amp; Familie</t>
        </is>
      </c>
      <c r="H4070" t="inlineStr">
        <is>
          <t>Q06994</t>
        </is>
      </c>
      <c r="I4070" t="inlineStr">
        <is>
          <t>de</t>
        </is>
      </c>
      <c r="J4070" t="b">
        <v>1</v>
      </c>
      <c r="K4070" t="inlineStr">
        <is>
          <t>e8067eec2ba091061559499ee02b1c37</t>
        </is>
      </c>
      <c r="L4070" t="inlineStr">
        <is>
          <t>e8067eec2ba091061559499ee02b1c37</t>
        </is>
      </c>
      <c r="M4070" t="n">
        <v>718</v>
      </c>
      <c r="N4070" t="n">
        <v>718</v>
      </c>
    </row>
    <row r="4071">
      <c r="A4071" t="n">
        <v>96</v>
      </c>
      <c r="B4071" t="n">
        <v>2015</v>
      </c>
      <c r="C4071" t="n">
        <v>1228</v>
      </c>
      <c r="D4071" t="inlineStr">
        <is>
          <t>Soziale Wohlfahrt</t>
        </is>
      </c>
      <c r="E4071" t="inlineStr">
        <is>
          <t>Budget-5</t>
        </is>
      </c>
      <c r="F4071" t="n">
        <v>12</v>
      </c>
      <c r="G4071" t="inlineStr">
        <is>
          <t>Sozialstaat &amp; Familie</t>
        </is>
      </c>
      <c r="H4071" t="inlineStr">
        <is>
          <t>Q07330</t>
        </is>
      </c>
      <c r="I4071" t="inlineStr">
        <is>
          <t>de</t>
        </is>
      </c>
      <c r="J4071" t="b">
        <v>1</v>
      </c>
      <c r="K4071" t="inlineStr">
        <is>
          <t>e8067eec2ba091061559499ee02b1c37</t>
        </is>
      </c>
      <c r="L4071" t="inlineStr">
        <is>
          <t>e8067eec2ba091061559499ee02b1c37</t>
        </is>
      </c>
      <c r="M4071" t="n">
        <v>718</v>
      </c>
      <c r="N4071" t="n">
        <v>718</v>
      </c>
    </row>
    <row r="4072">
      <c r="A4072" t="n">
        <v>95</v>
      </c>
      <c r="B4072" t="n">
        <v>2015</v>
      </c>
      <c r="C4072" t="n">
        <v>1502</v>
      </c>
      <c r="D4072" t="inlineStr">
        <is>
          <t>Soziale Wohlfahrt</t>
        </is>
      </c>
      <c r="E4072" t="inlineStr">
        <is>
          <t>Budget-5</t>
        </is>
      </c>
      <c r="F4072" t="n">
        <v>12</v>
      </c>
      <c r="G4072" t="inlineStr">
        <is>
          <t>Sozialstaat &amp; Familie</t>
        </is>
      </c>
      <c r="H4072" t="inlineStr">
        <is>
          <t>Q07561</t>
        </is>
      </c>
      <c r="I4072" t="inlineStr">
        <is>
          <t>de</t>
        </is>
      </c>
      <c r="J4072" t="b">
        <v>1</v>
      </c>
      <c r="K4072" t="inlineStr">
        <is>
          <t>e8067eec2ba091061559499ee02b1c37</t>
        </is>
      </c>
      <c r="L4072" t="inlineStr">
        <is>
          <t>e8067eec2ba091061559499ee02b1c37</t>
        </is>
      </c>
      <c r="M4072" t="n">
        <v>718</v>
      </c>
      <c r="N4072" t="n">
        <v>718</v>
      </c>
    </row>
    <row r="4073">
      <c r="A4073" t="n">
        <v>15</v>
      </c>
      <c r="B4073" t="n">
        <v>2012</v>
      </c>
      <c r="C4073" t="n">
        <v>282</v>
      </c>
      <c r="D4073" t="inlineStr">
        <is>
          <t>Soziale Wohlfahrt</t>
        </is>
      </c>
      <c r="E4073" t="inlineStr">
        <is>
          <t>Budget-5</t>
        </is>
      </c>
      <c r="F4073" t="n">
        <v>12</v>
      </c>
      <c r="G4073" t="inlineStr">
        <is>
          <t>Sozialstaat &amp; Familie</t>
        </is>
      </c>
      <c r="H4073" t="inlineStr">
        <is>
          <t>Q08191</t>
        </is>
      </c>
      <c r="I4073" t="inlineStr">
        <is>
          <t>de</t>
        </is>
      </c>
      <c r="J4073" t="b">
        <v>1</v>
      </c>
      <c r="K4073" t="inlineStr">
        <is>
          <t>e8067eec2ba091061559499ee02b1c37</t>
        </is>
      </c>
      <c r="L4073" t="inlineStr">
        <is>
          <t>e8067eec2ba091061559499ee02b1c37</t>
        </is>
      </c>
      <c r="M4073" t="n">
        <v>718</v>
      </c>
      <c r="N4073" t="n">
        <v>718</v>
      </c>
    </row>
    <row r="4074">
      <c r="A4074" t="n">
        <v>80</v>
      </c>
      <c r="B4074" t="n">
        <v>2015</v>
      </c>
      <c r="C4074" t="n">
        <v>1290</v>
      </c>
      <c r="D4074" t="inlineStr">
        <is>
          <t>Soziale Wohlfahrt</t>
        </is>
      </c>
      <c r="E4074" t="inlineStr">
        <is>
          <t>Budget-5</t>
        </is>
      </c>
      <c r="F4074" t="n">
        <v>12</v>
      </c>
      <c r="G4074" t="inlineStr">
        <is>
          <t>Sozialstaat &amp; Familie</t>
        </is>
      </c>
      <c r="H4074" t="inlineStr">
        <is>
          <t>Q08920</t>
        </is>
      </c>
      <c r="I4074" t="inlineStr">
        <is>
          <t>de</t>
        </is>
      </c>
      <c r="J4074" t="b">
        <v>1</v>
      </c>
      <c r="K4074" t="inlineStr">
        <is>
          <t>e8067eec2ba091061559499ee02b1c37</t>
        </is>
      </c>
      <c r="L4074" t="inlineStr">
        <is>
          <t>e8067eec2ba091061559499ee02b1c37</t>
        </is>
      </c>
      <c r="M4074" t="n">
        <v>718</v>
      </c>
      <c r="N4074" t="n">
        <v>718</v>
      </c>
    </row>
    <row r="4076">
      <c r="A4076" s="1">
        <f>== Cluster 785 – 12 Fragen – alle Fragen identisch ===</f>
        <v/>
      </c>
      <c r="B4076" s="1" t="n"/>
      <c r="C4076" s="1" t="n"/>
      <c r="D4076" s="1" t="n"/>
      <c r="E4076" s="1" t="n"/>
      <c r="F4076" s="1" t="n"/>
      <c r="G4076" s="1" t="n"/>
      <c r="H4076" s="1" t="n"/>
      <c r="I4076" s="1" t="n"/>
      <c r="J4076" s="1" t="n"/>
      <c r="K4076" s="1" t="n"/>
      <c r="L4076" s="1" t="n"/>
      <c r="M4076" s="1" t="n"/>
      <c r="N4076" s="1" t="n"/>
    </row>
    <row r="4077">
      <c r="A4077" t="inlineStr">
        <is>
          <t>ID_Wahl</t>
        </is>
      </c>
      <c r="B4077" t="inlineStr">
        <is>
          <t>Datum</t>
        </is>
      </c>
      <c r="C4077" t="inlineStr">
        <is>
          <t>Frage_ID</t>
        </is>
      </c>
      <c r="D4077" t="inlineStr">
        <is>
          <t>Frage_Text</t>
        </is>
      </c>
      <c r="E4077" t="inlineStr">
        <is>
          <t>Frage_Typ</t>
        </is>
      </c>
      <c r="F4077" t="inlineStr">
        <is>
          <t>Bereich_ID</t>
        </is>
      </c>
      <c r="G4077" t="inlineStr">
        <is>
          <t>Bereich</t>
        </is>
      </c>
      <c r="H4077" t="inlineStr">
        <is>
          <t>ID_gesamt</t>
        </is>
      </c>
      <c r="I4077" t="inlineStr">
        <is>
          <t>Sprache</t>
        </is>
      </c>
      <c r="J4077" t="inlineStr">
        <is>
          <t>Duplikat</t>
        </is>
      </c>
      <c r="K4077" t="inlineStr">
        <is>
          <t>Frage_Hash</t>
        </is>
      </c>
      <c r="L4077" t="inlineStr">
        <is>
          <t>Duplikat_Gruppe</t>
        </is>
      </c>
      <c r="M4077" t="inlineStr">
        <is>
          <t>Cluster_Duplikate</t>
        </is>
      </c>
      <c r="N4077" t="inlineStr">
        <is>
          <t>Cluster_Final</t>
        </is>
      </c>
    </row>
    <row r="4078">
      <c r="A4078" t="n">
        <v>95</v>
      </c>
      <c r="B4078" t="n">
        <v>2015</v>
      </c>
      <c r="C4078" t="n">
        <v>1472</v>
      </c>
      <c r="D4078" t="inlineStr">
        <is>
          <t>Sind Sie für eine vollständige Liberalisierung der Geschäftsöffnungszeiten (Festlegung der Öffnungszeiten nach freiem Ermessen)?</t>
        </is>
      </c>
      <c r="E4078" t="inlineStr">
        <is>
          <t>Standard-4</t>
        </is>
      </c>
      <c r="F4078" t="n">
        <v>15</v>
      </c>
      <c r="G4078" t="inlineStr">
        <is>
          <t>Wirtschaft &amp; Arbeit</t>
        </is>
      </c>
      <c r="H4078" t="inlineStr">
        <is>
          <t>Q04803</t>
        </is>
      </c>
      <c r="I4078" t="inlineStr">
        <is>
          <t>de</t>
        </is>
      </c>
      <c r="J4078" t="b">
        <v>1</v>
      </c>
      <c r="K4078" t="inlineStr">
        <is>
          <t>5a1674c83626d4336394ca19690f4bd2</t>
        </is>
      </c>
      <c r="L4078" t="inlineStr">
        <is>
          <t>5a1674c83626d4336394ca19690f4bd2</t>
        </is>
      </c>
      <c r="M4078" t="n">
        <v>785</v>
      </c>
      <c r="N4078" t="n">
        <v>785</v>
      </c>
    </row>
    <row r="4079">
      <c r="A4079" t="n">
        <v>100</v>
      </c>
      <c r="B4079" t="n">
        <v>2016</v>
      </c>
      <c r="C4079" t="n">
        <v>1619</v>
      </c>
      <c r="D4079" t="inlineStr">
        <is>
          <t>Sind Sie für eine vollständige Liberalisierung der Geschäftsöffnungszeiten (Festlegung der Öffnungszeiten nach freiem Ermessen)?</t>
        </is>
      </c>
      <c r="E4079" t="inlineStr">
        <is>
          <t>Standard-4</t>
        </is>
      </c>
      <c r="F4079" t="n">
        <v>15</v>
      </c>
      <c r="G4079" t="inlineStr">
        <is>
          <t>Wirtschaft &amp; Arbeit</t>
        </is>
      </c>
      <c r="H4079" t="inlineStr">
        <is>
          <t>Q05073</t>
        </is>
      </c>
      <c r="I4079" t="inlineStr">
        <is>
          <t>de</t>
        </is>
      </c>
      <c r="J4079" t="b">
        <v>1</v>
      </c>
      <c r="K4079" t="inlineStr">
        <is>
          <t>5a1674c83626d4336394ca19690f4bd2</t>
        </is>
      </c>
      <c r="L4079" t="inlineStr">
        <is>
          <t>5a1674c83626d4336394ca19690f4bd2</t>
        </is>
      </c>
      <c r="M4079" t="n">
        <v>785</v>
      </c>
      <c r="N4079" t="n">
        <v>785</v>
      </c>
    </row>
    <row r="4080">
      <c r="A4080" t="n">
        <v>105</v>
      </c>
      <c r="B4080" t="n">
        <v>2016</v>
      </c>
      <c r="C4080" t="n">
        <v>1659</v>
      </c>
      <c r="D4080" t="inlineStr">
        <is>
          <t>Sind Sie für eine vollständige Liberalisierung der Geschäftsöffnungszeiten (Festlegung der Öffnungszeiten nach freiem Ermessen)?</t>
        </is>
      </c>
      <c r="E4080" t="inlineStr">
        <is>
          <t>Standard-4</t>
        </is>
      </c>
      <c r="F4080" t="n">
        <v>15</v>
      </c>
      <c r="G4080" t="inlineStr">
        <is>
          <t>Wirtschaft &amp; Arbeit</t>
        </is>
      </c>
      <c r="H4080" t="inlineStr">
        <is>
          <t>Q05110</t>
        </is>
      </c>
      <c r="I4080" t="inlineStr">
        <is>
          <t>de</t>
        </is>
      </c>
      <c r="J4080" t="b">
        <v>1</v>
      </c>
      <c r="K4080" t="inlineStr">
        <is>
          <t>5a1674c83626d4336394ca19690f4bd2</t>
        </is>
      </c>
      <c r="L4080" t="inlineStr">
        <is>
          <t>5a1674c83626d4336394ca19690f4bd2</t>
        </is>
      </c>
      <c r="M4080" t="n">
        <v>785</v>
      </c>
      <c r="N4080" t="n">
        <v>785</v>
      </c>
    </row>
    <row r="4081">
      <c r="A4081" t="n">
        <v>102</v>
      </c>
      <c r="B4081" t="n">
        <v>2016</v>
      </c>
      <c r="C4081" t="n">
        <v>1578</v>
      </c>
      <c r="D4081" t="inlineStr">
        <is>
          <t>Sind Sie für eine vollständige Liberalisierung der Geschäftsöffnungszeiten (Festlegung der Öffnungszeiten nach freiem Ermessen)?</t>
        </is>
      </c>
      <c r="E4081" t="inlineStr">
        <is>
          <t>Standard-4</t>
        </is>
      </c>
      <c r="F4081" t="n">
        <v>15</v>
      </c>
      <c r="G4081" t="inlineStr">
        <is>
          <t>Wirtschaft &amp; Arbeit</t>
        </is>
      </c>
      <c r="H4081" t="inlineStr">
        <is>
          <t>Q05149</t>
        </is>
      </c>
      <c r="I4081" t="inlineStr">
        <is>
          <t>de</t>
        </is>
      </c>
      <c r="J4081" t="b">
        <v>1</v>
      </c>
      <c r="K4081" t="inlineStr">
        <is>
          <t>5a1674c83626d4336394ca19690f4bd2</t>
        </is>
      </c>
      <c r="L4081" t="inlineStr">
        <is>
          <t>5a1674c83626d4336394ca19690f4bd2</t>
        </is>
      </c>
      <c r="M4081" t="n">
        <v>785</v>
      </c>
      <c r="N4081" t="n">
        <v>785</v>
      </c>
    </row>
    <row r="4082">
      <c r="A4082" t="n">
        <v/>
      </c>
      <c r="B4082" t="n">
        <v>2018</v>
      </c>
      <c r="C4082" t="n">
        <v/>
      </c>
      <c r="D4082" t="inlineStr">
        <is>
          <t>Sind Sie für eine vollständige Liberalisierung der Geschäftsöffnungszeiten (Festlegung der Öffnungszeiten nach freiem Ermessen)?</t>
        </is>
      </c>
      <c r="E4082" t="n">
        <v/>
      </c>
      <c r="F4082" t="n">
        <v>15</v>
      </c>
      <c r="G4082" t="inlineStr">
        <is>
          <t>Wirtschaft &amp; Arbeit</t>
        </is>
      </c>
      <c r="H4082" t="inlineStr">
        <is>
          <t>Q05646</t>
        </is>
      </c>
      <c r="I4082" t="inlineStr">
        <is>
          <t>de</t>
        </is>
      </c>
      <c r="J4082" t="b">
        <v>1</v>
      </c>
      <c r="K4082" t="inlineStr">
        <is>
          <t>5a1674c83626d4336394ca19690f4bd2</t>
        </is>
      </c>
      <c r="L4082" t="inlineStr">
        <is>
          <t>5a1674c83626d4336394ca19690f4bd2</t>
        </is>
      </c>
      <c r="M4082" t="n">
        <v>785</v>
      </c>
      <c r="N4082" t="n">
        <v>785</v>
      </c>
    </row>
    <row r="4083">
      <c r="A4083" t="n">
        <v/>
      </c>
      <c r="B4083" t="n">
        <v>2018</v>
      </c>
      <c r="C4083" t="n">
        <v/>
      </c>
      <c r="D4083" t="inlineStr">
        <is>
          <t>Sind Sie für eine vollständige Liberalisierung der Geschäftsöffnungszeiten (Festlegung der Öffnungszeiten nach freiem Ermessen)?</t>
        </is>
      </c>
      <c r="E4083" t="n">
        <v/>
      </c>
      <c r="F4083" t="n">
        <v>15</v>
      </c>
      <c r="G4083" t="inlineStr">
        <is>
          <t>Wirtschaft &amp; Arbeit</t>
        </is>
      </c>
      <c r="H4083" t="inlineStr">
        <is>
          <t>Q05683</t>
        </is>
      </c>
      <c r="I4083" t="inlineStr">
        <is>
          <t>de</t>
        </is>
      </c>
      <c r="J4083" t="b">
        <v>1</v>
      </c>
      <c r="K4083" t="inlineStr">
        <is>
          <t>5a1674c83626d4336394ca19690f4bd2</t>
        </is>
      </c>
      <c r="L4083" t="inlineStr">
        <is>
          <t>5a1674c83626d4336394ca19690f4bd2</t>
        </is>
      </c>
      <c r="M4083" t="n">
        <v>785</v>
      </c>
      <c r="N4083" t="n">
        <v>785</v>
      </c>
    </row>
    <row r="4084">
      <c r="A4084" t="n">
        <v>95</v>
      </c>
      <c r="B4084" t="n">
        <v>2015</v>
      </c>
      <c r="C4084" t="n">
        <v>1472</v>
      </c>
      <c r="D4084" t="inlineStr">
        <is>
          <t>Sind Sie für eine vollständige Liberalisierung der Geschäftsöffnungszeiten (Festlegung der Öffnungszeiten nach freiem Ermessen)?</t>
        </is>
      </c>
      <c r="E4084" t="inlineStr">
        <is>
          <t>Standard-4</t>
        </is>
      </c>
      <c r="F4084" t="n">
        <v>15</v>
      </c>
      <c r="G4084" t="inlineStr">
        <is>
          <t>Wirtschaft &amp; Arbeit</t>
        </is>
      </c>
      <c r="H4084" t="inlineStr">
        <is>
          <t>Q07584</t>
        </is>
      </c>
      <c r="I4084" t="inlineStr">
        <is>
          <t>de</t>
        </is>
      </c>
      <c r="J4084" t="b">
        <v>1</v>
      </c>
      <c r="K4084" t="inlineStr">
        <is>
          <t>5a1674c83626d4336394ca19690f4bd2</t>
        </is>
      </c>
      <c r="L4084" t="inlineStr">
        <is>
          <t>5a1674c83626d4336394ca19690f4bd2</t>
        </is>
      </c>
      <c r="M4084" t="n">
        <v>785</v>
      </c>
      <c r="N4084" t="n">
        <v>785</v>
      </c>
    </row>
    <row r="4085">
      <c r="A4085" t="n">
        <v/>
      </c>
      <c r="B4085" t="n">
        <v>2018</v>
      </c>
      <c r="C4085" t="n">
        <v/>
      </c>
      <c r="D4085" t="inlineStr">
        <is>
          <t>Sind Sie für eine vollständige Liberalisierung der Geschäftsöffnungszeiten (Festlegung der Öffnungszeiten nach freiem Ermessen)?</t>
        </is>
      </c>
      <c r="E4085" t="n">
        <v/>
      </c>
      <c r="F4085" t="n">
        <v>15</v>
      </c>
      <c r="G4085" t="inlineStr">
        <is>
          <t>Wirtschaft &amp; Arbeit</t>
        </is>
      </c>
      <c r="H4085" t="inlineStr">
        <is>
          <t>Q07697</t>
        </is>
      </c>
      <c r="I4085" t="inlineStr">
        <is>
          <t>de</t>
        </is>
      </c>
      <c r="J4085" t="b">
        <v>1</v>
      </c>
      <c r="K4085" t="inlineStr">
        <is>
          <t>5a1674c83626d4336394ca19690f4bd2</t>
        </is>
      </c>
      <c r="L4085" t="inlineStr">
        <is>
          <t>5a1674c83626d4336394ca19690f4bd2</t>
        </is>
      </c>
      <c r="M4085" t="n">
        <v>785</v>
      </c>
      <c r="N4085" t="n">
        <v>785</v>
      </c>
    </row>
    <row r="4086">
      <c r="A4086" t="n">
        <v/>
      </c>
      <c r="B4086" t="n">
        <v>2018</v>
      </c>
      <c r="C4086" t="n">
        <v/>
      </c>
      <c r="D4086" t="inlineStr">
        <is>
          <t>Sind Sie für eine vollständige Liberalisierung der Geschäftsöffnungszeiten (Festlegung der Öffnungszeiten nach freiem Ermessen)?</t>
        </is>
      </c>
      <c r="E4086" t="n">
        <v/>
      </c>
      <c r="F4086" t="n">
        <v>15</v>
      </c>
      <c r="G4086" t="inlineStr">
        <is>
          <t>Wirtschaft &amp; Arbeit</t>
        </is>
      </c>
      <c r="H4086" t="inlineStr">
        <is>
          <t>Q07734</t>
        </is>
      </c>
      <c r="I4086" t="inlineStr">
        <is>
          <t>de</t>
        </is>
      </c>
      <c r="J4086" t="b">
        <v>1</v>
      </c>
      <c r="K4086" t="inlineStr">
        <is>
          <t>5a1674c83626d4336394ca19690f4bd2</t>
        </is>
      </c>
      <c r="L4086" t="inlineStr">
        <is>
          <t>5a1674c83626d4336394ca19690f4bd2</t>
        </is>
      </c>
      <c r="M4086" t="n">
        <v>785</v>
      </c>
      <c r="N4086" t="n">
        <v>785</v>
      </c>
    </row>
    <row r="4087">
      <c r="A4087" t="n">
        <v>100</v>
      </c>
      <c r="B4087" t="n">
        <v>2016</v>
      </c>
      <c r="C4087" t="n">
        <v>1619</v>
      </c>
      <c r="D4087" t="inlineStr">
        <is>
          <t>Sind Sie für eine vollständige Liberalisierung der Geschäftsöffnungszeiten (Festlegung der Öffnungszeiten nach freiem Ermessen)?</t>
        </is>
      </c>
      <c r="E4087" t="inlineStr">
        <is>
          <t>Standard-4</t>
        </is>
      </c>
      <c r="F4087" t="n">
        <v>15</v>
      </c>
      <c r="G4087" t="inlineStr">
        <is>
          <t>Wirtschaft &amp; Arbeit</t>
        </is>
      </c>
      <c r="H4087" t="inlineStr">
        <is>
          <t>Q07844</t>
        </is>
      </c>
      <c r="I4087" t="inlineStr">
        <is>
          <t>de</t>
        </is>
      </c>
      <c r="J4087" t="b">
        <v>1</v>
      </c>
      <c r="K4087" t="inlineStr">
        <is>
          <t>5a1674c83626d4336394ca19690f4bd2</t>
        </is>
      </c>
      <c r="L4087" t="inlineStr">
        <is>
          <t>5a1674c83626d4336394ca19690f4bd2</t>
        </is>
      </c>
      <c r="M4087" t="n">
        <v>785</v>
      </c>
      <c r="N4087" t="n">
        <v>785</v>
      </c>
    </row>
    <row r="4088">
      <c r="A4088" t="n">
        <v>105</v>
      </c>
      <c r="B4088" t="n">
        <v>2016</v>
      </c>
      <c r="C4088" t="n">
        <v>1659</v>
      </c>
      <c r="D4088" t="inlineStr">
        <is>
          <t>Sind Sie für eine vollständige Liberalisierung der Geschäftsöffnungszeiten (Festlegung der Öffnungszeiten nach freiem Ermessen)?</t>
        </is>
      </c>
      <c r="E4088" t="inlineStr">
        <is>
          <t>Standard-4</t>
        </is>
      </c>
      <c r="F4088" t="n">
        <v>15</v>
      </c>
      <c r="G4088" t="inlineStr">
        <is>
          <t>Wirtschaft &amp; Arbeit</t>
        </is>
      </c>
      <c r="H4088" t="inlineStr">
        <is>
          <t>Q08249</t>
        </is>
      </c>
      <c r="I4088" t="inlineStr">
        <is>
          <t>de</t>
        </is>
      </c>
      <c r="J4088" t="b">
        <v>1</v>
      </c>
      <c r="K4088" t="inlineStr">
        <is>
          <t>5a1674c83626d4336394ca19690f4bd2</t>
        </is>
      </c>
      <c r="L4088" t="inlineStr">
        <is>
          <t>5a1674c83626d4336394ca19690f4bd2</t>
        </is>
      </c>
      <c r="M4088" t="n">
        <v>785</v>
      </c>
      <c r="N4088" t="n">
        <v>785</v>
      </c>
    </row>
    <row r="4089">
      <c r="A4089" t="n">
        <v>102</v>
      </c>
      <c r="B4089" t="n">
        <v>2016</v>
      </c>
      <c r="C4089" t="n">
        <v>1578</v>
      </c>
      <c r="D4089" t="inlineStr">
        <is>
          <t>Sind Sie für eine vollständige Liberalisierung der Geschäftsöffnungszeiten (Festlegung der Öffnungszeiten nach freiem Ermessen)?</t>
        </is>
      </c>
      <c r="E4089" t="inlineStr">
        <is>
          <t>Standard-4</t>
        </is>
      </c>
      <c r="F4089" t="n">
        <v>15</v>
      </c>
      <c r="G4089" t="inlineStr">
        <is>
          <t>Wirtschaft &amp; Arbeit</t>
        </is>
      </c>
      <c r="H4089" t="inlineStr">
        <is>
          <t>Q08494</t>
        </is>
      </c>
      <c r="I4089" t="inlineStr">
        <is>
          <t>de</t>
        </is>
      </c>
      <c r="J4089" t="b">
        <v>1</v>
      </c>
      <c r="K4089" t="inlineStr">
        <is>
          <t>5a1674c83626d4336394ca19690f4bd2</t>
        </is>
      </c>
      <c r="L4089" t="inlineStr">
        <is>
          <t>5a1674c83626d4336394ca19690f4bd2</t>
        </is>
      </c>
      <c r="M4089" t="n">
        <v>785</v>
      </c>
      <c r="N4089" t="n">
        <v>785</v>
      </c>
    </row>
    <row r="4091">
      <c r="A4091" s="1">
        <f>== Cluster 786 – 12 Fragen – alle Fragen identisch ===</f>
        <v/>
      </c>
      <c r="B4091" s="1" t="n"/>
      <c r="C4091" s="1" t="n"/>
      <c r="D4091" s="1" t="n"/>
      <c r="E4091" s="1" t="n"/>
      <c r="F4091" s="1" t="n"/>
      <c r="G4091" s="1" t="n"/>
      <c r="H4091" s="1" t="n"/>
      <c r="I4091" s="1" t="n"/>
      <c r="J4091" s="1" t="n"/>
      <c r="K4091" s="1" t="n"/>
      <c r="L4091" s="1" t="n"/>
      <c r="M4091" s="1" t="n"/>
      <c r="N4091" s="1" t="n"/>
    </row>
    <row r="4092">
      <c r="A4092" t="inlineStr">
        <is>
          <t>ID_Wahl</t>
        </is>
      </c>
      <c r="B4092" t="inlineStr">
        <is>
          <t>Datum</t>
        </is>
      </c>
      <c r="C4092" t="inlineStr">
        <is>
          <t>Frage_ID</t>
        </is>
      </c>
      <c r="D4092" t="inlineStr">
        <is>
          <t>Frage_Text</t>
        </is>
      </c>
      <c r="E4092" t="inlineStr">
        <is>
          <t>Frage_Typ</t>
        </is>
      </c>
      <c r="F4092" t="inlineStr">
        <is>
          <t>Bereich_ID</t>
        </is>
      </c>
      <c r="G4092" t="inlineStr">
        <is>
          <t>Bereich</t>
        </is>
      </c>
      <c r="H4092" t="inlineStr">
        <is>
          <t>ID_gesamt</t>
        </is>
      </c>
      <c r="I4092" t="inlineStr">
        <is>
          <t>Sprache</t>
        </is>
      </c>
      <c r="J4092" t="inlineStr">
        <is>
          <t>Duplikat</t>
        </is>
      </c>
      <c r="K4092" t="inlineStr">
        <is>
          <t>Frage_Hash</t>
        </is>
      </c>
      <c r="L4092" t="inlineStr">
        <is>
          <t>Duplikat_Gruppe</t>
        </is>
      </c>
      <c r="M4092" t="inlineStr">
        <is>
          <t>Cluster_Duplikate</t>
        </is>
      </c>
      <c r="N4092" t="inlineStr">
        <is>
          <t>Cluster_Final</t>
        </is>
      </c>
    </row>
    <row r="4093">
      <c r="A4093" t="n">
        <v>95</v>
      </c>
      <c r="B4093" t="n">
        <v>2015</v>
      </c>
      <c r="C4093" t="n">
        <v>1474</v>
      </c>
      <c r="D4093" t="inlineStr">
        <is>
          <t>Befürworten Sie eine vollständige Liberalisierung des Strommarktes (auch für KMU und Privathaushalte)?</t>
        </is>
      </c>
      <c r="E4093" t="inlineStr">
        <is>
          <t>Standard-4</t>
        </is>
      </c>
      <c r="F4093" t="n">
        <v>15</v>
      </c>
      <c r="G4093" t="inlineStr">
        <is>
          <t>Wirtschaft &amp; Arbeit</t>
        </is>
      </c>
      <c r="H4093" t="inlineStr">
        <is>
          <t>Q04804</t>
        </is>
      </c>
      <c r="I4093" t="inlineStr">
        <is>
          <t>de</t>
        </is>
      </c>
      <c r="J4093" t="b">
        <v>1</v>
      </c>
      <c r="K4093" t="inlineStr">
        <is>
          <t>3c1e37a9a0eeb988112914375475064f</t>
        </is>
      </c>
      <c r="L4093" t="inlineStr">
        <is>
          <t>3c1e37a9a0eeb988112914375475064f</t>
        </is>
      </c>
      <c r="M4093" t="n">
        <v>786</v>
      </c>
      <c r="N4093" t="n">
        <v>786</v>
      </c>
    </row>
    <row r="4094">
      <c r="A4094" t="n">
        <v>191</v>
      </c>
      <c r="B4094" t="n">
        <v>2018</v>
      </c>
      <c r="C4094" t="n">
        <v>2987</v>
      </c>
      <c r="D4094" t="inlineStr">
        <is>
          <t>Befürworten Sie eine vollständige Liberalisierung des Strommarktes (auch für KMU und Privathaushalte)?</t>
        </is>
      </c>
      <c r="E4094" t="inlineStr">
        <is>
          <t>Standard-4</t>
        </is>
      </c>
      <c r="F4094" t="n">
        <v>15</v>
      </c>
      <c r="G4094" t="inlineStr">
        <is>
          <t>Wirtschaft &amp; Arbeit</t>
        </is>
      </c>
      <c r="H4094" t="inlineStr">
        <is>
          <t>Q05554</t>
        </is>
      </c>
      <c r="I4094" t="inlineStr">
        <is>
          <t>de</t>
        </is>
      </c>
      <c r="J4094" t="b">
        <v>1</v>
      </c>
      <c r="K4094" t="inlineStr">
        <is>
          <t>3c1e37a9a0eeb988112914375475064f</t>
        </is>
      </c>
      <c r="L4094" t="inlineStr">
        <is>
          <t>3c1e37a9a0eeb988112914375475064f</t>
        </is>
      </c>
      <c r="M4094" t="n">
        <v>786</v>
      </c>
      <c r="N4094" t="n">
        <v>786</v>
      </c>
    </row>
    <row r="4095">
      <c r="A4095" t="n">
        <v>190</v>
      </c>
      <c r="B4095" t="n">
        <v>2018</v>
      </c>
      <c r="C4095" t="n">
        <v>2927</v>
      </c>
      <c r="D4095" t="inlineStr">
        <is>
          <t>Befürworten Sie eine vollständige Liberalisierung des Strommarktes (auch für KMU und Privathaushalte)?</t>
        </is>
      </c>
      <c r="E4095" t="inlineStr">
        <is>
          <t>Standard-4</t>
        </is>
      </c>
      <c r="F4095" t="n">
        <v>15</v>
      </c>
      <c r="G4095" t="inlineStr">
        <is>
          <t>Wirtschaft &amp; Arbeit</t>
        </is>
      </c>
      <c r="H4095" t="inlineStr">
        <is>
          <t>Q05608</t>
        </is>
      </c>
      <c r="I4095" t="inlineStr">
        <is>
          <t>de</t>
        </is>
      </c>
      <c r="J4095" t="b">
        <v>1</v>
      </c>
      <c r="K4095" t="inlineStr">
        <is>
          <t>3c1e37a9a0eeb988112914375475064f</t>
        </is>
      </c>
      <c r="L4095" t="inlineStr">
        <is>
          <t>3c1e37a9a0eeb988112914375475064f</t>
        </is>
      </c>
      <c r="M4095" t="n">
        <v>786</v>
      </c>
      <c r="N4095" t="n">
        <v>786</v>
      </c>
    </row>
    <row r="4096">
      <c r="A4096" t="n">
        <v/>
      </c>
      <c r="B4096" t="n">
        <v>2018</v>
      </c>
      <c r="C4096" t="n">
        <v/>
      </c>
      <c r="D4096" t="inlineStr">
        <is>
          <t>Befürworten Sie eine vollständige Liberalisierung des Strommarktes (auch für KMU und Privathaushalte)?</t>
        </is>
      </c>
      <c r="E4096" t="n">
        <v/>
      </c>
      <c r="F4096" t="n">
        <v>15</v>
      </c>
      <c r="G4096" t="inlineStr">
        <is>
          <t>Wirtschaft &amp; Arbeit</t>
        </is>
      </c>
      <c r="H4096" t="inlineStr">
        <is>
          <t>Q05647</t>
        </is>
      </c>
      <c r="I4096" t="inlineStr">
        <is>
          <t>de</t>
        </is>
      </c>
      <c r="J4096" t="b">
        <v>1</v>
      </c>
      <c r="K4096" t="inlineStr">
        <is>
          <t>3c1e37a9a0eeb988112914375475064f</t>
        </is>
      </c>
      <c r="L4096" t="inlineStr">
        <is>
          <t>3c1e37a9a0eeb988112914375475064f</t>
        </is>
      </c>
      <c r="M4096" t="n">
        <v>786</v>
      </c>
      <c r="N4096" t="n">
        <v>786</v>
      </c>
    </row>
    <row r="4097">
      <c r="A4097" t="n">
        <v/>
      </c>
      <c r="B4097" t="n">
        <v>2018</v>
      </c>
      <c r="C4097" t="n">
        <v/>
      </c>
      <c r="D4097" t="inlineStr">
        <is>
          <t>Befürworten Sie eine vollständige Liberalisierung des Strommarktes (auch für KMU und Privathaushalte)?</t>
        </is>
      </c>
      <c r="E4097" t="n">
        <v/>
      </c>
      <c r="F4097" t="n">
        <v>15</v>
      </c>
      <c r="G4097" t="inlineStr">
        <is>
          <t>Wirtschaft &amp; Arbeit</t>
        </is>
      </c>
      <c r="H4097" t="inlineStr">
        <is>
          <t>Q05684</t>
        </is>
      </c>
      <c r="I4097" t="inlineStr">
        <is>
          <t>de</t>
        </is>
      </c>
      <c r="J4097" t="b">
        <v>1</v>
      </c>
      <c r="K4097" t="inlineStr">
        <is>
          <t>3c1e37a9a0eeb988112914375475064f</t>
        </is>
      </c>
      <c r="L4097" t="inlineStr">
        <is>
          <t>3c1e37a9a0eeb988112914375475064f</t>
        </is>
      </c>
      <c r="M4097" t="n">
        <v>786</v>
      </c>
      <c r="N4097" t="n">
        <v>786</v>
      </c>
    </row>
    <row r="4098">
      <c r="A4098" t="n">
        <v>202</v>
      </c>
      <c r="B4098" t="n">
        <v>2019</v>
      </c>
      <c r="C4098" t="n">
        <v>3182</v>
      </c>
      <c r="D4098" t="inlineStr">
        <is>
          <t>Befürworten Sie eine vollständige Liberalisierung des Strommarktes (auch für KMU und Privathaushalte)?</t>
        </is>
      </c>
      <c r="E4098" t="inlineStr">
        <is>
          <t>Standard-4</t>
        </is>
      </c>
      <c r="F4098" t="n">
        <v>15</v>
      </c>
      <c r="G4098" t="inlineStr">
        <is>
          <t>Wirtschaft &amp; Arbeit</t>
        </is>
      </c>
      <c r="H4098" t="inlineStr">
        <is>
          <t>Q05789</t>
        </is>
      </c>
      <c r="I4098" t="inlineStr">
        <is>
          <t>de</t>
        </is>
      </c>
      <c r="J4098" t="b">
        <v>1</v>
      </c>
      <c r="K4098" t="inlineStr">
        <is>
          <t>3c1e37a9a0eeb988112914375475064f</t>
        </is>
      </c>
      <c r="L4098" t="inlineStr">
        <is>
          <t>3c1e37a9a0eeb988112914375475064f</t>
        </is>
      </c>
      <c r="M4098" t="n">
        <v>786</v>
      </c>
      <c r="N4098" t="n">
        <v>786</v>
      </c>
    </row>
    <row r="4099">
      <c r="A4099" t="n">
        <v>202</v>
      </c>
      <c r="B4099" t="n">
        <v>2019</v>
      </c>
      <c r="C4099" t="n">
        <v>3182</v>
      </c>
      <c r="D4099" t="inlineStr">
        <is>
          <t>Befürworten Sie eine vollständige Liberalisierung des Strommarktes (auch für KMU und Privathaushalte)?</t>
        </is>
      </c>
      <c r="E4099" t="inlineStr">
        <is>
          <t>Standard-4</t>
        </is>
      </c>
      <c r="F4099" t="n">
        <v>15</v>
      </c>
      <c r="G4099" t="inlineStr">
        <is>
          <t>Wirtschaft &amp; Arbeit</t>
        </is>
      </c>
      <c r="H4099" t="inlineStr">
        <is>
          <t>Q06605</t>
        </is>
      </c>
      <c r="I4099" t="inlineStr">
        <is>
          <t>de</t>
        </is>
      </c>
      <c r="J4099" t="b">
        <v>1</v>
      </c>
      <c r="K4099" t="inlineStr">
        <is>
          <t>3c1e37a9a0eeb988112914375475064f</t>
        </is>
      </c>
      <c r="L4099" t="inlineStr">
        <is>
          <t>3c1e37a9a0eeb988112914375475064f</t>
        </is>
      </c>
      <c r="M4099" t="n">
        <v>786</v>
      </c>
      <c r="N4099" t="n">
        <v>786</v>
      </c>
    </row>
    <row r="4100">
      <c r="A4100" t="n">
        <v>191</v>
      </c>
      <c r="B4100" t="n">
        <v>2018</v>
      </c>
      <c r="C4100" t="n">
        <v>2987</v>
      </c>
      <c r="D4100" t="inlineStr">
        <is>
          <t>Befürworten Sie eine vollständige Liberalisierung des Strommarktes (auch für KMU und Privathaushalte)?</t>
        </is>
      </c>
      <c r="E4100" t="inlineStr">
        <is>
          <t>Standard-4</t>
        </is>
      </c>
      <c r="F4100" t="n">
        <v>15</v>
      </c>
      <c r="G4100" t="inlineStr">
        <is>
          <t>Wirtschaft &amp; Arbeit</t>
        </is>
      </c>
      <c r="H4100" t="inlineStr">
        <is>
          <t>Q07068</t>
        </is>
      </c>
      <c r="I4100" t="inlineStr">
        <is>
          <t>de</t>
        </is>
      </c>
      <c r="J4100" t="b">
        <v>1</v>
      </c>
      <c r="K4100" t="inlineStr">
        <is>
          <t>3c1e37a9a0eeb988112914375475064f</t>
        </is>
      </c>
      <c r="L4100" t="inlineStr">
        <is>
          <t>3c1e37a9a0eeb988112914375475064f</t>
        </is>
      </c>
      <c r="M4100" t="n">
        <v>786</v>
      </c>
      <c r="N4100" t="n">
        <v>786</v>
      </c>
    </row>
    <row r="4101">
      <c r="A4101" t="n">
        <v>190</v>
      </c>
      <c r="B4101" t="n">
        <v>2018</v>
      </c>
      <c r="C4101" t="n">
        <v>2927</v>
      </c>
      <c r="D4101" t="inlineStr">
        <is>
          <t>Befürworten Sie eine vollständige Liberalisierung des Strommarktes (auch für KMU und Privathaushalte)?</t>
        </is>
      </c>
      <c r="E4101" t="inlineStr">
        <is>
          <t>Standard-4</t>
        </is>
      </c>
      <c r="F4101" t="n">
        <v>15</v>
      </c>
      <c r="G4101" t="inlineStr">
        <is>
          <t>Wirtschaft &amp; Arbeit</t>
        </is>
      </c>
      <c r="H4101" t="inlineStr">
        <is>
          <t>Q07182</t>
        </is>
      </c>
      <c r="I4101" t="inlineStr">
        <is>
          <t>de</t>
        </is>
      </c>
      <c r="J4101" t="b">
        <v>1</v>
      </c>
      <c r="K4101" t="inlineStr">
        <is>
          <t>3c1e37a9a0eeb988112914375475064f</t>
        </is>
      </c>
      <c r="L4101" t="inlineStr">
        <is>
          <t>3c1e37a9a0eeb988112914375475064f</t>
        </is>
      </c>
      <c r="M4101" t="n">
        <v>786</v>
      </c>
      <c r="N4101" t="n">
        <v>786</v>
      </c>
    </row>
    <row r="4102">
      <c r="A4102" t="n">
        <v>95</v>
      </c>
      <c r="B4102" t="n">
        <v>2015</v>
      </c>
      <c r="C4102" t="n">
        <v>1474</v>
      </c>
      <c r="D4102" t="inlineStr">
        <is>
          <t>Befürworten Sie eine vollständige Liberalisierung des Strommarktes (auch für KMU und Privathaushalte)?</t>
        </is>
      </c>
      <c r="E4102" t="inlineStr">
        <is>
          <t>Standard-4</t>
        </is>
      </c>
      <c r="F4102" t="n">
        <v>15</v>
      </c>
      <c r="G4102" t="inlineStr">
        <is>
          <t>Wirtschaft &amp; Arbeit</t>
        </is>
      </c>
      <c r="H4102" t="inlineStr">
        <is>
          <t>Q07585</t>
        </is>
      </c>
      <c r="I4102" t="inlineStr">
        <is>
          <t>de</t>
        </is>
      </c>
      <c r="J4102" t="b">
        <v>1</v>
      </c>
      <c r="K4102" t="inlineStr">
        <is>
          <t>3c1e37a9a0eeb988112914375475064f</t>
        </is>
      </c>
      <c r="L4102" t="inlineStr">
        <is>
          <t>3c1e37a9a0eeb988112914375475064f</t>
        </is>
      </c>
      <c r="M4102" t="n">
        <v>786</v>
      </c>
      <c r="N4102" t="n">
        <v>786</v>
      </c>
    </row>
    <row r="4103">
      <c r="A4103" t="n">
        <v/>
      </c>
      <c r="B4103" t="n">
        <v>2018</v>
      </c>
      <c r="C4103" t="n">
        <v/>
      </c>
      <c r="D4103" t="inlineStr">
        <is>
          <t>Befürworten Sie eine vollständige Liberalisierung des Strommarktes (auch für KMU und Privathaushalte)?</t>
        </is>
      </c>
      <c r="E4103" t="n">
        <v/>
      </c>
      <c r="F4103" t="n">
        <v>15</v>
      </c>
      <c r="G4103" t="inlineStr">
        <is>
          <t>Wirtschaft &amp; Arbeit</t>
        </is>
      </c>
      <c r="H4103" t="inlineStr">
        <is>
          <t>Q07698</t>
        </is>
      </c>
      <c r="I4103" t="inlineStr">
        <is>
          <t>de</t>
        </is>
      </c>
      <c r="J4103" t="b">
        <v>1</v>
      </c>
      <c r="K4103" t="inlineStr">
        <is>
          <t>3c1e37a9a0eeb988112914375475064f</t>
        </is>
      </c>
      <c r="L4103" t="inlineStr">
        <is>
          <t>3c1e37a9a0eeb988112914375475064f</t>
        </is>
      </c>
      <c r="M4103" t="n">
        <v>786</v>
      </c>
      <c r="N4103" t="n">
        <v>786</v>
      </c>
    </row>
    <row r="4104">
      <c r="A4104" t="n">
        <v/>
      </c>
      <c r="B4104" t="n">
        <v>2018</v>
      </c>
      <c r="C4104" t="n">
        <v/>
      </c>
      <c r="D4104" t="inlineStr">
        <is>
          <t>Befürworten Sie eine vollständige Liberalisierung des Strommarktes (auch für KMU und Privathaushalte)?</t>
        </is>
      </c>
      <c r="E4104" t="n">
        <v/>
      </c>
      <c r="F4104" t="n">
        <v>15</v>
      </c>
      <c r="G4104" t="inlineStr">
        <is>
          <t>Wirtschaft &amp; Arbeit</t>
        </is>
      </c>
      <c r="H4104" t="inlineStr">
        <is>
          <t>Q07735</t>
        </is>
      </c>
      <c r="I4104" t="inlineStr">
        <is>
          <t>de</t>
        </is>
      </c>
      <c r="J4104" t="b">
        <v>1</v>
      </c>
      <c r="K4104" t="inlineStr">
        <is>
          <t>3c1e37a9a0eeb988112914375475064f</t>
        </is>
      </c>
      <c r="L4104" t="inlineStr">
        <is>
          <t>3c1e37a9a0eeb988112914375475064f</t>
        </is>
      </c>
      <c r="M4104" t="n">
        <v>786</v>
      </c>
      <c r="N4104" t="n">
        <v>786</v>
      </c>
    </row>
    <row r="4106">
      <c r="A4106" s="1">
        <f>== Cluster 388 – 11 Fragen – alle Fragen identisch ===</f>
        <v/>
      </c>
      <c r="B4106" s="1" t="n"/>
      <c r="C4106" s="1" t="n"/>
      <c r="D4106" s="1" t="n"/>
      <c r="E4106" s="1" t="n"/>
      <c r="F4106" s="1" t="n"/>
      <c r="G4106" s="1" t="n"/>
      <c r="H4106" s="1" t="n"/>
      <c r="I4106" s="1" t="n"/>
      <c r="J4106" s="1" t="n"/>
      <c r="K4106" s="1" t="n"/>
      <c r="L4106" s="1" t="n"/>
      <c r="M4106" s="1" t="n"/>
      <c r="N4106" s="1" t="n"/>
    </row>
    <row r="4107">
      <c r="A4107" t="inlineStr">
        <is>
          <t>ID_Wahl</t>
        </is>
      </c>
      <c r="B4107" t="inlineStr">
        <is>
          <t>Datum</t>
        </is>
      </c>
      <c r="C4107" t="inlineStr">
        <is>
          <t>Frage_ID</t>
        </is>
      </c>
      <c r="D4107" t="inlineStr">
        <is>
          <t>Frage_Text</t>
        </is>
      </c>
      <c r="E4107" t="inlineStr">
        <is>
          <t>Frage_Typ</t>
        </is>
      </c>
      <c r="F4107" t="inlineStr">
        <is>
          <t>Bereich_ID</t>
        </is>
      </c>
      <c r="G4107" t="inlineStr">
        <is>
          <t>Bereich</t>
        </is>
      </c>
      <c r="H4107" t="inlineStr">
        <is>
          <t>ID_gesamt</t>
        </is>
      </c>
      <c r="I4107" t="inlineStr">
        <is>
          <t>Sprache</t>
        </is>
      </c>
      <c r="J4107" t="inlineStr">
        <is>
          <t>Duplikat</t>
        </is>
      </c>
      <c r="K4107" t="inlineStr">
        <is>
          <t>Frage_Hash</t>
        </is>
      </c>
      <c r="L4107" t="inlineStr">
        <is>
          <t>Duplikat_Gruppe</t>
        </is>
      </c>
      <c r="M4107" t="inlineStr">
        <is>
          <t>Cluster_Duplikate</t>
        </is>
      </c>
      <c r="N4107" t="inlineStr">
        <is>
          <t>Cluster_Final</t>
        </is>
      </c>
    </row>
    <row r="4108">
      <c r="A4108" t="n">
        <v>89</v>
      </c>
      <c r="B4108" s="2" t="n">
        <v>44528</v>
      </c>
      <c r="C4108" t="n">
        <v>4440</v>
      </c>
      <c r="D4108" t="inlineStr">
        <is>
          <t>Soll die Schweiz die bilateralen Verträge mit der EU durch ein Freihandelsabkommen ersetzen (nach dem Vorbild des Brexit-Abkommens zwischen Grossbritannien und der EU)?</t>
        </is>
      </c>
      <c r="E4108" t="inlineStr">
        <is>
          <t>options4</t>
        </is>
      </c>
      <c r="F4108" t="n">
        <v>5330</v>
      </c>
      <c r="G4108" t="inlineStr">
        <is>
          <t>Aussenbeziehungen</t>
        </is>
      </c>
      <c r="H4108" t="inlineStr">
        <is>
          <t>Q01230</t>
        </is>
      </c>
      <c r="I4108" t="inlineStr">
        <is>
          <t>de</t>
        </is>
      </c>
      <c r="J4108" t="b">
        <v>1</v>
      </c>
      <c r="K4108" t="inlineStr">
        <is>
          <t>a809f4bae431cc04a24b7f0f93b98d07</t>
        </is>
      </c>
      <c r="L4108" t="inlineStr">
        <is>
          <t>a809f4bae431cc04a24b7f0f93b98d07</t>
        </is>
      </c>
      <c r="M4108" t="n">
        <v>388</v>
      </c>
      <c r="N4108" t="n">
        <v>388</v>
      </c>
    </row>
    <row r="4109">
      <c r="A4109" t="n">
        <v>83</v>
      </c>
      <c r="B4109" s="2" t="n">
        <v>44605</v>
      </c>
      <c r="C4109" t="n">
        <v>4860</v>
      </c>
      <c r="D4109" t="inlineStr">
        <is>
          <t>Soll die Schweiz die bilateralen Verträge mit der EU durch ein Freihandelsabkommen ersetzen (nach dem Vorbild des Brexit-Abkommens zwischen Grossbritannien und der EU)?</t>
        </is>
      </c>
      <c r="E4109" t="inlineStr">
        <is>
          <t>options4</t>
        </is>
      </c>
      <c r="F4109" t="n">
        <v>4726</v>
      </c>
      <c r="G4109" t="inlineStr">
        <is>
          <t>Aussenbeziehungen</t>
        </is>
      </c>
      <c r="H4109" t="inlineStr">
        <is>
          <t>Q01497</t>
        </is>
      </c>
      <c r="I4109" t="inlineStr">
        <is>
          <t>de</t>
        </is>
      </c>
      <c r="J4109" t="b">
        <v>1</v>
      </c>
      <c r="K4109" t="inlineStr">
        <is>
          <t>a809f4bae431cc04a24b7f0f93b98d07</t>
        </is>
      </c>
      <c r="L4109" t="inlineStr">
        <is>
          <t>a809f4bae431cc04a24b7f0f93b98d07</t>
        </is>
      </c>
      <c r="M4109" t="n">
        <v>388</v>
      </c>
      <c r="N4109" t="n">
        <v>388</v>
      </c>
    </row>
    <row r="4110">
      <c r="A4110" t="n">
        <v>103</v>
      </c>
      <c r="B4110" s="2" t="n">
        <v>44647</v>
      </c>
      <c r="C4110" t="n">
        <v>5250</v>
      </c>
      <c r="D4110" t="inlineStr">
        <is>
          <t>Soll die Schweiz die bilateralen Verträge mit der EU durch ein Freihandelsabkommen ersetzen (nach dem Vorbild des Brexit-Abkommens zwischen Grossbritannien und der EU)?</t>
        </is>
      </c>
      <c r="E4110" t="inlineStr">
        <is>
          <t>options4</t>
        </is>
      </c>
      <c r="F4110" t="n">
        <v>5565</v>
      </c>
      <c r="G4110" t="inlineStr">
        <is>
          <t>Politisches System &amp; Aussenbeziehungen</t>
        </is>
      </c>
      <c r="H4110" t="inlineStr">
        <is>
          <t>Q01609</t>
        </is>
      </c>
      <c r="I4110" t="inlineStr">
        <is>
          <t>de</t>
        </is>
      </c>
      <c r="J4110" t="b">
        <v>1</v>
      </c>
      <c r="K4110" t="inlineStr">
        <is>
          <t>a809f4bae431cc04a24b7f0f93b98d07</t>
        </is>
      </c>
      <c r="L4110" t="inlineStr">
        <is>
          <t>a809f4bae431cc04a24b7f0f93b98d07</t>
        </is>
      </c>
      <c r="M4110" t="n">
        <v>388</v>
      </c>
      <c r="N4110" t="n">
        <v>388</v>
      </c>
    </row>
    <row r="4111">
      <c r="A4111" t="n">
        <v>92</v>
      </c>
      <c r="B4111" s="2" t="n">
        <v>44647</v>
      </c>
      <c r="C4111" t="n">
        <v>5681</v>
      </c>
      <c r="D4111" t="inlineStr">
        <is>
          <t>Soll die Schweiz die bilateralen Verträge mit der EU durch ein Freihandelsabkommen ersetzen (nach dem Vorbild des Brexit-Abkommens zwischen Grossbritannien und der EU)?</t>
        </is>
      </c>
      <c r="E4111" t="inlineStr">
        <is>
          <t>options4</t>
        </is>
      </c>
      <c r="F4111" t="n">
        <v>5571</v>
      </c>
      <c r="G4111" t="inlineStr">
        <is>
          <t>Politisches System &amp; Aussenbeziehungen</t>
        </is>
      </c>
      <c r="H4111" t="inlineStr">
        <is>
          <t>Q01663</t>
        </is>
      </c>
      <c r="I4111" t="inlineStr">
        <is>
          <t>de</t>
        </is>
      </c>
      <c r="J4111" t="b">
        <v>1</v>
      </c>
      <c r="K4111" t="inlineStr">
        <is>
          <t>a809f4bae431cc04a24b7f0f93b98d07</t>
        </is>
      </c>
      <c r="L4111" t="inlineStr">
        <is>
          <t>a809f4bae431cc04a24b7f0f93b98d07</t>
        </is>
      </c>
      <c r="M4111" t="n">
        <v>388</v>
      </c>
      <c r="N4111" t="n">
        <v>388</v>
      </c>
    </row>
    <row r="4112">
      <c r="A4112" t="n">
        <v>108</v>
      </c>
      <c r="B4112" s="2" t="n">
        <v>44647</v>
      </c>
      <c r="C4112" t="n">
        <v>5884</v>
      </c>
      <c r="D4112" t="inlineStr">
        <is>
          <t>Soll die Schweiz die bilateralen Verträge mit der EU durch ein Freihandelsabkommen ersetzen (nach dem Vorbild des Brexit-Abkommens zwischen Grossbritannien und der EU)?</t>
        </is>
      </c>
      <c r="E4112" t="inlineStr">
        <is>
          <t>options4</t>
        </is>
      </c>
      <c r="F4112" t="n">
        <v>5567</v>
      </c>
      <c r="G4112" t="inlineStr">
        <is>
          <t>Politisches System &amp; Aussenbeziehungen</t>
        </is>
      </c>
      <c r="H4112" t="inlineStr">
        <is>
          <t>Q01713</t>
        </is>
      </c>
      <c r="I4112" t="inlineStr">
        <is>
          <t>de</t>
        </is>
      </c>
      <c r="J4112" t="b">
        <v>1</v>
      </c>
      <c r="K4112" t="inlineStr">
        <is>
          <t>a809f4bae431cc04a24b7f0f93b98d07</t>
        </is>
      </c>
      <c r="L4112" t="inlineStr">
        <is>
          <t>a809f4bae431cc04a24b7f0f93b98d07</t>
        </is>
      </c>
      <c r="M4112" t="n">
        <v>388</v>
      </c>
      <c r="N4112" t="n">
        <v>388</v>
      </c>
    </row>
    <row r="4113">
      <c r="A4113" t="n">
        <v>102</v>
      </c>
      <c r="B4113" s="2" t="n">
        <v>44605</v>
      </c>
      <c r="C4113" t="n">
        <v>4969</v>
      </c>
      <c r="D4113" t="inlineStr">
        <is>
          <t>Soll die Schweiz die bilateralen Verträge mit der EU durch ein Freihandelsabkommen ersetzen (nach dem Vorbild des Brexit-Abkommens zwischen Grossbritannien und der EU)?</t>
        </is>
      </c>
      <c r="E4113" t="inlineStr">
        <is>
          <t>options4</t>
        </is>
      </c>
      <c r="F4113" t="n">
        <v>4722</v>
      </c>
      <c r="G4113" t="inlineStr">
        <is>
          <t>Aussenbeziehungen</t>
        </is>
      </c>
      <c r="H4113" t="inlineStr">
        <is>
          <t>Q01824</t>
        </is>
      </c>
      <c r="I4113" t="inlineStr">
        <is>
          <t>de</t>
        </is>
      </c>
      <c r="J4113" t="b">
        <v>1</v>
      </c>
      <c r="K4113" t="inlineStr">
        <is>
          <t>a809f4bae431cc04a24b7f0f93b98d07</t>
        </is>
      </c>
      <c r="L4113" t="inlineStr">
        <is>
          <t>a809f4bae431cc04a24b7f0f93b98d07</t>
        </is>
      </c>
      <c r="M4113" t="n">
        <v>388</v>
      </c>
      <c r="N4113" t="n">
        <v>388</v>
      </c>
    </row>
    <row r="4114">
      <c r="A4114" t="n">
        <v>109</v>
      </c>
      <c r="B4114" s="2" t="n">
        <v>44647</v>
      </c>
      <c r="C4114" t="n">
        <v>5616</v>
      </c>
      <c r="D4114" t="inlineStr">
        <is>
          <t>Soll die Schweiz die bilateralen Verträge mit der EU durch ein Freihandelsabkommen ersetzen (nach dem Vorbild des Brexit-Abkommens zwischen Grossbritannien und der EU)?</t>
        </is>
      </c>
      <c r="E4114" t="inlineStr">
        <is>
          <t>options4</t>
        </is>
      </c>
      <c r="F4114" t="n">
        <v>5570</v>
      </c>
      <c r="G4114" t="inlineStr">
        <is>
          <t>Politisches System &amp; Aussenbeziehungen</t>
        </is>
      </c>
      <c r="H4114" t="inlineStr">
        <is>
          <t>Q01980</t>
        </is>
      </c>
      <c r="I4114" t="inlineStr">
        <is>
          <t>de</t>
        </is>
      </c>
      <c r="J4114" t="b">
        <v>1</v>
      </c>
      <c r="K4114" t="inlineStr">
        <is>
          <t>a809f4bae431cc04a24b7f0f93b98d07</t>
        </is>
      </c>
      <c r="L4114" t="inlineStr">
        <is>
          <t>a809f4bae431cc04a24b7f0f93b98d07</t>
        </is>
      </c>
      <c r="M4114" t="n">
        <v>388</v>
      </c>
      <c r="N4114" t="n">
        <v>388</v>
      </c>
    </row>
    <row r="4115">
      <c r="A4115" t="n">
        <v>111</v>
      </c>
      <c r="B4115" s="2" t="n">
        <v>44696</v>
      </c>
      <c r="C4115" t="n">
        <v>6002</v>
      </c>
      <c r="D4115" t="inlineStr">
        <is>
          <t>Soll die Schweiz die bilateralen Verträge mit der EU durch ein Freihandelsabkommen ersetzen (nach dem Vorbild des Brexit-Abkommens zwischen Grossbritannien und der EU)?</t>
        </is>
      </c>
      <c r="E4115" t="inlineStr">
        <is>
          <t>options4</t>
        </is>
      </c>
      <c r="F4115" t="n">
        <v>5336</v>
      </c>
      <c r="G4115" t="inlineStr">
        <is>
          <t>Aussenbeziehungen</t>
        </is>
      </c>
      <c r="H4115" t="inlineStr">
        <is>
          <t>Q02039</t>
        </is>
      </c>
      <c r="I4115" t="inlineStr">
        <is>
          <t>de</t>
        </is>
      </c>
      <c r="J4115" t="b">
        <v>1</v>
      </c>
      <c r="K4115" t="inlineStr">
        <is>
          <t>a809f4bae431cc04a24b7f0f93b98d07</t>
        </is>
      </c>
      <c r="L4115" t="inlineStr">
        <is>
          <t>a809f4bae431cc04a24b7f0f93b98d07</t>
        </is>
      </c>
      <c r="M4115" t="n">
        <v>388</v>
      </c>
      <c r="N4115" t="n">
        <v>388</v>
      </c>
    </row>
    <row r="4116">
      <c r="A4116" t="n">
        <v>113</v>
      </c>
      <c r="B4116" s="2" t="n">
        <v>44696</v>
      </c>
      <c r="C4116" t="n">
        <v>6065</v>
      </c>
      <c r="D4116" t="inlineStr">
        <is>
          <t>Soll die Schweiz die bilateralen Verträge mit der EU durch ein Freihandelsabkommen ersetzen (nach dem Vorbild des Brexit-Abkommens zwischen Grossbritannien und der EU)?</t>
        </is>
      </c>
      <c r="E4116" t="inlineStr">
        <is>
          <t>options4</t>
        </is>
      </c>
      <c r="F4116" t="n">
        <v>4732</v>
      </c>
      <c r="G4116" t="inlineStr">
        <is>
          <t>Aussenbeziehungen</t>
        </is>
      </c>
      <c r="H4116" t="inlineStr">
        <is>
          <t>Q02093</t>
        </is>
      </c>
      <c r="I4116" t="inlineStr">
        <is>
          <t>de</t>
        </is>
      </c>
      <c r="J4116" t="b">
        <v>1</v>
      </c>
      <c r="K4116" t="inlineStr">
        <is>
          <t>a809f4bae431cc04a24b7f0f93b98d07</t>
        </is>
      </c>
      <c r="L4116" t="inlineStr">
        <is>
          <t>a809f4bae431cc04a24b7f0f93b98d07</t>
        </is>
      </c>
      <c r="M4116" t="n">
        <v>388</v>
      </c>
      <c r="N4116" t="n">
        <v>388</v>
      </c>
    </row>
    <row r="4117">
      <c r="A4117" t="n">
        <v>115</v>
      </c>
      <c r="B4117" s="2" t="n">
        <v>44836</v>
      </c>
      <c r="C4117" t="n">
        <v>6141</v>
      </c>
      <c r="D4117" t="inlineStr">
        <is>
          <t>Soll die Schweiz die bilateralen Verträge mit der EU durch ein Freihandelsabkommen ersetzen (nach dem Vorbild des Brexit-Abkommens zwischen Grossbritannien und der EU)?</t>
        </is>
      </c>
      <c r="E4117" t="inlineStr">
        <is>
          <t>options4</t>
        </is>
      </c>
      <c r="F4117" t="n">
        <v>4629</v>
      </c>
      <c r="G4117" t="inlineStr">
        <is>
          <t>Wirtschaft &amp; Arbeit</t>
        </is>
      </c>
      <c r="H4117" t="inlineStr">
        <is>
          <t>Q02135</t>
        </is>
      </c>
      <c r="I4117" t="inlineStr">
        <is>
          <t>de</t>
        </is>
      </c>
      <c r="J4117" t="b">
        <v>1</v>
      </c>
      <c r="K4117" t="inlineStr">
        <is>
          <t>a809f4bae431cc04a24b7f0f93b98d07</t>
        </is>
      </c>
      <c r="L4117" t="inlineStr">
        <is>
          <t>a809f4bae431cc04a24b7f0f93b98d07</t>
        </is>
      </c>
      <c r="M4117" t="n">
        <v>388</v>
      </c>
      <c r="N4117" t="n">
        <v>388</v>
      </c>
    </row>
    <row r="4118">
      <c r="A4118" t="n">
        <v>114</v>
      </c>
      <c r="B4118" s="2" t="n">
        <v>44836</v>
      </c>
      <c r="C4118" t="n">
        <v>6250</v>
      </c>
      <c r="D4118" t="inlineStr">
        <is>
          <t>Soll die Schweiz die bilateralen Verträge mit der EU durch ein Freihandelsabkommen ersetzen (nach dem Vorbild des Brexit-Abkommens zwischen Grossbritannien und der EU)?</t>
        </is>
      </c>
      <c r="E4118" t="inlineStr">
        <is>
          <t>options4</t>
        </is>
      </c>
      <c r="F4118" t="n">
        <v>4628</v>
      </c>
      <c r="G4118" t="inlineStr">
        <is>
          <t>Wirtschaft &amp; Arbeit</t>
        </is>
      </c>
      <c r="H4118" t="inlineStr">
        <is>
          <t>Q02190</t>
        </is>
      </c>
      <c r="I4118" t="inlineStr">
        <is>
          <t>de</t>
        </is>
      </c>
      <c r="J4118" t="b">
        <v>1</v>
      </c>
      <c r="K4118" t="inlineStr">
        <is>
          <t>a809f4bae431cc04a24b7f0f93b98d07</t>
        </is>
      </c>
      <c r="L4118" t="inlineStr">
        <is>
          <t>a809f4bae431cc04a24b7f0f93b98d07</t>
        </is>
      </c>
      <c r="M4118" t="n">
        <v>388</v>
      </c>
      <c r="N4118" t="n">
        <v>388</v>
      </c>
    </row>
    <row r="4120">
      <c r="A4120" s="1">
        <f>== Cluster 303 – 11 Fragen – alle Fragen identisch ===</f>
        <v/>
      </c>
      <c r="B4120" s="1" t="n"/>
      <c r="C4120" s="1" t="n"/>
      <c r="D4120" s="1" t="n"/>
      <c r="E4120" s="1" t="n"/>
      <c r="F4120" s="1" t="n"/>
      <c r="G4120" s="1" t="n"/>
      <c r="H4120" s="1" t="n"/>
      <c r="I4120" s="1" t="n"/>
      <c r="J4120" s="1" t="n"/>
      <c r="K4120" s="1" t="n"/>
      <c r="L4120" s="1" t="n"/>
      <c r="M4120" s="1" t="n"/>
      <c r="N4120" s="1" t="n"/>
    </row>
    <row r="4121">
      <c r="A4121" t="inlineStr">
        <is>
          <t>ID_Wahl</t>
        </is>
      </c>
      <c r="B4121" t="inlineStr">
        <is>
          <t>Datum</t>
        </is>
      </c>
      <c r="C4121" t="inlineStr">
        <is>
          <t>Frage_ID</t>
        </is>
      </c>
      <c r="D4121" t="inlineStr">
        <is>
          <t>Frage_Text</t>
        </is>
      </c>
      <c r="E4121" t="inlineStr">
        <is>
          <t>Frage_Typ</t>
        </is>
      </c>
      <c r="F4121" t="inlineStr">
        <is>
          <t>Bereich_ID</t>
        </is>
      </c>
      <c r="G4121" t="inlineStr">
        <is>
          <t>Bereich</t>
        </is>
      </c>
      <c r="H4121" t="inlineStr">
        <is>
          <t>ID_gesamt</t>
        </is>
      </c>
      <c r="I4121" t="inlineStr">
        <is>
          <t>Sprache</t>
        </is>
      </c>
      <c r="J4121" t="inlineStr">
        <is>
          <t>Duplikat</t>
        </is>
      </c>
      <c r="K4121" t="inlineStr">
        <is>
          <t>Frage_Hash</t>
        </is>
      </c>
      <c r="L4121" t="inlineStr">
        <is>
          <t>Duplikat_Gruppe</t>
        </is>
      </c>
      <c r="M4121" t="inlineStr">
        <is>
          <t>Cluster_Duplikate</t>
        </is>
      </c>
      <c r="N4121" t="inlineStr">
        <is>
          <t>Cluster_Final</t>
        </is>
      </c>
    </row>
    <row r="4122">
      <c r="A4122" t="n">
        <v>53</v>
      </c>
      <c r="B4122" s="2" t="n">
        <v>44262</v>
      </c>
      <c r="C4122" t="n">
        <v>2893</v>
      </c>
      <c r="D4122" t="inlineStr">
        <is>
          <t>Sollen die Anforderungen bei Einbürgerungen, insbesondere hinsichtlich Deutschkenntnissen und gesellschaftlicher Integration, erhöht werden?</t>
        </is>
      </c>
      <c r="E4122" t="inlineStr">
        <is>
          <t>options4</t>
        </is>
      </c>
      <c r="F4122" t="n">
        <v>4284</v>
      </c>
      <c r="G4122" t="inlineStr">
        <is>
          <t>Migration &amp; Integration</t>
        </is>
      </c>
      <c r="H4122" t="inlineStr">
        <is>
          <t>Q00840</t>
        </is>
      </c>
      <c r="I4122" t="inlineStr">
        <is>
          <t>de</t>
        </is>
      </c>
      <c r="J4122" t="b">
        <v>1</v>
      </c>
      <c r="K4122" t="inlineStr">
        <is>
          <t>2daef3b9b51cbbc7fa76731a6fb4dd68</t>
        </is>
      </c>
      <c r="L4122" t="inlineStr">
        <is>
          <t>2daef3b9b51cbbc7fa76731a6fb4dd68</t>
        </is>
      </c>
      <c r="M4122" t="n">
        <v>303</v>
      </c>
      <c r="N4122" t="n">
        <v>303</v>
      </c>
    </row>
    <row r="4123">
      <c r="A4123" t="n">
        <v>118</v>
      </c>
      <c r="B4123" s="2" t="n">
        <v>44892</v>
      </c>
      <c r="C4123" t="n">
        <v>6313</v>
      </c>
      <c r="D4123" t="inlineStr">
        <is>
          <t>Sollen die Anforderungen bei Einbürgerungen, insbesondere hinsichtlich Deutschkenntnissen und gesellschaftlicher Integration, erhöht werden?</t>
        </is>
      </c>
      <c r="E4123" t="inlineStr">
        <is>
          <t>options4</t>
        </is>
      </c>
      <c r="F4123" t="n">
        <v>4350</v>
      </c>
      <c r="G4123" t="inlineStr">
        <is>
          <t>Migration &amp; Integration</t>
        </is>
      </c>
      <c r="H4123" t="inlineStr">
        <is>
          <t>Q02227</t>
        </is>
      </c>
      <c r="I4123" t="inlineStr">
        <is>
          <t>de</t>
        </is>
      </c>
      <c r="J4123" t="b">
        <v>1</v>
      </c>
      <c r="K4123" t="inlineStr">
        <is>
          <t>2daef3b9b51cbbc7fa76731a6fb4dd68</t>
        </is>
      </c>
      <c r="L4123" t="inlineStr">
        <is>
          <t>2daef3b9b51cbbc7fa76731a6fb4dd68</t>
        </is>
      </c>
      <c r="M4123" t="n">
        <v>303</v>
      </c>
      <c r="N4123" t="n">
        <v>303</v>
      </c>
    </row>
    <row r="4124">
      <c r="A4124" t="n">
        <v>195</v>
      </c>
      <c r="B4124" t="n">
        <v>2018</v>
      </c>
      <c r="C4124" t="n">
        <v>3053</v>
      </c>
      <c r="D4124" t="inlineStr">
        <is>
          <t>Sollen die Anforderungen bei Einbürgerungen, insbesondere hinsichtlich Deutschkenntnissen und gesellschaftlicher Integration, erhöht werden?</t>
        </is>
      </c>
      <c r="E4124" t="inlineStr">
        <is>
          <t>Standard-4</t>
        </is>
      </c>
      <c r="F4124" t="n">
        <v>9</v>
      </c>
      <c r="G4124" t="inlineStr">
        <is>
          <t>Migration &amp; Integration</t>
        </is>
      </c>
      <c r="H4124" t="inlineStr">
        <is>
          <t>Q05712</t>
        </is>
      </c>
      <c r="I4124" t="inlineStr">
        <is>
          <t>de</t>
        </is>
      </c>
      <c r="J4124" t="b">
        <v>1</v>
      </c>
      <c r="K4124" t="inlineStr">
        <is>
          <t>2daef3b9b51cbbc7fa76731a6fb4dd68</t>
        </is>
      </c>
      <c r="L4124" t="inlineStr">
        <is>
          <t>2daef3b9b51cbbc7fa76731a6fb4dd68</t>
        </is>
      </c>
      <c r="M4124" t="n">
        <v>303</v>
      </c>
      <c r="N4124" t="n">
        <v>303</v>
      </c>
    </row>
    <row r="4125">
      <c r="A4125" t="n">
        <v>202</v>
      </c>
      <c r="B4125" t="n">
        <v>2019</v>
      </c>
      <c r="C4125" t="n">
        <v>3157</v>
      </c>
      <c r="D4125" t="inlineStr">
        <is>
          <t>Sollen die Anforderungen bei Einbürgerungen, insbesondere hinsichtlich Deutschkenntnissen und gesellschaftlicher Integration, erhöht werden?</t>
        </is>
      </c>
      <c r="E4125" t="inlineStr">
        <is>
          <t>Standard-4</t>
        </is>
      </c>
      <c r="F4125" t="n">
        <v>9</v>
      </c>
      <c r="G4125" t="inlineStr">
        <is>
          <t>Migration &amp; Integration</t>
        </is>
      </c>
      <c r="H4125" t="inlineStr">
        <is>
          <t>Q05766</t>
        </is>
      </c>
      <c r="I4125" t="inlineStr">
        <is>
          <t>de</t>
        </is>
      </c>
      <c r="J4125" t="b">
        <v>1</v>
      </c>
      <c r="K4125" t="inlineStr">
        <is>
          <t>2daef3b9b51cbbc7fa76731a6fb4dd68</t>
        </is>
      </c>
      <c r="L4125" t="inlineStr">
        <is>
          <t>2daef3b9b51cbbc7fa76731a6fb4dd68</t>
        </is>
      </c>
      <c r="M4125" t="n">
        <v>303</v>
      </c>
      <c r="N4125" t="n">
        <v>303</v>
      </c>
    </row>
    <row r="4126">
      <c r="A4126" t="n">
        <v>201</v>
      </c>
      <c r="B4126" t="n">
        <v>2019</v>
      </c>
      <c r="C4126" t="n">
        <v>3262</v>
      </c>
      <c r="D4126" t="inlineStr">
        <is>
          <t>Sollen die Anforderungen bei Einbürgerungen, insbesondere hinsichtlich Deutschkenntnissen und gesellschaftlicher Integration, erhöht werden?</t>
        </is>
      </c>
      <c r="E4126" t="inlineStr">
        <is>
          <t>Standard-4</t>
        </is>
      </c>
      <c r="F4126" t="n">
        <v>9</v>
      </c>
      <c r="G4126" t="inlineStr">
        <is>
          <t>Migration &amp; Integration</t>
        </is>
      </c>
      <c r="H4126" t="inlineStr">
        <is>
          <t>Q05817</t>
        </is>
      </c>
      <c r="I4126" t="inlineStr">
        <is>
          <t>de</t>
        </is>
      </c>
      <c r="J4126" t="b">
        <v>1</v>
      </c>
      <c r="K4126" t="inlineStr">
        <is>
          <t>2daef3b9b51cbbc7fa76731a6fb4dd68</t>
        </is>
      </c>
      <c r="L4126" t="inlineStr">
        <is>
          <t>2daef3b9b51cbbc7fa76731a6fb4dd68</t>
        </is>
      </c>
      <c r="M4126" t="n">
        <v>303</v>
      </c>
      <c r="N4126" t="n">
        <v>303</v>
      </c>
    </row>
    <row r="4127">
      <c r="A4127" t="n">
        <v>204</v>
      </c>
      <c r="B4127" t="n">
        <v>2019</v>
      </c>
      <c r="C4127" t="n">
        <v>3222</v>
      </c>
      <c r="D4127" t="inlineStr">
        <is>
          <t>Sollen die Anforderungen bei Einbürgerungen, insbesondere hinsichtlich Deutschkenntnissen und gesellschaftlicher Integration, erhöht werden?</t>
        </is>
      </c>
      <c r="E4127" t="inlineStr">
        <is>
          <t>Standard-4</t>
        </is>
      </c>
      <c r="F4127" t="n">
        <v>9</v>
      </c>
      <c r="G4127" t="inlineStr">
        <is>
          <t>Migration &amp; Integration</t>
        </is>
      </c>
      <c r="H4127" t="inlineStr">
        <is>
          <t>Q05989</t>
        </is>
      </c>
      <c r="I4127" t="inlineStr">
        <is>
          <t>de</t>
        </is>
      </c>
      <c r="J4127" t="b">
        <v>1</v>
      </c>
      <c r="K4127" t="inlineStr">
        <is>
          <t>2daef3b9b51cbbc7fa76731a6fb4dd68</t>
        </is>
      </c>
      <c r="L4127" t="inlineStr">
        <is>
          <t>2daef3b9b51cbbc7fa76731a6fb4dd68</t>
        </is>
      </c>
      <c r="M4127" t="n">
        <v>303</v>
      </c>
      <c r="N4127" t="n">
        <v>303</v>
      </c>
    </row>
    <row r="4128">
      <c r="A4128" t="n">
        <v>202</v>
      </c>
      <c r="B4128" t="n">
        <v>2019</v>
      </c>
      <c r="C4128" t="n">
        <v>3157</v>
      </c>
      <c r="D4128" t="inlineStr">
        <is>
          <t>Sollen die Anforderungen bei Einbürgerungen, insbesondere hinsichtlich Deutschkenntnissen und gesellschaftlicher Integration, erhöht werden?</t>
        </is>
      </c>
      <c r="E4128" t="inlineStr">
        <is>
          <t>Standard-4</t>
        </is>
      </c>
      <c r="F4128" t="n">
        <v>9</v>
      </c>
      <c r="G4128" t="inlineStr">
        <is>
          <t>Migration &amp; Integration</t>
        </is>
      </c>
      <c r="H4128" t="inlineStr">
        <is>
          <t>Q06582</t>
        </is>
      </c>
      <c r="I4128" t="inlineStr">
        <is>
          <t>de</t>
        </is>
      </c>
      <c r="J4128" t="b">
        <v>1</v>
      </c>
      <c r="K4128" t="inlineStr">
        <is>
          <t>2daef3b9b51cbbc7fa76731a6fb4dd68</t>
        </is>
      </c>
      <c r="L4128" t="inlineStr">
        <is>
          <t>2daef3b9b51cbbc7fa76731a6fb4dd68</t>
        </is>
      </c>
      <c r="M4128" t="n">
        <v>303</v>
      </c>
      <c r="N4128" t="n">
        <v>303</v>
      </c>
    </row>
    <row r="4129">
      <c r="A4129" t="n">
        <v>201</v>
      </c>
      <c r="B4129" t="n">
        <v>2019</v>
      </c>
      <c r="C4129" t="n">
        <v>3262</v>
      </c>
      <c r="D4129" t="inlineStr">
        <is>
          <t>Sollen die Anforderungen bei Einbürgerungen, insbesondere hinsichtlich Deutschkenntnissen und gesellschaftlicher Integration, erhöht werden?</t>
        </is>
      </c>
      <c r="E4129" t="inlineStr">
        <is>
          <t>Standard-4</t>
        </is>
      </c>
      <c r="F4129" t="n">
        <v>9</v>
      </c>
      <c r="G4129" t="inlineStr">
        <is>
          <t>Migration &amp; Integration</t>
        </is>
      </c>
      <c r="H4129" t="inlineStr">
        <is>
          <t>Q07376</t>
        </is>
      </c>
      <c r="I4129" t="inlineStr">
        <is>
          <t>de</t>
        </is>
      </c>
      <c r="J4129" t="b">
        <v>1</v>
      </c>
      <c r="K4129" t="inlineStr">
        <is>
          <t>2daef3b9b51cbbc7fa76731a6fb4dd68</t>
        </is>
      </c>
      <c r="L4129" t="inlineStr">
        <is>
          <t>2daef3b9b51cbbc7fa76731a6fb4dd68</t>
        </is>
      </c>
      <c r="M4129" t="n">
        <v>303</v>
      </c>
      <c r="N4129" t="n">
        <v>303</v>
      </c>
    </row>
    <row r="4130">
      <c r="A4130" t="n">
        <v>284</v>
      </c>
      <c r="B4130" t="n">
        <v>2021</v>
      </c>
      <c r="C4130" t="n">
        <v>4510</v>
      </c>
      <c r="D4130" t="inlineStr">
        <is>
          <t>Sollen die Anforderungen bei Einbürgerungen, insbesondere hinsichtlich Deutschkenntnissen und gesellschaftlicher Integration, erhöht werden?</t>
        </is>
      </c>
      <c r="E4130" t="inlineStr">
        <is>
          <t>Standard-4</t>
        </is>
      </c>
      <c r="F4130" t="n">
        <v>9</v>
      </c>
      <c r="G4130" t="inlineStr">
        <is>
          <t>Migration &amp; Integration</t>
        </is>
      </c>
      <c r="H4130" t="inlineStr">
        <is>
          <t>Q08083</t>
        </is>
      </c>
      <c r="I4130" t="inlineStr">
        <is>
          <t>de</t>
        </is>
      </c>
      <c r="J4130" t="b">
        <v>1</v>
      </c>
      <c r="K4130" t="inlineStr">
        <is>
          <t>2daef3b9b51cbbc7fa76731a6fb4dd68</t>
        </is>
      </c>
      <c r="L4130" t="inlineStr">
        <is>
          <t>2daef3b9b51cbbc7fa76731a6fb4dd68</t>
        </is>
      </c>
      <c r="M4130" t="n">
        <v>303</v>
      </c>
      <c r="N4130" t="n">
        <v>303</v>
      </c>
    </row>
    <row r="4131">
      <c r="A4131" t="n">
        <v>195</v>
      </c>
      <c r="B4131" t="n">
        <v>2018</v>
      </c>
      <c r="C4131" t="n">
        <v>3053</v>
      </c>
      <c r="D4131" t="inlineStr">
        <is>
          <t>Sollen die Anforderungen bei Einbürgerungen, insbesondere hinsichtlich Deutschkenntnissen und gesellschaftlicher Integration, erhöht werden?</t>
        </is>
      </c>
      <c r="E4131" t="inlineStr">
        <is>
          <t>Standard-4</t>
        </is>
      </c>
      <c r="F4131" t="n">
        <v>9</v>
      </c>
      <c r="G4131" t="inlineStr">
        <is>
          <t>Migration &amp; Integration</t>
        </is>
      </c>
      <c r="H4131" t="inlineStr">
        <is>
          <t>Q08855</t>
        </is>
      </c>
      <c r="I4131" t="inlineStr">
        <is>
          <t>de</t>
        </is>
      </c>
      <c r="J4131" t="b">
        <v>1</v>
      </c>
      <c r="K4131" t="inlineStr">
        <is>
          <t>2daef3b9b51cbbc7fa76731a6fb4dd68</t>
        </is>
      </c>
      <c r="L4131" t="inlineStr">
        <is>
          <t>2daef3b9b51cbbc7fa76731a6fb4dd68</t>
        </is>
      </c>
      <c r="M4131" t="n">
        <v>303</v>
      </c>
      <c r="N4131" t="n">
        <v>303</v>
      </c>
    </row>
    <row r="4132">
      <c r="A4132" t="n">
        <v>204</v>
      </c>
      <c r="B4132" t="n">
        <v>2019</v>
      </c>
      <c r="C4132" t="n">
        <v>3222</v>
      </c>
      <c r="D4132" t="inlineStr">
        <is>
          <t>Sollen die Anforderungen bei Einbürgerungen, insbesondere hinsichtlich Deutschkenntnissen und gesellschaftlicher Integration, erhöht werden?</t>
        </is>
      </c>
      <c r="E4132" t="inlineStr">
        <is>
          <t>Standard-4</t>
        </is>
      </c>
      <c r="F4132" t="n">
        <v>9</v>
      </c>
      <c r="G4132" t="inlineStr">
        <is>
          <t>Migration &amp; Integration</t>
        </is>
      </c>
      <c r="H4132" t="inlineStr">
        <is>
          <t>Q08970</t>
        </is>
      </c>
      <c r="I4132" t="inlineStr">
        <is>
          <t>de</t>
        </is>
      </c>
      <c r="J4132" t="b">
        <v>1</v>
      </c>
      <c r="K4132" t="inlineStr">
        <is>
          <t>2daef3b9b51cbbc7fa76731a6fb4dd68</t>
        </is>
      </c>
      <c r="L4132" t="inlineStr">
        <is>
          <t>2daef3b9b51cbbc7fa76731a6fb4dd68</t>
        </is>
      </c>
      <c r="M4132" t="n">
        <v>303</v>
      </c>
      <c r="N4132" t="n">
        <v>303</v>
      </c>
    </row>
    <row r="4134">
      <c r="A4134" s="1">
        <f>== Cluster 307 – 11 Fragen – alle Fragen identisch ===</f>
        <v/>
      </c>
      <c r="B4134" s="1" t="n"/>
      <c r="C4134" s="1" t="n"/>
      <c r="D4134" s="1" t="n"/>
      <c r="E4134" s="1" t="n"/>
      <c r="F4134" s="1" t="n"/>
      <c r="G4134" s="1" t="n"/>
      <c r="H4134" s="1" t="n"/>
      <c r="I4134" s="1" t="n"/>
      <c r="J4134" s="1" t="n"/>
      <c r="K4134" s="1" t="n"/>
      <c r="L4134" s="1" t="n"/>
      <c r="M4134" s="1" t="n"/>
      <c r="N4134" s="1" t="n"/>
    </row>
    <row r="4135">
      <c r="A4135" t="inlineStr">
        <is>
          <t>ID_Wahl</t>
        </is>
      </c>
      <c r="B4135" t="inlineStr">
        <is>
          <t>Datum</t>
        </is>
      </c>
      <c r="C4135" t="inlineStr">
        <is>
          <t>Frage_ID</t>
        </is>
      </c>
      <c r="D4135" t="inlineStr">
        <is>
          <t>Frage_Text</t>
        </is>
      </c>
      <c r="E4135" t="inlineStr">
        <is>
          <t>Frage_Typ</t>
        </is>
      </c>
      <c r="F4135" t="inlineStr">
        <is>
          <t>Bereich_ID</t>
        </is>
      </c>
      <c r="G4135" t="inlineStr">
        <is>
          <t>Bereich</t>
        </is>
      </c>
      <c r="H4135" t="inlineStr">
        <is>
          <t>ID_gesamt</t>
        </is>
      </c>
      <c r="I4135" t="inlineStr">
        <is>
          <t>Sprache</t>
        </is>
      </c>
      <c r="J4135" t="inlineStr">
        <is>
          <t>Duplikat</t>
        </is>
      </c>
      <c r="K4135" t="inlineStr">
        <is>
          <t>Frage_Hash</t>
        </is>
      </c>
      <c r="L4135" t="inlineStr">
        <is>
          <t>Duplikat_Gruppe</t>
        </is>
      </c>
      <c r="M4135" t="inlineStr">
        <is>
          <t>Cluster_Duplikate</t>
        </is>
      </c>
      <c r="N4135" t="inlineStr">
        <is>
          <t>Cluster_Final</t>
        </is>
      </c>
    </row>
    <row r="4136">
      <c r="A4136" t="n">
        <v>53</v>
      </c>
      <c r="B4136" s="2" t="n">
        <v>44262</v>
      </c>
      <c r="C4136" t="n">
        <v>2908</v>
      </c>
      <c r="D4136" t="inlineStr">
        <is>
          <t>Finden Sie es richtig, wenn in einer Pandemie vor allem auf die Verantwortung und Solidarität der Einzelnen gesetzt und auf staatliche Einschränkungen im Privat- und Wirtschaftsleben weitgehend verzichtet wird?</t>
        </is>
      </c>
      <c r="E4136" t="inlineStr">
        <is>
          <t>options4</t>
        </is>
      </c>
      <c r="F4136" t="n">
        <v>5017</v>
      </c>
      <c r="G4136" t="inlineStr">
        <is>
          <t>Gesellschaft, Kultur &amp; Ethik</t>
        </is>
      </c>
      <c r="H4136" t="inlineStr">
        <is>
          <t>Q00845</t>
        </is>
      </c>
      <c r="I4136" t="inlineStr">
        <is>
          <t>de</t>
        </is>
      </c>
      <c r="J4136" t="b">
        <v>1</v>
      </c>
      <c r="K4136" t="inlineStr">
        <is>
          <t>0551621a31e6d6d1fae47cc7d61a9304</t>
        </is>
      </c>
      <c r="L4136" t="inlineStr">
        <is>
          <t>0551621a31e6d6d1fae47cc7d61a9304</t>
        </is>
      </c>
      <c r="M4136" t="n">
        <v>307</v>
      </c>
      <c r="N4136" t="n">
        <v>307</v>
      </c>
    </row>
    <row r="4137">
      <c r="A4137" t="n">
        <v>55</v>
      </c>
      <c r="B4137" s="2" t="n">
        <v>44262</v>
      </c>
      <c r="C4137" t="n">
        <v>3074</v>
      </c>
      <c r="D4137" t="inlineStr">
        <is>
          <t>Finden Sie es richtig, wenn in einer Pandemie vor allem auf die Verantwortung und Solidarität der Einzelnen gesetzt und auf staatliche Einschränkungen im Privat- und Wirtschaftsleben weitgehend verzichtet wird?</t>
        </is>
      </c>
      <c r="E4137" t="inlineStr">
        <is>
          <t>options4</t>
        </is>
      </c>
      <c r="F4137" t="n">
        <v>4368</v>
      </c>
      <c r="G4137" t="inlineStr">
        <is>
          <t>Gesellschaft &amp; Ethik</t>
        </is>
      </c>
      <c r="H4137" t="inlineStr">
        <is>
          <t>Q00907</t>
        </is>
      </c>
      <c r="I4137" t="inlineStr">
        <is>
          <t>de</t>
        </is>
      </c>
      <c r="J4137" t="b">
        <v>1</v>
      </c>
      <c r="K4137" t="inlineStr">
        <is>
          <t>0551621a31e6d6d1fae47cc7d61a9304</t>
        </is>
      </c>
      <c r="L4137" t="inlineStr">
        <is>
          <t>0551621a31e6d6d1fae47cc7d61a9304</t>
        </is>
      </c>
      <c r="M4137" t="n">
        <v>307</v>
      </c>
      <c r="N4137" t="n">
        <v>307</v>
      </c>
    </row>
    <row r="4138">
      <c r="A4138" t="n">
        <v>60</v>
      </c>
      <c r="B4138" s="2" t="n">
        <v>44262</v>
      </c>
      <c r="C4138" t="n">
        <v>3072</v>
      </c>
      <c r="D4138" t="inlineStr">
        <is>
          <t>Finden Sie es richtig, wenn in einer Pandemie vor allem auf die Verantwortung und Solidarität der Einzelnen gesetzt und auf staatliche Einschränkungen im Privat- und Wirtschaftsleben weitgehend verzichtet wird?</t>
        </is>
      </c>
      <c r="E4138" t="inlineStr">
        <is>
          <t>options4</t>
        </is>
      </c>
      <c r="F4138" t="n">
        <v>4366</v>
      </c>
      <c r="G4138" t="inlineStr">
        <is>
          <t>Gesellschaft &amp; Ethik</t>
        </is>
      </c>
      <c r="H4138" t="inlineStr">
        <is>
          <t>Q00933</t>
        </is>
      </c>
      <c r="I4138" t="inlineStr">
        <is>
          <t>de</t>
        </is>
      </c>
      <c r="J4138" t="b">
        <v>1</v>
      </c>
      <c r="K4138" t="inlineStr">
        <is>
          <t>0551621a31e6d6d1fae47cc7d61a9304</t>
        </is>
      </c>
      <c r="L4138" t="inlineStr">
        <is>
          <t>0551621a31e6d6d1fae47cc7d61a9304</t>
        </is>
      </c>
      <c r="M4138" t="n">
        <v>307</v>
      </c>
      <c r="N4138" t="n">
        <v>307</v>
      </c>
    </row>
    <row r="4139">
      <c r="A4139" t="n">
        <v>71</v>
      </c>
      <c r="B4139" s="2" t="n">
        <v>44311</v>
      </c>
      <c r="C4139" t="n">
        <v>3320</v>
      </c>
      <c r="D4139" t="inlineStr">
        <is>
          <t>Finden Sie es richtig, wenn in einer Pandemie vor allem auf die Verantwortung und Solidarität der Einzelnen gesetzt und auf staatliche Einschränkungen im Privat- und Wirtschaftsleben weitgehend verzichtet wird?</t>
        </is>
      </c>
      <c r="E4139" t="inlineStr">
        <is>
          <t>options4</t>
        </is>
      </c>
      <c r="F4139" t="n">
        <v>5022</v>
      </c>
      <c r="G4139" t="inlineStr">
        <is>
          <t>Gesellschaft, Kultur &amp; Ethik</t>
        </is>
      </c>
      <c r="H4139" t="inlineStr">
        <is>
          <t>Q00994</t>
        </is>
      </c>
      <c r="I4139" t="inlineStr">
        <is>
          <t>de</t>
        </is>
      </c>
      <c r="J4139" t="b">
        <v>1</v>
      </c>
      <c r="K4139" t="inlineStr">
        <is>
          <t>0551621a31e6d6d1fae47cc7d61a9304</t>
        </is>
      </c>
      <c r="L4139" t="inlineStr">
        <is>
          <t>0551621a31e6d6d1fae47cc7d61a9304</t>
        </is>
      </c>
      <c r="M4139" t="n">
        <v>307</v>
      </c>
      <c r="N4139" t="n">
        <v>307</v>
      </c>
    </row>
    <row r="4140">
      <c r="A4140" t="n">
        <v>62</v>
      </c>
      <c r="B4140" s="2" t="n">
        <v>44262</v>
      </c>
      <c r="C4140" t="n">
        <v>3076</v>
      </c>
      <c r="D4140" t="inlineStr">
        <is>
          <t>Finden Sie es richtig, wenn in einer Pandemie vor allem auf die Verantwortung und Solidarität der Einzelnen gesetzt und auf staatliche Einschränkungen im Privat- und Wirtschaftsleben weitgehend verzichtet wird?</t>
        </is>
      </c>
      <c r="E4140" t="inlineStr">
        <is>
          <t>options4</t>
        </is>
      </c>
      <c r="F4140" t="n">
        <v>4370</v>
      </c>
      <c r="G4140" t="inlineStr">
        <is>
          <t>Gesellschaft &amp; Ethik</t>
        </is>
      </c>
      <c r="H4140" t="inlineStr">
        <is>
          <t>Q01030</t>
        </is>
      </c>
      <c r="I4140" t="inlineStr">
        <is>
          <t>de</t>
        </is>
      </c>
      <c r="J4140" t="b">
        <v>1</v>
      </c>
      <c r="K4140" t="inlineStr">
        <is>
          <t>0551621a31e6d6d1fae47cc7d61a9304</t>
        </is>
      </c>
      <c r="L4140" t="inlineStr">
        <is>
          <t>0551621a31e6d6d1fae47cc7d61a9304</t>
        </is>
      </c>
      <c r="M4140" t="n">
        <v>307</v>
      </c>
      <c r="N4140" t="n">
        <v>307</v>
      </c>
    </row>
    <row r="4141">
      <c r="A4141" t="n">
        <v>63</v>
      </c>
      <c r="B4141" s="2" t="n">
        <v>44311</v>
      </c>
      <c r="C4141" t="n">
        <v>3319</v>
      </c>
      <c r="D4141" t="inlineStr">
        <is>
          <t>Finden Sie es richtig, wenn in einer Pandemie vor allem auf die Verantwortung und Solidarität der Einzelnen gesetzt und auf staatliche Einschränkungen im Privat- und Wirtschaftsleben weitgehend verzichtet wird?</t>
        </is>
      </c>
      <c r="E4141" t="inlineStr">
        <is>
          <t>options4</t>
        </is>
      </c>
      <c r="F4141" t="n">
        <v>5019</v>
      </c>
      <c r="G4141" t="inlineStr">
        <is>
          <t>Gesellschaft, Kultur &amp; Ethik</t>
        </is>
      </c>
      <c r="H4141" t="inlineStr">
        <is>
          <t>Q01051</t>
        </is>
      </c>
      <c r="I4141" t="inlineStr">
        <is>
          <t>de</t>
        </is>
      </c>
      <c r="J4141" t="b">
        <v>1</v>
      </c>
      <c r="K4141" t="inlineStr">
        <is>
          <t>0551621a31e6d6d1fae47cc7d61a9304</t>
        </is>
      </c>
      <c r="L4141" t="inlineStr">
        <is>
          <t>0551621a31e6d6d1fae47cc7d61a9304</t>
        </is>
      </c>
      <c r="M4141" t="n">
        <v>307</v>
      </c>
      <c r="N4141" t="n">
        <v>307</v>
      </c>
    </row>
    <row r="4142">
      <c r="A4142" t="n">
        <v>64</v>
      </c>
      <c r="B4142" s="2" t="n">
        <v>44311</v>
      </c>
      <c r="C4142" t="n">
        <v>3668</v>
      </c>
      <c r="D4142" t="inlineStr">
        <is>
          <t>Finden Sie es richtig, wenn in einer Pandemie vor allem auf die Verantwortung und Solidarität der Einzelnen gesetzt und auf staatliche Einschränkungen im Privat- und Wirtschaftsleben weitgehend verzichtet wird?</t>
        </is>
      </c>
      <c r="E4142" t="inlineStr">
        <is>
          <t>options4</t>
        </is>
      </c>
      <c r="F4142" t="n">
        <v>5020</v>
      </c>
      <c r="G4142" t="inlineStr">
        <is>
          <t>Gesellschaft, Kultur &amp; Ethik</t>
        </is>
      </c>
      <c r="H4142" t="inlineStr">
        <is>
          <t>Q01099</t>
        </is>
      </c>
      <c r="I4142" t="inlineStr">
        <is>
          <t>de</t>
        </is>
      </c>
      <c r="J4142" t="b">
        <v>1</v>
      </c>
      <c r="K4142" t="inlineStr">
        <is>
          <t>0551621a31e6d6d1fae47cc7d61a9304</t>
        </is>
      </c>
      <c r="L4142" t="inlineStr">
        <is>
          <t>0551621a31e6d6d1fae47cc7d61a9304</t>
        </is>
      </c>
      <c r="M4142" t="n">
        <v>307</v>
      </c>
      <c r="N4142" t="n">
        <v>307</v>
      </c>
    </row>
    <row r="4143">
      <c r="A4143" t="n">
        <v>75</v>
      </c>
      <c r="B4143" s="2" t="n">
        <v>44465</v>
      </c>
      <c r="C4143" t="n">
        <v>4047</v>
      </c>
      <c r="D4143" t="inlineStr">
        <is>
          <t>Finden Sie es richtig, wenn in einer Pandemie vor allem auf die Verantwortung und Solidarität der Einzelnen gesetzt und auf staatliche Einschränkungen im Privat- und Wirtschaftsleben weitgehend verzichtet wird?</t>
        </is>
      </c>
      <c r="E4143" t="inlineStr">
        <is>
          <t>options4</t>
        </is>
      </c>
      <c r="F4143" t="n">
        <v>4593</v>
      </c>
      <c r="G4143" t="inlineStr">
        <is>
          <t>Wirtschaft &amp; Arbeit</t>
        </is>
      </c>
      <c r="H4143" t="inlineStr">
        <is>
          <t>Q01262</t>
        </is>
      </c>
      <c r="I4143" t="inlineStr">
        <is>
          <t>de</t>
        </is>
      </c>
      <c r="J4143" t="b">
        <v>1</v>
      </c>
      <c r="K4143" t="inlineStr">
        <is>
          <t>0551621a31e6d6d1fae47cc7d61a9304</t>
        </is>
      </c>
      <c r="L4143" t="inlineStr">
        <is>
          <t>0551621a31e6d6d1fae47cc7d61a9304</t>
        </is>
      </c>
      <c r="M4143" t="n">
        <v>307</v>
      </c>
      <c r="N4143" t="n">
        <v>307</v>
      </c>
    </row>
    <row r="4144">
      <c r="A4144" t="n">
        <v>464</v>
      </c>
      <c r="B4144" s="2" t="n">
        <v>44262</v>
      </c>
      <c r="C4144" t="n">
        <v>3073</v>
      </c>
      <c r="D4144" t="inlineStr">
        <is>
          <t>Finden Sie es richtig, wenn in einer Pandemie vor allem auf die Verantwortung und Solidarität der Einzelnen gesetzt und auf staatliche Einschränkungen im Privat- und Wirtschaftsleben weitgehend verzichtet wird?</t>
        </is>
      </c>
      <c r="E4144" t="inlineStr">
        <is>
          <t>options4</t>
        </is>
      </c>
      <c r="F4144" t="n">
        <v>4367</v>
      </c>
      <c r="G4144" t="inlineStr">
        <is>
          <t>Gesellschaft &amp; Ethik</t>
        </is>
      </c>
      <c r="H4144" t="inlineStr">
        <is>
          <t>Q02453</t>
        </is>
      </c>
      <c r="I4144" t="inlineStr">
        <is>
          <t>de</t>
        </is>
      </c>
      <c r="J4144" t="b">
        <v>1</v>
      </c>
      <c r="K4144" t="inlineStr">
        <is>
          <t>0551621a31e6d6d1fae47cc7d61a9304</t>
        </is>
      </c>
      <c r="L4144" t="inlineStr">
        <is>
          <t>0551621a31e6d6d1fae47cc7d61a9304</t>
        </is>
      </c>
      <c r="M4144" t="n">
        <v>307</v>
      </c>
      <c r="N4144" t="n">
        <v>307</v>
      </c>
    </row>
    <row r="4145">
      <c r="A4145" t="n">
        <v>284</v>
      </c>
      <c r="B4145" t="n">
        <v>2021</v>
      </c>
      <c r="C4145" t="n">
        <v>4515</v>
      </c>
      <c r="D4145" t="inlineStr">
        <is>
          <t>Finden Sie es richtig, wenn in einer Pandemie vor allem auf die Verantwortung und Solidarität der Einzelnen gesetzt und auf staatliche Einschränkungen im Privat- und Wirtschaftsleben weitgehend verzichtet wird?</t>
        </is>
      </c>
      <c r="E4145" t="inlineStr">
        <is>
          <t>Standard-4</t>
        </is>
      </c>
      <c r="F4145" t="n">
        <v/>
      </c>
      <c r="G4145" t="n">
        <v/>
      </c>
      <c r="H4145" t="inlineStr">
        <is>
          <t>Q08104</t>
        </is>
      </c>
      <c r="I4145" t="inlineStr">
        <is>
          <t>de</t>
        </is>
      </c>
      <c r="J4145" t="b">
        <v>1</v>
      </c>
      <c r="K4145" t="inlineStr">
        <is>
          <t>0551621a31e6d6d1fae47cc7d61a9304</t>
        </is>
      </c>
      <c r="L4145" t="inlineStr">
        <is>
          <t>0551621a31e6d6d1fae47cc7d61a9304</t>
        </is>
      </c>
      <c r="M4145" t="n">
        <v>307</v>
      </c>
      <c r="N4145" t="n">
        <v>307</v>
      </c>
    </row>
    <row r="4146">
      <c r="A4146" t="n">
        <v>291</v>
      </c>
      <c r="B4146" t="n">
        <v>2021</v>
      </c>
      <c r="C4146" t="n">
        <v>4562</v>
      </c>
      <c r="D4146" t="inlineStr">
        <is>
          <t>Finden Sie es richtig, wenn in einer Pandemie vor allem auf die Verantwortung und Solidarität der Einzelnen gesetzt und auf staatliche Einschränkungen im Privat- und Wirtschaftsleben weitgehend verzichtet wird?</t>
        </is>
      </c>
      <c r="E4146" t="inlineStr">
        <is>
          <t>Standard-4</t>
        </is>
      </c>
      <c r="F4146" t="n">
        <v/>
      </c>
      <c r="G4146" t="n">
        <v/>
      </c>
      <c r="H4146" t="inlineStr">
        <is>
          <t>Q08771</t>
        </is>
      </c>
      <c r="I4146" t="inlineStr">
        <is>
          <t>de</t>
        </is>
      </c>
      <c r="J4146" t="b">
        <v>1</v>
      </c>
      <c r="K4146" t="inlineStr">
        <is>
          <t>0551621a31e6d6d1fae47cc7d61a9304</t>
        </is>
      </c>
      <c r="L4146" t="inlineStr">
        <is>
          <t>0551621a31e6d6d1fae47cc7d61a9304</t>
        </is>
      </c>
      <c r="M4146" t="n">
        <v>307</v>
      </c>
      <c r="N4146" t="n">
        <v>307</v>
      </c>
    </row>
    <row r="4148">
      <c r="A4148" s="1">
        <f>== Cluster 77 – 11 Fragen – alle Fragen identisch ===</f>
        <v/>
      </c>
      <c r="B4148" s="1" t="n"/>
      <c r="C4148" s="1" t="n"/>
      <c r="D4148" s="1" t="n"/>
      <c r="E4148" s="1" t="n"/>
      <c r="F4148" s="1" t="n"/>
      <c r="G4148" s="1" t="n"/>
      <c r="H4148" s="1" t="n"/>
      <c r="I4148" s="1" t="n"/>
      <c r="J4148" s="1" t="n"/>
      <c r="K4148" s="1" t="n"/>
      <c r="L4148" s="1" t="n"/>
      <c r="M4148" s="1" t="n"/>
      <c r="N4148" s="1" t="n"/>
    </row>
    <row r="4149">
      <c r="A4149" t="inlineStr">
        <is>
          <t>ID_Wahl</t>
        </is>
      </c>
      <c r="B4149" t="inlineStr">
        <is>
          <t>Datum</t>
        </is>
      </c>
      <c r="C4149" t="inlineStr">
        <is>
          <t>Frage_ID</t>
        </is>
      </c>
      <c r="D4149" t="inlineStr">
        <is>
          <t>Frage_Text</t>
        </is>
      </c>
      <c r="E4149" t="inlineStr">
        <is>
          <t>Frage_Typ</t>
        </is>
      </c>
      <c r="F4149" t="inlineStr">
        <is>
          <t>Bereich_ID</t>
        </is>
      </c>
      <c r="G4149" t="inlineStr">
        <is>
          <t>Bereich</t>
        </is>
      </c>
      <c r="H4149" t="inlineStr">
        <is>
          <t>ID_gesamt</t>
        </is>
      </c>
      <c r="I4149" t="inlineStr">
        <is>
          <t>Sprache</t>
        </is>
      </c>
      <c r="J4149" t="inlineStr">
        <is>
          <t>Duplikat</t>
        </is>
      </c>
      <c r="K4149" t="inlineStr">
        <is>
          <t>Frage_Hash</t>
        </is>
      </c>
      <c r="L4149" t="inlineStr">
        <is>
          <t>Duplikat_Gruppe</t>
        </is>
      </c>
      <c r="M4149" t="inlineStr">
        <is>
          <t>Cluster_Duplikate</t>
        </is>
      </c>
      <c r="N4149" t="inlineStr">
        <is>
          <t>Cluster_Final</t>
        </is>
      </c>
    </row>
    <row r="4150">
      <c r="A4150" t="n">
        <v>10</v>
      </c>
      <c r="B4150" s="2" t="n">
        <v>43940</v>
      </c>
      <c r="C4150" t="n">
        <v>361</v>
      </c>
      <c r="D4150" t="inlineStr">
        <is>
          <t>Soll sich der Kanton stärker für gleiche Bildungschancen einsetzen (z.B. mit Nachhilfe-Gutscheinen für Schüler/-innen aus Familien mit geringem Einkommen)?</t>
        </is>
      </c>
      <c r="E4150" t="inlineStr">
        <is>
          <t>options4</t>
        </is>
      </c>
      <c r="F4150" t="n">
        <v>4217</v>
      </c>
      <c r="G4150" t="inlineStr">
        <is>
          <t>Bildung</t>
        </is>
      </c>
      <c r="H4150" t="inlineStr">
        <is>
          <t>Q00081</t>
        </is>
      </c>
      <c r="I4150" t="inlineStr">
        <is>
          <t>de</t>
        </is>
      </c>
      <c r="J4150" t="b">
        <v>1</v>
      </c>
      <c r="K4150" t="inlineStr">
        <is>
          <t>5c8da4fe52d947760d78768518076835</t>
        </is>
      </c>
      <c r="L4150" t="inlineStr">
        <is>
          <t>5c8da4fe52d947760d78768518076835</t>
        </is>
      </c>
      <c r="M4150" t="n">
        <v>77</v>
      </c>
      <c r="N4150" t="n">
        <v>77</v>
      </c>
    </row>
    <row r="4151">
      <c r="A4151" t="n">
        <v>24</v>
      </c>
      <c r="B4151" s="2" t="n">
        <v>44122</v>
      </c>
      <c r="C4151" t="n">
        <v>2063</v>
      </c>
      <c r="D4151" t="inlineStr">
        <is>
          <t>Soll sich der Kanton stärker für gleiche Bildungschancen einsetzen (z.B. mit Nachhilfe-Gutscheinen für Schüler/-innen aus Familien mit geringem Einkommen)?</t>
        </is>
      </c>
      <c r="E4151" t="inlineStr">
        <is>
          <t>options4</t>
        </is>
      </c>
      <c r="F4151" t="n">
        <v>4913</v>
      </c>
      <c r="G4151" t="inlineStr">
        <is>
          <t>Bildung &amp; Schule</t>
        </is>
      </c>
      <c r="H4151" t="inlineStr">
        <is>
          <t>Q00563</t>
        </is>
      </c>
      <c r="I4151" t="inlineStr">
        <is>
          <t>de</t>
        </is>
      </c>
      <c r="J4151" t="b">
        <v>1</v>
      </c>
      <c r="K4151" t="inlineStr">
        <is>
          <t>5c8da4fe52d947760d78768518076835</t>
        </is>
      </c>
      <c r="L4151" t="inlineStr">
        <is>
          <t>5c8da4fe52d947760d78768518076835</t>
        </is>
      </c>
      <c r="M4151" t="n">
        <v>77</v>
      </c>
      <c r="N4151" t="n">
        <v>77</v>
      </c>
    </row>
    <row r="4152">
      <c r="A4152" t="n">
        <v>45</v>
      </c>
      <c r="B4152" s="2" t="n">
        <v>44129</v>
      </c>
      <c r="C4152" t="n">
        <v>2203</v>
      </c>
      <c r="D4152" t="inlineStr">
        <is>
          <t>Soll sich der Kanton stärker für gleiche Bildungschancen einsetzen (z.B. mit Nachhilfe-Gutscheinen für Schüler/-innen aus Familien mit geringem Einkommen)?</t>
        </is>
      </c>
      <c r="E4152" t="inlineStr">
        <is>
          <t>options4</t>
        </is>
      </c>
      <c r="F4152" t="n">
        <v>4935</v>
      </c>
      <c r="G4152" t="inlineStr">
        <is>
          <t>Bildung &amp; Schule</t>
        </is>
      </c>
      <c r="H4152" t="inlineStr">
        <is>
          <t>Q00626</t>
        </is>
      </c>
      <c r="I4152" t="inlineStr">
        <is>
          <t>de</t>
        </is>
      </c>
      <c r="J4152" t="b">
        <v>1</v>
      </c>
      <c r="K4152" t="inlineStr">
        <is>
          <t>5c8da4fe52d947760d78768518076835</t>
        </is>
      </c>
      <c r="L4152" t="inlineStr">
        <is>
          <t>5c8da4fe52d947760d78768518076835</t>
        </is>
      </c>
      <c r="M4152" t="n">
        <v>77</v>
      </c>
      <c r="N4152" t="n">
        <v>77</v>
      </c>
    </row>
    <row r="4153">
      <c r="A4153" t="n">
        <v>55</v>
      </c>
      <c r="B4153" s="2" t="n">
        <v>44262</v>
      </c>
      <c r="C4153" t="n">
        <v>3023</v>
      </c>
      <c r="D4153" t="inlineStr">
        <is>
          <t>Soll sich der Kanton stärker für gleiche Bildungschancen einsetzen (z.B. mit Nachhilfe-Gutscheinen für Schüler/-innen aus Familien mit geringem Einkommen)?</t>
        </is>
      </c>
      <c r="E4153" t="inlineStr">
        <is>
          <t>options4</t>
        </is>
      </c>
      <c r="F4153" t="n">
        <v>5380</v>
      </c>
      <c r="G4153" t="inlineStr">
        <is>
          <t>Bildung &amp; Kultur</t>
        </is>
      </c>
      <c r="H4153" t="inlineStr">
        <is>
          <t>Q00897</t>
        </is>
      </c>
      <c r="I4153" t="inlineStr">
        <is>
          <t>de</t>
        </is>
      </c>
      <c r="J4153" t="b">
        <v>1</v>
      </c>
      <c r="K4153" t="inlineStr">
        <is>
          <t>5c8da4fe52d947760d78768518076835</t>
        </is>
      </c>
      <c r="L4153" t="inlineStr">
        <is>
          <t>5c8da4fe52d947760d78768518076835</t>
        </is>
      </c>
      <c r="M4153" t="n">
        <v>77</v>
      </c>
      <c r="N4153" t="n">
        <v>77</v>
      </c>
    </row>
    <row r="4154">
      <c r="A4154" t="n">
        <v>89</v>
      </c>
      <c r="B4154" s="2" t="n">
        <v>44528</v>
      </c>
      <c r="C4154" t="n">
        <v>4260</v>
      </c>
      <c r="D4154" t="inlineStr">
        <is>
          <t>Soll sich der Kanton stärker für gleiche Bildungschancen einsetzen (z.B. mit Nachhilfe-Gutscheinen für Schüler/-innen aus Familien mit geringem Einkommen)?</t>
        </is>
      </c>
      <c r="E4154" t="inlineStr">
        <is>
          <t>options4</t>
        </is>
      </c>
      <c r="F4154" t="n">
        <v>5389</v>
      </c>
      <c r="G4154" t="inlineStr">
        <is>
          <t>Bildung &amp; Kultur</t>
        </is>
      </c>
      <c r="H4154" t="inlineStr">
        <is>
          <t>Q01194</t>
        </is>
      </c>
      <c r="I4154" t="inlineStr">
        <is>
          <t>de</t>
        </is>
      </c>
      <c r="J4154" t="b">
        <v>1</v>
      </c>
      <c r="K4154" t="inlineStr">
        <is>
          <t>5c8da4fe52d947760d78768518076835</t>
        </is>
      </c>
      <c r="L4154" t="inlineStr">
        <is>
          <t>5c8da4fe52d947760d78768518076835</t>
        </is>
      </c>
      <c r="M4154" t="n">
        <v>77</v>
      </c>
      <c r="N4154" t="n">
        <v>77</v>
      </c>
    </row>
    <row r="4155">
      <c r="A4155" t="n">
        <v>464</v>
      </c>
      <c r="B4155" s="2" t="n">
        <v>44262</v>
      </c>
      <c r="C4155" t="n">
        <v>3022</v>
      </c>
      <c r="D4155" t="inlineStr">
        <is>
          <t>Soll sich der Kanton stärker für gleiche Bildungschancen einsetzen (z.B. mit Nachhilfe-Gutscheinen für Schüler/-innen aus Familien mit geringem Einkommen)?</t>
        </is>
      </c>
      <c r="E4155" t="inlineStr">
        <is>
          <t>options4</t>
        </is>
      </c>
      <c r="F4155" t="n">
        <v>5379</v>
      </c>
      <c r="G4155" t="inlineStr">
        <is>
          <t>Bildung &amp; Kultur</t>
        </is>
      </c>
      <c r="H4155" t="inlineStr">
        <is>
          <t>Q02443</t>
        </is>
      </c>
      <c r="I4155" t="inlineStr">
        <is>
          <t>de</t>
        </is>
      </c>
      <c r="J4155" t="b">
        <v>1</v>
      </c>
      <c r="K4155" t="inlineStr">
        <is>
          <t>5c8da4fe52d947760d78768518076835</t>
        </is>
      </c>
      <c r="L4155" t="inlineStr">
        <is>
          <t>5c8da4fe52d947760d78768518076835</t>
        </is>
      </c>
      <c r="M4155" t="n">
        <v>77</v>
      </c>
      <c r="N4155" t="n">
        <v>77</v>
      </c>
    </row>
    <row r="4156">
      <c r="A4156" t="n">
        <v>232</v>
      </c>
      <c r="B4156" t="n">
        <v>2020</v>
      </c>
      <c r="C4156" t="n">
        <v>3537</v>
      </c>
      <c r="D4156" t="inlineStr">
        <is>
          <t>Soll sich der Kanton stärker für gleiche Bildungschancen einsetzen (z.B. mit Nachhilfe-Gutscheinen für Schüler/-innen aus Familien mit geringem Einkommen)?</t>
        </is>
      </c>
      <c r="E4156" t="inlineStr">
        <is>
          <t>Standard-4</t>
        </is>
      </c>
      <c r="F4156" t="n">
        <v>2</v>
      </c>
      <c r="G4156" t="inlineStr">
        <is>
          <t>Bildung</t>
        </is>
      </c>
      <c r="H4156" t="inlineStr">
        <is>
          <t>Q06019</t>
        </is>
      </c>
      <c r="I4156" t="inlineStr">
        <is>
          <t>de</t>
        </is>
      </c>
      <c r="J4156" t="b">
        <v>1</v>
      </c>
      <c r="K4156" t="inlineStr">
        <is>
          <t>5c8da4fe52d947760d78768518076835</t>
        </is>
      </c>
      <c r="L4156" t="inlineStr">
        <is>
          <t>5c8da4fe52d947760d78768518076835</t>
        </is>
      </c>
      <c r="M4156" t="n">
        <v>77</v>
      </c>
      <c r="N4156" t="n">
        <v>77</v>
      </c>
    </row>
    <row r="4157">
      <c r="A4157" t="n">
        <v>255</v>
      </c>
      <c r="B4157" t="n">
        <v>2020</v>
      </c>
      <c r="C4157" t="n">
        <v>4118</v>
      </c>
      <c r="D4157" t="inlineStr">
        <is>
          <t>Soll sich der Kanton stärker für gleiche Bildungschancen einsetzen (z.B. mit Nachhilfe-Gutscheinen für Schüler/-innen aus Familien mit geringem Einkommen)?</t>
        </is>
      </c>
      <c r="E4157" t="inlineStr">
        <is>
          <t>Standard-4</t>
        </is>
      </c>
      <c r="F4157" t="n">
        <v>2</v>
      </c>
      <c r="G4157" t="inlineStr">
        <is>
          <t>Bildung</t>
        </is>
      </c>
      <c r="H4157" t="inlineStr">
        <is>
          <t>Q06329</t>
        </is>
      </c>
      <c r="I4157" t="inlineStr">
        <is>
          <t>de</t>
        </is>
      </c>
      <c r="J4157" t="b">
        <v>1</v>
      </c>
      <c r="K4157" t="inlineStr">
        <is>
          <t>5c8da4fe52d947760d78768518076835</t>
        </is>
      </c>
      <c r="L4157" t="inlineStr">
        <is>
          <t>5c8da4fe52d947760d78768518076835</t>
        </is>
      </c>
      <c r="M4157" t="n">
        <v>77</v>
      </c>
      <c r="N4157" t="n">
        <v>77</v>
      </c>
    </row>
    <row r="4158">
      <c r="A4158" t="n">
        <v>258</v>
      </c>
      <c r="B4158" t="n">
        <v>2020</v>
      </c>
      <c r="C4158" t="n">
        <v>4182</v>
      </c>
      <c r="D4158" t="inlineStr">
        <is>
          <t>Soll sich der Kanton stärker für gleiche Bildungschancen einsetzen (z.B. mit Nachhilfe-Gutscheinen für Schüler/-innen aus Familien mit geringem Einkommen)?</t>
        </is>
      </c>
      <c r="E4158" t="inlineStr">
        <is>
          <t>Standard-4</t>
        </is>
      </c>
      <c r="F4158" t="n">
        <v>2</v>
      </c>
      <c r="G4158" t="inlineStr">
        <is>
          <t>Bildung</t>
        </is>
      </c>
      <c r="H4158" t="inlineStr">
        <is>
          <t>Q06728</t>
        </is>
      </c>
      <c r="I4158" t="inlineStr">
        <is>
          <t>de</t>
        </is>
      </c>
      <c r="J4158" t="b">
        <v>1</v>
      </c>
      <c r="K4158" t="inlineStr">
        <is>
          <t>5c8da4fe52d947760d78768518076835</t>
        </is>
      </c>
      <c r="L4158" t="inlineStr">
        <is>
          <t>5c8da4fe52d947760d78768518076835</t>
        </is>
      </c>
      <c r="M4158" t="n">
        <v>77</v>
      </c>
      <c r="N4158" t="n">
        <v>77</v>
      </c>
    </row>
    <row r="4159">
      <c r="A4159" t="n">
        <v>232</v>
      </c>
      <c r="B4159" t="n">
        <v>2020</v>
      </c>
      <c r="C4159" t="n">
        <v>3537</v>
      </c>
      <c r="D4159" t="inlineStr">
        <is>
          <t>Soll sich der Kanton stärker für gleiche Bildungschancen einsetzen (z.B. mit Nachhilfe-Gutscheinen für Schüler/-innen aus Familien mit geringem Einkommen)?</t>
        </is>
      </c>
      <c r="E4159" t="inlineStr">
        <is>
          <t>Standard-4</t>
        </is>
      </c>
      <c r="F4159" t="n">
        <v>2</v>
      </c>
      <c r="G4159" t="inlineStr">
        <is>
          <t>Bildung</t>
        </is>
      </c>
      <c r="H4159" t="inlineStr">
        <is>
          <t>Q07849</t>
        </is>
      </c>
      <c r="I4159" t="inlineStr">
        <is>
          <t>de</t>
        </is>
      </c>
      <c r="J4159" t="b">
        <v>1</v>
      </c>
      <c r="K4159" t="inlineStr">
        <is>
          <t>5c8da4fe52d947760d78768518076835</t>
        </is>
      </c>
      <c r="L4159" t="inlineStr">
        <is>
          <t>5c8da4fe52d947760d78768518076835</t>
        </is>
      </c>
      <c r="M4159" t="n">
        <v>77</v>
      </c>
      <c r="N4159" t="n">
        <v>77</v>
      </c>
    </row>
    <row r="4160">
      <c r="A4160" t="n">
        <v>291</v>
      </c>
      <c r="B4160" t="n">
        <v>2021</v>
      </c>
      <c r="C4160" t="n">
        <v>4552</v>
      </c>
      <c r="D4160" t="inlineStr">
        <is>
          <t>Soll sich der Kanton stärker für gleiche Bildungschancen einsetzen (z.B. mit Nachhilfe-Gutscheinen für Schüler/-innen aus Familien mit geringem Einkommen)?</t>
        </is>
      </c>
      <c r="E4160" t="inlineStr">
        <is>
          <t>Standard-4</t>
        </is>
      </c>
      <c r="F4160" t="n">
        <v>2</v>
      </c>
      <c r="G4160" t="inlineStr">
        <is>
          <t>Bildung</t>
        </is>
      </c>
      <c r="H4160" t="inlineStr">
        <is>
          <t>Q08722</t>
        </is>
      </c>
      <c r="I4160" t="inlineStr">
        <is>
          <t>de</t>
        </is>
      </c>
      <c r="J4160" t="b">
        <v>1</v>
      </c>
      <c r="K4160" t="inlineStr">
        <is>
          <t>5c8da4fe52d947760d78768518076835</t>
        </is>
      </c>
      <c r="L4160" t="inlineStr">
        <is>
          <t>5c8da4fe52d947760d78768518076835</t>
        </is>
      </c>
      <c r="M4160" t="n">
        <v>77</v>
      </c>
      <c r="N4160" t="n">
        <v>77</v>
      </c>
    </row>
    <row r="4162">
      <c r="A4162" s="1">
        <f>== Cluster 690 – 11 Fragen – alle Fragen identisch ===</f>
        <v/>
      </c>
      <c r="B4162" s="1" t="n"/>
      <c r="C4162" s="1" t="n"/>
      <c r="D4162" s="1" t="n"/>
      <c r="E4162" s="1" t="n"/>
      <c r="F4162" s="1" t="n"/>
      <c r="G4162" s="1" t="n"/>
      <c r="H4162" s="1" t="n"/>
      <c r="I4162" s="1" t="n"/>
      <c r="J4162" s="1" t="n"/>
      <c r="K4162" s="1" t="n"/>
      <c r="L4162" s="1" t="n"/>
      <c r="M4162" s="1" t="n"/>
      <c r="N4162" s="1" t="n"/>
    </row>
    <row r="4163">
      <c r="A4163" t="inlineStr">
        <is>
          <t>ID_Wahl</t>
        </is>
      </c>
      <c r="B4163" t="inlineStr">
        <is>
          <t>Datum</t>
        </is>
      </c>
      <c r="C4163" t="inlineStr">
        <is>
          <t>Frage_ID</t>
        </is>
      </c>
      <c r="D4163" t="inlineStr">
        <is>
          <t>Frage_Text</t>
        </is>
      </c>
      <c r="E4163" t="inlineStr">
        <is>
          <t>Frage_Typ</t>
        </is>
      </c>
      <c r="F4163" t="inlineStr">
        <is>
          <t>Bereich_ID</t>
        </is>
      </c>
      <c r="G4163" t="inlineStr">
        <is>
          <t>Bereich</t>
        </is>
      </c>
      <c r="H4163" t="inlineStr">
        <is>
          <t>ID_gesamt</t>
        </is>
      </c>
      <c r="I4163" t="inlineStr">
        <is>
          <t>Sprache</t>
        </is>
      </c>
      <c r="J4163" t="inlineStr">
        <is>
          <t>Duplikat</t>
        </is>
      </c>
      <c r="K4163" t="inlineStr">
        <is>
          <t>Frage_Hash</t>
        </is>
      </c>
      <c r="L4163" t="inlineStr">
        <is>
          <t>Duplikat_Gruppe</t>
        </is>
      </c>
      <c r="M4163" t="inlineStr">
        <is>
          <t>Cluster_Duplikate</t>
        </is>
      </c>
      <c r="N4163" t="inlineStr">
        <is>
          <t>Cluster_Final</t>
        </is>
      </c>
    </row>
    <row r="4164">
      <c r="A4164" t="n">
        <v>123</v>
      </c>
      <c r="B4164" t="n">
        <v>2015</v>
      </c>
      <c r="C4164" t="n">
        <v>1912</v>
      </c>
      <c r="D4164" t="inlineStr">
        <is>
          <t>Strassenverkehr</t>
        </is>
      </c>
      <c r="E4164" t="inlineStr">
        <is>
          <t>Budget-5</t>
        </is>
      </c>
      <c r="F4164" t="n">
        <v>14</v>
      </c>
      <c r="G4164" t="inlineStr">
        <is>
          <t>Verkehr</t>
        </is>
      </c>
      <c r="H4164" t="inlineStr">
        <is>
          <t>Q04609</t>
        </is>
      </c>
      <c r="I4164" t="inlineStr">
        <is>
          <t>de</t>
        </is>
      </c>
      <c r="J4164" t="b">
        <v>1</v>
      </c>
      <c r="K4164" t="inlineStr">
        <is>
          <t>36a6764ff04da91cd77b899d9482d4f0</t>
        </is>
      </c>
      <c r="L4164" t="inlineStr">
        <is>
          <t>36a6764ff04da91cd77b899d9482d4f0</t>
        </is>
      </c>
      <c r="M4164" t="n">
        <v>690</v>
      </c>
      <c r="N4164" t="n">
        <v>690</v>
      </c>
    </row>
    <row r="4165">
      <c r="A4165" t="n">
        <v>95</v>
      </c>
      <c r="B4165" t="n">
        <v>2015</v>
      </c>
      <c r="C4165" t="n">
        <v>1503</v>
      </c>
      <c r="D4165" t="inlineStr">
        <is>
          <t>Strassenverkehr</t>
        </is>
      </c>
      <c r="E4165" t="inlineStr">
        <is>
          <t>Budget-5</t>
        </is>
      </c>
      <c r="F4165" t="n">
        <v>14</v>
      </c>
      <c r="G4165" t="inlineStr">
        <is>
          <t>Verkehr</t>
        </is>
      </c>
      <c r="H4165" t="inlineStr">
        <is>
          <t>Q04800</t>
        </is>
      </c>
      <c r="I4165" t="inlineStr">
        <is>
          <t>de</t>
        </is>
      </c>
      <c r="J4165" t="b">
        <v>1</v>
      </c>
      <c r="K4165" t="inlineStr">
        <is>
          <t>36a6764ff04da91cd77b899d9482d4f0</t>
        </is>
      </c>
      <c r="L4165" t="inlineStr">
        <is>
          <t>36a6764ff04da91cd77b899d9482d4f0</t>
        </is>
      </c>
      <c r="M4165" t="n">
        <v>690</v>
      </c>
      <c r="N4165" t="n">
        <v>690</v>
      </c>
    </row>
    <row r="4166">
      <c r="A4166" t="n">
        <v>134</v>
      </c>
      <c r="B4166" t="n">
        <v>2016</v>
      </c>
      <c r="C4166" t="n">
        <v>1970</v>
      </c>
      <c r="D4166" t="inlineStr">
        <is>
          <t>Strassenverkehr</t>
        </is>
      </c>
      <c r="E4166" t="inlineStr">
        <is>
          <t>Budget-5</t>
        </is>
      </c>
      <c r="F4166" t="n">
        <v>14</v>
      </c>
      <c r="G4166" t="inlineStr">
        <is>
          <t>Verkehr</t>
        </is>
      </c>
      <c r="H4166" t="inlineStr">
        <is>
          <t>Q05024</t>
        </is>
      </c>
      <c r="I4166" t="inlineStr">
        <is>
          <t>de</t>
        </is>
      </c>
      <c r="J4166" t="b">
        <v>1</v>
      </c>
      <c r="K4166" t="inlineStr">
        <is>
          <t>36a6764ff04da91cd77b899d9482d4f0</t>
        </is>
      </c>
      <c r="L4166" t="inlineStr">
        <is>
          <t>36a6764ff04da91cd77b899d9482d4f0</t>
        </is>
      </c>
      <c r="M4166" t="n">
        <v>690</v>
      </c>
      <c r="N4166" t="n">
        <v>690</v>
      </c>
    </row>
    <row r="4167">
      <c r="A4167" t="n">
        <v>156</v>
      </c>
      <c r="B4167" t="n">
        <v>2017</v>
      </c>
      <c r="C4167" t="n">
        <v>2272</v>
      </c>
      <c r="D4167" t="inlineStr">
        <is>
          <t>Strassenverkehr</t>
        </is>
      </c>
      <c r="E4167" t="inlineStr">
        <is>
          <t>Budget-5</t>
        </is>
      </c>
      <c r="F4167" t="n">
        <v>14</v>
      </c>
      <c r="G4167" t="inlineStr">
        <is>
          <t>Verkehr</t>
        </is>
      </c>
      <c r="H4167" t="inlineStr">
        <is>
          <t>Q05376</t>
        </is>
      </c>
      <c r="I4167" t="inlineStr">
        <is>
          <t>de</t>
        </is>
      </c>
      <c r="J4167" t="b">
        <v>1</v>
      </c>
      <c r="K4167" t="inlineStr">
        <is>
          <t>36a6764ff04da91cd77b899d9482d4f0</t>
        </is>
      </c>
      <c r="L4167" t="inlineStr">
        <is>
          <t>36a6764ff04da91cd77b899d9482d4f0</t>
        </is>
      </c>
      <c r="M4167" t="n">
        <v>690</v>
      </c>
      <c r="N4167" t="n">
        <v>690</v>
      </c>
    </row>
    <row r="4168">
      <c r="A4168" t="n">
        <v>123</v>
      </c>
      <c r="B4168" t="n">
        <v>2016</v>
      </c>
      <c r="C4168" t="n">
        <v>1912</v>
      </c>
      <c r="D4168" t="inlineStr">
        <is>
          <t>Strassenverkehr</t>
        </is>
      </c>
      <c r="E4168" t="inlineStr">
        <is>
          <t>Budget-5</t>
        </is>
      </c>
      <c r="F4168" t="n">
        <v>14</v>
      </c>
      <c r="G4168" t="inlineStr">
        <is>
          <t>Verkehr</t>
        </is>
      </c>
      <c r="H4168" t="inlineStr">
        <is>
          <t>Q06718</t>
        </is>
      </c>
      <c r="I4168" t="inlineStr">
        <is>
          <t>de</t>
        </is>
      </c>
      <c r="J4168" t="b">
        <v>1</v>
      </c>
      <c r="K4168" t="inlineStr">
        <is>
          <t>36a6764ff04da91cd77b899d9482d4f0</t>
        </is>
      </c>
      <c r="L4168" t="inlineStr">
        <is>
          <t>36a6764ff04da91cd77b899d9482d4f0</t>
        </is>
      </c>
      <c r="M4168" t="n">
        <v>690</v>
      </c>
      <c r="N4168" t="n">
        <v>690</v>
      </c>
    </row>
    <row r="4169">
      <c r="A4169" t="n">
        <v>4</v>
      </c>
      <c r="B4169" t="n">
        <v>2011</v>
      </c>
      <c r="C4169" t="n">
        <v>117</v>
      </c>
      <c r="D4169" t="inlineStr">
        <is>
          <t>Strassenverkehr</t>
        </is>
      </c>
      <c r="E4169" t="inlineStr">
        <is>
          <t>Budget-5</t>
        </is>
      </c>
      <c r="F4169" t="n">
        <v>14</v>
      </c>
      <c r="G4169" t="inlineStr">
        <is>
          <t>Verkehr</t>
        </is>
      </c>
      <c r="H4169" t="inlineStr">
        <is>
          <t>Q06836</t>
        </is>
      </c>
      <c r="I4169" t="inlineStr">
        <is>
          <t>de</t>
        </is>
      </c>
      <c r="J4169" t="b">
        <v>1</v>
      </c>
      <c r="K4169" t="inlineStr">
        <is>
          <t>36a6764ff04da91cd77b899d9482d4f0</t>
        </is>
      </c>
      <c r="L4169" t="inlineStr">
        <is>
          <t>36a6764ff04da91cd77b899d9482d4f0</t>
        </is>
      </c>
      <c r="M4169" t="n">
        <v>690</v>
      </c>
      <c r="N4169" t="n">
        <v>690</v>
      </c>
    </row>
    <row r="4170">
      <c r="A4170" t="n">
        <v>134</v>
      </c>
      <c r="B4170" t="n">
        <v>2016</v>
      </c>
      <c r="C4170" t="n">
        <v>1970</v>
      </c>
      <c r="D4170" t="inlineStr">
        <is>
          <t>Strassenverkehr</t>
        </is>
      </c>
      <c r="E4170" t="inlineStr">
        <is>
          <t>Budget-5</t>
        </is>
      </c>
      <c r="F4170" t="n">
        <v>14</v>
      </c>
      <c r="G4170" t="inlineStr">
        <is>
          <t>Verkehr</t>
        </is>
      </c>
      <c r="H4170" t="inlineStr">
        <is>
          <t>Q06893</t>
        </is>
      </c>
      <c r="I4170" t="inlineStr">
        <is>
          <t>de</t>
        </is>
      </c>
      <c r="J4170" t="b">
        <v>1</v>
      </c>
      <c r="K4170" t="inlineStr">
        <is>
          <t>36a6764ff04da91cd77b899d9482d4f0</t>
        </is>
      </c>
      <c r="L4170" t="inlineStr">
        <is>
          <t>36a6764ff04da91cd77b899d9482d4f0</t>
        </is>
      </c>
      <c r="M4170" t="n">
        <v>690</v>
      </c>
      <c r="N4170" t="n">
        <v>690</v>
      </c>
    </row>
    <row r="4171">
      <c r="A4171" t="n">
        <v>95</v>
      </c>
      <c r="B4171" t="n">
        <v>2015</v>
      </c>
      <c r="C4171" t="n">
        <v>1503</v>
      </c>
      <c r="D4171" t="inlineStr">
        <is>
          <t>Strassenverkehr</t>
        </is>
      </c>
      <c r="E4171" t="inlineStr">
        <is>
          <t>Budget-5</t>
        </is>
      </c>
      <c r="F4171" t="n">
        <v>14</v>
      </c>
      <c r="G4171" t="inlineStr">
        <is>
          <t>Verkehr</t>
        </is>
      </c>
      <c r="H4171" t="inlineStr">
        <is>
          <t>Q07580</t>
        </is>
      </c>
      <c r="I4171" t="inlineStr">
        <is>
          <t>de</t>
        </is>
      </c>
      <c r="J4171" t="b">
        <v>1</v>
      </c>
      <c r="K4171" t="inlineStr">
        <is>
          <t>36a6764ff04da91cd77b899d9482d4f0</t>
        </is>
      </c>
      <c r="L4171" t="inlineStr">
        <is>
          <t>36a6764ff04da91cd77b899d9482d4f0</t>
        </is>
      </c>
      <c r="M4171" t="n">
        <v>690</v>
      </c>
      <c r="N4171" t="n">
        <v>690</v>
      </c>
    </row>
    <row r="4172">
      <c r="A4172" t="n">
        <v>8</v>
      </c>
      <c r="B4172" t="n">
        <v>2012</v>
      </c>
      <c r="C4172" t="n">
        <v>168</v>
      </c>
      <c r="D4172" t="inlineStr">
        <is>
          <t>Strassenverkehr</t>
        </is>
      </c>
      <c r="E4172" t="inlineStr">
        <is>
          <t>Budget-5</t>
        </is>
      </c>
      <c r="F4172" t="n">
        <v>14</v>
      </c>
      <c r="G4172" t="inlineStr">
        <is>
          <t>Verkehr</t>
        </is>
      </c>
      <c r="H4172" t="inlineStr">
        <is>
          <t>Q07796</t>
        </is>
      </c>
      <c r="I4172" t="inlineStr">
        <is>
          <t>de</t>
        </is>
      </c>
      <c r="J4172" t="b">
        <v>1</v>
      </c>
      <c r="K4172" t="inlineStr">
        <is>
          <t>36a6764ff04da91cd77b899d9482d4f0</t>
        </is>
      </c>
      <c r="L4172" t="inlineStr">
        <is>
          <t>36a6764ff04da91cd77b899d9482d4f0</t>
        </is>
      </c>
      <c r="M4172" t="n">
        <v>690</v>
      </c>
      <c r="N4172" t="n">
        <v>690</v>
      </c>
    </row>
    <row r="4173">
      <c r="A4173" t="n">
        <v>13</v>
      </c>
      <c r="B4173" t="n">
        <v>2012</v>
      </c>
      <c r="C4173" t="n">
        <v>243</v>
      </c>
      <c r="D4173" t="inlineStr">
        <is>
          <t>Strassenverkehr</t>
        </is>
      </c>
      <c r="E4173" t="inlineStr">
        <is>
          <t>Budget-5</t>
        </is>
      </c>
      <c r="F4173" t="n">
        <v>14</v>
      </c>
      <c r="G4173" t="inlineStr">
        <is>
          <t>Verkehr</t>
        </is>
      </c>
      <c r="H4173" t="inlineStr">
        <is>
          <t>Q08451</t>
        </is>
      </c>
      <c r="I4173" t="inlineStr">
        <is>
          <t>de</t>
        </is>
      </c>
      <c r="J4173" t="b">
        <v>1</v>
      </c>
      <c r="K4173" t="inlineStr">
        <is>
          <t>36a6764ff04da91cd77b899d9482d4f0</t>
        </is>
      </c>
      <c r="L4173" t="inlineStr">
        <is>
          <t>36a6764ff04da91cd77b899d9482d4f0</t>
        </is>
      </c>
      <c r="M4173" t="n">
        <v>690</v>
      </c>
      <c r="N4173" t="n">
        <v>690</v>
      </c>
    </row>
    <row r="4174">
      <c r="A4174" t="n">
        <v>156</v>
      </c>
      <c r="B4174" t="n">
        <v>2017</v>
      </c>
      <c r="C4174" t="n">
        <v>2272</v>
      </c>
      <c r="D4174" t="inlineStr">
        <is>
          <t>Strassenverkehr</t>
        </is>
      </c>
      <c r="E4174" t="inlineStr">
        <is>
          <t>Budget-5</t>
        </is>
      </c>
      <c r="F4174" t="n">
        <v>14</v>
      </c>
      <c r="G4174" t="inlineStr">
        <is>
          <t>Verkehr</t>
        </is>
      </c>
      <c r="H4174" t="inlineStr">
        <is>
          <t>Q08714</t>
        </is>
      </c>
      <c r="I4174" t="inlineStr">
        <is>
          <t>de</t>
        </is>
      </c>
      <c r="J4174" t="b">
        <v>1</v>
      </c>
      <c r="K4174" t="inlineStr">
        <is>
          <t>36a6764ff04da91cd77b899d9482d4f0</t>
        </is>
      </c>
      <c r="L4174" t="inlineStr">
        <is>
          <t>36a6764ff04da91cd77b899d9482d4f0</t>
        </is>
      </c>
      <c r="M4174" t="n">
        <v>690</v>
      </c>
      <c r="N4174" t="n">
        <v>690</v>
      </c>
    </row>
    <row r="4176">
      <c r="A4176" s="1">
        <f>== Cluster 543 – 11 Fragen – alle Fragen identisch ===</f>
        <v/>
      </c>
      <c r="B4176" s="1" t="n"/>
      <c r="C4176" s="1" t="n"/>
      <c r="D4176" s="1" t="n"/>
      <c r="E4176" s="1" t="n"/>
      <c r="F4176" s="1" t="n"/>
      <c r="G4176" s="1" t="n"/>
      <c r="H4176" s="1" t="n"/>
      <c r="I4176" s="1" t="n"/>
      <c r="J4176" s="1" t="n"/>
      <c r="K4176" s="1" t="n"/>
      <c r="L4176" s="1" t="n"/>
      <c r="M4176" s="1" t="n"/>
      <c r="N4176" s="1" t="n"/>
    </row>
    <row r="4177">
      <c r="A4177" t="inlineStr">
        <is>
          <t>ID_Wahl</t>
        </is>
      </c>
      <c r="B4177" t="inlineStr">
        <is>
          <t>Datum</t>
        </is>
      </c>
      <c r="C4177" t="inlineStr">
        <is>
          <t>Frage_ID</t>
        </is>
      </c>
      <c r="D4177" t="inlineStr">
        <is>
          <t>Frage_Text</t>
        </is>
      </c>
      <c r="E4177" t="inlineStr">
        <is>
          <t>Frage_Typ</t>
        </is>
      </c>
      <c r="F4177" t="inlineStr">
        <is>
          <t>Bereich_ID</t>
        </is>
      </c>
      <c r="G4177" t="inlineStr">
        <is>
          <t>Bereich</t>
        </is>
      </c>
      <c r="H4177" t="inlineStr">
        <is>
          <t>ID_gesamt</t>
        </is>
      </c>
      <c r="I4177" t="inlineStr">
        <is>
          <t>Sprache</t>
        </is>
      </c>
      <c r="J4177" t="inlineStr">
        <is>
          <t>Duplikat</t>
        </is>
      </c>
      <c r="K4177" t="inlineStr">
        <is>
          <t>Frage_Hash</t>
        </is>
      </c>
      <c r="L4177" t="inlineStr">
        <is>
          <t>Duplikat_Gruppe</t>
        </is>
      </c>
      <c r="M4177" t="inlineStr">
        <is>
          <t>Cluster_Duplikate</t>
        </is>
      </c>
      <c r="N4177" t="inlineStr">
        <is>
          <t>Cluster_Final</t>
        </is>
      </c>
    </row>
    <row r="4178">
      <c r="A4178" t="n">
        <v>1084</v>
      </c>
      <c r="B4178" s="2" t="n">
        <v>45221</v>
      </c>
      <c r="C4178" t="n">
        <v>32276</v>
      </c>
      <c r="D4178" t="inlineStr">
        <is>
          <t>Wie beurteilen Sie folgende Aussage: "Es ist notwendig, dass der Staat durch Umverteilung die Einkommens- und Vermögensunterschiede ausgleicht."</t>
        </is>
      </c>
      <c r="E4178" t="inlineStr">
        <is>
          <t>options7</t>
        </is>
      </c>
      <c r="F4178" t="n">
        <v>11463</v>
      </c>
      <c r="G4178" t="inlineStr">
        <is>
          <t>Werthaltungen</t>
        </is>
      </c>
      <c r="H4178" t="inlineStr">
        <is>
          <t>Q02814</t>
        </is>
      </c>
      <c r="I4178" t="inlineStr">
        <is>
          <t>de</t>
        </is>
      </c>
      <c r="J4178" t="b">
        <v>1</v>
      </c>
      <c r="K4178" t="inlineStr">
        <is>
          <t>8121c57710c0b3c86bde56febdc1ff6d</t>
        </is>
      </c>
      <c r="L4178" t="inlineStr">
        <is>
          <t>8121c57710c0b3c86bde56febdc1ff6d</t>
        </is>
      </c>
      <c r="M4178" t="n">
        <v>543</v>
      </c>
      <c r="N4178" t="n">
        <v>543</v>
      </c>
    </row>
    <row r="4179">
      <c r="A4179" t="n">
        <v>1086</v>
      </c>
      <c r="B4179" s="2" t="n">
        <v>45354</v>
      </c>
      <c r="C4179" t="n">
        <v>32383</v>
      </c>
      <c r="D4179" t="inlineStr">
        <is>
          <t>Wie beurteilen Sie folgende Aussage: "Es ist notwendig, dass der Staat durch Umverteilung die Einkommens- und Vermögensunterschiede ausgleicht."</t>
        </is>
      </c>
      <c r="E4179" t="inlineStr">
        <is>
          <t>options7</t>
        </is>
      </c>
      <c r="F4179" t="n">
        <v>11476</v>
      </c>
      <c r="G4179" t="inlineStr">
        <is>
          <t>Wertehaltungen</t>
        </is>
      </c>
      <c r="H4179" t="inlineStr">
        <is>
          <t>Q02870</t>
        </is>
      </c>
      <c r="I4179" t="inlineStr">
        <is>
          <t>de</t>
        </is>
      </c>
      <c r="J4179" t="b">
        <v>1</v>
      </c>
      <c r="K4179" t="inlineStr">
        <is>
          <t>8121c57710c0b3c86bde56febdc1ff6d</t>
        </is>
      </c>
      <c r="L4179" t="inlineStr">
        <is>
          <t>8121c57710c0b3c86bde56febdc1ff6d</t>
        </is>
      </c>
      <c r="M4179" t="n">
        <v>543</v>
      </c>
      <c r="N4179" t="n">
        <v>543</v>
      </c>
    </row>
    <row r="4180">
      <c r="A4180" t="n">
        <v>1106</v>
      </c>
      <c r="B4180" s="2" t="n">
        <v>45403</v>
      </c>
      <c r="C4180" t="n">
        <v>32486</v>
      </c>
      <c r="D4180" t="inlineStr">
        <is>
          <t>Wie beurteilen Sie folgende Aussage: "Es ist notwendig, dass der Staat durch Umverteilung die Einkommens- und Vermögensunterschiede ausgleicht."</t>
        </is>
      </c>
      <c r="E4180" t="inlineStr">
        <is>
          <t>options7</t>
        </is>
      </c>
      <c r="F4180" t="n">
        <v>11500</v>
      </c>
      <c r="G4180" t="inlineStr">
        <is>
          <t>Wertehaltungen</t>
        </is>
      </c>
      <c r="H4180" t="inlineStr">
        <is>
          <t>Q03019</t>
        </is>
      </c>
      <c r="I4180" t="inlineStr">
        <is>
          <t>de</t>
        </is>
      </c>
      <c r="J4180" t="b">
        <v>1</v>
      </c>
      <c r="K4180" t="inlineStr">
        <is>
          <t>8121c57710c0b3c86bde56febdc1ff6d</t>
        </is>
      </c>
      <c r="L4180" t="inlineStr">
        <is>
          <t>8121c57710c0b3c86bde56febdc1ff6d</t>
        </is>
      </c>
      <c r="M4180" t="n">
        <v>543</v>
      </c>
      <c r="N4180" t="n">
        <v>543</v>
      </c>
    </row>
    <row r="4181">
      <c r="A4181" t="n">
        <v>1100</v>
      </c>
      <c r="B4181" s="2" t="n">
        <v>45410</v>
      </c>
      <c r="C4181" t="n">
        <v>32588</v>
      </c>
      <c r="D4181" t="inlineStr">
        <is>
          <t>Wie beurteilen Sie folgende Aussage: "Es ist notwendig, dass der Staat durch Umverteilung die Einkommens- und Vermögensunterschiede ausgleicht."</t>
        </is>
      </c>
      <c r="E4181" t="inlineStr">
        <is>
          <t>options7</t>
        </is>
      </c>
      <c r="F4181" t="n">
        <v>11534</v>
      </c>
      <c r="G4181" t="inlineStr">
        <is>
          <t>Werthaltungen</t>
        </is>
      </c>
      <c r="H4181" t="inlineStr">
        <is>
          <t>Q03118</t>
        </is>
      </c>
      <c r="I4181" t="inlineStr">
        <is>
          <t>de</t>
        </is>
      </c>
      <c r="J4181" t="b">
        <v>1</v>
      </c>
      <c r="K4181" t="inlineStr">
        <is>
          <t>8121c57710c0b3c86bde56febdc1ff6d</t>
        </is>
      </c>
      <c r="L4181" t="inlineStr">
        <is>
          <t>8121c57710c0b3c86bde56febdc1ff6d</t>
        </is>
      </c>
      <c r="M4181" t="n">
        <v>543</v>
      </c>
      <c r="N4181" t="n">
        <v>543</v>
      </c>
    </row>
    <row r="4182">
      <c r="A4182" t="n">
        <v>1112</v>
      </c>
      <c r="B4182" s="2" t="n">
        <v>45557</v>
      </c>
      <c r="C4182" t="n">
        <v>32836</v>
      </c>
      <c r="D4182" t="inlineStr">
        <is>
          <t>Wie beurteilen Sie folgende Aussage: "Es ist notwendig, dass der Staat durch Umverteilung die Einkommens- und Vermögensunterschiede ausgleicht."</t>
        </is>
      </c>
      <c r="E4182" t="inlineStr">
        <is>
          <t>options7</t>
        </is>
      </c>
      <c r="F4182" t="n">
        <v>11594</v>
      </c>
      <c r="G4182" t="inlineStr">
        <is>
          <t>Werthaltungen</t>
        </is>
      </c>
      <c r="H4182" t="inlineStr">
        <is>
          <t>Q03170</t>
        </is>
      </c>
      <c r="I4182" t="inlineStr">
        <is>
          <t>de</t>
        </is>
      </c>
      <c r="J4182" t="b">
        <v>1</v>
      </c>
      <c r="K4182" t="inlineStr">
        <is>
          <t>8121c57710c0b3c86bde56febdc1ff6d</t>
        </is>
      </c>
      <c r="L4182" t="inlineStr">
        <is>
          <t>8121c57710c0b3c86bde56febdc1ff6d</t>
        </is>
      </c>
      <c r="M4182" t="n">
        <v>543</v>
      </c>
      <c r="N4182" t="n">
        <v>543</v>
      </c>
    </row>
    <row r="4183">
      <c r="A4183" t="n">
        <v>1115</v>
      </c>
      <c r="B4183" s="2" t="n">
        <v>45557</v>
      </c>
      <c r="C4183" t="n">
        <v>32883</v>
      </c>
      <c r="D4183" t="inlineStr">
        <is>
          <t>Wie beurteilen Sie folgende Aussage: "Es ist notwendig, dass der Staat durch Umverteilung die Einkommens- und Vermögensunterschiede ausgleicht."</t>
        </is>
      </c>
      <c r="E4183" t="inlineStr">
        <is>
          <t>options7</t>
        </is>
      </c>
      <c r="F4183" t="n">
        <v>11606</v>
      </c>
      <c r="G4183" t="inlineStr">
        <is>
          <t>Wertehaltungen</t>
        </is>
      </c>
      <c r="H4183" t="inlineStr">
        <is>
          <t>Q03217</t>
        </is>
      </c>
      <c r="I4183" t="inlineStr">
        <is>
          <t>de</t>
        </is>
      </c>
      <c r="J4183" t="b">
        <v>1</v>
      </c>
      <c r="K4183" t="inlineStr">
        <is>
          <t>8121c57710c0b3c86bde56febdc1ff6d</t>
        </is>
      </c>
      <c r="L4183" t="inlineStr">
        <is>
          <t>8121c57710c0b3c86bde56febdc1ff6d</t>
        </is>
      </c>
      <c r="M4183" t="n">
        <v>543</v>
      </c>
      <c r="N4183" t="n">
        <v>543</v>
      </c>
    </row>
    <row r="4184">
      <c r="A4184" t="n">
        <v>1118</v>
      </c>
      <c r="B4184" s="2" t="n">
        <v>45557</v>
      </c>
      <c r="C4184" t="n">
        <v>32735</v>
      </c>
      <c r="D4184" t="inlineStr">
        <is>
          <t>Wie beurteilen Sie folgende Aussage: "Es ist notwendig, dass der Staat durch Umverteilung die Einkommens- und Vermögensunterschiede ausgleicht."</t>
        </is>
      </c>
      <c r="E4184" t="inlineStr">
        <is>
          <t>options7</t>
        </is>
      </c>
      <c r="F4184" t="n">
        <v>11570</v>
      </c>
      <c r="G4184" t="inlineStr">
        <is>
          <t>Werthaltungen</t>
        </is>
      </c>
      <c r="H4184" t="inlineStr">
        <is>
          <t>Q03263</t>
        </is>
      </c>
      <c r="I4184" t="inlineStr">
        <is>
          <t>de</t>
        </is>
      </c>
      <c r="J4184" t="b">
        <v>1</v>
      </c>
      <c r="K4184" t="inlineStr">
        <is>
          <t>8121c57710c0b3c86bde56febdc1ff6d</t>
        </is>
      </c>
      <c r="L4184" t="inlineStr">
        <is>
          <t>8121c57710c0b3c86bde56febdc1ff6d</t>
        </is>
      </c>
      <c r="M4184" t="n">
        <v>543</v>
      </c>
      <c r="N4184" t="n">
        <v>543</v>
      </c>
    </row>
    <row r="4185">
      <c r="A4185" t="n">
        <v>1121</v>
      </c>
      <c r="B4185" s="2" t="n">
        <v>45557</v>
      </c>
      <c r="C4185" t="n">
        <v>32689</v>
      </c>
      <c r="D4185" t="inlineStr">
        <is>
          <t>Wie beurteilen Sie folgende Aussage: "Es ist notwendig, dass der Staat durch Umverteilung die Einkommens- und Vermögensunterschiede ausgleicht."</t>
        </is>
      </c>
      <c r="E4185" t="inlineStr">
        <is>
          <t>options7</t>
        </is>
      </c>
      <c r="F4185" t="n">
        <v>11558</v>
      </c>
      <c r="G4185" t="inlineStr">
        <is>
          <t>Werthaltungen</t>
        </is>
      </c>
      <c r="H4185" t="inlineStr">
        <is>
          <t>Q03311</t>
        </is>
      </c>
      <c r="I4185" t="inlineStr">
        <is>
          <t>de</t>
        </is>
      </c>
      <c r="J4185" t="b">
        <v>1</v>
      </c>
      <c r="K4185" t="inlineStr">
        <is>
          <t>8121c57710c0b3c86bde56febdc1ff6d</t>
        </is>
      </c>
      <c r="L4185" t="inlineStr">
        <is>
          <t>8121c57710c0b3c86bde56febdc1ff6d</t>
        </is>
      </c>
      <c r="M4185" t="n">
        <v>543</v>
      </c>
      <c r="N4185" t="n">
        <v>543</v>
      </c>
    </row>
    <row r="4186">
      <c r="A4186" t="n">
        <v>1122</v>
      </c>
      <c r="B4186" s="2" t="n">
        <v>45557</v>
      </c>
      <c r="C4186" t="n">
        <v>32787</v>
      </c>
      <c r="D4186" t="inlineStr">
        <is>
          <t>Wie beurteilen Sie folgende Aussage: "Es ist notwendig, dass der Staat durch Umverteilung die Einkommens- und Vermögensunterschiede ausgleicht."</t>
        </is>
      </c>
      <c r="E4186" t="inlineStr">
        <is>
          <t>options7</t>
        </is>
      </c>
      <c r="F4186" t="n">
        <v>11582</v>
      </c>
      <c r="G4186" t="inlineStr">
        <is>
          <t>Werthaltungen</t>
        </is>
      </c>
      <c r="H4186" t="inlineStr">
        <is>
          <t>Q03362</t>
        </is>
      </c>
      <c r="I4186" t="inlineStr">
        <is>
          <t>de</t>
        </is>
      </c>
      <c r="J4186" t="b">
        <v>1</v>
      </c>
      <c r="K4186" t="inlineStr">
        <is>
          <t>8121c57710c0b3c86bde56febdc1ff6d</t>
        </is>
      </c>
      <c r="L4186" t="inlineStr">
        <is>
          <t>8121c57710c0b3c86bde56febdc1ff6d</t>
        </is>
      </c>
      <c r="M4186" t="n">
        <v>543</v>
      </c>
      <c r="N4186" t="n">
        <v>543</v>
      </c>
    </row>
    <row r="4187">
      <c r="A4187" t="n">
        <v>1129</v>
      </c>
      <c r="B4187" s="2" t="n">
        <v>45620</v>
      </c>
      <c r="C4187" t="n">
        <v>33080</v>
      </c>
      <c r="D4187" t="inlineStr">
        <is>
          <t>Wie beurteilen Sie folgende Aussage: "Es ist notwendig, dass der Staat durch Umverteilung die Einkommens- und Vermögensunterschiede ausgleicht."</t>
        </is>
      </c>
      <c r="E4187" t="inlineStr">
        <is>
          <t>options7</t>
        </is>
      </c>
      <c r="F4187" t="n">
        <v>11653</v>
      </c>
      <c r="G4187" t="inlineStr">
        <is>
          <t>Werthaltungen</t>
        </is>
      </c>
      <c r="H4187" t="inlineStr">
        <is>
          <t>Q03510</t>
        </is>
      </c>
      <c r="I4187" t="inlineStr">
        <is>
          <t>de</t>
        </is>
      </c>
      <c r="J4187" t="b">
        <v>1</v>
      </c>
      <c r="K4187" t="inlineStr">
        <is>
          <t>8121c57710c0b3c86bde56febdc1ff6d</t>
        </is>
      </c>
      <c r="L4187" t="inlineStr">
        <is>
          <t>8121c57710c0b3c86bde56febdc1ff6d</t>
        </is>
      </c>
      <c r="M4187" t="n">
        <v>543</v>
      </c>
      <c r="N4187" t="n">
        <v>543</v>
      </c>
    </row>
    <row r="4188">
      <c r="A4188" t="n">
        <v>1131</v>
      </c>
      <c r="B4188" s="2" t="n">
        <v>45620</v>
      </c>
      <c r="C4188" t="n">
        <v>33126</v>
      </c>
      <c r="D4188" t="inlineStr">
        <is>
          <t>Wie beurteilen Sie folgende Aussage: "Es ist notwendig, dass der Staat durch Umverteilung die Einkommens- und Vermögensunterschiede ausgleicht."</t>
        </is>
      </c>
      <c r="E4188" t="inlineStr">
        <is>
          <t>options7</t>
        </is>
      </c>
      <c r="F4188" t="n">
        <v>11665</v>
      </c>
      <c r="G4188" t="inlineStr">
        <is>
          <t>Werthaltungen</t>
        </is>
      </c>
      <c r="H4188" t="inlineStr">
        <is>
          <t>Q03556</t>
        </is>
      </c>
      <c r="I4188" t="inlineStr">
        <is>
          <t>de</t>
        </is>
      </c>
      <c r="J4188" t="b">
        <v>1</v>
      </c>
      <c r="K4188" t="inlineStr">
        <is>
          <t>8121c57710c0b3c86bde56febdc1ff6d</t>
        </is>
      </c>
      <c r="L4188" t="inlineStr">
        <is>
          <t>8121c57710c0b3c86bde56febdc1ff6d</t>
        </is>
      </c>
      <c r="M4188" t="n">
        <v>543</v>
      </c>
      <c r="N4188" t="n">
        <v>543</v>
      </c>
    </row>
    <row r="4190">
      <c r="A4190" s="1">
        <f>== Cluster 546 – 10 Fragen – alle Fragen identisch ===</f>
        <v/>
      </c>
      <c r="B4190" s="1" t="n"/>
      <c r="C4190" s="1" t="n"/>
      <c r="D4190" s="1" t="n"/>
      <c r="E4190" s="1" t="n"/>
      <c r="F4190" s="1" t="n"/>
      <c r="G4190" s="1" t="n"/>
      <c r="H4190" s="1" t="n"/>
      <c r="I4190" s="1" t="n"/>
      <c r="J4190" s="1" t="n"/>
      <c r="K4190" s="1" t="n"/>
      <c r="L4190" s="1" t="n"/>
      <c r="M4190" s="1" t="n"/>
      <c r="N4190" s="1" t="n"/>
    </row>
    <row r="4191">
      <c r="A4191" t="inlineStr">
        <is>
          <t>ID_Wahl</t>
        </is>
      </c>
      <c r="B4191" t="inlineStr">
        <is>
          <t>Datum</t>
        </is>
      </c>
      <c r="C4191" t="inlineStr">
        <is>
          <t>Frage_ID</t>
        </is>
      </c>
      <c r="D4191" t="inlineStr">
        <is>
          <t>Frage_Text</t>
        </is>
      </c>
      <c r="E4191" t="inlineStr">
        <is>
          <t>Frage_Typ</t>
        </is>
      </c>
      <c r="F4191" t="inlineStr">
        <is>
          <t>Bereich_ID</t>
        </is>
      </c>
      <c r="G4191" t="inlineStr">
        <is>
          <t>Bereich</t>
        </is>
      </c>
      <c r="H4191" t="inlineStr">
        <is>
          <t>ID_gesamt</t>
        </is>
      </c>
      <c r="I4191" t="inlineStr">
        <is>
          <t>Sprache</t>
        </is>
      </c>
      <c r="J4191" t="inlineStr">
        <is>
          <t>Duplikat</t>
        </is>
      </c>
      <c r="K4191" t="inlineStr">
        <is>
          <t>Frage_Hash</t>
        </is>
      </c>
      <c r="L4191" t="inlineStr">
        <is>
          <t>Duplikat_Gruppe</t>
        </is>
      </c>
      <c r="M4191" t="inlineStr">
        <is>
          <t>Cluster_Duplikate</t>
        </is>
      </c>
      <c r="N4191" t="inlineStr">
        <is>
          <t>Cluster_Final</t>
        </is>
      </c>
    </row>
    <row r="4192">
      <c r="A4192" t="n">
        <v>1084</v>
      </c>
      <c r="B4192" s="2" t="n">
        <v>45221</v>
      </c>
      <c r="C4192" t="n">
        <v>32279</v>
      </c>
      <c r="D4192" t="inlineStr">
        <is>
          <t>Wie beurteilen Sie folgende Aussage: "Die Bestrafung Krimineller ist wichtiger als deren Wiedereingliederung in die Gesellschaft."</t>
        </is>
      </c>
      <c r="E4192" t="inlineStr">
        <is>
          <t>options7</t>
        </is>
      </c>
      <c r="F4192" t="n">
        <v>11463</v>
      </c>
      <c r="G4192" t="inlineStr">
        <is>
          <t>Werthaltungen</t>
        </is>
      </c>
      <c r="H4192" t="inlineStr">
        <is>
          <t>Q02817</t>
        </is>
      </c>
      <c r="I4192" t="inlineStr">
        <is>
          <t>de</t>
        </is>
      </c>
      <c r="J4192" t="b">
        <v>1</v>
      </c>
      <c r="K4192" t="inlineStr">
        <is>
          <t>c1c351c060f66f71b3076b5da2aeb6ed</t>
        </is>
      </c>
      <c r="L4192" t="inlineStr">
        <is>
          <t>c1c351c060f66f71b3076b5da2aeb6ed</t>
        </is>
      </c>
      <c r="M4192" t="n">
        <v>546</v>
      </c>
      <c r="N4192" t="n">
        <v>546</v>
      </c>
    </row>
    <row r="4193">
      <c r="A4193" t="n">
        <v>1097</v>
      </c>
      <c r="B4193" s="2" t="n">
        <v>45389</v>
      </c>
      <c r="C4193" t="n">
        <v>32541</v>
      </c>
      <c r="D4193" t="inlineStr">
        <is>
          <t>Wie beurteilen Sie folgende Aussage: "Die Bestrafung Krimineller ist wichtiger als deren Wiedereingliederung in die Gesellschaft."</t>
        </is>
      </c>
      <c r="E4193" t="inlineStr">
        <is>
          <t>options7</t>
        </is>
      </c>
      <c r="F4193" t="n">
        <v>11522</v>
      </c>
      <c r="G4193" t="inlineStr">
        <is>
          <t>Werthaltungen</t>
        </is>
      </c>
      <c r="H4193" t="inlineStr">
        <is>
          <t>Q03071</t>
        </is>
      </c>
      <c r="I4193" t="inlineStr">
        <is>
          <t>de</t>
        </is>
      </c>
      <c r="J4193" t="b">
        <v>1</v>
      </c>
      <c r="K4193" t="inlineStr">
        <is>
          <t>c1c351c060f66f71b3076b5da2aeb6ed</t>
        </is>
      </c>
      <c r="L4193" t="inlineStr">
        <is>
          <t>c1c351c060f66f71b3076b5da2aeb6ed</t>
        </is>
      </c>
      <c r="M4193" t="n">
        <v>546</v>
      </c>
      <c r="N4193" t="n">
        <v>546</v>
      </c>
    </row>
    <row r="4194">
      <c r="A4194" t="n">
        <v>1115</v>
      </c>
      <c r="B4194" s="2" t="n">
        <v>45557</v>
      </c>
      <c r="C4194" t="n">
        <v>32881</v>
      </c>
      <c r="D4194" t="inlineStr">
        <is>
          <t>Wie beurteilen Sie folgende Aussage: "Die Bestrafung Krimineller ist wichtiger als deren Wiedereingliederung in die Gesellschaft."</t>
        </is>
      </c>
      <c r="E4194" t="inlineStr">
        <is>
          <t>options7</t>
        </is>
      </c>
      <c r="F4194" t="n">
        <v>11606</v>
      </c>
      <c r="G4194" t="inlineStr">
        <is>
          <t>Wertehaltungen</t>
        </is>
      </c>
      <c r="H4194" t="inlineStr">
        <is>
          <t>Q03215</t>
        </is>
      </c>
      <c r="I4194" t="inlineStr">
        <is>
          <t>de</t>
        </is>
      </c>
      <c r="J4194" t="b">
        <v>1</v>
      </c>
      <c r="K4194" t="inlineStr">
        <is>
          <t>c1c351c060f66f71b3076b5da2aeb6ed</t>
        </is>
      </c>
      <c r="L4194" t="inlineStr">
        <is>
          <t>c1c351c060f66f71b3076b5da2aeb6ed</t>
        </is>
      </c>
      <c r="M4194" t="n">
        <v>546</v>
      </c>
      <c r="N4194" t="n">
        <v>546</v>
      </c>
    </row>
    <row r="4195">
      <c r="A4195" t="n">
        <v>1122</v>
      </c>
      <c r="B4195" s="2" t="n">
        <v>45557</v>
      </c>
      <c r="C4195" t="n">
        <v>32785</v>
      </c>
      <c r="D4195" t="inlineStr">
        <is>
          <t>Wie beurteilen Sie folgende Aussage: "Die Bestrafung Krimineller ist wichtiger als deren Wiedereingliederung in die Gesellschaft."</t>
        </is>
      </c>
      <c r="E4195" t="inlineStr">
        <is>
          <t>options7</t>
        </is>
      </c>
      <c r="F4195" t="n">
        <v>11582</v>
      </c>
      <c r="G4195" t="inlineStr">
        <is>
          <t>Werthaltungen</t>
        </is>
      </c>
      <c r="H4195" t="inlineStr">
        <is>
          <t>Q03360</t>
        </is>
      </c>
      <c r="I4195" t="inlineStr">
        <is>
          <t>de</t>
        </is>
      </c>
      <c r="J4195" t="b">
        <v>1</v>
      </c>
      <c r="K4195" t="inlineStr">
        <is>
          <t>c1c351c060f66f71b3076b5da2aeb6ed</t>
        </is>
      </c>
      <c r="L4195" t="inlineStr">
        <is>
          <t>c1c351c060f66f71b3076b5da2aeb6ed</t>
        </is>
      </c>
      <c r="M4195" t="n">
        <v>546</v>
      </c>
      <c r="N4195" t="n">
        <v>546</v>
      </c>
    </row>
    <row r="4196">
      <c r="A4196" t="n">
        <v>1124</v>
      </c>
      <c r="B4196" s="2" t="n">
        <v>45585</v>
      </c>
      <c r="C4196" t="n">
        <v>32982</v>
      </c>
      <c r="D4196" t="inlineStr">
        <is>
          <t>Wie beurteilen Sie folgende Aussage: "Die Bestrafung Krimineller ist wichtiger als deren Wiedereingliederung in die Gesellschaft."</t>
        </is>
      </c>
      <c r="E4196" t="inlineStr">
        <is>
          <t>options7</t>
        </is>
      </c>
      <c r="F4196" t="n">
        <v>11629</v>
      </c>
      <c r="G4196" t="inlineStr">
        <is>
          <t>Werthaltungen</t>
        </is>
      </c>
      <c r="H4196" t="inlineStr">
        <is>
          <t>Q03412</t>
        </is>
      </c>
      <c r="I4196" t="inlineStr">
        <is>
          <t>de</t>
        </is>
      </c>
      <c r="J4196" t="b">
        <v>1</v>
      </c>
      <c r="K4196" t="inlineStr">
        <is>
          <t>c1c351c060f66f71b3076b5da2aeb6ed</t>
        </is>
      </c>
      <c r="L4196" t="inlineStr">
        <is>
          <t>c1c351c060f66f71b3076b5da2aeb6ed</t>
        </is>
      </c>
      <c r="M4196" t="n">
        <v>546</v>
      </c>
      <c r="N4196" t="n">
        <v>546</v>
      </c>
    </row>
    <row r="4197">
      <c r="A4197" t="n">
        <v>1125</v>
      </c>
      <c r="B4197" s="2" t="n">
        <v>45585</v>
      </c>
      <c r="C4197" t="n">
        <v>32931</v>
      </c>
      <c r="D4197" t="inlineStr">
        <is>
          <t>Wie beurteilen Sie folgende Aussage: "Die Bestrafung Krimineller ist wichtiger als deren Wiedereingliederung in die Gesellschaft."</t>
        </is>
      </c>
      <c r="E4197" t="inlineStr">
        <is>
          <t>options7</t>
        </is>
      </c>
      <c r="F4197" t="n">
        <v>11618</v>
      </c>
      <c r="G4197" t="inlineStr">
        <is>
          <t>Wertehaltungen</t>
        </is>
      </c>
      <c r="H4197" t="inlineStr">
        <is>
          <t>Q03461</t>
        </is>
      </c>
      <c r="I4197" t="inlineStr">
        <is>
          <t>de</t>
        </is>
      </c>
      <c r="J4197" t="b">
        <v>1</v>
      </c>
      <c r="K4197" t="inlineStr">
        <is>
          <t>c1c351c060f66f71b3076b5da2aeb6ed</t>
        </is>
      </c>
      <c r="L4197" t="inlineStr">
        <is>
          <t>c1c351c060f66f71b3076b5da2aeb6ed</t>
        </is>
      </c>
      <c r="M4197" t="n">
        <v>546</v>
      </c>
      <c r="N4197" t="n">
        <v>546</v>
      </c>
    </row>
    <row r="4198">
      <c r="A4198" t="n">
        <v>1129</v>
      </c>
      <c r="B4198" s="2" t="n">
        <v>45620</v>
      </c>
      <c r="C4198" t="n">
        <v>33078</v>
      </c>
      <c r="D4198" t="inlineStr">
        <is>
          <t>Wie beurteilen Sie folgende Aussage: "Die Bestrafung Krimineller ist wichtiger als deren Wiedereingliederung in die Gesellschaft."</t>
        </is>
      </c>
      <c r="E4198" t="inlineStr">
        <is>
          <t>options7</t>
        </is>
      </c>
      <c r="F4198" t="n">
        <v>11653</v>
      </c>
      <c r="G4198" t="inlineStr">
        <is>
          <t>Werthaltungen</t>
        </is>
      </c>
      <c r="H4198" t="inlineStr">
        <is>
          <t>Q03508</t>
        </is>
      </c>
      <c r="I4198" t="inlineStr">
        <is>
          <t>de</t>
        </is>
      </c>
      <c r="J4198" t="b">
        <v>1</v>
      </c>
      <c r="K4198" t="inlineStr">
        <is>
          <t>c1c351c060f66f71b3076b5da2aeb6ed</t>
        </is>
      </c>
      <c r="L4198" t="inlineStr">
        <is>
          <t>c1c351c060f66f71b3076b5da2aeb6ed</t>
        </is>
      </c>
      <c r="M4198" t="n">
        <v>546</v>
      </c>
      <c r="N4198" t="n">
        <v>546</v>
      </c>
    </row>
    <row r="4199">
      <c r="A4199" t="n">
        <v>1131</v>
      </c>
      <c r="B4199" s="2" t="n">
        <v>45620</v>
      </c>
      <c r="C4199" t="n">
        <v>33127</v>
      </c>
      <c r="D4199" t="inlineStr">
        <is>
          <t>Wie beurteilen Sie folgende Aussage: "Die Bestrafung Krimineller ist wichtiger als deren Wiedereingliederung in die Gesellschaft."</t>
        </is>
      </c>
      <c r="E4199" t="inlineStr">
        <is>
          <t>options7</t>
        </is>
      </c>
      <c r="F4199" t="n">
        <v>11665</v>
      </c>
      <c r="G4199" t="inlineStr">
        <is>
          <t>Werthaltungen</t>
        </is>
      </c>
      <c r="H4199" t="inlineStr">
        <is>
          <t>Q03557</t>
        </is>
      </c>
      <c r="I4199" t="inlineStr">
        <is>
          <t>de</t>
        </is>
      </c>
      <c r="J4199" t="b">
        <v>1</v>
      </c>
      <c r="K4199" t="inlineStr">
        <is>
          <t>c1c351c060f66f71b3076b5da2aeb6ed</t>
        </is>
      </c>
      <c r="L4199" t="inlineStr">
        <is>
          <t>c1c351c060f66f71b3076b5da2aeb6ed</t>
        </is>
      </c>
      <c r="M4199" t="n">
        <v>546</v>
      </c>
      <c r="N4199" t="n">
        <v>546</v>
      </c>
    </row>
    <row r="4200">
      <c r="A4200" t="n">
        <v>1132</v>
      </c>
      <c r="B4200" s="2" t="n">
        <v>45620</v>
      </c>
      <c r="C4200" t="n">
        <v>33031</v>
      </c>
      <c r="D4200" t="inlineStr">
        <is>
          <t>Wie beurteilen Sie folgende Aussage: "Die Bestrafung Krimineller ist wichtiger als deren Wiedereingliederung in die Gesellschaft."</t>
        </is>
      </c>
      <c r="E4200" t="inlineStr">
        <is>
          <t>options7</t>
        </is>
      </c>
      <c r="F4200" t="n">
        <v>11641</v>
      </c>
      <c r="G4200" t="inlineStr">
        <is>
          <t>Wertehaltungen</t>
        </is>
      </c>
      <c r="H4200" t="inlineStr">
        <is>
          <t>Q03606</t>
        </is>
      </c>
      <c r="I4200" t="inlineStr">
        <is>
          <t>de</t>
        </is>
      </c>
      <c r="J4200" t="b">
        <v>1</v>
      </c>
      <c r="K4200" t="inlineStr">
        <is>
          <t>c1c351c060f66f71b3076b5da2aeb6ed</t>
        </is>
      </c>
      <c r="L4200" t="inlineStr">
        <is>
          <t>c1c351c060f66f71b3076b5da2aeb6ed</t>
        </is>
      </c>
      <c r="M4200" t="n">
        <v>546</v>
      </c>
      <c r="N4200" t="n">
        <v>546</v>
      </c>
    </row>
    <row r="4201">
      <c r="A4201" t="n">
        <v>1156</v>
      </c>
      <c r="B4201" s="2" t="n">
        <v>45760</v>
      </c>
      <c r="C4201" t="n">
        <v>33465</v>
      </c>
      <c r="D4201" t="inlineStr">
        <is>
          <t>Wie beurteilen Sie folgende Aussage: "Die Bestrafung Krimineller ist wichtiger als deren Wiedereingliederung in die Gesellschaft."</t>
        </is>
      </c>
      <c r="E4201" t="inlineStr">
        <is>
          <t>options7</t>
        </is>
      </c>
      <c r="F4201" t="n">
        <v>11744</v>
      </c>
      <c r="G4201" t="inlineStr">
        <is>
          <t>Werthaltungen</t>
        </is>
      </c>
      <c r="H4201" t="inlineStr">
        <is>
          <t>Q03798</t>
        </is>
      </c>
      <c r="I4201" t="inlineStr">
        <is>
          <t>de</t>
        </is>
      </c>
      <c r="J4201" t="b">
        <v>1</v>
      </c>
      <c r="K4201" t="inlineStr">
        <is>
          <t>c1c351c060f66f71b3076b5da2aeb6ed</t>
        </is>
      </c>
      <c r="L4201" t="inlineStr">
        <is>
          <t>c1c351c060f66f71b3076b5da2aeb6ed</t>
        </is>
      </c>
      <c r="M4201" t="n">
        <v>546</v>
      </c>
      <c r="N4201" t="n">
        <v>546</v>
      </c>
    </row>
    <row r="4203">
      <c r="A4203" s="1">
        <f>== Cluster 675 – 10 Fragen – alle Fragen identisch ===</f>
        <v/>
      </c>
      <c r="B4203" s="1" t="n"/>
      <c r="C4203" s="1" t="n"/>
      <c r="D4203" s="1" t="n"/>
      <c r="E4203" s="1" t="n"/>
      <c r="F4203" s="1" t="n"/>
      <c r="G4203" s="1" t="n"/>
      <c r="H4203" s="1" t="n"/>
      <c r="I4203" s="1" t="n"/>
      <c r="J4203" s="1" t="n"/>
      <c r="K4203" s="1" t="n"/>
      <c r="L4203" s="1" t="n"/>
      <c r="M4203" s="1" t="n"/>
      <c r="N4203" s="1" t="n"/>
    </row>
    <row r="4204">
      <c r="A4204" t="inlineStr">
        <is>
          <t>ID_Wahl</t>
        </is>
      </c>
      <c r="B4204" t="inlineStr">
        <is>
          <t>Datum</t>
        </is>
      </c>
      <c r="C4204" t="inlineStr">
        <is>
          <t>Frage_ID</t>
        </is>
      </c>
      <c r="D4204" t="inlineStr">
        <is>
          <t>Frage_Text</t>
        </is>
      </c>
      <c r="E4204" t="inlineStr">
        <is>
          <t>Frage_Typ</t>
        </is>
      </c>
      <c r="F4204" t="inlineStr">
        <is>
          <t>Bereich_ID</t>
        </is>
      </c>
      <c r="G4204" t="inlineStr">
        <is>
          <t>Bereich</t>
        </is>
      </c>
      <c r="H4204" t="inlineStr">
        <is>
          <t>ID_gesamt</t>
        </is>
      </c>
      <c r="I4204" t="inlineStr">
        <is>
          <t>Sprache</t>
        </is>
      </c>
      <c r="J4204" t="inlineStr">
        <is>
          <t>Duplikat</t>
        </is>
      </c>
      <c r="K4204" t="inlineStr">
        <is>
          <t>Frage_Hash</t>
        </is>
      </c>
      <c r="L4204" t="inlineStr">
        <is>
          <t>Duplikat_Gruppe</t>
        </is>
      </c>
      <c r="M4204" t="inlineStr">
        <is>
          <t>Cluster_Duplikate</t>
        </is>
      </c>
      <c r="N4204" t="inlineStr">
        <is>
          <t>Cluster_Final</t>
        </is>
      </c>
    </row>
    <row r="4205">
      <c r="A4205" t="n">
        <v>123</v>
      </c>
      <c r="B4205" t="n">
        <v>2015</v>
      </c>
      <c r="C4205" t="n">
        <v>1868</v>
      </c>
      <c r="D4205" t="inlineStr">
        <is>
          <t>Soll der Kanton die Arbeitsbewilligungspraxis für Asylsuchende lockern, so dass diese einfacher einer bezahlten Arbeit nachgehen können?</t>
        </is>
      </c>
      <c r="E4205" t="inlineStr">
        <is>
          <t>Standard-4</t>
        </is>
      </c>
      <c r="F4205" t="n">
        <v>9</v>
      </c>
      <c r="G4205" t="inlineStr">
        <is>
          <t>Migration &amp; Integration</t>
        </is>
      </c>
      <c r="H4205" t="inlineStr">
        <is>
          <t>Q04589</t>
        </is>
      </c>
      <c r="I4205" t="inlineStr">
        <is>
          <t>de</t>
        </is>
      </c>
      <c r="J4205" t="b">
        <v>1</v>
      </c>
      <c r="K4205" t="inlineStr">
        <is>
          <t>900cda2fa450de91a78aab9d61fea00d</t>
        </is>
      </c>
      <c r="L4205" t="inlineStr">
        <is>
          <t>900cda2fa450de91a78aab9d61fea00d</t>
        </is>
      </c>
      <c r="M4205" t="n">
        <v>675</v>
      </c>
      <c r="N4205" t="n">
        <v>675</v>
      </c>
    </row>
    <row r="4206">
      <c r="A4206" t="n">
        <v>122</v>
      </c>
      <c r="B4206" t="n">
        <v>2016</v>
      </c>
      <c r="C4206" t="n">
        <v>1813</v>
      </c>
      <c r="D4206" t="inlineStr">
        <is>
          <t>Soll der Kanton die Arbeitsbewilligungspraxis für Asylsuchende lockern, so dass diese einfacher einer bezahlten Arbeit nachgehen können?</t>
        </is>
      </c>
      <c r="E4206" t="inlineStr">
        <is>
          <t>Standard-4</t>
        </is>
      </c>
      <c r="F4206" t="n">
        <v>9</v>
      </c>
      <c r="G4206" t="inlineStr">
        <is>
          <t>Migration &amp; Integration</t>
        </is>
      </c>
      <c r="H4206" t="inlineStr">
        <is>
          <t>Q04944</t>
        </is>
      </c>
      <c r="I4206" t="inlineStr">
        <is>
          <t>de</t>
        </is>
      </c>
      <c r="J4206" t="b">
        <v>1</v>
      </c>
      <c r="K4206" t="inlineStr">
        <is>
          <t>900cda2fa450de91a78aab9d61fea00d</t>
        </is>
      </c>
      <c r="L4206" t="inlineStr">
        <is>
          <t>900cda2fa450de91a78aab9d61fea00d</t>
        </is>
      </c>
      <c r="M4206" t="n">
        <v>675</v>
      </c>
      <c r="N4206" t="n">
        <v>675</v>
      </c>
    </row>
    <row r="4207">
      <c r="A4207" t="n">
        <v>134</v>
      </c>
      <c r="B4207" t="n">
        <v>2016</v>
      </c>
      <c r="C4207" t="n">
        <v>1929</v>
      </c>
      <c r="D4207" t="inlineStr">
        <is>
          <t>Soll der Kanton die Arbeitsbewilligungspraxis für Asylsuchende lockern, so dass diese einfacher einer bezahlten Arbeit nachgehen können?</t>
        </is>
      </c>
      <c r="E4207" t="inlineStr">
        <is>
          <t>Standard-4</t>
        </is>
      </c>
      <c r="F4207" t="n">
        <v>9</v>
      </c>
      <c r="G4207" t="inlineStr">
        <is>
          <t>Migration &amp; Integration</t>
        </is>
      </c>
      <c r="H4207" t="inlineStr">
        <is>
          <t>Q05004</t>
        </is>
      </c>
      <c r="I4207" t="inlineStr">
        <is>
          <t>de</t>
        </is>
      </c>
      <c r="J4207" t="b">
        <v>1</v>
      </c>
      <c r="K4207" t="inlineStr">
        <is>
          <t>900cda2fa450de91a78aab9d61fea00d</t>
        </is>
      </c>
      <c r="L4207" t="inlineStr">
        <is>
          <t>900cda2fa450de91a78aab9d61fea00d</t>
        </is>
      </c>
      <c r="M4207" t="n">
        <v>675</v>
      </c>
      <c r="N4207" t="n">
        <v>675</v>
      </c>
    </row>
    <row r="4208">
      <c r="A4208" t="n">
        <v>154</v>
      </c>
      <c r="B4208" t="n">
        <v>2017</v>
      </c>
      <c r="C4208" t="n">
        <v>2171</v>
      </c>
      <c r="D4208" t="inlineStr">
        <is>
          <t>Soll der Kanton die Arbeitsbewilligungspraxis für Asylsuchende lockern, so dass diese einfacher einer bezahlten Arbeit nachgehen können?</t>
        </is>
      </c>
      <c r="E4208" t="inlineStr">
        <is>
          <t>Standard-4</t>
        </is>
      </c>
      <c r="F4208" t="n">
        <v>9</v>
      </c>
      <c r="G4208" t="inlineStr">
        <is>
          <t>Migration &amp; Integration</t>
        </is>
      </c>
      <c r="H4208" t="inlineStr">
        <is>
          <t>Q05235</t>
        </is>
      </c>
      <c r="I4208" t="inlineStr">
        <is>
          <t>de</t>
        </is>
      </c>
      <c r="J4208" t="b">
        <v>1</v>
      </c>
      <c r="K4208" t="inlineStr">
        <is>
          <t>900cda2fa450de91a78aab9d61fea00d</t>
        </is>
      </c>
      <c r="L4208" t="inlineStr">
        <is>
          <t>900cda2fa450de91a78aab9d61fea00d</t>
        </is>
      </c>
      <c r="M4208" t="n">
        <v>675</v>
      </c>
      <c r="N4208" t="n">
        <v>675</v>
      </c>
    </row>
    <row r="4209">
      <c r="A4209" t="n">
        <v>156</v>
      </c>
      <c r="B4209" t="n">
        <v>2017</v>
      </c>
      <c r="C4209" t="n">
        <v>2273</v>
      </c>
      <c r="D4209" t="inlineStr">
        <is>
          <t>Soll der Kanton die Arbeitsbewilligungspraxis für Asylsuchende lockern, so dass diese einfacher einer bezahlten Arbeit nachgehen können?</t>
        </is>
      </c>
      <c r="E4209" t="inlineStr">
        <is>
          <t>Standard-4</t>
        </is>
      </c>
      <c r="F4209" t="n">
        <v>9</v>
      </c>
      <c r="G4209" t="inlineStr">
        <is>
          <t>Migration &amp; Integration</t>
        </is>
      </c>
      <c r="H4209" t="inlineStr">
        <is>
          <t>Q05353</t>
        </is>
      </c>
      <c r="I4209" t="inlineStr">
        <is>
          <t>de</t>
        </is>
      </c>
      <c r="J4209" t="b">
        <v>1</v>
      </c>
      <c r="K4209" t="inlineStr">
        <is>
          <t>900cda2fa450de91a78aab9d61fea00d</t>
        </is>
      </c>
      <c r="L4209" t="inlineStr">
        <is>
          <t>900cda2fa450de91a78aab9d61fea00d</t>
        </is>
      </c>
      <c r="M4209" t="n">
        <v>675</v>
      </c>
      <c r="N4209" t="n">
        <v>675</v>
      </c>
    </row>
    <row r="4210">
      <c r="A4210" t="n">
        <v>122</v>
      </c>
      <c r="B4210" t="n">
        <v>2016</v>
      </c>
      <c r="C4210" t="n">
        <v>1813</v>
      </c>
      <c r="D4210" t="inlineStr">
        <is>
          <t>Soll der Kanton die Arbeitsbewilligungspraxis für Asylsuchende lockern, so dass diese einfacher einer bezahlten Arbeit nachgehen können?</t>
        </is>
      </c>
      <c r="E4210" t="inlineStr">
        <is>
          <t>Standard-4</t>
        </is>
      </c>
      <c r="F4210" t="n">
        <v>9</v>
      </c>
      <c r="G4210" t="inlineStr">
        <is>
          <t>Migration &amp; Integration</t>
        </is>
      </c>
      <c r="H4210" t="inlineStr">
        <is>
          <t>Q06294</t>
        </is>
      </c>
      <c r="I4210" t="inlineStr">
        <is>
          <t>de</t>
        </is>
      </c>
      <c r="J4210" t="b">
        <v>1</v>
      </c>
      <c r="K4210" t="inlineStr">
        <is>
          <t>900cda2fa450de91a78aab9d61fea00d</t>
        </is>
      </c>
      <c r="L4210" t="inlineStr">
        <is>
          <t>900cda2fa450de91a78aab9d61fea00d</t>
        </is>
      </c>
      <c r="M4210" t="n">
        <v>675</v>
      </c>
      <c r="N4210" t="n">
        <v>675</v>
      </c>
    </row>
    <row r="4211">
      <c r="A4211" t="n">
        <v>123</v>
      </c>
      <c r="B4211" t="n">
        <v>2016</v>
      </c>
      <c r="C4211" t="n">
        <v>1868</v>
      </c>
      <c r="D4211" t="inlineStr">
        <is>
          <t>Soll der Kanton die Arbeitsbewilligungspraxis für Asylsuchende lockern, so dass diese einfacher einer bezahlten Arbeit nachgehen können?</t>
        </is>
      </c>
      <c r="E4211" t="inlineStr">
        <is>
          <t>Standard-4</t>
        </is>
      </c>
      <c r="F4211" t="n">
        <v>9</v>
      </c>
      <c r="G4211" t="inlineStr">
        <is>
          <t>Migration &amp; Integration</t>
        </is>
      </c>
      <c r="H4211" t="inlineStr">
        <is>
          <t>Q06698</t>
        </is>
      </c>
      <c r="I4211" t="inlineStr">
        <is>
          <t>de</t>
        </is>
      </c>
      <c r="J4211" t="b">
        <v>1</v>
      </c>
      <c r="K4211" t="inlineStr">
        <is>
          <t>900cda2fa450de91a78aab9d61fea00d</t>
        </is>
      </c>
      <c r="L4211" t="inlineStr">
        <is>
          <t>900cda2fa450de91a78aab9d61fea00d</t>
        </is>
      </c>
      <c r="M4211" t="n">
        <v>675</v>
      </c>
      <c r="N4211" t="n">
        <v>675</v>
      </c>
    </row>
    <row r="4212">
      <c r="A4212" t="n">
        <v>134</v>
      </c>
      <c r="B4212" t="n">
        <v>2016</v>
      </c>
      <c r="C4212" t="n">
        <v>1929</v>
      </c>
      <c r="D4212" t="inlineStr">
        <is>
          <t>Soll der Kanton die Arbeitsbewilligungspraxis für Asylsuchende lockern, so dass diese einfacher einer bezahlten Arbeit nachgehen können?</t>
        </is>
      </c>
      <c r="E4212" t="inlineStr">
        <is>
          <t>Standard-4</t>
        </is>
      </c>
      <c r="F4212" t="n">
        <v>9</v>
      </c>
      <c r="G4212" t="inlineStr">
        <is>
          <t>Migration &amp; Integration</t>
        </is>
      </c>
      <c r="H4212" t="inlineStr">
        <is>
          <t>Q06873</t>
        </is>
      </c>
      <c r="I4212" t="inlineStr">
        <is>
          <t>de</t>
        </is>
      </c>
      <c r="J4212" t="b">
        <v>1</v>
      </c>
      <c r="K4212" t="inlineStr">
        <is>
          <t>900cda2fa450de91a78aab9d61fea00d</t>
        </is>
      </c>
      <c r="L4212" t="inlineStr">
        <is>
          <t>900cda2fa450de91a78aab9d61fea00d</t>
        </is>
      </c>
      <c r="M4212" t="n">
        <v>675</v>
      </c>
      <c r="N4212" t="n">
        <v>675</v>
      </c>
    </row>
    <row r="4213">
      <c r="A4213" t="n">
        <v>154</v>
      </c>
      <c r="B4213" t="n">
        <v>2017</v>
      </c>
      <c r="C4213" t="n">
        <v>2171</v>
      </c>
      <c r="D4213" t="inlineStr">
        <is>
          <t>Soll der Kanton die Arbeitsbewilligungspraxis für Asylsuchende lockern, so dass diese einfacher einer bezahlten Arbeit nachgehen können?</t>
        </is>
      </c>
      <c r="E4213" t="inlineStr">
        <is>
          <t>Standard-4</t>
        </is>
      </c>
      <c r="F4213" t="n">
        <v>9</v>
      </c>
      <c r="G4213" t="inlineStr">
        <is>
          <t>Migration &amp; Integration</t>
        </is>
      </c>
      <c r="H4213" t="inlineStr">
        <is>
          <t>Q08025</t>
        </is>
      </c>
      <c r="I4213" t="inlineStr">
        <is>
          <t>de</t>
        </is>
      </c>
      <c r="J4213" t="b">
        <v>1</v>
      </c>
      <c r="K4213" t="inlineStr">
        <is>
          <t>900cda2fa450de91a78aab9d61fea00d</t>
        </is>
      </c>
      <c r="L4213" t="inlineStr">
        <is>
          <t>900cda2fa450de91a78aab9d61fea00d</t>
        </is>
      </c>
      <c r="M4213" t="n">
        <v>675</v>
      </c>
      <c r="N4213" t="n">
        <v>675</v>
      </c>
    </row>
    <row r="4214">
      <c r="A4214" t="n">
        <v>156</v>
      </c>
      <c r="B4214" t="n">
        <v>2017</v>
      </c>
      <c r="C4214" t="n">
        <v>2273</v>
      </c>
      <c r="D4214" t="inlineStr">
        <is>
          <t>Soll der Kanton die Arbeitsbewilligungspraxis für Asylsuchende lockern, so dass diese einfacher einer bezahlten Arbeit nachgehen können?</t>
        </is>
      </c>
      <c r="E4214" t="inlineStr">
        <is>
          <t>Standard-4</t>
        </is>
      </c>
      <c r="F4214" t="n">
        <v>9</v>
      </c>
      <c r="G4214" t="inlineStr">
        <is>
          <t>Migration &amp; Integration</t>
        </is>
      </c>
      <c r="H4214" t="inlineStr">
        <is>
          <t>Q08691</t>
        </is>
      </c>
      <c r="I4214" t="inlineStr">
        <is>
          <t>de</t>
        </is>
      </c>
      <c r="J4214" t="b">
        <v>1</v>
      </c>
      <c r="K4214" t="inlineStr">
        <is>
          <t>900cda2fa450de91a78aab9d61fea00d</t>
        </is>
      </c>
      <c r="L4214" t="inlineStr">
        <is>
          <t>900cda2fa450de91a78aab9d61fea00d</t>
        </is>
      </c>
      <c r="M4214" t="n">
        <v>675</v>
      </c>
      <c r="N4214" t="n">
        <v>675</v>
      </c>
    </row>
    <row r="4216">
      <c r="A4216" s="1">
        <f>== Cluster 636 – 10 Fragen – alle Fragen identisch ===</f>
        <v/>
      </c>
      <c r="B4216" s="1" t="n"/>
      <c r="C4216" s="1" t="n"/>
      <c r="D4216" s="1" t="n"/>
      <c r="E4216" s="1" t="n"/>
      <c r="F4216" s="1" t="n"/>
      <c r="G4216" s="1" t="n"/>
      <c r="H4216" s="1" t="n"/>
      <c r="I4216" s="1" t="n"/>
      <c r="J4216" s="1" t="n"/>
      <c r="K4216" s="1" t="n"/>
      <c r="L4216" s="1" t="n"/>
      <c r="M4216" s="1" t="n"/>
      <c r="N4216" s="1" t="n"/>
    </row>
    <row r="4217">
      <c r="A4217" t="inlineStr">
        <is>
          <t>ID_Wahl</t>
        </is>
      </c>
      <c r="B4217" t="inlineStr">
        <is>
          <t>Datum</t>
        </is>
      </c>
      <c r="C4217" t="inlineStr">
        <is>
          <t>Frage_ID</t>
        </is>
      </c>
      <c r="D4217" t="inlineStr">
        <is>
          <t>Frage_Text</t>
        </is>
      </c>
      <c r="E4217" t="inlineStr">
        <is>
          <t>Frage_Typ</t>
        </is>
      </c>
      <c r="F4217" t="inlineStr">
        <is>
          <t>Bereich_ID</t>
        </is>
      </c>
      <c r="G4217" t="inlineStr">
        <is>
          <t>Bereich</t>
        </is>
      </c>
      <c r="H4217" t="inlineStr">
        <is>
          <t>ID_gesamt</t>
        </is>
      </c>
      <c r="I4217" t="inlineStr">
        <is>
          <t>Sprache</t>
        </is>
      </c>
      <c r="J4217" t="inlineStr">
        <is>
          <t>Duplikat</t>
        </is>
      </c>
      <c r="K4217" t="inlineStr">
        <is>
          <t>Frage_Hash</t>
        </is>
      </c>
      <c r="L4217" t="inlineStr">
        <is>
          <t>Duplikat_Gruppe</t>
        </is>
      </c>
      <c r="M4217" t="inlineStr">
        <is>
          <t>Cluster_Duplikate</t>
        </is>
      </c>
      <c r="N4217" t="inlineStr">
        <is>
          <t>Cluster_Final</t>
        </is>
      </c>
    </row>
    <row r="4218">
      <c r="A4218" t="n">
        <v>76</v>
      </c>
      <c r="B4218" t="n">
        <v>2015</v>
      </c>
      <c r="C4218" t="n">
        <v>1152</v>
      </c>
      <c r="D4218" t="inlineStr">
        <is>
          <t>Eine Volksinitiative verlangt den schrittweisen Ausstieg der Schweiz aus der Atomenergie bis 2029. Befürworten Sie dieses Anliegen?</t>
        </is>
      </c>
      <c r="E4218" t="inlineStr">
        <is>
          <t>Standard-4</t>
        </is>
      </c>
      <c r="F4218" t="n">
        <v>13</v>
      </c>
      <c r="G4218" t="inlineStr">
        <is>
          <t>Umweltschutz &amp; Landwirtschaft</t>
        </is>
      </c>
      <c r="H4218" t="inlineStr">
        <is>
          <t>Q04548</t>
        </is>
      </c>
      <c r="I4218" t="inlineStr">
        <is>
          <t>de</t>
        </is>
      </c>
      <c r="J4218" t="b">
        <v>1</v>
      </c>
      <c r="K4218" t="inlineStr">
        <is>
          <t>641a4dc210708878407ee0e44859f884</t>
        </is>
      </c>
      <c r="L4218" t="inlineStr">
        <is>
          <t>641a4dc210708878407ee0e44859f884</t>
        </is>
      </c>
      <c r="M4218" t="n">
        <v>636</v>
      </c>
      <c r="N4218" t="n">
        <v>636</v>
      </c>
    </row>
    <row r="4219">
      <c r="A4219" t="n">
        <v>96</v>
      </c>
      <c r="B4219" t="n">
        <v>2015</v>
      </c>
      <c r="C4219" t="n">
        <v>1215</v>
      </c>
      <c r="D4219" t="inlineStr">
        <is>
          <t>Eine Volksinitiative verlangt den schrittweisen Ausstieg der Schweiz aus der Atomenergie bis 2029. Befürworten Sie dieses Anliegen?</t>
        </is>
      </c>
      <c r="E4219" t="inlineStr">
        <is>
          <t>Standard-4</t>
        </is>
      </c>
      <c r="F4219" t="n">
        <v>13</v>
      </c>
      <c r="G4219" t="inlineStr">
        <is>
          <t>Umweltschutz &amp; Landwirtschaft</t>
        </is>
      </c>
      <c r="H4219" t="inlineStr">
        <is>
          <t>Q04720</t>
        </is>
      </c>
      <c r="I4219" t="inlineStr">
        <is>
          <t>de</t>
        </is>
      </c>
      <c r="J4219" t="b">
        <v>1</v>
      </c>
      <c r="K4219" t="inlineStr">
        <is>
          <t>641a4dc210708878407ee0e44859f884</t>
        </is>
      </c>
      <c r="L4219" t="inlineStr">
        <is>
          <t>641a4dc210708878407ee0e44859f884</t>
        </is>
      </c>
      <c r="M4219" t="n">
        <v>636</v>
      </c>
      <c r="N4219" t="n">
        <v>636</v>
      </c>
    </row>
    <row r="4220">
      <c r="A4220" t="n">
        <v>80</v>
      </c>
      <c r="B4220" t="n">
        <v>2015</v>
      </c>
      <c r="C4220" t="n">
        <v>1270</v>
      </c>
      <c r="D4220" t="inlineStr">
        <is>
          <t>Eine Volksinitiative verlangt den schrittweisen Ausstieg der Schweiz aus der Atomenergie bis 2029. Befürworten Sie dieses Anliegen?</t>
        </is>
      </c>
      <c r="E4220" t="inlineStr">
        <is>
          <t>Standard-4</t>
        </is>
      </c>
      <c r="F4220" t="n">
        <v>13</v>
      </c>
      <c r="G4220" t="inlineStr">
        <is>
          <t>Umweltschutz &amp; Landwirtschaft</t>
        </is>
      </c>
      <c r="H4220" t="inlineStr">
        <is>
          <t>Q04907</t>
        </is>
      </c>
      <c r="I4220" t="inlineStr">
        <is>
          <t>de</t>
        </is>
      </c>
      <c r="J4220" t="b">
        <v>1</v>
      </c>
      <c r="K4220" t="inlineStr">
        <is>
          <t>641a4dc210708878407ee0e44859f884</t>
        </is>
      </c>
      <c r="L4220" t="inlineStr">
        <is>
          <t>641a4dc210708878407ee0e44859f884</t>
        </is>
      </c>
      <c r="M4220" t="n">
        <v>636</v>
      </c>
      <c r="N4220" t="n">
        <v>636</v>
      </c>
    </row>
    <row r="4221">
      <c r="A4221" t="n">
        <v>56</v>
      </c>
      <c r="B4221" t="n">
        <v>2014</v>
      </c>
      <c r="C4221" t="n">
        <v>855</v>
      </c>
      <c r="D4221" t="inlineStr">
        <is>
          <t>Eine Volksinitiative verlangt den schrittweisen Ausstieg der Schweiz aus der Atomenergie bis 2029. Befürworten Sie dieses Anliegen?</t>
        </is>
      </c>
      <c r="E4221" t="inlineStr">
        <is>
          <t>Standard-4</t>
        </is>
      </c>
      <c r="F4221" t="n">
        <v>13</v>
      </c>
      <c r="G4221" t="inlineStr">
        <is>
          <t>Umweltschutz &amp; Landwirtschaft</t>
        </is>
      </c>
      <c r="H4221" t="inlineStr">
        <is>
          <t>Q06430</t>
        </is>
      </c>
      <c r="I4221" t="inlineStr">
        <is>
          <t>de</t>
        </is>
      </c>
      <c r="J4221" t="b">
        <v>1</v>
      </c>
      <c r="K4221" t="inlineStr">
        <is>
          <t>641a4dc210708878407ee0e44859f884</t>
        </is>
      </c>
      <c r="L4221" t="inlineStr">
        <is>
          <t>641a4dc210708878407ee0e44859f884</t>
        </is>
      </c>
      <c r="M4221" t="n">
        <v>636</v>
      </c>
      <c r="N4221" t="n">
        <v>636</v>
      </c>
    </row>
    <row r="4222">
      <c r="A4222" t="n">
        <v>76</v>
      </c>
      <c r="B4222" t="n">
        <v>2015</v>
      </c>
      <c r="C4222" t="n">
        <v>1152</v>
      </c>
      <c r="D4222" t="inlineStr">
        <is>
          <t>Eine Volksinitiative verlangt den schrittweisen Ausstieg der Schweiz aus der Atomenergie bis 2029. Befürworten Sie dieses Anliegen?</t>
        </is>
      </c>
      <c r="E4222" t="inlineStr">
        <is>
          <t>Standard-4</t>
        </is>
      </c>
      <c r="F4222" t="n">
        <v>13</v>
      </c>
      <c r="G4222" t="inlineStr">
        <is>
          <t>Umweltschutz &amp; Landwirtschaft</t>
        </is>
      </c>
      <c r="H4222" t="inlineStr">
        <is>
          <t>Q06544</t>
        </is>
      </c>
      <c r="I4222" t="inlineStr">
        <is>
          <t>de</t>
        </is>
      </c>
      <c r="J4222" t="b">
        <v>1</v>
      </c>
      <c r="K4222" t="inlineStr">
        <is>
          <t>641a4dc210708878407ee0e44859f884</t>
        </is>
      </c>
      <c r="L4222" t="inlineStr">
        <is>
          <t>641a4dc210708878407ee0e44859f884</t>
        </is>
      </c>
      <c r="M4222" t="n">
        <v>636</v>
      </c>
      <c r="N4222" t="n">
        <v>636</v>
      </c>
    </row>
    <row r="4223">
      <c r="A4223" t="n">
        <v>63</v>
      </c>
      <c r="B4223" t="n">
        <v>2014</v>
      </c>
      <c r="C4223" t="n">
        <v>954</v>
      </c>
      <c r="D4223" t="inlineStr">
        <is>
          <t>Eine Volksinitiative verlangt den schrittweisen Ausstieg der Schweiz aus der Atomenergie bis 2029. Befürworten Sie dieses Anliegen?</t>
        </is>
      </c>
      <c r="E4223" t="inlineStr">
        <is>
          <t>Standard-4</t>
        </is>
      </c>
      <c r="F4223" t="n">
        <v>13</v>
      </c>
      <c r="G4223" t="inlineStr">
        <is>
          <t>Umweltschutz &amp; Landwirtschaft</t>
        </is>
      </c>
      <c r="H4223" t="inlineStr">
        <is>
          <t>Q07000</t>
        </is>
      </c>
      <c r="I4223" t="inlineStr">
        <is>
          <t>de</t>
        </is>
      </c>
      <c r="J4223" t="b">
        <v>1</v>
      </c>
      <c r="K4223" t="inlineStr">
        <is>
          <t>641a4dc210708878407ee0e44859f884</t>
        </is>
      </c>
      <c r="L4223" t="inlineStr">
        <is>
          <t>641a4dc210708878407ee0e44859f884</t>
        </is>
      </c>
      <c r="M4223" t="n">
        <v>636</v>
      </c>
      <c r="N4223" t="n">
        <v>636</v>
      </c>
    </row>
    <row r="4224">
      <c r="A4224" t="n">
        <v>61</v>
      </c>
      <c r="B4224" t="n">
        <v>2014</v>
      </c>
      <c r="C4224" t="n">
        <v>954</v>
      </c>
      <c r="D4224" t="inlineStr">
        <is>
          <t>Eine Volksinitiative verlangt den schrittweisen Ausstieg der Schweiz aus der Atomenergie bis 2029. Befürworten Sie dieses Anliegen?</t>
        </is>
      </c>
      <c r="E4224" t="inlineStr">
        <is>
          <t>Standard-4</t>
        </is>
      </c>
      <c r="F4224" t="n">
        <v>13</v>
      </c>
      <c r="G4224" t="inlineStr">
        <is>
          <t>Umweltschutz &amp; Landwirtschaft</t>
        </is>
      </c>
      <c r="H4224" t="inlineStr">
        <is>
          <t>Q07117</t>
        </is>
      </c>
      <c r="I4224" t="inlineStr">
        <is>
          <t>de</t>
        </is>
      </c>
      <c r="J4224" t="b">
        <v>1</v>
      </c>
      <c r="K4224" t="inlineStr">
        <is>
          <t>641a4dc210708878407ee0e44859f884</t>
        </is>
      </c>
      <c r="L4224" t="inlineStr">
        <is>
          <t>641a4dc210708878407ee0e44859f884</t>
        </is>
      </c>
      <c r="M4224" t="n">
        <v>636</v>
      </c>
      <c r="N4224" t="n">
        <v>636</v>
      </c>
    </row>
    <row r="4225">
      <c r="A4225" t="n">
        <v>96</v>
      </c>
      <c r="B4225" t="n">
        <v>2015</v>
      </c>
      <c r="C4225" t="n">
        <v>1215</v>
      </c>
      <c r="D4225" t="inlineStr">
        <is>
          <t>Eine Volksinitiative verlangt den schrittweisen Ausstieg der Schweiz aus der Atomenergie bis 2029. Befürworten Sie dieses Anliegen?</t>
        </is>
      </c>
      <c r="E4225" t="inlineStr">
        <is>
          <t>Standard-4</t>
        </is>
      </c>
      <c r="F4225" t="n">
        <v>13</v>
      </c>
      <c r="G4225" t="inlineStr">
        <is>
          <t>Umweltschutz &amp; Landwirtschaft</t>
        </is>
      </c>
      <c r="H4225" t="inlineStr">
        <is>
          <t>Q07338</t>
        </is>
      </c>
      <c r="I4225" t="inlineStr">
        <is>
          <t>de</t>
        </is>
      </c>
      <c r="J4225" t="b">
        <v>1</v>
      </c>
      <c r="K4225" t="inlineStr">
        <is>
          <t>641a4dc210708878407ee0e44859f884</t>
        </is>
      </c>
      <c r="L4225" t="inlineStr">
        <is>
          <t>641a4dc210708878407ee0e44859f884</t>
        </is>
      </c>
      <c r="M4225" t="n">
        <v>636</v>
      </c>
      <c r="N4225" t="n">
        <v>636</v>
      </c>
    </row>
    <row r="4226">
      <c r="A4226" t="n">
        <v>70</v>
      </c>
      <c r="B4226" t="n">
        <v>2014</v>
      </c>
      <c r="C4226" t="n">
        <v>954</v>
      </c>
      <c r="D4226" t="inlineStr">
        <is>
          <t>Eine Volksinitiative verlangt den schrittweisen Ausstieg der Schweiz aus der Atomenergie bis 2029. Befürworten Sie dieses Anliegen?</t>
        </is>
      </c>
      <c r="E4226" t="inlineStr">
        <is>
          <t>Standard-4</t>
        </is>
      </c>
      <c r="F4226" t="n">
        <v>13</v>
      </c>
      <c r="G4226" t="inlineStr">
        <is>
          <t>Umweltschutz &amp; Landwirtschaft</t>
        </is>
      </c>
      <c r="H4226" t="inlineStr">
        <is>
          <t>Q08815</t>
        </is>
      </c>
      <c r="I4226" t="inlineStr">
        <is>
          <t>de</t>
        </is>
      </c>
      <c r="J4226" t="b">
        <v>1</v>
      </c>
      <c r="K4226" t="inlineStr">
        <is>
          <t>641a4dc210708878407ee0e44859f884</t>
        </is>
      </c>
      <c r="L4226" t="inlineStr">
        <is>
          <t>641a4dc210708878407ee0e44859f884</t>
        </is>
      </c>
      <c r="M4226" t="n">
        <v>636</v>
      </c>
      <c r="N4226" t="n">
        <v>636</v>
      </c>
    </row>
    <row r="4227">
      <c r="A4227" t="n">
        <v>80</v>
      </c>
      <c r="B4227" t="n">
        <v>2015</v>
      </c>
      <c r="C4227" t="n">
        <v>1270</v>
      </c>
      <c r="D4227" t="inlineStr">
        <is>
          <t>Eine Volksinitiative verlangt den schrittweisen Ausstieg der Schweiz aus der Atomenergie bis 2029. Befürworten Sie dieses Anliegen?</t>
        </is>
      </c>
      <c r="E4227" t="inlineStr">
        <is>
          <t>Standard-4</t>
        </is>
      </c>
      <c r="F4227" t="n">
        <v>13</v>
      </c>
      <c r="G4227" t="inlineStr">
        <is>
          <t>Umweltschutz &amp; Landwirtschaft</t>
        </is>
      </c>
      <c r="H4227" t="inlineStr">
        <is>
          <t>Q08929</t>
        </is>
      </c>
      <c r="I4227" t="inlineStr">
        <is>
          <t>de</t>
        </is>
      </c>
      <c r="J4227" t="b">
        <v>1</v>
      </c>
      <c r="K4227" t="inlineStr">
        <is>
          <t>641a4dc210708878407ee0e44859f884</t>
        </is>
      </c>
      <c r="L4227" t="inlineStr">
        <is>
          <t>641a4dc210708878407ee0e44859f884</t>
        </is>
      </c>
      <c r="M4227" t="n">
        <v>636</v>
      </c>
      <c r="N4227" t="n">
        <v>636</v>
      </c>
    </row>
    <row r="4229">
      <c r="A4229" s="1">
        <f>== Cluster 748 – 10 Fragen – alle Fragen identisch ===</f>
        <v/>
      </c>
      <c r="B4229" s="1" t="n"/>
      <c r="C4229" s="1" t="n"/>
      <c r="D4229" s="1" t="n"/>
      <c r="E4229" s="1" t="n"/>
      <c r="F4229" s="1" t="n"/>
      <c r="G4229" s="1" t="n"/>
      <c r="H4229" s="1" t="n"/>
      <c r="I4229" s="1" t="n"/>
      <c r="J4229" s="1" t="n"/>
      <c r="K4229" s="1" t="n"/>
      <c r="L4229" s="1" t="n"/>
      <c r="M4229" s="1" t="n"/>
      <c r="N4229" s="1" t="n"/>
    </row>
    <row r="4230">
      <c r="A4230" t="inlineStr">
        <is>
          <t>ID_Wahl</t>
        </is>
      </c>
      <c r="B4230" t="inlineStr">
        <is>
          <t>Datum</t>
        </is>
      </c>
      <c r="C4230" t="inlineStr">
        <is>
          <t>Frage_ID</t>
        </is>
      </c>
      <c r="D4230" t="inlineStr">
        <is>
          <t>Frage_Text</t>
        </is>
      </c>
      <c r="E4230" t="inlineStr">
        <is>
          <t>Frage_Typ</t>
        </is>
      </c>
      <c r="F4230" t="inlineStr">
        <is>
          <t>Bereich_ID</t>
        </is>
      </c>
      <c r="G4230" t="inlineStr">
        <is>
          <t>Bereich</t>
        </is>
      </c>
      <c r="H4230" t="inlineStr">
        <is>
          <t>ID_gesamt</t>
        </is>
      </c>
      <c r="I4230" t="inlineStr">
        <is>
          <t>Sprache</t>
        </is>
      </c>
      <c r="J4230" t="inlineStr">
        <is>
          <t>Duplikat</t>
        </is>
      </c>
      <c r="K4230" t="inlineStr">
        <is>
          <t>Frage_Hash</t>
        </is>
      </c>
      <c r="L4230" t="inlineStr">
        <is>
          <t>Duplikat_Gruppe</t>
        </is>
      </c>
      <c r="M4230" t="inlineStr">
        <is>
          <t>Cluster_Duplikate</t>
        </is>
      </c>
      <c r="N4230" t="inlineStr">
        <is>
          <t>Cluster_Final</t>
        </is>
      </c>
    </row>
    <row r="4231">
      <c r="A4231" t="n">
        <v>95</v>
      </c>
      <c r="B4231" t="n">
        <v>2015</v>
      </c>
      <c r="C4231" t="n">
        <v>1458</v>
      </c>
      <c r="D4231" t="inlineStr">
        <is>
          <t>Würden Sie es befürworten, wenn in der Schweiz die direkte aktive Sterbehilfe durch einen Arzt straffrei möglich wäre?</t>
        </is>
      </c>
      <c r="E4231" t="inlineStr">
        <is>
          <t>Standard-4</t>
        </is>
      </c>
      <c r="F4231" t="n">
        <v>5</v>
      </c>
      <c r="G4231" t="inlineStr">
        <is>
          <t>Gesellschaft &amp; Ethik</t>
        </is>
      </c>
      <c r="H4231" t="inlineStr">
        <is>
          <t>Q04757</t>
        </is>
      </c>
      <c r="I4231" t="inlineStr">
        <is>
          <t>de</t>
        </is>
      </c>
      <c r="J4231" t="b">
        <v>1</v>
      </c>
      <c r="K4231" t="inlineStr">
        <is>
          <t>6e0465895e3465dd81096dae7e547c4b</t>
        </is>
      </c>
      <c r="L4231" t="inlineStr">
        <is>
          <t>6e0465895e3465dd81096dae7e547c4b</t>
        </is>
      </c>
      <c r="M4231" t="n">
        <v>748</v>
      </c>
      <c r="N4231" t="n">
        <v>748</v>
      </c>
    </row>
    <row r="4232">
      <c r="A4232" t="n">
        <v>134</v>
      </c>
      <c r="B4232" t="n">
        <v>2016</v>
      </c>
      <c r="C4232" t="n">
        <v>1933</v>
      </c>
      <c r="D4232" t="inlineStr">
        <is>
          <t>Würden Sie es befürworten, wenn in der Schweiz die direkte aktive Sterbehilfe durch einen Arzt straffrei möglich wäre?</t>
        </is>
      </c>
      <c r="E4232" t="inlineStr">
        <is>
          <t>Standard-4</t>
        </is>
      </c>
      <c r="F4232" t="n">
        <v>5</v>
      </c>
      <c r="G4232" t="inlineStr">
        <is>
          <t>Gesellschaft &amp; Ethik</t>
        </is>
      </c>
      <c r="H4232" t="inlineStr">
        <is>
          <t>Q04991</t>
        </is>
      </c>
      <c r="I4232" t="inlineStr">
        <is>
          <t>de</t>
        </is>
      </c>
      <c r="J4232" t="b">
        <v>1</v>
      </c>
      <c r="K4232" t="inlineStr">
        <is>
          <t>6e0465895e3465dd81096dae7e547c4b</t>
        </is>
      </c>
      <c r="L4232" t="inlineStr">
        <is>
          <t>6e0465895e3465dd81096dae7e547c4b</t>
        </is>
      </c>
      <c r="M4232" t="n">
        <v>748</v>
      </c>
      <c r="N4232" t="n">
        <v>748</v>
      </c>
    </row>
    <row r="4233">
      <c r="A4233" t="n">
        <v>102</v>
      </c>
      <c r="B4233" t="n">
        <v>2016</v>
      </c>
      <c r="C4233" t="n">
        <v>1564</v>
      </c>
      <c r="D4233" t="inlineStr">
        <is>
          <t>Würden Sie es befürworten, wenn in der Schweiz die direkte aktive Sterbehilfe durch einen Arzt straffrei möglich wäre?</t>
        </is>
      </c>
      <c r="E4233" t="inlineStr">
        <is>
          <t>Standard-4</t>
        </is>
      </c>
      <c r="F4233" t="n">
        <v>5</v>
      </c>
      <c r="G4233" t="inlineStr">
        <is>
          <t>Gesellschaft &amp; Ethik</t>
        </is>
      </c>
      <c r="H4233" t="inlineStr">
        <is>
          <t>Q05122</t>
        </is>
      </c>
      <c r="I4233" t="inlineStr">
        <is>
          <t>de</t>
        </is>
      </c>
      <c r="J4233" t="b">
        <v>1</v>
      </c>
      <c r="K4233" t="inlineStr">
        <is>
          <t>6e0465895e3465dd81096dae7e547c4b</t>
        </is>
      </c>
      <c r="L4233" t="inlineStr">
        <is>
          <t>6e0465895e3465dd81096dae7e547c4b</t>
        </is>
      </c>
      <c r="M4233" t="n">
        <v>748</v>
      </c>
      <c r="N4233" t="n">
        <v>748</v>
      </c>
    </row>
    <row r="4234">
      <c r="A4234" t="n">
        <v>154</v>
      </c>
      <c r="B4234" t="n">
        <v>2017</v>
      </c>
      <c r="C4234" t="n">
        <v>2173</v>
      </c>
      <c r="D4234" t="inlineStr">
        <is>
          <t>Würden Sie es befürworten, wenn in der Schweiz die direkte aktive Sterbehilfe durch einen Arzt straffrei möglich wäre?</t>
        </is>
      </c>
      <c r="E4234" t="inlineStr">
        <is>
          <t>Standard-4</t>
        </is>
      </c>
      <c r="F4234" t="n">
        <v>5</v>
      </c>
      <c r="G4234" t="inlineStr">
        <is>
          <t>Gesellschaft &amp; Ethik</t>
        </is>
      </c>
      <c r="H4234" t="inlineStr">
        <is>
          <t>Q05228</t>
        </is>
      </c>
      <c r="I4234" t="inlineStr">
        <is>
          <t>de</t>
        </is>
      </c>
      <c r="J4234" t="b">
        <v>1</v>
      </c>
      <c r="K4234" t="inlineStr">
        <is>
          <t>6e0465895e3465dd81096dae7e547c4b</t>
        </is>
      </c>
      <c r="L4234" t="inlineStr">
        <is>
          <t>6e0465895e3465dd81096dae7e547c4b</t>
        </is>
      </c>
      <c r="M4234" t="n">
        <v>748</v>
      </c>
      <c r="N4234" t="n">
        <v>748</v>
      </c>
    </row>
    <row r="4235">
      <c r="A4235" t="n">
        <v>156</v>
      </c>
      <c r="B4235" t="n">
        <v>2017</v>
      </c>
      <c r="C4235" t="n">
        <v>2232</v>
      </c>
      <c r="D4235" t="inlineStr">
        <is>
          <t>Würden Sie es befürworten, wenn in der Schweiz die direkte aktive Sterbehilfe durch einen Arzt straffrei möglich wäre?</t>
        </is>
      </c>
      <c r="E4235" t="inlineStr">
        <is>
          <t>Standard-4</t>
        </is>
      </c>
      <c r="F4235" t="n">
        <v>5</v>
      </c>
      <c r="G4235" t="inlineStr">
        <is>
          <t>Gesellschaft &amp; Ethik</t>
        </is>
      </c>
      <c r="H4235" t="inlineStr">
        <is>
          <t>Q05339</t>
        </is>
      </c>
      <c r="I4235" t="inlineStr">
        <is>
          <t>de</t>
        </is>
      </c>
      <c r="J4235" t="b">
        <v>1</v>
      </c>
      <c r="K4235" t="inlineStr">
        <is>
          <t>6e0465895e3465dd81096dae7e547c4b</t>
        </is>
      </c>
      <c r="L4235" t="inlineStr">
        <is>
          <t>6e0465895e3465dd81096dae7e547c4b</t>
        </is>
      </c>
      <c r="M4235" t="n">
        <v>748</v>
      </c>
      <c r="N4235" t="n">
        <v>748</v>
      </c>
    </row>
    <row r="4236">
      <c r="A4236" t="n">
        <v>134</v>
      </c>
      <c r="B4236" t="n">
        <v>2016</v>
      </c>
      <c r="C4236" t="n">
        <v>1933</v>
      </c>
      <c r="D4236" t="inlineStr">
        <is>
          <t>Würden Sie es befürworten, wenn in der Schweiz die direkte aktive Sterbehilfe durch einen Arzt straffrei möglich wäre?</t>
        </is>
      </c>
      <c r="E4236" t="inlineStr">
        <is>
          <t>Standard-4</t>
        </is>
      </c>
      <c r="F4236" t="n">
        <v>5</v>
      </c>
      <c r="G4236" t="inlineStr">
        <is>
          <t>Gesellschaft &amp; Ethik</t>
        </is>
      </c>
      <c r="H4236" t="inlineStr">
        <is>
          <t>Q06860</t>
        </is>
      </c>
      <c r="I4236" t="inlineStr">
        <is>
          <t>de</t>
        </is>
      </c>
      <c r="J4236" t="b">
        <v>1</v>
      </c>
      <c r="K4236" t="inlineStr">
        <is>
          <t>6e0465895e3465dd81096dae7e547c4b</t>
        </is>
      </c>
      <c r="L4236" t="inlineStr">
        <is>
          <t>6e0465895e3465dd81096dae7e547c4b</t>
        </is>
      </c>
      <c r="M4236" t="n">
        <v>748</v>
      </c>
      <c r="N4236" t="n">
        <v>748</v>
      </c>
    </row>
    <row r="4237">
      <c r="A4237" t="n">
        <v>95</v>
      </c>
      <c r="B4237" t="n">
        <v>2015</v>
      </c>
      <c r="C4237" t="n">
        <v>1458</v>
      </c>
      <c r="D4237" t="inlineStr">
        <is>
          <t>Würden Sie es befürworten, wenn in der Schweiz die direkte aktive Sterbehilfe durch einen Arzt straffrei möglich wäre?</t>
        </is>
      </c>
      <c r="E4237" t="inlineStr">
        <is>
          <t>Standard-4</t>
        </is>
      </c>
      <c r="F4237" t="n">
        <v>5</v>
      </c>
      <c r="G4237" t="inlineStr">
        <is>
          <t>Gesellschaft &amp; Ethik</t>
        </is>
      </c>
      <c r="H4237" t="inlineStr">
        <is>
          <t>Q07538</t>
        </is>
      </c>
      <c r="I4237" t="inlineStr">
        <is>
          <t>de</t>
        </is>
      </c>
      <c r="J4237" t="b">
        <v>1</v>
      </c>
      <c r="K4237" t="inlineStr">
        <is>
          <t>6e0465895e3465dd81096dae7e547c4b</t>
        </is>
      </c>
      <c r="L4237" t="inlineStr">
        <is>
          <t>6e0465895e3465dd81096dae7e547c4b</t>
        </is>
      </c>
      <c r="M4237" t="n">
        <v>748</v>
      </c>
      <c r="N4237" t="n">
        <v>748</v>
      </c>
    </row>
    <row r="4238">
      <c r="A4238" t="n">
        <v>154</v>
      </c>
      <c r="B4238" t="n">
        <v>2017</v>
      </c>
      <c r="C4238" t="n">
        <v>2173</v>
      </c>
      <c r="D4238" t="inlineStr">
        <is>
          <t>Würden Sie es befürworten, wenn in der Schweiz die direkte aktive Sterbehilfe durch einen Arzt straffrei möglich wäre?</t>
        </is>
      </c>
      <c r="E4238" t="inlineStr">
        <is>
          <t>Standard-4</t>
        </is>
      </c>
      <c r="F4238" t="n">
        <v>5</v>
      </c>
      <c r="G4238" t="inlineStr">
        <is>
          <t>Gesellschaft &amp; Ethik</t>
        </is>
      </c>
      <c r="H4238" t="inlineStr">
        <is>
          <t>Q08018</t>
        </is>
      </c>
      <c r="I4238" t="inlineStr">
        <is>
          <t>de</t>
        </is>
      </c>
      <c r="J4238" t="b">
        <v>1</v>
      </c>
      <c r="K4238" t="inlineStr">
        <is>
          <t>6e0465895e3465dd81096dae7e547c4b</t>
        </is>
      </c>
      <c r="L4238" t="inlineStr">
        <is>
          <t>6e0465895e3465dd81096dae7e547c4b</t>
        </is>
      </c>
      <c r="M4238" t="n">
        <v>748</v>
      </c>
      <c r="N4238" t="n">
        <v>748</v>
      </c>
    </row>
    <row r="4239">
      <c r="A4239" t="n">
        <v>102</v>
      </c>
      <c r="B4239" t="n">
        <v>2016</v>
      </c>
      <c r="C4239" t="n">
        <v>1564</v>
      </c>
      <c r="D4239" t="inlineStr">
        <is>
          <t>Würden Sie es befürworten, wenn in der Schweiz die direkte aktive Sterbehilfe durch einen Arzt straffrei möglich wäre?</t>
        </is>
      </c>
      <c r="E4239" t="inlineStr">
        <is>
          <t>Standard-4</t>
        </is>
      </c>
      <c r="F4239" t="n">
        <v>5</v>
      </c>
      <c r="G4239" t="inlineStr">
        <is>
          <t>Gesellschaft &amp; Ethik</t>
        </is>
      </c>
      <c r="H4239" t="inlineStr">
        <is>
          <t>Q08467</t>
        </is>
      </c>
      <c r="I4239" t="inlineStr">
        <is>
          <t>de</t>
        </is>
      </c>
      <c r="J4239" t="b">
        <v>1</v>
      </c>
      <c r="K4239" t="inlineStr">
        <is>
          <t>6e0465895e3465dd81096dae7e547c4b</t>
        </is>
      </c>
      <c r="L4239" t="inlineStr">
        <is>
          <t>6e0465895e3465dd81096dae7e547c4b</t>
        </is>
      </c>
      <c r="M4239" t="n">
        <v>748</v>
      </c>
      <c r="N4239" t="n">
        <v>748</v>
      </c>
    </row>
    <row r="4240">
      <c r="A4240" t="n">
        <v>156</v>
      </c>
      <c r="B4240" t="n">
        <v>2017</v>
      </c>
      <c r="C4240" t="n">
        <v>2232</v>
      </c>
      <c r="D4240" t="inlineStr">
        <is>
          <t>Würden Sie es befürworten, wenn in der Schweiz die direkte aktive Sterbehilfe durch einen Arzt straffrei möglich wäre?</t>
        </is>
      </c>
      <c r="E4240" t="inlineStr">
        <is>
          <t>Standard-4</t>
        </is>
      </c>
      <c r="F4240" t="n">
        <v>5</v>
      </c>
      <c r="G4240" t="inlineStr">
        <is>
          <t>Gesellschaft &amp; Ethik</t>
        </is>
      </c>
      <c r="H4240" t="inlineStr">
        <is>
          <t>Q08677</t>
        </is>
      </c>
      <c r="I4240" t="inlineStr">
        <is>
          <t>de</t>
        </is>
      </c>
      <c r="J4240" t="b">
        <v>1</v>
      </c>
      <c r="K4240" t="inlineStr">
        <is>
          <t>6e0465895e3465dd81096dae7e547c4b</t>
        </is>
      </c>
      <c r="L4240" t="inlineStr">
        <is>
          <t>6e0465895e3465dd81096dae7e547c4b</t>
        </is>
      </c>
      <c r="M4240" t="n">
        <v>748</v>
      </c>
      <c r="N4240" t="n">
        <v>748</v>
      </c>
    </row>
    <row r="4242">
      <c r="A4242" s="1">
        <f>== Cluster 777 – 10 Fragen – alle Fragen identisch ===</f>
        <v/>
      </c>
      <c r="B4242" s="1" t="n"/>
      <c r="C4242" s="1" t="n"/>
      <c r="D4242" s="1" t="n"/>
      <c r="E4242" s="1" t="n"/>
      <c r="F4242" s="1" t="n"/>
      <c r="G4242" s="1" t="n"/>
      <c r="H4242" s="1" t="n"/>
      <c r="I4242" s="1" t="n"/>
      <c r="J4242" s="1" t="n"/>
      <c r="K4242" s="1" t="n"/>
      <c r="L4242" s="1" t="n"/>
      <c r="M4242" s="1" t="n"/>
      <c r="N4242" s="1" t="n"/>
    </row>
    <row r="4243">
      <c r="A4243" t="inlineStr">
        <is>
          <t>ID_Wahl</t>
        </is>
      </c>
      <c r="B4243" t="inlineStr">
        <is>
          <t>Datum</t>
        </is>
      </c>
      <c r="C4243" t="inlineStr">
        <is>
          <t>Frage_ID</t>
        </is>
      </c>
      <c r="D4243" t="inlineStr">
        <is>
          <t>Frage_Text</t>
        </is>
      </c>
      <c r="E4243" t="inlineStr">
        <is>
          <t>Frage_Typ</t>
        </is>
      </c>
      <c r="F4243" t="inlineStr">
        <is>
          <t>Bereich_ID</t>
        </is>
      </c>
      <c r="G4243" t="inlineStr">
        <is>
          <t>Bereich</t>
        </is>
      </c>
      <c r="H4243" t="inlineStr">
        <is>
          <t>ID_gesamt</t>
        </is>
      </c>
      <c r="I4243" t="inlineStr">
        <is>
          <t>Sprache</t>
        </is>
      </c>
      <c r="J4243" t="inlineStr">
        <is>
          <t>Duplikat</t>
        </is>
      </c>
      <c r="K4243" t="inlineStr">
        <is>
          <t>Frage_Hash</t>
        </is>
      </c>
      <c r="L4243" t="inlineStr">
        <is>
          <t>Duplikat_Gruppe</t>
        </is>
      </c>
      <c r="M4243" t="inlineStr">
        <is>
          <t>Cluster_Duplikate</t>
        </is>
      </c>
      <c r="N4243" t="inlineStr">
        <is>
          <t>Cluster_Final</t>
        </is>
      </c>
    </row>
    <row r="4244">
      <c r="A4244" t="n">
        <v>95</v>
      </c>
      <c r="B4244" t="n">
        <v>2015</v>
      </c>
      <c r="C4244" t="n">
        <v>1477</v>
      </c>
      <c r="D4244" t="inlineStr">
        <is>
          <t>Bislang wird auf fossile Brennstoffe (Heizöl, Erdgas) eine CO2-Abgabe erhoben. Soll diese Abgabe auch auf Treibstoffe (z.B. Benzin, Diesel) ausgeweitet werden?</t>
        </is>
      </c>
      <c r="E4244" t="inlineStr">
        <is>
          <t>Standard-4</t>
        </is>
      </c>
      <c r="F4244" t="n">
        <v>13</v>
      </c>
      <c r="G4244" t="inlineStr">
        <is>
          <t>Umweltschutz &amp; Landwirtschaft</t>
        </is>
      </c>
      <c r="H4244" t="inlineStr">
        <is>
          <t>Q04792</t>
        </is>
      </c>
      <c r="I4244" t="inlineStr">
        <is>
          <t>de</t>
        </is>
      </c>
      <c r="J4244" t="b">
        <v>1</v>
      </c>
      <c r="K4244" t="inlineStr">
        <is>
          <t>8f8f0b0785a6e32ed9c260e92a5d19fe</t>
        </is>
      </c>
      <c r="L4244" t="inlineStr">
        <is>
          <t>8f8f0b0785a6e32ed9c260e92a5d19fe</t>
        </is>
      </c>
      <c r="M4244" t="n">
        <v>777</v>
      </c>
      <c r="N4244" t="n">
        <v>777</v>
      </c>
    </row>
    <row r="4245">
      <c r="A4245" t="n">
        <v/>
      </c>
      <c r="B4245" t="n">
        <v>2018</v>
      </c>
      <c r="C4245" t="n">
        <v/>
      </c>
      <c r="D4245" t="inlineStr">
        <is>
          <t>Bislang wird auf fossile Brennstoffe (Heizöl, Erdgas) eine CO2-Abgabe erhoben. Soll diese Abgabe auch auf Treibstoffe (z.B. Benzin, Diesel) ausgeweitet werden?</t>
        </is>
      </c>
      <c r="E4245" t="n">
        <v/>
      </c>
      <c r="F4245" t="n">
        <v>13</v>
      </c>
      <c r="G4245" t="inlineStr">
        <is>
          <t>Umweltschutz &amp; Landwirtschaft</t>
        </is>
      </c>
      <c r="H4245" t="inlineStr">
        <is>
          <t>Q05643</t>
        </is>
      </c>
      <c r="I4245" t="inlineStr">
        <is>
          <t>de</t>
        </is>
      </c>
      <c r="J4245" t="b">
        <v>1</v>
      </c>
      <c r="K4245" t="inlineStr">
        <is>
          <t>8f8f0b0785a6e32ed9c260e92a5d19fe</t>
        </is>
      </c>
      <c r="L4245" t="inlineStr">
        <is>
          <t>8f8f0b0785a6e32ed9c260e92a5d19fe</t>
        </is>
      </c>
      <c r="M4245" t="n">
        <v>777</v>
      </c>
      <c r="N4245" t="n">
        <v>777</v>
      </c>
    </row>
    <row r="4246">
      <c r="A4246" t="n">
        <v/>
      </c>
      <c r="B4246" t="n">
        <v>2018</v>
      </c>
      <c r="C4246" t="n">
        <v/>
      </c>
      <c r="D4246" t="inlineStr">
        <is>
          <t>Bislang wird auf fossile Brennstoffe (Heizöl, Erdgas) eine CO2-Abgabe erhoben. Soll diese Abgabe auch auf Treibstoffe (z.B. Benzin, Diesel) ausgeweitet werden?</t>
        </is>
      </c>
      <c r="E4246" t="n">
        <v/>
      </c>
      <c r="F4246" t="n">
        <v>13</v>
      </c>
      <c r="G4246" t="inlineStr">
        <is>
          <t>Umweltschutz &amp; Landwirtschaft</t>
        </is>
      </c>
      <c r="H4246" t="inlineStr">
        <is>
          <t>Q05680</t>
        </is>
      </c>
      <c r="I4246" t="inlineStr">
        <is>
          <t>de</t>
        </is>
      </c>
      <c r="J4246" t="b">
        <v>1</v>
      </c>
      <c r="K4246" t="inlineStr">
        <is>
          <t>8f8f0b0785a6e32ed9c260e92a5d19fe</t>
        </is>
      </c>
      <c r="L4246" t="inlineStr">
        <is>
          <t>8f8f0b0785a6e32ed9c260e92a5d19fe</t>
        </is>
      </c>
      <c r="M4246" t="n">
        <v>777</v>
      </c>
      <c r="N4246" t="n">
        <v>777</v>
      </c>
    </row>
    <row r="4247">
      <c r="A4247" t="n">
        <v>202</v>
      </c>
      <c r="B4247" t="n">
        <v>2019</v>
      </c>
      <c r="C4247" t="n">
        <v>3181</v>
      </c>
      <c r="D4247" t="inlineStr">
        <is>
          <t>Bislang wird auf fossile Brennstoffe (Heizöl, Erdgas) eine CO2-Abgabe erhoben. Soll diese Abgabe auch auf Treibstoffe (z.B. Benzin, Diesel) ausgeweitet werden?</t>
        </is>
      </c>
      <c r="E4247" t="inlineStr">
        <is>
          <t>Standard-4</t>
        </is>
      </c>
      <c r="F4247" t="n">
        <v>13</v>
      </c>
      <c r="G4247" t="inlineStr">
        <is>
          <t>Umweltschutz &amp; Landwirtschaft</t>
        </is>
      </c>
      <c r="H4247" t="inlineStr">
        <is>
          <t>Q05782</t>
        </is>
      </c>
      <c r="I4247" t="inlineStr">
        <is>
          <t>de</t>
        </is>
      </c>
      <c r="J4247" t="b">
        <v>1</v>
      </c>
      <c r="K4247" t="inlineStr">
        <is>
          <t>8f8f0b0785a6e32ed9c260e92a5d19fe</t>
        </is>
      </c>
      <c r="L4247" t="inlineStr">
        <is>
          <t>8f8f0b0785a6e32ed9c260e92a5d19fe</t>
        </is>
      </c>
      <c r="M4247" t="n">
        <v>777</v>
      </c>
      <c r="N4247" t="n">
        <v>777</v>
      </c>
    </row>
    <row r="4248">
      <c r="A4248" t="n">
        <v>204</v>
      </c>
      <c r="B4248" t="n">
        <v>2019</v>
      </c>
      <c r="C4248" t="n">
        <v>3239</v>
      </c>
      <c r="D4248" t="inlineStr">
        <is>
          <t>Bislang wird auf fossile Brennstoffe (Heizöl, Erdgas) eine CO2-Abgabe erhoben. Soll diese Abgabe auch auf Treibstoffe (z.B. Benzin, Diesel) ausgeweitet werden?</t>
        </is>
      </c>
      <c r="E4248" t="inlineStr">
        <is>
          <t>Standard-4</t>
        </is>
      </c>
      <c r="F4248" t="n">
        <v>13</v>
      </c>
      <c r="G4248" t="inlineStr">
        <is>
          <t>Umweltschutz &amp; Landwirtschaft</t>
        </is>
      </c>
      <c r="H4248" t="inlineStr">
        <is>
          <t>Q06004</t>
        </is>
      </c>
      <c r="I4248" t="inlineStr">
        <is>
          <t>de</t>
        </is>
      </c>
      <c r="J4248" t="b">
        <v>1</v>
      </c>
      <c r="K4248" t="inlineStr">
        <is>
          <t>8f8f0b0785a6e32ed9c260e92a5d19fe</t>
        </is>
      </c>
      <c r="L4248" t="inlineStr">
        <is>
          <t>8f8f0b0785a6e32ed9c260e92a5d19fe</t>
        </is>
      </c>
      <c r="M4248" t="n">
        <v>777</v>
      </c>
      <c r="N4248" t="n">
        <v>777</v>
      </c>
    </row>
    <row r="4249">
      <c r="A4249" t="n">
        <v>202</v>
      </c>
      <c r="B4249" t="n">
        <v>2019</v>
      </c>
      <c r="C4249" t="n">
        <v>3181</v>
      </c>
      <c r="D4249" t="inlineStr">
        <is>
          <t>Bislang wird auf fossile Brennstoffe (Heizöl, Erdgas) eine CO2-Abgabe erhoben. Soll diese Abgabe auch auf Treibstoffe (z.B. Benzin, Diesel) ausgeweitet werden?</t>
        </is>
      </c>
      <c r="E4249" t="inlineStr">
        <is>
          <t>Standard-4</t>
        </is>
      </c>
      <c r="F4249" t="n">
        <v>13</v>
      </c>
      <c r="G4249" t="inlineStr">
        <is>
          <t>Umweltschutz &amp; Landwirtschaft</t>
        </is>
      </c>
      <c r="H4249" t="inlineStr">
        <is>
          <t>Q06598</t>
        </is>
      </c>
      <c r="I4249" t="inlineStr">
        <is>
          <t>de</t>
        </is>
      </c>
      <c r="J4249" t="b">
        <v>1</v>
      </c>
      <c r="K4249" t="inlineStr">
        <is>
          <t>8f8f0b0785a6e32ed9c260e92a5d19fe</t>
        </is>
      </c>
      <c r="L4249" t="inlineStr">
        <is>
          <t>8f8f0b0785a6e32ed9c260e92a5d19fe</t>
        </is>
      </c>
      <c r="M4249" t="n">
        <v>777</v>
      </c>
      <c r="N4249" t="n">
        <v>777</v>
      </c>
    </row>
    <row r="4250">
      <c r="A4250" t="n">
        <v>95</v>
      </c>
      <c r="B4250" t="n">
        <v>2015</v>
      </c>
      <c r="C4250" t="n">
        <v>1477</v>
      </c>
      <c r="D4250" t="inlineStr">
        <is>
          <t>Bislang wird auf fossile Brennstoffe (Heizöl, Erdgas) eine CO2-Abgabe erhoben. Soll diese Abgabe auch auf Treibstoffe (z.B. Benzin, Diesel) ausgeweitet werden?</t>
        </is>
      </c>
      <c r="E4250" t="inlineStr">
        <is>
          <t>Standard-4</t>
        </is>
      </c>
      <c r="F4250" t="n">
        <v>13</v>
      </c>
      <c r="G4250" t="inlineStr">
        <is>
          <t>Umweltschutz &amp; Landwirtschaft</t>
        </is>
      </c>
      <c r="H4250" t="inlineStr">
        <is>
          <t>Q07572</t>
        </is>
      </c>
      <c r="I4250" t="inlineStr">
        <is>
          <t>de</t>
        </is>
      </c>
      <c r="J4250" t="b">
        <v>1</v>
      </c>
      <c r="K4250" t="inlineStr">
        <is>
          <t>8f8f0b0785a6e32ed9c260e92a5d19fe</t>
        </is>
      </c>
      <c r="L4250" t="inlineStr">
        <is>
          <t>8f8f0b0785a6e32ed9c260e92a5d19fe</t>
        </is>
      </c>
      <c r="M4250" t="n">
        <v>777</v>
      </c>
      <c r="N4250" t="n">
        <v>777</v>
      </c>
    </row>
    <row r="4251">
      <c r="A4251" t="n">
        <v/>
      </c>
      <c r="B4251" t="n">
        <v>2018</v>
      </c>
      <c r="C4251" t="n">
        <v/>
      </c>
      <c r="D4251" t="inlineStr">
        <is>
          <t>Bislang wird auf fossile Brennstoffe (Heizöl, Erdgas) eine CO2-Abgabe erhoben. Soll diese Abgabe auch auf Treibstoffe (z.B. Benzin, Diesel) ausgeweitet werden?</t>
        </is>
      </c>
      <c r="E4251" t="n">
        <v/>
      </c>
      <c r="F4251" t="n">
        <v>13</v>
      </c>
      <c r="G4251" t="inlineStr">
        <is>
          <t>Umweltschutz &amp; Landwirtschaft</t>
        </is>
      </c>
      <c r="H4251" t="inlineStr">
        <is>
          <t>Q07694</t>
        </is>
      </c>
      <c r="I4251" t="inlineStr">
        <is>
          <t>de</t>
        </is>
      </c>
      <c r="J4251" t="b">
        <v>1</v>
      </c>
      <c r="K4251" t="inlineStr">
        <is>
          <t>8f8f0b0785a6e32ed9c260e92a5d19fe</t>
        </is>
      </c>
      <c r="L4251" t="inlineStr">
        <is>
          <t>8f8f0b0785a6e32ed9c260e92a5d19fe</t>
        </is>
      </c>
      <c r="M4251" t="n">
        <v>777</v>
      </c>
      <c r="N4251" t="n">
        <v>777</v>
      </c>
    </row>
    <row r="4252">
      <c r="A4252" t="n">
        <v/>
      </c>
      <c r="B4252" t="n">
        <v>2018</v>
      </c>
      <c r="C4252" t="n">
        <v/>
      </c>
      <c r="D4252" t="inlineStr">
        <is>
          <t>Bislang wird auf fossile Brennstoffe (Heizöl, Erdgas) eine CO2-Abgabe erhoben. Soll diese Abgabe auch auf Treibstoffe (z.B. Benzin, Diesel) ausgeweitet werden?</t>
        </is>
      </c>
      <c r="E4252" t="n">
        <v/>
      </c>
      <c r="F4252" t="n">
        <v>13</v>
      </c>
      <c r="G4252" t="inlineStr">
        <is>
          <t>Umweltschutz &amp; Landwirtschaft</t>
        </is>
      </c>
      <c r="H4252" t="inlineStr">
        <is>
          <t>Q07731</t>
        </is>
      </c>
      <c r="I4252" t="inlineStr">
        <is>
          <t>de</t>
        </is>
      </c>
      <c r="J4252" t="b">
        <v>1</v>
      </c>
      <c r="K4252" t="inlineStr">
        <is>
          <t>8f8f0b0785a6e32ed9c260e92a5d19fe</t>
        </is>
      </c>
      <c r="L4252" t="inlineStr">
        <is>
          <t>8f8f0b0785a6e32ed9c260e92a5d19fe</t>
        </is>
      </c>
      <c r="M4252" t="n">
        <v>777</v>
      </c>
      <c r="N4252" t="n">
        <v>777</v>
      </c>
    </row>
    <row r="4253">
      <c r="A4253" t="n">
        <v>204</v>
      </c>
      <c r="B4253" t="n">
        <v>2019</v>
      </c>
      <c r="C4253" t="n">
        <v>3239</v>
      </c>
      <c r="D4253" t="inlineStr">
        <is>
          <t>Bislang wird auf fossile Brennstoffe (Heizöl, Erdgas) eine CO2-Abgabe erhoben. Soll diese Abgabe auch auf Treibstoffe (z.B. Benzin, Diesel) ausgeweitet werden?</t>
        </is>
      </c>
      <c r="E4253" t="inlineStr">
        <is>
          <t>Standard-4</t>
        </is>
      </c>
      <c r="F4253" t="n">
        <v>13</v>
      </c>
      <c r="G4253" t="inlineStr">
        <is>
          <t>Umweltschutz &amp; Landwirtschaft</t>
        </is>
      </c>
      <c r="H4253" t="inlineStr">
        <is>
          <t>Q08985</t>
        </is>
      </c>
      <c r="I4253" t="inlineStr">
        <is>
          <t>de</t>
        </is>
      </c>
      <c r="J4253" t="b">
        <v>1</v>
      </c>
      <c r="K4253" t="inlineStr">
        <is>
          <t>8f8f0b0785a6e32ed9c260e92a5d19fe</t>
        </is>
      </c>
      <c r="L4253" t="inlineStr">
        <is>
          <t>8f8f0b0785a6e32ed9c260e92a5d19fe</t>
        </is>
      </c>
      <c r="M4253" t="n">
        <v>777</v>
      </c>
      <c r="N4253" t="n">
        <v>777</v>
      </c>
    </row>
    <row r="4255">
      <c r="A4255" s="1">
        <f>== Cluster 769 – 10 Fragen – alle Fragen identisch ===</f>
        <v/>
      </c>
      <c r="B4255" s="1" t="n"/>
      <c r="C4255" s="1" t="n"/>
      <c r="D4255" s="1" t="n"/>
      <c r="E4255" s="1" t="n"/>
      <c r="F4255" s="1" t="n"/>
      <c r="G4255" s="1" t="n"/>
      <c r="H4255" s="1" t="n"/>
      <c r="I4255" s="1" t="n"/>
      <c r="J4255" s="1" t="n"/>
      <c r="K4255" s="1" t="n"/>
      <c r="L4255" s="1" t="n"/>
      <c r="M4255" s="1" t="n"/>
      <c r="N4255" s="1" t="n"/>
    </row>
    <row r="4256">
      <c r="A4256" t="inlineStr">
        <is>
          <t>ID_Wahl</t>
        </is>
      </c>
      <c r="B4256" t="inlineStr">
        <is>
          <t>Datum</t>
        </is>
      </c>
      <c r="C4256" t="inlineStr">
        <is>
          <t>Frage_ID</t>
        </is>
      </c>
      <c r="D4256" t="inlineStr">
        <is>
          <t>Frage_Text</t>
        </is>
      </c>
      <c r="E4256" t="inlineStr">
        <is>
          <t>Frage_Typ</t>
        </is>
      </c>
      <c r="F4256" t="inlineStr">
        <is>
          <t>Bereich_ID</t>
        </is>
      </c>
      <c r="G4256" t="inlineStr">
        <is>
          <t>Bereich</t>
        </is>
      </c>
      <c r="H4256" t="inlineStr">
        <is>
          <t>ID_gesamt</t>
        </is>
      </c>
      <c r="I4256" t="inlineStr">
        <is>
          <t>Sprache</t>
        </is>
      </c>
      <c r="J4256" t="inlineStr">
        <is>
          <t>Duplikat</t>
        </is>
      </c>
      <c r="K4256" t="inlineStr">
        <is>
          <t>Frage_Hash</t>
        </is>
      </c>
      <c r="L4256" t="inlineStr">
        <is>
          <t>Duplikat_Gruppe</t>
        </is>
      </c>
      <c r="M4256" t="inlineStr">
        <is>
          <t>Cluster_Duplikate</t>
        </is>
      </c>
      <c r="N4256" t="inlineStr">
        <is>
          <t>Cluster_Final</t>
        </is>
      </c>
    </row>
    <row r="4257">
      <c r="A4257" t="n">
        <v>95</v>
      </c>
      <c r="B4257" t="n">
        <v>2015</v>
      </c>
      <c r="C4257" t="n">
        <v>1454</v>
      </c>
      <c r="D4257" t="inlineStr">
        <is>
          <t>Sollen gleichgeschlechtliche Paare, die in eingetragener Partnerschaft leben, Kinder adoptieren dürfen?</t>
        </is>
      </c>
      <c r="E4257" t="inlineStr">
        <is>
          <t>Standard-4</t>
        </is>
      </c>
      <c r="F4257" t="n">
        <v>12</v>
      </c>
      <c r="G4257" t="inlineStr">
        <is>
          <t>Sozialstaat &amp; Familie</t>
        </is>
      </c>
      <c r="H4257" t="inlineStr">
        <is>
          <t>Q04782</t>
        </is>
      </c>
      <c r="I4257" t="inlineStr">
        <is>
          <t>de</t>
        </is>
      </c>
      <c r="J4257" t="b">
        <v>1</v>
      </c>
      <c r="K4257" t="inlineStr">
        <is>
          <t>bf5083024cc91a03233fbde8c3717ec5</t>
        </is>
      </c>
      <c r="L4257" t="inlineStr">
        <is>
          <t>bf5083024cc91a03233fbde8c3717ec5</t>
        </is>
      </c>
      <c r="M4257" t="n">
        <v>769</v>
      </c>
      <c r="N4257" t="n">
        <v>769</v>
      </c>
    </row>
    <row r="4258">
      <c r="A4258" t="n">
        <v>122</v>
      </c>
      <c r="B4258" t="n">
        <v>2016</v>
      </c>
      <c r="C4258" t="n">
        <v>1819</v>
      </c>
      <c r="D4258" t="inlineStr">
        <is>
          <t>Sollen gleichgeschlechtliche Paare, die in eingetragener Partnerschaft leben, Kinder adoptieren dürfen?</t>
        </is>
      </c>
      <c r="E4258" t="inlineStr">
        <is>
          <t>Standard-4</t>
        </is>
      </c>
      <c r="F4258" t="n">
        <v>12</v>
      </c>
      <c r="G4258" t="inlineStr">
        <is>
          <t>Sozialstaat &amp; Familie</t>
        </is>
      </c>
      <c r="H4258" t="inlineStr">
        <is>
          <t>Q04955</t>
        </is>
      </c>
      <c r="I4258" t="inlineStr">
        <is>
          <t>de</t>
        </is>
      </c>
      <c r="J4258" t="b">
        <v>1</v>
      </c>
      <c r="K4258" t="inlineStr">
        <is>
          <t>bf5083024cc91a03233fbde8c3717ec5</t>
        </is>
      </c>
      <c r="L4258" t="inlineStr">
        <is>
          <t>bf5083024cc91a03233fbde8c3717ec5</t>
        </is>
      </c>
      <c r="M4258" t="n">
        <v>769</v>
      </c>
      <c r="N4258" t="n">
        <v>769</v>
      </c>
    </row>
    <row r="4259">
      <c r="A4259" t="n">
        <v>102</v>
      </c>
      <c r="B4259" t="n">
        <v>2016</v>
      </c>
      <c r="C4259" t="n">
        <v>1563</v>
      </c>
      <c r="D4259" t="inlineStr">
        <is>
          <t>Sollen gleichgeschlechtliche Paare, die in eingetragener Partnerschaft leben, Kinder adoptieren dürfen?</t>
        </is>
      </c>
      <c r="E4259" t="inlineStr">
        <is>
          <t>Standard-4</t>
        </is>
      </c>
      <c r="F4259" t="n">
        <v>12</v>
      </c>
      <c r="G4259" t="inlineStr">
        <is>
          <t>Sozialstaat &amp; Familie</t>
        </is>
      </c>
      <c r="H4259" t="inlineStr">
        <is>
          <t>Q05136</t>
        </is>
      </c>
      <c r="I4259" t="inlineStr">
        <is>
          <t>de</t>
        </is>
      </c>
      <c r="J4259" t="b">
        <v>1</v>
      </c>
      <c r="K4259" t="inlineStr">
        <is>
          <t>bf5083024cc91a03233fbde8c3717ec5</t>
        </is>
      </c>
      <c r="L4259" t="inlineStr">
        <is>
          <t>bf5083024cc91a03233fbde8c3717ec5</t>
        </is>
      </c>
      <c r="M4259" t="n">
        <v>769</v>
      </c>
      <c r="N4259" t="n">
        <v>769</v>
      </c>
    </row>
    <row r="4260">
      <c r="A4260" t="n">
        <v>154</v>
      </c>
      <c r="B4260" t="n">
        <v>2017</v>
      </c>
      <c r="C4260" t="n">
        <v>2172</v>
      </c>
      <c r="D4260" t="inlineStr">
        <is>
          <t>Sollen gleichgeschlechtliche Paare, die in eingetragener Partnerschaft leben, Kinder adoptieren dürfen?</t>
        </is>
      </c>
      <c r="E4260" t="inlineStr">
        <is>
          <t>Standard-4</t>
        </is>
      </c>
      <c r="F4260" t="n">
        <v>12</v>
      </c>
      <c r="G4260" t="inlineStr">
        <is>
          <t>Sozialstaat &amp; Familie</t>
        </is>
      </c>
      <c r="H4260" t="inlineStr">
        <is>
          <t>Q05244</t>
        </is>
      </c>
      <c r="I4260" t="inlineStr">
        <is>
          <t>de</t>
        </is>
      </c>
      <c r="J4260" t="b">
        <v>1</v>
      </c>
      <c r="K4260" t="inlineStr">
        <is>
          <t>bf5083024cc91a03233fbde8c3717ec5</t>
        </is>
      </c>
      <c r="L4260" t="inlineStr">
        <is>
          <t>bf5083024cc91a03233fbde8c3717ec5</t>
        </is>
      </c>
      <c r="M4260" t="n">
        <v>769</v>
      </c>
      <c r="N4260" t="n">
        <v>769</v>
      </c>
    </row>
    <row r="4261">
      <c r="A4261" t="n">
        <v>156</v>
      </c>
      <c r="B4261" t="n">
        <v>2017</v>
      </c>
      <c r="C4261" t="n">
        <v>2231</v>
      </c>
      <c r="D4261" t="inlineStr">
        <is>
          <t>Sollen gleichgeschlechtliche Paare, die in eingetragener Partnerschaft leben, Kinder adoptieren dürfen?</t>
        </is>
      </c>
      <c r="E4261" t="inlineStr">
        <is>
          <t>Standard-4</t>
        </is>
      </c>
      <c r="F4261" t="n">
        <v>12</v>
      </c>
      <c r="G4261" t="inlineStr">
        <is>
          <t>Sozialstaat &amp; Familie</t>
        </is>
      </c>
      <c r="H4261" t="inlineStr">
        <is>
          <t>Q05365</t>
        </is>
      </c>
      <c r="I4261" t="inlineStr">
        <is>
          <t>de</t>
        </is>
      </c>
      <c r="J4261" t="b">
        <v>1</v>
      </c>
      <c r="K4261" t="inlineStr">
        <is>
          <t>bf5083024cc91a03233fbde8c3717ec5</t>
        </is>
      </c>
      <c r="L4261" t="inlineStr">
        <is>
          <t>bf5083024cc91a03233fbde8c3717ec5</t>
        </is>
      </c>
      <c r="M4261" t="n">
        <v>769</v>
      </c>
      <c r="N4261" t="n">
        <v>769</v>
      </c>
    </row>
    <row r="4262">
      <c r="A4262" t="n">
        <v>122</v>
      </c>
      <c r="B4262" t="n">
        <v>2016</v>
      </c>
      <c r="C4262" t="n">
        <v>1819</v>
      </c>
      <c r="D4262" t="inlineStr">
        <is>
          <t>Sollen gleichgeschlechtliche Paare, die in eingetragener Partnerschaft leben, Kinder adoptieren dürfen?</t>
        </is>
      </c>
      <c r="E4262" t="inlineStr">
        <is>
          <t>Standard-4</t>
        </is>
      </c>
      <c r="F4262" t="n">
        <v>12</v>
      </c>
      <c r="G4262" t="inlineStr">
        <is>
          <t>Sozialstaat &amp; Familie</t>
        </is>
      </c>
      <c r="H4262" t="inlineStr">
        <is>
          <t>Q06305</t>
        </is>
      </c>
      <c r="I4262" t="inlineStr">
        <is>
          <t>de</t>
        </is>
      </c>
      <c r="J4262" t="b">
        <v>1</v>
      </c>
      <c r="K4262" t="inlineStr">
        <is>
          <t>bf5083024cc91a03233fbde8c3717ec5</t>
        </is>
      </c>
      <c r="L4262" t="inlineStr">
        <is>
          <t>bf5083024cc91a03233fbde8c3717ec5</t>
        </is>
      </c>
      <c r="M4262" t="n">
        <v>769</v>
      </c>
      <c r="N4262" t="n">
        <v>769</v>
      </c>
    </row>
    <row r="4263">
      <c r="A4263" t="n">
        <v>95</v>
      </c>
      <c r="B4263" t="n">
        <v>2015</v>
      </c>
      <c r="C4263" t="n">
        <v>1454</v>
      </c>
      <c r="D4263" t="inlineStr">
        <is>
          <t>Sollen gleichgeschlechtliche Paare, die in eingetragener Partnerschaft leben, Kinder adoptieren dürfen?</t>
        </is>
      </c>
      <c r="E4263" t="inlineStr">
        <is>
          <t>Standard-4</t>
        </is>
      </c>
      <c r="F4263" t="n">
        <v>12</v>
      </c>
      <c r="G4263" t="inlineStr">
        <is>
          <t>Sozialstaat &amp; Familie</t>
        </is>
      </c>
      <c r="H4263" t="inlineStr">
        <is>
          <t>Q07562</t>
        </is>
      </c>
      <c r="I4263" t="inlineStr">
        <is>
          <t>de</t>
        </is>
      </c>
      <c r="J4263" t="b">
        <v>1</v>
      </c>
      <c r="K4263" t="inlineStr">
        <is>
          <t>bf5083024cc91a03233fbde8c3717ec5</t>
        </is>
      </c>
      <c r="L4263" t="inlineStr">
        <is>
          <t>bf5083024cc91a03233fbde8c3717ec5</t>
        </is>
      </c>
      <c r="M4263" t="n">
        <v>769</v>
      </c>
      <c r="N4263" t="n">
        <v>769</v>
      </c>
    </row>
    <row r="4264">
      <c r="A4264" t="n">
        <v>154</v>
      </c>
      <c r="B4264" t="n">
        <v>2017</v>
      </c>
      <c r="C4264" t="n">
        <v>2172</v>
      </c>
      <c r="D4264" t="inlineStr">
        <is>
          <t>Sollen gleichgeschlechtliche Paare, die in eingetragener Partnerschaft leben, Kinder adoptieren dürfen?</t>
        </is>
      </c>
      <c r="E4264" t="inlineStr">
        <is>
          <t>Standard-4</t>
        </is>
      </c>
      <c r="F4264" t="n">
        <v>12</v>
      </c>
      <c r="G4264" t="inlineStr">
        <is>
          <t>Sozialstaat &amp; Familie</t>
        </is>
      </c>
      <c r="H4264" t="inlineStr">
        <is>
          <t>Q08034</t>
        </is>
      </c>
      <c r="I4264" t="inlineStr">
        <is>
          <t>de</t>
        </is>
      </c>
      <c r="J4264" t="b">
        <v>1</v>
      </c>
      <c r="K4264" t="inlineStr">
        <is>
          <t>bf5083024cc91a03233fbde8c3717ec5</t>
        </is>
      </c>
      <c r="L4264" t="inlineStr">
        <is>
          <t>bf5083024cc91a03233fbde8c3717ec5</t>
        </is>
      </c>
      <c r="M4264" t="n">
        <v>769</v>
      </c>
      <c r="N4264" t="n">
        <v>769</v>
      </c>
    </row>
    <row r="4265">
      <c r="A4265" t="n">
        <v>102</v>
      </c>
      <c r="B4265" t="n">
        <v>2016</v>
      </c>
      <c r="C4265" t="n">
        <v>1563</v>
      </c>
      <c r="D4265" t="inlineStr">
        <is>
          <t>Sollen gleichgeschlechtliche Paare, die in eingetragener Partnerschaft leben, Kinder adoptieren dürfen?</t>
        </is>
      </c>
      <c r="E4265" t="inlineStr">
        <is>
          <t>Standard-4</t>
        </is>
      </c>
      <c r="F4265" t="n">
        <v>12</v>
      </c>
      <c r="G4265" t="inlineStr">
        <is>
          <t>Sozialstaat &amp; Familie</t>
        </is>
      </c>
      <c r="H4265" t="inlineStr">
        <is>
          <t>Q08481</t>
        </is>
      </c>
      <c r="I4265" t="inlineStr">
        <is>
          <t>de</t>
        </is>
      </c>
      <c r="J4265" t="b">
        <v>1</v>
      </c>
      <c r="K4265" t="inlineStr">
        <is>
          <t>bf5083024cc91a03233fbde8c3717ec5</t>
        </is>
      </c>
      <c r="L4265" t="inlineStr">
        <is>
          <t>bf5083024cc91a03233fbde8c3717ec5</t>
        </is>
      </c>
      <c r="M4265" t="n">
        <v>769</v>
      </c>
      <c r="N4265" t="n">
        <v>769</v>
      </c>
    </row>
    <row r="4266">
      <c r="A4266" t="n">
        <v>156</v>
      </c>
      <c r="B4266" t="n">
        <v>2017</v>
      </c>
      <c r="C4266" t="n">
        <v>2231</v>
      </c>
      <c r="D4266" t="inlineStr">
        <is>
          <t>Sollen gleichgeschlechtliche Paare, die in eingetragener Partnerschaft leben, Kinder adoptieren dürfen?</t>
        </is>
      </c>
      <c r="E4266" t="inlineStr">
        <is>
          <t>Standard-4</t>
        </is>
      </c>
      <c r="F4266" t="n">
        <v>12</v>
      </c>
      <c r="G4266" t="inlineStr">
        <is>
          <t>Sozialstaat &amp; Familie</t>
        </is>
      </c>
      <c r="H4266" t="inlineStr">
        <is>
          <t>Q08703</t>
        </is>
      </c>
      <c r="I4266" t="inlineStr">
        <is>
          <t>de</t>
        </is>
      </c>
      <c r="J4266" t="b">
        <v>1</v>
      </c>
      <c r="K4266" t="inlineStr">
        <is>
          <t>bf5083024cc91a03233fbde8c3717ec5</t>
        </is>
      </c>
      <c r="L4266" t="inlineStr">
        <is>
          <t>bf5083024cc91a03233fbde8c3717ec5</t>
        </is>
      </c>
      <c r="M4266" t="n">
        <v>769</v>
      </c>
      <c r="N4266" t="n">
        <v>769</v>
      </c>
    </row>
    <row r="4268">
      <c r="A4268" s="1">
        <f>== Cluster 29 – 10 Fragen – alle Fragen identisch ===</f>
        <v/>
      </c>
      <c r="B4268" s="1" t="n"/>
      <c r="C4268" s="1" t="n"/>
      <c r="D4268" s="1" t="n"/>
      <c r="E4268" s="1" t="n"/>
      <c r="F4268" s="1" t="n"/>
      <c r="G4268" s="1" t="n"/>
      <c r="H4268" s="1" t="n"/>
      <c r="I4268" s="1" t="n"/>
      <c r="J4268" s="1" t="n"/>
      <c r="K4268" s="1" t="n"/>
      <c r="L4268" s="1" t="n"/>
      <c r="M4268" s="1" t="n"/>
      <c r="N4268" s="1" t="n"/>
    </row>
    <row r="4269">
      <c r="A4269" t="inlineStr">
        <is>
          <t>ID_Wahl</t>
        </is>
      </c>
      <c r="B4269" t="inlineStr">
        <is>
          <t>Datum</t>
        </is>
      </c>
      <c r="C4269" t="inlineStr">
        <is>
          <t>Frage_ID</t>
        </is>
      </c>
      <c r="D4269" t="inlineStr">
        <is>
          <t>Frage_Text</t>
        </is>
      </c>
      <c r="E4269" t="inlineStr">
        <is>
          <t>Frage_Typ</t>
        </is>
      </c>
      <c r="F4269" t="inlineStr">
        <is>
          <t>Bereich_ID</t>
        </is>
      </c>
      <c r="G4269" t="inlineStr">
        <is>
          <t>Bereich</t>
        </is>
      </c>
      <c r="H4269" t="inlineStr">
        <is>
          <t>ID_gesamt</t>
        </is>
      </c>
      <c r="I4269" t="inlineStr">
        <is>
          <t>Sprache</t>
        </is>
      </c>
      <c r="J4269" t="inlineStr">
        <is>
          <t>Duplikat</t>
        </is>
      </c>
      <c r="K4269" t="inlineStr">
        <is>
          <t>Frage_Hash</t>
        </is>
      </c>
      <c r="L4269" t="inlineStr">
        <is>
          <t>Duplikat_Gruppe</t>
        </is>
      </c>
      <c r="M4269" t="inlineStr">
        <is>
          <t>Cluster_Duplikate</t>
        </is>
      </c>
      <c r="N4269" t="inlineStr">
        <is>
          <t>Cluster_Final</t>
        </is>
      </c>
    </row>
    <row r="4270">
      <c r="A4270" t="n">
        <v>2</v>
      </c>
      <c r="B4270" s="2" t="n">
        <v>43758</v>
      </c>
      <c r="C4270" t="n">
        <v>104</v>
      </c>
      <c r="D4270" t="inlineStr">
        <is>
          <t>Befürworten Sie eine strengere Kontrolle der Lohngleichheit von Frauen und Männern?</t>
        </is>
      </c>
      <c r="E4270" t="inlineStr">
        <is>
          <t>options4</t>
        </is>
      </c>
      <c r="F4270" t="n">
        <v>4352</v>
      </c>
      <c r="G4270" t="inlineStr">
        <is>
          <t>Gesellschaft &amp; Ethik</t>
        </is>
      </c>
      <c r="H4270" t="inlineStr">
        <is>
          <t>Q00029</t>
        </is>
      </c>
      <c r="I4270" t="inlineStr">
        <is>
          <t>de</t>
        </is>
      </c>
      <c r="J4270" t="b">
        <v>1</v>
      </c>
      <c r="K4270" t="inlineStr">
        <is>
          <t>4fe749a2501fa2f6b9612d975fa5c40b</t>
        </is>
      </c>
      <c r="L4270" t="inlineStr">
        <is>
          <t>4fe749a2501fa2f6b9612d975fa5c40b</t>
        </is>
      </c>
      <c r="M4270" t="n">
        <v>29</v>
      </c>
      <c r="N4270" t="n">
        <v>29</v>
      </c>
    </row>
    <row r="4271">
      <c r="A4271" t="n">
        <v>20</v>
      </c>
      <c r="B4271" s="2" t="n">
        <v>44101</v>
      </c>
      <c r="C4271" t="n">
        <v>1087</v>
      </c>
      <c r="D4271" t="inlineStr">
        <is>
          <t>Befürworten Sie eine strengere Kontrolle der Lohngleichheit von Frauen und Männern?</t>
        </is>
      </c>
      <c r="E4271" t="inlineStr">
        <is>
          <t>options4</t>
        </is>
      </c>
      <c r="F4271" t="n">
        <v>4534</v>
      </c>
      <c r="G4271" t="inlineStr">
        <is>
          <t>Wirtschaft &amp; Arbeit</t>
        </is>
      </c>
      <c r="H4271" t="inlineStr">
        <is>
          <t>Q00482</t>
        </is>
      </c>
      <c r="I4271" t="inlineStr">
        <is>
          <t>de</t>
        </is>
      </c>
      <c r="J4271" t="b">
        <v>1</v>
      </c>
      <c r="K4271" t="inlineStr">
        <is>
          <t>4fe749a2501fa2f6b9612d975fa5c40b</t>
        </is>
      </c>
      <c r="L4271" t="inlineStr">
        <is>
          <t>4fe749a2501fa2f6b9612d975fa5c40b</t>
        </is>
      </c>
      <c r="M4271" t="n">
        <v>29</v>
      </c>
      <c r="N4271" t="n">
        <v>29</v>
      </c>
    </row>
    <row r="4272">
      <c r="A4272" t="n">
        <v>67</v>
      </c>
      <c r="B4272" s="2" t="n">
        <v>44234</v>
      </c>
      <c r="C4272" t="n">
        <v>2823</v>
      </c>
      <c r="D4272" t="inlineStr">
        <is>
          <t>Befürworten Sie eine strengere Kontrolle der Lohngleichheit von Frauen und Männern?</t>
        </is>
      </c>
      <c r="E4272" t="inlineStr">
        <is>
          <t>options4</t>
        </is>
      </c>
      <c r="F4272" t="n">
        <v>5015</v>
      </c>
      <c r="G4272" t="inlineStr">
        <is>
          <t>Gesellschaft, Kultur &amp; Ethik</t>
        </is>
      </c>
      <c r="H4272" t="inlineStr">
        <is>
          <t>Q01152</t>
        </is>
      </c>
      <c r="I4272" t="inlineStr">
        <is>
          <t>de</t>
        </is>
      </c>
      <c r="J4272" t="b">
        <v>1</v>
      </c>
      <c r="K4272" t="inlineStr">
        <is>
          <t>4fe749a2501fa2f6b9612d975fa5c40b</t>
        </is>
      </c>
      <c r="L4272" t="inlineStr">
        <is>
          <t>4fe749a2501fa2f6b9612d975fa5c40b</t>
        </is>
      </c>
      <c r="M4272" t="n">
        <v>29</v>
      </c>
      <c r="N4272" t="n">
        <v>29</v>
      </c>
    </row>
    <row r="4273">
      <c r="A4273" t="n">
        <v>1084</v>
      </c>
      <c r="B4273" s="2" t="n">
        <v>45221</v>
      </c>
      <c r="C4273" t="n">
        <v>32244</v>
      </c>
      <c r="D4273" t="inlineStr">
        <is>
          <t>Befürworten Sie eine strengere Kontrolle der Lohngleichheit von Frauen und Männern?</t>
        </is>
      </c>
      <c r="E4273" t="inlineStr">
        <is>
          <t>options4</t>
        </is>
      </c>
      <c r="F4273" t="n">
        <v>11457</v>
      </c>
      <c r="G4273" t="inlineStr">
        <is>
          <t>Wirtschaft &amp; Arbeit</t>
        </is>
      </c>
      <c r="H4273" t="inlineStr">
        <is>
          <t>Q02782</t>
        </is>
      </c>
      <c r="I4273" t="inlineStr">
        <is>
          <t>de</t>
        </is>
      </c>
      <c r="J4273" t="b">
        <v>1</v>
      </c>
      <c r="K4273" t="inlineStr">
        <is>
          <t>4fe749a2501fa2f6b9612d975fa5c40b</t>
        </is>
      </c>
      <c r="L4273" t="inlineStr">
        <is>
          <t>4fe749a2501fa2f6b9612d975fa5c40b</t>
        </is>
      </c>
      <c r="M4273" t="n">
        <v>29</v>
      </c>
      <c r="N4273" t="n">
        <v>29</v>
      </c>
    </row>
    <row r="4274">
      <c r="A4274" t="n">
        <v>1105</v>
      </c>
      <c r="B4274" s="2" t="n">
        <v>45396</v>
      </c>
      <c r="C4274" t="n">
        <v>32332</v>
      </c>
      <c r="D4274" t="inlineStr">
        <is>
          <t>Befürworten Sie eine strengere Kontrolle der Lohngleichheit von Frauen und Männern?</t>
        </is>
      </c>
      <c r="E4274" t="inlineStr">
        <is>
          <t>options4</t>
        </is>
      </c>
      <c r="F4274" t="n">
        <v>11506</v>
      </c>
      <c r="G4274" t="inlineStr">
        <is>
          <t>Wirtschaft &amp; Arbeit</t>
        </is>
      </c>
      <c r="H4274" t="inlineStr">
        <is>
          <t>Q02899</t>
        </is>
      </c>
      <c r="I4274" t="inlineStr">
        <is>
          <t>de</t>
        </is>
      </c>
      <c r="J4274" t="b">
        <v>1</v>
      </c>
      <c r="K4274" t="inlineStr">
        <is>
          <t>4fe749a2501fa2f6b9612d975fa5c40b</t>
        </is>
      </c>
      <c r="L4274" t="inlineStr">
        <is>
          <t>4fe749a2501fa2f6b9612d975fa5c40b</t>
        </is>
      </c>
      <c r="M4274" t="n">
        <v>29</v>
      </c>
      <c r="N4274" t="n">
        <v>29</v>
      </c>
    </row>
    <row r="4275">
      <c r="A4275" t="n">
        <v>1106</v>
      </c>
      <c r="B4275" s="2" t="n">
        <v>45403</v>
      </c>
      <c r="C4275" t="n">
        <v>32466</v>
      </c>
      <c r="D4275" t="inlineStr">
        <is>
          <t>Befürworten Sie eine strengere Kontrolle der Lohngleichheit von Frauen und Männern?</t>
        </is>
      </c>
      <c r="E4275" t="inlineStr">
        <is>
          <t>options4</t>
        </is>
      </c>
      <c r="F4275" t="n">
        <v>11494</v>
      </c>
      <c r="G4275" t="inlineStr">
        <is>
          <t>Wirtschaft &amp; Arbeit</t>
        </is>
      </c>
      <c r="H4275" t="inlineStr">
        <is>
          <t>Q03001</t>
        </is>
      </c>
      <c r="I4275" t="inlineStr">
        <is>
          <t>de</t>
        </is>
      </c>
      <c r="J4275" t="b">
        <v>1</v>
      </c>
      <c r="K4275" t="inlineStr">
        <is>
          <t>4fe749a2501fa2f6b9612d975fa5c40b</t>
        </is>
      </c>
      <c r="L4275" t="inlineStr">
        <is>
          <t>4fe749a2501fa2f6b9612d975fa5c40b</t>
        </is>
      </c>
      <c r="M4275" t="n">
        <v>29</v>
      </c>
      <c r="N4275" t="n">
        <v>29</v>
      </c>
    </row>
    <row r="4276">
      <c r="A4276" t="n">
        <v>1097</v>
      </c>
      <c r="B4276" s="2" t="n">
        <v>45389</v>
      </c>
      <c r="C4276" t="n">
        <v>32515</v>
      </c>
      <c r="D4276" t="inlineStr">
        <is>
          <t>Befürworten Sie eine strengere Kontrolle der Lohngleichheit von Frauen und Männern?</t>
        </is>
      </c>
      <c r="E4276" t="inlineStr">
        <is>
          <t>options4</t>
        </is>
      </c>
      <c r="F4276" t="n">
        <v>11516</v>
      </c>
      <c r="G4276" t="inlineStr">
        <is>
          <t>Wirtschaft &amp; Arbeit</t>
        </is>
      </c>
      <c r="H4276" t="inlineStr">
        <is>
          <t>Q03046</t>
        </is>
      </c>
      <c r="I4276" t="inlineStr">
        <is>
          <t>de</t>
        </is>
      </c>
      <c r="J4276" t="b">
        <v>1</v>
      </c>
      <c r="K4276" t="inlineStr">
        <is>
          <t>4fe749a2501fa2f6b9612d975fa5c40b</t>
        </is>
      </c>
      <c r="L4276" t="inlineStr">
        <is>
          <t>4fe749a2501fa2f6b9612d975fa5c40b</t>
        </is>
      </c>
      <c r="M4276" t="n">
        <v>29</v>
      </c>
      <c r="N4276" t="n">
        <v>29</v>
      </c>
    </row>
    <row r="4277">
      <c r="A4277" t="n">
        <v>1112</v>
      </c>
      <c r="B4277" s="2" t="n">
        <v>45557</v>
      </c>
      <c r="C4277" t="n">
        <v>32809</v>
      </c>
      <c r="D4277" t="inlineStr">
        <is>
          <t>Befürworten Sie eine strengere Kontrolle der Lohngleichheit von Frauen und Männern?</t>
        </is>
      </c>
      <c r="E4277" t="inlineStr">
        <is>
          <t>options4</t>
        </is>
      </c>
      <c r="F4277" t="n">
        <v>11588</v>
      </c>
      <c r="G4277" t="inlineStr">
        <is>
          <t>Wirtschaft &amp; Arbeit</t>
        </is>
      </c>
      <c r="H4277" t="inlineStr">
        <is>
          <t>Q03143</t>
        </is>
      </c>
      <c r="I4277" t="inlineStr">
        <is>
          <t>de</t>
        </is>
      </c>
      <c r="J4277" t="b">
        <v>1</v>
      </c>
      <c r="K4277" t="inlineStr">
        <is>
          <t>4fe749a2501fa2f6b9612d975fa5c40b</t>
        </is>
      </c>
      <c r="L4277" t="inlineStr">
        <is>
          <t>4fe749a2501fa2f6b9612d975fa5c40b</t>
        </is>
      </c>
      <c r="M4277" t="n">
        <v>29</v>
      </c>
      <c r="N4277" t="n">
        <v>29</v>
      </c>
    </row>
    <row r="4278">
      <c r="A4278" t="n">
        <v>222</v>
      </c>
      <c r="B4278" t="n">
        <v>2019</v>
      </c>
      <c r="C4278" t="n">
        <v>3434</v>
      </c>
      <c r="D4278" t="inlineStr">
        <is>
          <t>Befürworten Sie eine strengere Kontrolle der Lohngleichheit von Frauen und Männern?</t>
        </is>
      </c>
      <c r="E4278" t="inlineStr">
        <is>
          <t>Standard-4</t>
        </is>
      </c>
      <c r="F4278" t="n">
        <v>15</v>
      </c>
      <c r="G4278" t="inlineStr">
        <is>
          <t>Wirtschaft &amp; Arbeit</t>
        </is>
      </c>
      <c r="H4278" t="inlineStr">
        <is>
          <t>Q05914</t>
        </is>
      </c>
      <c r="I4278" t="inlineStr">
        <is>
          <t>de</t>
        </is>
      </c>
      <c r="J4278" t="b">
        <v>1</v>
      </c>
      <c r="K4278" t="inlineStr">
        <is>
          <t>4fe749a2501fa2f6b9612d975fa5c40b</t>
        </is>
      </c>
      <c r="L4278" t="inlineStr">
        <is>
          <t>4fe749a2501fa2f6b9612d975fa5c40b</t>
        </is>
      </c>
      <c r="M4278" t="n">
        <v>29</v>
      </c>
      <c r="N4278" t="n">
        <v>29</v>
      </c>
    </row>
    <row r="4279">
      <c r="A4279" t="n">
        <v>222</v>
      </c>
      <c r="B4279" t="n">
        <v>2019</v>
      </c>
      <c r="C4279" t="n">
        <v>3434</v>
      </c>
      <c r="D4279" t="inlineStr">
        <is>
          <t>Befürworten Sie eine strengere Kontrolle der Lohngleichheit von Frauen und Männern?</t>
        </is>
      </c>
      <c r="E4279" t="inlineStr">
        <is>
          <t>Standard-4</t>
        </is>
      </c>
      <c r="F4279" t="n">
        <v>15</v>
      </c>
      <c r="G4279" t="inlineStr">
        <is>
          <t>Wirtschaft &amp; Arbeit</t>
        </is>
      </c>
      <c r="H4279" t="inlineStr">
        <is>
          <t>Q07661</t>
        </is>
      </c>
      <c r="I4279" t="inlineStr">
        <is>
          <t>de</t>
        </is>
      </c>
      <c r="J4279" t="b">
        <v>1</v>
      </c>
      <c r="K4279" t="inlineStr">
        <is>
          <t>4fe749a2501fa2f6b9612d975fa5c40b</t>
        </is>
      </c>
      <c r="L4279" t="inlineStr">
        <is>
          <t>4fe749a2501fa2f6b9612d975fa5c40b</t>
        </is>
      </c>
      <c r="M4279" t="n">
        <v>29</v>
      </c>
      <c r="N4279" t="n">
        <v>29</v>
      </c>
    </row>
    <row r="4281">
      <c r="A4281" s="1">
        <f>== Cluster 179 – 10 Fragen – alle Fragen identisch ===</f>
        <v/>
      </c>
      <c r="B4281" s="1" t="n"/>
      <c r="C4281" s="1" t="n"/>
      <c r="D4281" s="1" t="n"/>
      <c r="E4281" s="1" t="n"/>
      <c r="F4281" s="1" t="n"/>
      <c r="G4281" s="1" t="n"/>
      <c r="H4281" s="1" t="n"/>
      <c r="I4281" s="1" t="n"/>
      <c r="J4281" s="1" t="n"/>
      <c r="K4281" s="1" t="n"/>
      <c r="L4281" s="1" t="n"/>
      <c r="M4281" s="1" t="n"/>
      <c r="N4281" s="1" t="n"/>
    </row>
    <row r="4282">
      <c r="A4282" t="inlineStr">
        <is>
          <t>ID_Wahl</t>
        </is>
      </c>
      <c r="B4282" t="inlineStr">
        <is>
          <t>Datum</t>
        </is>
      </c>
      <c r="C4282" t="inlineStr">
        <is>
          <t>Frage_ID</t>
        </is>
      </c>
      <c r="D4282" t="inlineStr">
        <is>
          <t>Frage_Text</t>
        </is>
      </c>
      <c r="E4282" t="inlineStr">
        <is>
          <t>Frage_Typ</t>
        </is>
      </c>
      <c r="F4282" t="inlineStr">
        <is>
          <t>Bereich_ID</t>
        </is>
      </c>
      <c r="G4282" t="inlineStr">
        <is>
          <t>Bereich</t>
        </is>
      </c>
      <c r="H4282" t="inlineStr">
        <is>
          <t>ID_gesamt</t>
        </is>
      </c>
      <c r="I4282" t="inlineStr">
        <is>
          <t>Sprache</t>
        </is>
      </c>
      <c r="J4282" t="inlineStr">
        <is>
          <t>Duplikat</t>
        </is>
      </c>
      <c r="K4282" t="inlineStr">
        <is>
          <t>Frage_Hash</t>
        </is>
      </c>
      <c r="L4282" t="inlineStr">
        <is>
          <t>Duplikat_Gruppe</t>
        </is>
      </c>
      <c r="M4282" t="inlineStr">
        <is>
          <t>Cluster_Duplikate</t>
        </is>
      </c>
      <c r="N4282" t="inlineStr">
        <is>
          <t>Cluster_Final</t>
        </is>
      </c>
    </row>
    <row r="4283">
      <c r="A4283" t="n">
        <v>49</v>
      </c>
      <c r="B4283" s="2" t="n">
        <v>44101</v>
      </c>
      <c r="C4283" t="n">
        <v>1164</v>
      </c>
      <c r="D4283" t="inlineStr">
        <is>
          <t>Befürworten Sie die Einführung eines bezahlten Vaterschaftsurlaubs von zwei Wochen (Abstimmung vom 27. September)?</t>
        </is>
      </c>
      <c r="E4283" t="inlineStr">
        <is>
          <t>options4</t>
        </is>
      </c>
      <c r="F4283" t="n">
        <v>4876</v>
      </c>
      <c r="G4283" t="inlineStr">
        <is>
          <t>Sozialstaat, Familie &amp; Gesundheit</t>
        </is>
      </c>
      <c r="H4283" t="inlineStr">
        <is>
          <t>Q00317</t>
        </is>
      </c>
      <c r="I4283" t="inlineStr">
        <is>
          <t>de</t>
        </is>
      </c>
      <c r="J4283" t="b">
        <v>1</v>
      </c>
      <c r="K4283" t="inlineStr">
        <is>
          <t>56c33e6d087a454d2b675c9af6bc715d</t>
        </is>
      </c>
      <c r="L4283" t="inlineStr">
        <is>
          <t>56c33e6d087a454d2b675c9af6bc715d</t>
        </is>
      </c>
      <c r="M4283" t="n">
        <v>179</v>
      </c>
      <c r="N4283" t="n">
        <v>179</v>
      </c>
    </row>
    <row r="4284">
      <c r="A4284" t="n">
        <v>18</v>
      </c>
      <c r="B4284" s="2" t="n">
        <v>44101</v>
      </c>
      <c r="C4284" t="n">
        <v>1669</v>
      </c>
      <c r="D4284" t="inlineStr">
        <is>
          <t>Befürworten Sie die Einführung eines bezahlten Vaterschaftsurlaubs von zwei Wochen (Abstimmung vom 27. September)?</t>
        </is>
      </c>
      <c r="E4284" t="inlineStr">
        <is>
          <t>options4</t>
        </is>
      </c>
      <c r="F4284" t="n">
        <v>4171</v>
      </c>
      <c r="G4284" t="inlineStr">
        <is>
          <t>Sozialstaat &amp; Familie</t>
        </is>
      </c>
      <c r="H4284" t="inlineStr">
        <is>
          <t>Q00368</t>
        </is>
      </c>
      <c r="I4284" t="inlineStr">
        <is>
          <t>de</t>
        </is>
      </c>
      <c r="J4284" t="b">
        <v>1</v>
      </c>
      <c r="K4284" t="inlineStr">
        <is>
          <t>56c33e6d087a454d2b675c9af6bc715d</t>
        </is>
      </c>
      <c r="L4284" t="inlineStr">
        <is>
          <t>56c33e6d087a454d2b675c9af6bc715d</t>
        </is>
      </c>
      <c r="M4284" t="n">
        <v>179</v>
      </c>
      <c r="N4284" t="n">
        <v>179</v>
      </c>
    </row>
    <row r="4285">
      <c r="A4285" t="n">
        <v>51</v>
      </c>
      <c r="B4285" s="2" t="n">
        <v>44101</v>
      </c>
      <c r="C4285" t="n">
        <v>1453</v>
      </c>
      <c r="D4285" t="inlineStr">
        <is>
          <t>Befürworten Sie die Einführung eines bezahlten Vaterschaftsurlaubs von zwei Wochen (Abstimmung vom 27. September)?</t>
        </is>
      </c>
      <c r="E4285" t="inlineStr">
        <is>
          <t>options4</t>
        </is>
      </c>
      <c r="F4285" t="n">
        <v>4874</v>
      </c>
      <c r="G4285" t="inlineStr">
        <is>
          <t>Sozialstaat, Familie &amp; Gesundheit</t>
        </is>
      </c>
      <c r="H4285" t="inlineStr">
        <is>
          <t>Q00420</t>
        </is>
      </c>
      <c r="I4285" t="inlineStr">
        <is>
          <t>de</t>
        </is>
      </c>
      <c r="J4285" t="b">
        <v>1</v>
      </c>
      <c r="K4285" t="inlineStr">
        <is>
          <t>56c33e6d087a454d2b675c9af6bc715d</t>
        </is>
      </c>
      <c r="L4285" t="inlineStr">
        <is>
          <t>56c33e6d087a454d2b675c9af6bc715d</t>
        </is>
      </c>
      <c r="M4285" t="n">
        <v>179</v>
      </c>
      <c r="N4285" t="n">
        <v>179</v>
      </c>
    </row>
    <row r="4286">
      <c r="A4286" t="n">
        <v>22</v>
      </c>
      <c r="B4286" s="2" t="n">
        <v>44101</v>
      </c>
      <c r="C4286" t="n">
        <v>1863</v>
      </c>
      <c r="D4286" t="inlineStr">
        <is>
          <t>Befürworten Sie die Einführung eines bezahlten Vaterschaftsurlaubs von zwei Wochen (Abstimmung vom 27. September)?</t>
        </is>
      </c>
      <c r="E4286" t="inlineStr">
        <is>
          <t>options4</t>
        </is>
      </c>
      <c r="F4286" t="n">
        <v>4169</v>
      </c>
      <c r="G4286" t="inlineStr">
        <is>
          <t>Sozialstaat &amp; Familie</t>
        </is>
      </c>
      <c r="H4286" t="inlineStr">
        <is>
          <t>Q00512</t>
        </is>
      </c>
      <c r="I4286" t="inlineStr">
        <is>
          <t>de</t>
        </is>
      </c>
      <c r="J4286" t="b">
        <v>1</v>
      </c>
      <c r="K4286" t="inlineStr">
        <is>
          <t>56c33e6d087a454d2b675c9af6bc715d</t>
        </is>
      </c>
      <c r="L4286" t="inlineStr">
        <is>
          <t>56c33e6d087a454d2b675c9af6bc715d</t>
        </is>
      </c>
      <c r="M4286" t="n">
        <v>179</v>
      </c>
      <c r="N4286" t="n">
        <v>179</v>
      </c>
    </row>
    <row r="4287">
      <c r="A4287" t="n">
        <v>24</v>
      </c>
      <c r="B4287" s="2" t="n">
        <v>44122</v>
      </c>
      <c r="C4287" t="n">
        <v>2055</v>
      </c>
      <c r="D4287" t="inlineStr">
        <is>
          <t>Befürworten Sie die Einführung eines bezahlten Vaterschaftsurlaubs von zwei Wochen (Abstimmung vom 27. September)?</t>
        </is>
      </c>
      <c r="E4287" t="inlineStr">
        <is>
          <t>options4</t>
        </is>
      </c>
      <c r="F4287" t="n">
        <v>4866</v>
      </c>
      <c r="G4287" t="inlineStr">
        <is>
          <t>Sozialstaat, Familie &amp; Gesundheit</t>
        </is>
      </c>
      <c r="H4287" t="inlineStr">
        <is>
          <t>Q00559</t>
        </is>
      </c>
      <c r="I4287" t="inlineStr">
        <is>
          <t>de</t>
        </is>
      </c>
      <c r="J4287" t="b">
        <v>1</v>
      </c>
      <c r="K4287" t="inlineStr">
        <is>
          <t>56c33e6d087a454d2b675c9af6bc715d</t>
        </is>
      </c>
      <c r="L4287" t="inlineStr">
        <is>
          <t>56c33e6d087a454d2b675c9af6bc715d</t>
        </is>
      </c>
      <c r="M4287" t="n">
        <v>179</v>
      </c>
      <c r="N4287" t="n">
        <v>179</v>
      </c>
    </row>
    <row r="4288">
      <c r="A4288" t="n">
        <v>45</v>
      </c>
      <c r="B4288" s="2" t="n">
        <v>44129</v>
      </c>
      <c r="C4288" t="n">
        <v>2179</v>
      </c>
      <c r="D4288" t="inlineStr">
        <is>
          <t>Befürworten Sie die Einführung eines bezahlten Vaterschaftsurlaubs von zwei Wochen (Abstimmung vom 27. September)?</t>
        </is>
      </c>
      <c r="E4288" t="inlineStr">
        <is>
          <t>options4</t>
        </is>
      </c>
      <c r="F4288" t="n">
        <v>4178</v>
      </c>
      <c r="G4288" t="inlineStr">
        <is>
          <t>Sozialstaat &amp; Familie</t>
        </is>
      </c>
      <c r="H4288" t="inlineStr">
        <is>
          <t>Q00618</t>
        </is>
      </c>
      <c r="I4288" t="inlineStr">
        <is>
          <t>de</t>
        </is>
      </c>
      <c r="J4288" t="b">
        <v>1</v>
      </c>
      <c r="K4288" t="inlineStr">
        <is>
          <t>56c33e6d087a454d2b675c9af6bc715d</t>
        </is>
      </c>
      <c r="L4288" t="inlineStr">
        <is>
          <t>56c33e6d087a454d2b675c9af6bc715d</t>
        </is>
      </c>
      <c r="M4288" t="n">
        <v>179</v>
      </c>
      <c r="N4288" t="n">
        <v>179</v>
      </c>
    </row>
    <row r="4289">
      <c r="A4289" t="n">
        <v>25</v>
      </c>
      <c r="B4289" s="2" t="n">
        <v>44129</v>
      </c>
      <c r="C4289" t="n">
        <v>2501</v>
      </c>
      <c r="D4289" t="inlineStr">
        <is>
          <t>Befürworten Sie die Einführung eines bezahlten Vaterschaftsurlaubs von zwei Wochen (Abstimmung vom 27. September)?</t>
        </is>
      </c>
      <c r="E4289" t="inlineStr">
        <is>
          <t>options4</t>
        </is>
      </c>
      <c r="F4289" t="n">
        <v>4873</v>
      </c>
      <c r="G4289" t="inlineStr">
        <is>
          <t>Sozialstaat, Familie &amp; Gesundheit</t>
        </is>
      </c>
      <c r="H4289" t="inlineStr">
        <is>
          <t>Q00676</t>
        </is>
      </c>
      <c r="I4289" t="inlineStr">
        <is>
          <t>de</t>
        </is>
      </c>
      <c r="J4289" t="b">
        <v>1</v>
      </c>
      <c r="K4289" t="inlineStr">
        <is>
          <t>56c33e6d087a454d2b675c9af6bc715d</t>
        </is>
      </c>
      <c r="L4289" t="inlineStr">
        <is>
          <t>56c33e6d087a454d2b675c9af6bc715d</t>
        </is>
      </c>
      <c r="M4289" t="n">
        <v>179</v>
      </c>
      <c r="N4289" t="n">
        <v>179</v>
      </c>
    </row>
    <row r="4290">
      <c r="A4290" t="n">
        <v>255</v>
      </c>
      <c r="B4290" t="n">
        <v>2020</v>
      </c>
      <c r="C4290" t="n">
        <v>4114</v>
      </c>
      <c r="D4290" t="inlineStr">
        <is>
          <t>Befürworten Sie die Einführung eines bezahlten Vaterschaftsurlaubs von zwei Wochen (Abstimmung vom 27. September)?</t>
        </is>
      </c>
      <c r="E4290" t="inlineStr">
        <is>
          <t>Standard-4</t>
        </is>
      </c>
      <c r="F4290" t="n">
        <v>12</v>
      </c>
      <c r="G4290" t="inlineStr">
        <is>
          <t>Sozialstaat &amp; Familie</t>
        </is>
      </c>
      <c r="H4290" t="inlineStr">
        <is>
          <t>Q06365</t>
        </is>
      </c>
      <c r="I4290" t="inlineStr">
        <is>
          <t>de</t>
        </is>
      </c>
      <c r="J4290" t="b">
        <v>1</v>
      </c>
      <c r="K4290" t="inlineStr">
        <is>
          <t>56c33e6d087a454d2b675c9af6bc715d</t>
        </is>
      </c>
      <c r="L4290" t="inlineStr">
        <is>
          <t>56c33e6d087a454d2b675c9af6bc715d</t>
        </is>
      </c>
      <c r="M4290" t="n">
        <v>179</v>
      </c>
      <c r="N4290" t="n">
        <v>179</v>
      </c>
    </row>
    <row r="4291">
      <c r="A4291" t="n">
        <v>258</v>
      </c>
      <c r="B4291" t="n">
        <v>2020</v>
      </c>
      <c r="C4291" t="n">
        <v>4174</v>
      </c>
      <c r="D4291" t="inlineStr">
        <is>
          <t>Befürworten Sie die Einführung eines bezahlten Vaterschaftsurlaubs von zwei Wochen (Abstimmung vom 27. September)?</t>
        </is>
      </c>
      <c r="E4291" t="inlineStr">
        <is>
          <t>Standard-4</t>
        </is>
      </c>
      <c r="F4291" t="n">
        <v>12</v>
      </c>
      <c r="G4291" t="inlineStr">
        <is>
          <t>Sozialstaat &amp; Familie</t>
        </is>
      </c>
      <c r="H4291" t="inlineStr">
        <is>
          <t>Q06763</t>
        </is>
      </c>
      <c r="I4291" t="inlineStr">
        <is>
          <t>de</t>
        </is>
      </c>
      <c r="J4291" t="b">
        <v>1</v>
      </c>
      <c r="K4291" t="inlineStr">
        <is>
          <t>56c33e6d087a454d2b675c9af6bc715d</t>
        </is>
      </c>
      <c r="L4291" t="inlineStr">
        <is>
          <t>56c33e6d087a454d2b675c9af6bc715d</t>
        </is>
      </c>
      <c r="M4291" t="n">
        <v>179</v>
      </c>
      <c r="N4291" t="n">
        <v>179</v>
      </c>
    </row>
    <row r="4292">
      <c r="A4292" t="n">
        <v>246</v>
      </c>
      <c r="B4292" t="n">
        <v>2020</v>
      </c>
      <c r="C4292" t="n">
        <v>4016</v>
      </c>
      <c r="D4292" t="inlineStr">
        <is>
          <t>Befürworten Sie die Einführung eines bezahlten Vaterschaftsurlaubs von zwei Wochen (Abstimmung vom 27. September)?</t>
        </is>
      </c>
      <c r="E4292" t="inlineStr">
        <is>
          <t>Standard-4</t>
        </is>
      </c>
      <c r="F4292" t="n">
        <v>12</v>
      </c>
      <c r="G4292" t="inlineStr">
        <is>
          <t>Sozialstaat &amp; Familie</t>
        </is>
      </c>
      <c r="H4292" t="inlineStr">
        <is>
          <t>Q07930</t>
        </is>
      </c>
      <c r="I4292" t="inlineStr">
        <is>
          <t>de</t>
        </is>
      </c>
      <c r="J4292" t="b">
        <v>1</v>
      </c>
      <c r="K4292" t="inlineStr">
        <is>
          <t>56c33e6d087a454d2b675c9af6bc715d</t>
        </is>
      </c>
      <c r="L4292" t="inlineStr">
        <is>
          <t>56c33e6d087a454d2b675c9af6bc715d</t>
        </is>
      </c>
      <c r="M4292" t="n">
        <v>179</v>
      </c>
      <c r="N4292" t="n">
        <v>179</v>
      </c>
    </row>
    <row r="4294">
      <c r="A4294" s="1">
        <f>== Cluster 674 – 10 Fragen – alle Fragen identisch ===</f>
        <v/>
      </c>
      <c r="B4294" s="1" t="n"/>
      <c r="C4294" s="1" t="n"/>
      <c r="D4294" s="1" t="n"/>
      <c r="E4294" s="1" t="n"/>
      <c r="F4294" s="1" t="n"/>
      <c r="G4294" s="1" t="n"/>
      <c r="H4294" s="1" t="n"/>
      <c r="I4294" s="1" t="n"/>
      <c r="J4294" s="1" t="n"/>
      <c r="K4294" s="1" t="n"/>
      <c r="L4294" s="1" t="n"/>
      <c r="M4294" s="1" t="n"/>
      <c r="N4294" s="1" t="n"/>
    </row>
    <row r="4295">
      <c r="A4295" t="inlineStr">
        <is>
          <t>ID_Wahl</t>
        </is>
      </c>
      <c r="B4295" t="inlineStr">
        <is>
          <t>Datum</t>
        </is>
      </c>
      <c r="C4295" t="inlineStr">
        <is>
          <t>Frage_ID</t>
        </is>
      </c>
      <c r="D4295" t="inlineStr">
        <is>
          <t>Frage_Text</t>
        </is>
      </c>
      <c r="E4295" t="inlineStr">
        <is>
          <t>Frage_Typ</t>
        </is>
      </c>
      <c r="F4295" t="inlineStr">
        <is>
          <t>Bereich_ID</t>
        </is>
      </c>
      <c r="G4295" t="inlineStr">
        <is>
          <t>Bereich</t>
        </is>
      </c>
      <c r="H4295" t="inlineStr">
        <is>
          <t>ID_gesamt</t>
        </is>
      </c>
      <c r="I4295" t="inlineStr">
        <is>
          <t>Sprache</t>
        </is>
      </c>
      <c r="J4295" t="inlineStr">
        <is>
          <t>Duplikat</t>
        </is>
      </c>
      <c r="K4295" t="inlineStr">
        <is>
          <t>Frage_Hash</t>
        </is>
      </c>
      <c r="L4295" t="inlineStr">
        <is>
          <t>Duplikat_Gruppe</t>
        </is>
      </c>
      <c r="M4295" t="inlineStr">
        <is>
          <t>Cluster_Duplikate</t>
        </is>
      </c>
      <c r="N4295" t="inlineStr">
        <is>
          <t>Cluster_Final</t>
        </is>
      </c>
    </row>
    <row r="4296">
      <c r="A4296" t="n">
        <v>123</v>
      </c>
      <c r="B4296" t="n">
        <v>2015</v>
      </c>
      <c r="C4296" t="n">
        <v>1876</v>
      </c>
      <c r="D4296" t="inlineStr">
        <is>
          <t>Würden Sie es begrüssen, wenn die kantonale Kulturförderung vermehrt die freie Kulturszene unterstützen würde anstelle von etablierten Kulturinstitutionen?</t>
        </is>
      </c>
      <c r="E4296" t="inlineStr">
        <is>
          <t>Standard-4</t>
        </is>
      </c>
      <c r="F4296" t="n">
        <v>8</v>
      </c>
      <c r="G4296" t="inlineStr">
        <is>
          <t>Kultur, Sport &amp; Medien</t>
        </is>
      </c>
      <c r="H4296" t="inlineStr">
        <is>
          <t>Q04588</t>
        </is>
      </c>
      <c r="I4296" t="inlineStr">
        <is>
          <t>de</t>
        </is>
      </c>
      <c r="J4296" t="b">
        <v>1</v>
      </c>
      <c r="K4296" t="inlineStr">
        <is>
          <t>bd523249e65d399221eaae6e6ed31bae</t>
        </is>
      </c>
      <c r="L4296" t="inlineStr">
        <is>
          <t>bd523249e65d399221eaae6e6ed31bae</t>
        </is>
      </c>
      <c r="M4296" t="n">
        <v>674</v>
      </c>
      <c r="N4296" t="n">
        <v>674</v>
      </c>
    </row>
    <row r="4297">
      <c r="A4297" t="n">
        <v>122</v>
      </c>
      <c r="B4297" t="n">
        <v>2016</v>
      </c>
      <c r="C4297" t="n">
        <v>1851</v>
      </c>
      <c r="D4297" t="inlineStr">
        <is>
          <t>Würden Sie es begrüssen, wenn die kantonale Kulturförderung vermehrt die freie Kulturszene unterstützen würde anstelle von etablierten Kulturinstitutionen?</t>
        </is>
      </c>
      <c r="E4297" t="inlineStr">
        <is>
          <t>Standard-4</t>
        </is>
      </c>
      <c r="F4297" t="n">
        <v>8</v>
      </c>
      <c r="G4297" t="inlineStr">
        <is>
          <t>Kultur, Sport &amp; Medien</t>
        </is>
      </c>
      <c r="H4297" t="inlineStr">
        <is>
          <t>Q04943</t>
        </is>
      </c>
      <c r="I4297" t="inlineStr">
        <is>
          <t>de</t>
        </is>
      </c>
      <c r="J4297" t="b">
        <v>1</v>
      </c>
      <c r="K4297" t="inlineStr">
        <is>
          <t>bd523249e65d399221eaae6e6ed31bae</t>
        </is>
      </c>
      <c r="L4297" t="inlineStr">
        <is>
          <t>bd523249e65d399221eaae6e6ed31bae</t>
        </is>
      </c>
      <c r="M4297" t="n">
        <v>674</v>
      </c>
      <c r="N4297" t="n">
        <v>674</v>
      </c>
    </row>
    <row r="4298">
      <c r="A4298" t="n">
        <v>134</v>
      </c>
      <c r="B4298" t="n">
        <v>2016</v>
      </c>
      <c r="C4298" t="n">
        <v>1931</v>
      </c>
      <c r="D4298" t="inlineStr">
        <is>
          <t>Würden Sie es begrüssen, wenn die kantonale Kulturförderung vermehrt die freie Kulturszene unterstützen würde anstelle von etablierten Kulturinstitutionen?</t>
        </is>
      </c>
      <c r="E4298" t="inlineStr">
        <is>
          <t>Standard-4</t>
        </is>
      </c>
      <c r="F4298" t="n">
        <v>8</v>
      </c>
      <c r="G4298" t="inlineStr">
        <is>
          <t>Kultur, Sport &amp; Medien</t>
        </is>
      </c>
      <c r="H4298" t="inlineStr">
        <is>
          <t>Q05002</t>
        </is>
      </c>
      <c r="I4298" t="inlineStr">
        <is>
          <t>de</t>
        </is>
      </c>
      <c r="J4298" t="b">
        <v>1</v>
      </c>
      <c r="K4298" t="inlineStr">
        <is>
          <t>bd523249e65d399221eaae6e6ed31bae</t>
        </is>
      </c>
      <c r="L4298" t="inlineStr">
        <is>
          <t>bd523249e65d399221eaae6e6ed31bae</t>
        </is>
      </c>
      <c r="M4298" t="n">
        <v>674</v>
      </c>
      <c r="N4298" t="n">
        <v>674</v>
      </c>
    </row>
    <row r="4299">
      <c r="A4299" t="n">
        <v>154</v>
      </c>
      <c r="B4299" t="n">
        <v>2017</v>
      </c>
      <c r="C4299" t="n">
        <v>2174</v>
      </c>
      <c r="D4299" t="inlineStr">
        <is>
          <t>Würden Sie es begrüssen, wenn die kantonale Kulturförderung vermehrt die freie Kulturszene unterstützen würde anstelle von etablierten Kulturinstitutionen?</t>
        </is>
      </c>
      <c r="E4299" t="inlineStr">
        <is>
          <t>Standard-4</t>
        </is>
      </c>
      <c r="F4299" t="n">
        <v>8</v>
      </c>
      <c r="G4299" t="inlineStr">
        <is>
          <t>Kultur, Sport &amp; Medien</t>
        </is>
      </c>
      <c r="H4299" t="inlineStr">
        <is>
          <t>Q05234</t>
        </is>
      </c>
      <c r="I4299" t="inlineStr">
        <is>
          <t>de</t>
        </is>
      </c>
      <c r="J4299" t="b">
        <v>1</v>
      </c>
      <c r="K4299" t="inlineStr">
        <is>
          <t>bd523249e65d399221eaae6e6ed31bae</t>
        </is>
      </c>
      <c r="L4299" t="inlineStr">
        <is>
          <t>bd523249e65d399221eaae6e6ed31bae</t>
        </is>
      </c>
      <c r="M4299" t="n">
        <v>674</v>
      </c>
      <c r="N4299" t="n">
        <v>674</v>
      </c>
    </row>
    <row r="4300">
      <c r="A4300" t="n">
        <v>156</v>
      </c>
      <c r="B4300" t="n">
        <v>2017</v>
      </c>
      <c r="C4300" t="n">
        <v>2235</v>
      </c>
      <c r="D4300" t="inlineStr">
        <is>
          <t>Würden Sie es begrüssen, wenn die kantonale Kulturförderung vermehrt die freie Kulturszene unterstützen würde anstelle von etablierten Kulturinstitutionen?</t>
        </is>
      </c>
      <c r="E4300" t="inlineStr">
        <is>
          <t>Standard-4</t>
        </is>
      </c>
      <c r="F4300" t="n">
        <v>8</v>
      </c>
      <c r="G4300" t="inlineStr">
        <is>
          <t>Kultur, Sport &amp; Medien</t>
        </is>
      </c>
      <c r="H4300" t="inlineStr">
        <is>
          <t>Q05352</t>
        </is>
      </c>
      <c r="I4300" t="inlineStr">
        <is>
          <t>de</t>
        </is>
      </c>
      <c r="J4300" t="b">
        <v>1</v>
      </c>
      <c r="K4300" t="inlineStr">
        <is>
          <t>bd523249e65d399221eaae6e6ed31bae</t>
        </is>
      </c>
      <c r="L4300" t="inlineStr">
        <is>
          <t>bd523249e65d399221eaae6e6ed31bae</t>
        </is>
      </c>
      <c r="M4300" t="n">
        <v>674</v>
      </c>
      <c r="N4300" t="n">
        <v>674</v>
      </c>
    </row>
    <row r="4301">
      <c r="A4301" t="n">
        <v>122</v>
      </c>
      <c r="B4301" t="n">
        <v>2016</v>
      </c>
      <c r="C4301" t="n">
        <v>1851</v>
      </c>
      <c r="D4301" t="inlineStr">
        <is>
          <t>Würden Sie es begrüssen, wenn die kantonale Kulturförderung vermehrt die freie Kulturszene unterstützen würde anstelle von etablierten Kulturinstitutionen?</t>
        </is>
      </c>
      <c r="E4301" t="inlineStr">
        <is>
          <t>Standard-4</t>
        </is>
      </c>
      <c r="F4301" t="n">
        <v>8</v>
      </c>
      <c r="G4301" t="inlineStr">
        <is>
          <t>Kultur, Sport &amp; Medien</t>
        </is>
      </c>
      <c r="H4301" t="inlineStr">
        <is>
          <t>Q06293</t>
        </is>
      </c>
      <c r="I4301" t="inlineStr">
        <is>
          <t>de</t>
        </is>
      </c>
      <c r="J4301" t="b">
        <v>1</v>
      </c>
      <c r="K4301" t="inlineStr">
        <is>
          <t>bd523249e65d399221eaae6e6ed31bae</t>
        </is>
      </c>
      <c r="L4301" t="inlineStr">
        <is>
          <t>bd523249e65d399221eaae6e6ed31bae</t>
        </is>
      </c>
      <c r="M4301" t="n">
        <v>674</v>
      </c>
      <c r="N4301" t="n">
        <v>674</v>
      </c>
    </row>
    <row r="4302">
      <c r="A4302" t="n">
        <v>123</v>
      </c>
      <c r="B4302" t="n">
        <v>2016</v>
      </c>
      <c r="C4302" t="n">
        <v>1876</v>
      </c>
      <c r="D4302" t="inlineStr">
        <is>
          <t>Würden Sie es begrüssen, wenn die kantonale Kulturförderung vermehrt die freie Kulturszene unterstützen würde anstelle von etablierten Kulturinstitutionen?</t>
        </is>
      </c>
      <c r="E4302" t="inlineStr">
        <is>
          <t>Standard-4</t>
        </is>
      </c>
      <c r="F4302" t="n">
        <v>8</v>
      </c>
      <c r="G4302" t="inlineStr">
        <is>
          <t>Kultur, Sport &amp; Medien</t>
        </is>
      </c>
      <c r="H4302" t="inlineStr">
        <is>
          <t>Q06697</t>
        </is>
      </c>
      <c r="I4302" t="inlineStr">
        <is>
          <t>de</t>
        </is>
      </c>
      <c r="J4302" t="b">
        <v>1</v>
      </c>
      <c r="K4302" t="inlineStr">
        <is>
          <t>bd523249e65d399221eaae6e6ed31bae</t>
        </is>
      </c>
      <c r="L4302" t="inlineStr">
        <is>
          <t>bd523249e65d399221eaae6e6ed31bae</t>
        </is>
      </c>
      <c r="M4302" t="n">
        <v>674</v>
      </c>
      <c r="N4302" t="n">
        <v>674</v>
      </c>
    </row>
    <row r="4303">
      <c r="A4303" t="n">
        <v>134</v>
      </c>
      <c r="B4303" t="n">
        <v>2016</v>
      </c>
      <c r="C4303" t="n">
        <v>1931</v>
      </c>
      <c r="D4303" t="inlineStr">
        <is>
          <t>Würden Sie es begrüssen, wenn die kantonale Kulturförderung vermehrt die freie Kulturszene unterstützen würde anstelle von etablierten Kulturinstitutionen?</t>
        </is>
      </c>
      <c r="E4303" t="inlineStr">
        <is>
          <t>Standard-4</t>
        </is>
      </c>
      <c r="F4303" t="n">
        <v>8</v>
      </c>
      <c r="G4303" t="inlineStr">
        <is>
          <t>Kultur, Sport &amp; Medien</t>
        </is>
      </c>
      <c r="H4303" t="inlineStr">
        <is>
          <t>Q06871</t>
        </is>
      </c>
      <c r="I4303" t="inlineStr">
        <is>
          <t>de</t>
        </is>
      </c>
      <c r="J4303" t="b">
        <v>1</v>
      </c>
      <c r="K4303" t="inlineStr">
        <is>
          <t>bd523249e65d399221eaae6e6ed31bae</t>
        </is>
      </c>
      <c r="L4303" t="inlineStr">
        <is>
          <t>bd523249e65d399221eaae6e6ed31bae</t>
        </is>
      </c>
      <c r="M4303" t="n">
        <v>674</v>
      </c>
      <c r="N4303" t="n">
        <v>674</v>
      </c>
    </row>
    <row r="4304">
      <c r="A4304" t="n">
        <v>154</v>
      </c>
      <c r="B4304" t="n">
        <v>2017</v>
      </c>
      <c r="C4304" t="n">
        <v>2174</v>
      </c>
      <c r="D4304" t="inlineStr">
        <is>
          <t>Würden Sie es begrüssen, wenn die kantonale Kulturförderung vermehrt die freie Kulturszene unterstützen würde anstelle von etablierten Kulturinstitutionen?</t>
        </is>
      </c>
      <c r="E4304" t="inlineStr">
        <is>
          <t>Standard-4</t>
        </is>
      </c>
      <c r="F4304" t="n">
        <v>8</v>
      </c>
      <c r="G4304" t="inlineStr">
        <is>
          <t>Kultur, Sport &amp; Medien</t>
        </is>
      </c>
      <c r="H4304" t="inlineStr">
        <is>
          <t>Q08024</t>
        </is>
      </c>
      <c r="I4304" t="inlineStr">
        <is>
          <t>de</t>
        </is>
      </c>
      <c r="J4304" t="b">
        <v>1</v>
      </c>
      <c r="K4304" t="inlineStr">
        <is>
          <t>bd523249e65d399221eaae6e6ed31bae</t>
        </is>
      </c>
      <c r="L4304" t="inlineStr">
        <is>
          <t>bd523249e65d399221eaae6e6ed31bae</t>
        </is>
      </c>
      <c r="M4304" t="n">
        <v>674</v>
      </c>
      <c r="N4304" t="n">
        <v>674</v>
      </c>
    </row>
    <row r="4305">
      <c r="A4305" t="n">
        <v>156</v>
      </c>
      <c r="B4305" t="n">
        <v>2017</v>
      </c>
      <c r="C4305" t="n">
        <v>2235</v>
      </c>
      <c r="D4305" t="inlineStr">
        <is>
          <t>Würden Sie es begrüssen, wenn die kantonale Kulturförderung vermehrt die freie Kulturszene unterstützen würde anstelle von etablierten Kulturinstitutionen?</t>
        </is>
      </c>
      <c r="E4305" t="inlineStr">
        <is>
          <t>Standard-4</t>
        </is>
      </c>
      <c r="F4305" t="n">
        <v>8</v>
      </c>
      <c r="G4305" t="inlineStr">
        <is>
          <t>Kultur, Sport &amp; Medien</t>
        </is>
      </c>
      <c r="H4305" t="inlineStr">
        <is>
          <t>Q08690</t>
        </is>
      </c>
      <c r="I4305" t="inlineStr">
        <is>
          <t>de</t>
        </is>
      </c>
      <c r="J4305" t="b">
        <v>1</v>
      </c>
      <c r="K4305" t="inlineStr">
        <is>
          <t>bd523249e65d399221eaae6e6ed31bae</t>
        </is>
      </c>
      <c r="L4305" t="inlineStr">
        <is>
          <t>bd523249e65d399221eaae6e6ed31bae</t>
        </is>
      </c>
      <c r="M4305" t="n">
        <v>674</v>
      </c>
      <c r="N4305" t="n">
        <v>674</v>
      </c>
    </row>
    <row r="4307">
      <c r="A4307" s="1">
        <f>== Cluster 48 – 10 Fragen – alle Fragen identisch ===</f>
        <v/>
      </c>
      <c r="B4307" s="1" t="n"/>
      <c r="C4307" s="1" t="n"/>
      <c r="D4307" s="1" t="n"/>
      <c r="E4307" s="1" t="n"/>
      <c r="F4307" s="1" t="n"/>
      <c r="G4307" s="1" t="n"/>
      <c r="H4307" s="1" t="n"/>
      <c r="I4307" s="1" t="n"/>
      <c r="J4307" s="1" t="n"/>
      <c r="K4307" s="1" t="n"/>
      <c r="L4307" s="1" t="n"/>
      <c r="M4307" s="1" t="n"/>
      <c r="N4307" s="1" t="n"/>
    </row>
    <row r="4308">
      <c r="A4308" t="inlineStr">
        <is>
          <t>ID_Wahl</t>
        </is>
      </c>
      <c r="B4308" t="inlineStr">
        <is>
          <t>Datum</t>
        </is>
      </c>
      <c r="C4308" t="inlineStr">
        <is>
          <t>Frage_ID</t>
        </is>
      </c>
      <c r="D4308" t="inlineStr">
        <is>
          <t>Frage_Text</t>
        </is>
      </c>
      <c r="E4308" t="inlineStr">
        <is>
          <t>Frage_Typ</t>
        </is>
      </c>
      <c r="F4308" t="inlineStr">
        <is>
          <t>Bereich_ID</t>
        </is>
      </c>
      <c r="G4308" t="inlineStr">
        <is>
          <t>Bereich</t>
        </is>
      </c>
      <c r="H4308" t="inlineStr">
        <is>
          <t>ID_gesamt</t>
        </is>
      </c>
      <c r="I4308" t="inlineStr">
        <is>
          <t>Sprache</t>
        </is>
      </c>
      <c r="J4308" t="inlineStr">
        <is>
          <t>Duplikat</t>
        </is>
      </c>
      <c r="K4308" t="inlineStr">
        <is>
          <t>Frage_Hash</t>
        </is>
      </c>
      <c r="L4308" t="inlineStr">
        <is>
          <t>Duplikat_Gruppe</t>
        </is>
      </c>
      <c r="M4308" t="inlineStr">
        <is>
          <t>Cluster_Duplikate</t>
        </is>
      </c>
      <c r="N4308" t="inlineStr">
        <is>
          <t>Cluster_Final</t>
        </is>
      </c>
    </row>
    <row r="4309">
      <c r="A4309" t="n">
        <v>2</v>
      </c>
      <c r="B4309" s="2" t="n">
        <v>43758</v>
      </c>
      <c r="C4309" t="n">
        <v>165</v>
      </c>
      <c r="D4309" t="inlineStr">
        <is>
          <t>Befürworten Sie eine Lockerung der aktuell gültigen Schutzbestimmungen für Grossraubtiere (Luchs, Wolf, Bär)?</t>
        </is>
      </c>
      <c r="E4309" t="inlineStr">
        <is>
          <t>options4</t>
        </is>
      </c>
      <c r="F4309" t="n">
        <v>4673</v>
      </c>
      <c r="G4309" t="inlineStr">
        <is>
          <t>Naturschutz</t>
        </is>
      </c>
      <c r="H4309" t="inlineStr">
        <is>
          <t>Q00048</t>
        </is>
      </c>
      <c r="I4309" t="inlineStr">
        <is>
          <t>de</t>
        </is>
      </c>
      <c r="J4309" t="b">
        <v>1</v>
      </c>
      <c r="K4309" t="inlineStr">
        <is>
          <t>469f1e8240d06b970fdb265c000ac9ed</t>
        </is>
      </c>
      <c r="L4309" t="inlineStr">
        <is>
          <t>469f1e8240d06b970fdb265c000ac9ed</t>
        </is>
      </c>
      <c r="M4309" t="n">
        <v>48</v>
      </c>
      <c r="N4309" t="n">
        <v>48</v>
      </c>
    </row>
    <row r="4310">
      <c r="A4310" t="n">
        <v>5</v>
      </c>
      <c r="B4310" s="2" t="n">
        <v>43898</v>
      </c>
      <c r="C4310" t="n">
        <v>305</v>
      </c>
      <c r="D4310" t="inlineStr">
        <is>
          <t>Befürworten Sie eine Lockerung der aktuell gültigen Schutzbestimmungen für Grossraubtiere (Luchs, Wolf, Bär)?</t>
        </is>
      </c>
      <c r="E4310" t="inlineStr">
        <is>
          <t>options4</t>
        </is>
      </c>
      <c r="F4310" t="n">
        <v>5058</v>
      </c>
      <c r="G4310" t="inlineStr">
        <is>
          <t>Umwelt, Verkehr &amp; Energie</t>
        </is>
      </c>
      <c r="H4310" t="inlineStr">
        <is>
          <t>Q00154</t>
        </is>
      </c>
      <c r="I4310" t="inlineStr">
        <is>
          <t>de</t>
        </is>
      </c>
      <c r="J4310" t="b">
        <v>1</v>
      </c>
      <c r="K4310" t="inlineStr">
        <is>
          <t>469f1e8240d06b970fdb265c000ac9ed</t>
        </is>
      </c>
      <c r="L4310" t="inlineStr">
        <is>
          <t>469f1e8240d06b970fdb265c000ac9ed</t>
        </is>
      </c>
      <c r="M4310" t="n">
        <v>48</v>
      </c>
      <c r="N4310" t="n">
        <v>48</v>
      </c>
    </row>
    <row r="4311">
      <c r="A4311" t="n">
        <v>9</v>
      </c>
      <c r="B4311" s="2" t="n">
        <v>43912</v>
      </c>
      <c r="C4311" t="n">
        <v>817</v>
      </c>
      <c r="D4311" t="inlineStr">
        <is>
          <t>Befürworten Sie eine Lockerung der aktuell gültigen Schutzbestimmungen für Grossraubtiere (Luchs, Wolf, Bär)?</t>
        </is>
      </c>
      <c r="E4311" t="inlineStr">
        <is>
          <t>options4</t>
        </is>
      </c>
      <c r="F4311" t="n">
        <v>5064</v>
      </c>
      <c r="G4311" t="inlineStr">
        <is>
          <t>Umwelt, Verkehr &amp; Energie</t>
        </is>
      </c>
      <c r="H4311" t="inlineStr">
        <is>
          <t>Q00251</t>
        </is>
      </c>
      <c r="I4311" t="inlineStr">
        <is>
          <t>de</t>
        </is>
      </c>
      <c r="J4311" t="b">
        <v>1</v>
      </c>
      <c r="K4311" t="inlineStr">
        <is>
          <t>469f1e8240d06b970fdb265c000ac9ed</t>
        </is>
      </c>
      <c r="L4311" t="inlineStr">
        <is>
          <t>469f1e8240d06b970fdb265c000ac9ed</t>
        </is>
      </c>
      <c r="M4311" t="n">
        <v>48</v>
      </c>
      <c r="N4311" t="n">
        <v>48</v>
      </c>
    </row>
    <row r="4312">
      <c r="A4312" t="n">
        <v>20</v>
      </c>
      <c r="B4312" s="2" t="n">
        <v>44101</v>
      </c>
      <c r="C4312" t="n">
        <v>1107</v>
      </c>
      <c r="D4312" t="inlineStr">
        <is>
          <t>Befürworten Sie eine Lockerung der aktuell gültigen Schutzbestimmungen für Grossraubtiere (Luchs, Wolf, Bär)?</t>
        </is>
      </c>
      <c r="E4312" t="inlineStr">
        <is>
          <t>options4</t>
        </is>
      </c>
      <c r="F4312" t="n">
        <v>5343</v>
      </c>
      <c r="G4312" t="inlineStr">
        <is>
          <t>Umwelt &amp; Naturschutz</t>
        </is>
      </c>
      <c r="H4312" t="inlineStr">
        <is>
          <t>Q00492</t>
        </is>
      </c>
      <c r="I4312" t="inlineStr">
        <is>
          <t>de</t>
        </is>
      </c>
      <c r="J4312" t="b">
        <v>1</v>
      </c>
      <c r="K4312" t="inlineStr">
        <is>
          <t>469f1e8240d06b970fdb265c000ac9ed</t>
        </is>
      </c>
      <c r="L4312" t="inlineStr">
        <is>
          <t>469f1e8240d06b970fdb265c000ac9ed</t>
        </is>
      </c>
      <c r="M4312" t="n">
        <v>48</v>
      </c>
      <c r="N4312" t="n">
        <v>48</v>
      </c>
    </row>
    <row r="4313">
      <c r="A4313" t="n">
        <v>222</v>
      </c>
      <c r="B4313" t="n">
        <v>2019</v>
      </c>
      <c r="C4313" t="n">
        <v>3453</v>
      </c>
      <c r="D4313" t="inlineStr">
        <is>
          <t>Befürworten Sie eine Lockerung der aktuell gültigen Schutzbestimmungen für Grossraubtiere (Luchs, Wolf, Bär)?</t>
        </is>
      </c>
      <c r="E4313" t="inlineStr">
        <is>
          <t>Standard-4</t>
        </is>
      </c>
      <c r="F4313" t="n">
        <v>13</v>
      </c>
      <c r="G4313" t="inlineStr">
        <is>
          <t>Umweltschutz &amp; Landwirtschaft</t>
        </is>
      </c>
      <c r="H4313" t="inlineStr">
        <is>
          <t>Q05901</t>
        </is>
      </c>
      <c r="I4313" t="inlineStr">
        <is>
          <t>de</t>
        </is>
      </c>
      <c r="J4313" t="b">
        <v>1</v>
      </c>
      <c r="K4313" t="inlineStr">
        <is>
          <t>469f1e8240d06b970fdb265c000ac9ed</t>
        </is>
      </c>
      <c r="L4313" t="inlineStr">
        <is>
          <t>469f1e8240d06b970fdb265c000ac9ed</t>
        </is>
      </c>
      <c r="M4313" t="n">
        <v>48</v>
      </c>
      <c r="N4313" t="n">
        <v>48</v>
      </c>
    </row>
    <row r="4314">
      <c r="A4314" t="n">
        <v>237</v>
      </c>
      <c r="B4314" t="n">
        <v>2020</v>
      </c>
      <c r="C4314" t="n">
        <v>3714</v>
      </c>
      <c r="D4314" t="inlineStr">
        <is>
          <t>Befürworten Sie eine Lockerung der aktuell gültigen Schutzbestimmungen für Grossraubtiere (Luchs, Wolf, Bär)?</t>
        </is>
      </c>
      <c r="E4314" t="inlineStr">
        <is>
          <t>Standard-4</t>
        </is>
      </c>
      <c r="F4314" t="n">
        <v>13</v>
      </c>
      <c r="G4314" t="inlineStr">
        <is>
          <t>Umweltschutz &amp; Landwirtschaft</t>
        </is>
      </c>
      <c r="H4314" t="inlineStr">
        <is>
          <t>Q06103</t>
        </is>
      </c>
      <c r="I4314" t="inlineStr">
        <is>
          <t>de</t>
        </is>
      </c>
      <c r="J4314" t="b">
        <v>1</v>
      </c>
      <c r="K4314" t="inlineStr">
        <is>
          <t>469f1e8240d06b970fdb265c000ac9ed</t>
        </is>
      </c>
      <c r="L4314" t="inlineStr">
        <is>
          <t>469f1e8240d06b970fdb265c000ac9ed</t>
        </is>
      </c>
      <c r="M4314" t="n">
        <v>48</v>
      </c>
      <c r="N4314" t="n">
        <v>48</v>
      </c>
    </row>
    <row r="4315">
      <c r="A4315" t="n">
        <v>230</v>
      </c>
      <c r="B4315" t="n">
        <v>2020</v>
      </c>
      <c r="C4315" t="n">
        <v>3511</v>
      </c>
      <c r="D4315" t="inlineStr">
        <is>
          <t>Befürworten Sie eine Lockerung der aktuell gültigen Schutzbestimmungen für Grossraubtiere (Luchs, Wolf, Bär)?</t>
        </is>
      </c>
      <c r="E4315" t="inlineStr">
        <is>
          <t>Standard-4</t>
        </is>
      </c>
      <c r="F4315" t="n">
        <v>13</v>
      </c>
      <c r="G4315" t="inlineStr">
        <is>
          <t>Umweltschutz &amp; Landwirtschaft</t>
        </is>
      </c>
      <c r="H4315" t="inlineStr">
        <is>
          <t>Q06198</t>
        </is>
      </c>
      <c r="I4315" t="inlineStr">
        <is>
          <t>de</t>
        </is>
      </c>
      <c r="J4315" t="b">
        <v>1</v>
      </c>
      <c r="K4315" t="inlineStr">
        <is>
          <t>469f1e8240d06b970fdb265c000ac9ed</t>
        </is>
      </c>
      <c r="L4315" t="inlineStr">
        <is>
          <t>469f1e8240d06b970fdb265c000ac9ed</t>
        </is>
      </c>
      <c r="M4315" t="n">
        <v>48</v>
      </c>
      <c r="N4315" t="n">
        <v>48</v>
      </c>
    </row>
    <row r="4316">
      <c r="A4316" t="n">
        <v>222</v>
      </c>
      <c r="B4316" t="n">
        <v>2019</v>
      </c>
      <c r="C4316" t="n">
        <v>3453</v>
      </c>
      <c r="D4316" t="inlineStr">
        <is>
          <t>Befürworten Sie eine Lockerung der aktuell gültigen Schutzbestimmungen für Grossraubtiere (Luchs, Wolf, Bär)?</t>
        </is>
      </c>
      <c r="E4316" t="inlineStr">
        <is>
          <t>Standard-4</t>
        </is>
      </c>
      <c r="F4316" t="n">
        <v>13</v>
      </c>
      <c r="G4316" t="inlineStr">
        <is>
          <t>Umweltschutz &amp; Landwirtschaft</t>
        </is>
      </c>
      <c r="H4316" t="inlineStr">
        <is>
          <t>Q07648</t>
        </is>
      </c>
      <c r="I4316" t="inlineStr">
        <is>
          <t>de</t>
        </is>
      </c>
      <c r="J4316" t="b">
        <v>1</v>
      </c>
      <c r="K4316" t="inlineStr">
        <is>
          <t>469f1e8240d06b970fdb265c000ac9ed</t>
        </is>
      </c>
      <c r="L4316" t="inlineStr">
        <is>
          <t>469f1e8240d06b970fdb265c000ac9ed</t>
        </is>
      </c>
      <c r="M4316" t="n">
        <v>48</v>
      </c>
      <c r="N4316" t="n">
        <v>48</v>
      </c>
    </row>
    <row r="4317">
      <c r="A4317" t="n">
        <v>237</v>
      </c>
      <c r="B4317" t="n">
        <v>2020</v>
      </c>
      <c r="C4317" t="n">
        <v>3714</v>
      </c>
      <c r="D4317" t="inlineStr">
        <is>
          <t>Befürworten Sie eine Lockerung der aktuell gültigen Schutzbestimmungen für Grossraubtiere (Luchs, Wolf, Bär)?</t>
        </is>
      </c>
      <c r="E4317" t="inlineStr">
        <is>
          <t>Standard-4</t>
        </is>
      </c>
      <c r="F4317" t="n">
        <v>13</v>
      </c>
      <c r="G4317" t="inlineStr">
        <is>
          <t>Umweltschutz &amp; Landwirtschaft</t>
        </is>
      </c>
      <c r="H4317" t="inlineStr">
        <is>
          <t>Q08143</t>
        </is>
      </c>
      <c r="I4317" t="inlineStr">
        <is>
          <t>de</t>
        </is>
      </c>
      <c r="J4317" t="b">
        <v>1</v>
      </c>
      <c r="K4317" t="inlineStr">
        <is>
          <t>469f1e8240d06b970fdb265c000ac9ed</t>
        </is>
      </c>
      <c r="L4317" t="inlineStr">
        <is>
          <t>469f1e8240d06b970fdb265c000ac9ed</t>
        </is>
      </c>
      <c r="M4317" t="n">
        <v>48</v>
      </c>
      <c r="N4317" t="n">
        <v>48</v>
      </c>
    </row>
    <row r="4318">
      <c r="A4318" t="n">
        <v>230</v>
      </c>
      <c r="B4318" t="n">
        <v>2020</v>
      </c>
      <c r="C4318" t="n">
        <v>3511</v>
      </c>
      <c r="D4318" t="inlineStr">
        <is>
          <t>Befürworten Sie eine Lockerung der aktuell gültigen Schutzbestimmungen für Grossraubtiere (Luchs, Wolf, Bär)?</t>
        </is>
      </c>
      <c r="E4318" t="inlineStr">
        <is>
          <t>Standard-4</t>
        </is>
      </c>
      <c r="F4318" t="n">
        <v>13</v>
      </c>
      <c r="G4318" t="inlineStr">
        <is>
          <t>Umweltschutz &amp; Landwirtschaft</t>
        </is>
      </c>
      <c r="H4318" t="inlineStr">
        <is>
          <t>Q08536</t>
        </is>
      </c>
      <c r="I4318" t="inlineStr">
        <is>
          <t>de</t>
        </is>
      </c>
      <c r="J4318" t="b">
        <v>1</v>
      </c>
      <c r="K4318" t="inlineStr">
        <is>
          <t>469f1e8240d06b970fdb265c000ac9ed</t>
        </is>
      </c>
      <c r="L4318" t="inlineStr">
        <is>
          <t>469f1e8240d06b970fdb265c000ac9ed</t>
        </is>
      </c>
      <c r="M4318" t="n">
        <v>48</v>
      </c>
      <c r="N4318" t="n">
        <v>48</v>
      </c>
    </row>
    <row r="4320">
      <c r="A4320" s="1">
        <f>== Cluster 874 – 10 Fragen – alle Fragen identisch ===</f>
        <v/>
      </c>
      <c r="B4320" s="1" t="n"/>
      <c r="C4320" s="1" t="n"/>
      <c r="D4320" s="1" t="n"/>
      <c r="E4320" s="1" t="n"/>
      <c r="F4320" s="1" t="n"/>
      <c r="G4320" s="1" t="n"/>
      <c r="H4320" s="1" t="n"/>
      <c r="I4320" s="1" t="n"/>
      <c r="J4320" s="1" t="n"/>
      <c r="K4320" s="1" t="n"/>
      <c r="L4320" s="1" t="n"/>
      <c r="M4320" s="1" t="n"/>
      <c r="N4320" s="1" t="n"/>
    </row>
    <row r="4321">
      <c r="A4321" t="inlineStr">
        <is>
          <t>ID_Wahl</t>
        </is>
      </c>
      <c r="B4321" t="inlineStr">
        <is>
          <t>Datum</t>
        </is>
      </c>
      <c r="C4321" t="inlineStr">
        <is>
          <t>Frage_ID</t>
        </is>
      </c>
      <c r="D4321" t="inlineStr">
        <is>
          <t>Frage_Text</t>
        </is>
      </c>
      <c r="E4321" t="inlineStr">
        <is>
          <t>Frage_Typ</t>
        </is>
      </c>
      <c r="F4321" t="inlineStr">
        <is>
          <t>Bereich_ID</t>
        </is>
      </c>
      <c r="G4321" t="inlineStr">
        <is>
          <t>Bereich</t>
        </is>
      </c>
      <c r="H4321" t="inlineStr">
        <is>
          <t>ID_gesamt</t>
        </is>
      </c>
      <c r="I4321" t="inlineStr">
        <is>
          <t>Sprache</t>
        </is>
      </c>
      <c r="J4321" t="inlineStr">
        <is>
          <t>Duplikat</t>
        </is>
      </c>
      <c r="K4321" t="inlineStr">
        <is>
          <t>Frage_Hash</t>
        </is>
      </c>
      <c r="L4321" t="inlineStr">
        <is>
          <t>Duplikat_Gruppe</t>
        </is>
      </c>
      <c r="M4321" t="inlineStr">
        <is>
          <t>Cluster_Duplikate</t>
        </is>
      </c>
      <c r="N4321" t="inlineStr">
        <is>
          <t>Cluster_Final</t>
        </is>
      </c>
    </row>
    <row r="4322">
      <c r="A4322" t="n">
        <v>134</v>
      </c>
      <c r="B4322" t="n">
        <v>2016</v>
      </c>
      <c r="C4322" t="n">
        <v>1928</v>
      </c>
      <c r="D4322" t="inlineStr">
        <is>
          <t>Sollen die Anforderungen bei Einbürgerungen erhöht werden (z.B. bezüglich Sprachkenntnisse, gesellschaftliche Integration)?</t>
        </is>
      </c>
      <c r="E4322" t="inlineStr">
        <is>
          <t>Standard-4</t>
        </is>
      </c>
      <c r="F4322" t="n">
        <v>9</v>
      </c>
      <c r="G4322" t="inlineStr">
        <is>
          <t>Migration &amp; Integration</t>
        </is>
      </c>
      <c r="H4322" t="inlineStr">
        <is>
          <t>Q05008</t>
        </is>
      </c>
      <c r="I4322" t="inlineStr">
        <is>
          <t>de</t>
        </is>
      </c>
      <c r="J4322" t="b">
        <v>1</v>
      </c>
      <c r="K4322" t="inlineStr">
        <is>
          <t>3e49426cac52a870ed095944dd04e216</t>
        </is>
      </c>
      <c r="L4322" t="inlineStr">
        <is>
          <t>3e49426cac52a870ed095944dd04e216</t>
        </is>
      </c>
      <c r="M4322" t="n">
        <v>874</v>
      </c>
      <c r="N4322" t="n">
        <v>874</v>
      </c>
    </row>
    <row r="4323">
      <c r="A4323" t="n">
        <v>154</v>
      </c>
      <c r="B4323" t="n">
        <v>2017</v>
      </c>
      <c r="C4323" t="n">
        <v>2170</v>
      </c>
      <c r="D4323" t="inlineStr">
        <is>
          <t>Sollen die Anforderungen bei Einbürgerungen erhöht werden (z.B. bezüglich Sprachkenntnisse, gesellschaftliche Integration)?</t>
        </is>
      </c>
      <c r="E4323" t="inlineStr">
        <is>
          <t>Standard-4</t>
        </is>
      </c>
      <c r="F4323" t="n">
        <v>9</v>
      </c>
      <c r="G4323" t="inlineStr">
        <is>
          <t>Migration &amp; Integration</t>
        </is>
      </c>
      <c r="H4323" t="inlineStr">
        <is>
          <t>Q05238</t>
        </is>
      </c>
      <c r="I4323" t="inlineStr">
        <is>
          <t>de</t>
        </is>
      </c>
      <c r="J4323" t="b">
        <v>1</v>
      </c>
      <c r="K4323" t="inlineStr">
        <is>
          <t>3e49426cac52a870ed095944dd04e216</t>
        </is>
      </c>
      <c r="L4323" t="inlineStr">
        <is>
          <t>3e49426cac52a870ed095944dd04e216</t>
        </is>
      </c>
      <c r="M4323" t="n">
        <v>874</v>
      </c>
      <c r="N4323" t="n">
        <v>874</v>
      </c>
    </row>
    <row r="4324">
      <c r="A4324" t="n">
        <v>156</v>
      </c>
      <c r="B4324" t="n">
        <v>2017</v>
      </c>
      <c r="C4324" t="n">
        <v>2229</v>
      </c>
      <c r="D4324" t="inlineStr">
        <is>
          <t>Sollen die Anforderungen bei Einbürgerungen erhöht werden (z.B. bezüglich Sprachkenntnisse, gesellschaftliche Integration)?</t>
        </is>
      </c>
      <c r="E4324" t="inlineStr">
        <is>
          <t>Standard-4</t>
        </is>
      </c>
      <c r="F4324" t="n">
        <v>9</v>
      </c>
      <c r="G4324" t="inlineStr">
        <is>
          <t>Migration &amp; Integration</t>
        </is>
      </c>
      <c r="H4324" t="inlineStr">
        <is>
          <t>Q05357</t>
        </is>
      </c>
      <c r="I4324" t="inlineStr">
        <is>
          <t>de</t>
        </is>
      </c>
      <c r="J4324" t="b">
        <v>1</v>
      </c>
      <c r="K4324" t="inlineStr">
        <is>
          <t>3e49426cac52a870ed095944dd04e216</t>
        </is>
      </c>
      <c r="L4324" t="inlineStr">
        <is>
          <t>3e49426cac52a870ed095944dd04e216</t>
        </is>
      </c>
      <c r="M4324" t="n">
        <v>874</v>
      </c>
      <c r="N4324" t="n">
        <v>874</v>
      </c>
    </row>
    <row r="4325">
      <c r="A4325" t="n">
        <v>191</v>
      </c>
      <c r="B4325" t="n">
        <v>2018</v>
      </c>
      <c r="C4325" t="n">
        <v>2974</v>
      </c>
      <c r="D4325" t="inlineStr">
        <is>
          <t>Sollen die Anforderungen bei Einbürgerungen erhöht werden (z.B. bezüglich Sprachkenntnisse, gesellschaftliche Integration)?</t>
        </is>
      </c>
      <c r="E4325" t="inlineStr">
        <is>
          <t>Standard-4</t>
        </is>
      </c>
      <c r="F4325" t="n">
        <v>9</v>
      </c>
      <c r="G4325" t="inlineStr">
        <is>
          <t>Migration &amp; Integration</t>
        </is>
      </c>
      <c r="H4325" t="inlineStr">
        <is>
          <t>Q05529</t>
        </is>
      </c>
      <c r="I4325" t="inlineStr">
        <is>
          <t>de</t>
        </is>
      </c>
      <c r="J4325" t="b">
        <v>1</v>
      </c>
      <c r="K4325" t="inlineStr">
        <is>
          <t>3e49426cac52a870ed095944dd04e216</t>
        </is>
      </c>
      <c r="L4325" t="inlineStr">
        <is>
          <t>3e49426cac52a870ed095944dd04e216</t>
        </is>
      </c>
      <c r="M4325" t="n">
        <v>874</v>
      </c>
      <c r="N4325" t="n">
        <v>874</v>
      </c>
    </row>
    <row r="4326">
      <c r="A4326" t="n">
        <v>190</v>
      </c>
      <c r="B4326" t="n">
        <v>2018</v>
      </c>
      <c r="C4326" t="n">
        <v>2901</v>
      </c>
      <c r="D4326" t="inlineStr">
        <is>
          <t>Sollen die Anforderungen bei Einbürgerungen erhöht werden (z.B. bezüglich Sprachkenntnisse, gesellschaftliche Integration)?</t>
        </is>
      </c>
      <c r="E4326" t="inlineStr">
        <is>
          <t>Standard-4</t>
        </is>
      </c>
      <c r="F4326" t="n">
        <v>9</v>
      </c>
      <c r="G4326" t="inlineStr">
        <is>
          <t>Migration &amp; Integration</t>
        </is>
      </c>
      <c r="H4326" t="inlineStr">
        <is>
          <t>Q05583</t>
        </is>
      </c>
      <c r="I4326" t="inlineStr">
        <is>
          <t>de</t>
        </is>
      </c>
      <c r="J4326" t="b">
        <v>1</v>
      </c>
      <c r="K4326" t="inlineStr">
        <is>
          <t>3e49426cac52a870ed095944dd04e216</t>
        </is>
      </c>
      <c r="L4326" t="inlineStr">
        <is>
          <t>3e49426cac52a870ed095944dd04e216</t>
        </is>
      </c>
      <c r="M4326" t="n">
        <v>874</v>
      </c>
      <c r="N4326" t="n">
        <v>874</v>
      </c>
    </row>
    <row r="4327">
      <c r="A4327" t="n">
        <v>134</v>
      </c>
      <c r="B4327" t="n">
        <v>2016</v>
      </c>
      <c r="C4327" t="n">
        <v>1928</v>
      </c>
      <c r="D4327" t="inlineStr">
        <is>
          <t>Sollen die Anforderungen bei Einbürgerungen erhöht werden (z.B. bezüglich Sprachkenntnisse, gesellschaftliche Integration)?</t>
        </is>
      </c>
      <c r="E4327" t="inlineStr">
        <is>
          <t>Standard-4</t>
        </is>
      </c>
      <c r="F4327" t="n">
        <v>9</v>
      </c>
      <c r="G4327" t="inlineStr">
        <is>
          <t>Migration &amp; Integration</t>
        </is>
      </c>
      <c r="H4327" t="inlineStr">
        <is>
          <t>Q06877</t>
        </is>
      </c>
      <c r="I4327" t="inlineStr">
        <is>
          <t>de</t>
        </is>
      </c>
      <c r="J4327" t="b">
        <v>1</v>
      </c>
      <c r="K4327" t="inlineStr">
        <is>
          <t>3e49426cac52a870ed095944dd04e216</t>
        </is>
      </c>
      <c r="L4327" t="inlineStr">
        <is>
          <t>3e49426cac52a870ed095944dd04e216</t>
        </is>
      </c>
      <c r="M4327" t="n">
        <v>874</v>
      </c>
      <c r="N4327" t="n">
        <v>874</v>
      </c>
    </row>
    <row r="4328">
      <c r="A4328" t="n">
        <v>191</v>
      </c>
      <c r="B4328" t="n">
        <v>2018</v>
      </c>
      <c r="C4328" t="n">
        <v>2974</v>
      </c>
      <c r="D4328" t="inlineStr">
        <is>
          <t>Sollen die Anforderungen bei Einbürgerungen erhöht werden (z.B. bezüglich Sprachkenntnisse, gesellschaftliche Integration)?</t>
        </is>
      </c>
      <c r="E4328" t="inlineStr">
        <is>
          <t>Standard-4</t>
        </is>
      </c>
      <c r="F4328" t="n">
        <v>9</v>
      </c>
      <c r="G4328" t="inlineStr">
        <is>
          <t>Migration &amp; Integration</t>
        </is>
      </c>
      <c r="H4328" t="inlineStr">
        <is>
          <t>Q07043</t>
        </is>
      </c>
      <c r="I4328" t="inlineStr">
        <is>
          <t>de</t>
        </is>
      </c>
      <c r="J4328" t="b">
        <v>1</v>
      </c>
      <c r="K4328" t="inlineStr">
        <is>
          <t>3e49426cac52a870ed095944dd04e216</t>
        </is>
      </c>
      <c r="L4328" t="inlineStr">
        <is>
          <t>3e49426cac52a870ed095944dd04e216</t>
        </is>
      </c>
      <c r="M4328" t="n">
        <v>874</v>
      </c>
      <c r="N4328" t="n">
        <v>874</v>
      </c>
    </row>
    <row r="4329">
      <c r="A4329" t="n">
        <v>190</v>
      </c>
      <c r="B4329" t="n">
        <v>2018</v>
      </c>
      <c r="C4329" t="n">
        <v>2901</v>
      </c>
      <c r="D4329" t="inlineStr">
        <is>
          <t>Sollen die Anforderungen bei Einbürgerungen erhöht werden (z.B. bezüglich Sprachkenntnisse, gesellschaftliche Integration)?</t>
        </is>
      </c>
      <c r="E4329" t="inlineStr">
        <is>
          <t>Standard-4</t>
        </is>
      </c>
      <c r="F4329" t="n">
        <v>9</v>
      </c>
      <c r="G4329" t="inlineStr">
        <is>
          <t>Migration &amp; Integration</t>
        </is>
      </c>
      <c r="H4329" t="inlineStr">
        <is>
          <t>Q07157</t>
        </is>
      </c>
      <c r="I4329" t="inlineStr">
        <is>
          <t>de</t>
        </is>
      </c>
      <c r="J4329" t="b">
        <v>1</v>
      </c>
      <c r="K4329" t="inlineStr">
        <is>
          <t>3e49426cac52a870ed095944dd04e216</t>
        </is>
      </c>
      <c r="L4329" t="inlineStr">
        <is>
          <t>3e49426cac52a870ed095944dd04e216</t>
        </is>
      </c>
      <c r="M4329" t="n">
        <v>874</v>
      </c>
      <c r="N4329" t="n">
        <v>874</v>
      </c>
    </row>
    <row r="4330">
      <c r="A4330" t="n">
        <v>154</v>
      </c>
      <c r="B4330" t="n">
        <v>2017</v>
      </c>
      <c r="C4330" t="n">
        <v>2170</v>
      </c>
      <c r="D4330" t="inlineStr">
        <is>
          <t>Sollen die Anforderungen bei Einbürgerungen erhöht werden (z.B. bezüglich Sprachkenntnisse, gesellschaftliche Integration)?</t>
        </is>
      </c>
      <c r="E4330" t="inlineStr">
        <is>
          <t>Standard-4</t>
        </is>
      </c>
      <c r="F4330" t="n">
        <v>9</v>
      </c>
      <c r="G4330" t="inlineStr">
        <is>
          <t>Migration &amp; Integration</t>
        </is>
      </c>
      <c r="H4330" t="inlineStr">
        <is>
          <t>Q08028</t>
        </is>
      </c>
      <c r="I4330" t="inlineStr">
        <is>
          <t>de</t>
        </is>
      </c>
      <c r="J4330" t="b">
        <v>1</v>
      </c>
      <c r="K4330" t="inlineStr">
        <is>
          <t>3e49426cac52a870ed095944dd04e216</t>
        </is>
      </c>
      <c r="L4330" t="inlineStr">
        <is>
          <t>3e49426cac52a870ed095944dd04e216</t>
        </is>
      </c>
      <c r="M4330" t="n">
        <v>874</v>
      </c>
      <c r="N4330" t="n">
        <v>874</v>
      </c>
    </row>
    <row r="4331">
      <c r="A4331" t="n">
        <v>156</v>
      </c>
      <c r="B4331" t="n">
        <v>2017</v>
      </c>
      <c r="C4331" t="n">
        <v>2229</v>
      </c>
      <c r="D4331" t="inlineStr">
        <is>
          <t>Sollen die Anforderungen bei Einbürgerungen erhöht werden (z.B. bezüglich Sprachkenntnisse, gesellschaftliche Integration)?</t>
        </is>
      </c>
      <c r="E4331" t="inlineStr">
        <is>
          <t>Standard-4</t>
        </is>
      </c>
      <c r="F4331" t="n">
        <v>9</v>
      </c>
      <c r="G4331" t="inlineStr">
        <is>
          <t>Migration &amp; Integration</t>
        </is>
      </c>
      <c r="H4331" t="inlineStr">
        <is>
          <t>Q08695</t>
        </is>
      </c>
      <c r="I4331" t="inlineStr">
        <is>
          <t>de</t>
        </is>
      </c>
      <c r="J4331" t="b">
        <v>1</v>
      </c>
      <c r="K4331" t="inlineStr">
        <is>
          <t>3e49426cac52a870ed095944dd04e216</t>
        </is>
      </c>
      <c r="L4331" t="inlineStr">
        <is>
          <t>3e49426cac52a870ed095944dd04e216</t>
        </is>
      </c>
      <c r="M4331" t="n">
        <v>874</v>
      </c>
      <c r="N4331" t="n">
        <v>874</v>
      </c>
    </row>
    <row r="4333">
      <c r="A4333" s="1">
        <f>== Cluster 38 – 10 Fragen – alle Fragen identisch ===</f>
        <v/>
      </c>
      <c r="B4333" s="1" t="n"/>
      <c r="C4333" s="1" t="n"/>
      <c r="D4333" s="1" t="n"/>
      <c r="E4333" s="1" t="n"/>
      <c r="F4333" s="1" t="n"/>
      <c r="G4333" s="1" t="n"/>
      <c r="H4333" s="1" t="n"/>
      <c r="I4333" s="1" t="n"/>
      <c r="J4333" s="1" t="n"/>
      <c r="K4333" s="1" t="n"/>
      <c r="L4333" s="1" t="n"/>
      <c r="M4333" s="1" t="n"/>
      <c r="N4333" s="1" t="n"/>
    </row>
    <row r="4334">
      <c r="A4334" t="inlineStr">
        <is>
          <t>ID_Wahl</t>
        </is>
      </c>
      <c r="B4334" t="inlineStr">
        <is>
          <t>Datum</t>
        </is>
      </c>
      <c r="C4334" t="inlineStr">
        <is>
          <t>Frage_ID</t>
        </is>
      </c>
      <c r="D4334" t="inlineStr">
        <is>
          <t>Frage_Text</t>
        </is>
      </c>
      <c r="E4334" t="inlineStr">
        <is>
          <t>Frage_Typ</t>
        </is>
      </c>
      <c r="F4334" t="inlineStr">
        <is>
          <t>Bereich_ID</t>
        </is>
      </c>
      <c r="G4334" t="inlineStr">
        <is>
          <t>Bereich</t>
        </is>
      </c>
      <c r="H4334" t="inlineStr">
        <is>
          <t>ID_gesamt</t>
        </is>
      </c>
      <c r="I4334" t="inlineStr">
        <is>
          <t>Sprache</t>
        </is>
      </c>
      <c r="J4334" t="inlineStr">
        <is>
          <t>Duplikat</t>
        </is>
      </c>
      <c r="K4334" t="inlineStr">
        <is>
          <t>Frage_Hash</t>
        </is>
      </c>
      <c r="L4334" t="inlineStr">
        <is>
          <t>Duplikat_Gruppe</t>
        </is>
      </c>
      <c r="M4334" t="inlineStr">
        <is>
          <t>Cluster_Duplikate</t>
        </is>
      </c>
      <c r="N4334" t="inlineStr">
        <is>
          <t>Cluster_Final</t>
        </is>
      </c>
    </row>
    <row r="4335">
      <c r="A4335" t="n">
        <v>2</v>
      </c>
      <c r="B4335" s="2" t="n">
        <v>43758</v>
      </c>
      <c r="C4335" t="n">
        <v>131</v>
      </c>
      <c r="D4335" t="inlineStr">
        <is>
          <t>Befürworten Sie eine vollständige Liberalisierung der Geschäftsöffnungszeiten?</t>
        </is>
      </c>
      <c r="E4335" t="inlineStr">
        <is>
          <t>options4</t>
        </is>
      </c>
      <c r="F4335" t="n">
        <v>4512</v>
      </c>
      <c r="G4335" t="inlineStr">
        <is>
          <t>Wirtschaft &amp; Arbeit</t>
        </is>
      </c>
      <c r="H4335" t="inlineStr">
        <is>
          <t>Q00038</t>
        </is>
      </c>
      <c r="I4335" t="inlineStr">
        <is>
          <t>de</t>
        </is>
      </c>
      <c r="J4335" t="b">
        <v>1</v>
      </c>
      <c r="K4335" t="inlineStr">
        <is>
          <t>958b105593f019550b44a30bf40142c3</t>
        </is>
      </c>
      <c r="L4335" t="inlineStr">
        <is>
          <t>958b105593f019550b44a30bf40142c3</t>
        </is>
      </c>
      <c r="M4335" t="n">
        <v>38</v>
      </c>
      <c r="N4335" t="n">
        <v>38</v>
      </c>
    </row>
    <row r="4336">
      <c r="A4336" t="n">
        <v>20</v>
      </c>
      <c r="B4336" s="2" t="n">
        <v>44101</v>
      </c>
      <c r="C4336" t="n">
        <v>1089</v>
      </c>
      <c r="D4336" t="inlineStr">
        <is>
          <t>Befürworten Sie eine vollständige Liberalisierung der Geschäftsöffnungszeiten?</t>
        </is>
      </c>
      <c r="E4336" t="inlineStr">
        <is>
          <t>options4</t>
        </is>
      </c>
      <c r="F4336" t="n">
        <v>4534</v>
      </c>
      <c r="G4336" t="inlineStr">
        <is>
          <t>Wirtschaft &amp; Arbeit</t>
        </is>
      </c>
      <c r="H4336" t="inlineStr">
        <is>
          <t>Q00483</t>
        </is>
      </c>
      <c r="I4336" t="inlineStr">
        <is>
          <t>de</t>
        </is>
      </c>
      <c r="J4336" t="b">
        <v>1</v>
      </c>
      <c r="K4336" t="inlineStr">
        <is>
          <t>958b105593f019550b44a30bf40142c3</t>
        </is>
      </c>
      <c r="L4336" t="inlineStr">
        <is>
          <t>958b105593f019550b44a30bf40142c3</t>
        </is>
      </c>
      <c r="M4336" t="n">
        <v>38</v>
      </c>
      <c r="N4336" t="n">
        <v>38</v>
      </c>
    </row>
    <row r="4337">
      <c r="A4337" t="n">
        <v>55</v>
      </c>
      <c r="B4337" s="2" t="n">
        <v>44262</v>
      </c>
      <c r="C4337" t="n">
        <v>135</v>
      </c>
      <c r="D4337" t="inlineStr">
        <is>
          <t>Befürworten Sie eine vollständige Liberalisierung der Geschäftsöffnungszeiten?</t>
        </is>
      </c>
      <c r="E4337" t="inlineStr">
        <is>
          <t>options4</t>
        </is>
      </c>
      <c r="F4337" t="n">
        <v>4570</v>
      </c>
      <c r="G4337" t="inlineStr">
        <is>
          <t>Wirtschaft &amp; Arbeit</t>
        </is>
      </c>
      <c r="H4337" t="inlineStr">
        <is>
          <t>Q00880</t>
        </is>
      </c>
      <c r="I4337" t="inlineStr">
        <is>
          <t>de</t>
        </is>
      </c>
      <c r="J4337" t="b">
        <v>1</v>
      </c>
      <c r="K4337" t="inlineStr">
        <is>
          <t>958b105593f019550b44a30bf40142c3</t>
        </is>
      </c>
      <c r="L4337" t="inlineStr">
        <is>
          <t>958b105593f019550b44a30bf40142c3</t>
        </is>
      </c>
      <c r="M4337" t="n">
        <v>38</v>
      </c>
      <c r="N4337" t="n">
        <v>38</v>
      </c>
    </row>
    <row r="4338">
      <c r="A4338" t="n">
        <v>89</v>
      </c>
      <c r="B4338" s="2" t="n">
        <v>44528</v>
      </c>
      <c r="C4338" t="n">
        <v>4355</v>
      </c>
      <c r="D4338" t="inlineStr">
        <is>
          <t>Befürworten Sie eine vollständige Liberalisierung der Geschäftsöffnungszeiten?</t>
        </is>
      </c>
      <c r="E4338" t="inlineStr">
        <is>
          <t>options4</t>
        </is>
      </c>
      <c r="F4338" t="n">
        <v>4594</v>
      </c>
      <c r="G4338" t="inlineStr">
        <is>
          <t>Wirtschaft &amp; Arbeit</t>
        </is>
      </c>
      <c r="H4338" t="inlineStr">
        <is>
          <t>Q01213</t>
        </is>
      </c>
      <c r="I4338" t="inlineStr">
        <is>
          <t>de</t>
        </is>
      </c>
      <c r="J4338" t="b">
        <v>1</v>
      </c>
      <c r="K4338" t="inlineStr">
        <is>
          <t>958b105593f019550b44a30bf40142c3</t>
        </is>
      </c>
      <c r="L4338" t="inlineStr">
        <is>
          <t>958b105593f019550b44a30bf40142c3</t>
        </is>
      </c>
      <c r="M4338" t="n">
        <v>38</v>
      </c>
      <c r="N4338" t="n">
        <v>38</v>
      </c>
    </row>
    <row r="4339">
      <c r="A4339" t="n">
        <v>75</v>
      </c>
      <c r="B4339" s="2" t="n">
        <v>44465</v>
      </c>
      <c r="C4339" t="n">
        <v>4044</v>
      </c>
      <c r="D4339" t="inlineStr">
        <is>
          <t>Befürworten Sie eine vollständige Liberalisierung der Geschäftsöffnungszeiten?</t>
        </is>
      </c>
      <c r="E4339" t="inlineStr">
        <is>
          <t>options4</t>
        </is>
      </c>
      <c r="F4339" t="n">
        <v>4593</v>
      </c>
      <c r="G4339" t="inlineStr">
        <is>
          <t>Wirtschaft &amp; Arbeit</t>
        </is>
      </c>
      <c r="H4339" t="inlineStr">
        <is>
          <t>Q01261</t>
        </is>
      </c>
      <c r="I4339" t="inlineStr">
        <is>
          <t>de</t>
        </is>
      </c>
      <c r="J4339" t="b">
        <v>1</v>
      </c>
      <c r="K4339" t="inlineStr">
        <is>
          <t>958b105593f019550b44a30bf40142c3</t>
        </is>
      </c>
      <c r="L4339" t="inlineStr">
        <is>
          <t>958b105593f019550b44a30bf40142c3</t>
        </is>
      </c>
      <c r="M4339" t="n">
        <v>38</v>
      </c>
      <c r="N4339" t="n">
        <v>38</v>
      </c>
    </row>
    <row r="4340">
      <c r="A4340" t="n">
        <v>464</v>
      </c>
      <c r="B4340" s="2" t="n">
        <v>44262</v>
      </c>
      <c r="C4340" t="n">
        <v>134</v>
      </c>
      <c r="D4340" t="inlineStr">
        <is>
          <t>Befürworten Sie eine vollständige Liberalisierung der Geschäftsöffnungszeiten?</t>
        </is>
      </c>
      <c r="E4340" t="inlineStr">
        <is>
          <t>options4</t>
        </is>
      </c>
      <c r="F4340" t="n">
        <v>4569</v>
      </c>
      <c r="G4340" t="inlineStr">
        <is>
          <t>Wirtschaft &amp; Arbeit</t>
        </is>
      </c>
      <c r="H4340" t="inlineStr">
        <is>
          <t>Q02426</t>
        </is>
      </c>
      <c r="I4340" t="inlineStr">
        <is>
          <t>de</t>
        </is>
      </c>
      <c r="J4340" t="b">
        <v>1</v>
      </c>
      <c r="K4340" t="inlineStr">
        <is>
          <t>958b105593f019550b44a30bf40142c3</t>
        </is>
      </c>
      <c r="L4340" t="inlineStr">
        <is>
          <t>958b105593f019550b44a30bf40142c3</t>
        </is>
      </c>
      <c r="M4340" t="n">
        <v>38</v>
      </c>
      <c r="N4340" t="n">
        <v>38</v>
      </c>
    </row>
    <row r="4341">
      <c r="A4341" t="n">
        <v>1155</v>
      </c>
      <c r="B4341" s="2" t="n">
        <v>45718</v>
      </c>
      <c r="C4341" t="n">
        <v>33215</v>
      </c>
      <c r="D4341" t="inlineStr">
        <is>
          <t>Befürworten Sie eine vollständige Liberalisierung der Geschäftsöffnungszeiten?</t>
        </is>
      </c>
      <c r="E4341" t="inlineStr">
        <is>
          <t>options4</t>
        </is>
      </c>
      <c r="F4341" t="n">
        <v>11684</v>
      </c>
      <c r="G4341" t="inlineStr">
        <is>
          <t>Wirtschaft &amp; Arbeit</t>
        </is>
      </c>
      <c r="H4341" t="inlineStr">
        <is>
          <t>Q03728</t>
        </is>
      </c>
      <c r="I4341" t="inlineStr">
        <is>
          <t>de</t>
        </is>
      </c>
      <c r="J4341" t="b">
        <v>1</v>
      </c>
      <c r="K4341" t="inlineStr">
        <is>
          <t>958b105593f019550b44a30bf40142c3</t>
        </is>
      </c>
      <c r="L4341" t="inlineStr">
        <is>
          <t>958b105593f019550b44a30bf40142c3</t>
        </is>
      </c>
      <c r="M4341" t="n">
        <v>38</v>
      </c>
      <c r="N4341" t="n">
        <v>38</v>
      </c>
    </row>
    <row r="4342">
      <c r="A4342" t="n">
        <v>222</v>
      </c>
      <c r="B4342" t="n">
        <v>2019</v>
      </c>
      <c r="C4342" t="n">
        <v>3443</v>
      </c>
      <c r="D4342" t="inlineStr">
        <is>
          <t>Befürworten Sie eine vollständige Liberalisierung der Geschäftsöffnungszeiten?</t>
        </is>
      </c>
      <c r="E4342" t="inlineStr">
        <is>
          <t>Standard-4</t>
        </is>
      </c>
      <c r="F4342" t="n">
        <v>15</v>
      </c>
      <c r="G4342" t="inlineStr">
        <is>
          <t>Wirtschaft &amp; Arbeit</t>
        </is>
      </c>
      <c r="H4342" t="inlineStr">
        <is>
          <t>Q05912</t>
        </is>
      </c>
      <c r="I4342" t="inlineStr">
        <is>
          <t>de</t>
        </is>
      </c>
      <c r="J4342" t="b">
        <v>1</v>
      </c>
      <c r="K4342" t="inlineStr">
        <is>
          <t>958b105593f019550b44a30bf40142c3</t>
        </is>
      </c>
      <c r="L4342" t="inlineStr">
        <is>
          <t>958b105593f019550b44a30bf40142c3</t>
        </is>
      </c>
      <c r="M4342" t="n">
        <v>38</v>
      </c>
      <c r="N4342" t="n">
        <v>38</v>
      </c>
    </row>
    <row r="4343">
      <c r="A4343" t="n">
        <v>222</v>
      </c>
      <c r="B4343" t="n">
        <v>2019</v>
      </c>
      <c r="C4343" t="n">
        <v>3443</v>
      </c>
      <c r="D4343" t="inlineStr">
        <is>
          <t>Befürworten Sie eine vollständige Liberalisierung der Geschäftsöffnungszeiten?</t>
        </is>
      </c>
      <c r="E4343" t="inlineStr">
        <is>
          <t>Standard-4</t>
        </is>
      </c>
      <c r="F4343" t="n">
        <v>15</v>
      </c>
      <c r="G4343" t="inlineStr">
        <is>
          <t>Wirtschaft &amp; Arbeit</t>
        </is>
      </c>
      <c r="H4343" t="inlineStr">
        <is>
          <t>Q07659</t>
        </is>
      </c>
      <c r="I4343" t="inlineStr">
        <is>
          <t>de</t>
        </is>
      </c>
      <c r="J4343" t="b">
        <v>1</v>
      </c>
      <c r="K4343" t="inlineStr">
        <is>
          <t>958b105593f019550b44a30bf40142c3</t>
        </is>
      </c>
      <c r="L4343" t="inlineStr">
        <is>
          <t>958b105593f019550b44a30bf40142c3</t>
        </is>
      </c>
      <c r="M4343" t="n">
        <v>38</v>
      </c>
      <c r="N4343" t="n">
        <v>38</v>
      </c>
    </row>
    <row r="4344">
      <c r="A4344" t="n">
        <v>291</v>
      </c>
      <c r="B4344" t="n">
        <v>2021</v>
      </c>
      <c r="C4344" t="n">
        <v>3443</v>
      </c>
      <c r="D4344" t="inlineStr">
        <is>
          <t>Befürworten Sie eine vollständige Liberalisierung der Geschäftsöffnungszeiten?</t>
        </is>
      </c>
      <c r="E4344" t="inlineStr">
        <is>
          <t>Standard-4</t>
        </is>
      </c>
      <c r="F4344" t="n">
        <v>15</v>
      </c>
      <c r="G4344" t="inlineStr">
        <is>
          <t>Wirtschaft &amp; Arbeit</t>
        </is>
      </c>
      <c r="H4344" t="inlineStr">
        <is>
          <t>Q08765</t>
        </is>
      </c>
      <c r="I4344" t="inlineStr">
        <is>
          <t>de</t>
        </is>
      </c>
      <c r="J4344" t="b">
        <v>1</v>
      </c>
      <c r="K4344" t="inlineStr">
        <is>
          <t>958b105593f019550b44a30bf40142c3</t>
        </is>
      </c>
      <c r="L4344" t="inlineStr">
        <is>
          <t>958b105593f019550b44a30bf40142c3</t>
        </is>
      </c>
      <c r="M4344" t="n">
        <v>38</v>
      </c>
      <c r="N4344" t="n">
        <v>38</v>
      </c>
    </row>
    <row r="4346">
      <c r="A4346" s="1">
        <f>== Cluster 1283 – 10 Fragen – alle Fragen identisch ===</f>
        <v/>
      </c>
      <c r="B4346" s="1" t="n"/>
      <c r="C4346" s="1" t="n"/>
      <c r="D4346" s="1" t="n"/>
      <c r="E4346" s="1" t="n"/>
      <c r="F4346" s="1" t="n"/>
      <c r="G4346" s="1" t="n"/>
      <c r="H4346" s="1" t="n"/>
      <c r="I4346" s="1" t="n"/>
      <c r="J4346" s="1" t="n"/>
      <c r="K4346" s="1" t="n"/>
      <c r="L4346" s="1" t="n"/>
      <c r="M4346" s="1" t="n"/>
      <c r="N4346" s="1" t="n"/>
    </row>
    <row r="4347">
      <c r="A4347" t="inlineStr">
        <is>
          <t>ID_Wahl</t>
        </is>
      </c>
      <c r="B4347" t="inlineStr">
        <is>
          <t>Datum</t>
        </is>
      </c>
      <c r="C4347" t="inlineStr">
        <is>
          <t>Frage_ID</t>
        </is>
      </c>
      <c r="D4347" t="inlineStr">
        <is>
          <t>Frage_Text</t>
        </is>
      </c>
      <c r="E4347" t="inlineStr">
        <is>
          <t>Frage_Typ</t>
        </is>
      </c>
      <c r="F4347" t="inlineStr">
        <is>
          <t>Bereich_ID</t>
        </is>
      </c>
      <c r="G4347" t="inlineStr">
        <is>
          <t>Bereich</t>
        </is>
      </c>
      <c r="H4347" t="inlineStr">
        <is>
          <t>ID_gesamt</t>
        </is>
      </c>
      <c r="I4347" t="inlineStr">
        <is>
          <t>Sprache</t>
        </is>
      </c>
      <c r="J4347" t="inlineStr">
        <is>
          <t>Duplikat</t>
        </is>
      </c>
      <c r="K4347" t="inlineStr">
        <is>
          <t>Frage_Hash</t>
        </is>
      </c>
      <c r="L4347" t="inlineStr">
        <is>
          <t>Duplikat_Gruppe</t>
        </is>
      </c>
      <c r="M4347" t="inlineStr">
        <is>
          <t>Cluster_Duplikate</t>
        </is>
      </c>
      <c r="N4347" t="inlineStr">
        <is>
          <t>Cluster_Final</t>
        </is>
      </c>
    </row>
    <row r="4348">
      <c r="A4348" t="n">
        <v>26</v>
      </c>
      <c r="B4348" t="n">
        <v>2012</v>
      </c>
      <c r="C4348" t="n">
        <v>8</v>
      </c>
      <c r="D4348" t="inlineStr">
        <is>
          <t>Eine Volksinitiative will für die Grundversicherung eine öffentliche Einheitskrankenkasse einführen. Unterstützen Sie dieses Anliegen?</t>
        </is>
      </c>
      <c r="E4348" t="inlineStr">
        <is>
          <t>Standard-4</t>
        </is>
      </c>
      <c r="F4348" t="n">
        <v>6</v>
      </c>
      <c r="G4348" t="inlineStr">
        <is>
          <t>Gesundheit</t>
        </is>
      </c>
      <c r="H4348" t="inlineStr">
        <is>
          <t>Q06226</t>
        </is>
      </c>
      <c r="I4348" t="inlineStr">
        <is>
          <t>de</t>
        </is>
      </c>
      <c r="J4348" t="b">
        <v>1</v>
      </c>
      <c r="K4348" t="inlineStr">
        <is>
          <t>c139bbcad67527eae7796f97038997d5</t>
        </is>
      </c>
      <c r="L4348" t="inlineStr">
        <is>
          <t>c139bbcad67527eae7796f97038997d5</t>
        </is>
      </c>
      <c r="M4348" t="n">
        <v>1283</v>
      </c>
      <c r="N4348" t="n">
        <v>1283</v>
      </c>
    </row>
    <row r="4349">
      <c r="A4349" t="n">
        <v>56</v>
      </c>
      <c r="B4349" t="n">
        <v>2014</v>
      </c>
      <c r="C4349" t="n">
        <v>8</v>
      </c>
      <c r="D4349" t="inlineStr">
        <is>
          <t>Eine Volksinitiative will für die Grundversicherung eine öffentliche Einheitskrankenkasse einführen. Unterstützen Sie dieses Anliegen?</t>
        </is>
      </c>
      <c r="E4349" t="inlineStr">
        <is>
          <t>Standard-4</t>
        </is>
      </c>
      <c r="F4349" t="n">
        <v>6</v>
      </c>
      <c r="G4349" t="inlineStr">
        <is>
          <t>Gesundheit</t>
        </is>
      </c>
      <c r="H4349" t="inlineStr">
        <is>
          <t>Q06407</t>
        </is>
      </c>
      <c r="I4349" t="inlineStr">
        <is>
          <t>de</t>
        </is>
      </c>
      <c r="J4349" t="b">
        <v>1</v>
      </c>
      <c r="K4349" t="inlineStr">
        <is>
          <t>c139bbcad67527eae7796f97038997d5</t>
        </is>
      </c>
      <c r="L4349" t="inlineStr">
        <is>
          <t>c139bbcad67527eae7796f97038997d5</t>
        </is>
      </c>
      <c r="M4349" t="n">
        <v>1283</v>
      </c>
      <c r="N4349" t="n">
        <v>1283</v>
      </c>
    </row>
    <row r="4350">
      <c r="A4350" t="n">
        <v>36</v>
      </c>
      <c r="B4350" t="n">
        <v>2012</v>
      </c>
      <c r="C4350" t="n">
        <v>8</v>
      </c>
      <c r="D4350" t="inlineStr">
        <is>
          <t>Eine Volksinitiative will für die Grundversicherung eine öffentliche Einheitskrankenkasse einführen. Unterstützen Sie dieses Anliegen?</t>
        </is>
      </c>
      <c r="E4350" t="inlineStr">
        <is>
          <t>Standard-4</t>
        </is>
      </c>
      <c r="F4350" t="n">
        <v>6</v>
      </c>
      <c r="G4350" t="inlineStr">
        <is>
          <t>Gesundheit</t>
        </is>
      </c>
      <c r="H4350" t="inlineStr">
        <is>
          <t>Q06628</t>
        </is>
      </c>
      <c r="I4350" t="inlineStr">
        <is>
          <t>de</t>
        </is>
      </c>
      <c r="J4350" t="b">
        <v>1</v>
      </c>
      <c r="K4350" t="inlineStr">
        <is>
          <t>c139bbcad67527eae7796f97038997d5</t>
        </is>
      </c>
      <c r="L4350" t="inlineStr">
        <is>
          <t>c139bbcad67527eae7796f97038997d5</t>
        </is>
      </c>
      <c r="M4350" t="n">
        <v>1283</v>
      </c>
      <c r="N4350" t="n">
        <v>1283</v>
      </c>
    </row>
    <row r="4351">
      <c r="A4351" t="n">
        <v>4</v>
      </c>
      <c r="B4351" t="n">
        <v>2011</v>
      </c>
      <c r="C4351" t="n">
        <v>8</v>
      </c>
      <c r="D4351" t="inlineStr">
        <is>
          <t>Eine Volksinitiative will für die Grundversicherung eine öffentliche Einheitskrankenkasse einführen. Unterstützen Sie dieses Anliegen?</t>
        </is>
      </c>
      <c r="E4351" t="inlineStr">
        <is>
          <t>Standard-4</t>
        </is>
      </c>
      <c r="F4351" t="n">
        <v>6</v>
      </c>
      <c r="G4351" t="inlineStr">
        <is>
          <t>Gesundheit</t>
        </is>
      </c>
      <c r="H4351" t="inlineStr">
        <is>
          <t>Q06804</t>
        </is>
      </c>
      <c r="I4351" t="inlineStr">
        <is>
          <t>de</t>
        </is>
      </c>
      <c r="J4351" t="b">
        <v>1</v>
      </c>
      <c r="K4351" t="inlineStr">
        <is>
          <t>c139bbcad67527eae7796f97038997d5</t>
        </is>
      </c>
      <c r="L4351" t="inlineStr">
        <is>
          <t>c139bbcad67527eae7796f97038997d5</t>
        </is>
      </c>
      <c r="M4351" t="n">
        <v>1283</v>
      </c>
      <c r="N4351" t="n">
        <v>1283</v>
      </c>
    </row>
    <row r="4352">
      <c r="A4352" t="n">
        <v>63</v>
      </c>
      <c r="B4352" t="n">
        <v>2014</v>
      </c>
      <c r="C4352" t="n">
        <v>8</v>
      </c>
      <c r="D4352" t="inlineStr">
        <is>
          <t>Eine Volksinitiative will für die Grundversicherung eine öffentliche Einheitskrankenkasse einführen. Unterstützen Sie dieses Anliegen?</t>
        </is>
      </c>
      <c r="E4352" t="inlineStr">
        <is>
          <t>Standard-4</t>
        </is>
      </c>
      <c r="F4352" t="n">
        <v>6</v>
      </c>
      <c r="G4352" t="inlineStr">
        <is>
          <t>Gesundheit</t>
        </is>
      </c>
      <c r="H4352" t="inlineStr">
        <is>
          <t>Q06979</t>
        </is>
      </c>
      <c r="I4352" t="inlineStr">
        <is>
          <t>de</t>
        </is>
      </c>
      <c r="J4352" t="b">
        <v>1</v>
      </c>
      <c r="K4352" t="inlineStr">
        <is>
          <t>c139bbcad67527eae7796f97038997d5</t>
        </is>
      </c>
      <c r="L4352" t="inlineStr">
        <is>
          <t>c139bbcad67527eae7796f97038997d5</t>
        </is>
      </c>
      <c r="M4352" t="n">
        <v>1283</v>
      </c>
      <c r="N4352" t="n">
        <v>1283</v>
      </c>
    </row>
    <row r="4353">
      <c r="A4353" t="n">
        <v>61</v>
      </c>
      <c r="B4353" t="n">
        <v>2014</v>
      </c>
      <c r="C4353" t="n">
        <v>8</v>
      </c>
      <c r="D4353" t="inlineStr">
        <is>
          <t>Eine Volksinitiative will für die Grundversicherung eine öffentliche Einheitskrankenkasse einführen. Unterstützen Sie dieses Anliegen?</t>
        </is>
      </c>
      <c r="E4353" t="inlineStr">
        <is>
          <t>Standard-4</t>
        </is>
      </c>
      <c r="F4353" t="n">
        <v>6</v>
      </c>
      <c r="G4353" t="inlineStr">
        <is>
          <t>Gesundheit</t>
        </is>
      </c>
      <c r="H4353" t="inlineStr">
        <is>
          <t>Q07089</t>
        </is>
      </c>
      <c r="I4353" t="inlineStr">
        <is>
          <t>de</t>
        </is>
      </c>
      <c r="J4353" t="b">
        <v>1</v>
      </c>
      <c r="K4353" t="inlineStr">
        <is>
          <t>c139bbcad67527eae7796f97038997d5</t>
        </is>
      </c>
      <c r="L4353" t="inlineStr">
        <is>
          <t>c139bbcad67527eae7796f97038997d5</t>
        </is>
      </c>
      <c r="M4353" t="n">
        <v>1283</v>
      </c>
      <c r="N4353" t="n">
        <v>1283</v>
      </c>
    </row>
    <row r="4354">
      <c r="A4354" t="n">
        <v>8</v>
      </c>
      <c r="B4354" t="n">
        <v>2012</v>
      </c>
      <c r="C4354" t="n">
        <v>8</v>
      </c>
      <c r="D4354" t="inlineStr">
        <is>
          <t>Eine Volksinitiative will für die Grundversicherung eine öffentliche Einheitskrankenkasse einführen. Unterstützen Sie dieses Anliegen?</t>
        </is>
      </c>
      <c r="E4354" t="inlineStr">
        <is>
          <t>Standard-4</t>
        </is>
      </c>
      <c r="F4354" t="n">
        <v>6</v>
      </c>
      <c r="G4354" t="inlineStr">
        <is>
          <t>Gesundheit</t>
        </is>
      </c>
      <c r="H4354" t="inlineStr">
        <is>
          <t>Q07761</t>
        </is>
      </c>
      <c r="I4354" t="inlineStr">
        <is>
          <t>de</t>
        </is>
      </c>
      <c r="J4354" t="b">
        <v>1</v>
      </c>
      <c r="K4354" t="inlineStr">
        <is>
          <t>c139bbcad67527eae7796f97038997d5</t>
        </is>
      </c>
      <c r="L4354" t="inlineStr">
        <is>
          <t>c139bbcad67527eae7796f97038997d5</t>
        </is>
      </c>
      <c r="M4354" t="n">
        <v>1283</v>
      </c>
      <c r="N4354" t="n">
        <v>1283</v>
      </c>
    </row>
    <row r="4355">
      <c r="A4355" t="n">
        <v>44</v>
      </c>
      <c r="B4355" t="n">
        <v>2013</v>
      </c>
      <c r="C4355" t="n">
        <v>598</v>
      </c>
      <c r="D4355" t="inlineStr">
        <is>
          <t>Eine Volksinitiative will für die Grundversicherung eine öffentliche Einheitskrankenkasse einführen. Unterstützen Sie dieses Anliegen?</t>
        </is>
      </c>
      <c r="E4355" t="inlineStr">
        <is>
          <t>Standard-4</t>
        </is>
      </c>
      <c r="F4355" t="n">
        <v>6</v>
      </c>
      <c r="G4355" t="inlineStr">
        <is>
          <t>Gesundheit</t>
        </is>
      </c>
      <c r="H4355" t="inlineStr">
        <is>
          <t>Q07967</t>
        </is>
      </c>
      <c r="I4355" t="inlineStr">
        <is>
          <t>de</t>
        </is>
      </c>
      <c r="J4355" t="b">
        <v>1</v>
      </c>
      <c r="K4355" t="inlineStr">
        <is>
          <t>c139bbcad67527eae7796f97038997d5</t>
        </is>
      </c>
      <c r="L4355" t="inlineStr">
        <is>
          <t>c139bbcad67527eae7796f97038997d5</t>
        </is>
      </c>
      <c r="M4355" t="n">
        <v>1283</v>
      </c>
      <c r="N4355" t="n">
        <v>1283</v>
      </c>
    </row>
    <row r="4356">
      <c r="A4356" t="n">
        <v>15</v>
      </c>
      <c r="B4356" t="n">
        <v>2012</v>
      </c>
      <c r="C4356" t="n">
        <v>8</v>
      </c>
      <c r="D4356" t="inlineStr">
        <is>
          <t>Eine Volksinitiative will für die Grundversicherung eine öffentliche Einheitskrankenkasse einführen. Unterstützen Sie dieses Anliegen?</t>
        </is>
      </c>
      <c r="E4356" t="inlineStr">
        <is>
          <t>Standard-4</t>
        </is>
      </c>
      <c r="F4356" t="n">
        <v>6</v>
      </c>
      <c r="G4356" t="inlineStr">
        <is>
          <t>Gesundheit</t>
        </is>
      </c>
      <c r="H4356" t="inlineStr">
        <is>
          <t>Q08170</t>
        </is>
      </c>
      <c r="I4356" t="inlineStr">
        <is>
          <t>de</t>
        </is>
      </c>
      <c r="J4356" t="b">
        <v>1</v>
      </c>
      <c r="K4356" t="inlineStr">
        <is>
          <t>c139bbcad67527eae7796f97038997d5</t>
        </is>
      </c>
      <c r="L4356" t="inlineStr">
        <is>
          <t>c139bbcad67527eae7796f97038997d5</t>
        </is>
      </c>
      <c r="M4356" t="n">
        <v>1283</v>
      </c>
      <c r="N4356" t="n">
        <v>1283</v>
      </c>
    </row>
    <row r="4357">
      <c r="A4357" t="n">
        <v>13</v>
      </c>
      <c r="B4357" t="n">
        <v>2012</v>
      </c>
      <c r="C4357" t="n">
        <v>8</v>
      </c>
      <c r="D4357" t="inlineStr">
        <is>
          <t>Eine Volksinitiative will für die Grundversicherung eine öffentliche Einheitskrankenkasse einführen. Unterstützen Sie dieses Anliegen?</t>
        </is>
      </c>
      <c r="E4357" t="inlineStr">
        <is>
          <t>Standard-4</t>
        </is>
      </c>
      <c r="F4357" t="n">
        <v>6</v>
      </c>
      <c r="G4357" t="inlineStr">
        <is>
          <t>Gesundheit</t>
        </is>
      </c>
      <c r="H4357" t="inlineStr">
        <is>
          <t>Q08418</t>
        </is>
      </c>
      <c r="I4357" t="inlineStr">
        <is>
          <t>de</t>
        </is>
      </c>
      <c r="J4357" t="b">
        <v>1</v>
      </c>
      <c r="K4357" t="inlineStr">
        <is>
          <t>c139bbcad67527eae7796f97038997d5</t>
        </is>
      </c>
      <c r="L4357" t="inlineStr">
        <is>
          <t>c139bbcad67527eae7796f97038997d5</t>
        </is>
      </c>
      <c r="M4357" t="n">
        <v>1283</v>
      </c>
      <c r="N4357" t="n">
        <v>1283</v>
      </c>
    </row>
    <row r="4359">
      <c r="A4359" s="1">
        <f>== Cluster 83 – 10 Fragen – alle Fragen identisch ===</f>
        <v/>
      </c>
      <c r="B4359" s="1" t="n"/>
      <c r="C4359" s="1" t="n"/>
      <c r="D4359" s="1" t="n"/>
      <c r="E4359" s="1" t="n"/>
      <c r="F4359" s="1" t="n"/>
      <c r="G4359" s="1" t="n"/>
      <c r="H4359" s="1" t="n"/>
      <c r="I4359" s="1" t="n"/>
      <c r="J4359" s="1" t="n"/>
      <c r="K4359" s="1" t="n"/>
      <c r="L4359" s="1" t="n"/>
      <c r="M4359" s="1" t="n"/>
      <c r="N4359" s="1" t="n"/>
    </row>
    <row r="4360">
      <c r="A4360" t="inlineStr">
        <is>
          <t>ID_Wahl</t>
        </is>
      </c>
      <c r="B4360" t="inlineStr">
        <is>
          <t>Datum</t>
        </is>
      </c>
      <c r="C4360" t="inlineStr">
        <is>
          <t>Frage_ID</t>
        </is>
      </c>
      <c r="D4360" t="inlineStr">
        <is>
          <t>Frage_Text</t>
        </is>
      </c>
      <c r="E4360" t="inlineStr">
        <is>
          <t>Frage_Typ</t>
        </is>
      </c>
      <c r="F4360" t="inlineStr">
        <is>
          <t>Bereich_ID</t>
        </is>
      </c>
      <c r="G4360" t="inlineStr">
        <is>
          <t>Bereich</t>
        </is>
      </c>
      <c r="H4360" t="inlineStr">
        <is>
          <t>ID_gesamt</t>
        </is>
      </c>
      <c r="I4360" t="inlineStr">
        <is>
          <t>Sprache</t>
        </is>
      </c>
      <c r="J4360" t="inlineStr">
        <is>
          <t>Duplikat</t>
        </is>
      </c>
      <c r="K4360" t="inlineStr">
        <is>
          <t>Frage_Hash</t>
        </is>
      </c>
      <c r="L4360" t="inlineStr">
        <is>
          <t>Duplikat_Gruppe</t>
        </is>
      </c>
      <c r="M4360" t="inlineStr">
        <is>
          <t>Cluster_Duplikate</t>
        </is>
      </c>
      <c r="N4360" t="inlineStr">
        <is>
          <t>Cluster_Final</t>
        </is>
      </c>
    </row>
    <row r="4361">
      <c r="A4361" t="n">
        <v>10</v>
      </c>
      <c r="B4361" s="2" t="n">
        <v>43940</v>
      </c>
      <c r="C4361" t="n">
        <v>394</v>
      </c>
      <c r="D4361" t="inlineStr">
        <is>
          <t>Soll der Kanton mehr Geld für die Verbilligung der Krankenkassenprämien bereitstellen?</t>
        </is>
      </c>
      <c r="E4361" t="inlineStr">
        <is>
          <t>options4</t>
        </is>
      </c>
      <c r="F4361" t="n">
        <v>4394</v>
      </c>
      <c r="G4361" t="inlineStr">
        <is>
          <t>Finanzen &amp; Steuern</t>
        </is>
      </c>
      <c r="H4361" t="inlineStr">
        <is>
          <t>Q00092</t>
        </is>
      </c>
      <c r="I4361" t="inlineStr">
        <is>
          <t>de</t>
        </is>
      </c>
      <c r="J4361" t="b">
        <v>1</v>
      </c>
      <c r="K4361" t="inlineStr">
        <is>
          <t>6de38d0382282093fde7e9ca3fc1224d</t>
        </is>
      </c>
      <c r="L4361" t="inlineStr">
        <is>
          <t>6de38d0382282093fde7e9ca3fc1224d</t>
        </is>
      </c>
      <c r="M4361" t="n">
        <v>83</v>
      </c>
      <c r="N4361" t="n">
        <v>83</v>
      </c>
    </row>
    <row r="4362">
      <c r="A4362" t="n">
        <v>49</v>
      </c>
      <c r="B4362" s="2" t="n">
        <v>44101</v>
      </c>
      <c r="C4362" t="n">
        <v>1249</v>
      </c>
      <c r="D4362" t="inlineStr">
        <is>
          <t>Soll der Kanton mehr Geld für die Verbilligung der Krankenkassenprämien bereitstellen?</t>
        </is>
      </c>
      <c r="E4362" t="inlineStr">
        <is>
          <t>options4</t>
        </is>
      </c>
      <c r="F4362" t="n">
        <v>4438</v>
      </c>
      <c r="G4362" t="inlineStr">
        <is>
          <t>Finanzen &amp; Steuern</t>
        </is>
      </c>
      <c r="H4362" t="inlineStr">
        <is>
          <t>Q00334</t>
        </is>
      </c>
      <c r="I4362" t="inlineStr">
        <is>
          <t>de</t>
        </is>
      </c>
      <c r="J4362" t="b">
        <v>1</v>
      </c>
      <c r="K4362" t="inlineStr">
        <is>
          <t>6de38d0382282093fde7e9ca3fc1224d</t>
        </is>
      </c>
      <c r="L4362" t="inlineStr">
        <is>
          <t>6de38d0382282093fde7e9ca3fc1224d</t>
        </is>
      </c>
      <c r="M4362" t="n">
        <v>83</v>
      </c>
      <c r="N4362" t="n">
        <v>83</v>
      </c>
    </row>
    <row r="4363">
      <c r="A4363" t="n">
        <v>18</v>
      </c>
      <c r="B4363" s="2" t="n">
        <v>44101</v>
      </c>
      <c r="C4363" t="n">
        <v>1733</v>
      </c>
      <c r="D4363" t="inlineStr">
        <is>
          <t>Soll der Kanton mehr Geld für die Verbilligung der Krankenkassenprämien bereitstellen?</t>
        </is>
      </c>
      <c r="E4363" t="inlineStr">
        <is>
          <t>options4</t>
        </is>
      </c>
      <c r="F4363" t="n">
        <v>4425</v>
      </c>
      <c r="G4363" t="inlineStr">
        <is>
          <t>Finanzen &amp; Steuern</t>
        </is>
      </c>
      <c r="H4363" t="inlineStr">
        <is>
          <t>Q00384</t>
        </is>
      </c>
      <c r="I4363" t="inlineStr">
        <is>
          <t>de</t>
        </is>
      </c>
      <c r="J4363" t="b">
        <v>1</v>
      </c>
      <c r="K4363" t="inlineStr">
        <is>
          <t>6de38d0382282093fde7e9ca3fc1224d</t>
        </is>
      </c>
      <c r="L4363" t="inlineStr">
        <is>
          <t>6de38d0382282093fde7e9ca3fc1224d</t>
        </is>
      </c>
      <c r="M4363" t="n">
        <v>83</v>
      </c>
      <c r="N4363" t="n">
        <v>83</v>
      </c>
    </row>
    <row r="4364">
      <c r="A4364" t="n">
        <v>22</v>
      </c>
      <c r="B4364" s="2" t="n">
        <v>44101</v>
      </c>
      <c r="C4364" t="n">
        <v>1878</v>
      </c>
      <c r="D4364" t="inlineStr">
        <is>
          <t>Soll der Kanton mehr Geld für die Verbilligung der Krankenkassenprämien bereitstellen?</t>
        </is>
      </c>
      <c r="E4364" t="inlineStr">
        <is>
          <t>options4</t>
        </is>
      </c>
      <c r="F4364" t="n">
        <v>4418</v>
      </c>
      <c r="G4364" t="inlineStr">
        <is>
          <t>Finanzen &amp; Steuern</t>
        </is>
      </c>
      <c r="H4364" t="inlineStr">
        <is>
          <t>Q00527</t>
        </is>
      </c>
      <c r="I4364" t="inlineStr">
        <is>
          <t>de</t>
        </is>
      </c>
      <c r="J4364" t="b">
        <v>1</v>
      </c>
      <c r="K4364" t="inlineStr">
        <is>
          <t>6de38d0382282093fde7e9ca3fc1224d</t>
        </is>
      </c>
      <c r="L4364" t="inlineStr">
        <is>
          <t>6de38d0382282093fde7e9ca3fc1224d</t>
        </is>
      </c>
      <c r="M4364" t="n">
        <v>83</v>
      </c>
      <c r="N4364" t="n">
        <v>83</v>
      </c>
    </row>
    <row r="4365">
      <c r="A4365" t="n">
        <v>24</v>
      </c>
      <c r="B4365" s="2" t="n">
        <v>44122</v>
      </c>
      <c r="C4365" t="n">
        <v>2061</v>
      </c>
      <c r="D4365" t="inlineStr">
        <is>
          <t>Soll der Kanton mehr Geld für die Verbilligung der Krankenkassenprämien bereitstellen?</t>
        </is>
      </c>
      <c r="E4365" t="inlineStr">
        <is>
          <t>options4</t>
        </is>
      </c>
      <c r="F4365" t="n">
        <v>4866</v>
      </c>
      <c r="G4365" t="inlineStr">
        <is>
          <t>Sozialstaat, Familie &amp; Gesundheit</t>
        </is>
      </c>
      <c r="H4365" t="inlineStr">
        <is>
          <t>Q00562</t>
        </is>
      </c>
      <c r="I4365" t="inlineStr">
        <is>
          <t>de</t>
        </is>
      </c>
      <c r="J4365" t="b">
        <v>1</v>
      </c>
      <c r="K4365" t="inlineStr">
        <is>
          <t>6de38d0382282093fde7e9ca3fc1224d</t>
        </is>
      </c>
      <c r="L4365" t="inlineStr">
        <is>
          <t>6de38d0382282093fde7e9ca3fc1224d</t>
        </is>
      </c>
      <c r="M4365" t="n">
        <v>83</v>
      </c>
      <c r="N4365" t="n">
        <v>83</v>
      </c>
    </row>
    <row r="4366">
      <c r="A4366" t="n">
        <v>25</v>
      </c>
      <c r="B4366" s="2" t="n">
        <v>44129</v>
      </c>
      <c r="C4366" t="n">
        <v>2537</v>
      </c>
      <c r="D4366" t="inlineStr">
        <is>
          <t>Soll der Kanton mehr Geld für die Verbilligung der Krankenkassenprämien bereitstellen?</t>
        </is>
      </c>
      <c r="E4366" t="inlineStr">
        <is>
          <t>options4</t>
        </is>
      </c>
      <c r="F4366" t="n">
        <v>4431</v>
      </c>
      <c r="G4366" t="inlineStr">
        <is>
          <t>Finanzen &amp; Steuern</t>
        </is>
      </c>
      <c r="H4366" t="inlineStr">
        <is>
          <t>Q00694</t>
        </is>
      </c>
      <c r="I4366" t="inlineStr">
        <is>
          <t>de</t>
        </is>
      </c>
      <c r="J4366" t="b">
        <v>1</v>
      </c>
      <c r="K4366" t="inlineStr">
        <is>
          <t>6de38d0382282093fde7e9ca3fc1224d</t>
        </is>
      </c>
      <c r="L4366" t="inlineStr">
        <is>
          <t>6de38d0382282093fde7e9ca3fc1224d</t>
        </is>
      </c>
      <c r="M4366" t="n">
        <v>83</v>
      </c>
      <c r="N4366" t="n">
        <v>83</v>
      </c>
    </row>
    <row r="4367">
      <c r="A4367" t="n">
        <v>232</v>
      </c>
      <c r="B4367" t="n">
        <v>2020</v>
      </c>
      <c r="C4367" t="n">
        <v>3548</v>
      </c>
      <c r="D4367" t="inlineStr">
        <is>
          <t>Soll der Kanton mehr Geld für die Verbilligung der Krankenkassenprämien bereitstellen?</t>
        </is>
      </c>
      <c r="E4367" t="inlineStr">
        <is>
          <t>Standard-4</t>
        </is>
      </c>
      <c r="F4367" t="n">
        <v>6</v>
      </c>
      <c r="G4367" t="inlineStr">
        <is>
          <t>Gesundheit</t>
        </is>
      </c>
      <c r="H4367" t="inlineStr">
        <is>
          <t>Q06030</t>
        </is>
      </c>
      <c r="I4367" t="inlineStr">
        <is>
          <t>de</t>
        </is>
      </c>
      <c r="J4367" t="b">
        <v>1</v>
      </c>
      <c r="K4367" t="inlineStr">
        <is>
          <t>6de38d0382282093fde7e9ca3fc1224d</t>
        </is>
      </c>
      <c r="L4367" t="inlineStr">
        <is>
          <t>6de38d0382282093fde7e9ca3fc1224d</t>
        </is>
      </c>
      <c r="M4367" t="n">
        <v>83</v>
      </c>
      <c r="N4367" t="n">
        <v>83</v>
      </c>
    </row>
    <row r="4368">
      <c r="A4368" t="n">
        <v>255</v>
      </c>
      <c r="B4368" t="n">
        <v>2020</v>
      </c>
      <c r="C4368" t="n">
        <v>4117</v>
      </c>
      <c r="D4368" t="inlineStr">
        <is>
          <t>Soll der Kanton mehr Geld für die Verbilligung der Krankenkassenprämien bereitstellen?</t>
        </is>
      </c>
      <c r="E4368" t="inlineStr">
        <is>
          <t>Standard-4</t>
        </is>
      </c>
      <c r="F4368" t="n">
        <v>6</v>
      </c>
      <c r="G4368" t="inlineStr">
        <is>
          <t>Gesundheit</t>
        </is>
      </c>
      <c r="H4368" t="inlineStr">
        <is>
          <t>Q06342</t>
        </is>
      </c>
      <c r="I4368" t="inlineStr">
        <is>
          <t>de</t>
        </is>
      </c>
      <c r="J4368" t="b">
        <v>1</v>
      </c>
      <c r="K4368" t="inlineStr">
        <is>
          <t>6de38d0382282093fde7e9ca3fc1224d</t>
        </is>
      </c>
      <c r="L4368" t="inlineStr">
        <is>
          <t>6de38d0382282093fde7e9ca3fc1224d</t>
        </is>
      </c>
      <c r="M4368" t="n">
        <v>83</v>
      </c>
      <c r="N4368" t="n">
        <v>83</v>
      </c>
    </row>
    <row r="4369">
      <c r="A4369" t="n">
        <v>232</v>
      </c>
      <c r="B4369" t="n">
        <v>2020</v>
      </c>
      <c r="C4369" t="n">
        <v>3548</v>
      </c>
      <c r="D4369" t="inlineStr">
        <is>
          <t>Soll der Kanton mehr Geld für die Verbilligung der Krankenkassenprämien bereitstellen?</t>
        </is>
      </c>
      <c r="E4369" t="inlineStr">
        <is>
          <t>Standard-4</t>
        </is>
      </c>
      <c r="F4369" t="n">
        <v>6</v>
      </c>
      <c r="G4369" t="inlineStr">
        <is>
          <t>Gesundheit</t>
        </is>
      </c>
      <c r="H4369" t="inlineStr">
        <is>
          <t>Q07860</t>
        </is>
      </c>
      <c r="I4369" t="inlineStr">
        <is>
          <t>de</t>
        </is>
      </c>
      <c r="J4369" t="b">
        <v>1</v>
      </c>
      <c r="K4369" t="inlineStr">
        <is>
          <t>6de38d0382282093fde7e9ca3fc1224d</t>
        </is>
      </c>
      <c r="L4369" t="inlineStr">
        <is>
          <t>6de38d0382282093fde7e9ca3fc1224d</t>
        </is>
      </c>
      <c r="M4369" t="n">
        <v>83</v>
      </c>
      <c r="N4369" t="n">
        <v>83</v>
      </c>
    </row>
    <row r="4370">
      <c r="A4370" t="n">
        <v>246</v>
      </c>
      <c r="B4370" t="n">
        <v>2020</v>
      </c>
      <c r="C4370" t="n">
        <v>4031</v>
      </c>
      <c r="D4370" t="inlineStr">
        <is>
          <t>Soll der Kanton mehr Geld für die Verbilligung der Krankenkassenprämien bereitstellen?</t>
        </is>
      </c>
      <c r="E4370" t="inlineStr">
        <is>
          <t>Standard-4</t>
        </is>
      </c>
      <c r="F4370" t="n">
        <v>6</v>
      </c>
      <c r="G4370" t="inlineStr">
        <is>
          <t>Gesundheit</t>
        </is>
      </c>
      <c r="H4370" t="inlineStr">
        <is>
          <t>Q07910</t>
        </is>
      </c>
      <c r="I4370" t="inlineStr">
        <is>
          <t>de</t>
        </is>
      </c>
      <c r="J4370" t="b">
        <v>1</v>
      </c>
      <c r="K4370" t="inlineStr">
        <is>
          <t>6de38d0382282093fde7e9ca3fc1224d</t>
        </is>
      </c>
      <c r="L4370" t="inlineStr">
        <is>
          <t>6de38d0382282093fde7e9ca3fc1224d</t>
        </is>
      </c>
      <c r="M4370" t="n">
        <v>83</v>
      </c>
      <c r="N4370" t="n">
        <v>83</v>
      </c>
    </row>
    <row r="4372">
      <c r="A4372" s="1">
        <f>== Cluster 144 – 9 Fragen – alle Fragen identisch ===</f>
        <v/>
      </c>
      <c r="B4372" s="1" t="n"/>
      <c r="C4372" s="1" t="n"/>
      <c r="D4372" s="1" t="n"/>
      <c r="E4372" s="1" t="n"/>
      <c r="F4372" s="1" t="n"/>
      <c r="G4372" s="1" t="n"/>
      <c r="H4372" s="1" t="n"/>
      <c r="I4372" s="1" t="n"/>
      <c r="J4372" s="1" t="n"/>
      <c r="K4372" s="1" t="n"/>
      <c r="L4372" s="1" t="n"/>
      <c r="M4372" s="1" t="n"/>
      <c r="N4372" s="1" t="n"/>
    </row>
    <row r="4373">
      <c r="A4373" t="inlineStr">
        <is>
          <t>ID_Wahl</t>
        </is>
      </c>
      <c r="B4373" t="inlineStr">
        <is>
          <t>Datum</t>
        </is>
      </c>
      <c r="C4373" t="inlineStr">
        <is>
          <t>Frage_ID</t>
        </is>
      </c>
      <c r="D4373" t="inlineStr">
        <is>
          <t>Frage_Text</t>
        </is>
      </c>
      <c r="E4373" t="inlineStr">
        <is>
          <t>Frage_Typ</t>
        </is>
      </c>
      <c r="F4373" t="inlineStr">
        <is>
          <t>Bereich_ID</t>
        </is>
      </c>
      <c r="G4373" t="inlineStr">
        <is>
          <t>Bereich</t>
        </is>
      </c>
      <c r="H4373" t="inlineStr">
        <is>
          <t>ID_gesamt</t>
        </is>
      </c>
      <c r="I4373" t="inlineStr">
        <is>
          <t>Sprache</t>
        </is>
      </c>
      <c r="J4373" t="inlineStr">
        <is>
          <t>Duplikat</t>
        </is>
      </c>
      <c r="K4373" t="inlineStr">
        <is>
          <t>Frage_Hash</t>
        </is>
      </c>
      <c r="L4373" t="inlineStr">
        <is>
          <t>Duplikat_Gruppe</t>
        </is>
      </c>
      <c r="M4373" t="inlineStr">
        <is>
          <t>Cluster_Duplikate</t>
        </is>
      </c>
      <c r="N4373" t="inlineStr">
        <is>
          <t>Cluster_Final</t>
        </is>
      </c>
    </row>
    <row r="4374">
      <c r="A4374" t="n">
        <v>8</v>
      </c>
      <c r="B4374" s="2" t="n">
        <v>43905</v>
      </c>
      <c r="C4374" t="n">
        <v>553</v>
      </c>
      <c r="D4374" t="inlineStr">
        <is>
          <t>Soll der Kanton Gemeindezusammenschlüsse finanziell stärker fördern?</t>
        </is>
      </c>
      <c r="E4374" t="inlineStr">
        <is>
          <t>options4</t>
        </is>
      </c>
      <c r="F4374" t="n">
        <v>5107</v>
      </c>
      <c r="G4374" t="inlineStr">
        <is>
          <t>Politisches System &amp; Digitalisierung</t>
        </is>
      </c>
      <c r="H4374" t="inlineStr">
        <is>
          <t>Q00204</t>
        </is>
      </c>
      <c r="I4374" t="inlineStr">
        <is>
          <t>de</t>
        </is>
      </c>
      <c r="J4374" t="b">
        <v>1</v>
      </c>
      <c r="K4374" t="inlineStr">
        <is>
          <t>52d53fbe0a8880dcc40bab5ad1e07a6d</t>
        </is>
      </c>
      <c r="L4374" t="inlineStr">
        <is>
          <t>52d53fbe0a8880dcc40bab5ad1e07a6d</t>
        </is>
      </c>
      <c r="M4374" t="n">
        <v>144</v>
      </c>
      <c r="N4374" t="n">
        <v>144</v>
      </c>
    </row>
    <row r="4375">
      <c r="A4375" t="n">
        <v>134</v>
      </c>
      <c r="B4375" t="n">
        <v>2016</v>
      </c>
      <c r="C4375" t="n">
        <v>1954</v>
      </c>
      <c r="D4375" t="inlineStr">
        <is>
          <t>Soll der Kanton Gemeindezusammenschlüsse finanziell stärker fördern?</t>
        </is>
      </c>
      <c r="E4375" t="inlineStr">
        <is>
          <t>Standard-4</t>
        </is>
      </c>
      <c r="F4375" t="n">
        <v>10</v>
      </c>
      <c r="G4375" t="inlineStr">
        <is>
          <t>Politisches System</t>
        </is>
      </c>
      <c r="H4375" t="inlineStr">
        <is>
          <t>Q05011</t>
        </is>
      </c>
      <c r="I4375" t="inlineStr">
        <is>
          <t>de</t>
        </is>
      </c>
      <c r="J4375" t="b">
        <v>1</v>
      </c>
      <c r="K4375" t="inlineStr">
        <is>
          <t>52d53fbe0a8880dcc40bab5ad1e07a6d</t>
        </is>
      </c>
      <c r="L4375" t="inlineStr">
        <is>
          <t>52d53fbe0a8880dcc40bab5ad1e07a6d</t>
        </is>
      </c>
      <c r="M4375" t="n">
        <v>144</v>
      </c>
      <c r="N4375" t="n">
        <v>144</v>
      </c>
    </row>
    <row r="4376">
      <c r="A4376" t="n">
        <v>100</v>
      </c>
      <c r="B4376" t="n">
        <v>2016</v>
      </c>
      <c r="C4376" t="n">
        <v>1628</v>
      </c>
      <c r="D4376" t="inlineStr">
        <is>
          <t>Soll der Kanton Gemeindezusammenschlüsse finanziell stärker fördern?</t>
        </is>
      </c>
      <c r="E4376" t="inlineStr">
        <is>
          <t>Standard-4</t>
        </is>
      </c>
      <c r="F4376" t="n">
        <v>10</v>
      </c>
      <c r="G4376" t="inlineStr">
        <is>
          <t>Politisches System</t>
        </is>
      </c>
      <c r="H4376" t="inlineStr">
        <is>
          <t>Q05058</t>
        </is>
      </c>
      <c r="I4376" t="inlineStr">
        <is>
          <t>de</t>
        </is>
      </c>
      <c r="J4376" t="b">
        <v>1</v>
      </c>
      <c r="K4376" t="inlineStr">
        <is>
          <t>52d53fbe0a8880dcc40bab5ad1e07a6d</t>
        </is>
      </c>
      <c r="L4376" t="inlineStr">
        <is>
          <t>52d53fbe0a8880dcc40bab5ad1e07a6d</t>
        </is>
      </c>
      <c r="M4376" t="n">
        <v>144</v>
      </c>
      <c r="N4376" t="n">
        <v>144</v>
      </c>
    </row>
    <row r="4377">
      <c r="A4377" t="n">
        <v>105</v>
      </c>
      <c r="B4377" t="n">
        <v>2016</v>
      </c>
      <c r="C4377" t="n">
        <v>1666</v>
      </c>
      <c r="D4377" t="inlineStr">
        <is>
          <t>Soll der Kanton Gemeindezusammenschlüsse finanziell stärker fördern?</t>
        </is>
      </c>
      <c r="E4377" t="inlineStr">
        <is>
          <t>Standard-4</t>
        </is>
      </c>
      <c r="F4377" t="n">
        <v>10</v>
      </c>
      <c r="G4377" t="inlineStr">
        <is>
          <t>Politisches System</t>
        </is>
      </c>
      <c r="H4377" t="inlineStr">
        <is>
          <t>Q05098</t>
        </is>
      </c>
      <c r="I4377" t="inlineStr">
        <is>
          <t>de</t>
        </is>
      </c>
      <c r="J4377" t="b">
        <v>1</v>
      </c>
      <c r="K4377" t="inlineStr">
        <is>
          <t>52d53fbe0a8880dcc40bab5ad1e07a6d</t>
        </is>
      </c>
      <c r="L4377" t="inlineStr">
        <is>
          <t>52d53fbe0a8880dcc40bab5ad1e07a6d</t>
        </is>
      </c>
      <c r="M4377" t="n">
        <v>144</v>
      </c>
      <c r="N4377" t="n">
        <v>144</v>
      </c>
    </row>
    <row r="4378">
      <c r="A4378" t="n">
        <v>234</v>
      </c>
      <c r="B4378" t="n">
        <v>2020</v>
      </c>
      <c r="C4378" t="n">
        <v>3617</v>
      </c>
      <c r="D4378" t="inlineStr">
        <is>
          <t>Soll der Kanton Gemeindezusammenschlüsse finanziell stärker fördern?</t>
        </is>
      </c>
      <c r="E4378" t="inlineStr">
        <is>
          <t>Standard-4</t>
        </is>
      </c>
      <c r="F4378" t="n">
        <v>10</v>
      </c>
      <c r="G4378" t="inlineStr">
        <is>
          <t>Politisches System</t>
        </is>
      </c>
      <c r="H4378" t="inlineStr">
        <is>
          <t>Q06137</t>
        </is>
      </c>
      <c r="I4378" t="inlineStr">
        <is>
          <t>de</t>
        </is>
      </c>
      <c r="J4378" t="b">
        <v>1</v>
      </c>
      <c r="K4378" t="inlineStr">
        <is>
          <t>52d53fbe0a8880dcc40bab5ad1e07a6d</t>
        </is>
      </c>
      <c r="L4378" t="inlineStr">
        <is>
          <t>52d53fbe0a8880dcc40bab5ad1e07a6d</t>
        </is>
      </c>
      <c r="M4378" t="n">
        <v>144</v>
      </c>
      <c r="N4378" t="n">
        <v>144</v>
      </c>
    </row>
    <row r="4379">
      <c r="A4379" t="n">
        <v>134</v>
      </c>
      <c r="B4379" t="n">
        <v>2016</v>
      </c>
      <c r="C4379" t="n">
        <v>1954</v>
      </c>
      <c r="D4379" t="inlineStr">
        <is>
          <t>Soll der Kanton Gemeindezusammenschlüsse finanziell stärker fördern?</t>
        </is>
      </c>
      <c r="E4379" t="inlineStr">
        <is>
          <t>Standard-4</t>
        </is>
      </c>
      <c r="F4379" t="n">
        <v>10</v>
      </c>
      <c r="G4379" t="inlineStr">
        <is>
          <t>Politisches System</t>
        </is>
      </c>
      <c r="H4379" t="inlineStr">
        <is>
          <t>Q06880</t>
        </is>
      </c>
      <c r="I4379" t="inlineStr">
        <is>
          <t>de</t>
        </is>
      </c>
      <c r="J4379" t="b">
        <v>1</v>
      </c>
      <c r="K4379" t="inlineStr">
        <is>
          <t>52d53fbe0a8880dcc40bab5ad1e07a6d</t>
        </is>
      </c>
      <c r="L4379" t="inlineStr">
        <is>
          <t>52d53fbe0a8880dcc40bab5ad1e07a6d</t>
        </is>
      </c>
      <c r="M4379" t="n">
        <v>144</v>
      </c>
      <c r="N4379" t="n">
        <v>144</v>
      </c>
    </row>
    <row r="4380">
      <c r="A4380" t="n">
        <v>100</v>
      </c>
      <c r="B4380" t="n">
        <v>2016</v>
      </c>
      <c r="C4380" t="n">
        <v>1628</v>
      </c>
      <c r="D4380" t="inlineStr">
        <is>
          <t>Soll der Kanton Gemeindezusammenschlüsse finanziell stärker fördern?</t>
        </is>
      </c>
      <c r="E4380" t="inlineStr">
        <is>
          <t>Standard-4</t>
        </is>
      </c>
      <c r="F4380" t="n">
        <v>10</v>
      </c>
      <c r="G4380" t="inlineStr">
        <is>
          <t>Politisches System</t>
        </is>
      </c>
      <c r="H4380" t="inlineStr">
        <is>
          <t>Q07828</t>
        </is>
      </c>
      <c r="I4380" t="inlineStr">
        <is>
          <t>de</t>
        </is>
      </c>
      <c r="J4380" t="b">
        <v>1</v>
      </c>
      <c r="K4380" t="inlineStr">
        <is>
          <t>52d53fbe0a8880dcc40bab5ad1e07a6d</t>
        </is>
      </c>
      <c r="L4380" t="inlineStr">
        <is>
          <t>52d53fbe0a8880dcc40bab5ad1e07a6d</t>
        </is>
      </c>
      <c r="M4380" t="n">
        <v>144</v>
      </c>
      <c r="N4380" t="n">
        <v>144</v>
      </c>
    </row>
    <row r="4381">
      <c r="A4381" t="n">
        <v>105</v>
      </c>
      <c r="B4381" t="n">
        <v>2016</v>
      </c>
      <c r="C4381" t="n">
        <v>1666</v>
      </c>
      <c r="D4381" t="inlineStr">
        <is>
          <t>Soll der Kanton Gemeindezusammenschlüsse finanziell stärker fördern?</t>
        </is>
      </c>
      <c r="E4381" t="inlineStr">
        <is>
          <t>Standard-4</t>
        </is>
      </c>
      <c r="F4381" t="n">
        <v>10</v>
      </c>
      <c r="G4381" t="inlineStr">
        <is>
          <t>Politisches System</t>
        </is>
      </c>
      <c r="H4381" t="inlineStr">
        <is>
          <t>Q08237</t>
        </is>
      </c>
      <c r="I4381" t="inlineStr">
        <is>
          <t>de</t>
        </is>
      </c>
      <c r="J4381" t="b">
        <v>1</v>
      </c>
      <c r="K4381" t="inlineStr">
        <is>
          <t>52d53fbe0a8880dcc40bab5ad1e07a6d</t>
        </is>
      </c>
      <c r="L4381" t="inlineStr">
        <is>
          <t>52d53fbe0a8880dcc40bab5ad1e07a6d</t>
        </is>
      </c>
      <c r="M4381" t="n">
        <v>144</v>
      </c>
      <c r="N4381" t="n">
        <v>144</v>
      </c>
    </row>
    <row r="4382">
      <c r="A4382" t="n">
        <v>234</v>
      </c>
      <c r="B4382" t="n">
        <v>2020</v>
      </c>
      <c r="C4382" t="n">
        <v>3617</v>
      </c>
      <c r="D4382" t="inlineStr">
        <is>
          <t>Soll der Kanton Gemeindezusammenschlüsse finanziell stärker fördern?</t>
        </is>
      </c>
      <c r="E4382" t="inlineStr">
        <is>
          <t>Standard-4</t>
        </is>
      </c>
      <c r="F4382" t="n">
        <v>10</v>
      </c>
      <c r="G4382" t="inlineStr">
        <is>
          <t>Politisches System</t>
        </is>
      </c>
      <c r="H4382" t="inlineStr">
        <is>
          <t>Q08278</t>
        </is>
      </c>
      <c r="I4382" t="inlineStr">
        <is>
          <t>de</t>
        </is>
      </c>
      <c r="J4382" t="b">
        <v>1</v>
      </c>
      <c r="K4382" t="inlineStr">
        <is>
          <t>52d53fbe0a8880dcc40bab5ad1e07a6d</t>
        </is>
      </c>
      <c r="L4382" t="inlineStr">
        <is>
          <t>52d53fbe0a8880dcc40bab5ad1e07a6d</t>
        </is>
      </c>
      <c r="M4382" t="n">
        <v>144</v>
      </c>
      <c r="N4382" t="n">
        <v>144</v>
      </c>
    </row>
    <row r="4384">
      <c r="A4384" s="1">
        <f>== Cluster 519 – 9 Fragen – alle Fragen identisch ===</f>
        <v/>
      </c>
      <c r="B4384" s="1" t="n"/>
      <c r="C4384" s="1" t="n"/>
      <c r="D4384" s="1" t="n"/>
      <c r="E4384" s="1" t="n"/>
      <c r="F4384" s="1" t="n"/>
      <c r="G4384" s="1" t="n"/>
      <c r="H4384" s="1" t="n"/>
      <c r="I4384" s="1" t="n"/>
      <c r="J4384" s="1" t="n"/>
      <c r="K4384" s="1" t="n"/>
      <c r="L4384" s="1" t="n"/>
      <c r="M4384" s="1" t="n"/>
      <c r="N4384" s="1" t="n"/>
    </row>
    <row r="4385">
      <c r="A4385" t="inlineStr">
        <is>
          <t>ID_Wahl</t>
        </is>
      </c>
      <c r="B4385" t="inlineStr">
        <is>
          <t>Datum</t>
        </is>
      </c>
      <c r="C4385" t="inlineStr">
        <is>
          <t>Frage_ID</t>
        </is>
      </c>
      <c r="D4385" t="inlineStr">
        <is>
          <t>Frage_Text</t>
        </is>
      </c>
      <c r="E4385" t="inlineStr">
        <is>
          <t>Frage_Typ</t>
        </is>
      </c>
      <c r="F4385" t="inlineStr">
        <is>
          <t>Bereich_ID</t>
        </is>
      </c>
      <c r="G4385" t="inlineStr">
        <is>
          <t>Bereich</t>
        </is>
      </c>
      <c r="H4385" t="inlineStr">
        <is>
          <t>ID_gesamt</t>
        </is>
      </c>
      <c r="I4385" t="inlineStr">
        <is>
          <t>Sprache</t>
        </is>
      </c>
      <c r="J4385" t="inlineStr">
        <is>
          <t>Duplikat</t>
        </is>
      </c>
      <c r="K4385" t="inlineStr">
        <is>
          <t>Frage_Hash</t>
        </is>
      </c>
      <c r="L4385" t="inlineStr">
        <is>
          <t>Duplikat_Gruppe</t>
        </is>
      </c>
      <c r="M4385" t="inlineStr">
        <is>
          <t>Cluster_Duplikate</t>
        </is>
      </c>
      <c r="N4385" t="inlineStr">
        <is>
          <t>Cluster_Final</t>
        </is>
      </c>
    </row>
    <row r="4386">
      <c r="A4386" t="n">
        <v>1037</v>
      </c>
      <c r="B4386" s="2" t="n">
        <v>44969</v>
      </c>
      <c r="C4386" t="n">
        <v>31831</v>
      </c>
      <c r="D4386" t="inlineStr">
        <is>
          <t>Wie beurteilen Sie die folgende Aussage: "Für ein Kind ist es am besten, wenn ein Elternteil Vollzeit für die Kinderbetreuung zu Hause bleibt."</t>
        </is>
      </c>
      <c r="E4386" t="inlineStr">
        <is>
          <t>options7</t>
        </is>
      </c>
      <c r="F4386" t="n">
        <v>11376</v>
      </c>
      <c r="G4386" t="inlineStr">
        <is>
          <t>Werthaltungen</t>
        </is>
      </c>
      <c r="H4386" t="inlineStr">
        <is>
          <t>Q02324</t>
        </is>
      </c>
      <c r="I4386" t="inlineStr">
        <is>
          <t>de</t>
        </is>
      </c>
      <c r="J4386" t="b">
        <v>1</v>
      </c>
      <c r="K4386" t="inlineStr">
        <is>
          <t>e4008b2fd38616563719967a4fd01e83</t>
        </is>
      </c>
      <c r="L4386" t="inlineStr">
        <is>
          <t>e4008b2fd38616563719967a4fd01e83</t>
        </is>
      </c>
      <c r="M4386" t="n">
        <v>519</v>
      </c>
      <c r="N4386" t="n">
        <v>519</v>
      </c>
    </row>
    <row r="4387">
      <c r="A4387" t="n">
        <v>1038</v>
      </c>
      <c r="B4387" s="2" t="n">
        <v>44969</v>
      </c>
      <c r="C4387" t="n">
        <v>31900</v>
      </c>
      <c r="D4387" t="inlineStr">
        <is>
          <t>Wie beurteilen Sie die folgende Aussage: "Für ein Kind ist es am besten, wenn ein Elternteil Vollzeit für die Kinderbetreuung zu Hause bleibt."</t>
        </is>
      </c>
      <c r="E4387" t="inlineStr">
        <is>
          <t>options7</t>
        </is>
      </c>
      <c r="F4387" t="n">
        <v>11389</v>
      </c>
      <c r="G4387" t="inlineStr">
        <is>
          <t>Wertehaltungen</t>
        </is>
      </c>
      <c r="H4387" t="inlineStr">
        <is>
          <t>Q02388</t>
        </is>
      </c>
      <c r="I4387" t="inlineStr">
        <is>
          <t>de</t>
        </is>
      </c>
      <c r="J4387" t="b">
        <v>1</v>
      </c>
      <c r="K4387" t="inlineStr">
        <is>
          <t>e4008b2fd38616563719967a4fd01e83</t>
        </is>
      </c>
      <c r="L4387" t="inlineStr">
        <is>
          <t>e4008b2fd38616563719967a4fd01e83</t>
        </is>
      </c>
      <c r="M4387" t="n">
        <v>519</v>
      </c>
      <c r="N4387" t="n">
        <v>519</v>
      </c>
    </row>
    <row r="4388">
      <c r="A4388" t="n">
        <v>1039</v>
      </c>
      <c r="B4388" s="2" t="n">
        <v>44997</v>
      </c>
      <c r="C4388" t="n">
        <v>31962</v>
      </c>
      <c r="D4388" t="inlineStr">
        <is>
          <t>Wie beurteilen Sie die folgende Aussage: "Für ein Kind ist es am besten, wenn ein Elternteil Vollzeit für die Kinderbetreuung zu Hause bleibt."</t>
        </is>
      </c>
      <c r="E4388" t="inlineStr">
        <is>
          <t>options7</t>
        </is>
      </c>
      <c r="F4388" t="n">
        <v>11401</v>
      </c>
      <c r="G4388" t="inlineStr">
        <is>
          <t>Werthaltungen</t>
        </is>
      </c>
      <c r="H4388" t="inlineStr">
        <is>
          <t>Q02635</t>
        </is>
      </c>
      <c r="I4388" t="inlineStr">
        <is>
          <t>de</t>
        </is>
      </c>
      <c r="J4388" t="b">
        <v>1</v>
      </c>
      <c r="K4388" t="inlineStr">
        <is>
          <t>e4008b2fd38616563719967a4fd01e83</t>
        </is>
      </c>
      <c r="L4388" t="inlineStr">
        <is>
          <t>e4008b2fd38616563719967a4fd01e83</t>
        </is>
      </c>
      <c r="M4388" t="n">
        <v>519</v>
      </c>
      <c r="N4388" t="n">
        <v>519</v>
      </c>
    </row>
    <row r="4389">
      <c r="A4389" t="n">
        <v>1041</v>
      </c>
      <c r="B4389" s="2" t="n">
        <v>44997</v>
      </c>
      <c r="C4389" t="n">
        <v>32080</v>
      </c>
      <c r="D4389" t="inlineStr">
        <is>
          <t>Wie beurteilen Sie die folgende Aussage: "Für ein Kind ist es am besten, wenn ein Elternteil Vollzeit für die Kinderbetreuung zu Hause bleibt."</t>
        </is>
      </c>
      <c r="E4389" t="inlineStr">
        <is>
          <t>options7</t>
        </is>
      </c>
      <c r="F4389" t="n">
        <v>11426</v>
      </c>
      <c r="G4389" t="inlineStr">
        <is>
          <t>Werthaltungen</t>
        </is>
      </c>
      <c r="H4389" t="inlineStr">
        <is>
          <t>Q02689</t>
        </is>
      </c>
      <c r="I4389" t="inlineStr">
        <is>
          <t>de</t>
        </is>
      </c>
      <c r="J4389" t="b">
        <v>1</v>
      </c>
      <c r="K4389" t="inlineStr">
        <is>
          <t>e4008b2fd38616563719967a4fd01e83</t>
        </is>
      </c>
      <c r="L4389" t="inlineStr">
        <is>
          <t>e4008b2fd38616563719967a4fd01e83</t>
        </is>
      </c>
      <c r="M4389" t="n">
        <v>519</v>
      </c>
      <c r="N4389" t="n">
        <v>519</v>
      </c>
    </row>
    <row r="4390">
      <c r="A4390" t="n">
        <v>1044</v>
      </c>
      <c r="B4390" s="2" t="n">
        <v>45018</v>
      </c>
      <c r="C4390" t="n">
        <v>31969</v>
      </c>
      <c r="D4390" t="inlineStr">
        <is>
          <t>Wie beurteilen Sie die folgende Aussage: "Für ein Kind ist es am besten, wenn ein Elternteil Vollzeit für die Kinderbetreuung zu Hause bleibt."</t>
        </is>
      </c>
      <c r="E4390" t="inlineStr">
        <is>
          <t>options7</t>
        </is>
      </c>
      <c r="F4390" t="n">
        <v>11413</v>
      </c>
      <c r="G4390" t="inlineStr">
        <is>
          <t>Wertehaltung</t>
        </is>
      </c>
      <c r="H4390" t="inlineStr">
        <is>
          <t>Q02696</t>
        </is>
      </c>
      <c r="I4390" t="inlineStr">
        <is>
          <t>de</t>
        </is>
      </c>
      <c r="J4390" t="b">
        <v>1</v>
      </c>
      <c r="K4390" t="inlineStr">
        <is>
          <t>e4008b2fd38616563719967a4fd01e83</t>
        </is>
      </c>
      <c r="L4390" t="inlineStr">
        <is>
          <t>e4008b2fd38616563719967a4fd01e83</t>
        </is>
      </c>
      <c r="M4390" t="n">
        <v>519</v>
      </c>
      <c r="N4390" t="n">
        <v>519</v>
      </c>
    </row>
    <row r="4391">
      <c r="A4391" t="n">
        <v>1105</v>
      </c>
      <c r="B4391" s="2" t="n">
        <v>45396</v>
      </c>
      <c r="C4391" t="n">
        <v>32360</v>
      </c>
      <c r="D4391" t="inlineStr">
        <is>
          <t>Wie beurteilen Sie die folgende Aussage: "Für ein Kind ist es am besten, wenn ein Elternteil Vollzeit für die Kinderbetreuung zu Hause bleibt."</t>
        </is>
      </c>
      <c r="E4391" t="inlineStr">
        <is>
          <t>options7</t>
        </is>
      </c>
      <c r="F4391" t="n">
        <v>11510</v>
      </c>
      <c r="G4391" t="inlineStr">
        <is>
          <t>Werthaltungen</t>
        </is>
      </c>
      <c r="H4391" t="inlineStr">
        <is>
          <t>Q02919</t>
        </is>
      </c>
      <c r="I4391" t="inlineStr">
        <is>
          <t>de</t>
        </is>
      </c>
      <c r="J4391" t="b">
        <v>1</v>
      </c>
      <c r="K4391" t="inlineStr">
        <is>
          <t>e4008b2fd38616563719967a4fd01e83</t>
        </is>
      </c>
      <c r="L4391" t="inlineStr">
        <is>
          <t>e4008b2fd38616563719967a4fd01e83</t>
        </is>
      </c>
      <c r="M4391" t="n">
        <v>519</v>
      </c>
      <c r="N4391" t="n">
        <v>519</v>
      </c>
    </row>
    <row r="4392">
      <c r="A4392" t="n">
        <v>1106</v>
      </c>
      <c r="B4392" s="2" t="n">
        <v>45403</v>
      </c>
      <c r="C4392" t="n">
        <v>32487</v>
      </c>
      <c r="D4392" t="inlineStr">
        <is>
          <t>Wie beurteilen Sie die folgende Aussage: "Für ein Kind ist es am besten, wenn ein Elternteil Vollzeit für die Kinderbetreuung zu Hause bleibt."</t>
        </is>
      </c>
      <c r="E4392" t="inlineStr">
        <is>
          <t>options7</t>
        </is>
      </c>
      <c r="F4392" t="n">
        <v>11500</v>
      </c>
      <c r="G4392" t="inlineStr">
        <is>
          <t>Wertehaltungen</t>
        </is>
      </c>
      <c r="H4392" t="inlineStr">
        <is>
          <t>Q03020</t>
        </is>
      </c>
      <c r="I4392" t="inlineStr">
        <is>
          <t>de</t>
        </is>
      </c>
      <c r="J4392" t="b">
        <v>1</v>
      </c>
      <c r="K4392" t="inlineStr">
        <is>
          <t>e4008b2fd38616563719967a4fd01e83</t>
        </is>
      </c>
      <c r="L4392" t="inlineStr">
        <is>
          <t>e4008b2fd38616563719967a4fd01e83</t>
        </is>
      </c>
      <c r="M4392" t="n">
        <v>519</v>
      </c>
      <c r="N4392" t="n">
        <v>519</v>
      </c>
    </row>
    <row r="4393">
      <c r="A4393" t="n">
        <v>1137</v>
      </c>
      <c r="B4393" s="2" t="n">
        <v>45725</v>
      </c>
      <c r="C4393" t="n">
        <v>33272</v>
      </c>
      <c r="D4393" t="inlineStr">
        <is>
          <t>Wie beurteilen Sie die folgende Aussage: "Für ein Kind ist es am besten, wenn ein Elternteil Vollzeit für die Kinderbetreuung zu Hause bleibt."</t>
        </is>
      </c>
      <c r="E4393" t="inlineStr">
        <is>
          <t>options7</t>
        </is>
      </c>
      <c r="F4393" t="n">
        <v>11697</v>
      </c>
      <c r="G4393" t="inlineStr">
        <is>
          <t>Werthaltungen</t>
        </is>
      </c>
      <c r="H4393" t="inlineStr">
        <is>
          <t>Q03653</t>
        </is>
      </c>
      <c r="I4393" t="inlineStr">
        <is>
          <t>de</t>
        </is>
      </c>
      <c r="J4393" t="b">
        <v>1</v>
      </c>
      <c r="K4393" t="inlineStr">
        <is>
          <t>e4008b2fd38616563719967a4fd01e83</t>
        </is>
      </c>
      <c r="L4393" t="inlineStr">
        <is>
          <t>e4008b2fd38616563719967a4fd01e83</t>
        </is>
      </c>
      <c r="M4393" t="n">
        <v>519</v>
      </c>
      <c r="N4393" t="n">
        <v>519</v>
      </c>
    </row>
    <row r="4394">
      <c r="A4394" t="n">
        <v>1140</v>
      </c>
      <c r="B4394" s="2" t="n">
        <v>45697</v>
      </c>
      <c r="C4394" t="n">
        <v>33174</v>
      </c>
      <c r="D4394" t="inlineStr">
        <is>
          <t>Wie beurteilen Sie die folgende Aussage: "Für ein Kind ist es am besten, wenn ein Elternteil Vollzeit für die Kinderbetreuung zu Hause bleibt."</t>
        </is>
      </c>
      <c r="E4394" t="inlineStr">
        <is>
          <t>options7</t>
        </is>
      </c>
      <c r="F4394" t="n">
        <v>11675</v>
      </c>
      <c r="G4394" t="inlineStr">
        <is>
          <t>Werthaltungen</t>
        </is>
      </c>
      <c r="H4394" t="inlineStr">
        <is>
          <t>Q03701</t>
        </is>
      </c>
      <c r="I4394" t="inlineStr">
        <is>
          <t>de</t>
        </is>
      </c>
      <c r="J4394" t="b">
        <v>1</v>
      </c>
      <c r="K4394" t="inlineStr">
        <is>
          <t>e4008b2fd38616563719967a4fd01e83</t>
        </is>
      </c>
      <c r="L4394" t="inlineStr">
        <is>
          <t>e4008b2fd38616563719967a4fd01e83</t>
        </is>
      </c>
      <c r="M4394" t="n">
        <v>519</v>
      </c>
      <c r="N4394" t="n">
        <v>519</v>
      </c>
    </row>
    <row r="4396">
      <c r="A4396" s="1">
        <f>== Cluster 670 – 9 Fragen – alle Fragen identisch ===</f>
        <v/>
      </c>
      <c r="B4396" s="1" t="n"/>
      <c r="C4396" s="1" t="n"/>
      <c r="D4396" s="1" t="n"/>
      <c r="E4396" s="1" t="n"/>
      <c r="F4396" s="1" t="n"/>
      <c r="G4396" s="1" t="n"/>
      <c r="H4396" s="1" t="n"/>
      <c r="I4396" s="1" t="n"/>
      <c r="J4396" s="1" t="n"/>
      <c r="K4396" s="1" t="n"/>
      <c r="L4396" s="1" t="n"/>
      <c r="M4396" s="1" t="n"/>
      <c r="N4396" s="1" t="n"/>
    </row>
    <row r="4397">
      <c r="A4397" t="inlineStr">
        <is>
          <t>ID_Wahl</t>
        </is>
      </c>
      <c r="B4397" t="inlineStr">
        <is>
          <t>Datum</t>
        </is>
      </c>
      <c r="C4397" t="inlineStr">
        <is>
          <t>Frage_ID</t>
        </is>
      </c>
      <c r="D4397" t="inlineStr">
        <is>
          <t>Frage_Text</t>
        </is>
      </c>
      <c r="E4397" t="inlineStr">
        <is>
          <t>Frage_Typ</t>
        </is>
      </c>
      <c r="F4397" t="inlineStr">
        <is>
          <t>Bereich_ID</t>
        </is>
      </c>
      <c r="G4397" t="inlineStr">
        <is>
          <t>Bereich</t>
        </is>
      </c>
      <c r="H4397" t="inlineStr">
        <is>
          <t>ID_gesamt</t>
        </is>
      </c>
      <c r="I4397" t="inlineStr">
        <is>
          <t>Sprache</t>
        </is>
      </c>
      <c r="J4397" t="inlineStr">
        <is>
          <t>Duplikat</t>
        </is>
      </c>
      <c r="K4397" t="inlineStr">
        <is>
          <t>Frage_Hash</t>
        </is>
      </c>
      <c r="L4397" t="inlineStr">
        <is>
          <t>Duplikat_Gruppe</t>
        </is>
      </c>
      <c r="M4397" t="inlineStr">
        <is>
          <t>Cluster_Duplikate</t>
        </is>
      </c>
      <c r="N4397" t="inlineStr">
        <is>
          <t>Cluster_Final</t>
        </is>
      </c>
    </row>
    <row r="4398">
      <c r="A4398" t="n">
        <v>123</v>
      </c>
      <c r="B4398" t="n">
        <v>2015</v>
      </c>
      <c r="C4398" t="n">
        <v>1895</v>
      </c>
      <c r="D4398" t="inlineStr">
        <is>
          <t>Sollen Sachbeschädigungen im öffentlichen Raum (Vandalismus, Sprayereien) sowie Littering konsequenter verfolgt und härter bestraft werden?</t>
        </is>
      </c>
      <c r="E4398" t="inlineStr">
        <is>
          <t>Standard-4</t>
        </is>
      </c>
      <c r="F4398" t="n">
        <v>7</v>
      </c>
      <c r="G4398" t="inlineStr">
        <is>
          <t>Justiz, Armee &amp; Polizei</t>
        </is>
      </c>
      <c r="H4398" t="inlineStr">
        <is>
          <t>Q04584</t>
        </is>
      </c>
      <c r="I4398" t="inlineStr">
        <is>
          <t>de</t>
        </is>
      </c>
      <c r="J4398" t="b">
        <v>1</v>
      </c>
      <c r="K4398" t="inlineStr">
        <is>
          <t>d97c1f944a8504c5c96e445a40216311</t>
        </is>
      </c>
      <c r="L4398" t="inlineStr">
        <is>
          <t>d97c1f944a8504c5c96e445a40216311</t>
        </is>
      </c>
      <c r="M4398" t="n">
        <v>670</v>
      </c>
      <c r="N4398" t="n">
        <v>670</v>
      </c>
    </row>
    <row r="4399">
      <c r="A4399" t="n">
        <v>134</v>
      </c>
      <c r="B4399" t="n">
        <v>2016</v>
      </c>
      <c r="C4399" t="n">
        <v>1957</v>
      </c>
      <c r="D4399" t="inlineStr">
        <is>
          <t>Sollen Sachbeschädigungen im öffentlichen Raum (Vandalismus, Sprayereien) sowie Littering konsequenter verfolgt und härter bestraft werden?</t>
        </is>
      </c>
      <c r="E4399" t="inlineStr">
        <is>
          <t>Standard-4</t>
        </is>
      </c>
      <c r="F4399" t="n">
        <v>7</v>
      </c>
      <c r="G4399" t="inlineStr">
        <is>
          <t>Justiz, Armee &amp; Polizei</t>
        </is>
      </c>
      <c r="H4399" t="inlineStr">
        <is>
          <t>Q04999</t>
        </is>
      </c>
      <c r="I4399" t="inlineStr">
        <is>
          <t>de</t>
        </is>
      </c>
      <c r="J4399" t="b">
        <v>1</v>
      </c>
      <c r="K4399" t="inlineStr">
        <is>
          <t>d97c1f944a8504c5c96e445a40216311</t>
        </is>
      </c>
      <c r="L4399" t="inlineStr">
        <is>
          <t>d97c1f944a8504c5c96e445a40216311</t>
        </is>
      </c>
      <c r="M4399" t="n">
        <v>670</v>
      </c>
      <c r="N4399" t="n">
        <v>670</v>
      </c>
    </row>
    <row r="4400">
      <c r="A4400" t="n">
        <v>191</v>
      </c>
      <c r="B4400" t="n">
        <v>2018</v>
      </c>
      <c r="C4400" t="n">
        <v>2969</v>
      </c>
      <c r="D4400" t="inlineStr">
        <is>
          <t>Sollen Sachbeschädigungen im öffentlichen Raum (Vandalismus, Sprayereien) sowie Littering konsequenter verfolgt und härter bestraft werden?</t>
        </is>
      </c>
      <c r="E4400" t="inlineStr">
        <is>
          <t>Standard-4</t>
        </is>
      </c>
      <c r="F4400" t="n">
        <v>7</v>
      </c>
      <c r="G4400" t="inlineStr">
        <is>
          <t>Justiz, Armee &amp; Polizei</t>
        </is>
      </c>
      <c r="H4400" t="inlineStr">
        <is>
          <t>Q05516</t>
        </is>
      </c>
      <c r="I4400" t="inlineStr">
        <is>
          <t>de</t>
        </is>
      </c>
      <c r="J4400" t="b">
        <v>1</v>
      </c>
      <c r="K4400" t="inlineStr">
        <is>
          <t>d97c1f944a8504c5c96e445a40216311</t>
        </is>
      </c>
      <c r="L4400" t="inlineStr">
        <is>
          <t>d97c1f944a8504c5c96e445a40216311</t>
        </is>
      </c>
      <c r="M4400" t="n">
        <v>670</v>
      </c>
      <c r="N4400" t="n">
        <v>670</v>
      </c>
    </row>
    <row r="4401">
      <c r="A4401" t="n">
        <v>56</v>
      </c>
      <c r="B4401" t="n">
        <v>2014</v>
      </c>
      <c r="C4401" t="n">
        <v>872</v>
      </c>
      <c r="D4401" t="inlineStr">
        <is>
          <t>Sollen Sachbeschädigungen im öffentlichen Raum (Vandalismus, Sprayereien) sowie Littering konsequenter verfolgt und härter bestraft werden?</t>
        </is>
      </c>
      <c r="E4401" t="inlineStr">
        <is>
          <t>Standard-4</t>
        </is>
      </c>
      <c r="F4401" t="n">
        <v>7</v>
      </c>
      <c r="G4401" t="inlineStr">
        <is>
          <t>Justiz, Armee &amp; Polizei</t>
        </is>
      </c>
      <c r="H4401" t="inlineStr">
        <is>
          <t>Q06415</t>
        </is>
      </c>
      <c r="I4401" t="inlineStr">
        <is>
          <t>de</t>
        </is>
      </c>
      <c r="J4401" t="b">
        <v>1</v>
      </c>
      <c r="K4401" t="inlineStr">
        <is>
          <t>d97c1f944a8504c5c96e445a40216311</t>
        </is>
      </c>
      <c r="L4401" t="inlineStr">
        <is>
          <t>d97c1f944a8504c5c96e445a40216311</t>
        </is>
      </c>
      <c r="M4401" t="n">
        <v>670</v>
      </c>
      <c r="N4401" t="n">
        <v>670</v>
      </c>
    </row>
    <row r="4402">
      <c r="A4402" t="n">
        <v>123</v>
      </c>
      <c r="B4402" t="n">
        <v>2016</v>
      </c>
      <c r="C4402" t="n">
        <v>1895</v>
      </c>
      <c r="D4402" t="inlineStr">
        <is>
          <t>Sollen Sachbeschädigungen im öffentlichen Raum (Vandalismus, Sprayereien) sowie Littering konsequenter verfolgt und härter bestraft werden?</t>
        </is>
      </c>
      <c r="E4402" t="inlineStr">
        <is>
          <t>Standard-4</t>
        </is>
      </c>
      <c r="F4402" t="n">
        <v>7</v>
      </c>
      <c r="G4402" t="inlineStr">
        <is>
          <t>Justiz, Armee &amp; Polizei</t>
        </is>
      </c>
      <c r="H4402" t="inlineStr">
        <is>
          <t>Q06693</t>
        </is>
      </c>
      <c r="I4402" t="inlineStr">
        <is>
          <t>de</t>
        </is>
      </c>
      <c r="J4402" t="b">
        <v>1</v>
      </c>
      <c r="K4402" t="inlineStr">
        <is>
          <t>d97c1f944a8504c5c96e445a40216311</t>
        </is>
      </c>
      <c r="L4402" t="inlineStr">
        <is>
          <t>d97c1f944a8504c5c96e445a40216311</t>
        </is>
      </c>
      <c r="M4402" t="n">
        <v>670</v>
      </c>
      <c r="N4402" t="n">
        <v>670</v>
      </c>
    </row>
    <row r="4403">
      <c r="A4403" t="n">
        <v>134</v>
      </c>
      <c r="B4403" t="n">
        <v>2016</v>
      </c>
      <c r="C4403" t="n">
        <v>1957</v>
      </c>
      <c r="D4403" t="inlineStr">
        <is>
          <t>Sollen Sachbeschädigungen im öffentlichen Raum (Vandalismus, Sprayereien) sowie Littering konsequenter verfolgt und härter bestraft werden?</t>
        </is>
      </c>
      <c r="E4403" t="inlineStr">
        <is>
          <t>Standard-4</t>
        </is>
      </c>
      <c r="F4403" t="n">
        <v>7</v>
      </c>
      <c r="G4403" t="inlineStr">
        <is>
          <t>Justiz, Armee &amp; Polizei</t>
        </is>
      </c>
      <c r="H4403" t="inlineStr">
        <is>
          <t>Q06868</t>
        </is>
      </c>
      <c r="I4403" t="inlineStr">
        <is>
          <t>de</t>
        </is>
      </c>
      <c r="J4403" t="b">
        <v>1</v>
      </c>
      <c r="K4403" t="inlineStr">
        <is>
          <t>d97c1f944a8504c5c96e445a40216311</t>
        </is>
      </c>
      <c r="L4403" t="inlineStr">
        <is>
          <t>d97c1f944a8504c5c96e445a40216311</t>
        </is>
      </c>
      <c r="M4403" t="n">
        <v>670</v>
      </c>
      <c r="N4403" t="n">
        <v>670</v>
      </c>
    </row>
    <row r="4404">
      <c r="A4404" t="n">
        <v>63</v>
      </c>
      <c r="B4404" t="n">
        <v>2014</v>
      </c>
      <c r="C4404" t="n">
        <v>962</v>
      </c>
      <c r="D4404" t="inlineStr">
        <is>
          <t>Sollen Sachbeschädigungen im öffentlichen Raum (Vandalismus, Sprayereien) sowie Littering konsequenter verfolgt und härter bestraft werden?</t>
        </is>
      </c>
      <c r="E4404" t="inlineStr">
        <is>
          <t>Standard-4</t>
        </is>
      </c>
      <c r="F4404" t="n">
        <v>7</v>
      </c>
      <c r="G4404" t="inlineStr">
        <is>
          <t>Justiz, Armee &amp; Polizei</t>
        </is>
      </c>
      <c r="H4404" t="inlineStr">
        <is>
          <t>Q06984</t>
        </is>
      </c>
      <c r="I4404" t="inlineStr">
        <is>
          <t>de</t>
        </is>
      </c>
      <c r="J4404" t="b">
        <v>1</v>
      </c>
      <c r="K4404" t="inlineStr">
        <is>
          <t>d97c1f944a8504c5c96e445a40216311</t>
        </is>
      </c>
      <c r="L4404" t="inlineStr">
        <is>
          <t>d97c1f944a8504c5c96e445a40216311</t>
        </is>
      </c>
      <c r="M4404" t="n">
        <v>670</v>
      </c>
      <c r="N4404" t="n">
        <v>670</v>
      </c>
    </row>
    <row r="4405">
      <c r="A4405" t="n">
        <v>191</v>
      </c>
      <c r="B4405" t="n">
        <v>2018</v>
      </c>
      <c r="C4405" t="n">
        <v>2969</v>
      </c>
      <c r="D4405" t="inlineStr">
        <is>
          <t>Sollen Sachbeschädigungen im öffentlichen Raum (Vandalismus, Sprayereien) sowie Littering konsequenter verfolgt und härter bestraft werden?</t>
        </is>
      </c>
      <c r="E4405" t="inlineStr">
        <is>
          <t>Standard-4</t>
        </is>
      </c>
      <c r="F4405" t="n">
        <v>7</v>
      </c>
      <c r="G4405" t="inlineStr">
        <is>
          <t>Justiz, Armee &amp; Polizei</t>
        </is>
      </c>
      <c r="H4405" t="inlineStr">
        <is>
          <t>Q07030</t>
        </is>
      </c>
      <c r="I4405" t="inlineStr">
        <is>
          <t>de</t>
        </is>
      </c>
      <c r="J4405" t="b">
        <v>1</v>
      </c>
      <c r="K4405" t="inlineStr">
        <is>
          <t>d97c1f944a8504c5c96e445a40216311</t>
        </is>
      </c>
      <c r="L4405" t="inlineStr">
        <is>
          <t>d97c1f944a8504c5c96e445a40216311</t>
        </is>
      </c>
      <c r="M4405" t="n">
        <v>670</v>
      </c>
      <c r="N4405" t="n">
        <v>670</v>
      </c>
    </row>
    <row r="4406">
      <c r="A4406" t="n">
        <v>61</v>
      </c>
      <c r="B4406" t="n">
        <v>2014</v>
      </c>
      <c r="C4406" t="n">
        <v>962</v>
      </c>
      <c r="D4406" t="inlineStr">
        <is>
          <t>Sollen Sachbeschädigungen im öffentlichen Raum (Vandalismus, Sprayereien) sowie Littering konsequenter verfolgt und härter bestraft werden?</t>
        </is>
      </c>
      <c r="E4406" t="inlineStr">
        <is>
          <t>Standard-4</t>
        </is>
      </c>
      <c r="F4406" t="n">
        <v>7</v>
      </c>
      <c r="G4406" t="inlineStr">
        <is>
          <t>Justiz, Armee &amp; Polizei</t>
        </is>
      </c>
      <c r="H4406" t="inlineStr">
        <is>
          <t>Q07095</t>
        </is>
      </c>
      <c r="I4406" t="inlineStr">
        <is>
          <t>de</t>
        </is>
      </c>
      <c r="J4406" t="b">
        <v>1</v>
      </c>
      <c r="K4406" t="inlineStr">
        <is>
          <t>d97c1f944a8504c5c96e445a40216311</t>
        </is>
      </c>
      <c r="L4406" t="inlineStr">
        <is>
          <t>d97c1f944a8504c5c96e445a40216311</t>
        </is>
      </c>
      <c r="M4406" t="n">
        <v>670</v>
      </c>
      <c r="N4406" t="n">
        <v>670</v>
      </c>
    </row>
    <row r="4408">
      <c r="A4408" s="1">
        <f>== Cluster 644 – 9 Fragen – alle Fragen identisch ===</f>
        <v/>
      </c>
      <c r="B4408" s="1" t="n"/>
      <c r="C4408" s="1" t="n"/>
      <c r="D4408" s="1" t="n"/>
      <c r="E4408" s="1" t="n"/>
      <c r="F4408" s="1" t="n"/>
      <c r="G4408" s="1" t="n"/>
      <c r="H4408" s="1" t="n"/>
      <c r="I4408" s="1" t="n"/>
      <c r="J4408" s="1" t="n"/>
      <c r="K4408" s="1" t="n"/>
      <c r="L4408" s="1" t="n"/>
      <c r="M4408" s="1" t="n"/>
      <c r="N4408" s="1" t="n"/>
    </row>
    <row r="4409">
      <c r="A4409" t="inlineStr">
        <is>
          <t>ID_Wahl</t>
        </is>
      </c>
      <c r="B4409" t="inlineStr">
        <is>
          <t>Datum</t>
        </is>
      </c>
      <c r="C4409" t="inlineStr">
        <is>
          <t>Frage_ID</t>
        </is>
      </c>
      <c r="D4409" t="inlineStr">
        <is>
          <t>Frage_Text</t>
        </is>
      </c>
      <c r="E4409" t="inlineStr">
        <is>
          <t>Frage_Typ</t>
        </is>
      </c>
      <c r="F4409" t="inlineStr">
        <is>
          <t>Bereich_ID</t>
        </is>
      </c>
      <c r="G4409" t="inlineStr">
        <is>
          <t>Bereich</t>
        </is>
      </c>
      <c r="H4409" t="inlineStr">
        <is>
          <t>ID_gesamt</t>
        </is>
      </c>
      <c r="I4409" t="inlineStr">
        <is>
          <t>Sprache</t>
        </is>
      </c>
      <c r="J4409" t="inlineStr">
        <is>
          <t>Duplikat</t>
        </is>
      </c>
      <c r="K4409" t="inlineStr">
        <is>
          <t>Frage_Hash</t>
        </is>
      </c>
      <c r="L4409" t="inlineStr">
        <is>
          <t>Duplikat_Gruppe</t>
        </is>
      </c>
      <c r="M4409" t="inlineStr">
        <is>
          <t>Cluster_Duplikate</t>
        </is>
      </c>
      <c r="N4409" t="inlineStr">
        <is>
          <t>Cluster_Final</t>
        </is>
      </c>
    </row>
    <row r="4410">
      <c r="A4410" t="n">
        <v>76</v>
      </c>
      <c r="B4410" t="n">
        <v>2015</v>
      </c>
      <c r="C4410" t="n">
        <v>1148</v>
      </c>
      <c r="D4410" t="inlineStr">
        <is>
          <t>Sind Sie für eine vollständige Liberalisierung der Geschäftsöffnungszeiten (Geschäfte können die Öffnungszeiten nach freiem Ermessen festlegen)?</t>
        </is>
      </c>
      <c r="E4410" t="inlineStr">
        <is>
          <t>Standard-4</t>
        </is>
      </c>
      <c r="F4410" t="n">
        <v>15</v>
      </c>
      <c r="G4410" t="inlineStr">
        <is>
          <t>Wirtschaft &amp; Arbeit</t>
        </is>
      </c>
      <c r="H4410" t="inlineStr">
        <is>
          <t>Q04556</t>
        </is>
      </c>
      <c r="I4410" t="inlineStr">
        <is>
          <t>de</t>
        </is>
      </c>
      <c r="J4410" t="b">
        <v>1</v>
      </c>
      <c r="K4410" t="inlineStr">
        <is>
          <t>b0d74486574b7affcb560842de42bb88</t>
        </is>
      </c>
      <c r="L4410" t="inlineStr">
        <is>
          <t>b0d74486574b7affcb560842de42bb88</t>
        </is>
      </c>
      <c r="M4410" t="n">
        <v>644</v>
      </c>
      <c r="N4410" t="n">
        <v>644</v>
      </c>
    </row>
    <row r="4411">
      <c r="A4411" t="n">
        <v>96</v>
      </c>
      <c r="B4411" t="n">
        <v>2015</v>
      </c>
      <c r="C4411" t="n">
        <v>1148</v>
      </c>
      <c r="D4411" t="inlineStr">
        <is>
          <t>Sind Sie für eine vollständige Liberalisierung der Geschäftsöffnungszeiten (Geschäfte können die Öffnungszeiten nach freiem Ermessen festlegen)?</t>
        </is>
      </c>
      <c r="E4411" t="inlineStr">
        <is>
          <t>Standard-4</t>
        </is>
      </c>
      <c r="F4411" t="n">
        <v>15</v>
      </c>
      <c r="G4411" t="inlineStr">
        <is>
          <t>Wirtschaft &amp; Arbeit</t>
        </is>
      </c>
      <c r="H4411" t="inlineStr">
        <is>
          <t>Q04730</t>
        </is>
      </c>
      <c r="I4411" t="inlineStr">
        <is>
          <t>de</t>
        </is>
      </c>
      <c r="J4411" t="b">
        <v>1</v>
      </c>
      <c r="K4411" t="inlineStr">
        <is>
          <t>b0d74486574b7affcb560842de42bb88</t>
        </is>
      </c>
      <c r="L4411" t="inlineStr">
        <is>
          <t>b0d74486574b7affcb560842de42bb88</t>
        </is>
      </c>
      <c r="M4411" t="n">
        <v>644</v>
      </c>
      <c r="N4411" t="n">
        <v>644</v>
      </c>
    </row>
    <row r="4412">
      <c r="A4412" t="n">
        <v>80</v>
      </c>
      <c r="B4412" t="n">
        <v>2015</v>
      </c>
      <c r="C4412" t="n">
        <v>1265</v>
      </c>
      <c r="D4412" t="inlineStr">
        <is>
          <t>Sind Sie für eine vollständige Liberalisierung der Geschäftsöffnungszeiten (Geschäfte können die Öffnungszeiten nach freiem Ermessen festlegen)?</t>
        </is>
      </c>
      <c r="E4412" t="inlineStr">
        <is>
          <t>Standard-4</t>
        </is>
      </c>
      <c r="F4412" t="n">
        <v>15</v>
      </c>
      <c r="G4412" t="inlineStr">
        <is>
          <t>Wirtschaft &amp; Arbeit</t>
        </is>
      </c>
      <c r="H4412" t="inlineStr">
        <is>
          <t>Q04917</t>
        </is>
      </c>
      <c r="I4412" t="inlineStr">
        <is>
          <t>de</t>
        </is>
      </c>
      <c r="J4412" t="b">
        <v>1</v>
      </c>
      <c r="K4412" t="inlineStr">
        <is>
          <t>b0d74486574b7affcb560842de42bb88</t>
        </is>
      </c>
      <c r="L4412" t="inlineStr">
        <is>
          <t>b0d74486574b7affcb560842de42bb88</t>
        </is>
      </c>
      <c r="M4412" t="n">
        <v>644</v>
      </c>
      <c r="N4412" t="n">
        <v>644</v>
      </c>
    </row>
    <row r="4413">
      <c r="A4413" t="n">
        <v>56</v>
      </c>
      <c r="B4413" t="n">
        <v>2014</v>
      </c>
      <c r="C4413" t="n">
        <v>739</v>
      </c>
      <c r="D4413" t="inlineStr">
        <is>
          <t>Sind Sie für eine vollständige Liberalisierung der Geschäftsöffnungszeiten (Geschäfte können die Öffnungszeiten nach freiem Ermessen festlegen)?</t>
        </is>
      </c>
      <c r="E4413" t="inlineStr">
        <is>
          <t>Standard-4</t>
        </is>
      </c>
      <c r="F4413" t="n">
        <v>15</v>
      </c>
      <c r="G4413" t="inlineStr">
        <is>
          <t>Wirtschaft &amp; Arbeit</t>
        </is>
      </c>
      <c r="H4413" t="inlineStr">
        <is>
          <t>Q06440</t>
        </is>
      </c>
      <c r="I4413" t="inlineStr">
        <is>
          <t>de</t>
        </is>
      </c>
      <c r="J4413" t="b">
        <v>1</v>
      </c>
      <c r="K4413" t="inlineStr">
        <is>
          <t>b0d74486574b7affcb560842de42bb88</t>
        </is>
      </c>
      <c r="L4413" t="inlineStr">
        <is>
          <t>b0d74486574b7affcb560842de42bb88</t>
        </is>
      </c>
      <c r="M4413" t="n">
        <v>644</v>
      </c>
      <c r="N4413" t="n">
        <v>644</v>
      </c>
    </row>
    <row r="4414">
      <c r="A4414" t="n">
        <v>76</v>
      </c>
      <c r="B4414" t="n">
        <v>2015</v>
      </c>
      <c r="C4414" t="n">
        <v>1148</v>
      </c>
      <c r="D4414" t="inlineStr">
        <is>
          <t>Sind Sie für eine vollständige Liberalisierung der Geschäftsöffnungszeiten (Geschäfte können die Öffnungszeiten nach freiem Ermessen festlegen)?</t>
        </is>
      </c>
      <c r="E4414" t="inlineStr">
        <is>
          <t>Standard-4</t>
        </is>
      </c>
      <c r="F4414" t="n">
        <v>15</v>
      </c>
      <c r="G4414" t="inlineStr">
        <is>
          <t>Wirtschaft &amp; Arbeit</t>
        </is>
      </c>
      <c r="H4414" t="inlineStr">
        <is>
          <t>Q06552</t>
        </is>
      </c>
      <c r="I4414" t="inlineStr">
        <is>
          <t>de</t>
        </is>
      </c>
      <c r="J4414" t="b">
        <v>1</v>
      </c>
      <c r="K4414" t="inlineStr">
        <is>
          <t>b0d74486574b7affcb560842de42bb88</t>
        </is>
      </c>
      <c r="L4414" t="inlineStr">
        <is>
          <t>b0d74486574b7affcb560842de42bb88</t>
        </is>
      </c>
      <c r="M4414" t="n">
        <v>644</v>
      </c>
      <c r="N4414" t="n">
        <v>644</v>
      </c>
    </row>
    <row r="4415">
      <c r="A4415" t="n">
        <v>63</v>
      </c>
      <c r="B4415" t="n">
        <v>2014</v>
      </c>
      <c r="C4415" t="n">
        <v>739</v>
      </c>
      <c r="D4415" t="inlineStr">
        <is>
          <t>Sind Sie für eine vollständige Liberalisierung der Geschäftsöffnungszeiten (Geschäfte können die Öffnungszeiten nach freiem Ermessen festlegen)?</t>
        </is>
      </c>
      <c r="E4415" t="inlineStr">
        <is>
          <t>Standard-4</t>
        </is>
      </c>
      <c r="F4415" t="n">
        <v>15</v>
      </c>
      <c r="G4415" t="inlineStr">
        <is>
          <t>Wirtschaft &amp; Arbeit</t>
        </is>
      </c>
      <c r="H4415" t="inlineStr">
        <is>
          <t>Q07009</t>
        </is>
      </c>
      <c r="I4415" t="inlineStr">
        <is>
          <t>de</t>
        </is>
      </c>
      <c r="J4415" t="b">
        <v>1</v>
      </c>
      <c r="K4415" t="inlineStr">
        <is>
          <t>b0d74486574b7affcb560842de42bb88</t>
        </is>
      </c>
      <c r="L4415" t="inlineStr">
        <is>
          <t>b0d74486574b7affcb560842de42bb88</t>
        </is>
      </c>
      <c r="M4415" t="n">
        <v>644</v>
      </c>
      <c r="N4415" t="n">
        <v>644</v>
      </c>
    </row>
    <row r="4416">
      <c r="A4416" t="n">
        <v>96</v>
      </c>
      <c r="B4416" t="n">
        <v>2015</v>
      </c>
      <c r="C4416" t="n">
        <v>1148</v>
      </c>
      <c r="D4416" t="inlineStr">
        <is>
          <t>Sind Sie für eine vollständige Liberalisierung der Geschäftsöffnungszeiten (Geschäfte können die Öffnungszeiten nach freiem Ermessen festlegen)?</t>
        </is>
      </c>
      <c r="E4416" t="inlineStr">
        <is>
          <t>Standard-4</t>
        </is>
      </c>
      <c r="F4416" t="n">
        <v>15</v>
      </c>
      <c r="G4416" t="inlineStr">
        <is>
          <t>Wirtschaft &amp; Arbeit</t>
        </is>
      </c>
      <c r="H4416" t="inlineStr">
        <is>
          <t>Q07348</t>
        </is>
      </c>
      <c r="I4416" t="inlineStr">
        <is>
          <t>de</t>
        </is>
      </c>
      <c r="J4416" t="b">
        <v>1</v>
      </c>
      <c r="K4416" t="inlineStr">
        <is>
          <t>b0d74486574b7affcb560842de42bb88</t>
        </is>
      </c>
      <c r="L4416" t="inlineStr">
        <is>
          <t>b0d74486574b7affcb560842de42bb88</t>
        </is>
      </c>
      <c r="M4416" t="n">
        <v>644</v>
      </c>
      <c r="N4416" t="n">
        <v>644</v>
      </c>
    </row>
    <row r="4417">
      <c r="A4417" t="n">
        <v>70</v>
      </c>
      <c r="B4417" t="n">
        <v>2014</v>
      </c>
      <c r="C4417" t="n">
        <v>1056</v>
      </c>
      <c r="D4417" t="inlineStr">
        <is>
          <t>Sind Sie für eine vollständige Liberalisierung der Geschäftsöffnungszeiten (Geschäfte können die Öffnungszeiten nach freiem Ermessen festlegen)?</t>
        </is>
      </c>
      <c r="E4417" t="inlineStr">
        <is>
          <t>Standard-4</t>
        </is>
      </c>
      <c r="F4417" t="n">
        <v>15</v>
      </c>
      <c r="G4417" t="inlineStr">
        <is>
          <t>Wirtschaft &amp; Arbeit</t>
        </is>
      </c>
      <c r="H4417" t="inlineStr">
        <is>
          <t>Q08826</t>
        </is>
      </c>
      <c r="I4417" t="inlineStr">
        <is>
          <t>de</t>
        </is>
      </c>
      <c r="J4417" t="b">
        <v>1</v>
      </c>
      <c r="K4417" t="inlineStr">
        <is>
          <t>b0d74486574b7affcb560842de42bb88</t>
        </is>
      </c>
      <c r="L4417" t="inlineStr">
        <is>
          <t>b0d74486574b7affcb560842de42bb88</t>
        </is>
      </c>
      <c r="M4417" t="n">
        <v>644</v>
      </c>
      <c r="N4417" t="n">
        <v>644</v>
      </c>
    </row>
    <row r="4418">
      <c r="A4418" t="n">
        <v>80</v>
      </c>
      <c r="B4418" t="n">
        <v>2015</v>
      </c>
      <c r="C4418" t="n">
        <v>1265</v>
      </c>
      <c r="D4418" t="inlineStr">
        <is>
          <t>Sind Sie für eine vollständige Liberalisierung der Geschäftsöffnungszeiten (Geschäfte können die Öffnungszeiten nach freiem Ermessen festlegen)?</t>
        </is>
      </c>
      <c r="E4418" t="inlineStr">
        <is>
          <t>Standard-4</t>
        </is>
      </c>
      <c r="F4418" t="n">
        <v>15</v>
      </c>
      <c r="G4418" t="inlineStr">
        <is>
          <t>Wirtschaft &amp; Arbeit</t>
        </is>
      </c>
      <c r="H4418" t="inlineStr">
        <is>
          <t>Q08939</t>
        </is>
      </c>
      <c r="I4418" t="inlineStr">
        <is>
          <t>de</t>
        </is>
      </c>
      <c r="J4418" t="b">
        <v>1</v>
      </c>
      <c r="K4418" t="inlineStr">
        <is>
          <t>b0d74486574b7affcb560842de42bb88</t>
        </is>
      </c>
      <c r="L4418" t="inlineStr">
        <is>
          <t>b0d74486574b7affcb560842de42bb88</t>
        </is>
      </c>
      <c r="M4418" t="n">
        <v>644</v>
      </c>
      <c r="N4418" t="n">
        <v>644</v>
      </c>
    </row>
    <row r="4420">
      <c r="A4420" s="1">
        <f>== Cluster 547 – 9 Fragen – alle Fragen identisch ===</f>
        <v/>
      </c>
      <c r="B4420" s="1" t="n"/>
      <c r="C4420" s="1" t="n"/>
      <c r="D4420" s="1" t="n"/>
      <c r="E4420" s="1" t="n"/>
      <c r="F4420" s="1" t="n"/>
      <c r="G4420" s="1" t="n"/>
      <c r="H4420" s="1" t="n"/>
      <c r="I4420" s="1" t="n"/>
      <c r="J4420" s="1" t="n"/>
      <c r="K4420" s="1" t="n"/>
      <c r="L4420" s="1" t="n"/>
      <c r="M4420" s="1" t="n"/>
      <c r="N4420" s="1" t="n"/>
    </row>
    <row r="4421">
      <c r="A4421" t="inlineStr">
        <is>
          <t>ID_Wahl</t>
        </is>
      </c>
      <c r="B4421" t="inlineStr">
        <is>
          <t>Datum</t>
        </is>
      </c>
      <c r="C4421" t="inlineStr">
        <is>
          <t>Frage_ID</t>
        </is>
      </c>
      <c r="D4421" t="inlineStr">
        <is>
          <t>Frage_Text</t>
        </is>
      </c>
      <c r="E4421" t="inlineStr">
        <is>
          <t>Frage_Typ</t>
        </is>
      </c>
      <c r="F4421" t="inlineStr">
        <is>
          <t>Bereich_ID</t>
        </is>
      </c>
      <c r="G4421" t="inlineStr">
        <is>
          <t>Bereich</t>
        </is>
      </c>
      <c r="H4421" t="inlineStr">
        <is>
          <t>ID_gesamt</t>
        </is>
      </c>
      <c r="I4421" t="inlineStr">
        <is>
          <t>Sprache</t>
        </is>
      </c>
      <c r="J4421" t="inlineStr">
        <is>
          <t>Duplikat</t>
        </is>
      </c>
      <c r="K4421" t="inlineStr">
        <is>
          <t>Frage_Hash</t>
        </is>
      </c>
      <c r="L4421" t="inlineStr">
        <is>
          <t>Duplikat_Gruppe</t>
        </is>
      </c>
      <c r="M4421" t="inlineStr">
        <is>
          <t>Cluster_Duplikate</t>
        </is>
      </c>
      <c r="N4421" t="inlineStr">
        <is>
          <t>Cluster_Final</t>
        </is>
      </c>
    </row>
    <row r="4422">
      <c r="A4422" t="n">
        <v>1084</v>
      </c>
      <c r="B4422" s="2" t="n">
        <v>45221</v>
      </c>
      <c r="C4422" t="n">
        <v>32280</v>
      </c>
      <c r="D4422" t="inlineStr">
        <is>
          <t>Wie beurteilen Sie folgende Aussage: "Ein stärkerer Umweltschutz ist notwendig, auch wenn er zu Lasten des Wirtschaftswachstums durchgesetzt werden muss."</t>
        </is>
      </c>
      <c r="E4422" t="inlineStr">
        <is>
          <t>options7</t>
        </is>
      </c>
      <c r="F4422" t="n">
        <v>11463</v>
      </c>
      <c r="G4422" t="inlineStr">
        <is>
          <t>Werthaltungen</t>
        </is>
      </c>
      <c r="H4422" t="inlineStr">
        <is>
          <t>Q02818</t>
        </is>
      </c>
      <c r="I4422" t="inlineStr">
        <is>
          <t>de</t>
        </is>
      </c>
      <c r="J4422" t="b">
        <v>1</v>
      </c>
      <c r="K4422" t="inlineStr">
        <is>
          <t>ef7ea6d1c54ecdea157dca00146e7926</t>
        </is>
      </c>
      <c r="L4422" t="inlineStr">
        <is>
          <t>ef7ea6d1c54ecdea157dca00146e7926</t>
        </is>
      </c>
      <c r="M4422" t="n">
        <v>547</v>
      </c>
      <c r="N4422" t="n">
        <v>547</v>
      </c>
    </row>
    <row r="4423">
      <c r="A4423" t="n">
        <v>1094</v>
      </c>
      <c r="B4423" s="2" t="n">
        <v>45354</v>
      </c>
      <c r="C4423" t="n">
        <v>32438</v>
      </c>
      <c r="D4423" t="inlineStr">
        <is>
          <t>Wie beurteilen Sie folgende Aussage: "Ein stärkerer Umweltschutz ist notwendig, auch wenn er zu Lasten des Wirtschaftswachstums durchgesetzt werden muss."</t>
        </is>
      </c>
      <c r="E4423" t="inlineStr">
        <is>
          <t>options7</t>
        </is>
      </c>
      <c r="F4423" t="n">
        <v>11487</v>
      </c>
      <c r="G4423" t="inlineStr">
        <is>
          <t>Wertehaltungen</t>
        </is>
      </c>
      <c r="H4423" t="inlineStr">
        <is>
          <t>Q02973</t>
        </is>
      </c>
      <c r="I4423" t="inlineStr">
        <is>
          <t>de</t>
        </is>
      </c>
      <c r="J4423" t="b">
        <v>1</v>
      </c>
      <c r="K4423" t="inlineStr">
        <is>
          <t>ef7ea6d1c54ecdea157dca00146e7926</t>
        </is>
      </c>
      <c r="L4423" t="inlineStr">
        <is>
          <t>ef7ea6d1c54ecdea157dca00146e7926</t>
        </is>
      </c>
      <c r="M4423" t="n">
        <v>547</v>
      </c>
      <c r="N4423" t="n">
        <v>547</v>
      </c>
    </row>
    <row r="4424">
      <c r="A4424" t="n">
        <v>1115</v>
      </c>
      <c r="B4424" s="2" t="n">
        <v>45557</v>
      </c>
      <c r="C4424" t="n">
        <v>32882</v>
      </c>
      <c r="D4424" t="inlineStr">
        <is>
          <t>Wie beurteilen Sie folgende Aussage: "Ein stärkerer Umweltschutz ist notwendig, auch wenn er zu Lasten des Wirtschaftswachstums durchgesetzt werden muss."</t>
        </is>
      </c>
      <c r="E4424" t="inlineStr">
        <is>
          <t>options7</t>
        </is>
      </c>
      <c r="F4424" t="n">
        <v>11606</v>
      </c>
      <c r="G4424" t="inlineStr">
        <is>
          <t>Wertehaltungen</t>
        </is>
      </c>
      <c r="H4424" t="inlineStr">
        <is>
          <t>Q03216</t>
        </is>
      </c>
      <c r="I4424" t="inlineStr">
        <is>
          <t>de</t>
        </is>
      </c>
      <c r="J4424" t="b">
        <v>1</v>
      </c>
      <c r="K4424" t="inlineStr">
        <is>
          <t>ef7ea6d1c54ecdea157dca00146e7926</t>
        </is>
      </c>
      <c r="L4424" t="inlineStr">
        <is>
          <t>ef7ea6d1c54ecdea157dca00146e7926</t>
        </is>
      </c>
      <c r="M4424" t="n">
        <v>547</v>
      </c>
      <c r="N4424" t="n">
        <v>547</v>
      </c>
    </row>
    <row r="4425">
      <c r="A4425" t="n">
        <v>1122</v>
      </c>
      <c r="B4425" s="2" t="n">
        <v>45557</v>
      </c>
      <c r="C4425" t="n">
        <v>32786</v>
      </c>
      <c r="D4425" t="inlineStr">
        <is>
          <t>Wie beurteilen Sie folgende Aussage: "Ein stärkerer Umweltschutz ist notwendig, auch wenn er zu Lasten des Wirtschaftswachstums durchgesetzt werden muss."</t>
        </is>
      </c>
      <c r="E4425" t="inlineStr">
        <is>
          <t>options7</t>
        </is>
      </c>
      <c r="F4425" t="n">
        <v>11582</v>
      </c>
      <c r="G4425" t="inlineStr">
        <is>
          <t>Werthaltungen</t>
        </is>
      </c>
      <c r="H4425" t="inlineStr">
        <is>
          <t>Q03361</t>
        </is>
      </c>
      <c r="I4425" t="inlineStr">
        <is>
          <t>de</t>
        </is>
      </c>
      <c r="J4425" t="b">
        <v>1</v>
      </c>
      <c r="K4425" t="inlineStr">
        <is>
          <t>ef7ea6d1c54ecdea157dca00146e7926</t>
        </is>
      </c>
      <c r="L4425" t="inlineStr">
        <is>
          <t>ef7ea6d1c54ecdea157dca00146e7926</t>
        </is>
      </c>
      <c r="M4425" t="n">
        <v>547</v>
      </c>
      <c r="N4425" t="n">
        <v>547</v>
      </c>
    </row>
    <row r="4426">
      <c r="A4426" t="n">
        <v>1124</v>
      </c>
      <c r="B4426" s="2" t="n">
        <v>45585</v>
      </c>
      <c r="C4426" t="n">
        <v>32983</v>
      </c>
      <c r="D4426" t="inlineStr">
        <is>
          <t>Wie beurteilen Sie folgende Aussage: "Ein stärkerer Umweltschutz ist notwendig, auch wenn er zu Lasten des Wirtschaftswachstums durchgesetzt werden muss."</t>
        </is>
      </c>
      <c r="E4426" t="inlineStr">
        <is>
          <t>options7</t>
        </is>
      </c>
      <c r="F4426" t="n">
        <v>11629</v>
      </c>
      <c r="G4426" t="inlineStr">
        <is>
          <t>Werthaltungen</t>
        </is>
      </c>
      <c r="H4426" t="inlineStr">
        <is>
          <t>Q03413</t>
        </is>
      </c>
      <c r="I4426" t="inlineStr">
        <is>
          <t>de</t>
        </is>
      </c>
      <c r="J4426" t="b">
        <v>1</v>
      </c>
      <c r="K4426" t="inlineStr">
        <is>
          <t>ef7ea6d1c54ecdea157dca00146e7926</t>
        </is>
      </c>
      <c r="L4426" t="inlineStr">
        <is>
          <t>ef7ea6d1c54ecdea157dca00146e7926</t>
        </is>
      </c>
      <c r="M4426" t="n">
        <v>547</v>
      </c>
      <c r="N4426" t="n">
        <v>547</v>
      </c>
    </row>
    <row r="4427">
      <c r="A4427" t="n">
        <v>1125</v>
      </c>
      <c r="B4427" s="2" t="n">
        <v>45585</v>
      </c>
      <c r="C4427" t="n">
        <v>32932</v>
      </c>
      <c r="D4427" t="inlineStr">
        <is>
          <t>Wie beurteilen Sie folgende Aussage: "Ein stärkerer Umweltschutz ist notwendig, auch wenn er zu Lasten des Wirtschaftswachstums durchgesetzt werden muss."</t>
        </is>
      </c>
      <c r="E4427" t="inlineStr">
        <is>
          <t>options7</t>
        </is>
      </c>
      <c r="F4427" t="n">
        <v>11618</v>
      </c>
      <c r="G4427" t="inlineStr">
        <is>
          <t>Wertehaltungen</t>
        </is>
      </c>
      <c r="H4427" t="inlineStr">
        <is>
          <t>Q03462</t>
        </is>
      </c>
      <c r="I4427" t="inlineStr">
        <is>
          <t>de</t>
        </is>
      </c>
      <c r="J4427" t="b">
        <v>1</v>
      </c>
      <c r="K4427" t="inlineStr">
        <is>
          <t>ef7ea6d1c54ecdea157dca00146e7926</t>
        </is>
      </c>
      <c r="L4427" t="inlineStr">
        <is>
          <t>ef7ea6d1c54ecdea157dca00146e7926</t>
        </is>
      </c>
      <c r="M4427" t="n">
        <v>547</v>
      </c>
      <c r="N4427" t="n">
        <v>547</v>
      </c>
    </row>
    <row r="4428">
      <c r="A4428" t="n">
        <v>1129</v>
      </c>
      <c r="B4428" s="2" t="n">
        <v>45620</v>
      </c>
      <c r="C4428" t="n">
        <v>33079</v>
      </c>
      <c r="D4428" t="inlineStr">
        <is>
          <t>Wie beurteilen Sie folgende Aussage: "Ein stärkerer Umweltschutz ist notwendig, auch wenn er zu Lasten des Wirtschaftswachstums durchgesetzt werden muss."</t>
        </is>
      </c>
      <c r="E4428" t="inlineStr">
        <is>
          <t>options7</t>
        </is>
      </c>
      <c r="F4428" t="n">
        <v>11653</v>
      </c>
      <c r="G4428" t="inlineStr">
        <is>
          <t>Werthaltungen</t>
        </is>
      </c>
      <c r="H4428" t="inlineStr">
        <is>
          <t>Q03509</t>
        </is>
      </c>
      <c r="I4428" t="inlineStr">
        <is>
          <t>de</t>
        </is>
      </c>
      <c r="J4428" t="b">
        <v>1</v>
      </c>
      <c r="K4428" t="inlineStr">
        <is>
          <t>ef7ea6d1c54ecdea157dca00146e7926</t>
        </is>
      </c>
      <c r="L4428" t="inlineStr">
        <is>
          <t>ef7ea6d1c54ecdea157dca00146e7926</t>
        </is>
      </c>
      <c r="M4428" t="n">
        <v>547</v>
      </c>
      <c r="N4428" t="n">
        <v>547</v>
      </c>
    </row>
    <row r="4429">
      <c r="A4429" t="n">
        <v>1132</v>
      </c>
      <c r="B4429" s="2" t="n">
        <v>45620</v>
      </c>
      <c r="C4429" t="n">
        <v>33032</v>
      </c>
      <c r="D4429" t="inlineStr">
        <is>
          <t>Wie beurteilen Sie folgende Aussage: "Ein stärkerer Umweltschutz ist notwendig, auch wenn er zu Lasten des Wirtschaftswachstums durchgesetzt werden muss."</t>
        </is>
      </c>
      <c r="E4429" t="inlineStr">
        <is>
          <t>options7</t>
        </is>
      </c>
      <c r="F4429" t="n">
        <v>11641</v>
      </c>
      <c r="G4429" t="inlineStr">
        <is>
          <t>Wertehaltungen</t>
        </is>
      </c>
      <c r="H4429" t="inlineStr">
        <is>
          <t>Q03607</t>
        </is>
      </c>
      <c r="I4429" t="inlineStr">
        <is>
          <t>de</t>
        </is>
      </c>
      <c r="J4429" t="b">
        <v>1</v>
      </c>
      <c r="K4429" t="inlineStr">
        <is>
          <t>ef7ea6d1c54ecdea157dca00146e7926</t>
        </is>
      </c>
      <c r="L4429" t="inlineStr">
        <is>
          <t>ef7ea6d1c54ecdea157dca00146e7926</t>
        </is>
      </c>
      <c r="M4429" t="n">
        <v>547</v>
      </c>
      <c r="N4429" t="n">
        <v>547</v>
      </c>
    </row>
    <row r="4430">
      <c r="A4430" t="n">
        <v>1156</v>
      </c>
      <c r="B4430" s="2" t="n">
        <v>45760</v>
      </c>
      <c r="C4430" t="n">
        <v>33466</v>
      </c>
      <c r="D4430" t="inlineStr">
        <is>
          <t>Wie beurteilen Sie folgende Aussage: "Ein stärkerer Umweltschutz ist notwendig, auch wenn er zu Lasten des Wirtschaftswachstums durchgesetzt werden muss."</t>
        </is>
      </c>
      <c r="E4430" t="inlineStr">
        <is>
          <t>options7</t>
        </is>
      </c>
      <c r="F4430" t="n">
        <v>11744</v>
      </c>
      <c r="G4430" t="inlineStr">
        <is>
          <t>Werthaltungen</t>
        </is>
      </c>
      <c r="H4430" t="inlineStr">
        <is>
          <t>Q03799</t>
        </is>
      </c>
      <c r="I4430" t="inlineStr">
        <is>
          <t>de</t>
        </is>
      </c>
      <c r="J4430" t="b">
        <v>1</v>
      </c>
      <c r="K4430" t="inlineStr">
        <is>
          <t>ef7ea6d1c54ecdea157dca00146e7926</t>
        </is>
      </c>
      <c r="L4430" t="inlineStr">
        <is>
          <t>ef7ea6d1c54ecdea157dca00146e7926</t>
        </is>
      </c>
      <c r="M4430" t="n">
        <v>547</v>
      </c>
      <c r="N4430" t="n">
        <v>547</v>
      </c>
    </row>
    <row r="4432">
      <c r="A4432" s="1">
        <f>== Cluster 13 – 9 Fragen – alle Fragen identisch ===</f>
        <v/>
      </c>
      <c r="B4432" s="1" t="n"/>
      <c r="C4432" s="1" t="n"/>
      <c r="D4432" s="1" t="n"/>
      <c r="E4432" s="1" t="n"/>
      <c r="F4432" s="1" t="n"/>
      <c r="G4432" s="1" t="n"/>
      <c r="H4432" s="1" t="n"/>
      <c r="I4432" s="1" t="n"/>
      <c r="J4432" s="1" t="n"/>
      <c r="K4432" s="1" t="n"/>
      <c r="L4432" s="1" t="n"/>
      <c r="M4432" s="1" t="n"/>
      <c r="N4432" s="1" t="n"/>
    </row>
    <row r="4433">
      <c r="A4433" t="inlineStr">
        <is>
          <t>ID_Wahl</t>
        </is>
      </c>
      <c r="B4433" t="inlineStr">
        <is>
          <t>Datum</t>
        </is>
      </c>
      <c r="C4433" t="inlineStr">
        <is>
          <t>Frage_ID</t>
        </is>
      </c>
      <c r="D4433" t="inlineStr">
        <is>
          <t>Frage_Text</t>
        </is>
      </c>
      <c r="E4433" t="inlineStr">
        <is>
          <t>Frage_Typ</t>
        </is>
      </c>
      <c r="F4433" t="inlineStr">
        <is>
          <t>Bereich_ID</t>
        </is>
      </c>
      <c r="G4433" t="inlineStr">
        <is>
          <t>Bereich</t>
        </is>
      </c>
      <c r="H4433" t="inlineStr">
        <is>
          <t>ID_gesamt</t>
        </is>
      </c>
      <c r="I4433" t="inlineStr">
        <is>
          <t>Sprache</t>
        </is>
      </c>
      <c r="J4433" t="inlineStr">
        <is>
          <t>Duplikat</t>
        </is>
      </c>
      <c r="K4433" t="inlineStr">
        <is>
          <t>Frage_Hash</t>
        </is>
      </c>
      <c r="L4433" t="inlineStr">
        <is>
          <t>Duplikat_Gruppe</t>
        </is>
      </c>
      <c r="M4433" t="inlineStr">
        <is>
          <t>Cluster_Duplikate</t>
        </is>
      </c>
      <c r="N4433" t="inlineStr">
        <is>
          <t>Cluster_Final</t>
        </is>
      </c>
    </row>
    <row r="4434">
      <c r="A4434" t="n">
        <v>2</v>
      </c>
      <c r="B4434" s="2" t="n">
        <v>43758</v>
      </c>
      <c r="C4434" t="n">
        <v>56</v>
      </c>
      <c r="D4434" t="inlineStr">
        <is>
          <t>Sollen sich die Versicherten stärker an den Gesundheitskosten beteiligen (z.B. Erhöhung der Mindestfranchise)?</t>
        </is>
      </c>
      <c r="E4434" t="inlineStr">
        <is>
          <t>options4</t>
        </is>
      </c>
      <c r="F4434" t="n">
        <v>4205</v>
      </c>
      <c r="G4434" t="inlineStr">
        <is>
          <t>Gesundheitswesen</t>
        </is>
      </c>
      <c r="H4434" t="inlineStr">
        <is>
          <t>Q00013</t>
        </is>
      </c>
      <c r="I4434" t="inlineStr">
        <is>
          <t>de</t>
        </is>
      </c>
      <c r="J4434" t="b">
        <v>1</v>
      </c>
      <c r="K4434" t="inlineStr">
        <is>
          <t>1ffefb088b617ad393b4d0fbd5c4a91f</t>
        </is>
      </c>
      <c r="L4434" t="inlineStr">
        <is>
          <t>1ffefb088b617ad393b4d0fbd5c4a91f</t>
        </is>
      </c>
      <c r="M4434" t="n">
        <v>13</v>
      </c>
      <c r="N4434" t="n">
        <v>13</v>
      </c>
    </row>
    <row r="4435">
      <c r="A4435" t="n">
        <v>24</v>
      </c>
      <c r="B4435" s="2" t="n">
        <v>44122</v>
      </c>
      <c r="C4435" t="n">
        <v>2059</v>
      </c>
      <c r="D4435" t="inlineStr">
        <is>
          <t>Sollen sich die Versicherten stärker an den Gesundheitskosten beteiligen (z.B. Erhöhung der Mindestfranchise)?</t>
        </is>
      </c>
      <c r="E4435" t="inlineStr">
        <is>
          <t>options4</t>
        </is>
      </c>
      <c r="F4435" t="n">
        <v>4866</v>
      </c>
      <c r="G4435" t="inlineStr">
        <is>
          <t>Sozialstaat, Familie &amp; Gesundheit</t>
        </is>
      </c>
      <c r="H4435" t="inlineStr">
        <is>
          <t>Q00561</t>
        </is>
      </c>
      <c r="I4435" t="inlineStr">
        <is>
          <t>de</t>
        </is>
      </c>
      <c r="J4435" t="b">
        <v>1</v>
      </c>
      <c r="K4435" t="inlineStr">
        <is>
          <t>1ffefb088b617ad393b4d0fbd5c4a91f</t>
        </is>
      </c>
      <c r="L4435" t="inlineStr">
        <is>
          <t>1ffefb088b617ad393b4d0fbd5c4a91f</t>
        </is>
      </c>
      <c r="M4435" t="n">
        <v>13</v>
      </c>
      <c r="N4435" t="n">
        <v>13</v>
      </c>
    </row>
    <row r="4436">
      <c r="A4436" t="n">
        <v>45</v>
      </c>
      <c r="B4436" s="2" t="n">
        <v>44129</v>
      </c>
      <c r="C4436" t="n">
        <v>2185</v>
      </c>
      <c r="D4436" t="inlineStr">
        <is>
          <t>Sollen sich die Versicherten stärker an den Gesundheitskosten beteiligen (z.B. Erhöhung der Mindestfranchise)?</t>
        </is>
      </c>
      <c r="E4436" t="inlineStr">
        <is>
          <t>options4</t>
        </is>
      </c>
      <c r="F4436" t="n">
        <v>4209</v>
      </c>
      <c r="G4436" t="inlineStr">
        <is>
          <t>Gesundheitswesen</t>
        </is>
      </c>
      <c r="H4436" t="inlineStr">
        <is>
          <t>Q00620</t>
        </is>
      </c>
      <c r="I4436" t="inlineStr">
        <is>
          <t>de</t>
        </is>
      </c>
      <c r="J4436" t="b">
        <v>1</v>
      </c>
      <c r="K4436" t="inlineStr">
        <is>
          <t>1ffefb088b617ad393b4d0fbd5c4a91f</t>
        </is>
      </c>
      <c r="L4436" t="inlineStr">
        <is>
          <t>1ffefb088b617ad393b4d0fbd5c4a91f</t>
        </is>
      </c>
      <c r="M4436" t="n">
        <v>13</v>
      </c>
      <c r="N4436" t="n">
        <v>13</v>
      </c>
    </row>
    <row r="4437">
      <c r="A4437" t="n">
        <v>67</v>
      </c>
      <c r="B4437" s="2" t="n">
        <v>44234</v>
      </c>
      <c r="C4437" t="n">
        <v>2808</v>
      </c>
      <c r="D4437" t="inlineStr">
        <is>
          <t>Sollen sich die Versicherten stärker an den Gesundheitskosten beteiligen (z.B. Erhöhung der Mindestfranchise)?</t>
        </is>
      </c>
      <c r="E4437" t="inlineStr">
        <is>
          <t>options4</t>
        </is>
      </c>
      <c r="F4437" t="n">
        <v>5563</v>
      </c>
      <c r="G4437" t="inlineStr">
        <is>
          <t>Sozialstaat, Familie &amp; Gesundheitswesen</t>
        </is>
      </c>
      <c r="H4437" t="inlineStr">
        <is>
          <t>Q01137</t>
        </is>
      </c>
      <c r="I4437" t="inlineStr">
        <is>
          <t>de</t>
        </is>
      </c>
      <c r="J4437" t="b">
        <v>1</v>
      </c>
      <c r="K4437" t="inlineStr">
        <is>
          <t>1ffefb088b617ad393b4d0fbd5c4a91f</t>
        </is>
      </c>
      <c r="L4437" t="inlineStr">
        <is>
          <t>1ffefb088b617ad393b4d0fbd5c4a91f</t>
        </is>
      </c>
      <c r="M4437" t="n">
        <v>13</v>
      </c>
      <c r="N4437" t="n">
        <v>13</v>
      </c>
    </row>
    <row r="4438">
      <c r="A4438" t="n">
        <v>1084</v>
      </c>
      <c r="B4438" s="2" t="n">
        <v>45221</v>
      </c>
      <c r="C4438" t="n">
        <v>32222</v>
      </c>
      <c r="D4438" t="inlineStr">
        <is>
          <t>Sollen sich die Versicherten stärker an den Gesundheitskosten beteiligen (z.B. Erhöhung der Mindestfranchise)?</t>
        </is>
      </c>
      <c r="E4438" t="inlineStr">
        <is>
          <t>options4</t>
        </is>
      </c>
      <c r="F4438" t="n">
        <v>11452</v>
      </c>
      <c r="G4438" t="inlineStr">
        <is>
          <t>Gesundheit</t>
        </is>
      </c>
      <c r="H4438" t="inlineStr">
        <is>
          <t>Q02760</t>
        </is>
      </c>
      <c r="I4438" t="inlineStr">
        <is>
          <t>de</t>
        </is>
      </c>
      <c r="J4438" t="b">
        <v>1</v>
      </c>
      <c r="K4438" t="inlineStr">
        <is>
          <t>1ffefb088b617ad393b4d0fbd5c4a91f</t>
        </is>
      </c>
      <c r="L4438" t="inlineStr">
        <is>
          <t>1ffefb088b617ad393b4d0fbd5c4a91f</t>
        </is>
      </c>
      <c r="M4438" t="n">
        <v>13</v>
      </c>
      <c r="N4438" t="n">
        <v>13</v>
      </c>
    </row>
    <row r="4439">
      <c r="A4439" t="n">
        <v>222</v>
      </c>
      <c r="B4439" t="n">
        <v>2019</v>
      </c>
      <c r="C4439" t="n">
        <v>3418</v>
      </c>
      <c r="D4439" t="inlineStr">
        <is>
          <t>Sollen sich die Versicherten stärker an den Gesundheitskosten beteiligen (z.B. Erhöhung der Mindestfranchise)?</t>
        </is>
      </c>
      <c r="E4439" t="inlineStr">
        <is>
          <t>Standard-4</t>
        </is>
      </c>
      <c r="F4439" t="n">
        <v>6</v>
      </c>
      <c r="G4439" t="inlineStr">
        <is>
          <t>Gesundheit</t>
        </is>
      </c>
      <c r="H4439" t="inlineStr">
        <is>
          <t>Q05868</t>
        </is>
      </c>
      <c r="I4439" t="inlineStr">
        <is>
          <t>de</t>
        </is>
      </c>
      <c r="J4439" t="b">
        <v>1</v>
      </c>
      <c r="K4439" t="inlineStr">
        <is>
          <t>1ffefb088b617ad393b4d0fbd5c4a91f</t>
        </is>
      </c>
      <c r="L4439" t="inlineStr">
        <is>
          <t>1ffefb088b617ad393b4d0fbd5c4a91f</t>
        </is>
      </c>
      <c r="M4439" t="n">
        <v>13</v>
      </c>
      <c r="N4439" t="n">
        <v>13</v>
      </c>
    </row>
    <row r="4440">
      <c r="A4440" t="n">
        <v>255</v>
      </c>
      <c r="B4440" t="n">
        <v>2020</v>
      </c>
      <c r="C4440" t="n">
        <v>4116</v>
      </c>
      <c r="D4440" t="inlineStr">
        <is>
          <t>Sollen sich die Versicherten stärker an den Gesundheitskosten beteiligen (z.B. Erhöhung der Mindestfranchise)?</t>
        </is>
      </c>
      <c r="E4440" t="inlineStr">
        <is>
          <t>Standard-4</t>
        </is>
      </c>
      <c r="F4440" t="n">
        <v>6</v>
      </c>
      <c r="G4440" t="inlineStr">
        <is>
          <t>Gesundheit</t>
        </is>
      </c>
      <c r="H4440" t="inlineStr">
        <is>
          <t>Q06344</t>
        </is>
      </c>
      <c r="I4440" t="inlineStr">
        <is>
          <t>de</t>
        </is>
      </c>
      <c r="J4440" t="b">
        <v>1</v>
      </c>
      <c r="K4440" t="inlineStr">
        <is>
          <t>1ffefb088b617ad393b4d0fbd5c4a91f</t>
        </is>
      </c>
      <c r="L4440" t="inlineStr">
        <is>
          <t>1ffefb088b617ad393b4d0fbd5c4a91f</t>
        </is>
      </c>
      <c r="M4440" t="n">
        <v>13</v>
      </c>
      <c r="N4440" t="n">
        <v>13</v>
      </c>
    </row>
    <row r="4441">
      <c r="A4441" t="n">
        <v>258</v>
      </c>
      <c r="B4441" t="n">
        <v>2020</v>
      </c>
      <c r="C4441" t="n">
        <v>4176</v>
      </c>
      <c r="D4441" t="inlineStr">
        <is>
          <t>Sollen sich die Versicherten stärker an den Gesundheitskosten beteiligen (z.B. Erhöhung der Mindestfranchise)?</t>
        </is>
      </c>
      <c r="E4441" t="inlineStr">
        <is>
          <t>Standard-4</t>
        </is>
      </c>
      <c r="F4441" t="n">
        <v>6</v>
      </c>
      <c r="G4441" t="inlineStr">
        <is>
          <t>Gesundheit</t>
        </is>
      </c>
      <c r="H4441" t="inlineStr">
        <is>
          <t>Q06742</t>
        </is>
      </c>
      <c r="I4441" t="inlineStr">
        <is>
          <t>de</t>
        </is>
      </c>
      <c r="J4441" t="b">
        <v>1</v>
      </c>
      <c r="K4441" t="inlineStr">
        <is>
          <t>1ffefb088b617ad393b4d0fbd5c4a91f</t>
        </is>
      </c>
      <c r="L4441" t="inlineStr">
        <is>
          <t>1ffefb088b617ad393b4d0fbd5c4a91f</t>
        </is>
      </c>
      <c r="M4441" t="n">
        <v>13</v>
      </c>
      <c r="N4441" t="n">
        <v>13</v>
      </c>
    </row>
    <row r="4442">
      <c r="A4442" t="n">
        <v>222</v>
      </c>
      <c r="B4442" t="n">
        <v>2019</v>
      </c>
      <c r="C4442" t="n">
        <v>3418</v>
      </c>
      <c r="D4442" t="inlineStr">
        <is>
          <t>Sollen sich die Versicherten stärker an den Gesundheitskosten beteiligen (z.B. Erhöhung der Mindestfranchise)?</t>
        </is>
      </c>
      <c r="E4442" t="inlineStr">
        <is>
          <t>Standard-4</t>
        </is>
      </c>
      <c r="F4442" t="n">
        <v>6</v>
      </c>
      <c r="G4442" t="inlineStr">
        <is>
          <t>Gesundheit</t>
        </is>
      </c>
      <c r="H4442" t="inlineStr">
        <is>
          <t>Q07615</t>
        </is>
      </c>
      <c r="I4442" t="inlineStr">
        <is>
          <t>de</t>
        </is>
      </c>
      <c r="J4442" t="b">
        <v>1</v>
      </c>
      <c r="K4442" t="inlineStr">
        <is>
          <t>1ffefb088b617ad393b4d0fbd5c4a91f</t>
        </is>
      </c>
      <c r="L4442" t="inlineStr">
        <is>
          <t>1ffefb088b617ad393b4d0fbd5c4a91f</t>
        </is>
      </c>
      <c r="M4442" t="n">
        <v>13</v>
      </c>
      <c r="N4442" t="n">
        <v>13</v>
      </c>
    </row>
    <row r="4444">
      <c r="A4444" s="1">
        <f>== Cluster 84 – 9 Fragen – alle Fragen identisch ===</f>
        <v/>
      </c>
      <c r="B4444" s="1" t="n"/>
      <c r="C4444" s="1" t="n"/>
      <c r="D4444" s="1" t="n"/>
      <c r="E4444" s="1" t="n"/>
      <c r="F4444" s="1" t="n"/>
      <c r="G4444" s="1" t="n"/>
      <c r="H4444" s="1" t="n"/>
      <c r="I4444" s="1" t="n"/>
      <c r="J4444" s="1" t="n"/>
      <c r="K4444" s="1" t="n"/>
      <c r="L4444" s="1" t="n"/>
      <c r="M4444" s="1" t="n"/>
      <c r="N4444" s="1" t="n"/>
    </row>
    <row r="4445">
      <c r="A4445" t="inlineStr">
        <is>
          <t>ID_Wahl</t>
        </is>
      </c>
      <c r="B4445" t="inlineStr">
        <is>
          <t>Datum</t>
        </is>
      </c>
      <c r="C4445" t="inlineStr">
        <is>
          <t>Frage_ID</t>
        </is>
      </c>
      <c r="D4445" t="inlineStr">
        <is>
          <t>Frage_Text</t>
        </is>
      </c>
      <c r="E4445" t="inlineStr">
        <is>
          <t>Frage_Typ</t>
        </is>
      </c>
      <c r="F4445" t="inlineStr">
        <is>
          <t>Bereich_ID</t>
        </is>
      </c>
      <c r="G4445" t="inlineStr">
        <is>
          <t>Bereich</t>
        </is>
      </c>
      <c r="H4445" t="inlineStr">
        <is>
          <t>ID_gesamt</t>
        </is>
      </c>
      <c r="I4445" t="inlineStr">
        <is>
          <t>Sprache</t>
        </is>
      </c>
      <c r="J4445" t="inlineStr">
        <is>
          <t>Duplikat</t>
        </is>
      </c>
      <c r="K4445" t="inlineStr">
        <is>
          <t>Frage_Hash</t>
        </is>
      </c>
      <c r="L4445" t="inlineStr">
        <is>
          <t>Duplikat_Gruppe</t>
        </is>
      </c>
      <c r="M4445" t="inlineStr">
        <is>
          <t>Cluster_Duplikate</t>
        </is>
      </c>
      <c r="N4445" t="inlineStr">
        <is>
          <t>Cluster_Final</t>
        </is>
      </c>
    </row>
    <row r="4446">
      <c r="A4446" t="n">
        <v>10</v>
      </c>
      <c r="B4446" s="2" t="n">
        <v>43940</v>
      </c>
      <c r="C4446" t="n">
        <v>397</v>
      </c>
      <c r="D4446" t="inlineStr">
        <is>
          <t>Haben für Sie Steuersenkungen auf kantonaler Ebene in den nächsten vier Jahren Priorität?</t>
        </is>
      </c>
      <c r="E4446" t="inlineStr">
        <is>
          <t>options4</t>
        </is>
      </c>
      <c r="F4446" t="n">
        <v>4394</v>
      </c>
      <c r="G4446" t="inlineStr">
        <is>
          <t>Finanzen &amp; Steuern</t>
        </is>
      </c>
      <c r="H4446" t="inlineStr">
        <is>
          <t>Q00093</t>
        </is>
      </c>
      <c r="I4446" t="inlineStr">
        <is>
          <t>de</t>
        </is>
      </c>
      <c r="J4446" t="b">
        <v>1</v>
      </c>
      <c r="K4446" t="inlineStr">
        <is>
          <t>cb06aeac4f37c37031800e53dd34e3b8</t>
        </is>
      </c>
      <c r="L4446" t="inlineStr">
        <is>
          <t>cb06aeac4f37c37031800e53dd34e3b8</t>
        </is>
      </c>
      <c r="M4446" t="n">
        <v>84</v>
      </c>
      <c r="N4446" t="n">
        <v>84</v>
      </c>
    </row>
    <row r="4447">
      <c r="A4447" t="n">
        <v>22</v>
      </c>
      <c r="B4447" s="2" t="n">
        <v>44101</v>
      </c>
      <c r="C4447" t="n">
        <v>1879</v>
      </c>
      <c r="D4447" t="inlineStr">
        <is>
          <t>Haben für Sie Steuersenkungen auf kantonaler Ebene in den nächsten vier Jahren Priorität?</t>
        </is>
      </c>
      <c r="E4447" t="inlineStr">
        <is>
          <t>options4</t>
        </is>
      </c>
      <c r="F4447" t="n">
        <v>4418</v>
      </c>
      <c r="G4447" t="inlineStr">
        <is>
          <t>Finanzen &amp; Steuern</t>
        </is>
      </c>
      <c r="H4447" t="inlineStr">
        <is>
          <t>Q00528</t>
        </is>
      </c>
      <c r="I4447" t="inlineStr">
        <is>
          <t>de</t>
        </is>
      </c>
      <c r="J4447" t="b">
        <v>1</v>
      </c>
      <c r="K4447" t="inlineStr">
        <is>
          <t>cb06aeac4f37c37031800e53dd34e3b8</t>
        </is>
      </c>
      <c r="L4447" t="inlineStr">
        <is>
          <t>cb06aeac4f37c37031800e53dd34e3b8</t>
        </is>
      </c>
      <c r="M4447" t="n">
        <v>84</v>
      </c>
      <c r="N4447" t="n">
        <v>84</v>
      </c>
    </row>
    <row r="4448">
      <c r="A4448" t="n">
        <v>55</v>
      </c>
      <c r="B4448" s="2" t="n">
        <v>44262</v>
      </c>
      <c r="C4448" t="n">
        <v>3082</v>
      </c>
      <c r="D4448" t="inlineStr">
        <is>
          <t>Haben für Sie Steuersenkungen auf kantonaler Ebene in den nächsten vier Jahren Priorität?</t>
        </is>
      </c>
      <c r="E4448" t="inlineStr">
        <is>
          <t>options4</t>
        </is>
      </c>
      <c r="F4448" t="n">
        <v>4449</v>
      </c>
      <c r="G4448" t="inlineStr">
        <is>
          <t>Finanzen &amp; Steuern</t>
        </is>
      </c>
      <c r="H4448" t="inlineStr">
        <is>
          <t>Q00908</t>
        </is>
      </c>
      <c r="I4448" t="inlineStr">
        <is>
          <t>de</t>
        </is>
      </c>
      <c r="J4448" t="b">
        <v>1</v>
      </c>
      <c r="K4448" t="inlineStr">
        <is>
          <t>cb06aeac4f37c37031800e53dd34e3b8</t>
        </is>
      </c>
      <c r="L4448" t="inlineStr">
        <is>
          <t>cb06aeac4f37c37031800e53dd34e3b8</t>
        </is>
      </c>
      <c r="M4448" t="n">
        <v>84</v>
      </c>
      <c r="N4448" t="n">
        <v>84</v>
      </c>
    </row>
    <row r="4449">
      <c r="A4449" t="n">
        <v>464</v>
      </c>
      <c r="B4449" s="2" t="n">
        <v>44262</v>
      </c>
      <c r="C4449" t="n">
        <v>3081</v>
      </c>
      <c r="D4449" t="inlineStr">
        <is>
          <t>Haben für Sie Steuersenkungen auf kantonaler Ebene in den nächsten vier Jahren Priorität?</t>
        </is>
      </c>
      <c r="E4449" t="inlineStr">
        <is>
          <t>options4</t>
        </is>
      </c>
      <c r="F4449" t="n">
        <v>4448</v>
      </c>
      <c r="G4449" t="inlineStr">
        <is>
          <t>Finanzen &amp; Steuern</t>
        </is>
      </c>
      <c r="H4449" t="inlineStr">
        <is>
          <t>Q02454</t>
        </is>
      </c>
      <c r="I4449" t="inlineStr">
        <is>
          <t>de</t>
        </is>
      </c>
      <c r="J4449" t="b">
        <v>1</v>
      </c>
      <c r="K4449" t="inlineStr">
        <is>
          <t>cb06aeac4f37c37031800e53dd34e3b8</t>
        </is>
      </c>
      <c r="L4449" t="inlineStr">
        <is>
          <t>cb06aeac4f37c37031800e53dd34e3b8</t>
        </is>
      </c>
      <c r="M4449" t="n">
        <v>84</v>
      </c>
      <c r="N4449" t="n">
        <v>84</v>
      </c>
    </row>
    <row r="4450">
      <c r="A4450" t="n">
        <v>1155</v>
      </c>
      <c r="B4450" s="2" t="n">
        <v>45718</v>
      </c>
      <c r="C4450" t="n">
        <v>33208</v>
      </c>
      <c r="D4450" t="inlineStr">
        <is>
          <t>Haben für Sie Steuersenkungen auf kantonaler Ebene in den nächsten vier Jahren Priorität?</t>
        </is>
      </c>
      <c r="E4450" t="inlineStr">
        <is>
          <t>options4</t>
        </is>
      </c>
      <c r="F4450" t="n">
        <v>11683</v>
      </c>
      <c r="G4450" t="inlineStr">
        <is>
          <t>Finanzen &amp; Steuern</t>
        </is>
      </c>
      <c r="H4450" t="inlineStr">
        <is>
          <t>Q03722</t>
        </is>
      </c>
      <c r="I4450" t="inlineStr">
        <is>
          <t>de</t>
        </is>
      </c>
      <c r="J4450" t="b">
        <v>1</v>
      </c>
      <c r="K4450" t="inlineStr">
        <is>
          <t>cb06aeac4f37c37031800e53dd34e3b8</t>
        </is>
      </c>
      <c r="L4450" t="inlineStr">
        <is>
          <t>cb06aeac4f37c37031800e53dd34e3b8</t>
        </is>
      </c>
      <c r="M4450" t="n">
        <v>84</v>
      </c>
      <c r="N4450" t="n">
        <v>84</v>
      </c>
    </row>
    <row r="4451">
      <c r="A4451" t="n">
        <v>232</v>
      </c>
      <c r="B4451" t="n">
        <v>2020</v>
      </c>
      <c r="C4451" t="n">
        <v>3549</v>
      </c>
      <c r="D4451" t="inlineStr">
        <is>
          <t>Haben für Sie Steuersenkungen auf kantonaler Ebene in den nächsten vier Jahren Priorität?</t>
        </is>
      </c>
      <c r="E4451" t="inlineStr">
        <is>
          <t>Standard-4</t>
        </is>
      </c>
      <c r="F4451" t="n">
        <v>4</v>
      </c>
      <c r="G4451" t="inlineStr">
        <is>
          <t>Finanzen &amp; Steuern</t>
        </is>
      </c>
      <c r="H4451" t="inlineStr">
        <is>
          <t>Q06026</t>
        </is>
      </c>
      <c r="I4451" t="inlineStr">
        <is>
          <t>de</t>
        </is>
      </c>
      <c r="J4451" t="b">
        <v>1</v>
      </c>
      <c r="K4451" t="inlineStr">
        <is>
          <t>cb06aeac4f37c37031800e53dd34e3b8</t>
        </is>
      </c>
      <c r="L4451" t="inlineStr">
        <is>
          <t>cb06aeac4f37c37031800e53dd34e3b8</t>
        </is>
      </c>
      <c r="M4451" t="n">
        <v>84</v>
      </c>
      <c r="N4451" t="n">
        <v>84</v>
      </c>
    </row>
    <row r="4452">
      <c r="A4452" t="n">
        <v>232</v>
      </c>
      <c r="B4452" t="n">
        <v>2020</v>
      </c>
      <c r="C4452" t="n">
        <v>3549</v>
      </c>
      <c r="D4452" t="inlineStr">
        <is>
          <t>Haben für Sie Steuersenkungen auf kantonaler Ebene in den nächsten vier Jahren Priorität?</t>
        </is>
      </c>
      <c r="E4452" t="inlineStr">
        <is>
          <t>Standard-4</t>
        </is>
      </c>
      <c r="F4452" t="n">
        <v>4</v>
      </c>
      <c r="G4452" t="inlineStr">
        <is>
          <t>Finanzen &amp; Steuern</t>
        </is>
      </c>
      <c r="H4452" t="inlineStr">
        <is>
          <t>Q07856</t>
        </is>
      </c>
      <c r="I4452" t="inlineStr">
        <is>
          <t>de</t>
        </is>
      </c>
      <c r="J4452" t="b">
        <v>1</v>
      </c>
      <c r="K4452" t="inlineStr">
        <is>
          <t>cb06aeac4f37c37031800e53dd34e3b8</t>
        </is>
      </c>
      <c r="L4452" t="inlineStr">
        <is>
          <t>cb06aeac4f37c37031800e53dd34e3b8</t>
        </is>
      </c>
      <c r="M4452" t="n">
        <v>84</v>
      </c>
      <c r="N4452" t="n">
        <v>84</v>
      </c>
    </row>
    <row r="4453">
      <c r="A4453" t="n">
        <v>246</v>
      </c>
      <c r="B4453" t="n">
        <v>2020</v>
      </c>
      <c r="C4453" t="n">
        <v>4032</v>
      </c>
      <c r="D4453" t="inlineStr">
        <is>
          <t>Haben für Sie Steuersenkungen auf kantonaler Ebene in den nächsten vier Jahren Priorität?</t>
        </is>
      </c>
      <c r="E4453" t="inlineStr">
        <is>
          <t>Standard-4</t>
        </is>
      </c>
      <c r="F4453" t="n">
        <v>4</v>
      </c>
      <c r="G4453" t="inlineStr">
        <is>
          <t>Finanzen &amp; Steuern</t>
        </is>
      </c>
      <c r="H4453" t="inlineStr">
        <is>
          <t>Q07906</t>
        </is>
      </c>
      <c r="I4453" t="inlineStr">
        <is>
          <t>de</t>
        </is>
      </c>
      <c r="J4453" t="b">
        <v>1</v>
      </c>
      <c r="K4453" t="inlineStr">
        <is>
          <t>cb06aeac4f37c37031800e53dd34e3b8</t>
        </is>
      </c>
      <c r="L4453" t="inlineStr">
        <is>
          <t>cb06aeac4f37c37031800e53dd34e3b8</t>
        </is>
      </c>
      <c r="M4453" t="n">
        <v>84</v>
      </c>
      <c r="N4453" t="n">
        <v>84</v>
      </c>
    </row>
    <row r="4454">
      <c r="A4454" t="n">
        <v>291</v>
      </c>
      <c r="B4454" t="n">
        <v>2021</v>
      </c>
      <c r="C4454" t="n">
        <v>4563</v>
      </c>
      <c r="D4454" t="inlineStr">
        <is>
          <t>Haben für Sie Steuersenkungen auf kantonaler Ebene in den nächsten vier Jahren Priorität?</t>
        </is>
      </c>
      <c r="E4454" t="inlineStr">
        <is>
          <t>Standard-4</t>
        </is>
      </c>
      <c r="F4454" t="n">
        <v>4</v>
      </c>
      <c r="G4454" t="inlineStr">
        <is>
          <t>Finanzen &amp; Steuern</t>
        </is>
      </c>
      <c r="H4454" t="inlineStr">
        <is>
          <t>Q08729</t>
        </is>
      </c>
      <c r="I4454" t="inlineStr">
        <is>
          <t>de</t>
        </is>
      </c>
      <c r="J4454" t="b">
        <v>1</v>
      </c>
      <c r="K4454" t="inlineStr">
        <is>
          <t>cb06aeac4f37c37031800e53dd34e3b8</t>
        </is>
      </c>
      <c r="L4454" t="inlineStr">
        <is>
          <t>cb06aeac4f37c37031800e53dd34e3b8</t>
        </is>
      </c>
      <c r="M4454" t="n">
        <v>84</v>
      </c>
      <c r="N4454" t="n">
        <v>84</v>
      </c>
    </row>
    <row r="4456">
      <c r="A4456" s="1">
        <f>== Cluster 532 – 9 Fragen – alle Fragen identisch ===</f>
        <v/>
      </c>
      <c r="B4456" s="1" t="n"/>
      <c r="C4456" s="1" t="n"/>
      <c r="D4456" s="1" t="n"/>
      <c r="E4456" s="1" t="n"/>
      <c r="F4456" s="1" t="n"/>
      <c r="G4456" s="1" t="n"/>
      <c r="H4456" s="1" t="n"/>
      <c r="I4456" s="1" t="n"/>
      <c r="J4456" s="1" t="n"/>
      <c r="K4456" s="1" t="n"/>
      <c r="L4456" s="1" t="n"/>
      <c r="M4456" s="1" t="n"/>
      <c r="N4456" s="1" t="n"/>
    </row>
    <row r="4457">
      <c r="A4457" t="inlineStr">
        <is>
          <t>ID_Wahl</t>
        </is>
      </c>
      <c r="B4457" t="inlineStr">
        <is>
          <t>Datum</t>
        </is>
      </c>
      <c r="C4457" t="inlineStr">
        <is>
          <t>Frage_ID</t>
        </is>
      </c>
      <c r="D4457" t="inlineStr">
        <is>
          <t>Frage_Text</t>
        </is>
      </c>
      <c r="E4457" t="inlineStr">
        <is>
          <t>Frage_Typ</t>
        </is>
      </c>
      <c r="F4457" t="inlineStr">
        <is>
          <t>Bereich_ID</t>
        </is>
      </c>
      <c r="G4457" t="inlineStr">
        <is>
          <t>Bereich</t>
        </is>
      </c>
      <c r="H4457" t="inlineStr">
        <is>
          <t>ID_gesamt</t>
        </is>
      </c>
      <c r="I4457" t="inlineStr">
        <is>
          <t>Sprache</t>
        </is>
      </c>
      <c r="J4457" t="inlineStr">
        <is>
          <t>Duplikat</t>
        </is>
      </c>
      <c r="K4457" t="inlineStr">
        <is>
          <t>Frage_Hash</t>
        </is>
      </c>
      <c r="L4457" t="inlineStr">
        <is>
          <t>Duplikat_Gruppe</t>
        </is>
      </c>
      <c r="M4457" t="inlineStr">
        <is>
          <t>Cluster_Duplikate</t>
        </is>
      </c>
      <c r="N4457" t="inlineStr">
        <is>
          <t>Cluster_Final</t>
        </is>
      </c>
    </row>
    <row r="4458">
      <c r="A4458" t="n">
        <v>1084</v>
      </c>
      <c r="B4458" s="2" t="n">
        <v>45221</v>
      </c>
      <c r="C4458" t="n">
        <v>32247</v>
      </c>
      <c r="D4458" t="inlineStr">
        <is>
          <t>Soll zur Erreichung der Klimaziele ausschliesslich auf Anreize und Zielvereinbarungen anstatt auf Verbote und Einschränkungen gesetzt werden?</t>
        </is>
      </c>
      <c r="E4458" t="inlineStr">
        <is>
          <t>options4</t>
        </is>
      </c>
      <c r="F4458" t="n">
        <v>11458</v>
      </c>
      <c r="G4458" t="inlineStr">
        <is>
          <t>Energie &amp; Verkehr</t>
        </is>
      </c>
      <c r="H4458" t="inlineStr">
        <is>
          <t>Q02785</t>
        </is>
      </c>
      <c r="I4458" t="inlineStr">
        <is>
          <t>de</t>
        </is>
      </c>
      <c r="J4458" t="b">
        <v>1</v>
      </c>
      <c r="K4458" t="inlineStr">
        <is>
          <t>1a3bef7b778ce045335294b7c2e6a9c3</t>
        </is>
      </c>
      <c r="L4458" t="inlineStr">
        <is>
          <t>1a3bef7b778ce045335294b7c2e6a9c3</t>
        </is>
      </c>
      <c r="M4458" t="n">
        <v>532</v>
      </c>
      <c r="N4458" t="n">
        <v>532</v>
      </c>
    </row>
    <row r="4459">
      <c r="A4459" t="n">
        <v>1105</v>
      </c>
      <c r="B4459" s="2" t="n">
        <v>45396</v>
      </c>
      <c r="C4459" t="n">
        <v>32341</v>
      </c>
      <c r="D4459" t="inlineStr">
        <is>
          <t>Soll zur Erreichung der Klimaziele ausschliesslich auf Anreize und Zielvereinbarungen anstatt auf Verbote und Einschränkungen gesetzt werden?</t>
        </is>
      </c>
      <c r="E4459" t="inlineStr">
        <is>
          <t>options4</t>
        </is>
      </c>
      <c r="F4459" t="n">
        <v>11507</v>
      </c>
      <c r="G4459" t="inlineStr">
        <is>
          <t>Umwelt, Verkehr &amp; Energie</t>
        </is>
      </c>
      <c r="H4459" t="inlineStr">
        <is>
          <t>Q02905</t>
        </is>
      </c>
      <c r="I4459" t="inlineStr">
        <is>
          <t>de</t>
        </is>
      </c>
      <c r="J4459" t="b">
        <v>1</v>
      </c>
      <c r="K4459" t="inlineStr">
        <is>
          <t>1a3bef7b778ce045335294b7c2e6a9c3</t>
        </is>
      </c>
      <c r="L4459" t="inlineStr">
        <is>
          <t>1a3bef7b778ce045335294b7c2e6a9c3</t>
        </is>
      </c>
      <c r="M4459" t="n">
        <v>532</v>
      </c>
      <c r="N4459" t="n">
        <v>532</v>
      </c>
    </row>
    <row r="4460">
      <c r="A4460" t="n">
        <v>1094</v>
      </c>
      <c r="B4460" s="2" t="n">
        <v>45354</v>
      </c>
      <c r="C4460" t="n">
        <v>32423</v>
      </c>
      <c r="D4460" t="inlineStr">
        <is>
          <t>Soll zur Erreichung der Klimaziele ausschliesslich auf Anreize und Zielvereinbarungen anstatt auf Verbote und Einschränkungen gesetzt werden?</t>
        </is>
      </c>
      <c r="E4460" t="inlineStr">
        <is>
          <t>options4</t>
        </is>
      </c>
      <c r="F4460" t="n">
        <v>11484</v>
      </c>
      <c r="G4460" t="inlineStr">
        <is>
          <t>Umwelt &amp; Energie</t>
        </is>
      </c>
      <c r="H4460" t="inlineStr">
        <is>
          <t>Q02959</t>
        </is>
      </c>
      <c r="I4460" t="inlineStr">
        <is>
          <t>de</t>
        </is>
      </c>
      <c r="J4460" t="b">
        <v>1</v>
      </c>
      <c r="K4460" t="inlineStr">
        <is>
          <t>1a3bef7b778ce045335294b7c2e6a9c3</t>
        </is>
      </c>
      <c r="L4460" t="inlineStr">
        <is>
          <t>1a3bef7b778ce045335294b7c2e6a9c3</t>
        </is>
      </c>
      <c r="M4460" t="n">
        <v>532</v>
      </c>
      <c r="N4460" t="n">
        <v>532</v>
      </c>
    </row>
    <row r="4461">
      <c r="A4461" t="n">
        <v>1097</v>
      </c>
      <c r="B4461" s="2" t="n">
        <v>45389</v>
      </c>
      <c r="C4461" t="n">
        <v>32525</v>
      </c>
      <c r="D4461" t="inlineStr">
        <is>
          <t>Soll zur Erreichung der Klimaziele ausschliesslich auf Anreize und Zielvereinbarungen anstatt auf Verbote und Einschränkungen gesetzt werden?</t>
        </is>
      </c>
      <c r="E4461" t="inlineStr">
        <is>
          <t>options4</t>
        </is>
      </c>
      <c r="F4461" t="n">
        <v>11518</v>
      </c>
      <c r="G4461" t="inlineStr">
        <is>
          <t>Umwelt &amp; Energie</t>
        </is>
      </c>
      <c r="H4461" t="inlineStr">
        <is>
          <t>Q03056</t>
        </is>
      </c>
      <c r="I4461" t="inlineStr">
        <is>
          <t>de</t>
        </is>
      </c>
      <c r="J4461" t="b">
        <v>1</v>
      </c>
      <c r="K4461" t="inlineStr">
        <is>
          <t>1a3bef7b778ce045335294b7c2e6a9c3</t>
        </is>
      </c>
      <c r="L4461" t="inlineStr">
        <is>
          <t>1a3bef7b778ce045335294b7c2e6a9c3</t>
        </is>
      </c>
      <c r="M4461" t="n">
        <v>532</v>
      </c>
      <c r="N4461" t="n">
        <v>532</v>
      </c>
    </row>
    <row r="4462">
      <c r="A4462" t="n">
        <v>1115</v>
      </c>
      <c r="B4462" s="2" t="n">
        <v>45557</v>
      </c>
      <c r="C4462" t="n">
        <v>32867</v>
      </c>
      <c r="D4462" t="inlineStr">
        <is>
          <t>Soll zur Erreichung der Klimaziele ausschliesslich auf Anreize und Zielvereinbarungen anstatt auf Verbote und Einschränkungen gesetzt werden?</t>
        </is>
      </c>
      <c r="E4462" t="inlineStr">
        <is>
          <t>options4</t>
        </is>
      </c>
      <c r="F4462" t="n">
        <v>11602</v>
      </c>
      <c r="G4462" t="inlineStr">
        <is>
          <t>Umwelt &amp; Energie</t>
        </is>
      </c>
      <c r="H4462" t="inlineStr">
        <is>
          <t>Q03201</t>
        </is>
      </c>
      <c r="I4462" t="inlineStr">
        <is>
          <t>de</t>
        </is>
      </c>
      <c r="J4462" t="b">
        <v>1</v>
      </c>
      <c r="K4462" t="inlineStr">
        <is>
          <t>1a3bef7b778ce045335294b7c2e6a9c3</t>
        </is>
      </c>
      <c r="L4462" t="inlineStr">
        <is>
          <t>1a3bef7b778ce045335294b7c2e6a9c3</t>
        </is>
      </c>
      <c r="M4462" t="n">
        <v>532</v>
      </c>
      <c r="N4462" t="n">
        <v>532</v>
      </c>
    </row>
    <row r="4463">
      <c r="A4463" t="n">
        <v>1118</v>
      </c>
      <c r="B4463" s="2" t="n">
        <v>45557</v>
      </c>
      <c r="C4463" t="n">
        <v>32718</v>
      </c>
      <c r="D4463" t="inlineStr">
        <is>
          <t>Soll zur Erreichung der Klimaziele ausschliesslich auf Anreize und Zielvereinbarungen anstatt auf Verbote und Einschränkungen gesetzt werden?</t>
        </is>
      </c>
      <c r="E4463" t="inlineStr">
        <is>
          <t>options4</t>
        </is>
      </c>
      <c r="F4463" t="n">
        <v>11566</v>
      </c>
      <c r="G4463" t="inlineStr">
        <is>
          <t>Umwelt &amp; Energie</t>
        </is>
      </c>
      <c r="H4463" t="inlineStr">
        <is>
          <t>Q03246</t>
        </is>
      </c>
      <c r="I4463" t="inlineStr">
        <is>
          <t>de</t>
        </is>
      </c>
      <c r="J4463" t="b">
        <v>1</v>
      </c>
      <c r="K4463" t="inlineStr">
        <is>
          <t>1a3bef7b778ce045335294b7c2e6a9c3</t>
        </is>
      </c>
      <c r="L4463" t="inlineStr">
        <is>
          <t>1a3bef7b778ce045335294b7c2e6a9c3</t>
        </is>
      </c>
      <c r="M4463" t="n">
        <v>532</v>
      </c>
      <c r="N4463" t="n">
        <v>532</v>
      </c>
    </row>
    <row r="4464">
      <c r="A4464" t="n">
        <v>1122</v>
      </c>
      <c r="B4464" s="2" t="n">
        <v>45557</v>
      </c>
      <c r="C4464" t="n">
        <v>32766</v>
      </c>
      <c r="D4464" t="inlineStr">
        <is>
          <t>Soll zur Erreichung der Klimaziele ausschliesslich auf Anreize und Zielvereinbarungen anstatt auf Verbote und Einschränkungen gesetzt werden?</t>
        </is>
      </c>
      <c r="E4464" t="inlineStr">
        <is>
          <t>options4</t>
        </is>
      </c>
      <c r="F4464" t="n">
        <v>11578</v>
      </c>
      <c r="G4464" t="inlineStr">
        <is>
          <t>Umwelt &amp; Energie</t>
        </is>
      </c>
      <c r="H4464" t="inlineStr">
        <is>
          <t>Q03341</t>
        </is>
      </c>
      <c r="I4464" t="inlineStr">
        <is>
          <t>de</t>
        </is>
      </c>
      <c r="J4464" t="b">
        <v>1</v>
      </c>
      <c r="K4464" t="inlineStr">
        <is>
          <t>1a3bef7b778ce045335294b7c2e6a9c3</t>
        </is>
      </c>
      <c r="L4464" t="inlineStr">
        <is>
          <t>1a3bef7b778ce045335294b7c2e6a9c3</t>
        </is>
      </c>
      <c r="M4464" t="n">
        <v>532</v>
      </c>
      <c r="N4464" t="n">
        <v>532</v>
      </c>
    </row>
    <row r="4465">
      <c r="A4465" t="n">
        <v>1125</v>
      </c>
      <c r="B4465" s="2" t="n">
        <v>45585</v>
      </c>
      <c r="C4465" t="n">
        <v>32914</v>
      </c>
      <c r="D4465" t="inlineStr">
        <is>
          <t>Soll zur Erreichung der Klimaziele ausschliesslich auf Anreize und Zielvereinbarungen anstatt auf Verbote und Einschränkungen gesetzt werden?</t>
        </is>
      </c>
      <c r="E4465" t="inlineStr">
        <is>
          <t>options4</t>
        </is>
      </c>
      <c r="F4465" t="n">
        <v>11614</v>
      </c>
      <c r="G4465" t="inlineStr">
        <is>
          <t>Umwelt &amp; Energie</t>
        </is>
      </c>
      <c r="H4465" t="inlineStr">
        <is>
          <t>Q03444</t>
        </is>
      </c>
      <c r="I4465" t="inlineStr">
        <is>
          <t>de</t>
        </is>
      </c>
      <c r="J4465" t="b">
        <v>1</v>
      </c>
      <c r="K4465" t="inlineStr">
        <is>
          <t>1a3bef7b778ce045335294b7c2e6a9c3</t>
        </is>
      </c>
      <c r="L4465" t="inlineStr">
        <is>
          <t>1a3bef7b778ce045335294b7c2e6a9c3</t>
        </is>
      </c>
      <c r="M4465" t="n">
        <v>532</v>
      </c>
      <c r="N4465" t="n">
        <v>532</v>
      </c>
    </row>
    <row r="4466">
      <c r="A4466" t="n">
        <v>1132</v>
      </c>
      <c r="B4466" s="2" t="n">
        <v>45620</v>
      </c>
      <c r="C4466" t="n">
        <v>33014</v>
      </c>
      <c r="D4466" t="inlineStr">
        <is>
          <t>Soll zur Erreichung der Klimaziele ausschliesslich auf Anreize und Zielvereinbarungen anstatt auf Verbote und Einschränkungen gesetzt werden?</t>
        </is>
      </c>
      <c r="E4466" t="inlineStr">
        <is>
          <t>options4</t>
        </is>
      </c>
      <c r="F4466" t="n">
        <v>11637</v>
      </c>
      <c r="G4466" t="inlineStr">
        <is>
          <t>Umwelt &amp; Energie</t>
        </is>
      </c>
      <c r="H4466" t="inlineStr">
        <is>
          <t>Q03589</t>
        </is>
      </c>
      <c r="I4466" t="inlineStr">
        <is>
          <t>de</t>
        </is>
      </c>
      <c r="J4466" t="b">
        <v>1</v>
      </c>
      <c r="K4466" t="inlineStr">
        <is>
          <t>1a3bef7b778ce045335294b7c2e6a9c3</t>
        </is>
      </c>
      <c r="L4466" t="inlineStr">
        <is>
          <t>1a3bef7b778ce045335294b7c2e6a9c3</t>
        </is>
      </c>
      <c r="M4466" t="n">
        <v>532</v>
      </c>
      <c r="N4466" t="n">
        <v>532</v>
      </c>
    </row>
    <row r="4468">
      <c r="A4468" s="1">
        <f>== Cluster 43 – 9 Fragen – alle Fragen identisch ===</f>
        <v/>
      </c>
      <c r="B4468" s="1" t="n"/>
      <c r="C4468" s="1" t="n"/>
      <c r="D4468" s="1" t="n"/>
      <c r="E4468" s="1" t="n"/>
      <c r="F4468" s="1" t="n"/>
      <c r="G4468" s="1" t="n"/>
      <c r="H4468" s="1" t="n"/>
      <c r="I4468" s="1" t="n"/>
      <c r="J4468" s="1" t="n"/>
      <c r="K4468" s="1" t="n"/>
      <c r="L4468" s="1" t="n"/>
      <c r="M4468" s="1" t="n"/>
      <c r="N4468" s="1" t="n"/>
    </row>
    <row r="4469">
      <c r="A4469" t="inlineStr">
        <is>
          <t>ID_Wahl</t>
        </is>
      </c>
      <c r="B4469" t="inlineStr">
        <is>
          <t>Datum</t>
        </is>
      </c>
      <c r="C4469" t="inlineStr">
        <is>
          <t>Frage_ID</t>
        </is>
      </c>
      <c r="D4469" t="inlineStr">
        <is>
          <t>Frage_Text</t>
        </is>
      </c>
      <c r="E4469" t="inlineStr">
        <is>
          <t>Frage_Typ</t>
        </is>
      </c>
      <c r="F4469" t="inlineStr">
        <is>
          <t>Bereich_ID</t>
        </is>
      </c>
      <c r="G4469" t="inlineStr">
        <is>
          <t>Bereich</t>
        </is>
      </c>
      <c r="H4469" t="inlineStr">
        <is>
          <t>ID_gesamt</t>
        </is>
      </c>
      <c r="I4469" t="inlineStr">
        <is>
          <t>Sprache</t>
        </is>
      </c>
      <c r="J4469" t="inlineStr">
        <is>
          <t>Duplikat</t>
        </is>
      </c>
      <c r="K4469" t="inlineStr">
        <is>
          <t>Frage_Hash</t>
        </is>
      </c>
      <c r="L4469" t="inlineStr">
        <is>
          <t>Duplikat_Gruppe</t>
        </is>
      </c>
      <c r="M4469" t="inlineStr">
        <is>
          <t>Cluster_Duplikate</t>
        </is>
      </c>
      <c r="N4469" t="inlineStr">
        <is>
          <t>Cluster_Final</t>
        </is>
      </c>
    </row>
    <row r="4470">
      <c r="A4470" t="n">
        <v>2</v>
      </c>
      <c r="B4470" s="2" t="n">
        <v>43758</v>
      </c>
      <c r="C4470" t="n">
        <v>150</v>
      </c>
      <c r="D4470" t="inlineStr">
        <is>
          <t>Eine Initiative fordert, dass die Schweiz ab 2050 auf die Verwendung fossiler Energieträger verzichtet. Unterstützen Sie dieses Anliegen?</t>
        </is>
      </c>
      <c r="E4470" t="inlineStr">
        <is>
          <t>options4</t>
        </is>
      </c>
      <c r="F4470" t="n">
        <v>4636</v>
      </c>
      <c r="G4470" t="inlineStr">
        <is>
          <t>Energie &amp; Verkehr</t>
        </is>
      </c>
      <c r="H4470" t="inlineStr">
        <is>
          <t>Q00043</t>
        </is>
      </c>
      <c r="I4470" t="inlineStr">
        <is>
          <t>de</t>
        </is>
      </c>
      <c r="J4470" t="b">
        <v>1</v>
      </c>
      <c r="K4470" t="inlineStr">
        <is>
          <t>693e80dc915322e6da495ed18ee3142e</t>
        </is>
      </c>
      <c r="L4470" t="inlineStr">
        <is>
          <t>693e80dc915322e6da495ed18ee3142e</t>
        </is>
      </c>
      <c r="M4470" t="n">
        <v>43</v>
      </c>
      <c r="N4470" t="n">
        <v>43</v>
      </c>
    </row>
    <row r="4471">
      <c r="A4471" t="n">
        <v>10</v>
      </c>
      <c r="B4471" s="2" t="n">
        <v>43940</v>
      </c>
      <c r="C4471" t="n">
        <v>427</v>
      </c>
      <c r="D4471" t="inlineStr">
        <is>
          <t>Eine Initiative fordert, dass die Schweiz ab 2050 auf die Verwendung fossiler Energieträger verzichtet. Unterstützen Sie dieses Anliegen?</t>
        </is>
      </c>
      <c r="E4471" t="inlineStr">
        <is>
          <t>options4</t>
        </is>
      </c>
      <c r="F4471" t="n">
        <v>5059</v>
      </c>
      <c r="G4471" t="inlineStr">
        <is>
          <t>Umwelt, Verkehr &amp; Energie</t>
        </is>
      </c>
      <c r="H4471" t="inlineStr">
        <is>
          <t>Q00103</t>
        </is>
      </c>
      <c r="I4471" t="inlineStr">
        <is>
          <t>de</t>
        </is>
      </c>
      <c r="J4471" t="b">
        <v>1</v>
      </c>
      <c r="K4471" t="inlineStr">
        <is>
          <t>693e80dc915322e6da495ed18ee3142e</t>
        </is>
      </c>
      <c r="L4471" t="inlineStr">
        <is>
          <t>693e80dc915322e6da495ed18ee3142e</t>
        </is>
      </c>
      <c r="M4471" t="n">
        <v>43</v>
      </c>
      <c r="N4471" t="n">
        <v>43</v>
      </c>
    </row>
    <row r="4472">
      <c r="A4472" t="n">
        <v>8</v>
      </c>
      <c r="B4472" s="2" t="n">
        <v>43905</v>
      </c>
      <c r="C4472" t="n">
        <v>543</v>
      </c>
      <c r="D4472" t="inlineStr">
        <is>
          <t>Eine Initiative fordert, dass die Schweiz ab 2050 auf die Verwendung fossiler Energieträger verzichtet. Unterstützen Sie dieses Anliegen?</t>
        </is>
      </c>
      <c r="E4472" t="inlineStr">
        <is>
          <t>options4</t>
        </is>
      </c>
      <c r="F4472" t="n">
        <v>5062</v>
      </c>
      <c r="G4472" t="inlineStr">
        <is>
          <t>Umwelt, Verkehr &amp; Energie</t>
        </is>
      </c>
      <c r="H4472" t="inlineStr">
        <is>
          <t>Q00199</t>
        </is>
      </c>
      <c r="I4472" t="inlineStr">
        <is>
          <t>de</t>
        </is>
      </c>
      <c r="J4472" t="b">
        <v>1</v>
      </c>
      <c r="K4472" t="inlineStr">
        <is>
          <t>693e80dc915322e6da495ed18ee3142e</t>
        </is>
      </c>
      <c r="L4472" t="inlineStr">
        <is>
          <t>693e80dc915322e6da495ed18ee3142e</t>
        </is>
      </c>
      <c r="M4472" t="n">
        <v>43</v>
      </c>
      <c r="N4472" t="n">
        <v>43</v>
      </c>
    </row>
    <row r="4473">
      <c r="A4473" t="n">
        <v>222</v>
      </c>
      <c r="B4473" t="n">
        <v>2019</v>
      </c>
      <c r="C4473" t="n">
        <v>3448</v>
      </c>
      <c r="D4473" t="inlineStr">
        <is>
          <t>Eine Initiative fordert, dass die Schweiz ab 2050 auf die Verwendung fossiler Energieträger verzichtet. Unterstützen Sie dieses Anliegen?</t>
        </is>
      </c>
      <c r="E4473" t="inlineStr">
        <is>
          <t>Standard-4</t>
        </is>
      </c>
      <c r="F4473" t="n">
        <v>13</v>
      </c>
      <c r="G4473" t="inlineStr">
        <is>
          <t>Umweltschutz &amp; Landwirtschaft</t>
        </is>
      </c>
      <c r="H4473" t="inlineStr">
        <is>
          <t>Q05899</t>
        </is>
      </c>
      <c r="I4473" t="inlineStr">
        <is>
          <t>de</t>
        </is>
      </c>
      <c r="J4473" t="b">
        <v>1</v>
      </c>
      <c r="K4473" t="inlineStr">
        <is>
          <t>693e80dc915322e6da495ed18ee3142e</t>
        </is>
      </c>
      <c r="L4473" t="inlineStr">
        <is>
          <t>693e80dc915322e6da495ed18ee3142e</t>
        </is>
      </c>
      <c r="M4473" t="n">
        <v>43</v>
      </c>
      <c r="N4473" t="n">
        <v>43</v>
      </c>
    </row>
    <row r="4474">
      <c r="A4474" t="n">
        <v>232</v>
      </c>
      <c r="B4474" t="n">
        <v>2020</v>
      </c>
      <c r="C4474" t="n">
        <v>3563</v>
      </c>
      <c r="D4474" t="inlineStr">
        <is>
          <t>Eine Initiative fordert, dass die Schweiz ab 2050 auf die Verwendung fossiler Energieträger verzichtet. Unterstützen Sie dieses Anliegen?</t>
        </is>
      </c>
      <c r="E4474" t="inlineStr">
        <is>
          <t>Standard-4</t>
        </is>
      </c>
      <c r="F4474" t="n">
        <v>13</v>
      </c>
      <c r="G4474" t="inlineStr">
        <is>
          <t>Umweltschutz &amp; Landwirtschaft</t>
        </is>
      </c>
      <c r="H4474" t="inlineStr">
        <is>
          <t>Q06050</t>
        </is>
      </c>
      <c r="I4474" t="inlineStr">
        <is>
          <t>de</t>
        </is>
      </c>
      <c r="J4474" t="b">
        <v>1</v>
      </c>
      <c r="K4474" t="inlineStr">
        <is>
          <t>693e80dc915322e6da495ed18ee3142e</t>
        </is>
      </c>
      <c r="L4474" t="inlineStr">
        <is>
          <t>693e80dc915322e6da495ed18ee3142e</t>
        </is>
      </c>
      <c r="M4474" t="n">
        <v>43</v>
      </c>
      <c r="N4474" t="n">
        <v>43</v>
      </c>
    </row>
    <row r="4475">
      <c r="A4475" t="n">
        <v>234</v>
      </c>
      <c r="B4475" t="n">
        <v>2020</v>
      </c>
      <c r="C4475" t="n">
        <v>3612</v>
      </c>
      <c r="D4475" t="inlineStr">
        <is>
          <t>Eine Initiative fordert, dass die Schweiz ab 2050 auf die Verwendung fossiler Energieträger verzichtet. Unterstützen Sie dieses Anliegen?</t>
        </is>
      </c>
      <c r="E4475" t="inlineStr">
        <is>
          <t>Standard-4</t>
        </is>
      </c>
      <c r="F4475" t="n">
        <v>13</v>
      </c>
      <c r="G4475" t="inlineStr">
        <is>
          <t>Umweltschutz &amp; Landwirtschaft</t>
        </is>
      </c>
      <c r="H4475" t="inlineStr">
        <is>
          <t>Q06148</t>
        </is>
      </c>
      <c r="I4475" t="inlineStr">
        <is>
          <t>de</t>
        </is>
      </c>
      <c r="J4475" t="b">
        <v>1</v>
      </c>
      <c r="K4475" t="inlineStr">
        <is>
          <t>693e80dc915322e6da495ed18ee3142e</t>
        </is>
      </c>
      <c r="L4475" t="inlineStr">
        <is>
          <t>693e80dc915322e6da495ed18ee3142e</t>
        </is>
      </c>
      <c r="M4475" t="n">
        <v>43</v>
      </c>
      <c r="N4475" t="n">
        <v>43</v>
      </c>
    </row>
    <row r="4476">
      <c r="A4476" t="n">
        <v>222</v>
      </c>
      <c r="B4476" t="n">
        <v>2019</v>
      </c>
      <c r="C4476" t="n">
        <v>3448</v>
      </c>
      <c r="D4476" t="inlineStr">
        <is>
          <t>Eine Initiative fordert, dass die Schweiz ab 2050 auf die Verwendung fossiler Energieträger verzichtet. Unterstützen Sie dieses Anliegen?</t>
        </is>
      </c>
      <c r="E4476" t="inlineStr">
        <is>
          <t>Standard-4</t>
        </is>
      </c>
      <c r="F4476" t="n">
        <v>13</v>
      </c>
      <c r="G4476" t="inlineStr">
        <is>
          <t>Umweltschutz &amp; Landwirtschaft</t>
        </is>
      </c>
      <c r="H4476" t="inlineStr">
        <is>
          <t>Q07646</t>
        </is>
      </c>
      <c r="I4476" t="inlineStr">
        <is>
          <t>de</t>
        </is>
      </c>
      <c r="J4476" t="b">
        <v>1</v>
      </c>
      <c r="K4476" t="inlineStr">
        <is>
          <t>693e80dc915322e6da495ed18ee3142e</t>
        </is>
      </c>
      <c r="L4476" t="inlineStr">
        <is>
          <t>693e80dc915322e6da495ed18ee3142e</t>
        </is>
      </c>
      <c r="M4476" t="n">
        <v>43</v>
      </c>
      <c r="N4476" t="n">
        <v>43</v>
      </c>
    </row>
    <row r="4477">
      <c r="A4477" t="n">
        <v>232</v>
      </c>
      <c r="B4477" t="n">
        <v>2020</v>
      </c>
      <c r="C4477" t="n">
        <v>3563</v>
      </c>
      <c r="D4477" t="inlineStr">
        <is>
          <t>Eine Initiative fordert, dass die Schweiz ab 2050 auf die Verwendung fossiler Energieträger verzichtet. Unterstützen Sie dieses Anliegen?</t>
        </is>
      </c>
      <c r="E4477" t="inlineStr">
        <is>
          <t>Standard-4</t>
        </is>
      </c>
      <c r="F4477" t="n">
        <v>13</v>
      </c>
      <c r="G4477" t="inlineStr">
        <is>
          <t>Umweltschutz &amp; Landwirtschaft</t>
        </is>
      </c>
      <c r="H4477" t="inlineStr">
        <is>
          <t>Q07880</t>
        </is>
      </c>
      <c r="I4477" t="inlineStr">
        <is>
          <t>de</t>
        </is>
      </c>
      <c r="J4477" t="b">
        <v>1</v>
      </c>
      <c r="K4477" t="inlineStr">
        <is>
          <t>693e80dc915322e6da495ed18ee3142e</t>
        </is>
      </c>
      <c r="L4477" t="inlineStr">
        <is>
          <t>693e80dc915322e6da495ed18ee3142e</t>
        </is>
      </c>
      <c r="M4477" t="n">
        <v>43</v>
      </c>
      <c r="N4477" t="n">
        <v>43</v>
      </c>
    </row>
    <row r="4478">
      <c r="A4478" t="n">
        <v>234</v>
      </c>
      <c r="B4478" t="n">
        <v>2020</v>
      </c>
      <c r="C4478" t="n">
        <v>3612</v>
      </c>
      <c r="D4478" t="inlineStr">
        <is>
          <t>Eine Initiative fordert, dass die Schweiz ab 2050 auf die Verwendung fossiler Energieträger verzichtet. Unterstützen Sie dieses Anliegen?</t>
        </is>
      </c>
      <c r="E4478" t="inlineStr">
        <is>
          <t>Standard-4</t>
        </is>
      </c>
      <c r="F4478" t="n">
        <v>13</v>
      </c>
      <c r="G4478" t="inlineStr">
        <is>
          <t>Umweltschutz &amp; Landwirtschaft</t>
        </is>
      </c>
      <c r="H4478" t="inlineStr">
        <is>
          <t>Q08289</t>
        </is>
      </c>
      <c r="I4478" t="inlineStr">
        <is>
          <t>de</t>
        </is>
      </c>
      <c r="J4478" t="b">
        <v>1</v>
      </c>
      <c r="K4478" t="inlineStr">
        <is>
          <t>693e80dc915322e6da495ed18ee3142e</t>
        </is>
      </c>
      <c r="L4478" t="inlineStr">
        <is>
          <t>693e80dc915322e6da495ed18ee3142e</t>
        </is>
      </c>
      <c r="M4478" t="n">
        <v>43</v>
      </c>
      <c r="N4478" t="n">
        <v>43</v>
      </c>
    </row>
    <row r="4480">
      <c r="A4480" s="1">
        <f>== Cluster 910 – 9 Fragen – alle Fragen identisch ===</f>
        <v/>
      </c>
      <c r="B4480" s="1" t="n"/>
      <c r="C4480" s="1" t="n"/>
      <c r="D4480" s="1" t="n"/>
      <c r="E4480" s="1" t="n"/>
      <c r="F4480" s="1" t="n"/>
      <c r="G4480" s="1" t="n"/>
      <c r="H4480" s="1" t="n"/>
      <c r="I4480" s="1" t="n"/>
      <c r="J4480" s="1" t="n"/>
      <c r="K4480" s="1" t="n"/>
      <c r="L4480" s="1" t="n"/>
      <c r="M4480" s="1" t="n"/>
      <c r="N4480" s="1" t="n"/>
    </row>
    <row r="4481">
      <c r="A4481" t="inlineStr">
        <is>
          <t>ID_Wahl</t>
        </is>
      </c>
      <c r="B4481" t="inlineStr">
        <is>
          <t>Datum</t>
        </is>
      </c>
      <c r="C4481" t="inlineStr">
        <is>
          <t>Frage_ID</t>
        </is>
      </c>
      <c r="D4481" t="inlineStr">
        <is>
          <t>Frage_Text</t>
        </is>
      </c>
      <c r="E4481" t="inlineStr">
        <is>
          <t>Frage_Typ</t>
        </is>
      </c>
      <c r="F4481" t="inlineStr">
        <is>
          <t>Bereich_ID</t>
        </is>
      </c>
      <c r="G4481" t="inlineStr">
        <is>
          <t>Bereich</t>
        </is>
      </c>
      <c r="H4481" t="inlineStr">
        <is>
          <t>ID_gesamt</t>
        </is>
      </c>
      <c r="I4481" t="inlineStr">
        <is>
          <t>Sprache</t>
        </is>
      </c>
      <c r="J4481" t="inlineStr">
        <is>
          <t>Duplikat</t>
        </is>
      </c>
      <c r="K4481" t="inlineStr">
        <is>
          <t>Frage_Hash</t>
        </is>
      </c>
      <c r="L4481" t="inlineStr">
        <is>
          <t>Duplikat_Gruppe</t>
        </is>
      </c>
      <c r="M4481" t="inlineStr">
        <is>
          <t>Cluster_Duplikate</t>
        </is>
      </c>
      <c r="N4481" t="inlineStr">
        <is>
          <t>Cluster_Final</t>
        </is>
      </c>
    </row>
    <row r="4482">
      <c r="A4482" t="n">
        <v>100</v>
      </c>
      <c r="B4482" t="n">
        <v>2016</v>
      </c>
      <c r="C4482" t="n">
        <v>1617</v>
      </c>
      <c r="D4482" t="inlineStr">
        <is>
          <t>Sollten bei öffentlichen Aufträgen lokale Anbieter und Produkte vorgezogen werden, auch wenn diese etwas teurer sind?</t>
        </is>
      </c>
      <c r="E4482" t="inlineStr">
        <is>
          <t>Standard-4</t>
        </is>
      </c>
      <c r="F4482" t="n">
        <v>15</v>
      </c>
      <c r="G4482" t="inlineStr">
        <is>
          <t>Wirtschaft &amp; Arbeit</t>
        </is>
      </c>
      <c r="H4482" t="inlineStr">
        <is>
          <t>Q05071</t>
        </is>
      </c>
      <c r="I4482" t="inlineStr">
        <is>
          <t>de</t>
        </is>
      </c>
      <c r="J4482" t="b">
        <v>1</v>
      </c>
      <c r="K4482" t="inlineStr">
        <is>
          <t>b4e1462406568df0b91135e291fcdc06</t>
        </is>
      </c>
      <c r="L4482" t="inlineStr">
        <is>
          <t>b4e1462406568df0b91135e291fcdc06</t>
        </is>
      </c>
      <c r="M4482" t="n">
        <v>910</v>
      </c>
      <c r="N4482" t="n">
        <v>910</v>
      </c>
    </row>
    <row r="4483">
      <c r="A4483" t="n">
        <v>102</v>
      </c>
      <c r="B4483" t="n">
        <v>2016</v>
      </c>
      <c r="C4483" t="n">
        <v>1577</v>
      </c>
      <c r="D4483" t="inlineStr">
        <is>
          <t>Sollten bei öffentlichen Aufträgen lokale Anbieter und Produkte vorgezogen werden, auch wenn diese etwas teurer sind?</t>
        </is>
      </c>
      <c r="E4483" t="inlineStr">
        <is>
          <t>Standard-4</t>
        </is>
      </c>
      <c r="F4483" t="n">
        <v>15</v>
      </c>
      <c r="G4483" t="inlineStr">
        <is>
          <t>Wirtschaft &amp; Arbeit</t>
        </is>
      </c>
      <c r="H4483" t="inlineStr">
        <is>
          <t>Q05148</t>
        </is>
      </c>
      <c r="I4483" t="inlineStr">
        <is>
          <t>de</t>
        </is>
      </c>
      <c r="J4483" t="b">
        <v>1</v>
      </c>
      <c r="K4483" t="inlineStr">
        <is>
          <t>b4e1462406568df0b91135e291fcdc06</t>
        </is>
      </c>
      <c r="L4483" t="inlineStr">
        <is>
          <t>b4e1462406568df0b91135e291fcdc06</t>
        </is>
      </c>
      <c r="M4483" t="n">
        <v>910</v>
      </c>
      <c r="N4483" t="n">
        <v>910</v>
      </c>
    </row>
    <row r="4484">
      <c r="A4484" t="n">
        <v>4</v>
      </c>
      <c r="B4484" t="n">
        <v>2011</v>
      </c>
      <c r="C4484" t="n">
        <v>97</v>
      </c>
      <c r="D4484" t="inlineStr">
        <is>
          <t>Sollten bei öffentlichen Aufträgen lokale Anbieter und Produkte vorgezogen werden, auch wenn diese etwas teurer sind?</t>
        </is>
      </c>
      <c r="E4484" t="inlineStr">
        <is>
          <t>Standard-4</t>
        </is>
      </c>
      <c r="F4484" t="n">
        <v>15</v>
      </c>
      <c r="G4484" t="inlineStr">
        <is>
          <t>Wirtschaft &amp; Arbeit</t>
        </is>
      </c>
      <c r="H4484" t="inlineStr">
        <is>
          <t>Q06843</t>
        </is>
      </c>
      <c r="I4484" t="inlineStr">
        <is>
          <t>de</t>
        </is>
      </c>
      <c r="J4484" t="b">
        <v>1</v>
      </c>
      <c r="K4484" t="inlineStr">
        <is>
          <t>b4e1462406568df0b91135e291fcdc06</t>
        </is>
      </c>
      <c r="L4484" t="inlineStr">
        <is>
          <t>b4e1462406568df0b91135e291fcdc06</t>
        </is>
      </c>
      <c r="M4484" t="n">
        <v>910</v>
      </c>
      <c r="N4484" t="n">
        <v>910</v>
      </c>
    </row>
    <row r="4485">
      <c r="A4485" t="n">
        <v>63</v>
      </c>
      <c r="B4485" t="n">
        <v>2014</v>
      </c>
      <c r="C4485" t="n">
        <v>768</v>
      </c>
      <c r="D4485" t="inlineStr">
        <is>
          <t>Sollten bei öffentlichen Aufträgen lokale Anbieter und Produkte vorgezogen werden, auch wenn diese etwas teurer sind?</t>
        </is>
      </c>
      <c r="E4485" t="inlineStr">
        <is>
          <t>Standard-4</t>
        </is>
      </c>
      <c r="F4485" t="n">
        <v>15</v>
      </c>
      <c r="G4485" t="inlineStr">
        <is>
          <t>Wirtschaft &amp; Arbeit</t>
        </is>
      </c>
      <c r="H4485" t="inlineStr">
        <is>
          <t>Q07013</t>
        </is>
      </c>
      <c r="I4485" t="inlineStr">
        <is>
          <t>de</t>
        </is>
      </c>
      <c r="J4485" t="b">
        <v>1</v>
      </c>
      <c r="K4485" t="inlineStr">
        <is>
          <t>b4e1462406568df0b91135e291fcdc06</t>
        </is>
      </c>
      <c r="L4485" t="inlineStr">
        <is>
          <t>b4e1462406568df0b91135e291fcdc06</t>
        </is>
      </c>
      <c r="M4485" t="n">
        <v>910</v>
      </c>
      <c r="N4485" t="n">
        <v>910</v>
      </c>
    </row>
    <row r="4486">
      <c r="A4486" t="n">
        <v>8</v>
      </c>
      <c r="B4486" t="n">
        <v>2012</v>
      </c>
      <c r="C4486" t="n">
        <v>97</v>
      </c>
      <c r="D4486" t="inlineStr">
        <is>
          <t>Sollten bei öffentlichen Aufträgen lokale Anbieter und Produkte vorgezogen werden, auch wenn diese etwas teurer sind?</t>
        </is>
      </c>
      <c r="E4486" t="inlineStr">
        <is>
          <t>Standard-4</t>
        </is>
      </c>
      <c r="F4486" t="n">
        <v>15</v>
      </c>
      <c r="G4486" t="inlineStr">
        <is>
          <t>Wirtschaft &amp; Arbeit</t>
        </is>
      </c>
      <c r="H4486" t="inlineStr">
        <is>
          <t>Q07799</t>
        </is>
      </c>
      <c r="I4486" t="inlineStr">
        <is>
          <t>de</t>
        </is>
      </c>
      <c r="J4486" t="b">
        <v>1</v>
      </c>
      <c r="K4486" t="inlineStr">
        <is>
          <t>b4e1462406568df0b91135e291fcdc06</t>
        </is>
      </c>
      <c r="L4486" t="inlineStr">
        <is>
          <t>b4e1462406568df0b91135e291fcdc06</t>
        </is>
      </c>
      <c r="M4486" t="n">
        <v>910</v>
      </c>
      <c r="N4486" t="n">
        <v>910</v>
      </c>
    </row>
    <row r="4487">
      <c r="A4487" t="n">
        <v>100</v>
      </c>
      <c r="B4487" t="n">
        <v>2016</v>
      </c>
      <c r="C4487" t="n">
        <v>1617</v>
      </c>
      <c r="D4487" t="inlineStr">
        <is>
          <t>Sollten bei öffentlichen Aufträgen lokale Anbieter und Produkte vorgezogen werden, auch wenn diese etwas teurer sind?</t>
        </is>
      </c>
      <c r="E4487" t="inlineStr">
        <is>
          <t>Standard-4</t>
        </is>
      </c>
      <c r="F4487" t="n">
        <v>15</v>
      </c>
      <c r="G4487" t="inlineStr">
        <is>
          <t>Wirtschaft &amp; Arbeit</t>
        </is>
      </c>
      <c r="H4487" t="inlineStr">
        <is>
          <t>Q07842</t>
        </is>
      </c>
      <c r="I4487" t="inlineStr">
        <is>
          <t>de</t>
        </is>
      </c>
      <c r="J4487" t="b">
        <v>1</v>
      </c>
      <c r="K4487" t="inlineStr">
        <is>
          <t>b4e1462406568df0b91135e291fcdc06</t>
        </is>
      </c>
      <c r="L4487" t="inlineStr">
        <is>
          <t>b4e1462406568df0b91135e291fcdc06</t>
        </is>
      </c>
      <c r="M4487" t="n">
        <v>910</v>
      </c>
      <c r="N4487" t="n">
        <v>910</v>
      </c>
    </row>
    <row r="4488">
      <c r="A4488" t="n">
        <v>15</v>
      </c>
      <c r="B4488" t="n">
        <v>2012</v>
      </c>
      <c r="C4488" t="n">
        <v>264</v>
      </c>
      <c r="D4488" t="inlineStr">
        <is>
          <t>Sollten bei öffentlichen Aufträgen lokale Anbieter und Produkte vorgezogen werden, auch wenn diese etwas teurer sind?</t>
        </is>
      </c>
      <c r="E4488" t="inlineStr">
        <is>
          <t>Standard-4</t>
        </is>
      </c>
      <c r="F4488" t="n">
        <v>15</v>
      </c>
      <c r="G4488" t="inlineStr">
        <is>
          <t>Wirtschaft &amp; Arbeit</t>
        </is>
      </c>
      <c r="H4488" t="inlineStr">
        <is>
          <t>Q08210</t>
        </is>
      </c>
      <c r="I4488" t="inlineStr">
        <is>
          <t>de</t>
        </is>
      </c>
      <c r="J4488" t="b">
        <v>1</v>
      </c>
      <c r="K4488" t="inlineStr">
        <is>
          <t>b4e1462406568df0b91135e291fcdc06</t>
        </is>
      </c>
      <c r="L4488" t="inlineStr">
        <is>
          <t>b4e1462406568df0b91135e291fcdc06</t>
        </is>
      </c>
      <c r="M4488" t="n">
        <v>910</v>
      </c>
      <c r="N4488" t="n">
        <v>910</v>
      </c>
    </row>
    <row r="4489">
      <c r="A4489" t="n">
        <v>13</v>
      </c>
      <c r="B4489" t="n">
        <v>2012</v>
      </c>
      <c r="C4489" t="n">
        <v>97</v>
      </c>
      <c r="D4489" t="inlineStr">
        <is>
          <t>Sollten bei öffentlichen Aufträgen lokale Anbieter und Produkte vorgezogen werden, auch wenn diese etwas teurer sind?</t>
        </is>
      </c>
      <c r="E4489" t="inlineStr">
        <is>
          <t>Standard-4</t>
        </is>
      </c>
      <c r="F4489" t="n">
        <v>15</v>
      </c>
      <c r="G4489" t="inlineStr">
        <is>
          <t>Wirtschaft &amp; Arbeit</t>
        </is>
      </c>
      <c r="H4489" t="inlineStr">
        <is>
          <t>Q08454</t>
        </is>
      </c>
      <c r="I4489" t="inlineStr">
        <is>
          <t>de</t>
        </is>
      </c>
      <c r="J4489" t="b">
        <v>1</v>
      </c>
      <c r="K4489" t="inlineStr">
        <is>
          <t>b4e1462406568df0b91135e291fcdc06</t>
        </is>
      </c>
      <c r="L4489" t="inlineStr">
        <is>
          <t>b4e1462406568df0b91135e291fcdc06</t>
        </is>
      </c>
      <c r="M4489" t="n">
        <v>910</v>
      </c>
      <c r="N4489" t="n">
        <v>910</v>
      </c>
    </row>
    <row r="4490">
      <c r="A4490" t="n">
        <v>102</v>
      </c>
      <c r="B4490" t="n">
        <v>2016</v>
      </c>
      <c r="C4490" t="n">
        <v>1577</v>
      </c>
      <c r="D4490" t="inlineStr">
        <is>
          <t>Sollten bei öffentlichen Aufträgen lokale Anbieter und Produkte vorgezogen werden, auch wenn diese etwas teurer sind?</t>
        </is>
      </c>
      <c r="E4490" t="inlineStr">
        <is>
          <t>Standard-4</t>
        </is>
      </c>
      <c r="F4490" t="n">
        <v>15</v>
      </c>
      <c r="G4490" t="inlineStr">
        <is>
          <t>Wirtschaft &amp; Arbeit</t>
        </is>
      </c>
      <c r="H4490" t="inlineStr">
        <is>
          <t>Q08493</t>
        </is>
      </c>
      <c r="I4490" t="inlineStr">
        <is>
          <t>de</t>
        </is>
      </c>
      <c r="J4490" t="b">
        <v>1</v>
      </c>
      <c r="K4490" t="inlineStr">
        <is>
          <t>b4e1462406568df0b91135e291fcdc06</t>
        </is>
      </c>
      <c r="L4490" t="inlineStr">
        <is>
          <t>b4e1462406568df0b91135e291fcdc06</t>
        </is>
      </c>
      <c r="M4490" t="n">
        <v>910</v>
      </c>
      <c r="N4490" t="n">
        <v>910</v>
      </c>
    </row>
    <row r="4492">
      <c r="A4492" s="1">
        <f>== Cluster 893 – 9 Fragen – alle Fragen identisch ===</f>
        <v/>
      </c>
      <c r="B4492" s="1" t="n"/>
      <c r="C4492" s="1" t="n"/>
      <c r="D4492" s="1" t="n"/>
      <c r="E4492" s="1" t="n"/>
      <c r="F4492" s="1" t="n"/>
      <c r="G4492" s="1" t="n"/>
      <c r="H4492" s="1" t="n"/>
      <c r="I4492" s="1" t="n"/>
      <c r="J4492" s="1" t="n"/>
      <c r="K4492" s="1" t="n"/>
      <c r="L4492" s="1" t="n"/>
      <c r="M4492" s="1" t="n"/>
      <c r="N4492" s="1" t="n"/>
    </row>
    <row r="4493">
      <c r="A4493" t="inlineStr">
        <is>
          <t>ID_Wahl</t>
        </is>
      </c>
      <c r="B4493" t="inlineStr">
        <is>
          <t>Datum</t>
        </is>
      </c>
      <c r="C4493" t="inlineStr">
        <is>
          <t>Frage_ID</t>
        </is>
      </c>
      <c r="D4493" t="inlineStr">
        <is>
          <t>Frage_Text</t>
        </is>
      </c>
      <c r="E4493" t="inlineStr">
        <is>
          <t>Frage_Typ</t>
        </is>
      </c>
      <c r="F4493" t="inlineStr">
        <is>
          <t>Bereich_ID</t>
        </is>
      </c>
      <c r="G4493" t="inlineStr">
        <is>
          <t>Bereich</t>
        </is>
      </c>
      <c r="H4493" t="inlineStr">
        <is>
          <t>ID_gesamt</t>
        </is>
      </c>
      <c r="I4493" t="inlineStr">
        <is>
          <t>Sprache</t>
        </is>
      </c>
      <c r="J4493" t="inlineStr">
        <is>
          <t>Duplikat</t>
        </is>
      </c>
      <c r="K4493" t="inlineStr">
        <is>
          <t>Frage_Hash</t>
        </is>
      </c>
      <c r="L4493" t="inlineStr">
        <is>
          <t>Duplikat_Gruppe</t>
        </is>
      </c>
      <c r="M4493" t="inlineStr">
        <is>
          <t>Cluster_Duplikate</t>
        </is>
      </c>
      <c r="N4493" t="inlineStr">
        <is>
          <t>Cluster_Final</t>
        </is>
      </c>
    </row>
    <row r="4494">
      <c r="A4494" t="n">
        <v>100</v>
      </c>
      <c r="B4494" t="n">
        <v>2016</v>
      </c>
      <c r="C4494" t="n">
        <v>1632</v>
      </c>
      <c r="D4494" t="inlineStr">
        <is>
          <t>Sollen Schweizer Jugendliche frei zwischen einem Militär- oder einem zivilen Ersatzdienst wählen können?</t>
        </is>
      </c>
      <c r="E4494" t="inlineStr">
        <is>
          <t>Standard-4</t>
        </is>
      </c>
      <c r="F4494" t="n">
        <v>7</v>
      </c>
      <c r="G4494" t="inlineStr">
        <is>
          <t>Justiz, Armee &amp; Polizei</t>
        </is>
      </c>
      <c r="H4494" t="inlineStr">
        <is>
          <t>Q05046</t>
        </is>
      </c>
      <c r="I4494" t="inlineStr">
        <is>
          <t>de</t>
        </is>
      </c>
      <c r="J4494" t="b">
        <v>1</v>
      </c>
      <c r="K4494" t="inlineStr">
        <is>
          <t>3d85b5add98b918a751c6a26f6f1e243</t>
        </is>
      </c>
      <c r="L4494" t="inlineStr">
        <is>
          <t>3d85b5add98b918a751c6a26f6f1e243</t>
        </is>
      </c>
      <c r="M4494" t="n">
        <v>893</v>
      </c>
      <c r="N4494" t="n">
        <v>893</v>
      </c>
    </row>
    <row r="4495">
      <c r="A4495" t="n">
        <v>105</v>
      </c>
      <c r="B4495" t="n">
        <v>2016</v>
      </c>
      <c r="C4495" t="n">
        <v>1670</v>
      </c>
      <c r="D4495" t="inlineStr">
        <is>
          <t>Sollen Schweizer Jugendliche frei zwischen einem Militär- oder einem zivilen Ersatzdienst wählen können?</t>
        </is>
      </c>
      <c r="E4495" t="inlineStr">
        <is>
          <t>Standard-4</t>
        </is>
      </c>
      <c r="F4495" t="n">
        <v>7</v>
      </c>
      <c r="G4495" t="inlineStr">
        <is>
          <t>Justiz, Armee &amp; Polizei</t>
        </is>
      </c>
      <c r="H4495" t="inlineStr">
        <is>
          <t>Q05088</t>
        </is>
      </c>
      <c r="I4495" t="inlineStr">
        <is>
          <t>de</t>
        </is>
      </c>
      <c r="J4495" t="b">
        <v>1</v>
      </c>
      <c r="K4495" t="inlineStr">
        <is>
          <t>3d85b5add98b918a751c6a26f6f1e243</t>
        </is>
      </c>
      <c r="L4495" t="inlineStr">
        <is>
          <t>3d85b5add98b918a751c6a26f6f1e243</t>
        </is>
      </c>
      <c r="M4495" t="n">
        <v>893</v>
      </c>
      <c r="N4495" t="n">
        <v>893</v>
      </c>
    </row>
    <row r="4496">
      <c r="A4496" t="n">
        <v>102</v>
      </c>
      <c r="B4496" t="n">
        <v>2016</v>
      </c>
      <c r="C4496" t="n">
        <v>1571</v>
      </c>
      <c r="D4496" t="inlineStr">
        <is>
          <t>Sollen Schweizer Jugendliche frei zwischen einem Militär- oder einem zivilen Ersatzdienst wählen können?</t>
        </is>
      </c>
      <c r="E4496" t="inlineStr">
        <is>
          <t>Standard-4</t>
        </is>
      </c>
      <c r="F4496" t="n">
        <v>7</v>
      </c>
      <c r="G4496" t="inlineStr">
        <is>
          <t>Justiz, Armee &amp; Polizei</t>
        </is>
      </c>
      <c r="H4496" t="inlineStr">
        <is>
          <t>Q05126</t>
        </is>
      </c>
      <c r="I4496" t="inlineStr">
        <is>
          <t>de</t>
        </is>
      </c>
      <c r="J4496" t="b">
        <v>1</v>
      </c>
      <c r="K4496" t="inlineStr">
        <is>
          <t>3d85b5add98b918a751c6a26f6f1e243</t>
        </is>
      </c>
      <c r="L4496" t="inlineStr">
        <is>
          <t>3d85b5add98b918a751c6a26f6f1e243</t>
        </is>
      </c>
      <c r="M4496" t="n">
        <v>893</v>
      </c>
      <c r="N4496" t="n">
        <v>893</v>
      </c>
    </row>
    <row r="4497">
      <c r="A4497" t="n">
        <v>8</v>
      </c>
      <c r="B4497" t="n">
        <v>2012</v>
      </c>
      <c r="C4497" t="n">
        <v>53</v>
      </c>
      <c r="D4497" t="inlineStr">
        <is>
          <t>Sollen Schweizer Jugendliche frei zwischen einem Militär- oder einem zivilen Ersatzdienst wählen können?</t>
        </is>
      </c>
      <c r="E4497" t="inlineStr">
        <is>
          <t>Standard-4</t>
        </is>
      </c>
      <c r="F4497" t="n">
        <v>7</v>
      </c>
      <c r="G4497" t="inlineStr">
        <is>
          <t>Justiz, Armee &amp; Polizei</t>
        </is>
      </c>
      <c r="H4497" t="inlineStr">
        <is>
          <t>Q07765</t>
        </is>
      </c>
      <c r="I4497" t="inlineStr">
        <is>
          <t>de</t>
        </is>
      </c>
      <c r="J4497" t="b">
        <v>1</v>
      </c>
      <c r="K4497" t="inlineStr">
        <is>
          <t>3d85b5add98b918a751c6a26f6f1e243</t>
        </is>
      </c>
      <c r="L4497" t="inlineStr">
        <is>
          <t>3d85b5add98b918a751c6a26f6f1e243</t>
        </is>
      </c>
      <c r="M4497" t="n">
        <v>893</v>
      </c>
      <c r="N4497" t="n">
        <v>893</v>
      </c>
    </row>
    <row r="4498">
      <c r="A4498" t="n">
        <v>100</v>
      </c>
      <c r="B4498" t="n">
        <v>2016</v>
      </c>
      <c r="C4498" t="n">
        <v>1632</v>
      </c>
      <c r="D4498" t="inlineStr">
        <is>
          <t>Sollen Schweizer Jugendliche frei zwischen einem Militär- oder einem zivilen Ersatzdienst wählen können?</t>
        </is>
      </c>
      <c r="E4498" t="inlineStr">
        <is>
          <t>Standard-4</t>
        </is>
      </c>
      <c r="F4498" t="n">
        <v>7</v>
      </c>
      <c r="G4498" t="inlineStr">
        <is>
          <t>Justiz, Armee &amp; Polizei</t>
        </is>
      </c>
      <c r="H4498" t="inlineStr">
        <is>
          <t>Q07817</t>
        </is>
      </c>
      <c r="I4498" t="inlineStr">
        <is>
          <t>de</t>
        </is>
      </c>
      <c r="J4498" t="b">
        <v>1</v>
      </c>
      <c r="K4498" t="inlineStr">
        <is>
          <t>3d85b5add98b918a751c6a26f6f1e243</t>
        </is>
      </c>
      <c r="L4498" t="inlineStr">
        <is>
          <t>3d85b5add98b918a751c6a26f6f1e243</t>
        </is>
      </c>
      <c r="M4498" t="n">
        <v>893</v>
      </c>
      <c r="N4498" t="n">
        <v>893</v>
      </c>
    </row>
    <row r="4499">
      <c r="A4499" t="n">
        <v>15</v>
      </c>
      <c r="B4499" t="n">
        <v>2012</v>
      </c>
      <c r="C4499" t="n">
        <v>53</v>
      </c>
      <c r="D4499" t="inlineStr">
        <is>
          <t>Sollen Schweizer Jugendliche frei zwischen einem Militär- oder einem zivilen Ersatzdienst wählen können?</t>
        </is>
      </c>
      <c r="E4499" t="inlineStr">
        <is>
          <t>Standard-4</t>
        </is>
      </c>
      <c r="F4499" t="n">
        <v>7</v>
      </c>
      <c r="G4499" t="inlineStr">
        <is>
          <t>Justiz, Armee &amp; Polizei</t>
        </is>
      </c>
      <c r="H4499" t="inlineStr">
        <is>
          <t>Q08174</t>
        </is>
      </c>
      <c r="I4499" t="inlineStr">
        <is>
          <t>de</t>
        </is>
      </c>
      <c r="J4499" t="b">
        <v>1</v>
      </c>
      <c r="K4499" t="inlineStr">
        <is>
          <t>3d85b5add98b918a751c6a26f6f1e243</t>
        </is>
      </c>
      <c r="L4499" t="inlineStr">
        <is>
          <t>3d85b5add98b918a751c6a26f6f1e243</t>
        </is>
      </c>
      <c r="M4499" t="n">
        <v>893</v>
      </c>
      <c r="N4499" t="n">
        <v>893</v>
      </c>
    </row>
    <row r="4500">
      <c r="A4500" t="n">
        <v>105</v>
      </c>
      <c r="B4500" t="n">
        <v>2016</v>
      </c>
      <c r="C4500" t="n">
        <v>1670</v>
      </c>
      <c r="D4500" t="inlineStr">
        <is>
          <t>Sollen Schweizer Jugendliche frei zwischen einem Militär- oder einem zivilen Ersatzdienst wählen können?</t>
        </is>
      </c>
      <c r="E4500" t="inlineStr">
        <is>
          <t>Standard-4</t>
        </is>
      </c>
      <c r="F4500" t="n">
        <v>7</v>
      </c>
      <c r="G4500" t="inlineStr">
        <is>
          <t>Justiz, Armee &amp; Polizei</t>
        </is>
      </c>
      <c r="H4500" t="inlineStr">
        <is>
          <t>Q08227</t>
        </is>
      </c>
      <c r="I4500" t="inlineStr">
        <is>
          <t>de</t>
        </is>
      </c>
      <c r="J4500" t="b">
        <v>1</v>
      </c>
      <c r="K4500" t="inlineStr">
        <is>
          <t>3d85b5add98b918a751c6a26f6f1e243</t>
        </is>
      </c>
      <c r="L4500" t="inlineStr">
        <is>
          <t>3d85b5add98b918a751c6a26f6f1e243</t>
        </is>
      </c>
      <c r="M4500" t="n">
        <v>893</v>
      </c>
      <c r="N4500" t="n">
        <v>893</v>
      </c>
    </row>
    <row r="4501">
      <c r="A4501" t="n">
        <v>13</v>
      </c>
      <c r="B4501" t="n">
        <v>2012</v>
      </c>
      <c r="C4501" t="n">
        <v>53</v>
      </c>
      <c r="D4501" t="inlineStr">
        <is>
          <t>Sollen Schweizer Jugendliche frei zwischen einem Militär- oder einem zivilen Ersatzdienst wählen können?</t>
        </is>
      </c>
      <c r="E4501" t="inlineStr">
        <is>
          <t>Standard-4</t>
        </is>
      </c>
      <c r="F4501" t="n">
        <v>7</v>
      </c>
      <c r="G4501" t="inlineStr">
        <is>
          <t>Justiz, Armee &amp; Polizei</t>
        </is>
      </c>
      <c r="H4501" t="inlineStr">
        <is>
          <t>Q08422</t>
        </is>
      </c>
      <c r="I4501" t="inlineStr">
        <is>
          <t>de</t>
        </is>
      </c>
      <c r="J4501" t="b">
        <v>1</v>
      </c>
      <c r="K4501" t="inlineStr">
        <is>
          <t>3d85b5add98b918a751c6a26f6f1e243</t>
        </is>
      </c>
      <c r="L4501" t="inlineStr">
        <is>
          <t>3d85b5add98b918a751c6a26f6f1e243</t>
        </is>
      </c>
      <c r="M4501" t="n">
        <v>893</v>
      </c>
      <c r="N4501" t="n">
        <v>893</v>
      </c>
    </row>
    <row r="4502">
      <c r="A4502" t="n">
        <v>102</v>
      </c>
      <c r="B4502" t="n">
        <v>2016</v>
      </c>
      <c r="C4502" t="n">
        <v>1571</v>
      </c>
      <c r="D4502" t="inlineStr">
        <is>
          <t>Sollen Schweizer Jugendliche frei zwischen einem Militär- oder einem zivilen Ersatzdienst wählen können?</t>
        </is>
      </c>
      <c r="E4502" t="inlineStr">
        <is>
          <t>Standard-4</t>
        </is>
      </c>
      <c r="F4502" t="n">
        <v>7</v>
      </c>
      <c r="G4502" t="inlineStr">
        <is>
          <t>Justiz, Armee &amp; Polizei</t>
        </is>
      </c>
      <c r="H4502" t="inlineStr">
        <is>
          <t>Q08471</t>
        </is>
      </c>
      <c r="I4502" t="inlineStr">
        <is>
          <t>de</t>
        </is>
      </c>
      <c r="J4502" t="b">
        <v>1</v>
      </c>
      <c r="K4502" t="inlineStr">
        <is>
          <t>3d85b5add98b918a751c6a26f6f1e243</t>
        </is>
      </c>
      <c r="L4502" t="inlineStr">
        <is>
          <t>3d85b5add98b918a751c6a26f6f1e243</t>
        </is>
      </c>
      <c r="M4502" t="n">
        <v>893</v>
      </c>
      <c r="N4502" t="n">
        <v>893</v>
      </c>
    </row>
    <row r="4504">
      <c r="A4504" s="1">
        <f>== Cluster 899 – 9 Fragen – alle Fragen identisch ===</f>
        <v/>
      </c>
      <c r="B4504" s="1" t="n"/>
      <c r="C4504" s="1" t="n"/>
      <c r="D4504" s="1" t="n"/>
      <c r="E4504" s="1" t="n"/>
      <c r="F4504" s="1" t="n"/>
      <c r="G4504" s="1" t="n"/>
      <c r="H4504" s="1" t="n"/>
      <c r="I4504" s="1" t="n"/>
      <c r="J4504" s="1" t="n"/>
      <c r="K4504" s="1" t="n"/>
      <c r="L4504" s="1" t="n"/>
      <c r="M4504" s="1" t="n"/>
      <c r="N4504" s="1" t="n"/>
    </row>
    <row r="4505">
      <c r="A4505" t="inlineStr">
        <is>
          <t>ID_Wahl</t>
        </is>
      </c>
      <c r="B4505" t="inlineStr">
        <is>
          <t>Datum</t>
        </is>
      </c>
      <c r="C4505" t="inlineStr">
        <is>
          <t>Frage_ID</t>
        </is>
      </c>
      <c r="D4505" t="inlineStr">
        <is>
          <t>Frage_Text</t>
        </is>
      </c>
      <c r="E4505" t="inlineStr">
        <is>
          <t>Frage_Typ</t>
        </is>
      </c>
      <c r="F4505" t="inlineStr">
        <is>
          <t>Bereich_ID</t>
        </is>
      </c>
      <c r="G4505" t="inlineStr">
        <is>
          <t>Bereich</t>
        </is>
      </c>
      <c r="H4505" t="inlineStr">
        <is>
          <t>ID_gesamt</t>
        </is>
      </c>
      <c r="I4505" t="inlineStr">
        <is>
          <t>Sprache</t>
        </is>
      </c>
      <c r="J4505" t="inlineStr">
        <is>
          <t>Duplikat</t>
        </is>
      </c>
      <c r="K4505" t="inlineStr">
        <is>
          <t>Frage_Hash</t>
        </is>
      </c>
      <c r="L4505" t="inlineStr">
        <is>
          <t>Duplikat_Gruppe</t>
        </is>
      </c>
      <c r="M4505" t="inlineStr">
        <is>
          <t>Cluster_Duplikate</t>
        </is>
      </c>
      <c r="N4505" t="inlineStr">
        <is>
          <t>Cluster_Final</t>
        </is>
      </c>
    </row>
    <row r="4506">
      <c r="A4506" t="n">
        <v>100</v>
      </c>
      <c r="B4506" t="n">
        <v>2016</v>
      </c>
      <c r="C4506" t="n">
        <v>1600</v>
      </c>
      <c r="D4506" t="inlineStr">
        <is>
          <t>Würden Sie es begrüssen, wenn die Anforderungen bei Einbürgerungen generell erhöht würden?</t>
        </is>
      </c>
      <c r="E4506" t="inlineStr">
        <is>
          <t>Standard-4</t>
        </is>
      </c>
      <c r="F4506" t="n">
        <v>9</v>
      </c>
      <c r="G4506" t="inlineStr">
        <is>
          <t>Migration &amp; Integration</t>
        </is>
      </c>
      <c r="H4506" t="inlineStr">
        <is>
          <t>Q05054</t>
        </is>
      </c>
      <c r="I4506" t="inlineStr">
        <is>
          <t>de</t>
        </is>
      </c>
      <c r="J4506" t="b">
        <v>1</v>
      </c>
      <c r="K4506" t="inlineStr">
        <is>
          <t>16f185a4c23dc50598c86c4b650ebbf8</t>
        </is>
      </c>
      <c r="L4506" t="inlineStr">
        <is>
          <t>16f185a4c23dc50598c86c4b650ebbf8</t>
        </is>
      </c>
      <c r="M4506" t="n">
        <v>899</v>
      </c>
      <c r="N4506" t="n">
        <v>899</v>
      </c>
    </row>
    <row r="4507">
      <c r="A4507" t="n">
        <v>26</v>
      </c>
      <c r="B4507" t="n">
        <v>2012</v>
      </c>
      <c r="C4507" t="n">
        <v>84</v>
      </c>
      <c r="D4507" t="inlineStr">
        <is>
          <t>Würden Sie es begrüssen, wenn die Anforderungen bei Einbürgerungen generell erhöht würden?</t>
        </is>
      </c>
      <c r="E4507" t="inlineStr">
        <is>
          <t>Standard-4</t>
        </is>
      </c>
      <c r="F4507" t="n">
        <v>9</v>
      </c>
      <c r="G4507" t="inlineStr">
        <is>
          <t>Migration &amp; Integration</t>
        </is>
      </c>
      <c r="H4507" t="inlineStr">
        <is>
          <t>Q06239</t>
        </is>
      </c>
      <c r="I4507" t="inlineStr">
        <is>
          <t>de</t>
        </is>
      </c>
      <c r="J4507" t="b">
        <v>1</v>
      </c>
      <c r="K4507" t="inlineStr">
        <is>
          <t>16f185a4c23dc50598c86c4b650ebbf8</t>
        </is>
      </c>
      <c r="L4507" t="inlineStr">
        <is>
          <t>16f185a4c23dc50598c86c4b650ebbf8</t>
        </is>
      </c>
      <c r="M4507" t="n">
        <v>899</v>
      </c>
      <c r="N4507" t="n">
        <v>899</v>
      </c>
    </row>
    <row r="4508">
      <c r="A4508" t="n">
        <v>4</v>
      </c>
      <c r="B4508" t="n">
        <v>2011</v>
      </c>
      <c r="C4508" t="n">
        <v>84</v>
      </c>
      <c r="D4508" t="inlineStr">
        <is>
          <t>Würden Sie es begrüssen, wenn die Anforderungen bei Einbürgerungen generell erhöht würden?</t>
        </is>
      </c>
      <c r="E4508" t="inlineStr">
        <is>
          <t>Standard-4</t>
        </is>
      </c>
      <c r="F4508" t="n">
        <v>9</v>
      </c>
      <c r="G4508" t="inlineStr">
        <is>
          <t>Migration &amp; Integration</t>
        </is>
      </c>
      <c r="H4508" t="inlineStr">
        <is>
          <t>Q06818</t>
        </is>
      </c>
      <c r="I4508" t="inlineStr">
        <is>
          <t>de</t>
        </is>
      </c>
      <c r="J4508" t="b">
        <v>1</v>
      </c>
      <c r="K4508" t="inlineStr">
        <is>
          <t>16f185a4c23dc50598c86c4b650ebbf8</t>
        </is>
      </c>
      <c r="L4508" t="inlineStr">
        <is>
          <t>16f185a4c23dc50598c86c4b650ebbf8</t>
        </is>
      </c>
      <c r="M4508" t="n">
        <v>899</v>
      </c>
      <c r="N4508" t="n">
        <v>899</v>
      </c>
    </row>
    <row r="4509">
      <c r="A4509" t="n">
        <v>63</v>
      </c>
      <c r="B4509" t="n">
        <v>2014</v>
      </c>
      <c r="C4509" t="n">
        <v>1015</v>
      </c>
      <c r="D4509" t="inlineStr">
        <is>
          <t>Würden Sie es begrüssen, wenn die Anforderungen bei Einbürgerungen generell erhöht würden?</t>
        </is>
      </c>
      <c r="E4509" t="inlineStr">
        <is>
          <t>Standard-4</t>
        </is>
      </c>
      <c r="F4509" t="n">
        <v>9</v>
      </c>
      <c r="G4509" t="inlineStr">
        <is>
          <t>Migration &amp; Integration</t>
        </is>
      </c>
      <c r="H4509" t="inlineStr">
        <is>
          <t>Q06990</t>
        </is>
      </c>
      <c r="I4509" t="inlineStr">
        <is>
          <t>de</t>
        </is>
      </c>
      <c r="J4509" t="b">
        <v>1</v>
      </c>
      <c r="K4509" t="inlineStr">
        <is>
          <t>16f185a4c23dc50598c86c4b650ebbf8</t>
        </is>
      </c>
      <c r="L4509" t="inlineStr">
        <is>
          <t>16f185a4c23dc50598c86c4b650ebbf8</t>
        </is>
      </c>
      <c r="M4509" t="n">
        <v>899</v>
      </c>
      <c r="N4509" t="n">
        <v>899</v>
      </c>
    </row>
    <row r="4510">
      <c r="A4510" t="n">
        <v>61</v>
      </c>
      <c r="B4510" t="n">
        <v>2014</v>
      </c>
      <c r="C4510" t="n">
        <v>971</v>
      </c>
      <c r="D4510" t="inlineStr">
        <is>
          <t>Würden Sie es begrüssen, wenn die Anforderungen bei Einbürgerungen generell erhöht würden?</t>
        </is>
      </c>
      <c r="E4510" t="inlineStr">
        <is>
          <t>Standard-4</t>
        </is>
      </c>
      <c r="F4510" t="n">
        <v>9</v>
      </c>
      <c r="G4510" t="inlineStr">
        <is>
          <t>Migration &amp; Integration</t>
        </is>
      </c>
      <c r="H4510" t="inlineStr">
        <is>
          <t>Q07104</t>
        </is>
      </c>
      <c r="I4510" t="inlineStr">
        <is>
          <t>de</t>
        </is>
      </c>
      <c r="J4510" t="b">
        <v>1</v>
      </c>
      <c r="K4510" t="inlineStr">
        <is>
          <t>16f185a4c23dc50598c86c4b650ebbf8</t>
        </is>
      </c>
      <c r="L4510" t="inlineStr">
        <is>
          <t>16f185a4c23dc50598c86c4b650ebbf8</t>
        </is>
      </c>
      <c r="M4510" t="n">
        <v>899</v>
      </c>
      <c r="N4510" t="n">
        <v>899</v>
      </c>
    </row>
    <row r="4511">
      <c r="A4511" t="n">
        <v>8</v>
      </c>
      <c r="B4511" t="n">
        <v>2012</v>
      </c>
      <c r="C4511" t="n">
        <v>84</v>
      </c>
      <c r="D4511" t="inlineStr">
        <is>
          <t>Würden Sie es begrüssen, wenn die Anforderungen bei Einbürgerungen generell erhöht würden?</t>
        </is>
      </c>
      <c r="E4511" t="inlineStr">
        <is>
          <t>Standard-4</t>
        </is>
      </c>
      <c r="F4511" t="n">
        <v>9</v>
      </c>
      <c r="G4511" t="inlineStr">
        <is>
          <t>Migration &amp; Integration</t>
        </is>
      </c>
      <c r="H4511" t="inlineStr">
        <is>
          <t>Q07777</t>
        </is>
      </c>
      <c r="I4511" t="inlineStr">
        <is>
          <t>de</t>
        </is>
      </c>
      <c r="J4511" t="b">
        <v>1</v>
      </c>
      <c r="K4511" t="inlineStr">
        <is>
          <t>16f185a4c23dc50598c86c4b650ebbf8</t>
        </is>
      </c>
      <c r="L4511" t="inlineStr">
        <is>
          <t>16f185a4c23dc50598c86c4b650ebbf8</t>
        </is>
      </c>
      <c r="M4511" t="n">
        <v>899</v>
      </c>
      <c r="N4511" t="n">
        <v>899</v>
      </c>
    </row>
    <row r="4512">
      <c r="A4512" t="n">
        <v>100</v>
      </c>
      <c r="B4512" t="n">
        <v>2016</v>
      </c>
      <c r="C4512" t="n">
        <v>1600</v>
      </c>
      <c r="D4512" t="inlineStr">
        <is>
          <t>Würden Sie es begrüssen, wenn die Anforderungen bei Einbürgerungen generell erhöht würden?</t>
        </is>
      </c>
      <c r="E4512" t="inlineStr">
        <is>
          <t>Standard-4</t>
        </is>
      </c>
      <c r="F4512" t="n">
        <v>9</v>
      </c>
      <c r="G4512" t="inlineStr">
        <is>
          <t>Migration &amp; Integration</t>
        </is>
      </c>
      <c r="H4512" t="inlineStr">
        <is>
          <t>Q07825</t>
        </is>
      </c>
      <c r="I4512" t="inlineStr">
        <is>
          <t>de</t>
        </is>
      </c>
      <c r="J4512" t="b">
        <v>1</v>
      </c>
      <c r="K4512" t="inlineStr">
        <is>
          <t>16f185a4c23dc50598c86c4b650ebbf8</t>
        </is>
      </c>
      <c r="L4512" t="inlineStr">
        <is>
          <t>16f185a4c23dc50598c86c4b650ebbf8</t>
        </is>
      </c>
      <c r="M4512" t="n">
        <v>899</v>
      </c>
      <c r="N4512" t="n">
        <v>899</v>
      </c>
    </row>
    <row r="4513">
      <c r="A4513" t="n">
        <v>44</v>
      </c>
      <c r="B4513" t="n">
        <v>2013</v>
      </c>
      <c r="C4513" t="n">
        <v>609</v>
      </c>
      <c r="D4513" t="inlineStr">
        <is>
          <t>Würden Sie es begrüssen, wenn die Anforderungen bei Einbürgerungen generell erhöht würden?</t>
        </is>
      </c>
      <c r="E4513" t="inlineStr">
        <is>
          <t>Standard-4</t>
        </is>
      </c>
      <c r="F4513" t="n">
        <v>9</v>
      </c>
      <c r="G4513" t="inlineStr">
        <is>
          <t>Migration &amp; Integration</t>
        </is>
      </c>
      <c r="H4513" t="inlineStr">
        <is>
          <t>Q07976</t>
        </is>
      </c>
      <c r="I4513" t="inlineStr">
        <is>
          <t>de</t>
        </is>
      </c>
      <c r="J4513" t="b">
        <v>1</v>
      </c>
      <c r="K4513" t="inlineStr">
        <is>
          <t>16f185a4c23dc50598c86c4b650ebbf8</t>
        </is>
      </c>
      <c r="L4513" t="inlineStr">
        <is>
          <t>16f185a4c23dc50598c86c4b650ebbf8</t>
        </is>
      </c>
      <c r="M4513" t="n">
        <v>899</v>
      </c>
      <c r="N4513" t="n">
        <v>899</v>
      </c>
    </row>
    <row r="4514">
      <c r="A4514" t="n">
        <v>15</v>
      </c>
      <c r="B4514" t="n">
        <v>2012</v>
      </c>
      <c r="C4514" t="n">
        <v>252</v>
      </c>
      <c r="D4514" t="inlineStr">
        <is>
          <t>Würden Sie es begrüssen, wenn die Anforderungen bei Einbürgerungen generell erhöht würden?</t>
        </is>
      </c>
      <c r="E4514" t="inlineStr">
        <is>
          <t>Standard-4</t>
        </is>
      </c>
      <c r="F4514" t="n">
        <v>9</v>
      </c>
      <c r="G4514" t="inlineStr">
        <is>
          <t>Migration &amp; Integration</t>
        </is>
      </c>
      <c r="H4514" t="inlineStr">
        <is>
          <t>Q08185</t>
        </is>
      </c>
      <c r="I4514" t="inlineStr">
        <is>
          <t>de</t>
        </is>
      </c>
      <c r="J4514" t="b">
        <v>1</v>
      </c>
      <c r="K4514" t="inlineStr">
        <is>
          <t>16f185a4c23dc50598c86c4b650ebbf8</t>
        </is>
      </c>
      <c r="L4514" t="inlineStr">
        <is>
          <t>16f185a4c23dc50598c86c4b650ebbf8</t>
        </is>
      </c>
      <c r="M4514" t="n">
        <v>899</v>
      </c>
      <c r="N4514" t="n">
        <v>899</v>
      </c>
    </row>
    <row r="4516">
      <c r="A4516" s="1">
        <f>== Cluster 431 – 9 Fragen – alle Fragen identisch ===</f>
        <v/>
      </c>
      <c r="B4516" s="1" t="n"/>
      <c r="C4516" s="1" t="n"/>
      <c r="D4516" s="1" t="n"/>
      <c r="E4516" s="1" t="n"/>
      <c r="F4516" s="1" t="n"/>
      <c r="G4516" s="1" t="n"/>
      <c r="H4516" s="1" t="n"/>
      <c r="I4516" s="1" t="n"/>
      <c r="J4516" s="1" t="n"/>
      <c r="K4516" s="1" t="n"/>
      <c r="L4516" s="1" t="n"/>
      <c r="M4516" s="1" t="n"/>
      <c r="N4516" s="1" t="n"/>
    </row>
    <row r="4517">
      <c r="A4517" t="inlineStr">
        <is>
          <t>ID_Wahl</t>
        </is>
      </c>
      <c r="B4517" t="inlineStr">
        <is>
          <t>Datum</t>
        </is>
      </c>
      <c r="C4517" t="inlineStr">
        <is>
          <t>Frage_ID</t>
        </is>
      </c>
      <c r="D4517" t="inlineStr">
        <is>
          <t>Frage_Text</t>
        </is>
      </c>
      <c r="E4517" t="inlineStr">
        <is>
          <t>Frage_Typ</t>
        </is>
      </c>
      <c r="F4517" t="inlineStr">
        <is>
          <t>Bereich_ID</t>
        </is>
      </c>
      <c r="G4517" t="inlineStr">
        <is>
          <t>Bereich</t>
        </is>
      </c>
      <c r="H4517" t="inlineStr">
        <is>
          <t>ID_gesamt</t>
        </is>
      </c>
      <c r="I4517" t="inlineStr">
        <is>
          <t>Sprache</t>
        </is>
      </c>
      <c r="J4517" t="inlineStr">
        <is>
          <t>Duplikat</t>
        </is>
      </c>
      <c r="K4517" t="inlineStr">
        <is>
          <t>Frage_Hash</t>
        </is>
      </c>
      <c r="L4517" t="inlineStr">
        <is>
          <t>Duplikat_Gruppe</t>
        </is>
      </c>
      <c r="M4517" t="inlineStr">
        <is>
          <t>Cluster_Duplikate</t>
        </is>
      </c>
      <c r="N4517" t="inlineStr">
        <is>
          <t>Cluster_Final</t>
        </is>
      </c>
    </row>
    <row r="4518">
      <c r="A4518" t="n">
        <v>83</v>
      </c>
      <c r="B4518" s="2" t="n">
        <v>44605</v>
      </c>
      <c r="C4518" t="n">
        <v>4796</v>
      </c>
      <c r="D4518" t="inlineStr">
        <is>
          <t>Soll während der Coronavirus-Pandemie (Covid-19) auf staatliche Einschränkungen im Privat- und Wirtschaftsleben weitgehend verzichtet werden (Eigenverantwortung der Bevölkerung)?</t>
        </is>
      </c>
      <c r="E4518" t="inlineStr">
        <is>
          <t>options4</t>
        </is>
      </c>
      <c r="F4518" t="n">
        <v>5038</v>
      </c>
      <c r="G4518" t="inlineStr">
        <is>
          <t>Gesellschaft, Kultur &amp; Ethik</t>
        </is>
      </c>
      <c r="H4518" t="inlineStr">
        <is>
          <t>Q01465</t>
        </is>
      </c>
      <c r="I4518" t="inlineStr">
        <is>
          <t>de</t>
        </is>
      </c>
      <c r="J4518" t="b">
        <v>1</v>
      </c>
      <c r="K4518" t="inlineStr">
        <is>
          <t>f80174c3ea6364ac8a8c5d04359d7963</t>
        </is>
      </c>
      <c r="L4518" t="inlineStr">
        <is>
          <t>f80174c3ea6364ac8a8c5d04359d7963</t>
        </is>
      </c>
      <c r="M4518" t="n">
        <v>431</v>
      </c>
      <c r="N4518" t="n">
        <v>431</v>
      </c>
    </row>
    <row r="4519">
      <c r="A4519" t="n">
        <v>84</v>
      </c>
      <c r="B4519" s="2" t="n">
        <v>44605</v>
      </c>
      <c r="C4519" t="n">
        <v>4597</v>
      </c>
      <c r="D4519" t="inlineStr">
        <is>
          <t>Soll während der Coronavirus-Pandemie (Covid-19) auf staatliche Einschränkungen im Privat- und Wirtschaftsleben weitgehend verzichtet werden (Eigenverantwortung der Bevölkerung)?</t>
        </is>
      </c>
      <c r="E4519" t="inlineStr">
        <is>
          <t>options4</t>
        </is>
      </c>
      <c r="F4519" t="n">
        <v>5028</v>
      </c>
      <c r="G4519" t="inlineStr">
        <is>
          <t>Gesellschaft, Kultur &amp; Ethik</t>
        </is>
      </c>
      <c r="H4519" t="inlineStr">
        <is>
          <t>Q01521</t>
        </is>
      </c>
      <c r="I4519" t="inlineStr">
        <is>
          <t>de</t>
        </is>
      </c>
      <c r="J4519" t="b">
        <v>1</v>
      </c>
      <c r="K4519" t="inlineStr">
        <is>
          <t>f80174c3ea6364ac8a8c5d04359d7963</t>
        </is>
      </c>
      <c r="L4519" t="inlineStr">
        <is>
          <t>f80174c3ea6364ac8a8c5d04359d7963</t>
        </is>
      </c>
      <c r="M4519" t="n">
        <v>431</v>
      </c>
      <c r="N4519" t="n">
        <v>431</v>
      </c>
    </row>
    <row r="4520">
      <c r="A4520" t="n">
        <v>103</v>
      </c>
      <c r="B4520" s="2" t="n">
        <v>44647</v>
      </c>
      <c r="C4520" t="n">
        <v>5192</v>
      </c>
      <c r="D4520" t="inlineStr">
        <is>
          <t>Soll während der Coronavirus-Pandemie (Covid-19) auf staatliche Einschränkungen im Privat- und Wirtschaftsleben weitgehend verzichtet werden (Eigenverantwortung der Bevölkerung)?</t>
        </is>
      </c>
      <c r="E4520" t="inlineStr">
        <is>
          <t>options4</t>
        </is>
      </c>
      <c r="F4520" t="n">
        <v>5029</v>
      </c>
      <c r="G4520" t="inlineStr">
        <is>
          <t>Gesellschaft, Kultur &amp; Ethik</t>
        </is>
      </c>
      <c r="H4520" t="inlineStr">
        <is>
          <t>Q01580</t>
        </is>
      </c>
      <c r="I4520" t="inlineStr">
        <is>
          <t>de</t>
        </is>
      </c>
      <c r="J4520" t="b">
        <v>1</v>
      </c>
      <c r="K4520" t="inlineStr">
        <is>
          <t>f80174c3ea6364ac8a8c5d04359d7963</t>
        </is>
      </c>
      <c r="L4520" t="inlineStr">
        <is>
          <t>f80174c3ea6364ac8a8c5d04359d7963</t>
        </is>
      </c>
      <c r="M4520" t="n">
        <v>431</v>
      </c>
      <c r="N4520" t="n">
        <v>431</v>
      </c>
    </row>
    <row r="4521">
      <c r="A4521" t="n">
        <v>92</v>
      </c>
      <c r="B4521" s="2" t="n">
        <v>44647</v>
      </c>
      <c r="C4521" t="n">
        <v>5557</v>
      </c>
      <c r="D4521" t="inlineStr">
        <is>
          <t>Soll während der Coronavirus-Pandemie (Covid-19) auf staatliche Einschränkungen im Privat- und Wirtschaftsleben weitgehend verzichtet werden (Eigenverantwortung der Bevölkerung)?</t>
        </is>
      </c>
      <c r="E4521" t="inlineStr">
        <is>
          <t>options4</t>
        </is>
      </c>
      <c r="F4521" t="n">
        <v>5046</v>
      </c>
      <c r="G4521" t="inlineStr">
        <is>
          <t>Gesellschaft, Kultur &amp; Ethik</t>
        </is>
      </c>
      <c r="H4521" t="inlineStr">
        <is>
          <t>Q01634</t>
        </is>
      </c>
      <c r="I4521" t="inlineStr">
        <is>
          <t>de</t>
        </is>
      </c>
      <c r="J4521" t="b">
        <v>1</v>
      </c>
      <c r="K4521" t="inlineStr">
        <is>
          <t>f80174c3ea6364ac8a8c5d04359d7963</t>
        </is>
      </c>
      <c r="L4521" t="inlineStr">
        <is>
          <t>f80174c3ea6364ac8a8c5d04359d7963</t>
        </is>
      </c>
      <c r="M4521" t="n">
        <v>431</v>
      </c>
      <c r="N4521" t="n">
        <v>431</v>
      </c>
    </row>
    <row r="4522">
      <c r="A4522" t="n">
        <v>108</v>
      </c>
      <c r="B4522" s="2" t="n">
        <v>44647</v>
      </c>
      <c r="C4522" t="n">
        <v>5832</v>
      </c>
      <c r="D4522" t="inlineStr">
        <is>
          <t>Soll während der Coronavirus-Pandemie (Covid-19) auf staatliche Einschränkungen im Privat- und Wirtschaftsleben weitgehend verzichtet werden (Eigenverantwortung der Bevölkerung)?</t>
        </is>
      </c>
      <c r="E4522" t="inlineStr">
        <is>
          <t>options4</t>
        </is>
      </c>
      <c r="F4522" t="n">
        <v>5032</v>
      </c>
      <c r="G4522" t="inlineStr">
        <is>
          <t>Gesellschaft, Kultur &amp; Ethik</t>
        </is>
      </c>
      <c r="H4522" t="inlineStr">
        <is>
          <t>Q01687</t>
        </is>
      </c>
      <c r="I4522" t="inlineStr">
        <is>
          <t>de</t>
        </is>
      </c>
      <c r="J4522" t="b">
        <v>1</v>
      </c>
      <c r="K4522" t="inlineStr">
        <is>
          <t>f80174c3ea6364ac8a8c5d04359d7963</t>
        </is>
      </c>
      <c r="L4522" t="inlineStr">
        <is>
          <t>f80174c3ea6364ac8a8c5d04359d7963</t>
        </is>
      </c>
      <c r="M4522" t="n">
        <v>431</v>
      </c>
      <c r="N4522" t="n">
        <v>431</v>
      </c>
    </row>
    <row r="4523">
      <c r="A4523" t="n">
        <v>95</v>
      </c>
      <c r="B4523" s="2" t="n">
        <v>44647</v>
      </c>
      <c r="C4523" t="n">
        <v>5731</v>
      </c>
      <c r="D4523" t="inlineStr">
        <is>
          <t>Soll während der Coronavirus-Pandemie (Covid-19) auf staatliche Einschränkungen im Privat- und Wirtschaftsleben weitgehend verzichtet werden (Eigenverantwortung der Bevölkerung)?</t>
        </is>
      </c>
      <c r="E4523" t="inlineStr">
        <is>
          <t>options4</t>
        </is>
      </c>
      <c r="F4523" t="n">
        <v>5047</v>
      </c>
      <c r="G4523" t="inlineStr">
        <is>
          <t>Gesellschaft, Kultur &amp; Ethik</t>
        </is>
      </c>
      <c r="H4523" t="inlineStr">
        <is>
          <t>Q01742</t>
        </is>
      </c>
      <c r="I4523" t="inlineStr">
        <is>
          <t>de</t>
        </is>
      </c>
      <c r="J4523" t="b">
        <v>1</v>
      </c>
      <c r="K4523" t="inlineStr">
        <is>
          <t>f80174c3ea6364ac8a8c5d04359d7963</t>
        </is>
      </c>
      <c r="L4523" t="inlineStr">
        <is>
          <t>f80174c3ea6364ac8a8c5d04359d7963</t>
        </is>
      </c>
      <c r="M4523" t="n">
        <v>431</v>
      </c>
      <c r="N4523" t="n">
        <v>431</v>
      </c>
    </row>
    <row r="4524">
      <c r="A4524" t="n">
        <v>105</v>
      </c>
      <c r="B4524" s="2" t="n">
        <v>44633</v>
      </c>
      <c r="C4524" t="n">
        <v>5415</v>
      </c>
      <c r="D4524" t="inlineStr">
        <is>
          <t>Soll während der Coronavirus-Pandemie (Covid-19) auf staatliche Einschränkungen im Privat- und Wirtschaftsleben weitgehend verzichtet werden (Eigenverantwortung der Bevölkerung)?</t>
        </is>
      </c>
      <c r="E4524" t="inlineStr">
        <is>
          <t>options4</t>
        </is>
      </c>
      <c r="F4524" t="n">
        <v>5043</v>
      </c>
      <c r="G4524" t="inlineStr">
        <is>
          <t>Gesellschaft, Kultur &amp; Ethik</t>
        </is>
      </c>
      <c r="H4524" t="inlineStr">
        <is>
          <t>Q01848</t>
        </is>
      </c>
      <c r="I4524" t="inlineStr">
        <is>
          <t>de</t>
        </is>
      </c>
      <c r="J4524" t="b">
        <v>1</v>
      </c>
      <c r="K4524" t="inlineStr">
        <is>
          <t>f80174c3ea6364ac8a8c5d04359d7963</t>
        </is>
      </c>
      <c r="L4524" t="inlineStr">
        <is>
          <t>f80174c3ea6364ac8a8c5d04359d7963</t>
        </is>
      </c>
      <c r="M4524" t="n">
        <v>431</v>
      </c>
      <c r="N4524" t="n">
        <v>431</v>
      </c>
    </row>
    <row r="4525">
      <c r="A4525" t="n">
        <v>106</v>
      </c>
      <c r="B4525" s="2" t="n">
        <v>44633</v>
      </c>
      <c r="C4525" t="n">
        <v>5306</v>
      </c>
      <c r="D4525" t="inlineStr">
        <is>
          <t>Soll während der Coronavirus-Pandemie (Covid-19) auf staatliche Einschränkungen im Privat- und Wirtschaftsleben weitgehend verzichtet werden (Eigenverantwortung der Bevölkerung)?</t>
        </is>
      </c>
      <c r="E4525" t="inlineStr">
        <is>
          <t>options4</t>
        </is>
      </c>
      <c r="F4525" t="n">
        <v>5041</v>
      </c>
      <c r="G4525" t="inlineStr">
        <is>
          <t>Gesellschaft, Kultur &amp; Ethik</t>
        </is>
      </c>
      <c r="H4525" t="inlineStr">
        <is>
          <t>Q01903</t>
        </is>
      </c>
      <c r="I4525" t="inlineStr">
        <is>
          <t>de</t>
        </is>
      </c>
      <c r="J4525" t="b">
        <v>1</v>
      </c>
      <c r="K4525" t="inlineStr">
        <is>
          <t>f80174c3ea6364ac8a8c5d04359d7963</t>
        </is>
      </c>
      <c r="L4525" t="inlineStr">
        <is>
          <t>f80174c3ea6364ac8a8c5d04359d7963</t>
        </is>
      </c>
      <c r="M4525" t="n">
        <v>431</v>
      </c>
      <c r="N4525" t="n">
        <v>431</v>
      </c>
    </row>
    <row r="4526">
      <c r="A4526" t="n">
        <v>512</v>
      </c>
      <c r="B4526" s="2" t="n">
        <v>44633</v>
      </c>
      <c r="C4526" t="n">
        <v>5307</v>
      </c>
      <c r="D4526" t="inlineStr">
        <is>
          <t>Soll während der Coronavirus-Pandemie (Covid-19) auf staatliche Einschränkungen im Privat- und Wirtschaftsleben weitgehend verzichtet werden (Eigenverantwortung der Bevölkerung)?</t>
        </is>
      </c>
      <c r="E4526" t="inlineStr">
        <is>
          <t>options4</t>
        </is>
      </c>
      <c r="F4526" t="n">
        <v>5044</v>
      </c>
      <c r="G4526" t="inlineStr">
        <is>
          <t>Gesellschaft, Kultur &amp; Ethik</t>
        </is>
      </c>
      <c r="H4526" t="inlineStr">
        <is>
          <t>Q02546</t>
        </is>
      </c>
      <c r="I4526" t="inlineStr">
        <is>
          <t>de</t>
        </is>
      </c>
      <c r="J4526" t="b">
        <v>1</v>
      </c>
      <c r="K4526" t="inlineStr">
        <is>
          <t>f80174c3ea6364ac8a8c5d04359d7963</t>
        </is>
      </c>
      <c r="L4526" t="inlineStr">
        <is>
          <t>f80174c3ea6364ac8a8c5d04359d7963</t>
        </is>
      </c>
      <c r="M4526" t="n">
        <v>431</v>
      </c>
      <c r="N4526" t="n">
        <v>431</v>
      </c>
    </row>
    <row r="4528">
      <c r="A4528" s="1">
        <f>== Cluster 25 – 9 Fragen – alle Fragen identisch ===</f>
        <v/>
      </c>
      <c r="B4528" s="1" t="n"/>
      <c r="C4528" s="1" t="n"/>
      <c r="D4528" s="1" t="n"/>
      <c r="E4528" s="1" t="n"/>
      <c r="F4528" s="1" t="n"/>
      <c r="G4528" s="1" t="n"/>
      <c r="H4528" s="1" t="n"/>
      <c r="I4528" s="1" t="n"/>
      <c r="J4528" s="1" t="n"/>
      <c r="K4528" s="1" t="n"/>
      <c r="L4528" s="1" t="n"/>
      <c r="M4528" s="1" t="n"/>
      <c r="N4528" s="1" t="n"/>
    </row>
    <row r="4529">
      <c r="A4529" t="inlineStr">
        <is>
          <t>ID_Wahl</t>
        </is>
      </c>
      <c r="B4529" t="inlineStr">
        <is>
          <t>Datum</t>
        </is>
      </c>
      <c r="C4529" t="inlineStr">
        <is>
          <t>Frage_ID</t>
        </is>
      </c>
      <c r="D4529" t="inlineStr">
        <is>
          <t>Frage_Text</t>
        </is>
      </c>
      <c r="E4529" t="inlineStr">
        <is>
          <t>Frage_Typ</t>
        </is>
      </c>
      <c r="F4529" t="inlineStr">
        <is>
          <t>Bereich_ID</t>
        </is>
      </c>
      <c r="G4529" t="inlineStr">
        <is>
          <t>Bereich</t>
        </is>
      </c>
      <c r="H4529" t="inlineStr">
        <is>
          <t>ID_gesamt</t>
        </is>
      </c>
      <c r="I4529" t="inlineStr">
        <is>
          <t>Sprache</t>
        </is>
      </c>
      <c r="J4529" t="inlineStr">
        <is>
          <t>Duplikat</t>
        </is>
      </c>
      <c r="K4529" t="inlineStr">
        <is>
          <t>Frage_Hash</t>
        </is>
      </c>
      <c r="L4529" t="inlineStr">
        <is>
          <t>Duplikat_Gruppe</t>
        </is>
      </c>
      <c r="M4529" t="inlineStr">
        <is>
          <t>Cluster_Duplikate</t>
        </is>
      </c>
      <c r="N4529" t="inlineStr">
        <is>
          <t>Cluster_Final</t>
        </is>
      </c>
    </row>
    <row r="4530">
      <c r="A4530" t="n">
        <v>2</v>
      </c>
      <c r="B4530" s="2" t="n">
        <v>43758</v>
      </c>
      <c r="C4530" t="n">
        <v>92</v>
      </c>
      <c r="D4530" t="inlineStr">
        <is>
          <t>Befürworten Sie eine weitere Verschärfung des Asylrechts?</t>
        </is>
      </c>
      <c r="E4530" t="inlineStr">
        <is>
          <t>options4</t>
        </is>
      </c>
      <c r="F4530" t="n">
        <v>4231</v>
      </c>
      <c r="G4530" t="inlineStr">
        <is>
          <t>Migration &amp; Integration</t>
        </is>
      </c>
      <c r="H4530" t="inlineStr">
        <is>
          <t>Q00025</t>
        </is>
      </c>
      <c r="I4530" t="inlineStr">
        <is>
          <t>de</t>
        </is>
      </c>
      <c r="J4530" t="b">
        <v>1</v>
      </c>
      <c r="K4530" t="inlineStr">
        <is>
          <t>4ae5309e4f82e46bfed74151a4fab3c6</t>
        </is>
      </c>
      <c r="L4530" t="inlineStr">
        <is>
          <t>4ae5309e4f82e46bfed74151a4fab3c6</t>
        </is>
      </c>
      <c r="M4530" t="n">
        <v>25</v>
      </c>
      <c r="N4530" t="n">
        <v>25</v>
      </c>
    </row>
    <row r="4531">
      <c r="A4531" t="n">
        <v>5</v>
      </c>
      <c r="B4531" s="2" t="n">
        <v>43898</v>
      </c>
      <c r="C4531" t="n">
        <v>267</v>
      </c>
      <c r="D4531" t="inlineStr">
        <is>
          <t>Befürworten Sie eine weitere Verschärfung des Asylrechts?</t>
        </is>
      </c>
      <c r="E4531" t="inlineStr">
        <is>
          <t>options4</t>
        </is>
      </c>
      <c r="F4531" t="n">
        <v>4233</v>
      </c>
      <c r="G4531" t="inlineStr">
        <is>
          <t>Migration &amp; Integration</t>
        </is>
      </c>
      <c r="H4531" t="inlineStr">
        <is>
          <t>Q00135</t>
        </is>
      </c>
      <c r="I4531" t="inlineStr">
        <is>
          <t>de</t>
        </is>
      </c>
      <c r="J4531" t="b">
        <v>1</v>
      </c>
      <c r="K4531" t="inlineStr">
        <is>
          <t>4ae5309e4f82e46bfed74151a4fab3c6</t>
        </is>
      </c>
      <c r="L4531" t="inlineStr">
        <is>
          <t>4ae5309e4f82e46bfed74151a4fab3c6</t>
        </is>
      </c>
      <c r="M4531" t="n">
        <v>25</v>
      </c>
      <c r="N4531" t="n">
        <v>25</v>
      </c>
    </row>
    <row r="4532">
      <c r="A4532" t="n">
        <v>9</v>
      </c>
      <c r="B4532" s="2" t="n">
        <v>43912</v>
      </c>
      <c r="C4532" t="n">
        <v>760</v>
      </c>
      <c r="D4532" t="inlineStr">
        <is>
          <t>Befürworten Sie eine weitere Verschärfung des Asylrechts?</t>
        </is>
      </c>
      <c r="E4532" t="inlineStr">
        <is>
          <t>options4</t>
        </is>
      </c>
      <c r="F4532" t="n">
        <v>4241</v>
      </c>
      <c r="G4532" t="inlineStr">
        <is>
          <t>Migration &amp; Integration</t>
        </is>
      </c>
      <c r="H4532" t="inlineStr">
        <is>
          <t>Q00232</t>
        </is>
      </c>
      <c r="I4532" t="inlineStr">
        <is>
          <t>de</t>
        </is>
      </c>
      <c r="J4532" t="b">
        <v>1</v>
      </c>
      <c r="K4532" t="inlineStr">
        <is>
          <t>4ae5309e4f82e46bfed74151a4fab3c6</t>
        </is>
      </c>
      <c r="L4532" t="inlineStr">
        <is>
          <t>4ae5309e4f82e46bfed74151a4fab3c6</t>
        </is>
      </c>
      <c r="M4532" t="n">
        <v>25</v>
      </c>
      <c r="N4532" t="n">
        <v>25</v>
      </c>
    </row>
    <row r="4533">
      <c r="A4533" t="n">
        <v>222</v>
      </c>
      <c r="B4533" t="n">
        <v>2019</v>
      </c>
      <c r="C4533" t="n">
        <v>3430</v>
      </c>
      <c r="D4533" t="inlineStr">
        <is>
          <t>Befürworten Sie eine weitere Verschärfung des Asylrechts?</t>
        </is>
      </c>
      <c r="E4533" t="inlineStr">
        <is>
          <t>Standard-4</t>
        </is>
      </c>
      <c r="F4533" t="n">
        <v>9</v>
      </c>
      <c r="G4533" t="inlineStr">
        <is>
          <t>Migration &amp; Integration</t>
        </is>
      </c>
      <c r="H4533" t="inlineStr">
        <is>
          <t>Q05882</t>
        </is>
      </c>
      <c r="I4533" t="inlineStr">
        <is>
          <t>de</t>
        </is>
      </c>
      <c r="J4533" t="b">
        <v>1</v>
      </c>
      <c r="K4533" t="inlineStr">
        <is>
          <t>4ae5309e4f82e46bfed74151a4fab3c6</t>
        </is>
      </c>
      <c r="L4533" t="inlineStr">
        <is>
          <t>4ae5309e4f82e46bfed74151a4fab3c6</t>
        </is>
      </c>
      <c r="M4533" t="n">
        <v>25</v>
      </c>
      <c r="N4533" t="n">
        <v>25</v>
      </c>
    </row>
    <row r="4534">
      <c r="A4534" t="n">
        <v>237</v>
      </c>
      <c r="B4534" t="n">
        <v>2020</v>
      </c>
      <c r="C4534" t="n">
        <v>3695</v>
      </c>
      <c r="D4534" t="inlineStr">
        <is>
          <t>Befürworten Sie eine weitere Verschärfung des Asylrechts?</t>
        </is>
      </c>
      <c r="E4534" t="inlineStr">
        <is>
          <t>Standard-4</t>
        </is>
      </c>
      <c r="F4534" t="n">
        <v>9</v>
      </c>
      <c r="G4534" t="inlineStr">
        <is>
          <t>Migration &amp; Integration</t>
        </is>
      </c>
      <c r="H4534" t="inlineStr">
        <is>
          <t>Q06092</t>
        </is>
      </c>
      <c r="I4534" t="inlineStr">
        <is>
          <t>de</t>
        </is>
      </c>
      <c r="J4534" t="b">
        <v>1</v>
      </c>
      <c r="K4534" t="inlineStr">
        <is>
          <t>4ae5309e4f82e46bfed74151a4fab3c6</t>
        </is>
      </c>
      <c r="L4534" t="inlineStr">
        <is>
          <t>4ae5309e4f82e46bfed74151a4fab3c6</t>
        </is>
      </c>
      <c r="M4534" t="n">
        <v>25</v>
      </c>
      <c r="N4534" t="n">
        <v>25</v>
      </c>
    </row>
    <row r="4535">
      <c r="A4535" t="n">
        <v>230</v>
      </c>
      <c r="B4535" t="n">
        <v>2020</v>
      </c>
      <c r="C4535" t="n">
        <v>3491</v>
      </c>
      <c r="D4535" t="inlineStr">
        <is>
          <t>Befürworten Sie eine weitere Verschärfung des Asylrechts?</t>
        </is>
      </c>
      <c r="E4535" t="inlineStr">
        <is>
          <t>Standard-4</t>
        </is>
      </c>
      <c r="F4535" t="n">
        <v>9</v>
      </c>
      <c r="G4535" t="inlineStr">
        <is>
          <t>Migration &amp; Integration</t>
        </is>
      </c>
      <c r="H4535" t="inlineStr">
        <is>
          <t>Q06185</t>
        </is>
      </c>
      <c r="I4535" t="inlineStr">
        <is>
          <t>de</t>
        </is>
      </c>
      <c r="J4535" t="b">
        <v>1</v>
      </c>
      <c r="K4535" t="inlineStr">
        <is>
          <t>4ae5309e4f82e46bfed74151a4fab3c6</t>
        </is>
      </c>
      <c r="L4535" t="inlineStr">
        <is>
          <t>4ae5309e4f82e46bfed74151a4fab3c6</t>
        </is>
      </c>
      <c r="M4535" t="n">
        <v>25</v>
      </c>
      <c r="N4535" t="n">
        <v>25</v>
      </c>
    </row>
    <row r="4536">
      <c r="A4536" t="n">
        <v>222</v>
      </c>
      <c r="B4536" t="n">
        <v>2019</v>
      </c>
      <c r="C4536" t="n">
        <v>3430</v>
      </c>
      <c r="D4536" t="inlineStr">
        <is>
          <t>Befürworten Sie eine weitere Verschärfung des Asylrechts?</t>
        </is>
      </c>
      <c r="E4536" t="inlineStr">
        <is>
          <t>Standard-4</t>
        </is>
      </c>
      <c r="F4536" t="n">
        <v>9</v>
      </c>
      <c r="G4536" t="inlineStr">
        <is>
          <t>Migration &amp; Integration</t>
        </is>
      </c>
      <c r="H4536" t="inlineStr">
        <is>
          <t>Q07629</t>
        </is>
      </c>
      <c r="I4536" t="inlineStr">
        <is>
          <t>de</t>
        </is>
      </c>
      <c r="J4536" t="b">
        <v>1</v>
      </c>
      <c r="K4536" t="inlineStr">
        <is>
          <t>4ae5309e4f82e46bfed74151a4fab3c6</t>
        </is>
      </c>
      <c r="L4536" t="inlineStr">
        <is>
          <t>4ae5309e4f82e46bfed74151a4fab3c6</t>
        </is>
      </c>
      <c r="M4536" t="n">
        <v>25</v>
      </c>
      <c r="N4536" t="n">
        <v>25</v>
      </c>
    </row>
    <row r="4537">
      <c r="A4537" t="n">
        <v>237</v>
      </c>
      <c r="B4537" t="n">
        <v>2020</v>
      </c>
      <c r="C4537" t="n">
        <v>3695</v>
      </c>
      <c r="D4537" t="inlineStr">
        <is>
          <t>Befürworten Sie eine weitere Verschärfung des Asylrechts?</t>
        </is>
      </c>
      <c r="E4537" t="inlineStr">
        <is>
          <t>Standard-4</t>
        </is>
      </c>
      <c r="F4537" t="n">
        <v>9</v>
      </c>
      <c r="G4537" t="inlineStr">
        <is>
          <t>Migration &amp; Integration</t>
        </is>
      </c>
      <c r="H4537" t="inlineStr">
        <is>
          <t>Q08132</t>
        </is>
      </c>
      <c r="I4537" t="inlineStr">
        <is>
          <t>de</t>
        </is>
      </c>
      <c r="J4537" t="b">
        <v>1</v>
      </c>
      <c r="K4537" t="inlineStr">
        <is>
          <t>4ae5309e4f82e46bfed74151a4fab3c6</t>
        </is>
      </c>
      <c r="L4537" t="inlineStr">
        <is>
          <t>4ae5309e4f82e46bfed74151a4fab3c6</t>
        </is>
      </c>
      <c r="M4537" t="n">
        <v>25</v>
      </c>
      <c r="N4537" t="n">
        <v>25</v>
      </c>
    </row>
    <row r="4538">
      <c r="A4538" t="n">
        <v>230</v>
      </c>
      <c r="B4538" t="n">
        <v>2020</v>
      </c>
      <c r="C4538" t="n">
        <v>3491</v>
      </c>
      <c r="D4538" t="inlineStr">
        <is>
          <t>Befürworten Sie eine weitere Verschärfung des Asylrechts?</t>
        </is>
      </c>
      <c r="E4538" t="inlineStr">
        <is>
          <t>Standard-4</t>
        </is>
      </c>
      <c r="F4538" t="n">
        <v>9</v>
      </c>
      <c r="G4538" t="inlineStr">
        <is>
          <t>Migration &amp; Integration</t>
        </is>
      </c>
      <c r="H4538" t="inlineStr">
        <is>
          <t>Q08524</t>
        </is>
      </c>
      <c r="I4538" t="inlineStr">
        <is>
          <t>de</t>
        </is>
      </c>
      <c r="J4538" t="b">
        <v>1</v>
      </c>
      <c r="K4538" t="inlineStr">
        <is>
          <t>4ae5309e4f82e46bfed74151a4fab3c6</t>
        </is>
      </c>
      <c r="L4538" t="inlineStr">
        <is>
          <t>4ae5309e4f82e46bfed74151a4fab3c6</t>
        </is>
      </c>
      <c r="M4538" t="n">
        <v>25</v>
      </c>
      <c r="N4538" t="n">
        <v>25</v>
      </c>
    </row>
    <row r="4540">
      <c r="A4540" s="1">
        <f>== Cluster 1282 – 9 Fragen – alle Fragen identisch ===</f>
        <v/>
      </c>
      <c r="B4540" s="1" t="n"/>
      <c r="C4540" s="1" t="n"/>
      <c r="D4540" s="1" t="n"/>
      <c r="E4540" s="1" t="n"/>
      <c r="F4540" s="1" t="n"/>
      <c r="G4540" s="1" t="n"/>
      <c r="H4540" s="1" t="n"/>
      <c r="I4540" s="1" t="n"/>
      <c r="J4540" s="1" t="n"/>
      <c r="K4540" s="1" t="n"/>
      <c r="L4540" s="1" t="n"/>
      <c r="M4540" s="1" t="n"/>
      <c r="N4540" s="1" t="n"/>
    </row>
    <row r="4541">
      <c r="A4541" t="inlineStr">
        <is>
          <t>ID_Wahl</t>
        </is>
      </c>
      <c r="B4541" t="inlineStr">
        <is>
          <t>Datum</t>
        </is>
      </c>
      <c r="C4541" t="inlineStr">
        <is>
          <t>Frage_ID</t>
        </is>
      </c>
      <c r="D4541" t="inlineStr">
        <is>
          <t>Frage_Text</t>
        </is>
      </c>
      <c r="E4541" t="inlineStr">
        <is>
          <t>Frage_Typ</t>
        </is>
      </c>
      <c r="F4541" t="inlineStr">
        <is>
          <t>Bereich_ID</t>
        </is>
      </c>
      <c r="G4541" t="inlineStr">
        <is>
          <t>Bereich</t>
        </is>
      </c>
      <c r="H4541" t="inlineStr">
        <is>
          <t>ID_gesamt</t>
        </is>
      </c>
      <c r="I4541" t="inlineStr">
        <is>
          <t>Sprache</t>
        </is>
      </c>
      <c r="J4541" t="inlineStr">
        <is>
          <t>Duplikat</t>
        </is>
      </c>
      <c r="K4541" t="inlineStr">
        <is>
          <t>Frage_Hash</t>
        </is>
      </c>
      <c r="L4541" t="inlineStr">
        <is>
          <t>Duplikat_Gruppe</t>
        </is>
      </c>
      <c r="M4541" t="inlineStr">
        <is>
          <t>Cluster_Duplikate</t>
        </is>
      </c>
      <c r="N4541" t="inlineStr">
        <is>
          <t>Cluster_Final</t>
        </is>
      </c>
    </row>
    <row r="4542">
      <c r="A4542" t="n">
        <v>26</v>
      </c>
      <c r="B4542" t="n">
        <v>2012</v>
      </c>
      <c r="C4542" t="n">
        <v>23</v>
      </c>
      <c r="D4542" t="inlineStr">
        <is>
          <t>Der Schwangerschaftsabbruch ist in der Schweiz in den ersten zwölf Wochen der Schwangerschaft straflos möglich. Finden Sie das richtig?</t>
        </is>
      </c>
      <c r="E4542" t="inlineStr">
        <is>
          <t>Standard-4</t>
        </is>
      </c>
      <c r="F4542" t="n">
        <v>5</v>
      </c>
      <c r="G4542" t="inlineStr">
        <is>
          <t>Gesellschaft &amp; Ethik</t>
        </is>
      </c>
      <c r="H4542" t="inlineStr">
        <is>
          <t>Q06222</t>
        </is>
      </c>
      <c r="I4542" t="inlineStr">
        <is>
          <t>de</t>
        </is>
      </c>
      <c r="J4542" t="b">
        <v>1</v>
      </c>
      <c r="K4542" t="inlineStr">
        <is>
          <t>750e77aa869857a037f6a81e085564c3</t>
        </is>
      </c>
      <c r="L4542" t="inlineStr">
        <is>
          <t>750e77aa869857a037f6a81e085564c3</t>
        </is>
      </c>
      <c r="M4542" t="n">
        <v>1282</v>
      </c>
      <c r="N4542" t="n">
        <v>1282</v>
      </c>
    </row>
    <row r="4543">
      <c r="A4543" t="n">
        <v>56</v>
      </c>
      <c r="B4543" t="n">
        <v>2014</v>
      </c>
      <c r="C4543" t="n">
        <v>23</v>
      </c>
      <c r="D4543" t="inlineStr">
        <is>
          <t>Der Schwangerschaftsabbruch ist in der Schweiz in den ersten zwölf Wochen der Schwangerschaft straflos möglich. Finden Sie das richtig?</t>
        </is>
      </c>
      <c r="E4543" t="inlineStr">
        <is>
          <t>Standard-4</t>
        </is>
      </c>
      <c r="F4543" t="n">
        <v>5</v>
      </c>
      <c r="G4543" t="inlineStr">
        <is>
          <t>Gesellschaft &amp; Ethik</t>
        </is>
      </c>
      <c r="H4543" t="inlineStr">
        <is>
          <t>Q06402</t>
        </is>
      </c>
      <c r="I4543" t="inlineStr">
        <is>
          <t>de</t>
        </is>
      </c>
      <c r="J4543" t="b">
        <v>1</v>
      </c>
      <c r="K4543" t="inlineStr">
        <is>
          <t>750e77aa869857a037f6a81e085564c3</t>
        </is>
      </c>
      <c r="L4543" t="inlineStr">
        <is>
          <t>750e77aa869857a037f6a81e085564c3</t>
        </is>
      </c>
      <c r="M4543" t="n">
        <v>1282</v>
      </c>
      <c r="N4543" t="n">
        <v>1282</v>
      </c>
    </row>
    <row r="4544">
      <c r="A4544" t="n">
        <v>36</v>
      </c>
      <c r="B4544" t="n">
        <v>2012</v>
      </c>
      <c r="C4544" t="n">
        <v>23</v>
      </c>
      <c r="D4544" t="inlineStr">
        <is>
          <t>Der Schwangerschaftsabbruch ist in der Schweiz in den ersten zwölf Wochen der Schwangerschaft straflos möglich. Finden Sie das richtig?</t>
        </is>
      </c>
      <c r="E4544" t="inlineStr">
        <is>
          <t>Standard-4</t>
        </is>
      </c>
      <c r="F4544" t="n">
        <v>5</v>
      </c>
      <c r="G4544" t="inlineStr">
        <is>
          <t>Gesellschaft &amp; Ethik</t>
        </is>
      </c>
      <c r="H4544" t="inlineStr">
        <is>
          <t>Q06623</t>
        </is>
      </c>
      <c r="I4544" t="inlineStr">
        <is>
          <t>de</t>
        </is>
      </c>
      <c r="J4544" t="b">
        <v>1</v>
      </c>
      <c r="K4544" t="inlineStr">
        <is>
          <t>750e77aa869857a037f6a81e085564c3</t>
        </is>
      </c>
      <c r="L4544" t="inlineStr">
        <is>
          <t>750e77aa869857a037f6a81e085564c3</t>
        </is>
      </c>
      <c r="M4544" t="n">
        <v>1282</v>
      </c>
      <c r="N4544" t="n">
        <v>1282</v>
      </c>
    </row>
    <row r="4545">
      <c r="A4545" t="n">
        <v>4</v>
      </c>
      <c r="B4545" t="n">
        <v>2011</v>
      </c>
      <c r="C4545" t="n">
        <v>23</v>
      </c>
      <c r="D4545" t="inlineStr">
        <is>
          <t>Der Schwangerschaftsabbruch ist in der Schweiz in den ersten zwölf Wochen der Schwangerschaft straflos möglich. Finden Sie das richtig?</t>
        </is>
      </c>
      <c r="E4545" t="inlineStr">
        <is>
          <t>Standard-4</t>
        </is>
      </c>
      <c r="F4545" t="n">
        <v>5</v>
      </c>
      <c r="G4545" t="inlineStr">
        <is>
          <t>Gesellschaft &amp; Ethik</t>
        </is>
      </c>
      <c r="H4545" t="inlineStr">
        <is>
          <t>Q06801</t>
        </is>
      </c>
      <c r="I4545" t="inlineStr">
        <is>
          <t>de</t>
        </is>
      </c>
      <c r="J4545" t="b">
        <v>1</v>
      </c>
      <c r="K4545" t="inlineStr">
        <is>
          <t>750e77aa869857a037f6a81e085564c3</t>
        </is>
      </c>
      <c r="L4545" t="inlineStr">
        <is>
          <t>750e77aa869857a037f6a81e085564c3</t>
        </is>
      </c>
      <c r="M4545" t="n">
        <v>1282</v>
      </c>
      <c r="N4545" t="n">
        <v>1282</v>
      </c>
    </row>
    <row r="4546">
      <c r="A4546" t="n">
        <v>8</v>
      </c>
      <c r="B4546" t="n">
        <v>2012</v>
      </c>
      <c r="C4546" t="n">
        <v>23</v>
      </c>
      <c r="D4546" t="inlineStr">
        <is>
          <t>Der Schwangerschaftsabbruch ist in der Schweiz in den ersten zwölf Wochen der Schwangerschaft straflos möglich. Finden Sie das richtig?</t>
        </is>
      </c>
      <c r="E4546" t="inlineStr">
        <is>
          <t>Standard-4</t>
        </is>
      </c>
      <c r="F4546" t="n">
        <v>5</v>
      </c>
      <c r="G4546" t="inlineStr">
        <is>
          <t>Gesellschaft &amp; Ethik</t>
        </is>
      </c>
      <c r="H4546" t="inlineStr">
        <is>
          <t>Q07757</t>
        </is>
      </c>
      <c r="I4546" t="inlineStr">
        <is>
          <t>de</t>
        </is>
      </c>
      <c r="J4546" t="b">
        <v>1</v>
      </c>
      <c r="K4546" t="inlineStr">
        <is>
          <t>750e77aa869857a037f6a81e085564c3</t>
        </is>
      </c>
      <c r="L4546" t="inlineStr">
        <is>
          <t>750e77aa869857a037f6a81e085564c3</t>
        </is>
      </c>
      <c r="M4546" t="n">
        <v>1282</v>
      </c>
      <c r="N4546" t="n">
        <v>1282</v>
      </c>
    </row>
    <row r="4547">
      <c r="A4547" t="n">
        <v>44</v>
      </c>
      <c r="B4547" t="n">
        <v>2013</v>
      </c>
      <c r="C4547" t="n">
        <v>640</v>
      </c>
      <c r="D4547" t="inlineStr">
        <is>
          <t>Der Schwangerschaftsabbruch ist in der Schweiz in den ersten zwölf Wochen der Schwangerschaft straflos möglich. Finden Sie das richtig?</t>
        </is>
      </c>
      <c r="E4547" t="inlineStr">
        <is>
          <t>Standard-4</t>
        </is>
      </c>
      <c r="F4547" t="n">
        <v>5</v>
      </c>
      <c r="G4547" t="inlineStr">
        <is>
          <t>Gesellschaft &amp; Ethik</t>
        </is>
      </c>
      <c r="H4547" t="inlineStr">
        <is>
          <t>Q07962</t>
        </is>
      </c>
      <c r="I4547" t="inlineStr">
        <is>
          <t>de</t>
        </is>
      </c>
      <c r="J4547" t="b">
        <v>1</v>
      </c>
      <c r="K4547" t="inlineStr">
        <is>
          <t>750e77aa869857a037f6a81e085564c3</t>
        </is>
      </c>
      <c r="L4547" t="inlineStr">
        <is>
          <t>750e77aa869857a037f6a81e085564c3</t>
        </is>
      </c>
      <c r="M4547" t="n">
        <v>1282</v>
      </c>
      <c r="N4547" t="n">
        <v>1282</v>
      </c>
    </row>
    <row r="4548">
      <c r="A4548" t="n">
        <v>15</v>
      </c>
      <c r="B4548" t="n">
        <v>2012</v>
      </c>
      <c r="C4548" t="n">
        <v>23</v>
      </c>
      <c r="D4548" t="inlineStr">
        <is>
          <t>Der Schwangerschaftsabbruch ist in der Schweiz in den ersten zwölf Wochen der Schwangerschaft straflos möglich. Finden Sie das richtig?</t>
        </is>
      </c>
      <c r="E4548" t="inlineStr">
        <is>
          <t>Standard-4</t>
        </is>
      </c>
      <c r="F4548" t="n">
        <v>5</v>
      </c>
      <c r="G4548" t="inlineStr">
        <is>
          <t>Gesellschaft &amp; Ethik</t>
        </is>
      </c>
      <c r="H4548" t="inlineStr">
        <is>
          <t>Q08167</t>
        </is>
      </c>
      <c r="I4548" t="inlineStr">
        <is>
          <t>de</t>
        </is>
      </c>
      <c r="J4548" t="b">
        <v>1</v>
      </c>
      <c r="K4548" t="inlineStr">
        <is>
          <t>750e77aa869857a037f6a81e085564c3</t>
        </is>
      </c>
      <c r="L4548" t="inlineStr">
        <is>
          <t>750e77aa869857a037f6a81e085564c3</t>
        </is>
      </c>
      <c r="M4548" t="n">
        <v>1282</v>
      </c>
      <c r="N4548" t="n">
        <v>1282</v>
      </c>
    </row>
    <row r="4549">
      <c r="A4549" t="n">
        <v>13</v>
      </c>
      <c r="B4549" t="n">
        <v>2012</v>
      </c>
      <c r="C4549" t="n">
        <v>23</v>
      </c>
      <c r="D4549" t="inlineStr">
        <is>
          <t>Der Schwangerschaftsabbruch ist in der Schweiz in den ersten zwölf Wochen der Schwangerschaft straflos möglich. Finden Sie das richtig?</t>
        </is>
      </c>
      <c r="E4549" t="inlineStr">
        <is>
          <t>Standard-4</t>
        </is>
      </c>
      <c r="F4549" t="n">
        <v>5</v>
      </c>
      <c r="G4549" t="inlineStr">
        <is>
          <t>Gesellschaft &amp; Ethik</t>
        </is>
      </c>
      <c r="H4549" t="inlineStr">
        <is>
          <t>Q08415</t>
        </is>
      </c>
      <c r="I4549" t="inlineStr">
        <is>
          <t>de</t>
        </is>
      </c>
      <c r="J4549" t="b">
        <v>1</v>
      </c>
      <c r="K4549" t="inlineStr">
        <is>
          <t>750e77aa869857a037f6a81e085564c3</t>
        </is>
      </c>
      <c r="L4549" t="inlineStr">
        <is>
          <t>750e77aa869857a037f6a81e085564c3</t>
        </is>
      </c>
      <c r="M4549" t="n">
        <v>1282</v>
      </c>
      <c r="N4549" t="n">
        <v>1282</v>
      </c>
    </row>
    <row r="4550">
      <c r="A4550" t="n">
        <v>70</v>
      </c>
      <c r="B4550" t="n">
        <v>2014</v>
      </c>
      <c r="C4550" t="n">
        <v>1044</v>
      </c>
      <c r="D4550" t="inlineStr">
        <is>
          <t>Der Schwangerschaftsabbruch ist in der Schweiz in den ersten zwölf Wochen der Schwangerschaft straflos möglich. Finden Sie das richtig?</t>
        </is>
      </c>
      <c r="E4550" t="inlineStr">
        <is>
          <t>Standard-4</t>
        </is>
      </c>
      <c r="F4550" t="n">
        <v>5</v>
      </c>
      <c r="G4550" t="inlineStr">
        <is>
          <t>Gesellschaft &amp; Ethik</t>
        </is>
      </c>
      <c r="H4550" t="inlineStr">
        <is>
          <t>Q08789</t>
        </is>
      </c>
      <c r="I4550" t="inlineStr">
        <is>
          <t>de</t>
        </is>
      </c>
      <c r="J4550" t="b">
        <v>1</v>
      </c>
      <c r="K4550" t="inlineStr">
        <is>
          <t>750e77aa869857a037f6a81e085564c3</t>
        </is>
      </c>
      <c r="L4550" t="inlineStr">
        <is>
          <t>750e77aa869857a037f6a81e085564c3</t>
        </is>
      </c>
      <c r="M4550" t="n">
        <v>1282</v>
      </c>
      <c r="N4550" t="n">
        <v>1282</v>
      </c>
    </row>
    <row r="4552">
      <c r="A4552" s="1">
        <f>== Cluster 711 – 9 Fragen – alle Fragen identisch ===</f>
        <v/>
      </c>
      <c r="B4552" s="1" t="n"/>
      <c r="C4552" s="1" t="n"/>
      <c r="D4552" s="1" t="n"/>
      <c r="E4552" s="1" t="n"/>
      <c r="F4552" s="1" t="n"/>
      <c r="G4552" s="1" t="n"/>
      <c r="H4552" s="1" t="n"/>
      <c r="I4552" s="1" t="n"/>
      <c r="J4552" s="1" t="n"/>
      <c r="K4552" s="1" t="n"/>
      <c r="L4552" s="1" t="n"/>
      <c r="M4552" s="1" t="n"/>
      <c r="N4552" s="1" t="n"/>
    </row>
    <row r="4553">
      <c r="A4553" t="inlineStr">
        <is>
          <t>ID_Wahl</t>
        </is>
      </c>
      <c r="B4553" t="inlineStr">
        <is>
          <t>Datum</t>
        </is>
      </c>
      <c r="C4553" t="inlineStr">
        <is>
          <t>Frage_ID</t>
        </is>
      </c>
      <c r="D4553" t="inlineStr">
        <is>
          <t>Frage_Text</t>
        </is>
      </c>
      <c r="E4553" t="inlineStr">
        <is>
          <t>Frage_Typ</t>
        </is>
      </c>
      <c r="F4553" t="inlineStr">
        <is>
          <t>Bereich_ID</t>
        </is>
      </c>
      <c r="G4553" t="inlineStr">
        <is>
          <t>Bereich</t>
        </is>
      </c>
      <c r="H4553" t="inlineStr">
        <is>
          <t>ID_gesamt</t>
        </is>
      </c>
      <c r="I4553" t="inlineStr">
        <is>
          <t>Sprache</t>
        </is>
      </c>
      <c r="J4553" t="inlineStr">
        <is>
          <t>Duplikat</t>
        </is>
      </c>
      <c r="K4553" t="inlineStr">
        <is>
          <t>Frage_Hash</t>
        </is>
      </c>
      <c r="L4553" t="inlineStr">
        <is>
          <t>Duplikat_Gruppe</t>
        </is>
      </c>
      <c r="M4553" t="inlineStr">
        <is>
          <t>Cluster_Duplikate</t>
        </is>
      </c>
      <c r="N4553" t="inlineStr">
        <is>
          <t>Cluster_Final</t>
        </is>
      </c>
    </row>
    <row r="4554">
      <c r="A4554" t="n">
        <v>96</v>
      </c>
      <c r="B4554" t="n">
        <v>2015</v>
      </c>
      <c r="C4554" t="n">
        <v>1227</v>
      </c>
      <c r="D4554" t="inlineStr">
        <is>
          <t>Kulturförderung</t>
        </is>
      </c>
      <c r="E4554" t="inlineStr">
        <is>
          <t>Budget-5</t>
        </is>
      </c>
      <c r="F4554" t="n">
        <v>8</v>
      </c>
      <c r="G4554" t="inlineStr">
        <is>
          <t>Kultur, Sport &amp; Medien</t>
        </is>
      </c>
      <c r="H4554" t="inlineStr">
        <is>
          <t>Q04703</t>
        </is>
      </c>
      <c r="I4554" t="inlineStr">
        <is>
          <t>de</t>
        </is>
      </c>
      <c r="J4554" t="b">
        <v>1</v>
      </c>
      <c r="K4554" t="inlineStr">
        <is>
          <t>354abdfcdac14bad9dcf6fe22cff20d2</t>
        </is>
      </c>
      <c r="L4554" t="inlineStr">
        <is>
          <t>354abdfcdac14bad9dcf6fe22cff20d2</t>
        </is>
      </c>
      <c r="M4554" t="n">
        <v>711</v>
      </c>
      <c r="N4554" t="n">
        <v>711</v>
      </c>
    </row>
    <row r="4555">
      <c r="A4555" t="n">
        <v>80</v>
      </c>
      <c r="B4555" t="n">
        <v>2015</v>
      </c>
      <c r="C4555" t="n">
        <v>1288</v>
      </c>
      <c r="D4555" t="inlineStr">
        <is>
          <t>Kulturförderung</t>
        </is>
      </c>
      <c r="E4555" t="inlineStr">
        <is>
          <t>Budget-5</t>
        </is>
      </c>
      <c r="F4555" t="n">
        <v>8</v>
      </c>
      <c r="G4555" t="inlineStr">
        <is>
          <t>Kultur, Sport &amp; Medien</t>
        </is>
      </c>
      <c r="H4555" t="inlineStr">
        <is>
          <t>Q04889</t>
        </is>
      </c>
      <c r="I4555" t="inlineStr">
        <is>
          <t>de</t>
        </is>
      </c>
      <c r="J4555" t="b">
        <v>1</v>
      </c>
      <c r="K4555" t="inlineStr">
        <is>
          <t>354abdfcdac14bad9dcf6fe22cff20d2</t>
        </is>
      </c>
      <c r="L4555" t="inlineStr">
        <is>
          <t>354abdfcdac14bad9dcf6fe22cff20d2</t>
        </is>
      </c>
      <c r="M4555" t="n">
        <v>711</v>
      </c>
      <c r="N4555" t="n">
        <v>711</v>
      </c>
    </row>
    <row r="4556">
      <c r="A4556" t="n">
        <v>134</v>
      </c>
      <c r="B4556" t="n">
        <v>2016</v>
      </c>
      <c r="C4556" t="n">
        <v>1966</v>
      </c>
      <c r="D4556" t="inlineStr">
        <is>
          <t>Kulturförderung</t>
        </is>
      </c>
      <c r="E4556" t="inlineStr">
        <is>
          <t>Budget-5</t>
        </is>
      </c>
      <c r="F4556" t="n">
        <v>8</v>
      </c>
      <c r="G4556" t="inlineStr">
        <is>
          <t>Kultur, Sport &amp; Medien</t>
        </is>
      </c>
      <c r="H4556" t="inlineStr">
        <is>
          <t>Q05001</t>
        </is>
      </c>
      <c r="I4556" t="inlineStr">
        <is>
          <t>de</t>
        </is>
      </c>
      <c r="J4556" t="b">
        <v>1</v>
      </c>
      <c r="K4556" t="inlineStr">
        <is>
          <t>354abdfcdac14bad9dcf6fe22cff20d2</t>
        </is>
      </c>
      <c r="L4556" t="inlineStr">
        <is>
          <t>354abdfcdac14bad9dcf6fe22cff20d2</t>
        </is>
      </c>
      <c r="M4556" t="n">
        <v>711</v>
      </c>
      <c r="N4556" t="n">
        <v>711</v>
      </c>
    </row>
    <row r="4557">
      <c r="A4557" t="n">
        <v>156</v>
      </c>
      <c r="B4557" t="n">
        <v>2017</v>
      </c>
      <c r="C4557" t="n">
        <v>2268</v>
      </c>
      <c r="D4557" t="inlineStr">
        <is>
          <t>Kulturförderung</t>
        </is>
      </c>
      <c r="E4557" t="inlineStr">
        <is>
          <t>Budget-5</t>
        </is>
      </c>
      <c r="F4557" t="n">
        <v>8</v>
      </c>
      <c r="G4557" t="inlineStr">
        <is>
          <t>Kultur, Sport &amp; Medien</t>
        </is>
      </c>
      <c r="H4557" t="inlineStr">
        <is>
          <t>Q05350</t>
        </is>
      </c>
      <c r="I4557" t="inlineStr">
        <is>
          <t>de</t>
        </is>
      </c>
      <c r="J4557" t="b">
        <v>1</v>
      </c>
      <c r="K4557" t="inlineStr">
        <is>
          <t>354abdfcdac14bad9dcf6fe22cff20d2</t>
        </is>
      </c>
      <c r="L4557" t="inlineStr">
        <is>
          <t>354abdfcdac14bad9dcf6fe22cff20d2</t>
        </is>
      </c>
      <c r="M4557" t="n">
        <v>711</v>
      </c>
      <c r="N4557" t="n">
        <v>711</v>
      </c>
    </row>
    <row r="4558">
      <c r="A4558" t="n">
        <v>4</v>
      </c>
      <c r="B4558" t="n">
        <v>2011</v>
      </c>
      <c r="C4558" t="n">
        <v>114</v>
      </c>
      <c r="D4558" t="inlineStr">
        <is>
          <t>Kulturförderung</t>
        </is>
      </c>
      <c r="E4558" t="inlineStr">
        <is>
          <t>Budget-5</t>
        </is>
      </c>
      <c r="F4558" t="n">
        <v>8</v>
      </c>
      <c r="G4558" t="inlineStr">
        <is>
          <t>Kultur, Sport &amp; Medien</t>
        </is>
      </c>
      <c r="H4558" t="inlineStr">
        <is>
          <t>Q06815</t>
        </is>
      </c>
      <c r="I4558" t="inlineStr">
        <is>
          <t>de</t>
        </is>
      </c>
      <c r="J4558" t="b">
        <v>1</v>
      </c>
      <c r="K4558" t="inlineStr">
        <is>
          <t>354abdfcdac14bad9dcf6fe22cff20d2</t>
        </is>
      </c>
      <c r="L4558" t="inlineStr">
        <is>
          <t>354abdfcdac14bad9dcf6fe22cff20d2</t>
        </is>
      </c>
      <c r="M4558" t="n">
        <v>711</v>
      </c>
      <c r="N4558" t="n">
        <v>711</v>
      </c>
    </row>
    <row r="4559">
      <c r="A4559" t="n">
        <v>134</v>
      </c>
      <c r="B4559" t="n">
        <v>2016</v>
      </c>
      <c r="C4559" t="n">
        <v>1966</v>
      </c>
      <c r="D4559" t="inlineStr">
        <is>
          <t>Kulturförderung</t>
        </is>
      </c>
      <c r="E4559" t="inlineStr">
        <is>
          <t>Budget-5</t>
        </is>
      </c>
      <c r="F4559" t="n">
        <v>8</v>
      </c>
      <c r="G4559" t="inlineStr">
        <is>
          <t>Kultur, Sport &amp; Medien</t>
        </is>
      </c>
      <c r="H4559" t="inlineStr">
        <is>
          <t>Q06870</t>
        </is>
      </c>
      <c r="I4559" t="inlineStr">
        <is>
          <t>de</t>
        </is>
      </c>
      <c r="J4559" t="b">
        <v>1</v>
      </c>
      <c r="K4559" t="inlineStr">
        <is>
          <t>354abdfcdac14bad9dcf6fe22cff20d2</t>
        </is>
      </c>
      <c r="L4559" t="inlineStr">
        <is>
          <t>354abdfcdac14bad9dcf6fe22cff20d2</t>
        </is>
      </c>
      <c r="M4559" t="n">
        <v>711</v>
      </c>
      <c r="N4559" t="n">
        <v>711</v>
      </c>
    </row>
    <row r="4560">
      <c r="A4560" t="n">
        <v>96</v>
      </c>
      <c r="B4560" t="n">
        <v>2015</v>
      </c>
      <c r="C4560" t="n">
        <v>1227</v>
      </c>
      <c r="D4560" t="inlineStr">
        <is>
          <t>Kulturförderung</t>
        </is>
      </c>
      <c r="E4560" t="inlineStr">
        <is>
          <t>Budget-5</t>
        </is>
      </c>
      <c r="F4560" t="n">
        <v>8</v>
      </c>
      <c r="G4560" t="inlineStr">
        <is>
          <t>Kultur, Sport &amp; Medien</t>
        </is>
      </c>
      <c r="H4560" t="inlineStr">
        <is>
          <t>Q07320</t>
        </is>
      </c>
      <c r="I4560" t="inlineStr">
        <is>
          <t>de</t>
        </is>
      </c>
      <c r="J4560" t="b">
        <v>1</v>
      </c>
      <c r="K4560" t="inlineStr">
        <is>
          <t>354abdfcdac14bad9dcf6fe22cff20d2</t>
        </is>
      </c>
      <c r="L4560" t="inlineStr">
        <is>
          <t>354abdfcdac14bad9dcf6fe22cff20d2</t>
        </is>
      </c>
      <c r="M4560" t="n">
        <v>711</v>
      </c>
      <c r="N4560" t="n">
        <v>711</v>
      </c>
    </row>
    <row r="4561">
      <c r="A4561" t="n">
        <v>156</v>
      </c>
      <c r="B4561" t="n">
        <v>2017</v>
      </c>
      <c r="C4561" t="n">
        <v>2268</v>
      </c>
      <c r="D4561" t="inlineStr">
        <is>
          <t>Kulturförderung</t>
        </is>
      </c>
      <c r="E4561" t="inlineStr">
        <is>
          <t>Budget-5</t>
        </is>
      </c>
      <c r="F4561" t="n">
        <v>8</v>
      </c>
      <c r="G4561" t="inlineStr">
        <is>
          <t>Kultur, Sport &amp; Medien</t>
        </is>
      </c>
      <c r="H4561" t="inlineStr">
        <is>
          <t>Q08688</t>
        </is>
      </c>
      <c r="I4561" t="inlineStr">
        <is>
          <t>de</t>
        </is>
      </c>
      <c r="J4561" t="b">
        <v>1</v>
      </c>
      <c r="K4561" t="inlineStr">
        <is>
          <t>354abdfcdac14bad9dcf6fe22cff20d2</t>
        </is>
      </c>
      <c r="L4561" t="inlineStr">
        <is>
          <t>354abdfcdac14bad9dcf6fe22cff20d2</t>
        </is>
      </c>
      <c r="M4561" t="n">
        <v>711</v>
      </c>
      <c r="N4561" t="n">
        <v>711</v>
      </c>
    </row>
    <row r="4562">
      <c r="A4562" t="n">
        <v>80</v>
      </c>
      <c r="B4562" t="n">
        <v>2015</v>
      </c>
      <c r="C4562" t="n">
        <v>1288</v>
      </c>
      <c r="D4562" t="inlineStr">
        <is>
          <t>Kulturförderung</t>
        </is>
      </c>
      <c r="E4562" t="inlineStr">
        <is>
          <t>Budget-5</t>
        </is>
      </c>
      <c r="F4562" t="n">
        <v>8</v>
      </c>
      <c r="G4562" t="inlineStr">
        <is>
          <t>Kultur, Sport &amp; Medien</t>
        </is>
      </c>
      <c r="H4562" t="inlineStr">
        <is>
          <t>Q08910</t>
        </is>
      </c>
      <c r="I4562" t="inlineStr">
        <is>
          <t>de</t>
        </is>
      </c>
      <c r="J4562" t="b">
        <v>1</v>
      </c>
      <c r="K4562" t="inlineStr">
        <is>
          <t>354abdfcdac14bad9dcf6fe22cff20d2</t>
        </is>
      </c>
      <c r="L4562" t="inlineStr">
        <is>
          <t>354abdfcdac14bad9dcf6fe22cff20d2</t>
        </is>
      </c>
      <c r="M4562" t="n">
        <v>711</v>
      </c>
      <c r="N4562" t="n">
        <v>711</v>
      </c>
    </row>
    <row r="4564">
      <c r="A4564" s="1">
        <f>== Cluster 210 – 9 Fragen – alle Fragen identisch ===</f>
        <v/>
      </c>
      <c r="B4564" s="1" t="n"/>
      <c r="C4564" s="1" t="n"/>
      <c r="D4564" s="1" t="n"/>
      <c r="E4564" s="1" t="n"/>
      <c r="F4564" s="1" t="n"/>
      <c r="G4564" s="1" t="n"/>
      <c r="H4564" s="1" t="n"/>
      <c r="I4564" s="1" t="n"/>
      <c r="J4564" s="1" t="n"/>
      <c r="K4564" s="1" t="n"/>
      <c r="L4564" s="1" t="n"/>
      <c r="M4564" s="1" t="n"/>
      <c r="N4564" s="1" t="n"/>
    </row>
    <row r="4565">
      <c r="A4565" t="inlineStr">
        <is>
          <t>ID_Wahl</t>
        </is>
      </c>
      <c r="B4565" t="inlineStr">
        <is>
          <t>Datum</t>
        </is>
      </c>
      <c r="C4565" t="inlineStr">
        <is>
          <t>Frage_ID</t>
        </is>
      </c>
      <c r="D4565" t="inlineStr">
        <is>
          <t>Frage_Text</t>
        </is>
      </c>
      <c r="E4565" t="inlineStr">
        <is>
          <t>Frage_Typ</t>
        </is>
      </c>
      <c r="F4565" t="inlineStr">
        <is>
          <t>Bereich_ID</t>
        </is>
      </c>
      <c r="G4565" t="inlineStr">
        <is>
          <t>Bereich</t>
        </is>
      </c>
      <c r="H4565" t="inlineStr">
        <is>
          <t>ID_gesamt</t>
        </is>
      </c>
      <c r="I4565" t="inlineStr">
        <is>
          <t>Sprache</t>
        </is>
      </c>
      <c r="J4565" t="inlineStr">
        <is>
          <t>Duplikat</t>
        </is>
      </c>
      <c r="K4565" t="inlineStr">
        <is>
          <t>Frage_Hash</t>
        </is>
      </c>
      <c r="L4565" t="inlineStr">
        <is>
          <t>Duplikat_Gruppe</t>
        </is>
      </c>
      <c r="M4565" t="inlineStr">
        <is>
          <t>Cluster_Duplikate</t>
        </is>
      </c>
      <c r="N4565" t="inlineStr">
        <is>
          <t>Cluster_Final</t>
        </is>
      </c>
    </row>
    <row r="4566">
      <c r="A4566" t="n">
        <v>22</v>
      </c>
      <c r="B4566" s="2" t="n">
        <v>44101</v>
      </c>
      <c r="C4566" t="n">
        <v>1883</v>
      </c>
      <c r="D4566" t="inlineStr">
        <is>
          <t>Soll die Schweiz Einkäufe im Ausland erschweren (z.B. mittels Senkung der Zollfreigrenze)?</t>
        </is>
      </c>
      <c r="E4566" t="inlineStr">
        <is>
          <t>options4</t>
        </is>
      </c>
      <c r="F4566" t="n">
        <v>4539</v>
      </c>
      <c r="G4566" t="inlineStr">
        <is>
          <t>Wirtschaft &amp; Arbeit</t>
        </is>
      </c>
      <c r="H4566" t="inlineStr">
        <is>
          <t>Q00532</t>
        </is>
      </c>
      <c r="I4566" t="inlineStr">
        <is>
          <t>de</t>
        </is>
      </c>
      <c r="J4566" t="b">
        <v>1</v>
      </c>
      <c r="K4566" t="inlineStr">
        <is>
          <t>44d6e0b6657c0f6ccf66e5a20f0bf7f4</t>
        </is>
      </c>
      <c r="L4566" t="inlineStr">
        <is>
          <t>44d6e0b6657c0f6ccf66e5a20f0bf7f4</t>
        </is>
      </c>
      <c r="M4566" t="n">
        <v>210</v>
      </c>
      <c r="N4566" t="n">
        <v>210</v>
      </c>
    </row>
    <row r="4567">
      <c r="A4567" t="n">
        <v>24</v>
      </c>
      <c r="B4567" s="2" t="n">
        <v>44122</v>
      </c>
      <c r="C4567" t="n">
        <v>2105</v>
      </c>
      <c r="D4567" t="inlineStr">
        <is>
          <t>Soll die Schweiz Einkäufe im Ausland erschweren (z.B. mittels Senkung der Zollfreigrenze)?</t>
        </is>
      </c>
      <c r="E4567" t="inlineStr">
        <is>
          <t>options4</t>
        </is>
      </c>
      <c r="F4567" t="n">
        <v>4535</v>
      </c>
      <c r="G4567" t="inlineStr">
        <is>
          <t>Wirtschaft &amp; Arbeit</t>
        </is>
      </c>
      <c r="H4567" t="inlineStr">
        <is>
          <t>Q00584</t>
        </is>
      </c>
      <c r="I4567" t="inlineStr">
        <is>
          <t>de</t>
        </is>
      </c>
      <c r="J4567" t="b">
        <v>1</v>
      </c>
      <c r="K4567" t="inlineStr">
        <is>
          <t>44d6e0b6657c0f6ccf66e5a20f0bf7f4</t>
        </is>
      </c>
      <c r="L4567" t="inlineStr">
        <is>
          <t>44d6e0b6657c0f6ccf66e5a20f0bf7f4</t>
        </is>
      </c>
      <c r="M4567" t="n">
        <v>210</v>
      </c>
      <c r="N4567" t="n">
        <v>210</v>
      </c>
    </row>
    <row r="4568">
      <c r="A4568" t="n">
        <v>45</v>
      </c>
      <c r="B4568" s="2" t="n">
        <v>44129</v>
      </c>
      <c r="C4568" t="n">
        <v>2251</v>
      </c>
      <c r="D4568" t="inlineStr">
        <is>
          <t>Soll die Schweiz Einkäufe im Ausland erschweren (z.B. mittels Senkung der Zollfreigrenze)?</t>
        </is>
      </c>
      <c r="E4568" t="inlineStr">
        <is>
          <t>options4</t>
        </is>
      </c>
      <c r="F4568" t="n">
        <v>4562</v>
      </c>
      <c r="G4568" t="inlineStr">
        <is>
          <t>Wirtschaft &amp; Arbeit</t>
        </is>
      </c>
      <c r="H4568" t="inlineStr">
        <is>
          <t>Q00642</t>
        </is>
      </c>
      <c r="I4568" t="inlineStr">
        <is>
          <t>de</t>
        </is>
      </c>
      <c r="J4568" t="b">
        <v>1</v>
      </c>
      <c r="K4568" t="inlineStr">
        <is>
          <t>44d6e0b6657c0f6ccf66e5a20f0bf7f4</t>
        </is>
      </c>
      <c r="L4568" t="inlineStr">
        <is>
          <t>44d6e0b6657c0f6ccf66e5a20f0bf7f4</t>
        </is>
      </c>
      <c r="M4568" t="n">
        <v>210</v>
      </c>
      <c r="N4568" t="n">
        <v>210</v>
      </c>
    </row>
    <row r="4569">
      <c r="A4569" t="n">
        <v>53</v>
      </c>
      <c r="B4569" s="2" t="n">
        <v>44262</v>
      </c>
      <c r="C4569" t="n">
        <v>2980</v>
      </c>
      <c r="D4569" t="inlineStr">
        <is>
          <t>Soll die Schweiz Einkäufe im Ausland erschweren (z.B. mittels Senkung der Zollfreigrenze)?</t>
        </is>
      </c>
      <c r="E4569" t="inlineStr">
        <is>
          <t>options4</t>
        </is>
      </c>
      <c r="F4569" t="n">
        <v>4709</v>
      </c>
      <c r="G4569" t="inlineStr">
        <is>
          <t>Aussenbeziehungen</t>
        </is>
      </c>
      <c r="H4569" t="inlineStr">
        <is>
          <t>Q00869</t>
        </is>
      </c>
      <c r="I4569" t="inlineStr">
        <is>
          <t>de</t>
        </is>
      </c>
      <c r="J4569" t="b">
        <v>1</v>
      </c>
      <c r="K4569" t="inlineStr">
        <is>
          <t>44d6e0b6657c0f6ccf66e5a20f0bf7f4</t>
        </is>
      </c>
      <c r="L4569" t="inlineStr">
        <is>
          <t>44d6e0b6657c0f6ccf66e5a20f0bf7f4</t>
        </is>
      </c>
      <c r="M4569" t="n">
        <v>210</v>
      </c>
      <c r="N4569" t="n">
        <v>210</v>
      </c>
    </row>
    <row r="4570">
      <c r="A4570" t="n">
        <v>75</v>
      </c>
      <c r="B4570" s="2" t="n">
        <v>44465</v>
      </c>
      <c r="C4570" t="n">
        <v>4041</v>
      </c>
      <c r="D4570" t="inlineStr">
        <is>
          <t>Soll die Schweiz Einkäufe im Ausland erschweren (z.B. mittels Senkung der Zollfreigrenze)?</t>
        </is>
      </c>
      <c r="E4570" t="inlineStr">
        <is>
          <t>options4</t>
        </is>
      </c>
      <c r="F4570" t="n">
        <v>4593</v>
      </c>
      <c r="G4570" t="inlineStr">
        <is>
          <t>Wirtschaft &amp; Arbeit</t>
        </is>
      </c>
      <c r="H4570" t="inlineStr">
        <is>
          <t>Q01260</t>
        </is>
      </c>
      <c r="I4570" t="inlineStr">
        <is>
          <t>de</t>
        </is>
      </c>
      <c r="J4570" t="b">
        <v>1</v>
      </c>
      <c r="K4570" t="inlineStr">
        <is>
          <t>44d6e0b6657c0f6ccf66e5a20f0bf7f4</t>
        </is>
      </c>
      <c r="L4570" t="inlineStr">
        <is>
          <t>44d6e0b6657c0f6ccf66e5a20f0bf7f4</t>
        </is>
      </c>
      <c r="M4570" t="n">
        <v>210</v>
      </c>
      <c r="N4570" t="n">
        <v>210</v>
      </c>
    </row>
    <row r="4571">
      <c r="A4571" t="n">
        <v>255</v>
      </c>
      <c r="B4571" t="n">
        <v>2020</v>
      </c>
      <c r="C4571" t="n">
        <v>4139</v>
      </c>
      <c r="D4571" t="inlineStr">
        <is>
          <t>Soll die Schweiz Einkäufe im Ausland erschweren (z.B. mittels Senkung der Zollfreigrenze)?</t>
        </is>
      </c>
      <c r="E4571" t="inlineStr">
        <is>
          <t>Standard-4</t>
        </is>
      </c>
      <c r="F4571" t="n">
        <v>1</v>
      </c>
      <c r="G4571" t="inlineStr">
        <is>
          <t>Aussenpolitik</t>
        </is>
      </c>
      <c r="H4571" t="inlineStr">
        <is>
          <t>Q06326</t>
        </is>
      </c>
      <c r="I4571" t="inlineStr">
        <is>
          <t>de</t>
        </is>
      </c>
      <c r="J4571" t="b">
        <v>1</v>
      </c>
      <c r="K4571" t="inlineStr">
        <is>
          <t>44d6e0b6657c0f6ccf66e5a20f0bf7f4</t>
        </is>
      </c>
      <c r="L4571" t="inlineStr">
        <is>
          <t>44d6e0b6657c0f6ccf66e5a20f0bf7f4</t>
        </is>
      </c>
      <c r="M4571" t="n">
        <v>210</v>
      </c>
      <c r="N4571" t="n">
        <v>210</v>
      </c>
    </row>
    <row r="4572">
      <c r="A4572" t="n">
        <v>258</v>
      </c>
      <c r="B4572" t="n">
        <v>2020</v>
      </c>
      <c r="C4572" t="n">
        <v>4198</v>
      </c>
      <c r="D4572" t="inlineStr">
        <is>
          <t>Soll die Schweiz Einkäufe im Ausland erschweren (z.B. mittels Senkung der Zollfreigrenze)?</t>
        </is>
      </c>
      <c r="E4572" t="inlineStr">
        <is>
          <t>Standard-4</t>
        </is>
      </c>
      <c r="F4572" t="n">
        <v>1</v>
      </c>
      <c r="G4572" t="inlineStr">
        <is>
          <t>Aussenpolitik</t>
        </is>
      </c>
      <c r="H4572" t="inlineStr">
        <is>
          <t>Q06725</t>
        </is>
      </c>
      <c r="I4572" t="inlineStr">
        <is>
          <t>de</t>
        </is>
      </c>
      <c r="J4572" t="b">
        <v>1</v>
      </c>
      <c r="K4572" t="inlineStr">
        <is>
          <t>44d6e0b6657c0f6ccf66e5a20f0bf7f4</t>
        </is>
      </c>
      <c r="L4572" t="inlineStr">
        <is>
          <t>44d6e0b6657c0f6ccf66e5a20f0bf7f4</t>
        </is>
      </c>
      <c r="M4572" t="n">
        <v>210</v>
      </c>
      <c r="N4572" t="n">
        <v>210</v>
      </c>
    </row>
    <row r="4573">
      <c r="A4573" t="n">
        <v>246</v>
      </c>
      <c r="B4573" t="n">
        <v>2020</v>
      </c>
      <c r="C4573" t="n">
        <v>4037</v>
      </c>
      <c r="D4573" t="inlineStr">
        <is>
          <t>Soll die Schweiz Einkäufe im Ausland erschweren (z.B. mittels Senkung der Zollfreigrenze)?</t>
        </is>
      </c>
      <c r="E4573" t="inlineStr">
        <is>
          <t>Standard-4</t>
        </is>
      </c>
      <c r="F4573" t="n">
        <v>1</v>
      </c>
      <c r="G4573" t="inlineStr">
        <is>
          <t>Aussenpolitik</t>
        </is>
      </c>
      <c r="H4573" t="inlineStr">
        <is>
          <t>Q07895</t>
        </is>
      </c>
      <c r="I4573" t="inlineStr">
        <is>
          <t>de</t>
        </is>
      </c>
      <c r="J4573" t="b">
        <v>1</v>
      </c>
      <c r="K4573" t="inlineStr">
        <is>
          <t>44d6e0b6657c0f6ccf66e5a20f0bf7f4</t>
        </is>
      </c>
      <c r="L4573" t="inlineStr">
        <is>
          <t>44d6e0b6657c0f6ccf66e5a20f0bf7f4</t>
        </is>
      </c>
      <c r="M4573" t="n">
        <v>210</v>
      </c>
      <c r="N4573" t="n">
        <v>210</v>
      </c>
    </row>
    <row r="4574">
      <c r="A4574" t="n">
        <v>284</v>
      </c>
      <c r="B4574" t="n">
        <v>2021</v>
      </c>
      <c r="C4574" t="n">
        <v>4539</v>
      </c>
      <c r="D4574" t="inlineStr">
        <is>
          <t>Soll die Schweiz Einkäufe im Ausland erschweren (z.B. mittels Senkung der Zollfreigrenze)?</t>
        </is>
      </c>
      <c r="E4574" t="inlineStr">
        <is>
          <t>Standard-4</t>
        </is>
      </c>
      <c r="F4574" t="n">
        <v>1</v>
      </c>
      <c r="G4574" t="inlineStr">
        <is>
          <t>Aussenpolitik</t>
        </is>
      </c>
      <c r="H4574" t="inlineStr">
        <is>
          <t>Q08057</t>
        </is>
      </c>
      <c r="I4574" t="inlineStr">
        <is>
          <t>de</t>
        </is>
      </c>
      <c r="J4574" t="b">
        <v>1</v>
      </c>
      <c r="K4574" t="inlineStr">
        <is>
          <t>44d6e0b6657c0f6ccf66e5a20f0bf7f4</t>
        </is>
      </c>
      <c r="L4574" t="inlineStr">
        <is>
          <t>44d6e0b6657c0f6ccf66e5a20f0bf7f4</t>
        </is>
      </c>
      <c r="M4574" t="n">
        <v>210</v>
      </c>
      <c r="N4574" t="n">
        <v>210</v>
      </c>
    </row>
    <row r="4576">
      <c r="A4576" s="1">
        <f>== Cluster 164 – 9 Fragen – alle Fragen identisch ===</f>
        <v/>
      </c>
      <c r="B4576" s="1" t="n"/>
      <c r="C4576" s="1" t="n"/>
      <c r="D4576" s="1" t="n"/>
      <c r="E4576" s="1" t="n"/>
      <c r="F4576" s="1" t="n"/>
      <c r="G4576" s="1" t="n"/>
      <c r="H4576" s="1" t="n"/>
      <c r="I4576" s="1" t="n"/>
      <c r="J4576" s="1" t="n"/>
      <c r="K4576" s="1" t="n"/>
      <c r="L4576" s="1" t="n"/>
      <c r="M4576" s="1" t="n"/>
      <c r="N4576" s="1" t="n"/>
    </row>
    <row r="4577">
      <c r="A4577" t="inlineStr">
        <is>
          <t>ID_Wahl</t>
        </is>
      </c>
      <c r="B4577" t="inlineStr">
        <is>
          <t>Datum</t>
        </is>
      </c>
      <c r="C4577" t="inlineStr">
        <is>
          <t>Frage_ID</t>
        </is>
      </c>
      <c r="D4577" t="inlineStr">
        <is>
          <t>Frage_Text</t>
        </is>
      </c>
      <c r="E4577" t="inlineStr">
        <is>
          <t>Frage_Typ</t>
        </is>
      </c>
      <c r="F4577" t="inlineStr">
        <is>
          <t>Bereich_ID</t>
        </is>
      </c>
      <c r="G4577" t="inlineStr">
        <is>
          <t>Bereich</t>
        </is>
      </c>
      <c r="H4577" t="inlineStr">
        <is>
          <t>ID_gesamt</t>
        </is>
      </c>
      <c r="I4577" t="inlineStr">
        <is>
          <t>Sprache</t>
        </is>
      </c>
      <c r="J4577" t="inlineStr">
        <is>
          <t>Duplikat</t>
        </is>
      </c>
      <c r="K4577" t="inlineStr">
        <is>
          <t>Frage_Hash</t>
        </is>
      </c>
      <c r="L4577" t="inlineStr">
        <is>
          <t>Duplikat_Gruppe</t>
        </is>
      </c>
      <c r="M4577" t="inlineStr">
        <is>
          <t>Cluster_Duplikate</t>
        </is>
      </c>
      <c r="N4577" t="inlineStr">
        <is>
          <t>Cluster_Final</t>
        </is>
      </c>
    </row>
    <row r="4578">
      <c r="A4578" t="n">
        <v>9</v>
      </c>
      <c r="B4578" s="2" t="n">
        <v>43912</v>
      </c>
      <c r="C4578" t="n">
        <v>808</v>
      </c>
      <c r="D4578" t="inlineStr">
        <is>
          <t>Befürworten Sie einen Einstellungsstopp beim Kantonspersonal (Einfrieren des Stellenbestands)?</t>
        </is>
      </c>
      <c r="E4578" t="inlineStr">
        <is>
          <t>options4</t>
        </is>
      </c>
      <c r="F4578" t="n">
        <v>4522</v>
      </c>
      <c r="G4578" t="inlineStr">
        <is>
          <t>Wirtschaft &amp; Arbeit</t>
        </is>
      </c>
      <c r="H4578" t="inlineStr">
        <is>
          <t>Q00248</t>
        </is>
      </c>
      <c r="I4578" t="inlineStr">
        <is>
          <t>de</t>
        </is>
      </c>
      <c r="J4578" t="b">
        <v>1</v>
      </c>
      <c r="K4578" t="inlineStr">
        <is>
          <t>a49ec0a371eb62f1d1bc656a04bcb02c</t>
        </is>
      </c>
      <c r="L4578" t="inlineStr">
        <is>
          <t>a49ec0a371eb62f1d1bc656a04bcb02c</t>
        </is>
      </c>
      <c r="M4578" t="n">
        <v>164</v>
      </c>
      <c r="N4578" t="n">
        <v>164</v>
      </c>
    </row>
    <row r="4579">
      <c r="A4579" t="n">
        <v>111</v>
      </c>
      <c r="B4579" s="2" t="n">
        <v>44696</v>
      </c>
      <c r="C4579" t="n">
        <v>5948</v>
      </c>
      <c r="D4579" t="inlineStr">
        <is>
          <t>Befürworten Sie einen Einstellungsstopp beim Kantonspersonal (Einfrieren des Stellenbestands)?</t>
        </is>
      </c>
      <c r="E4579" t="inlineStr">
        <is>
          <t>options4</t>
        </is>
      </c>
      <c r="F4579" t="n">
        <v>4502</v>
      </c>
      <c r="G4579" t="inlineStr">
        <is>
          <t>Finanzen &amp; Steuern</t>
        </is>
      </c>
      <c r="H4579" t="inlineStr">
        <is>
          <t>Q02012</t>
        </is>
      </c>
      <c r="I4579" t="inlineStr">
        <is>
          <t>de</t>
        </is>
      </c>
      <c r="J4579" t="b">
        <v>1</v>
      </c>
      <c r="K4579" t="inlineStr">
        <is>
          <t>a49ec0a371eb62f1d1bc656a04bcb02c</t>
        </is>
      </c>
      <c r="L4579" t="inlineStr">
        <is>
          <t>a49ec0a371eb62f1d1bc656a04bcb02c</t>
        </is>
      </c>
      <c r="M4579" t="n">
        <v>164</v>
      </c>
      <c r="N4579" t="n">
        <v>164</v>
      </c>
    </row>
    <row r="4580">
      <c r="A4580" t="n">
        <v>113</v>
      </c>
      <c r="B4580" s="2" t="n">
        <v>44696</v>
      </c>
      <c r="C4580" t="n">
        <v>6036</v>
      </c>
      <c r="D4580" t="inlineStr">
        <is>
          <t>Befürworten Sie einen Einstellungsstopp beim Kantonspersonal (Einfrieren des Stellenbestands)?</t>
        </is>
      </c>
      <c r="E4580" t="inlineStr">
        <is>
          <t>options4</t>
        </is>
      </c>
      <c r="F4580" t="n">
        <v>4504</v>
      </c>
      <c r="G4580" t="inlineStr">
        <is>
          <t>Finanzen &amp; Steuern</t>
        </is>
      </c>
      <c r="H4580" t="inlineStr">
        <is>
          <t>Q02064</t>
        </is>
      </c>
      <c r="I4580" t="inlineStr">
        <is>
          <t>de</t>
        </is>
      </c>
      <c r="J4580" t="b">
        <v>1</v>
      </c>
      <c r="K4580" t="inlineStr">
        <is>
          <t>a49ec0a371eb62f1d1bc656a04bcb02c</t>
        </is>
      </c>
      <c r="L4580" t="inlineStr">
        <is>
          <t>a49ec0a371eb62f1d1bc656a04bcb02c</t>
        </is>
      </c>
      <c r="M4580" t="n">
        <v>164</v>
      </c>
      <c r="N4580" t="n">
        <v>164</v>
      </c>
    </row>
    <row r="4581">
      <c r="A4581" t="n">
        <v>1038</v>
      </c>
      <c r="B4581" s="2" t="n">
        <v>44969</v>
      </c>
      <c r="C4581" t="n">
        <v>31867</v>
      </c>
      <c r="D4581" t="inlineStr">
        <is>
          <t>Befürworten Sie einen Einstellungsstopp beim Kantonspersonal (Einfrieren des Stellenbestands)?</t>
        </is>
      </c>
      <c r="E4581" t="inlineStr">
        <is>
          <t>options4</t>
        </is>
      </c>
      <c r="F4581" t="n">
        <v>11382</v>
      </c>
      <c r="G4581" t="inlineStr">
        <is>
          <t>Finanzen &amp; Steuern</t>
        </is>
      </c>
      <c r="H4581" t="inlineStr">
        <is>
          <t>Q02357</t>
        </is>
      </c>
      <c r="I4581" t="inlineStr">
        <is>
          <t>de</t>
        </is>
      </c>
      <c r="J4581" t="b">
        <v>1</v>
      </c>
      <c r="K4581" t="inlineStr">
        <is>
          <t>a49ec0a371eb62f1d1bc656a04bcb02c</t>
        </is>
      </c>
      <c r="L4581" t="inlineStr">
        <is>
          <t>a49ec0a371eb62f1d1bc656a04bcb02c</t>
        </is>
      </c>
      <c r="M4581" t="n">
        <v>164</v>
      </c>
      <c r="N4581" t="n">
        <v>164</v>
      </c>
    </row>
    <row r="4582">
      <c r="A4582" t="n">
        <v>1044</v>
      </c>
      <c r="B4582" s="2" t="n">
        <v>45018</v>
      </c>
      <c r="C4582" t="n">
        <v>32004</v>
      </c>
      <c r="D4582" t="inlineStr">
        <is>
          <t>Befürworten Sie einen Einstellungsstopp beim Kantonspersonal (Einfrieren des Stellenbestands)?</t>
        </is>
      </c>
      <c r="E4582" t="inlineStr">
        <is>
          <t>options4</t>
        </is>
      </c>
      <c r="F4582" t="n">
        <v>11407</v>
      </c>
      <c r="G4582" t="inlineStr">
        <is>
          <t>Finanzen &amp; Steuern</t>
        </is>
      </c>
      <c r="H4582" t="inlineStr">
        <is>
          <t>Q02728</t>
        </is>
      </c>
      <c r="I4582" t="inlineStr">
        <is>
          <t>de</t>
        </is>
      </c>
      <c r="J4582" t="b">
        <v>1</v>
      </c>
      <c r="K4582" t="inlineStr">
        <is>
          <t>a49ec0a371eb62f1d1bc656a04bcb02c</t>
        </is>
      </c>
      <c r="L4582" t="inlineStr">
        <is>
          <t>a49ec0a371eb62f1d1bc656a04bcb02c</t>
        </is>
      </c>
      <c r="M4582" t="n">
        <v>164</v>
      </c>
      <c r="N4582" t="n">
        <v>164</v>
      </c>
    </row>
    <row r="4583">
      <c r="A4583" t="n">
        <v>1105</v>
      </c>
      <c r="B4583" s="2" t="n">
        <v>45396</v>
      </c>
      <c r="C4583" t="n">
        <v>32325</v>
      </c>
      <c r="D4583" t="inlineStr">
        <is>
          <t>Befürworten Sie einen Einstellungsstopp beim Kantonspersonal (Einfrieren des Stellenbestands)?</t>
        </is>
      </c>
      <c r="E4583" t="inlineStr">
        <is>
          <t>options4</t>
        </is>
      </c>
      <c r="F4583" t="n">
        <v>11505</v>
      </c>
      <c r="G4583" t="inlineStr">
        <is>
          <t>Finanzen &amp; Steuern</t>
        </is>
      </c>
      <c r="H4583" t="inlineStr">
        <is>
          <t>Q02896</t>
        </is>
      </c>
      <c r="I4583" t="inlineStr">
        <is>
          <t>de</t>
        </is>
      </c>
      <c r="J4583" t="b">
        <v>1</v>
      </c>
      <c r="K4583" t="inlineStr">
        <is>
          <t>a49ec0a371eb62f1d1bc656a04bcb02c</t>
        </is>
      </c>
      <c r="L4583" t="inlineStr">
        <is>
          <t>a49ec0a371eb62f1d1bc656a04bcb02c</t>
        </is>
      </c>
      <c r="M4583" t="n">
        <v>164</v>
      </c>
      <c r="N4583" t="n">
        <v>164</v>
      </c>
    </row>
    <row r="4584">
      <c r="A4584" t="n">
        <v>1094</v>
      </c>
      <c r="B4584" s="2" t="n">
        <v>45354</v>
      </c>
      <c r="C4584" t="n">
        <v>32409</v>
      </c>
      <c r="D4584" t="inlineStr">
        <is>
          <t>Befürworten Sie einen Einstellungsstopp beim Kantonspersonal (Einfrieren des Stellenbestands)?</t>
        </is>
      </c>
      <c r="E4584" t="inlineStr">
        <is>
          <t>options4</t>
        </is>
      </c>
      <c r="F4584" t="n">
        <v>11481</v>
      </c>
      <c r="G4584" t="inlineStr">
        <is>
          <t>Finanzen &amp; Steuern</t>
        </is>
      </c>
      <c r="H4584" t="inlineStr">
        <is>
          <t>Q02946</t>
        </is>
      </c>
      <c r="I4584" t="inlineStr">
        <is>
          <t>de</t>
        </is>
      </c>
      <c r="J4584" t="b">
        <v>1</v>
      </c>
      <c r="K4584" t="inlineStr">
        <is>
          <t>a49ec0a371eb62f1d1bc656a04bcb02c</t>
        </is>
      </c>
      <c r="L4584" t="inlineStr">
        <is>
          <t>a49ec0a371eb62f1d1bc656a04bcb02c</t>
        </is>
      </c>
      <c r="M4584" t="n">
        <v>164</v>
      </c>
      <c r="N4584" t="n">
        <v>164</v>
      </c>
    </row>
    <row r="4585">
      <c r="A4585" t="n">
        <v>237</v>
      </c>
      <c r="B4585" t="n">
        <v>2020</v>
      </c>
      <c r="C4585" t="n">
        <v>3711</v>
      </c>
      <c r="D4585" t="inlineStr">
        <is>
          <t>Befürworten Sie einen Einstellungsstopp beim Kantonspersonal (Einfrieren des Stellenbestands)?</t>
        </is>
      </c>
      <c r="E4585" t="inlineStr">
        <is>
          <t>Standard-4</t>
        </is>
      </c>
      <c r="F4585" t="n">
        <v>4</v>
      </c>
      <c r="G4585" t="inlineStr">
        <is>
          <t>Finanzen &amp; Steuern</t>
        </is>
      </c>
      <c r="H4585" t="inlineStr">
        <is>
          <t>Q06072</t>
        </is>
      </c>
      <c r="I4585" t="inlineStr">
        <is>
          <t>de</t>
        </is>
      </c>
      <c r="J4585" t="b">
        <v>1</v>
      </c>
      <c r="K4585" t="inlineStr">
        <is>
          <t>a49ec0a371eb62f1d1bc656a04bcb02c</t>
        </is>
      </c>
      <c r="L4585" t="inlineStr">
        <is>
          <t>a49ec0a371eb62f1d1bc656a04bcb02c</t>
        </is>
      </c>
      <c r="M4585" t="n">
        <v>164</v>
      </c>
      <c r="N4585" t="n">
        <v>164</v>
      </c>
    </row>
    <row r="4586">
      <c r="A4586" t="n">
        <v>237</v>
      </c>
      <c r="B4586" t="n">
        <v>2020</v>
      </c>
      <c r="C4586" t="n">
        <v>3711</v>
      </c>
      <c r="D4586" t="inlineStr">
        <is>
          <t>Befürworten Sie einen Einstellungsstopp beim Kantonspersonal (Einfrieren des Stellenbestands)?</t>
        </is>
      </c>
      <c r="E4586" t="inlineStr">
        <is>
          <t>Standard-4</t>
        </is>
      </c>
      <c r="F4586" t="n">
        <v>4</v>
      </c>
      <c r="G4586" t="inlineStr">
        <is>
          <t>Finanzen &amp; Steuern</t>
        </is>
      </c>
      <c r="H4586" t="inlineStr">
        <is>
          <t>Q08112</t>
        </is>
      </c>
      <c r="I4586" t="inlineStr">
        <is>
          <t>de</t>
        </is>
      </c>
      <c r="J4586" t="b">
        <v>1</v>
      </c>
      <c r="K4586" t="inlineStr">
        <is>
          <t>a49ec0a371eb62f1d1bc656a04bcb02c</t>
        </is>
      </c>
      <c r="L4586" t="inlineStr">
        <is>
          <t>a49ec0a371eb62f1d1bc656a04bcb02c</t>
        </is>
      </c>
      <c r="M4586" t="n">
        <v>164</v>
      </c>
      <c r="N4586" t="n">
        <v>164</v>
      </c>
    </row>
    <row r="4588">
      <c r="A4588" s="1">
        <f>== Cluster 1166 – 8 Fragen – alle Fragen identisch ===</f>
        <v/>
      </c>
      <c r="B4588" s="1" t="n"/>
      <c r="C4588" s="1" t="n"/>
      <c r="D4588" s="1" t="n"/>
      <c r="E4588" s="1" t="n"/>
      <c r="F4588" s="1" t="n"/>
      <c r="G4588" s="1" t="n"/>
      <c r="H4588" s="1" t="n"/>
      <c r="I4588" s="1" t="n"/>
      <c r="J4588" s="1" t="n"/>
      <c r="K4588" s="1" t="n"/>
      <c r="L4588" s="1" t="n"/>
      <c r="M4588" s="1" t="n"/>
      <c r="N4588" s="1" t="n"/>
    </row>
    <row r="4589">
      <c r="A4589" t="inlineStr">
        <is>
          <t>ID_Wahl</t>
        </is>
      </c>
      <c r="B4589" t="inlineStr">
        <is>
          <t>Datum</t>
        </is>
      </c>
      <c r="C4589" t="inlineStr">
        <is>
          <t>Frage_ID</t>
        </is>
      </c>
      <c r="D4589" t="inlineStr">
        <is>
          <t>Frage_Text</t>
        </is>
      </c>
      <c r="E4589" t="inlineStr">
        <is>
          <t>Frage_Typ</t>
        </is>
      </c>
      <c r="F4589" t="inlineStr">
        <is>
          <t>Bereich_ID</t>
        </is>
      </c>
      <c r="G4589" t="inlineStr">
        <is>
          <t>Bereich</t>
        </is>
      </c>
      <c r="H4589" t="inlineStr">
        <is>
          <t>ID_gesamt</t>
        </is>
      </c>
      <c r="I4589" t="inlineStr">
        <is>
          <t>Sprache</t>
        </is>
      </c>
      <c r="J4589" t="inlineStr">
        <is>
          <t>Duplikat</t>
        </is>
      </c>
      <c r="K4589" t="inlineStr">
        <is>
          <t>Frage_Hash</t>
        </is>
      </c>
      <c r="L4589" t="inlineStr">
        <is>
          <t>Duplikat_Gruppe</t>
        </is>
      </c>
      <c r="M4589" t="inlineStr">
        <is>
          <t>Cluster_Duplikate</t>
        </is>
      </c>
      <c r="N4589" t="inlineStr">
        <is>
          <t>Cluster_Final</t>
        </is>
      </c>
    </row>
    <row r="4590">
      <c r="A4590" t="n">
        <v>195</v>
      </c>
      <c r="B4590" t="n">
        <v>2018</v>
      </c>
      <c r="C4590" t="n">
        <v>3058</v>
      </c>
      <c r="D4590" t="inlineStr">
        <is>
          <t>Eine eidgenössische Initiative fordert, dass gleichgeschlechtliche Partnerschaften heterosexuellen Ehen vollkommen gleichgestellt werden (u.a. Recht auf Adoption). Befürworten Sie dieses Anliegen?</t>
        </is>
      </c>
      <c r="E4590" t="inlineStr">
        <is>
          <t>Standard-4</t>
        </is>
      </c>
      <c r="F4590" t="n">
        <v>12</v>
      </c>
      <c r="G4590" t="inlineStr">
        <is>
          <t>Sozialstaat &amp; Familie</t>
        </is>
      </c>
      <c r="H4590" t="inlineStr">
        <is>
          <t>Q05717</t>
        </is>
      </c>
      <c r="I4590" t="inlineStr">
        <is>
          <t>de</t>
        </is>
      </c>
      <c r="J4590" t="b">
        <v>1</v>
      </c>
      <c r="K4590" t="inlineStr">
        <is>
          <t>4fc14e5c650fd9a3b73afb57304996df</t>
        </is>
      </c>
      <c r="L4590" t="inlineStr">
        <is>
          <t>4fc14e5c650fd9a3b73afb57304996df</t>
        </is>
      </c>
      <c r="M4590" t="n">
        <v>1166</v>
      </c>
      <c r="N4590" t="n">
        <v>1166</v>
      </c>
    </row>
    <row r="4591">
      <c r="A4591" t="n">
        <v>202</v>
      </c>
      <c r="B4591" t="n">
        <v>2019</v>
      </c>
      <c r="C4591" t="n">
        <v>3163</v>
      </c>
      <c r="D4591" t="inlineStr">
        <is>
          <t>Eine eidgenössische Initiative fordert, dass gleichgeschlechtliche Partnerschaften heterosexuellen Ehen vollkommen gleichgestellt werden (u.a. Recht auf Adoption). Befürworten Sie dieses Anliegen?</t>
        </is>
      </c>
      <c r="E4591" t="inlineStr">
        <is>
          <t>Standard-4</t>
        </is>
      </c>
      <c r="F4591" t="n">
        <v>12</v>
      </c>
      <c r="G4591" t="inlineStr">
        <is>
          <t>Sozialstaat &amp; Familie</t>
        </is>
      </c>
      <c r="H4591" t="inlineStr">
        <is>
          <t>Q05771</t>
        </is>
      </c>
      <c r="I4591" t="inlineStr">
        <is>
          <t>de</t>
        </is>
      </c>
      <c r="J4591" t="b">
        <v>1</v>
      </c>
      <c r="K4591" t="inlineStr">
        <is>
          <t>4fc14e5c650fd9a3b73afb57304996df</t>
        </is>
      </c>
      <c r="L4591" t="inlineStr">
        <is>
          <t>4fc14e5c650fd9a3b73afb57304996df</t>
        </is>
      </c>
      <c r="M4591" t="n">
        <v>1166</v>
      </c>
      <c r="N4591" t="n">
        <v>1166</v>
      </c>
    </row>
    <row r="4592">
      <c r="A4592" t="n">
        <v>201</v>
      </c>
      <c r="B4592" t="n">
        <v>2019</v>
      </c>
      <c r="C4592" t="n">
        <v>3268</v>
      </c>
      <c r="D4592" t="inlineStr">
        <is>
          <t>Eine eidgenössische Initiative fordert, dass gleichgeschlechtliche Partnerschaften heterosexuellen Ehen vollkommen gleichgestellt werden (u.a. Recht auf Adoption). Befürworten Sie dieses Anliegen?</t>
        </is>
      </c>
      <c r="E4592" t="inlineStr">
        <is>
          <t>Standard-4</t>
        </is>
      </c>
      <c r="F4592" t="n">
        <v>12</v>
      </c>
      <c r="G4592" t="inlineStr">
        <is>
          <t>Sozialstaat &amp; Familie</t>
        </is>
      </c>
      <c r="H4592" t="inlineStr">
        <is>
          <t>Q05821</t>
        </is>
      </c>
      <c r="I4592" t="inlineStr">
        <is>
          <t>de</t>
        </is>
      </c>
      <c r="J4592" t="b">
        <v>1</v>
      </c>
      <c r="K4592" t="inlineStr">
        <is>
          <t>4fc14e5c650fd9a3b73afb57304996df</t>
        </is>
      </c>
      <c r="L4592" t="inlineStr">
        <is>
          <t>4fc14e5c650fd9a3b73afb57304996df</t>
        </is>
      </c>
      <c r="M4592" t="n">
        <v>1166</v>
      </c>
      <c r="N4592" t="n">
        <v>1166</v>
      </c>
    </row>
    <row r="4593">
      <c r="A4593" t="n">
        <v>204</v>
      </c>
      <c r="B4593" t="n">
        <v>2019</v>
      </c>
      <c r="C4593" t="n">
        <v>3209</v>
      </c>
      <c r="D4593" t="inlineStr">
        <is>
          <t>Eine eidgenössische Initiative fordert, dass gleichgeschlechtliche Partnerschaften heterosexuellen Ehen vollkommen gleichgestellt werden (u.a. Recht auf Adoption). Befürworten Sie dieses Anliegen?</t>
        </is>
      </c>
      <c r="E4593" t="inlineStr">
        <is>
          <t>Standard-4</t>
        </is>
      </c>
      <c r="F4593" t="n">
        <v>12</v>
      </c>
      <c r="G4593" t="inlineStr">
        <is>
          <t>Sozialstaat &amp; Familie</t>
        </is>
      </c>
      <c r="H4593" t="inlineStr">
        <is>
          <t>Q05995</t>
        </is>
      </c>
      <c r="I4593" t="inlineStr">
        <is>
          <t>de</t>
        </is>
      </c>
      <c r="J4593" t="b">
        <v>1</v>
      </c>
      <c r="K4593" t="inlineStr">
        <is>
          <t>4fc14e5c650fd9a3b73afb57304996df</t>
        </is>
      </c>
      <c r="L4593" t="inlineStr">
        <is>
          <t>4fc14e5c650fd9a3b73afb57304996df</t>
        </is>
      </c>
      <c r="M4593" t="n">
        <v>1166</v>
      </c>
      <c r="N4593" t="n">
        <v>1166</v>
      </c>
    </row>
    <row r="4594">
      <c r="A4594" t="n">
        <v>202</v>
      </c>
      <c r="B4594" t="n">
        <v>2019</v>
      </c>
      <c r="C4594" t="n">
        <v>3163</v>
      </c>
      <c r="D4594" t="inlineStr">
        <is>
          <t>Eine eidgenössische Initiative fordert, dass gleichgeschlechtliche Partnerschaften heterosexuellen Ehen vollkommen gleichgestellt werden (u.a. Recht auf Adoption). Befürworten Sie dieses Anliegen?</t>
        </is>
      </c>
      <c r="E4594" t="inlineStr">
        <is>
          <t>Standard-4</t>
        </is>
      </c>
      <c r="F4594" t="n">
        <v>12</v>
      </c>
      <c r="G4594" t="inlineStr">
        <is>
          <t>Sozialstaat &amp; Familie</t>
        </is>
      </c>
      <c r="H4594" t="inlineStr">
        <is>
          <t>Q06587</t>
        </is>
      </c>
      <c r="I4594" t="inlineStr">
        <is>
          <t>de</t>
        </is>
      </c>
      <c r="J4594" t="b">
        <v>1</v>
      </c>
      <c r="K4594" t="inlineStr">
        <is>
          <t>4fc14e5c650fd9a3b73afb57304996df</t>
        </is>
      </c>
      <c r="L4594" t="inlineStr">
        <is>
          <t>4fc14e5c650fd9a3b73afb57304996df</t>
        </is>
      </c>
      <c r="M4594" t="n">
        <v>1166</v>
      </c>
      <c r="N4594" t="n">
        <v>1166</v>
      </c>
    </row>
    <row r="4595">
      <c r="A4595" t="n">
        <v>201</v>
      </c>
      <c r="B4595" t="n">
        <v>2019</v>
      </c>
      <c r="C4595" t="n">
        <v>3268</v>
      </c>
      <c r="D4595" t="inlineStr">
        <is>
          <t>Eine eidgenössische Initiative fordert, dass gleichgeschlechtliche Partnerschaften heterosexuellen Ehen vollkommen gleichgestellt werden (u.a. Recht auf Adoption). Befürworten Sie dieses Anliegen?</t>
        </is>
      </c>
      <c r="E4595" t="inlineStr">
        <is>
          <t>Standard-4</t>
        </is>
      </c>
      <c r="F4595" t="n">
        <v>12</v>
      </c>
      <c r="G4595" t="inlineStr">
        <is>
          <t>Sozialstaat &amp; Familie</t>
        </is>
      </c>
      <c r="H4595" t="inlineStr">
        <is>
          <t>Q07380</t>
        </is>
      </c>
      <c r="I4595" t="inlineStr">
        <is>
          <t>de</t>
        </is>
      </c>
      <c r="J4595" t="b">
        <v>1</v>
      </c>
      <c r="K4595" t="inlineStr">
        <is>
          <t>4fc14e5c650fd9a3b73afb57304996df</t>
        </is>
      </c>
      <c r="L4595" t="inlineStr">
        <is>
          <t>4fc14e5c650fd9a3b73afb57304996df</t>
        </is>
      </c>
      <c r="M4595" t="n">
        <v>1166</v>
      </c>
      <c r="N4595" t="n">
        <v>1166</v>
      </c>
    </row>
    <row r="4596">
      <c r="A4596" t="n">
        <v>195</v>
      </c>
      <c r="B4596" t="n">
        <v>2018</v>
      </c>
      <c r="C4596" t="n">
        <v>3058</v>
      </c>
      <c r="D4596" t="inlineStr">
        <is>
          <t>Eine eidgenössische Initiative fordert, dass gleichgeschlechtliche Partnerschaften heterosexuellen Ehen vollkommen gleichgestellt werden (u.a. Recht auf Adoption). Befürworten Sie dieses Anliegen?</t>
        </is>
      </c>
      <c r="E4596" t="inlineStr">
        <is>
          <t>Standard-4</t>
        </is>
      </c>
      <c r="F4596" t="n">
        <v>12</v>
      </c>
      <c r="G4596" t="inlineStr">
        <is>
          <t>Sozialstaat &amp; Familie</t>
        </is>
      </c>
      <c r="H4596" t="inlineStr">
        <is>
          <t>Q08860</t>
        </is>
      </c>
      <c r="I4596" t="inlineStr">
        <is>
          <t>de</t>
        </is>
      </c>
      <c r="J4596" t="b">
        <v>1</v>
      </c>
      <c r="K4596" t="inlineStr">
        <is>
          <t>4fc14e5c650fd9a3b73afb57304996df</t>
        </is>
      </c>
      <c r="L4596" t="inlineStr">
        <is>
          <t>4fc14e5c650fd9a3b73afb57304996df</t>
        </is>
      </c>
      <c r="M4596" t="n">
        <v>1166</v>
      </c>
      <c r="N4596" t="n">
        <v>1166</v>
      </c>
    </row>
    <row r="4597">
      <c r="A4597" t="n">
        <v>204</v>
      </c>
      <c r="B4597" t="n">
        <v>2019</v>
      </c>
      <c r="C4597" t="n">
        <v>3209</v>
      </c>
      <c r="D4597" t="inlineStr">
        <is>
          <t>Eine eidgenössische Initiative fordert, dass gleichgeschlechtliche Partnerschaften heterosexuellen Ehen vollkommen gleichgestellt werden (u.a. Recht auf Adoption). Befürworten Sie dieses Anliegen?</t>
        </is>
      </c>
      <c r="E4597" t="inlineStr">
        <is>
          <t>Standard-4</t>
        </is>
      </c>
      <c r="F4597" t="n">
        <v>12</v>
      </c>
      <c r="G4597" t="inlineStr">
        <is>
          <t>Sozialstaat &amp; Familie</t>
        </is>
      </c>
      <c r="H4597" t="inlineStr">
        <is>
          <t>Q08976</t>
        </is>
      </c>
      <c r="I4597" t="inlineStr">
        <is>
          <t>de</t>
        </is>
      </c>
      <c r="J4597" t="b">
        <v>1</v>
      </c>
      <c r="K4597" t="inlineStr">
        <is>
          <t>4fc14e5c650fd9a3b73afb57304996df</t>
        </is>
      </c>
      <c r="L4597" t="inlineStr">
        <is>
          <t>4fc14e5c650fd9a3b73afb57304996df</t>
        </is>
      </c>
      <c r="M4597" t="n">
        <v>1166</v>
      </c>
      <c r="N4597" t="n">
        <v>1166</v>
      </c>
    </row>
    <row r="4599">
      <c r="A4599" s="1">
        <f>== Cluster 1177 – 8 Fragen – alle Fragen identisch ===</f>
        <v/>
      </c>
      <c r="B4599" s="1" t="n"/>
      <c r="C4599" s="1" t="n"/>
      <c r="D4599" s="1" t="n"/>
      <c r="E4599" s="1" t="n"/>
      <c r="F4599" s="1" t="n"/>
      <c r="G4599" s="1" t="n"/>
      <c r="H4599" s="1" t="n"/>
      <c r="I4599" s="1" t="n"/>
      <c r="J4599" s="1" t="n"/>
      <c r="K4599" s="1" t="n"/>
      <c r="L4599" s="1" t="n"/>
      <c r="M4599" s="1" t="n"/>
      <c r="N4599" s="1" t="n"/>
    </row>
    <row r="4600">
      <c r="A4600" t="inlineStr">
        <is>
          <t>ID_Wahl</t>
        </is>
      </c>
      <c r="B4600" t="inlineStr">
        <is>
          <t>Datum</t>
        </is>
      </c>
      <c r="C4600" t="inlineStr">
        <is>
          <t>Frage_ID</t>
        </is>
      </c>
      <c r="D4600" t="inlineStr">
        <is>
          <t>Frage_Text</t>
        </is>
      </c>
      <c r="E4600" t="inlineStr">
        <is>
          <t>Frage_Typ</t>
        </is>
      </c>
      <c r="F4600" t="inlineStr">
        <is>
          <t>Bereich_ID</t>
        </is>
      </c>
      <c r="G4600" t="inlineStr">
        <is>
          <t>Bereich</t>
        </is>
      </c>
      <c r="H4600" t="inlineStr">
        <is>
          <t>ID_gesamt</t>
        </is>
      </c>
      <c r="I4600" t="inlineStr">
        <is>
          <t>Sprache</t>
        </is>
      </c>
      <c r="J4600" t="inlineStr">
        <is>
          <t>Duplikat</t>
        </is>
      </c>
      <c r="K4600" t="inlineStr">
        <is>
          <t>Frage_Hash</t>
        </is>
      </c>
      <c r="L4600" t="inlineStr">
        <is>
          <t>Duplikat_Gruppe</t>
        </is>
      </c>
      <c r="M4600" t="inlineStr">
        <is>
          <t>Cluster_Duplikate</t>
        </is>
      </c>
      <c r="N4600" t="inlineStr">
        <is>
          <t>Cluster_Final</t>
        </is>
      </c>
    </row>
    <row r="4601">
      <c r="A4601" t="n">
        <v>195</v>
      </c>
      <c r="B4601" t="n">
        <v>2018</v>
      </c>
      <c r="C4601" t="n">
        <v>3077</v>
      </c>
      <c r="D4601" t="inlineStr">
        <is>
          <t>Sollen die Vorschriften des eidgenössischen Natur- und Heimatschutzgesetzes gelockert werden?</t>
        </is>
      </c>
      <c r="E4601" t="inlineStr">
        <is>
          <t>Standard-4</t>
        </is>
      </c>
      <c r="F4601" t="n">
        <v>13</v>
      </c>
      <c r="G4601" t="inlineStr">
        <is>
          <t>Umweltschutz &amp; Landwirtschaft</t>
        </is>
      </c>
      <c r="H4601" t="inlineStr">
        <is>
          <t>Q05730</t>
        </is>
      </c>
      <c r="I4601" t="inlineStr">
        <is>
          <t>de</t>
        </is>
      </c>
      <c r="J4601" t="b">
        <v>1</v>
      </c>
      <c r="K4601" t="inlineStr">
        <is>
          <t>05e60f0ee58f2a8473669758ba33d7f6</t>
        </is>
      </c>
      <c r="L4601" t="inlineStr">
        <is>
          <t>05e60f0ee58f2a8473669758ba33d7f6</t>
        </is>
      </c>
      <c r="M4601" t="n">
        <v>1177</v>
      </c>
      <c r="N4601" t="n">
        <v>1177</v>
      </c>
    </row>
    <row r="4602">
      <c r="A4602" t="n">
        <v>202</v>
      </c>
      <c r="B4602" t="n">
        <v>2019</v>
      </c>
      <c r="C4602" t="n">
        <v>3180</v>
      </c>
      <c r="D4602" t="inlineStr">
        <is>
          <t>Sollen die Vorschriften des eidgenössischen Natur- und Heimatschutzgesetzes gelockert werden?</t>
        </is>
      </c>
      <c r="E4602" t="inlineStr">
        <is>
          <t>Standard-4</t>
        </is>
      </c>
      <c r="F4602" t="n">
        <v>13</v>
      </c>
      <c r="G4602" t="inlineStr">
        <is>
          <t>Umweltschutz &amp; Landwirtschaft</t>
        </is>
      </c>
      <c r="H4602" t="inlineStr">
        <is>
          <t>Q05783</t>
        </is>
      </c>
      <c r="I4602" t="inlineStr">
        <is>
          <t>de</t>
        </is>
      </c>
      <c r="J4602" t="b">
        <v>1</v>
      </c>
      <c r="K4602" t="inlineStr">
        <is>
          <t>05e60f0ee58f2a8473669758ba33d7f6</t>
        </is>
      </c>
      <c r="L4602" t="inlineStr">
        <is>
          <t>05e60f0ee58f2a8473669758ba33d7f6</t>
        </is>
      </c>
      <c r="M4602" t="n">
        <v>1177</v>
      </c>
      <c r="N4602" t="n">
        <v>1177</v>
      </c>
    </row>
    <row r="4603">
      <c r="A4603" t="n">
        <v>201</v>
      </c>
      <c r="B4603" t="n">
        <v>2019</v>
      </c>
      <c r="C4603" t="n">
        <v>3282</v>
      </c>
      <c r="D4603" t="inlineStr">
        <is>
          <t>Sollen die Vorschriften des eidgenössischen Natur- und Heimatschutzgesetzes gelockert werden?</t>
        </is>
      </c>
      <c r="E4603" t="inlineStr">
        <is>
          <t>Standard-4</t>
        </is>
      </c>
      <c r="F4603" t="n">
        <v>13</v>
      </c>
      <c r="G4603" t="inlineStr">
        <is>
          <t>Umweltschutz &amp; Landwirtschaft</t>
        </is>
      </c>
      <c r="H4603" t="inlineStr">
        <is>
          <t>Q05829</t>
        </is>
      </c>
      <c r="I4603" t="inlineStr">
        <is>
          <t>de</t>
        </is>
      </c>
      <c r="J4603" t="b">
        <v>1</v>
      </c>
      <c r="K4603" t="inlineStr">
        <is>
          <t>05e60f0ee58f2a8473669758ba33d7f6</t>
        </is>
      </c>
      <c r="L4603" t="inlineStr">
        <is>
          <t>05e60f0ee58f2a8473669758ba33d7f6</t>
        </is>
      </c>
      <c r="M4603" t="n">
        <v>1177</v>
      </c>
      <c r="N4603" t="n">
        <v>1177</v>
      </c>
    </row>
    <row r="4604">
      <c r="A4604" t="n">
        <v>204</v>
      </c>
      <c r="B4604" t="n">
        <v>2019</v>
      </c>
      <c r="C4604" t="n">
        <v>3242</v>
      </c>
      <c r="D4604" t="inlineStr">
        <is>
          <t>Sollen die Vorschriften des eidgenössischen Natur- und Heimatschutzgesetzes gelockert werden?</t>
        </is>
      </c>
      <c r="E4604" t="inlineStr">
        <is>
          <t>Standard-4</t>
        </is>
      </c>
      <c r="F4604" t="n">
        <v>13</v>
      </c>
      <c r="G4604" t="inlineStr">
        <is>
          <t>Umweltschutz &amp; Landwirtschaft</t>
        </is>
      </c>
      <c r="H4604" t="inlineStr">
        <is>
          <t>Q06005</t>
        </is>
      </c>
      <c r="I4604" t="inlineStr">
        <is>
          <t>de</t>
        </is>
      </c>
      <c r="J4604" t="b">
        <v>1</v>
      </c>
      <c r="K4604" t="inlineStr">
        <is>
          <t>05e60f0ee58f2a8473669758ba33d7f6</t>
        </is>
      </c>
      <c r="L4604" t="inlineStr">
        <is>
          <t>05e60f0ee58f2a8473669758ba33d7f6</t>
        </is>
      </c>
      <c r="M4604" t="n">
        <v>1177</v>
      </c>
      <c r="N4604" t="n">
        <v>1177</v>
      </c>
    </row>
    <row r="4605">
      <c r="A4605" t="n">
        <v>202</v>
      </c>
      <c r="B4605" t="n">
        <v>2019</v>
      </c>
      <c r="C4605" t="n">
        <v>3180</v>
      </c>
      <c r="D4605" t="inlineStr">
        <is>
          <t>Sollen die Vorschriften des eidgenössischen Natur- und Heimatschutzgesetzes gelockert werden?</t>
        </is>
      </c>
      <c r="E4605" t="inlineStr">
        <is>
          <t>Standard-4</t>
        </is>
      </c>
      <c r="F4605" t="n">
        <v>13</v>
      </c>
      <c r="G4605" t="inlineStr">
        <is>
          <t>Umweltschutz &amp; Landwirtschaft</t>
        </is>
      </c>
      <c r="H4605" t="inlineStr">
        <is>
          <t>Q06599</t>
        </is>
      </c>
      <c r="I4605" t="inlineStr">
        <is>
          <t>de</t>
        </is>
      </c>
      <c r="J4605" t="b">
        <v>1</v>
      </c>
      <c r="K4605" t="inlineStr">
        <is>
          <t>05e60f0ee58f2a8473669758ba33d7f6</t>
        </is>
      </c>
      <c r="L4605" t="inlineStr">
        <is>
          <t>05e60f0ee58f2a8473669758ba33d7f6</t>
        </is>
      </c>
      <c r="M4605" t="n">
        <v>1177</v>
      </c>
      <c r="N4605" t="n">
        <v>1177</v>
      </c>
    </row>
    <row r="4606">
      <c r="A4606" t="n">
        <v>201</v>
      </c>
      <c r="B4606" t="n">
        <v>2019</v>
      </c>
      <c r="C4606" t="n">
        <v>3282</v>
      </c>
      <c r="D4606" t="inlineStr">
        <is>
          <t>Sollen die Vorschriften des eidgenössischen Natur- und Heimatschutzgesetzes gelockert werden?</t>
        </is>
      </c>
      <c r="E4606" t="inlineStr">
        <is>
          <t>Standard-4</t>
        </is>
      </c>
      <c r="F4606" t="n">
        <v>13</v>
      </c>
      <c r="G4606" t="inlineStr">
        <is>
          <t>Umweltschutz &amp; Landwirtschaft</t>
        </is>
      </c>
      <c r="H4606" t="inlineStr">
        <is>
          <t>Q07388</t>
        </is>
      </c>
      <c r="I4606" t="inlineStr">
        <is>
          <t>de</t>
        </is>
      </c>
      <c r="J4606" t="b">
        <v>1</v>
      </c>
      <c r="K4606" t="inlineStr">
        <is>
          <t>05e60f0ee58f2a8473669758ba33d7f6</t>
        </is>
      </c>
      <c r="L4606" t="inlineStr">
        <is>
          <t>05e60f0ee58f2a8473669758ba33d7f6</t>
        </is>
      </c>
      <c r="M4606" t="n">
        <v>1177</v>
      </c>
      <c r="N4606" t="n">
        <v>1177</v>
      </c>
    </row>
    <row r="4607">
      <c r="A4607" t="n">
        <v>195</v>
      </c>
      <c r="B4607" t="n">
        <v>2018</v>
      </c>
      <c r="C4607" t="n">
        <v>3077</v>
      </c>
      <c r="D4607" t="inlineStr">
        <is>
          <t>Sollen die Vorschriften des eidgenössischen Natur- und Heimatschutzgesetzes gelockert werden?</t>
        </is>
      </c>
      <c r="E4607" t="inlineStr">
        <is>
          <t>Standard-4</t>
        </is>
      </c>
      <c r="F4607" t="n">
        <v>13</v>
      </c>
      <c r="G4607" t="inlineStr">
        <is>
          <t>Umweltschutz &amp; Landwirtschaft</t>
        </is>
      </c>
      <c r="H4607" t="inlineStr">
        <is>
          <t>Q08873</t>
        </is>
      </c>
      <c r="I4607" t="inlineStr">
        <is>
          <t>de</t>
        </is>
      </c>
      <c r="J4607" t="b">
        <v>1</v>
      </c>
      <c r="K4607" t="inlineStr">
        <is>
          <t>05e60f0ee58f2a8473669758ba33d7f6</t>
        </is>
      </c>
      <c r="L4607" t="inlineStr">
        <is>
          <t>05e60f0ee58f2a8473669758ba33d7f6</t>
        </is>
      </c>
      <c r="M4607" t="n">
        <v>1177</v>
      </c>
      <c r="N4607" t="n">
        <v>1177</v>
      </c>
    </row>
    <row r="4608">
      <c r="A4608" t="n">
        <v>204</v>
      </c>
      <c r="B4608" t="n">
        <v>2019</v>
      </c>
      <c r="C4608" t="n">
        <v>3242</v>
      </c>
      <c r="D4608" t="inlineStr">
        <is>
          <t>Sollen die Vorschriften des eidgenössischen Natur- und Heimatschutzgesetzes gelockert werden?</t>
        </is>
      </c>
      <c r="E4608" t="inlineStr">
        <is>
          <t>Standard-4</t>
        </is>
      </c>
      <c r="F4608" t="n">
        <v>13</v>
      </c>
      <c r="G4608" t="inlineStr">
        <is>
          <t>Umweltschutz &amp; Landwirtschaft</t>
        </is>
      </c>
      <c r="H4608" t="inlineStr">
        <is>
          <t>Q08986</t>
        </is>
      </c>
      <c r="I4608" t="inlineStr">
        <is>
          <t>de</t>
        </is>
      </c>
      <c r="J4608" t="b">
        <v>1</v>
      </c>
      <c r="K4608" t="inlineStr">
        <is>
          <t>05e60f0ee58f2a8473669758ba33d7f6</t>
        </is>
      </c>
      <c r="L4608" t="inlineStr">
        <is>
          <t>05e60f0ee58f2a8473669758ba33d7f6</t>
        </is>
      </c>
      <c r="M4608" t="n">
        <v>1177</v>
      </c>
      <c r="N4608" t="n">
        <v>1177</v>
      </c>
    </row>
    <row r="4610">
      <c r="A4610" s="1">
        <f>== Cluster 322 – 8 Fragen – alle Fragen identisch ===</f>
        <v/>
      </c>
      <c r="B4610" s="1" t="n"/>
      <c r="C4610" s="1" t="n"/>
      <c r="D4610" s="1" t="n"/>
      <c r="E4610" s="1" t="n"/>
      <c r="F4610" s="1" t="n"/>
      <c r="G4610" s="1" t="n"/>
      <c r="H4610" s="1" t="n"/>
      <c r="I4610" s="1" t="n"/>
      <c r="J4610" s="1" t="n"/>
      <c r="K4610" s="1" t="n"/>
      <c r="L4610" s="1" t="n"/>
      <c r="M4610" s="1" t="n"/>
      <c r="N4610" s="1" t="n"/>
    </row>
    <row r="4611">
      <c r="A4611" t="inlineStr">
        <is>
          <t>ID_Wahl</t>
        </is>
      </c>
      <c r="B4611" t="inlineStr">
        <is>
          <t>Datum</t>
        </is>
      </c>
      <c r="C4611" t="inlineStr">
        <is>
          <t>Frage_ID</t>
        </is>
      </c>
      <c r="D4611" t="inlineStr">
        <is>
          <t>Frage_Text</t>
        </is>
      </c>
      <c r="E4611" t="inlineStr">
        <is>
          <t>Frage_Typ</t>
        </is>
      </c>
      <c r="F4611" t="inlineStr">
        <is>
          <t>Bereich_ID</t>
        </is>
      </c>
      <c r="G4611" t="inlineStr">
        <is>
          <t>Bereich</t>
        </is>
      </c>
      <c r="H4611" t="inlineStr">
        <is>
          <t>ID_gesamt</t>
        </is>
      </c>
      <c r="I4611" t="inlineStr">
        <is>
          <t>Sprache</t>
        </is>
      </c>
      <c r="J4611" t="inlineStr">
        <is>
          <t>Duplikat</t>
        </is>
      </c>
      <c r="K4611" t="inlineStr">
        <is>
          <t>Frage_Hash</t>
        </is>
      </c>
      <c r="L4611" t="inlineStr">
        <is>
          <t>Duplikat_Gruppe</t>
        </is>
      </c>
      <c r="M4611" t="inlineStr">
        <is>
          <t>Cluster_Duplikate</t>
        </is>
      </c>
      <c r="N4611" t="inlineStr">
        <is>
          <t>Cluster_Final</t>
        </is>
      </c>
    </row>
    <row r="4612">
      <c r="A4612" t="n">
        <v>53</v>
      </c>
      <c r="B4612" s="2" t="n">
        <v>44262</v>
      </c>
      <c r="C4612" t="n">
        <v>2962</v>
      </c>
      <c r="D4612" t="inlineStr">
        <is>
          <t>Befürworten Sie, dass eine elektronische ID (E-ID) auch durch private, staatlich geprüfte Unternehmen ausgestellt wird? (Volksabstimmung vom 07. März 2021)</t>
        </is>
      </c>
      <c r="E4612" t="inlineStr">
        <is>
          <t>options4</t>
        </is>
      </c>
      <c r="F4612" t="n">
        <v>5145</v>
      </c>
      <c r="G4612" t="inlineStr">
        <is>
          <t>Politisches System &amp; Digitalisierung</t>
        </is>
      </c>
      <c r="H4612" t="inlineStr">
        <is>
          <t>Q00863</t>
        </is>
      </c>
      <c r="I4612" t="inlineStr">
        <is>
          <t>de</t>
        </is>
      </c>
      <c r="J4612" t="b">
        <v>1</v>
      </c>
      <c r="K4612" t="inlineStr">
        <is>
          <t>4cadae14c26f434124981912885dbc54</t>
        </is>
      </c>
      <c r="L4612" t="inlineStr">
        <is>
          <t>4cadae14c26f434124981912885dbc54</t>
        </is>
      </c>
      <c r="M4612" t="n">
        <v>322</v>
      </c>
      <c r="N4612" t="n">
        <v>322</v>
      </c>
    </row>
    <row r="4613">
      <c r="A4613" t="n">
        <v>55</v>
      </c>
      <c r="B4613" s="2" t="n">
        <v>44262</v>
      </c>
      <c r="C4613" t="n">
        <v>3163</v>
      </c>
      <c r="D4613" t="inlineStr">
        <is>
          <t>Befürworten Sie, dass eine elektronische ID (E-ID) auch durch private, staatlich geprüfte Unternehmen ausgestellt wird? (Volksabstimmung vom 07. März 2021)</t>
        </is>
      </c>
      <c r="E4613" t="inlineStr">
        <is>
          <t>options4</t>
        </is>
      </c>
      <c r="F4613" t="n">
        <v>5150</v>
      </c>
      <c r="G4613" t="inlineStr">
        <is>
          <t>Politisches System &amp; Digitalisierung</t>
        </is>
      </c>
      <c r="H4613" t="inlineStr">
        <is>
          <t>Q00928</t>
        </is>
      </c>
      <c r="I4613" t="inlineStr">
        <is>
          <t>de</t>
        </is>
      </c>
      <c r="J4613" t="b">
        <v>1</v>
      </c>
      <c r="K4613" t="inlineStr">
        <is>
          <t>4cadae14c26f434124981912885dbc54</t>
        </is>
      </c>
      <c r="L4613" t="inlineStr">
        <is>
          <t>4cadae14c26f434124981912885dbc54</t>
        </is>
      </c>
      <c r="M4613" t="n">
        <v>322</v>
      </c>
      <c r="N4613" t="n">
        <v>322</v>
      </c>
    </row>
    <row r="4614">
      <c r="A4614" t="n">
        <v>60</v>
      </c>
      <c r="B4614" s="2" t="n">
        <v>44262</v>
      </c>
      <c r="C4614" t="n">
        <v>3161</v>
      </c>
      <c r="D4614" t="inlineStr">
        <is>
          <t>Befürworten Sie, dass eine elektronische ID (E-ID) auch durch private, staatlich geprüfte Unternehmen ausgestellt wird? (Volksabstimmung vom 07. März 2021)</t>
        </is>
      </c>
      <c r="E4614" t="inlineStr">
        <is>
          <t>options4</t>
        </is>
      </c>
      <c r="F4614" t="n">
        <v>5148</v>
      </c>
      <c r="G4614" t="inlineStr">
        <is>
          <t>Politisches System &amp; Digitalisierung</t>
        </is>
      </c>
      <c r="H4614" t="inlineStr">
        <is>
          <t>Q00934</t>
        </is>
      </c>
      <c r="I4614" t="inlineStr">
        <is>
          <t>de</t>
        </is>
      </c>
      <c r="J4614" t="b">
        <v>1</v>
      </c>
      <c r="K4614" t="inlineStr">
        <is>
          <t>4cadae14c26f434124981912885dbc54</t>
        </is>
      </c>
      <c r="L4614" t="inlineStr">
        <is>
          <t>4cadae14c26f434124981912885dbc54</t>
        </is>
      </c>
      <c r="M4614" t="n">
        <v>322</v>
      </c>
      <c r="N4614" t="n">
        <v>322</v>
      </c>
    </row>
    <row r="4615">
      <c r="A4615" t="n">
        <v>71</v>
      </c>
      <c r="B4615" s="2" t="n">
        <v>44311</v>
      </c>
      <c r="C4615" t="n">
        <v>3381</v>
      </c>
      <c r="D4615" t="inlineStr">
        <is>
          <t>Befürworten Sie, dass eine elektronische ID (E-ID) auch durch private, staatlich geprüfte Unternehmen ausgestellt wird? (Volksabstimmung vom 07. März 2021)</t>
        </is>
      </c>
      <c r="E4615" t="inlineStr">
        <is>
          <t>options4</t>
        </is>
      </c>
      <c r="F4615" t="n">
        <v>5161</v>
      </c>
      <c r="G4615" t="inlineStr">
        <is>
          <t>Politisches System &amp; Digitalisierung</t>
        </is>
      </c>
      <c r="H4615" t="inlineStr">
        <is>
          <t>Q01015</t>
        </is>
      </c>
      <c r="I4615" t="inlineStr">
        <is>
          <t>de</t>
        </is>
      </c>
      <c r="J4615" t="b">
        <v>1</v>
      </c>
      <c r="K4615" t="inlineStr">
        <is>
          <t>4cadae14c26f434124981912885dbc54</t>
        </is>
      </c>
      <c r="L4615" t="inlineStr">
        <is>
          <t>4cadae14c26f434124981912885dbc54</t>
        </is>
      </c>
      <c r="M4615" t="n">
        <v>322</v>
      </c>
      <c r="N4615" t="n">
        <v>322</v>
      </c>
    </row>
    <row r="4616">
      <c r="A4616" t="n">
        <v>62</v>
      </c>
      <c r="B4616" s="2" t="n">
        <v>44262</v>
      </c>
      <c r="C4616" t="n">
        <v>3165</v>
      </c>
      <c r="D4616" t="inlineStr">
        <is>
          <t>Befürworten Sie, dass eine elektronische ID (E-ID) auch durch private, staatlich geprüfte Unternehmen ausgestellt wird? (Volksabstimmung vom 07. März 2021)</t>
        </is>
      </c>
      <c r="E4616" t="inlineStr">
        <is>
          <t>options4</t>
        </is>
      </c>
      <c r="F4616" t="n">
        <v>5153</v>
      </c>
      <c r="G4616" t="inlineStr">
        <is>
          <t>Politisches System &amp; Digitalisierung</t>
        </is>
      </c>
      <c r="H4616" t="inlineStr">
        <is>
          <t>Q01031</t>
        </is>
      </c>
      <c r="I4616" t="inlineStr">
        <is>
          <t>de</t>
        </is>
      </c>
      <c r="J4616" t="b">
        <v>1</v>
      </c>
      <c r="K4616" t="inlineStr">
        <is>
          <t>4cadae14c26f434124981912885dbc54</t>
        </is>
      </c>
      <c r="L4616" t="inlineStr">
        <is>
          <t>4cadae14c26f434124981912885dbc54</t>
        </is>
      </c>
      <c r="M4616" t="n">
        <v>322</v>
      </c>
      <c r="N4616" t="n">
        <v>322</v>
      </c>
    </row>
    <row r="4617">
      <c r="A4617" t="n">
        <v>464</v>
      </c>
      <c r="B4617" s="2" t="n">
        <v>44262</v>
      </c>
      <c r="C4617" t="n">
        <v>3162</v>
      </c>
      <c r="D4617" t="inlineStr">
        <is>
          <t>Befürworten Sie, dass eine elektronische ID (E-ID) auch durch private, staatlich geprüfte Unternehmen ausgestellt wird? (Volksabstimmung vom 07. März 2021)</t>
        </is>
      </c>
      <c r="E4617" t="inlineStr">
        <is>
          <t>options4</t>
        </is>
      </c>
      <c r="F4617" t="n">
        <v>5149</v>
      </c>
      <c r="G4617" t="inlineStr">
        <is>
          <t>Politisches System &amp; Digitalisierung</t>
        </is>
      </c>
      <c r="H4617" t="inlineStr">
        <is>
          <t>Q02474</t>
        </is>
      </c>
      <c r="I4617" t="inlineStr">
        <is>
          <t>de</t>
        </is>
      </c>
      <c r="J4617" t="b">
        <v>1</v>
      </c>
      <c r="K4617" t="inlineStr">
        <is>
          <t>4cadae14c26f434124981912885dbc54</t>
        </is>
      </c>
      <c r="L4617" t="inlineStr">
        <is>
          <t>4cadae14c26f434124981912885dbc54</t>
        </is>
      </c>
      <c r="M4617" t="n">
        <v>322</v>
      </c>
      <c r="N4617" t="n">
        <v>322</v>
      </c>
    </row>
    <row r="4618">
      <c r="A4618" t="n">
        <v>284</v>
      </c>
      <c r="B4618" t="n">
        <v>2021</v>
      </c>
      <c r="C4618" t="n">
        <v>4533</v>
      </c>
      <c r="D4618" t="inlineStr">
        <is>
          <t>Befürworten Sie, dass eine elektronische ID (E-ID) auch durch private, staatlich geprüfte Unternehmen ausgestellt wird? (Volksabstimmung vom 07. März 2021)</t>
        </is>
      </c>
      <c r="E4618" t="inlineStr">
        <is>
          <t>Standard-4</t>
        </is>
      </c>
      <c r="F4618" t="n">
        <v>3</v>
      </c>
      <c r="G4618" t="inlineStr">
        <is>
          <t>Digitalisierung</t>
        </is>
      </c>
      <c r="H4618" t="inlineStr">
        <is>
          <t>Q08069</t>
        </is>
      </c>
      <c r="I4618" t="inlineStr">
        <is>
          <t>de</t>
        </is>
      </c>
      <c r="J4618" t="b">
        <v>1</v>
      </c>
      <c r="K4618" t="inlineStr">
        <is>
          <t>4cadae14c26f434124981912885dbc54</t>
        </is>
      </c>
      <c r="L4618" t="inlineStr">
        <is>
          <t>4cadae14c26f434124981912885dbc54</t>
        </is>
      </c>
      <c r="M4618" t="n">
        <v>322</v>
      </c>
      <c r="N4618" t="n">
        <v>322</v>
      </c>
    </row>
    <row r="4619">
      <c r="A4619" t="n">
        <v>291</v>
      </c>
      <c r="B4619" t="n">
        <v>2021</v>
      </c>
      <c r="C4619" t="n">
        <v>4583</v>
      </c>
      <c r="D4619" t="inlineStr">
        <is>
          <t>Befürworten Sie, dass eine elektronische ID (E-ID) auch durch private, staatlich geprüfte Unternehmen ausgestellt wird? (Volksabstimmung vom 07. März 2021)</t>
        </is>
      </c>
      <c r="E4619" t="inlineStr">
        <is>
          <t>Standard-4</t>
        </is>
      </c>
      <c r="F4619" t="n">
        <v>3</v>
      </c>
      <c r="G4619" t="inlineStr">
        <is>
          <t>Digitalisierung</t>
        </is>
      </c>
      <c r="H4619" t="inlineStr">
        <is>
          <t>Q08727</t>
        </is>
      </c>
      <c r="I4619" t="inlineStr">
        <is>
          <t>de</t>
        </is>
      </c>
      <c r="J4619" t="b">
        <v>1</v>
      </c>
      <c r="K4619" t="inlineStr">
        <is>
          <t>4cadae14c26f434124981912885dbc54</t>
        </is>
      </c>
      <c r="L4619" t="inlineStr">
        <is>
          <t>4cadae14c26f434124981912885dbc54</t>
        </is>
      </c>
      <c r="M4619" t="n">
        <v>322</v>
      </c>
      <c r="N4619" t="n">
        <v>322</v>
      </c>
    </row>
    <row r="4621">
      <c r="A4621" s="1">
        <f>== Cluster 1153 – 8 Fragen – alle Fragen identisch ===</f>
        <v/>
      </c>
      <c r="B4621" s="1" t="n"/>
      <c r="C4621" s="1" t="n"/>
      <c r="D4621" s="1" t="n"/>
      <c r="E4621" s="1" t="n"/>
      <c r="F4621" s="1" t="n"/>
      <c r="G4621" s="1" t="n"/>
      <c r="H4621" s="1" t="n"/>
      <c r="I4621" s="1" t="n"/>
      <c r="J4621" s="1" t="n"/>
      <c r="K4621" s="1" t="n"/>
      <c r="L4621" s="1" t="n"/>
      <c r="M4621" s="1" t="n"/>
      <c r="N4621" s="1" t="n"/>
    </row>
    <row r="4622">
      <c r="A4622" t="inlineStr">
        <is>
          <t>ID_Wahl</t>
        </is>
      </c>
      <c r="B4622" t="inlineStr">
        <is>
          <t>Datum</t>
        </is>
      </c>
      <c r="C4622" t="inlineStr">
        <is>
          <t>Frage_ID</t>
        </is>
      </c>
      <c r="D4622" t="inlineStr">
        <is>
          <t>Frage_Text</t>
        </is>
      </c>
      <c r="E4622" t="inlineStr">
        <is>
          <t>Frage_Typ</t>
        </is>
      </c>
      <c r="F4622" t="inlineStr">
        <is>
          <t>Bereich_ID</t>
        </is>
      </c>
      <c r="G4622" t="inlineStr">
        <is>
          <t>Bereich</t>
        </is>
      </c>
      <c r="H4622" t="inlineStr">
        <is>
          <t>ID_gesamt</t>
        </is>
      </c>
      <c r="I4622" t="inlineStr">
        <is>
          <t>Sprache</t>
        </is>
      </c>
      <c r="J4622" t="inlineStr">
        <is>
          <t>Duplikat</t>
        </is>
      </c>
      <c r="K4622" t="inlineStr">
        <is>
          <t>Frage_Hash</t>
        </is>
      </c>
      <c r="L4622" t="inlineStr">
        <is>
          <t>Duplikat_Gruppe</t>
        </is>
      </c>
      <c r="M4622" t="inlineStr">
        <is>
          <t>Cluster_Duplikate</t>
        </is>
      </c>
      <c r="N4622" t="inlineStr">
        <is>
          <t>Cluster_Final</t>
        </is>
      </c>
    </row>
    <row r="4623">
      <c r="A4623" t="n">
        <v>195</v>
      </c>
      <c r="B4623" t="n">
        <v>2018</v>
      </c>
      <c r="C4623" t="n">
        <v>3057</v>
      </c>
      <c r="D4623" t="inlineStr">
        <is>
          <t>Soll der Konsum von Cannabis sowie dessen Besitz für den Eigengebrauch legalisiert werden (für Volljährige​​​​​​​)?</t>
        </is>
      </c>
      <c r="E4623" t="inlineStr">
        <is>
          <t>Standard-4</t>
        </is>
      </c>
      <c r="F4623" t="n">
        <v>5</v>
      </c>
      <c r="G4623" t="inlineStr">
        <is>
          <t>Gesellschaft &amp; Ethik</t>
        </is>
      </c>
      <c r="H4623" t="inlineStr">
        <is>
          <t>Q05700</t>
        </is>
      </c>
      <c r="I4623" t="inlineStr">
        <is>
          <t>de</t>
        </is>
      </c>
      <c r="J4623" t="b">
        <v>1</v>
      </c>
      <c r="K4623" t="inlineStr">
        <is>
          <t>12bfe2c4138cfceeef6401a28ac8d72b</t>
        </is>
      </c>
      <c r="L4623" t="inlineStr">
        <is>
          <t>12bfe2c4138cfceeef6401a28ac8d72b</t>
        </is>
      </c>
      <c r="M4623" t="n">
        <v>1153</v>
      </c>
      <c r="N4623" t="n">
        <v>1153</v>
      </c>
    </row>
    <row r="4624">
      <c r="A4624" t="n">
        <v>202</v>
      </c>
      <c r="B4624" t="n">
        <v>2019</v>
      </c>
      <c r="C4624" t="n">
        <v>3162</v>
      </c>
      <c r="D4624" t="inlineStr">
        <is>
          <t>Soll der Konsum von Cannabis sowie dessen Besitz für den Eigengebrauch legalisiert werden (für Volljährige​​​​​​​)?</t>
        </is>
      </c>
      <c r="E4624" t="inlineStr">
        <is>
          <t>Standard-4</t>
        </is>
      </c>
      <c r="F4624" t="n">
        <v>5</v>
      </c>
      <c r="G4624" t="inlineStr">
        <is>
          <t>Gesellschaft &amp; Ethik</t>
        </is>
      </c>
      <c r="H4624" t="inlineStr">
        <is>
          <t>Q05753</t>
        </is>
      </c>
      <c r="I4624" t="inlineStr">
        <is>
          <t>de</t>
        </is>
      </c>
      <c r="J4624" t="b">
        <v>1</v>
      </c>
      <c r="K4624" t="inlineStr">
        <is>
          <t>12bfe2c4138cfceeef6401a28ac8d72b</t>
        </is>
      </c>
      <c r="L4624" t="inlineStr">
        <is>
          <t>12bfe2c4138cfceeef6401a28ac8d72b</t>
        </is>
      </c>
      <c r="M4624" t="n">
        <v>1153</v>
      </c>
      <c r="N4624" t="n">
        <v>1153</v>
      </c>
    </row>
    <row r="4625">
      <c r="A4625" t="n">
        <v>201</v>
      </c>
      <c r="B4625" t="n">
        <v>2019</v>
      </c>
      <c r="C4625" t="n">
        <v>3266</v>
      </c>
      <c r="D4625" t="inlineStr">
        <is>
          <t>Soll der Konsum von Cannabis sowie dessen Besitz für den Eigengebrauch legalisiert werden (für Volljährige​​​​​​​)?</t>
        </is>
      </c>
      <c r="E4625" t="inlineStr">
        <is>
          <t>Standard-4</t>
        </is>
      </c>
      <c r="F4625" t="n">
        <v>5</v>
      </c>
      <c r="G4625" t="inlineStr">
        <is>
          <t>Gesellschaft &amp; Ethik</t>
        </is>
      </c>
      <c r="H4625" t="inlineStr">
        <is>
          <t>Q05803</t>
        </is>
      </c>
      <c r="I4625" t="inlineStr">
        <is>
          <t>de</t>
        </is>
      </c>
      <c r="J4625" t="b">
        <v>1</v>
      </c>
      <c r="K4625" t="inlineStr">
        <is>
          <t>12bfe2c4138cfceeef6401a28ac8d72b</t>
        </is>
      </c>
      <c r="L4625" t="inlineStr">
        <is>
          <t>12bfe2c4138cfceeef6401a28ac8d72b</t>
        </is>
      </c>
      <c r="M4625" t="n">
        <v>1153</v>
      </c>
      <c r="N4625" t="n">
        <v>1153</v>
      </c>
    </row>
    <row r="4626">
      <c r="A4626" t="n">
        <v>204</v>
      </c>
      <c r="B4626" t="n">
        <v>2019</v>
      </c>
      <c r="C4626" t="n">
        <v>3208</v>
      </c>
      <c r="D4626" t="inlineStr">
        <is>
          <t>Soll der Konsum von Cannabis sowie dessen Besitz für den Eigengebrauch legalisiert werden (für Volljährige​​​​​​​)?</t>
        </is>
      </c>
      <c r="E4626" t="inlineStr">
        <is>
          <t>Standard-4</t>
        </is>
      </c>
      <c r="F4626" t="n">
        <v>5</v>
      </c>
      <c r="G4626" t="inlineStr">
        <is>
          <t>Gesellschaft &amp; Ethik</t>
        </is>
      </c>
      <c r="H4626" t="inlineStr">
        <is>
          <t>Q05975</t>
        </is>
      </c>
      <c r="I4626" t="inlineStr">
        <is>
          <t>de</t>
        </is>
      </c>
      <c r="J4626" t="b">
        <v>1</v>
      </c>
      <c r="K4626" t="inlineStr">
        <is>
          <t>12bfe2c4138cfceeef6401a28ac8d72b</t>
        </is>
      </c>
      <c r="L4626" t="inlineStr">
        <is>
          <t>12bfe2c4138cfceeef6401a28ac8d72b</t>
        </is>
      </c>
      <c r="M4626" t="n">
        <v>1153</v>
      </c>
      <c r="N4626" t="n">
        <v>1153</v>
      </c>
    </row>
    <row r="4627">
      <c r="A4627" t="n">
        <v>202</v>
      </c>
      <c r="B4627" t="n">
        <v>2019</v>
      </c>
      <c r="C4627" t="n">
        <v>3162</v>
      </c>
      <c r="D4627" t="inlineStr">
        <is>
          <t>Soll der Konsum von Cannabis sowie dessen Besitz für den Eigengebrauch legalisiert werden (für Volljährige​​​​​​​)?</t>
        </is>
      </c>
      <c r="E4627" t="inlineStr">
        <is>
          <t>Standard-4</t>
        </is>
      </c>
      <c r="F4627" t="n">
        <v>5</v>
      </c>
      <c r="G4627" t="inlineStr">
        <is>
          <t>Gesellschaft &amp; Ethik</t>
        </is>
      </c>
      <c r="H4627" t="inlineStr">
        <is>
          <t>Q06569</t>
        </is>
      </c>
      <c r="I4627" t="inlineStr">
        <is>
          <t>de</t>
        </is>
      </c>
      <c r="J4627" t="b">
        <v>1</v>
      </c>
      <c r="K4627" t="inlineStr">
        <is>
          <t>12bfe2c4138cfceeef6401a28ac8d72b</t>
        </is>
      </c>
      <c r="L4627" t="inlineStr">
        <is>
          <t>12bfe2c4138cfceeef6401a28ac8d72b</t>
        </is>
      </c>
      <c r="M4627" t="n">
        <v>1153</v>
      </c>
      <c r="N4627" t="n">
        <v>1153</v>
      </c>
    </row>
    <row r="4628">
      <c r="A4628" t="n">
        <v>201</v>
      </c>
      <c r="B4628" t="n">
        <v>2019</v>
      </c>
      <c r="C4628" t="n">
        <v>3266</v>
      </c>
      <c r="D4628" t="inlineStr">
        <is>
          <t>Soll der Konsum von Cannabis sowie dessen Besitz für den Eigengebrauch legalisiert werden (für Volljährige​​​​​​​)?</t>
        </is>
      </c>
      <c r="E4628" t="inlineStr">
        <is>
          <t>Standard-4</t>
        </is>
      </c>
      <c r="F4628" t="n">
        <v>5</v>
      </c>
      <c r="G4628" t="inlineStr">
        <is>
          <t>Gesellschaft &amp; Ethik</t>
        </is>
      </c>
      <c r="H4628" t="inlineStr">
        <is>
          <t>Q07362</t>
        </is>
      </c>
      <c r="I4628" t="inlineStr">
        <is>
          <t>de</t>
        </is>
      </c>
      <c r="J4628" t="b">
        <v>1</v>
      </c>
      <c r="K4628" t="inlineStr">
        <is>
          <t>12bfe2c4138cfceeef6401a28ac8d72b</t>
        </is>
      </c>
      <c r="L4628" t="inlineStr">
        <is>
          <t>12bfe2c4138cfceeef6401a28ac8d72b</t>
        </is>
      </c>
      <c r="M4628" t="n">
        <v>1153</v>
      </c>
      <c r="N4628" t="n">
        <v>1153</v>
      </c>
    </row>
    <row r="4629">
      <c r="A4629" t="n">
        <v>195</v>
      </c>
      <c r="B4629" t="n">
        <v>2018</v>
      </c>
      <c r="C4629" t="n">
        <v>3057</v>
      </c>
      <c r="D4629" t="inlineStr">
        <is>
          <t>Soll der Konsum von Cannabis sowie dessen Besitz für den Eigengebrauch legalisiert werden (für Volljährige​​​​​​​)?</t>
        </is>
      </c>
      <c r="E4629" t="inlineStr">
        <is>
          <t>Standard-4</t>
        </is>
      </c>
      <c r="F4629" t="n">
        <v>5</v>
      </c>
      <c r="G4629" t="inlineStr">
        <is>
          <t>Gesellschaft &amp; Ethik</t>
        </is>
      </c>
      <c r="H4629" t="inlineStr">
        <is>
          <t>Q08843</t>
        </is>
      </c>
      <c r="I4629" t="inlineStr">
        <is>
          <t>de</t>
        </is>
      </c>
      <c r="J4629" t="b">
        <v>1</v>
      </c>
      <c r="K4629" t="inlineStr">
        <is>
          <t>12bfe2c4138cfceeef6401a28ac8d72b</t>
        </is>
      </c>
      <c r="L4629" t="inlineStr">
        <is>
          <t>12bfe2c4138cfceeef6401a28ac8d72b</t>
        </is>
      </c>
      <c r="M4629" t="n">
        <v>1153</v>
      </c>
      <c r="N4629" t="n">
        <v>1153</v>
      </c>
    </row>
    <row r="4630">
      <c r="A4630" t="n">
        <v>204</v>
      </c>
      <c r="B4630" t="n">
        <v>2019</v>
      </c>
      <c r="C4630" t="n">
        <v>3208</v>
      </c>
      <c r="D4630" t="inlineStr">
        <is>
          <t>Soll der Konsum von Cannabis sowie dessen Besitz für den Eigengebrauch legalisiert werden (für Volljährige​​​​​​​)?</t>
        </is>
      </c>
      <c r="E4630" t="inlineStr">
        <is>
          <t>Standard-4</t>
        </is>
      </c>
      <c r="F4630" t="n">
        <v>5</v>
      </c>
      <c r="G4630" t="inlineStr">
        <is>
          <t>Gesellschaft &amp; Ethik</t>
        </is>
      </c>
      <c r="H4630" t="inlineStr">
        <is>
          <t>Q08956</t>
        </is>
      </c>
      <c r="I4630" t="inlineStr">
        <is>
          <t>de</t>
        </is>
      </c>
      <c r="J4630" t="b">
        <v>1</v>
      </c>
      <c r="K4630" t="inlineStr">
        <is>
          <t>12bfe2c4138cfceeef6401a28ac8d72b</t>
        </is>
      </c>
      <c r="L4630" t="inlineStr">
        <is>
          <t>12bfe2c4138cfceeef6401a28ac8d72b</t>
        </is>
      </c>
      <c r="M4630" t="n">
        <v>1153</v>
      </c>
      <c r="N4630" t="n">
        <v>1153</v>
      </c>
    </row>
    <row r="4632">
      <c r="A4632" s="1">
        <f>== Cluster 79 – 8 Fragen – alle Fragen identisch ===</f>
        <v/>
      </c>
      <c r="B4632" s="1" t="n"/>
      <c r="C4632" s="1" t="n"/>
      <c r="D4632" s="1" t="n"/>
      <c r="E4632" s="1" t="n"/>
      <c r="F4632" s="1" t="n"/>
      <c r="G4632" s="1" t="n"/>
      <c r="H4632" s="1" t="n"/>
      <c r="I4632" s="1" t="n"/>
      <c r="J4632" s="1" t="n"/>
      <c r="K4632" s="1" t="n"/>
      <c r="L4632" s="1" t="n"/>
      <c r="M4632" s="1" t="n"/>
      <c r="N4632" s="1" t="n"/>
    </row>
    <row r="4633">
      <c r="A4633" t="inlineStr">
        <is>
          <t>ID_Wahl</t>
        </is>
      </c>
      <c r="B4633" t="inlineStr">
        <is>
          <t>Datum</t>
        </is>
      </c>
      <c r="C4633" t="inlineStr">
        <is>
          <t>Frage_ID</t>
        </is>
      </c>
      <c r="D4633" t="inlineStr">
        <is>
          <t>Frage_Text</t>
        </is>
      </c>
      <c r="E4633" t="inlineStr">
        <is>
          <t>Frage_Typ</t>
        </is>
      </c>
      <c r="F4633" t="inlineStr">
        <is>
          <t>Bereich_ID</t>
        </is>
      </c>
      <c r="G4633" t="inlineStr">
        <is>
          <t>Bereich</t>
        </is>
      </c>
      <c r="H4633" t="inlineStr">
        <is>
          <t>ID_gesamt</t>
        </is>
      </c>
      <c r="I4633" t="inlineStr">
        <is>
          <t>Sprache</t>
        </is>
      </c>
      <c r="J4633" t="inlineStr">
        <is>
          <t>Duplikat</t>
        </is>
      </c>
      <c r="K4633" t="inlineStr">
        <is>
          <t>Frage_Hash</t>
        </is>
      </c>
      <c r="L4633" t="inlineStr">
        <is>
          <t>Duplikat_Gruppe</t>
        </is>
      </c>
      <c r="M4633" t="inlineStr">
        <is>
          <t>Cluster_Duplikate</t>
        </is>
      </c>
      <c r="N4633" t="inlineStr">
        <is>
          <t>Cluster_Final</t>
        </is>
      </c>
    </row>
    <row r="4634">
      <c r="A4634" t="n">
        <v>10</v>
      </c>
      <c r="B4634" s="2" t="n">
        <v>43940</v>
      </c>
      <c r="C4634" t="n">
        <v>367</v>
      </c>
      <c r="D4634" t="inlineStr">
        <is>
          <t>Sollen alle Volksschulen im Kanton als freiwillige Tagesschulen mit integriertem Betreuungsangebot geführt werden?</t>
        </is>
      </c>
      <c r="E4634" t="inlineStr">
        <is>
          <t>options4</t>
        </is>
      </c>
      <c r="F4634" t="n">
        <v>4217</v>
      </c>
      <c r="G4634" t="inlineStr">
        <is>
          <t>Bildung</t>
        </is>
      </c>
      <c r="H4634" t="inlineStr">
        <is>
          <t>Q00083</t>
        </is>
      </c>
      <c r="I4634" t="inlineStr">
        <is>
          <t>de</t>
        </is>
      </c>
      <c r="J4634" t="b">
        <v>1</v>
      </c>
      <c r="K4634" t="inlineStr">
        <is>
          <t>9d7e02f83c990b9977c4aadd4a44ba60</t>
        </is>
      </c>
      <c r="L4634" t="inlineStr">
        <is>
          <t>9d7e02f83c990b9977c4aadd4a44ba60</t>
        </is>
      </c>
      <c r="M4634" t="n">
        <v>79</v>
      </c>
      <c r="N4634" t="n">
        <v>79</v>
      </c>
    </row>
    <row r="4635">
      <c r="A4635" t="n">
        <v>8</v>
      </c>
      <c r="B4635" s="2" t="n">
        <v>43905</v>
      </c>
      <c r="C4635" t="n">
        <v>503</v>
      </c>
      <c r="D4635" t="inlineStr">
        <is>
          <t>Sollen alle Volksschulen im Kanton als freiwillige Tagesschulen mit integriertem Betreuungsangebot geführt werden?</t>
        </is>
      </c>
      <c r="E4635" t="inlineStr">
        <is>
          <t>options4</t>
        </is>
      </c>
      <c r="F4635" t="n">
        <v>4219</v>
      </c>
      <c r="G4635" t="inlineStr">
        <is>
          <t>Bildung</t>
        </is>
      </c>
      <c r="H4635" t="inlineStr">
        <is>
          <t>Q00179</t>
        </is>
      </c>
      <c r="I4635" t="inlineStr">
        <is>
          <t>de</t>
        </is>
      </c>
      <c r="J4635" t="b">
        <v>1</v>
      </c>
      <c r="K4635" t="inlineStr">
        <is>
          <t>9d7e02f83c990b9977c4aadd4a44ba60</t>
        </is>
      </c>
      <c r="L4635" t="inlineStr">
        <is>
          <t>9d7e02f83c990b9977c4aadd4a44ba60</t>
        </is>
      </c>
      <c r="M4635" t="n">
        <v>79</v>
      </c>
      <c r="N4635" t="n">
        <v>79</v>
      </c>
    </row>
    <row r="4636">
      <c r="A4636" t="n">
        <v>49</v>
      </c>
      <c r="B4636" s="2" t="n">
        <v>44101</v>
      </c>
      <c r="C4636" t="n">
        <v>1189</v>
      </c>
      <c r="D4636" t="inlineStr">
        <is>
          <t>Sollen alle Volksschulen im Kanton als freiwillige Tagesschulen mit integriertem Betreuungsangebot geführt werden?</t>
        </is>
      </c>
      <c r="E4636" t="inlineStr">
        <is>
          <t>options4</t>
        </is>
      </c>
      <c r="F4636" t="n">
        <v>4933</v>
      </c>
      <c r="G4636" t="inlineStr">
        <is>
          <t>Bildung &amp; Schule</t>
        </is>
      </c>
      <c r="H4636" t="inlineStr">
        <is>
          <t>Q00322</t>
        </is>
      </c>
      <c r="I4636" t="inlineStr">
        <is>
          <t>de</t>
        </is>
      </c>
      <c r="J4636" t="b">
        <v>1</v>
      </c>
      <c r="K4636" t="inlineStr">
        <is>
          <t>9d7e02f83c990b9977c4aadd4a44ba60</t>
        </is>
      </c>
      <c r="L4636" t="inlineStr">
        <is>
          <t>9d7e02f83c990b9977c4aadd4a44ba60</t>
        </is>
      </c>
      <c r="M4636" t="n">
        <v>79</v>
      </c>
      <c r="N4636" t="n">
        <v>79</v>
      </c>
    </row>
    <row r="4637">
      <c r="A4637" t="n">
        <v>51</v>
      </c>
      <c r="B4637" s="2" t="n">
        <v>44101</v>
      </c>
      <c r="C4637" t="n">
        <v>1473</v>
      </c>
      <c r="D4637" t="inlineStr">
        <is>
          <t>Sollen alle Volksschulen im Kanton als freiwillige Tagesschulen mit integriertem Betreuungsangebot geführt werden?</t>
        </is>
      </c>
      <c r="E4637" t="inlineStr">
        <is>
          <t>options4</t>
        </is>
      </c>
      <c r="F4637" t="n">
        <v>4931</v>
      </c>
      <c r="G4637" t="inlineStr">
        <is>
          <t>Bildung &amp; Schule</t>
        </is>
      </c>
      <c r="H4637" t="inlineStr">
        <is>
          <t>Q00424</t>
        </is>
      </c>
      <c r="I4637" t="inlineStr">
        <is>
          <t>de</t>
        </is>
      </c>
      <c r="J4637" t="b">
        <v>1</v>
      </c>
      <c r="K4637" t="inlineStr">
        <is>
          <t>9d7e02f83c990b9977c4aadd4a44ba60</t>
        </is>
      </c>
      <c r="L4637" t="inlineStr">
        <is>
          <t>9d7e02f83c990b9977c4aadd4a44ba60</t>
        </is>
      </c>
      <c r="M4637" t="n">
        <v>79</v>
      </c>
      <c r="N4637" t="n">
        <v>79</v>
      </c>
    </row>
    <row r="4638">
      <c r="A4638" t="n">
        <v>232</v>
      </c>
      <c r="B4638" t="n">
        <v>2020</v>
      </c>
      <c r="C4638" t="n">
        <v>3539</v>
      </c>
      <c r="D4638" t="inlineStr">
        <is>
          <t>Sollen alle Volksschulen im Kanton als freiwillige Tagesschulen mit integriertem Betreuungsangebot geführt werden?</t>
        </is>
      </c>
      <c r="E4638" t="inlineStr">
        <is>
          <t>Standard-4</t>
        </is>
      </c>
      <c r="F4638" t="n">
        <v>12</v>
      </c>
      <c r="G4638" t="inlineStr">
        <is>
          <t>Sozialstaat &amp; Familie</t>
        </is>
      </c>
      <c r="H4638" t="inlineStr">
        <is>
          <t>Q06046</t>
        </is>
      </c>
      <c r="I4638" t="inlineStr">
        <is>
          <t>de</t>
        </is>
      </c>
      <c r="J4638" t="b">
        <v>1</v>
      </c>
      <c r="K4638" t="inlineStr">
        <is>
          <t>9d7e02f83c990b9977c4aadd4a44ba60</t>
        </is>
      </c>
      <c r="L4638" t="inlineStr">
        <is>
          <t>9d7e02f83c990b9977c4aadd4a44ba60</t>
        </is>
      </c>
      <c r="M4638" t="n">
        <v>79</v>
      </c>
      <c r="N4638" t="n">
        <v>79</v>
      </c>
    </row>
    <row r="4639">
      <c r="A4639" t="n">
        <v>234</v>
      </c>
      <c r="B4639" t="n">
        <v>2020</v>
      </c>
      <c r="C4639" t="n">
        <v>3592</v>
      </c>
      <c r="D4639" t="inlineStr">
        <is>
          <t>Sollen alle Volksschulen im Kanton als freiwillige Tagesschulen mit integriertem Betreuungsangebot geführt werden?</t>
        </is>
      </c>
      <c r="E4639" t="inlineStr">
        <is>
          <t>Standard-4</t>
        </is>
      </c>
      <c r="F4639" t="n">
        <v>12</v>
      </c>
      <c r="G4639" t="inlineStr">
        <is>
          <t>Sozialstaat &amp; Familie</t>
        </is>
      </c>
      <c r="H4639" t="inlineStr">
        <is>
          <t>Q06141</t>
        </is>
      </c>
      <c r="I4639" t="inlineStr">
        <is>
          <t>de</t>
        </is>
      </c>
      <c r="J4639" t="b">
        <v>1</v>
      </c>
      <c r="K4639" t="inlineStr">
        <is>
          <t>9d7e02f83c990b9977c4aadd4a44ba60</t>
        </is>
      </c>
      <c r="L4639" t="inlineStr">
        <is>
          <t>9d7e02f83c990b9977c4aadd4a44ba60</t>
        </is>
      </c>
      <c r="M4639" t="n">
        <v>79</v>
      </c>
      <c r="N4639" t="n">
        <v>79</v>
      </c>
    </row>
    <row r="4640">
      <c r="A4640" t="n">
        <v>232</v>
      </c>
      <c r="B4640" t="n">
        <v>2020</v>
      </c>
      <c r="C4640" t="n">
        <v>3539</v>
      </c>
      <c r="D4640" t="inlineStr">
        <is>
          <t>Sollen alle Volksschulen im Kanton als freiwillige Tagesschulen mit integriertem Betreuungsangebot geführt werden?</t>
        </is>
      </c>
      <c r="E4640" t="inlineStr">
        <is>
          <t>Standard-4</t>
        </is>
      </c>
      <c r="F4640" t="n">
        <v>12</v>
      </c>
      <c r="G4640" t="inlineStr">
        <is>
          <t>Sozialstaat &amp; Familie</t>
        </is>
      </c>
      <c r="H4640" t="inlineStr">
        <is>
          <t>Q07876</t>
        </is>
      </c>
      <c r="I4640" t="inlineStr">
        <is>
          <t>de</t>
        </is>
      </c>
      <c r="J4640" t="b">
        <v>1</v>
      </c>
      <c r="K4640" t="inlineStr">
        <is>
          <t>9d7e02f83c990b9977c4aadd4a44ba60</t>
        </is>
      </c>
      <c r="L4640" t="inlineStr">
        <is>
          <t>9d7e02f83c990b9977c4aadd4a44ba60</t>
        </is>
      </c>
      <c r="M4640" t="n">
        <v>79</v>
      </c>
      <c r="N4640" t="n">
        <v>79</v>
      </c>
    </row>
    <row r="4641">
      <c r="A4641" t="n">
        <v>234</v>
      </c>
      <c r="B4641" t="n">
        <v>2020</v>
      </c>
      <c r="C4641" t="n">
        <v>3592</v>
      </c>
      <c r="D4641" t="inlineStr">
        <is>
          <t>Sollen alle Volksschulen im Kanton als freiwillige Tagesschulen mit integriertem Betreuungsangebot geführt werden?</t>
        </is>
      </c>
      <c r="E4641" t="inlineStr">
        <is>
          <t>Standard-4</t>
        </is>
      </c>
      <c r="F4641" t="n">
        <v>12</v>
      </c>
      <c r="G4641" t="inlineStr">
        <is>
          <t>Sozialstaat &amp; Familie</t>
        </is>
      </c>
      <c r="H4641" t="inlineStr">
        <is>
          <t>Q08282</t>
        </is>
      </c>
      <c r="I4641" t="inlineStr">
        <is>
          <t>de</t>
        </is>
      </c>
      <c r="J4641" t="b">
        <v>1</v>
      </c>
      <c r="K4641" t="inlineStr">
        <is>
          <t>9d7e02f83c990b9977c4aadd4a44ba60</t>
        </is>
      </c>
      <c r="L4641" t="inlineStr">
        <is>
          <t>9d7e02f83c990b9977c4aadd4a44ba60</t>
        </is>
      </c>
      <c r="M4641" t="n">
        <v>79</v>
      </c>
      <c r="N4641" t="n">
        <v>79</v>
      </c>
    </row>
    <row r="4643">
      <c r="A4643" s="1">
        <f>== Cluster 649 – 8 Fragen – alle Fragen identisch ===</f>
        <v/>
      </c>
      <c r="B4643" s="1" t="n"/>
      <c r="C4643" s="1" t="n"/>
      <c r="D4643" s="1" t="n"/>
      <c r="E4643" s="1" t="n"/>
      <c r="F4643" s="1" t="n"/>
      <c r="G4643" s="1" t="n"/>
      <c r="H4643" s="1" t="n"/>
      <c r="I4643" s="1" t="n"/>
      <c r="J4643" s="1" t="n"/>
      <c r="K4643" s="1" t="n"/>
      <c r="L4643" s="1" t="n"/>
      <c r="M4643" s="1" t="n"/>
      <c r="N4643" s="1" t="n"/>
    </row>
    <row r="4644">
      <c r="A4644" t="inlineStr">
        <is>
          <t>ID_Wahl</t>
        </is>
      </c>
      <c r="B4644" t="inlineStr">
        <is>
          <t>Datum</t>
        </is>
      </c>
      <c r="C4644" t="inlineStr">
        <is>
          <t>Frage_ID</t>
        </is>
      </c>
      <c r="D4644" t="inlineStr">
        <is>
          <t>Frage_Text</t>
        </is>
      </c>
      <c r="E4644" t="inlineStr">
        <is>
          <t>Frage_Typ</t>
        </is>
      </c>
      <c r="F4644" t="inlineStr">
        <is>
          <t>Bereich_ID</t>
        </is>
      </c>
      <c r="G4644" t="inlineStr">
        <is>
          <t>Bereich</t>
        </is>
      </c>
      <c r="H4644" t="inlineStr">
        <is>
          <t>ID_gesamt</t>
        </is>
      </c>
      <c r="I4644" t="inlineStr">
        <is>
          <t>Sprache</t>
        </is>
      </c>
      <c r="J4644" t="inlineStr">
        <is>
          <t>Duplikat</t>
        </is>
      </c>
      <c r="K4644" t="inlineStr">
        <is>
          <t>Frage_Hash</t>
        </is>
      </c>
      <c r="L4644" t="inlineStr">
        <is>
          <t>Duplikat_Gruppe</t>
        </is>
      </c>
      <c r="M4644" t="inlineStr">
        <is>
          <t>Cluster_Duplikate</t>
        </is>
      </c>
      <c r="N4644" t="inlineStr">
        <is>
          <t>Cluster_Final</t>
        </is>
      </c>
    </row>
    <row r="4645">
      <c r="A4645" t="n">
        <v>123</v>
      </c>
      <c r="B4645" t="n">
        <v>2015</v>
      </c>
      <c r="C4645" t="n">
        <v>1901</v>
      </c>
      <c r="D4645" t="inlineStr">
        <is>
          <t>Soll die Schweiz mit den USA Verhandlungen über ein Freihandelsabkommen aufnehmen?</t>
        </is>
      </c>
      <c r="E4645" t="inlineStr">
        <is>
          <t>Standard-4</t>
        </is>
      </c>
      <c r="F4645" t="n">
        <v>1</v>
      </c>
      <c r="G4645" t="inlineStr">
        <is>
          <t>Aussenpolitik</t>
        </is>
      </c>
      <c r="H4645" t="inlineStr">
        <is>
          <t>Q04561</t>
        </is>
      </c>
      <c r="I4645" t="inlineStr">
        <is>
          <t>de</t>
        </is>
      </c>
      <c r="J4645" t="b">
        <v>1</v>
      </c>
      <c r="K4645" t="inlineStr">
        <is>
          <t>317e830b09a90d166ca85ab567b60051</t>
        </is>
      </c>
      <c r="L4645" t="inlineStr">
        <is>
          <t>317e830b09a90d166ca85ab567b60051</t>
        </is>
      </c>
      <c r="M4645" t="n">
        <v>649</v>
      </c>
      <c r="N4645" t="n">
        <v>649</v>
      </c>
    </row>
    <row r="4646">
      <c r="A4646" t="n">
        <v>95</v>
      </c>
      <c r="B4646" t="n">
        <v>2015</v>
      </c>
      <c r="C4646" t="n">
        <v>1495</v>
      </c>
      <c r="D4646" t="inlineStr">
        <is>
          <t>Soll die Schweiz mit den USA Verhandlungen über ein Freihandelsabkommen aufnehmen?</t>
        </is>
      </c>
      <c r="E4646" t="inlineStr">
        <is>
          <t>Standard-4</t>
        </is>
      </c>
      <c r="F4646" t="n">
        <v>1</v>
      </c>
      <c r="G4646" t="inlineStr">
        <is>
          <t>Aussenpolitik</t>
        </is>
      </c>
      <c r="H4646" t="inlineStr">
        <is>
          <t>Q04734</t>
        </is>
      </c>
      <c r="I4646" t="inlineStr">
        <is>
          <t>de</t>
        </is>
      </c>
      <c r="J4646" t="b">
        <v>1</v>
      </c>
      <c r="K4646" t="inlineStr">
        <is>
          <t>317e830b09a90d166ca85ab567b60051</t>
        </is>
      </c>
      <c r="L4646" t="inlineStr">
        <is>
          <t>317e830b09a90d166ca85ab567b60051</t>
        </is>
      </c>
      <c r="M4646" t="n">
        <v>649</v>
      </c>
      <c r="N4646" t="n">
        <v>649</v>
      </c>
    </row>
    <row r="4647">
      <c r="A4647" t="n">
        <v>122</v>
      </c>
      <c r="B4647" t="n">
        <v>2016</v>
      </c>
      <c r="C4647" t="n">
        <v>1848</v>
      </c>
      <c r="D4647" t="inlineStr">
        <is>
          <t>Soll die Schweiz mit den USA Verhandlungen über ein Freihandelsabkommen aufnehmen?</t>
        </is>
      </c>
      <c r="E4647" t="inlineStr">
        <is>
          <t>Standard-4</t>
        </is>
      </c>
      <c r="F4647" t="n">
        <v>1</v>
      </c>
      <c r="G4647" t="inlineStr">
        <is>
          <t>Aussenpolitik</t>
        </is>
      </c>
      <c r="H4647" t="inlineStr">
        <is>
          <t>Q04921</t>
        </is>
      </c>
      <c r="I4647" t="inlineStr">
        <is>
          <t>de</t>
        </is>
      </c>
      <c r="J4647" t="b">
        <v>1</v>
      </c>
      <c r="K4647" t="inlineStr">
        <is>
          <t>317e830b09a90d166ca85ab567b60051</t>
        </is>
      </c>
      <c r="L4647" t="inlineStr">
        <is>
          <t>317e830b09a90d166ca85ab567b60051</t>
        </is>
      </c>
      <c r="M4647" t="n">
        <v>649</v>
      </c>
      <c r="N4647" t="n">
        <v>649</v>
      </c>
    </row>
    <row r="4648">
      <c r="A4648" t="n">
        <v>134</v>
      </c>
      <c r="B4648" t="n">
        <v>2016</v>
      </c>
      <c r="C4648" t="n">
        <v>1962</v>
      </c>
      <c r="D4648" t="inlineStr">
        <is>
          <t>Soll die Schweiz mit den USA Verhandlungen über ein Freihandelsabkommen aufnehmen?</t>
        </is>
      </c>
      <c r="E4648" t="inlineStr">
        <is>
          <t>Standard-4</t>
        </is>
      </c>
      <c r="F4648" t="n">
        <v>1</v>
      </c>
      <c r="G4648" t="inlineStr">
        <is>
          <t>Aussenpolitik</t>
        </is>
      </c>
      <c r="H4648" t="inlineStr">
        <is>
          <t>Q04976</t>
        </is>
      </c>
      <c r="I4648" t="inlineStr">
        <is>
          <t>de</t>
        </is>
      </c>
      <c r="J4648" t="b">
        <v>1</v>
      </c>
      <c r="K4648" t="inlineStr">
        <is>
          <t>317e830b09a90d166ca85ab567b60051</t>
        </is>
      </c>
      <c r="L4648" t="inlineStr">
        <is>
          <t>317e830b09a90d166ca85ab567b60051</t>
        </is>
      </c>
      <c r="M4648" t="n">
        <v>649</v>
      </c>
      <c r="N4648" t="n">
        <v>649</v>
      </c>
    </row>
    <row r="4649">
      <c r="A4649" t="n">
        <v>122</v>
      </c>
      <c r="B4649" t="n">
        <v>2016</v>
      </c>
      <c r="C4649" t="n">
        <v>1848</v>
      </c>
      <c r="D4649" t="inlineStr">
        <is>
          <t>Soll die Schweiz mit den USA Verhandlungen über ein Freihandelsabkommen aufnehmen?</t>
        </is>
      </c>
      <c r="E4649" t="inlineStr">
        <is>
          <t>Standard-4</t>
        </is>
      </c>
      <c r="F4649" t="n">
        <v>1</v>
      </c>
      <c r="G4649" t="inlineStr">
        <is>
          <t>Aussenpolitik</t>
        </is>
      </c>
      <c r="H4649" t="inlineStr">
        <is>
          <t>Q06271</t>
        </is>
      </c>
      <c r="I4649" t="inlineStr">
        <is>
          <t>de</t>
        </is>
      </c>
      <c r="J4649" t="b">
        <v>1</v>
      </c>
      <c r="K4649" t="inlineStr">
        <is>
          <t>317e830b09a90d166ca85ab567b60051</t>
        </is>
      </c>
      <c r="L4649" t="inlineStr">
        <is>
          <t>317e830b09a90d166ca85ab567b60051</t>
        </is>
      </c>
      <c r="M4649" t="n">
        <v>649</v>
      </c>
      <c r="N4649" t="n">
        <v>649</v>
      </c>
    </row>
    <row r="4650">
      <c r="A4650" t="n">
        <v>123</v>
      </c>
      <c r="B4650" t="n">
        <v>2016</v>
      </c>
      <c r="C4650" t="n">
        <v>1901</v>
      </c>
      <c r="D4650" t="inlineStr">
        <is>
          <t>Soll die Schweiz mit den USA Verhandlungen über ein Freihandelsabkommen aufnehmen?</t>
        </is>
      </c>
      <c r="E4650" t="inlineStr">
        <is>
          <t>Standard-4</t>
        </is>
      </c>
      <c r="F4650" t="n">
        <v>1</v>
      </c>
      <c r="G4650" t="inlineStr">
        <is>
          <t>Aussenpolitik</t>
        </is>
      </c>
      <c r="H4650" t="inlineStr">
        <is>
          <t>Q06670</t>
        </is>
      </c>
      <c r="I4650" t="inlineStr">
        <is>
          <t>de</t>
        </is>
      </c>
      <c r="J4650" t="b">
        <v>1</v>
      </c>
      <c r="K4650" t="inlineStr">
        <is>
          <t>317e830b09a90d166ca85ab567b60051</t>
        </is>
      </c>
      <c r="L4650" t="inlineStr">
        <is>
          <t>317e830b09a90d166ca85ab567b60051</t>
        </is>
      </c>
      <c r="M4650" t="n">
        <v>649</v>
      </c>
      <c r="N4650" t="n">
        <v>649</v>
      </c>
    </row>
    <row r="4651">
      <c r="A4651" t="n">
        <v>134</v>
      </c>
      <c r="B4651" t="n">
        <v>2016</v>
      </c>
      <c r="C4651" t="n">
        <v>1962</v>
      </c>
      <c r="D4651" t="inlineStr">
        <is>
          <t>Soll die Schweiz mit den USA Verhandlungen über ein Freihandelsabkommen aufnehmen?</t>
        </is>
      </c>
      <c r="E4651" t="inlineStr">
        <is>
          <t>Standard-4</t>
        </is>
      </c>
      <c r="F4651" t="n">
        <v>1</v>
      </c>
      <c r="G4651" t="inlineStr">
        <is>
          <t>Aussenpolitik</t>
        </is>
      </c>
      <c r="H4651" t="inlineStr">
        <is>
          <t>Q06845</t>
        </is>
      </c>
      <c r="I4651" t="inlineStr">
        <is>
          <t>de</t>
        </is>
      </c>
      <c r="J4651" t="b">
        <v>1</v>
      </c>
      <c r="K4651" t="inlineStr">
        <is>
          <t>317e830b09a90d166ca85ab567b60051</t>
        </is>
      </c>
      <c r="L4651" t="inlineStr">
        <is>
          <t>317e830b09a90d166ca85ab567b60051</t>
        </is>
      </c>
      <c r="M4651" t="n">
        <v>649</v>
      </c>
      <c r="N4651" t="n">
        <v>649</v>
      </c>
    </row>
    <row r="4652">
      <c r="A4652" t="n">
        <v>95</v>
      </c>
      <c r="B4652" t="n">
        <v>2015</v>
      </c>
      <c r="C4652" t="n">
        <v>1495</v>
      </c>
      <c r="D4652" t="inlineStr">
        <is>
          <t>Soll die Schweiz mit den USA Verhandlungen über ein Freihandelsabkommen aufnehmen?</t>
        </is>
      </c>
      <c r="E4652" t="inlineStr">
        <is>
          <t>Standard-4</t>
        </is>
      </c>
      <c r="F4652" t="n">
        <v>1</v>
      </c>
      <c r="G4652" t="inlineStr">
        <is>
          <t>Aussenpolitik</t>
        </is>
      </c>
      <c r="H4652" t="inlineStr">
        <is>
          <t>Q07515</t>
        </is>
      </c>
      <c r="I4652" t="inlineStr">
        <is>
          <t>de</t>
        </is>
      </c>
      <c r="J4652" t="b">
        <v>1</v>
      </c>
      <c r="K4652" t="inlineStr">
        <is>
          <t>317e830b09a90d166ca85ab567b60051</t>
        </is>
      </c>
      <c r="L4652" t="inlineStr">
        <is>
          <t>317e830b09a90d166ca85ab567b60051</t>
        </is>
      </c>
      <c r="M4652" t="n">
        <v>649</v>
      </c>
      <c r="N4652" t="n">
        <v>649</v>
      </c>
    </row>
    <row r="4654">
      <c r="A4654" s="1">
        <f>== Cluster 660 – 8 Fragen – alle Fragen identisch ===</f>
        <v/>
      </c>
      <c r="B4654" s="1" t="n"/>
      <c r="C4654" s="1" t="n"/>
      <c r="D4654" s="1" t="n"/>
      <c r="E4654" s="1" t="n"/>
      <c r="F4654" s="1" t="n"/>
      <c r="G4654" s="1" t="n"/>
      <c r="H4654" s="1" t="n"/>
      <c r="I4654" s="1" t="n"/>
      <c r="J4654" s="1" t="n"/>
      <c r="K4654" s="1" t="n"/>
      <c r="L4654" s="1" t="n"/>
      <c r="M4654" s="1" t="n"/>
      <c r="N4654" s="1" t="n"/>
    </row>
    <row r="4655">
      <c r="A4655" t="inlineStr">
        <is>
          <t>ID_Wahl</t>
        </is>
      </c>
      <c r="B4655" t="inlineStr">
        <is>
          <t>Datum</t>
        </is>
      </c>
      <c r="C4655" t="inlineStr">
        <is>
          <t>Frage_ID</t>
        </is>
      </c>
      <c r="D4655" t="inlineStr">
        <is>
          <t>Frage_Text</t>
        </is>
      </c>
      <c r="E4655" t="inlineStr">
        <is>
          <t>Frage_Typ</t>
        </is>
      </c>
      <c r="F4655" t="inlineStr">
        <is>
          <t>Bereich_ID</t>
        </is>
      </c>
      <c r="G4655" t="inlineStr">
        <is>
          <t>Bereich</t>
        </is>
      </c>
      <c r="H4655" t="inlineStr">
        <is>
          <t>ID_gesamt</t>
        </is>
      </c>
      <c r="I4655" t="inlineStr">
        <is>
          <t>Sprache</t>
        </is>
      </c>
      <c r="J4655" t="inlineStr">
        <is>
          <t>Duplikat</t>
        </is>
      </c>
      <c r="K4655" t="inlineStr">
        <is>
          <t>Frage_Hash</t>
        </is>
      </c>
      <c r="L4655" t="inlineStr">
        <is>
          <t>Duplikat_Gruppe</t>
        </is>
      </c>
      <c r="M4655" t="inlineStr">
        <is>
          <t>Cluster_Duplikate</t>
        </is>
      </c>
      <c r="N4655" t="inlineStr">
        <is>
          <t>Cluster_Final</t>
        </is>
      </c>
    </row>
    <row r="4656">
      <c r="A4656" t="n">
        <v>123</v>
      </c>
      <c r="B4656" t="n">
        <v>2015</v>
      </c>
      <c r="C4656" t="n">
        <v>1880</v>
      </c>
      <c r="D4656" t="inlineStr">
        <is>
          <t>Im Juni 2016 hat das eidgenössische Parlament die Unternehmenssteuerreform III (USR III) beschlossen (u.a. Steuersenkungen um mobile Firmen in der Schweiz zu halten). Begrüssen Sie diesen Entscheid?</t>
        </is>
      </c>
      <c r="E4656" t="inlineStr">
        <is>
          <t>Standard-4</t>
        </is>
      </c>
      <c r="F4656" t="n">
        <v>4</v>
      </c>
      <c r="G4656" t="inlineStr">
        <is>
          <t>Finanzen &amp; Steuern</t>
        </is>
      </c>
      <c r="H4656" t="inlineStr">
        <is>
          <t>Q04574</t>
        </is>
      </c>
      <c r="I4656" t="inlineStr">
        <is>
          <t>de</t>
        </is>
      </c>
      <c r="J4656" t="b">
        <v>1</v>
      </c>
      <c r="K4656" t="inlineStr">
        <is>
          <t>c988281b7261ea97c163deb19c8af1cd</t>
        </is>
      </c>
      <c r="L4656" t="inlineStr">
        <is>
          <t>c988281b7261ea97c163deb19c8af1cd</t>
        </is>
      </c>
      <c r="M4656" t="n">
        <v>660</v>
      </c>
      <c r="N4656" t="n">
        <v>660</v>
      </c>
    </row>
    <row r="4657">
      <c r="A4657" t="n">
        <v>134</v>
      </c>
      <c r="B4657" t="n">
        <v>2016</v>
      </c>
      <c r="C4657" t="n">
        <v>1936</v>
      </c>
      <c r="D4657" t="inlineStr">
        <is>
          <t>Im Juni 2016 hat das eidgenössische Parlament die Unternehmenssteuerreform III (USR III) beschlossen (u.a. Steuersenkungen um mobile Firmen in der Schweiz zu halten). Begrüssen Sie diesen Entscheid?</t>
        </is>
      </c>
      <c r="E4657" t="inlineStr">
        <is>
          <t>Standard-4</t>
        </is>
      </c>
      <c r="F4657" t="n">
        <v>4</v>
      </c>
      <c r="G4657" t="inlineStr">
        <is>
          <t>Finanzen &amp; Steuern</t>
        </is>
      </c>
      <c r="H4657" t="inlineStr">
        <is>
          <t>Q04989</t>
        </is>
      </c>
      <c r="I4657" t="inlineStr">
        <is>
          <t>de</t>
        </is>
      </c>
      <c r="J4657" t="b">
        <v>1</v>
      </c>
      <c r="K4657" t="inlineStr">
        <is>
          <t>c988281b7261ea97c163deb19c8af1cd</t>
        </is>
      </c>
      <c r="L4657" t="inlineStr">
        <is>
          <t>c988281b7261ea97c163deb19c8af1cd</t>
        </is>
      </c>
      <c r="M4657" t="n">
        <v>660</v>
      </c>
      <c r="N4657" t="n">
        <v>660</v>
      </c>
    </row>
    <row r="4658">
      <c r="A4658" t="n">
        <v>154</v>
      </c>
      <c r="B4658" t="n">
        <v>2017</v>
      </c>
      <c r="C4658" t="n">
        <v>2177</v>
      </c>
      <c r="D4658" t="inlineStr">
        <is>
          <t>Im Juni 2016 hat das eidgenössische Parlament die Unternehmenssteuerreform III (USR III) beschlossen (u.a. Steuersenkungen um mobile Firmen in der Schweiz zu halten). Begrüssen Sie diesen Entscheid?</t>
        </is>
      </c>
      <c r="E4658" t="inlineStr">
        <is>
          <t>Standard-4</t>
        </is>
      </c>
      <c r="F4658" t="n">
        <v>4</v>
      </c>
      <c r="G4658" t="inlineStr">
        <is>
          <t>Finanzen &amp; Steuern</t>
        </is>
      </c>
      <c r="H4658" t="inlineStr">
        <is>
          <t>Q05225</t>
        </is>
      </c>
      <c r="I4658" t="inlineStr">
        <is>
          <t>de</t>
        </is>
      </c>
      <c r="J4658" t="b">
        <v>1</v>
      </c>
      <c r="K4658" t="inlineStr">
        <is>
          <t>c988281b7261ea97c163deb19c8af1cd</t>
        </is>
      </c>
      <c r="L4658" t="inlineStr">
        <is>
          <t>c988281b7261ea97c163deb19c8af1cd</t>
        </is>
      </c>
      <c r="M4658" t="n">
        <v>660</v>
      </c>
      <c r="N4658" t="n">
        <v>660</v>
      </c>
    </row>
    <row r="4659">
      <c r="A4659" t="n">
        <v>156</v>
      </c>
      <c r="B4659" t="n">
        <v>2017</v>
      </c>
      <c r="C4659" t="n">
        <v>2238</v>
      </c>
      <c r="D4659" t="inlineStr">
        <is>
          <t>Im Juni 2016 hat das eidgenössische Parlament die Unternehmenssteuerreform III (USR III) beschlossen (u.a. Steuersenkungen um mobile Firmen in der Schweiz zu halten). Begrüssen Sie diesen Entscheid?</t>
        </is>
      </c>
      <c r="E4659" t="inlineStr">
        <is>
          <t>Standard-4</t>
        </is>
      </c>
      <c r="F4659" t="n">
        <v>4</v>
      </c>
      <c r="G4659" t="inlineStr">
        <is>
          <t>Finanzen &amp; Steuern</t>
        </is>
      </c>
      <c r="H4659" t="inlineStr">
        <is>
          <t>Q05336</t>
        </is>
      </c>
      <c r="I4659" t="inlineStr">
        <is>
          <t>de</t>
        </is>
      </c>
      <c r="J4659" t="b">
        <v>1</v>
      </c>
      <c r="K4659" t="inlineStr">
        <is>
          <t>c988281b7261ea97c163deb19c8af1cd</t>
        </is>
      </c>
      <c r="L4659" t="inlineStr">
        <is>
          <t>c988281b7261ea97c163deb19c8af1cd</t>
        </is>
      </c>
      <c r="M4659" t="n">
        <v>660</v>
      </c>
      <c r="N4659" t="n">
        <v>660</v>
      </c>
    </row>
    <row r="4660">
      <c r="A4660" t="n">
        <v>123</v>
      </c>
      <c r="B4660" t="n">
        <v>2016</v>
      </c>
      <c r="C4660" t="n">
        <v>1880</v>
      </c>
      <c r="D4660" t="inlineStr">
        <is>
          <t>Im Juni 2016 hat das eidgenössische Parlament die Unternehmenssteuerreform III (USR III) beschlossen (u.a. Steuersenkungen um mobile Firmen in der Schweiz zu halten). Begrüssen Sie diesen Entscheid?</t>
        </is>
      </c>
      <c r="E4660" t="inlineStr">
        <is>
          <t>Standard-4</t>
        </is>
      </c>
      <c r="F4660" t="n">
        <v>4</v>
      </c>
      <c r="G4660" t="inlineStr">
        <is>
          <t>Finanzen &amp; Steuern</t>
        </is>
      </c>
      <c r="H4660" t="inlineStr">
        <is>
          <t>Q06683</t>
        </is>
      </c>
      <c r="I4660" t="inlineStr">
        <is>
          <t>de</t>
        </is>
      </c>
      <c r="J4660" t="b">
        <v>1</v>
      </c>
      <c r="K4660" t="inlineStr">
        <is>
          <t>c988281b7261ea97c163deb19c8af1cd</t>
        </is>
      </c>
      <c r="L4660" t="inlineStr">
        <is>
          <t>c988281b7261ea97c163deb19c8af1cd</t>
        </is>
      </c>
      <c r="M4660" t="n">
        <v>660</v>
      </c>
      <c r="N4660" t="n">
        <v>660</v>
      </c>
    </row>
    <row r="4661">
      <c r="A4661" t="n">
        <v>134</v>
      </c>
      <c r="B4661" t="n">
        <v>2016</v>
      </c>
      <c r="C4661" t="n">
        <v>1936</v>
      </c>
      <c r="D4661" t="inlineStr">
        <is>
          <t>Im Juni 2016 hat das eidgenössische Parlament die Unternehmenssteuerreform III (USR III) beschlossen (u.a. Steuersenkungen um mobile Firmen in der Schweiz zu halten). Begrüssen Sie diesen Entscheid?</t>
        </is>
      </c>
      <c r="E4661" t="inlineStr">
        <is>
          <t>Standard-4</t>
        </is>
      </c>
      <c r="F4661" t="n">
        <v>4</v>
      </c>
      <c r="G4661" t="inlineStr">
        <is>
          <t>Finanzen &amp; Steuern</t>
        </is>
      </c>
      <c r="H4661" t="inlineStr">
        <is>
          <t>Q06858</t>
        </is>
      </c>
      <c r="I4661" t="inlineStr">
        <is>
          <t>de</t>
        </is>
      </c>
      <c r="J4661" t="b">
        <v>1</v>
      </c>
      <c r="K4661" t="inlineStr">
        <is>
          <t>c988281b7261ea97c163deb19c8af1cd</t>
        </is>
      </c>
      <c r="L4661" t="inlineStr">
        <is>
          <t>c988281b7261ea97c163deb19c8af1cd</t>
        </is>
      </c>
      <c r="M4661" t="n">
        <v>660</v>
      </c>
      <c r="N4661" t="n">
        <v>660</v>
      </c>
    </row>
    <row r="4662">
      <c r="A4662" t="n">
        <v>154</v>
      </c>
      <c r="B4662" t="n">
        <v>2017</v>
      </c>
      <c r="C4662" t="n">
        <v>2177</v>
      </c>
      <c r="D4662" t="inlineStr">
        <is>
          <t>Im Juni 2016 hat das eidgenössische Parlament die Unternehmenssteuerreform III (USR III) beschlossen (u.a. Steuersenkungen um mobile Firmen in der Schweiz zu halten). Begrüssen Sie diesen Entscheid?</t>
        </is>
      </c>
      <c r="E4662" t="inlineStr">
        <is>
          <t>Standard-4</t>
        </is>
      </c>
      <c r="F4662" t="n">
        <v>4</v>
      </c>
      <c r="G4662" t="inlineStr">
        <is>
          <t>Finanzen &amp; Steuern</t>
        </is>
      </c>
      <c r="H4662" t="inlineStr">
        <is>
          <t>Q08015</t>
        </is>
      </c>
      <c r="I4662" t="inlineStr">
        <is>
          <t>de</t>
        </is>
      </c>
      <c r="J4662" t="b">
        <v>1</v>
      </c>
      <c r="K4662" t="inlineStr">
        <is>
          <t>c988281b7261ea97c163deb19c8af1cd</t>
        </is>
      </c>
      <c r="L4662" t="inlineStr">
        <is>
          <t>c988281b7261ea97c163deb19c8af1cd</t>
        </is>
      </c>
      <c r="M4662" t="n">
        <v>660</v>
      </c>
      <c r="N4662" t="n">
        <v>660</v>
      </c>
    </row>
    <row r="4663">
      <c r="A4663" t="n">
        <v>156</v>
      </c>
      <c r="B4663" t="n">
        <v>2017</v>
      </c>
      <c r="C4663" t="n">
        <v>2238</v>
      </c>
      <c r="D4663" t="inlineStr">
        <is>
          <t>Im Juni 2016 hat das eidgenössische Parlament die Unternehmenssteuerreform III (USR III) beschlossen (u.a. Steuersenkungen um mobile Firmen in der Schweiz zu halten). Begrüssen Sie diesen Entscheid?</t>
        </is>
      </c>
      <c r="E4663" t="inlineStr">
        <is>
          <t>Standard-4</t>
        </is>
      </c>
      <c r="F4663" t="n">
        <v>4</v>
      </c>
      <c r="G4663" t="inlineStr">
        <is>
          <t>Finanzen &amp; Steuern</t>
        </is>
      </c>
      <c r="H4663" t="inlineStr">
        <is>
          <t>Q08674</t>
        </is>
      </c>
      <c r="I4663" t="inlineStr">
        <is>
          <t>de</t>
        </is>
      </c>
      <c r="J4663" t="b">
        <v>1</v>
      </c>
      <c r="K4663" t="inlineStr">
        <is>
          <t>c988281b7261ea97c163deb19c8af1cd</t>
        </is>
      </c>
      <c r="L4663" t="inlineStr">
        <is>
          <t>c988281b7261ea97c163deb19c8af1cd</t>
        </is>
      </c>
      <c r="M4663" t="n">
        <v>660</v>
      </c>
      <c r="N4663" t="n">
        <v>660</v>
      </c>
    </row>
    <row r="4665">
      <c r="A4665" s="1">
        <f>== Cluster 648 – 8 Fragen – alle Fragen identisch ===</f>
        <v/>
      </c>
      <c r="B4665" s="1" t="n"/>
      <c r="C4665" s="1" t="n"/>
      <c r="D4665" s="1" t="n"/>
      <c r="E4665" s="1" t="n"/>
      <c r="F4665" s="1" t="n"/>
      <c r="G4665" s="1" t="n"/>
      <c r="H4665" s="1" t="n"/>
      <c r="I4665" s="1" t="n"/>
      <c r="J4665" s="1" t="n"/>
      <c r="K4665" s="1" t="n"/>
      <c r="L4665" s="1" t="n"/>
      <c r="M4665" s="1" t="n"/>
      <c r="N4665" s="1" t="n"/>
    </row>
    <row r="4666">
      <c r="A4666" t="inlineStr">
        <is>
          <t>ID_Wahl</t>
        </is>
      </c>
      <c r="B4666" t="inlineStr">
        <is>
          <t>Datum</t>
        </is>
      </c>
      <c r="C4666" t="inlineStr">
        <is>
          <t>Frage_ID</t>
        </is>
      </c>
      <c r="D4666" t="inlineStr">
        <is>
          <t>Frage_Text</t>
        </is>
      </c>
      <c r="E4666" t="inlineStr">
        <is>
          <t>Frage_Typ</t>
        </is>
      </c>
      <c r="F4666" t="inlineStr">
        <is>
          <t>Bereich_ID</t>
        </is>
      </c>
      <c r="G4666" t="inlineStr">
        <is>
          <t>Bereich</t>
        </is>
      </c>
      <c r="H4666" t="inlineStr">
        <is>
          <t>ID_gesamt</t>
        </is>
      </c>
      <c r="I4666" t="inlineStr">
        <is>
          <t>Sprache</t>
        </is>
      </c>
      <c r="J4666" t="inlineStr">
        <is>
          <t>Duplikat</t>
        </is>
      </c>
      <c r="K4666" t="inlineStr">
        <is>
          <t>Frage_Hash</t>
        </is>
      </c>
      <c r="L4666" t="inlineStr">
        <is>
          <t>Duplikat_Gruppe</t>
        </is>
      </c>
      <c r="M4666" t="inlineStr">
        <is>
          <t>Cluster_Duplikate</t>
        </is>
      </c>
      <c r="N4666" t="inlineStr">
        <is>
          <t>Cluster_Final</t>
        </is>
      </c>
    </row>
    <row r="4667">
      <c r="A4667" t="n">
        <v>123</v>
      </c>
      <c r="B4667" t="n">
        <v>2015</v>
      </c>
      <c r="C4667" t="n">
        <v>1885</v>
      </c>
      <c r="D4667" t="inlineStr">
        <is>
          <t>Soll die Schweiz die Zollfreigrenze senken, um so die Einkäufe im Ausland einzudämmen?</t>
        </is>
      </c>
      <c r="E4667" t="inlineStr">
        <is>
          <t>Standard-4</t>
        </is>
      </c>
      <c r="F4667" t="n">
        <v>1</v>
      </c>
      <c r="G4667" t="inlineStr">
        <is>
          <t>Aussenpolitik</t>
        </is>
      </c>
      <c r="H4667" t="inlineStr">
        <is>
          <t>Q04560</t>
        </is>
      </c>
      <c r="I4667" t="inlineStr">
        <is>
          <t>de</t>
        </is>
      </c>
      <c r="J4667" t="b">
        <v>1</v>
      </c>
      <c r="K4667" t="inlineStr">
        <is>
          <t>1707243e31bded067c850e78ce7b38c7</t>
        </is>
      </c>
      <c r="L4667" t="inlineStr">
        <is>
          <t>1707243e31bded067c850e78ce7b38c7</t>
        </is>
      </c>
      <c r="M4667" t="n">
        <v>648</v>
      </c>
      <c r="N4667" t="n">
        <v>648</v>
      </c>
    </row>
    <row r="4668">
      <c r="A4668" t="n">
        <v>122</v>
      </c>
      <c r="B4668" t="n">
        <v>2016</v>
      </c>
      <c r="C4668" t="n">
        <v>1846</v>
      </c>
      <c r="D4668" t="inlineStr">
        <is>
          <t>Soll die Schweiz die Zollfreigrenze senken, um so die Einkäufe im Ausland einzudämmen?</t>
        </is>
      </c>
      <c r="E4668" t="inlineStr">
        <is>
          <t>Standard-4</t>
        </is>
      </c>
      <c r="F4668" t="n">
        <v>1</v>
      </c>
      <c r="G4668" t="inlineStr">
        <is>
          <t>Aussenpolitik</t>
        </is>
      </c>
      <c r="H4668" t="inlineStr">
        <is>
          <t>Q04920</t>
        </is>
      </c>
      <c r="I4668" t="inlineStr">
        <is>
          <t>de</t>
        </is>
      </c>
      <c r="J4668" t="b">
        <v>1</v>
      </c>
      <c r="K4668" t="inlineStr">
        <is>
          <t>1707243e31bded067c850e78ce7b38c7</t>
        </is>
      </c>
      <c r="L4668" t="inlineStr">
        <is>
          <t>1707243e31bded067c850e78ce7b38c7</t>
        </is>
      </c>
      <c r="M4668" t="n">
        <v>648</v>
      </c>
      <c r="N4668" t="n">
        <v>648</v>
      </c>
    </row>
    <row r="4669">
      <c r="A4669" t="n">
        <v>154</v>
      </c>
      <c r="B4669" t="n">
        <v>2017</v>
      </c>
      <c r="C4669" t="n">
        <v>2184</v>
      </c>
      <c r="D4669" t="inlineStr">
        <is>
          <t>Soll die Schweiz die Zollfreigrenze senken, um so die Einkäufe im Ausland einzudämmen?</t>
        </is>
      </c>
      <c r="E4669" t="inlineStr">
        <is>
          <t>Standard-4</t>
        </is>
      </c>
      <c r="F4669" t="n">
        <v>1</v>
      </c>
      <c r="G4669" t="inlineStr">
        <is>
          <t>Aussenpolitik</t>
        </is>
      </c>
      <c r="H4669" t="inlineStr">
        <is>
          <t>Q05213</t>
        </is>
      </c>
      <c r="I4669" t="inlineStr">
        <is>
          <t>de</t>
        </is>
      </c>
      <c r="J4669" t="b">
        <v>1</v>
      </c>
      <c r="K4669" t="inlineStr">
        <is>
          <t>1707243e31bded067c850e78ce7b38c7</t>
        </is>
      </c>
      <c r="L4669" t="inlineStr">
        <is>
          <t>1707243e31bded067c850e78ce7b38c7</t>
        </is>
      </c>
      <c r="M4669" t="n">
        <v>648</v>
      </c>
      <c r="N4669" t="n">
        <v>648</v>
      </c>
    </row>
    <row r="4670">
      <c r="A4670" t="n">
        <v>156</v>
      </c>
      <c r="B4670" t="n">
        <v>2017</v>
      </c>
      <c r="C4670" t="n">
        <v>2264</v>
      </c>
      <c r="D4670" t="inlineStr">
        <is>
          <t>Soll die Schweiz die Zollfreigrenze senken, um so die Einkäufe im Ausland einzudämmen?</t>
        </is>
      </c>
      <c r="E4670" t="inlineStr">
        <is>
          <t>Standard-4</t>
        </is>
      </c>
      <c r="F4670" t="n">
        <v>1</v>
      </c>
      <c r="G4670" t="inlineStr">
        <is>
          <t>Aussenpolitik</t>
        </is>
      </c>
      <c r="H4670" t="inlineStr">
        <is>
          <t>Q05324</t>
        </is>
      </c>
      <c r="I4670" t="inlineStr">
        <is>
          <t>de</t>
        </is>
      </c>
      <c r="J4670" t="b">
        <v>1</v>
      </c>
      <c r="K4670" t="inlineStr">
        <is>
          <t>1707243e31bded067c850e78ce7b38c7</t>
        </is>
      </c>
      <c r="L4670" t="inlineStr">
        <is>
          <t>1707243e31bded067c850e78ce7b38c7</t>
        </is>
      </c>
      <c r="M4670" t="n">
        <v>648</v>
      </c>
      <c r="N4670" t="n">
        <v>648</v>
      </c>
    </row>
    <row r="4671">
      <c r="A4671" t="n">
        <v>122</v>
      </c>
      <c r="B4671" t="n">
        <v>2016</v>
      </c>
      <c r="C4671" t="n">
        <v>1846</v>
      </c>
      <c r="D4671" t="inlineStr">
        <is>
          <t>Soll die Schweiz die Zollfreigrenze senken, um so die Einkäufe im Ausland einzudämmen?</t>
        </is>
      </c>
      <c r="E4671" t="inlineStr">
        <is>
          <t>Standard-4</t>
        </is>
      </c>
      <c r="F4671" t="n">
        <v>1</v>
      </c>
      <c r="G4671" t="inlineStr">
        <is>
          <t>Aussenpolitik</t>
        </is>
      </c>
      <c r="H4671" t="inlineStr">
        <is>
          <t>Q06270</t>
        </is>
      </c>
      <c r="I4671" t="inlineStr">
        <is>
          <t>de</t>
        </is>
      </c>
      <c r="J4671" t="b">
        <v>1</v>
      </c>
      <c r="K4671" t="inlineStr">
        <is>
          <t>1707243e31bded067c850e78ce7b38c7</t>
        </is>
      </c>
      <c r="L4671" t="inlineStr">
        <is>
          <t>1707243e31bded067c850e78ce7b38c7</t>
        </is>
      </c>
      <c r="M4671" t="n">
        <v>648</v>
      </c>
      <c r="N4671" t="n">
        <v>648</v>
      </c>
    </row>
    <row r="4672">
      <c r="A4672" t="n">
        <v>123</v>
      </c>
      <c r="B4672" t="n">
        <v>2016</v>
      </c>
      <c r="C4672" t="n">
        <v>1885</v>
      </c>
      <c r="D4672" t="inlineStr">
        <is>
          <t>Soll die Schweiz die Zollfreigrenze senken, um so die Einkäufe im Ausland einzudämmen?</t>
        </is>
      </c>
      <c r="E4672" t="inlineStr">
        <is>
          <t>Standard-4</t>
        </is>
      </c>
      <c r="F4672" t="n">
        <v>1</v>
      </c>
      <c r="G4672" t="inlineStr">
        <is>
          <t>Aussenpolitik</t>
        </is>
      </c>
      <c r="H4672" t="inlineStr">
        <is>
          <t>Q06669</t>
        </is>
      </c>
      <c r="I4672" t="inlineStr">
        <is>
          <t>de</t>
        </is>
      </c>
      <c r="J4672" t="b">
        <v>1</v>
      </c>
      <c r="K4672" t="inlineStr">
        <is>
          <t>1707243e31bded067c850e78ce7b38c7</t>
        </is>
      </c>
      <c r="L4672" t="inlineStr">
        <is>
          <t>1707243e31bded067c850e78ce7b38c7</t>
        </is>
      </c>
      <c r="M4672" t="n">
        <v>648</v>
      </c>
      <c r="N4672" t="n">
        <v>648</v>
      </c>
    </row>
    <row r="4673">
      <c r="A4673" t="n">
        <v>154</v>
      </c>
      <c r="B4673" t="n">
        <v>2017</v>
      </c>
      <c r="C4673" t="n">
        <v>2184</v>
      </c>
      <c r="D4673" t="inlineStr">
        <is>
          <t>Soll die Schweiz die Zollfreigrenze senken, um so die Einkäufe im Ausland einzudämmen?</t>
        </is>
      </c>
      <c r="E4673" t="inlineStr">
        <is>
          <t>Standard-4</t>
        </is>
      </c>
      <c r="F4673" t="n">
        <v>1</v>
      </c>
      <c r="G4673" t="inlineStr">
        <is>
          <t>Aussenpolitik</t>
        </is>
      </c>
      <c r="H4673" t="inlineStr">
        <is>
          <t>Q08003</t>
        </is>
      </c>
      <c r="I4673" t="inlineStr">
        <is>
          <t>de</t>
        </is>
      </c>
      <c r="J4673" t="b">
        <v>1</v>
      </c>
      <c r="K4673" t="inlineStr">
        <is>
          <t>1707243e31bded067c850e78ce7b38c7</t>
        </is>
      </c>
      <c r="L4673" t="inlineStr">
        <is>
          <t>1707243e31bded067c850e78ce7b38c7</t>
        </is>
      </c>
      <c r="M4673" t="n">
        <v>648</v>
      </c>
      <c r="N4673" t="n">
        <v>648</v>
      </c>
    </row>
    <row r="4674">
      <c r="A4674" t="n">
        <v>156</v>
      </c>
      <c r="B4674" t="n">
        <v>2017</v>
      </c>
      <c r="C4674" t="n">
        <v>2264</v>
      </c>
      <c r="D4674" t="inlineStr">
        <is>
          <t>Soll die Schweiz die Zollfreigrenze senken, um so die Einkäufe im Ausland einzudämmen?</t>
        </is>
      </c>
      <c r="E4674" t="inlineStr">
        <is>
          <t>Standard-4</t>
        </is>
      </c>
      <c r="F4674" t="n">
        <v>1</v>
      </c>
      <c r="G4674" t="inlineStr">
        <is>
          <t>Aussenpolitik</t>
        </is>
      </c>
      <c r="H4674" t="inlineStr">
        <is>
          <t>Q08662</t>
        </is>
      </c>
      <c r="I4674" t="inlineStr">
        <is>
          <t>de</t>
        </is>
      </c>
      <c r="J4674" t="b">
        <v>1</v>
      </c>
      <c r="K4674" t="inlineStr">
        <is>
          <t>1707243e31bded067c850e78ce7b38c7</t>
        </is>
      </c>
      <c r="L4674" t="inlineStr">
        <is>
          <t>1707243e31bded067c850e78ce7b38c7</t>
        </is>
      </c>
      <c r="M4674" t="n">
        <v>648</v>
      </c>
      <c r="N4674" t="n">
        <v>648</v>
      </c>
    </row>
    <row r="4676">
      <c r="A4676" s="1">
        <f>== Cluster 512 – 8 Fragen – unterschiedliche Fragen vorhanden ===</f>
        <v/>
      </c>
      <c r="B4676" s="1" t="n"/>
      <c r="C4676" s="1" t="n"/>
      <c r="D4676" s="1" t="n"/>
      <c r="E4676" s="1" t="n"/>
      <c r="F4676" s="1" t="n"/>
      <c r="G4676" s="1" t="n"/>
      <c r="H4676" s="1" t="n"/>
      <c r="I4676" s="1" t="n"/>
      <c r="J4676" s="1" t="n"/>
      <c r="K4676" s="1" t="n"/>
      <c r="L4676" s="1" t="n"/>
      <c r="M4676" s="1" t="n"/>
      <c r="N4676" s="1" t="n"/>
    </row>
    <row r="4677">
      <c r="A4677" t="inlineStr">
        <is>
          <t>ID_Wahl</t>
        </is>
      </c>
      <c r="B4677" t="inlineStr">
        <is>
          <t>Datum</t>
        </is>
      </c>
      <c r="C4677" t="inlineStr">
        <is>
          <t>Frage_ID</t>
        </is>
      </c>
      <c r="D4677" t="inlineStr">
        <is>
          <t>Frage_Text</t>
        </is>
      </c>
      <c r="E4677" t="inlineStr">
        <is>
          <t>Frage_Typ</t>
        </is>
      </c>
      <c r="F4677" t="inlineStr">
        <is>
          <t>Bereich_ID</t>
        </is>
      </c>
      <c r="G4677" t="inlineStr">
        <is>
          <t>Bereich</t>
        </is>
      </c>
      <c r="H4677" t="inlineStr">
        <is>
          <t>ID_gesamt</t>
        </is>
      </c>
      <c r="I4677" t="inlineStr">
        <is>
          <t>Sprache</t>
        </is>
      </c>
      <c r="J4677" t="inlineStr">
        <is>
          <t>Duplikat</t>
        </is>
      </c>
      <c r="K4677" t="inlineStr">
        <is>
          <t>Frage_Hash</t>
        </is>
      </c>
      <c r="L4677" t="inlineStr">
        <is>
          <t>Duplikat_Gruppe</t>
        </is>
      </c>
      <c r="M4677" t="inlineStr">
        <is>
          <t>Cluster_Duplikate</t>
        </is>
      </c>
      <c r="N4677" t="inlineStr">
        <is>
          <t>Cluster_Final</t>
        </is>
      </c>
    </row>
    <row r="4678">
      <c r="A4678" t="n">
        <v>1037</v>
      </c>
      <c r="B4678" s="2" t="n">
        <v>44969</v>
      </c>
      <c r="C4678" t="n">
        <v>31805</v>
      </c>
      <c r="D4678" t="inlineStr">
        <is>
          <t>Befürworten Sie die Einführung eines (kantonalen) Mindestlohns von CHF 4'000 für eine Vollzeitstelle?</t>
        </is>
      </c>
      <c r="E4678" t="inlineStr">
        <is>
          <t>options4</t>
        </is>
      </c>
      <c r="F4678" t="n">
        <v>11370</v>
      </c>
      <c r="G4678" t="inlineStr">
        <is>
          <t>Wirtschaft &amp; Arbeit</t>
        </is>
      </c>
      <c r="H4678" t="inlineStr">
        <is>
          <t>Q02298</t>
        </is>
      </c>
      <c r="I4678" t="inlineStr">
        <is>
          <t>de</t>
        </is>
      </c>
      <c r="J4678" t="b">
        <v>1</v>
      </c>
      <c r="K4678" t="inlineStr">
        <is>
          <t>5f598392cdd6884524aada4726aac79c</t>
        </is>
      </c>
      <c r="L4678" t="inlineStr">
        <is>
          <t>5f598392cdd6884524aada4726aac79c</t>
        </is>
      </c>
      <c r="M4678" t="n">
        <v>512</v>
      </c>
      <c r="N4678" t="n">
        <v>512</v>
      </c>
    </row>
    <row r="4679">
      <c r="A4679" t="n">
        <v>1038</v>
      </c>
      <c r="B4679" s="2" t="n">
        <v>44969</v>
      </c>
      <c r="C4679" t="n">
        <v>31870</v>
      </c>
      <c r="D4679" t="inlineStr">
        <is>
          <t>Befürworten Sie die Einführung eines (kantonalen) Mindestlohns von CHF 4'000 für eine Vollzeitstelle?</t>
        </is>
      </c>
      <c r="E4679" t="inlineStr">
        <is>
          <t>options4</t>
        </is>
      </c>
      <c r="F4679" t="n">
        <v>11383</v>
      </c>
      <c r="G4679" t="inlineStr">
        <is>
          <t>Wirtschaft &amp; Arbeit</t>
        </is>
      </c>
      <c r="H4679" t="inlineStr">
        <is>
          <t>Q02360</t>
        </is>
      </c>
      <c r="I4679" t="inlineStr">
        <is>
          <t>de</t>
        </is>
      </c>
      <c r="J4679" t="b">
        <v>1</v>
      </c>
      <c r="K4679" t="inlineStr">
        <is>
          <t>5f598392cdd6884524aada4726aac79c</t>
        </is>
      </c>
      <c r="L4679" t="inlineStr">
        <is>
          <t>5f598392cdd6884524aada4726aac79c</t>
        </is>
      </c>
      <c r="M4679" t="n">
        <v>512</v>
      </c>
      <c r="N4679" t="n">
        <v>512</v>
      </c>
    </row>
    <row r="4680">
      <c r="A4680" t="n">
        <v>1039</v>
      </c>
      <c r="B4680" s="2" t="n">
        <v>44997</v>
      </c>
      <c r="C4680" t="n">
        <v>31931</v>
      </c>
      <c r="D4680" t="inlineStr">
        <is>
          <t>Befürworten Sie die Einführung eines (kantonalen) Mindestlohns von CHF 4'000 für eine Vollzeitstelle?</t>
        </is>
      </c>
      <c r="E4680" t="inlineStr">
        <is>
          <t>options4</t>
        </is>
      </c>
      <c r="F4680" t="n">
        <v>11395</v>
      </c>
      <c r="G4680" t="inlineStr">
        <is>
          <t>Wirtschaft &amp; Arbeit</t>
        </is>
      </c>
      <c r="H4680" t="inlineStr">
        <is>
          <t>Q02606</t>
        </is>
      </c>
      <c r="I4680" t="inlineStr">
        <is>
          <t>de</t>
        </is>
      </c>
      <c r="J4680" t="b">
        <v>1</v>
      </c>
      <c r="K4680" t="inlineStr">
        <is>
          <t>5f598392cdd6884524aada4726aac79c</t>
        </is>
      </c>
      <c r="L4680" t="inlineStr">
        <is>
          <t>5f598392cdd6884524aada4726aac79c</t>
        </is>
      </c>
      <c r="M4680" t="n">
        <v>512</v>
      </c>
      <c r="N4680" t="n">
        <v>512</v>
      </c>
    </row>
    <row r="4681">
      <c r="A4681" t="n">
        <v>1041</v>
      </c>
      <c r="B4681" s="2" t="n">
        <v>44997</v>
      </c>
      <c r="C4681" t="n">
        <v>32054</v>
      </c>
      <c r="D4681" t="inlineStr">
        <is>
          <t>Befürworten Sie die Einführung eines (kantonalen) Mindestlohns von CHF 4'000 für eine Vollzeitstelle?</t>
        </is>
      </c>
      <c r="E4681" t="inlineStr">
        <is>
          <t>options4</t>
        </is>
      </c>
      <c r="F4681" t="n">
        <v>11420</v>
      </c>
      <c r="G4681" t="inlineStr">
        <is>
          <t>Wirtschaft &amp; Arbeit</t>
        </is>
      </c>
      <c r="H4681" t="inlineStr">
        <is>
          <t>Q02663</t>
        </is>
      </c>
      <c r="I4681" t="inlineStr">
        <is>
          <t>de</t>
        </is>
      </c>
      <c r="J4681" t="b">
        <v>1</v>
      </c>
      <c r="K4681" t="inlineStr">
        <is>
          <t>5f598392cdd6884524aada4726aac79c</t>
        </is>
      </c>
      <c r="L4681" t="inlineStr">
        <is>
          <t>5f598392cdd6884524aada4726aac79c</t>
        </is>
      </c>
      <c r="M4681" t="n">
        <v>512</v>
      </c>
      <c r="N4681" t="n">
        <v>512</v>
      </c>
    </row>
    <row r="4682">
      <c r="A4682" t="n">
        <v>1044</v>
      </c>
      <c r="B4682" s="2" t="n">
        <v>45018</v>
      </c>
      <c r="C4682" t="n">
        <v>32005</v>
      </c>
      <c r="D4682" t="inlineStr">
        <is>
          <t>Befürworten Sie die Einführung eines (kantonalen) Mindestlohns von CHF 4'000 für eine Vollzeitstelle?</t>
        </is>
      </c>
      <c r="E4682" t="inlineStr">
        <is>
          <t>options4</t>
        </is>
      </c>
      <c r="F4682" t="n">
        <v>11408</v>
      </c>
      <c r="G4682" t="inlineStr">
        <is>
          <t>Wirtschaft &amp; Arbeit</t>
        </is>
      </c>
      <c r="H4682" t="inlineStr">
        <is>
          <t>Q02729</t>
        </is>
      </c>
      <c r="I4682" t="inlineStr">
        <is>
          <t>de</t>
        </is>
      </c>
      <c r="J4682" t="b">
        <v>1</v>
      </c>
      <c r="K4682" t="inlineStr">
        <is>
          <t>5f598392cdd6884524aada4726aac79c</t>
        </is>
      </c>
      <c r="L4682" t="inlineStr">
        <is>
          <t>5f598392cdd6884524aada4726aac79c</t>
        </is>
      </c>
      <c r="M4682" t="n">
        <v>512</v>
      </c>
      <c r="N4682" t="n">
        <v>512</v>
      </c>
    </row>
    <row r="4683">
      <c r="A4683" t="n">
        <v>1105</v>
      </c>
      <c r="B4683" s="2" t="n">
        <v>45396</v>
      </c>
      <c r="C4683" t="n">
        <v>32331</v>
      </c>
      <c r="D4683" t="inlineStr">
        <is>
          <t xml:space="preserve">Befürworten Sie die Einführung eines (kantonalen) Mindestlohns von CHF 4'000 für eine Vollzeitstelle? </t>
        </is>
      </c>
      <c r="E4683" t="inlineStr">
        <is>
          <t>options4</t>
        </is>
      </c>
      <c r="F4683" t="n">
        <v>11506</v>
      </c>
      <c r="G4683" t="inlineStr">
        <is>
          <t>Wirtschaft &amp; Arbeit</t>
        </is>
      </c>
      <c r="H4683" t="inlineStr">
        <is>
          <t>Q02898</t>
        </is>
      </c>
      <c r="I4683" t="inlineStr">
        <is>
          <t>de</t>
        </is>
      </c>
      <c r="J4683" t="b">
        <v>1</v>
      </c>
      <c r="K4683" t="inlineStr">
        <is>
          <t>5f598392cdd6884524aada4726aac79c</t>
        </is>
      </c>
      <c r="L4683" t="inlineStr">
        <is>
          <t>5f598392cdd6884524aada4726aac79c</t>
        </is>
      </c>
      <c r="M4683" t="n">
        <v>512</v>
      </c>
      <c r="N4683" t="n">
        <v>512</v>
      </c>
    </row>
    <row r="4684">
      <c r="A4684" t="n">
        <v>1094</v>
      </c>
      <c r="B4684" s="2" t="n">
        <v>45354</v>
      </c>
      <c r="C4684" t="n">
        <v>32414</v>
      </c>
      <c r="D4684" t="inlineStr">
        <is>
          <t>Befürworten Sie die Einführung eines (kantonalen) Mindestlohns von CHF 4'000 für eine Vollzeitstelle?</t>
        </is>
      </c>
      <c r="E4684" t="inlineStr">
        <is>
          <t>options4</t>
        </is>
      </c>
      <c r="F4684" t="n">
        <v>11482</v>
      </c>
      <c r="G4684" t="inlineStr">
        <is>
          <t>Wirtschaft &amp; Arbeit</t>
        </is>
      </c>
      <c r="H4684" t="inlineStr">
        <is>
          <t>Q02950</t>
        </is>
      </c>
      <c r="I4684" t="inlineStr">
        <is>
          <t>de</t>
        </is>
      </c>
      <c r="J4684" t="b">
        <v>1</v>
      </c>
      <c r="K4684" t="inlineStr">
        <is>
          <t>5f598392cdd6884524aada4726aac79c</t>
        </is>
      </c>
      <c r="L4684" t="inlineStr">
        <is>
          <t>5f598392cdd6884524aada4726aac79c</t>
        </is>
      </c>
      <c r="M4684" t="n">
        <v>512</v>
      </c>
      <c r="N4684" t="n">
        <v>512</v>
      </c>
    </row>
    <row r="4685">
      <c r="A4685" t="n">
        <v>1097</v>
      </c>
      <c r="B4685" s="2" t="n">
        <v>45389</v>
      </c>
      <c r="C4685" t="n">
        <v>32516</v>
      </c>
      <c r="D4685" t="inlineStr">
        <is>
          <t xml:space="preserve">Befürworten Sie die Einführung eines (kantonalen) Mindestlohns von CHF 4'000 für eine Vollzeitstelle? </t>
        </is>
      </c>
      <c r="E4685" t="inlineStr">
        <is>
          <t>options4</t>
        </is>
      </c>
      <c r="F4685" t="n">
        <v>11516</v>
      </c>
      <c r="G4685" t="inlineStr">
        <is>
          <t>Wirtschaft &amp; Arbeit</t>
        </is>
      </c>
      <c r="H4685" t="inlineStr">
        <is>
          <t>Q03047</t>
        </is>
      </c>
      <c r="I4685" t="inlineStr">
        <is>
          <t>de</t>
        </is>
      </c>
      <c r="J4685" t="b">
        <v>1</v>
      </c>
      <c r="K4685" t="inlineStr">
        <is>
          <t>5f598392cdd6884524aada4726aac79c</t>
        </is>
      </c>
      <c r="L4685" t="inlineStr">
        <is>
          <t>5f598392cdd6884524aada4726aac79c</t>
        </is>
      </c>
      <c r="M4685" t="n">
        <v>512</v>
      </c>
      <c r="N4685" t="n">
        <v>512</v>
      </c>
    </row>
    <row r="4687">
      <c r="A4687" s="1">
        <f>== Cluster 1295 – 8 Fragen – alle Fragen identisch ===</f>
        <v/>
      </c>
      <c r="B4687" s="1" t="n"/>
      <c r="C4687" s="1" t="n"/>
      <c r="D4687" s="1" t="n"/>
      <c r="E4687" s="1" t="n"/>
      <c r="F4687" s="1" t="n"/>
      <c r="G4687" s="1" t="n"/>
      <c r="H4687" s="1" t="n"/>
      <c r="I4687" s="1" t="n"/>
      <c r="J4687" s="1" t="n"/>
      <c r="K4687" s="1" t="n"/>
      <c r="L4687" s="1" t="n"/>
      <c r="M4687" s="1" t="n"/>
      <c r="N4687" s="1" t="n"/>
    </row>
    <row r="4688">
      <c r="A4688" t="inlineStr">
        <is>
          <t>ID_Wahl</t>
        </is>
      </c>
      <c r="B4688" t="inlineStr">
        <is>
          <t>Datum</t>
        </is>
      </c>
      <c r="C4688" t="inlineStr">
        <is>
          <t>Frage_ID</t>
        </is>
      </c>
      <c r="D4688" t="inlineStr">
        <is>
          <t>Frage_Text</t>
        </is>
      </c>
      <c r="E4688" t="inlineStr">
        <is>
          <t>Frage_Typ</t>
        </is>
      </c>
      <c r="F4688" t="inlineStr">
        <is>
          <t>Bereich_ID</t>
        </is>
      </c>
      <c r="G4688" t="inlineStr">
        <is>
          <t>Bereich</t>
        </is>
      </c>
      <c r="H4688" t="inlineStr">
        <is>
          <t>ID_gesamt</t>
        </is>
      </c>
      <c r="I4688" t="inlineStr">
        <is>
          <t>Sprache</t>
        </is>
      </c>
      <c r="J4688" t="inlineStr">
        <is>
          <t>Duplikat</t>
        </is>
      </c>
      <c r="K4688" t="inlineStr">
        <is>
          <t>Frage_Hash</t>
        </is>
      </c>
      <c r="L4688" t="inlineStr">
        <is>
          <t>Duplikat_Gruppe</t>
        </is>
      </c>
      <c r="M4688" t="inlineStr">
        <is>
          <t>Cluster_Duplikate</t>
        </is>
      </c>
      <c r="N4688" t="inlineStr">
        <is>
          <t>Cluster_Final</t>
        </is>
      </c>
    </row>
    <row r="4689">
      <c r="A4689" t="n">
        <v>26</v>
      </c>
      <c r="B4689" t="n">
        <v>2012</v>
      </c>
      <c r="C4689" t="n">
        <v>12</v>
      </c>
      <c r="D4689" t="inlineStr">
        <is>
          <t>Es sind keine Übersetzungen für diese Sprache verfügbar!</t>
        </is>
      </c>
      <c r="E4689" t="inlineStr">
        <is>
          <t>Standard-4</t>
        </is>
      </c>
      <c r="F4689" t="n">
        <v/>
      </c>
      <c r="G4689" t="n">
        <v/>
      </c>
      <c r="H4689" t="inlineStr">
        <is>
          <t>Q06269</t>
        </is>
      </c>
      <c r="I4689" t="inlineStr">
        <is>
          <t>de</t>
        </is>
      </c>
      <c r="J4689" t="b">
        <v>1</v>
      </c>
      <c r="K4689" t="inlineStr">
        <is>
          <t>c86ac3f25a8ac5c50ab36fbf3409c763</t>
        </is>
      </c>
      <c r="L4689" t="inlineStr">
        <is>
          <t>c86ac3f25a8ac5c50ab36fbf3409c763</t>
        </is>
      </c>
      <c r="M4689" t="n">
        <v>1295</v>
      </c>
      <c r="N4689" t="n">
        <v>1295</v>
      </c>
    </row>
    <row r="4690">
      <c r="A4690" t="n">
        <v>56</v>
      </c>
      <c r="B4690" t="n">
        <v>2014</v>
      </c>
      <c r="C4690" t="n">
        <v>12</v>
      </c>
      <c r="D4690" t="inlineStr">
        <is>
          <t>Es sind keine Übersetzungen für diese Sprache verfügbar!</t>
        </is>
      </c>
      <c r="E4690" t="inlineStr">
        <is>
          <t>Standard-4</t>
        </is>
      </c>
      <c r="F4690" t="n">
        <v/>
      </c>
      <c r="G4690" t="n">
        <v/>
      </c>
      <c r="H4690" t="inlineStr">
        <is>
          <t>Q06443</t>
        </is>
      </c>
      <c r="I4690" t="inlineStr">
        <is>
          <t>de</t>
        </is>
      </c>
      <c r="J4690" t="b">
        <v>1</v>
      </c>
      <c r="K4690" t="inlineStr">
        <is>
          <t>c86ac3f25a8ac5c50ab36fbf3409c763</t>
        </is>
      </c>
      <c r="L4690" t="inlineStr">
        <is>
          <t>c86ac3f25a8ac5c50ab36fbf3409c763</t>
        </is>
      </c>
      <c r="M4690" t="n">
        <v>1295</v>
      </c>
      <c r="N4690" t="n">
        <v>1295</v>
      </c>
    </row>
    <row r="4691">
      <c r="A4691" t="n">
        <v>36</v>
      </c>
      <c r="B4691" t="n">
        <v>2012</v>
      </c>
      <c r="C4691" t="n">
        <v>12</v>
      </c>
      <c r="D4691" t="inlineStr">
        <is>
          <t>Es sind keine Übersetzungen für diese Sprache verfügbar!</t>
        </is>
      </c>
      <c r="E4691" t="inlineStr">
        <is>
          <t>Standard-4</t>
        </is>
      </c>
      <c r="F4691" t="n">
        <v/>
      </c>
      <c r="G4691" t="n">
        <v/>
      </c>
      <c r="H4691" t="inlineStr">
        <is>
          <t>Q06666</t>
        </is>
      </c>
      <c r="I4691" t="inlineStr">
        <is>
          <t>de</t>
        </is>
      </c>
      <c r="J4691" t="b">
        <v>1</v>
      </c>
      <c r="K4691" t="inlineStr">
        <is>
          <t>c86ac3f25a8ac5c50ab36fbf3409c763</t>
        </is>
      </c>
      <c r="L4691" t="inlineStr">
        <is>
          <t>c86ac3f25a8ac5c50ab36fbf3409c763</t>
        </is>
      </c>
      <c r="M4691" t="n">
        <v>1295</v>
      </c>
      <c r="N4691" t="n">
        <v>1295</v>
      </c>
    </row>
    <row r="4692">
      <c r="A4692" t="n">
        <v>4</v>
      </c>
      <c r="B4692" t="n">
        <v>2011</v>
      </c>
      <c r="C4692" t="n">
        <v>12</v>
      </c>
      <c r="D4692" t="inlineStr">
        <is>
          <t>Es sind keine Übersetzungen für diese Sprache verfügbar!</t>
        </is>
      </c>
      <c r="E4692" t="inlineStr">
        <is>
          <t>Standard-4</t>
        </is>
      </c>
      <c r="F4692" t="n">
        <v/>
      </c>
      <c r="G4692" t="n">
        <v/>
      </c>
      <c r="H4692" t="inlineStr">
        <is>
          <t>Q06844</t>
        </is>
      </c>
      <c r="I4692" t="inlineStr">
        <is>
          <t>de</t>
        </is>
      </c>
      <c r="J4692" t="b">
        <v>1</v>
      </c>
      <c r="K4692" t="inlineStr">
        <is>
          <t>c86ac3f25a8ac5c50ab36fbf3409c763</t>
        </is>
      </c>
      <c r="L4692" t="inlineStr">
        <is>
          <t>c86ac3f25a8ac5c50ab36fbf3409c763</t>
        </is>
      </c>
      <c r="M4692" t="n">
        <v>1295</v>
      </c>
      <c r="N4692" t="n">
        <v>1295</v>
      </c>
    </row>
    <row r="4693">
      <c r="A4693" t="n">
        <v>63</v>
      </c>
      <c r="B4693" t="n">
        <v>2014</v>
      </c>
      <c r="C4693" t="n">
        <v>12</v>
      </c>
      <c r="D4693" t="inlineStr">
        <is>
          <t>Es sind keine Übersetzungen für diese Sprache verfügbar!</t>
        </is>
      </c>
      <c r="E4693" t="inlineStr">
        <is>
          <t>Standard-4</t>
        </is>
      </c>
      <c r="F4693" t="n">
        <v/>
      </c>
      <c r="G4693" t="n">
        <v/>
      </c>
      <c r="H4693" t="inlineStr">
        <is>
          <t>Q07014</t>
        </is>
      </c>
      <c r="I4693" t="inlineStr">
        <is>
          <t>de</t>
        </is>
      </c>
      <c r="J4693" t="b">
        <v>1</v>
      </c>
      <c r="K4693" t="inlineStr">
        <is>
          <t>c86ac3f25a8ac5c50ab36fbf3409c763</t>
        </is>
      </c>
      <c r="L4693" t="inlineStr">
        <is>
          <t>c86ac3f25a8ac5c50ab36fbf3409c763</t>
        </is>
      </c>
      <c r="M4693" t="n">
        <v>1295</v>
      </c>
      <c r="N4693" t="n">
        <v>1295</v>
      </c>
    </row>
    <row r="4694">
      <c r="A4694" t="n">
        <v>61</v>
      </c>
      <c r="B4694" t="n">
        <v>2014</v>
      </c>
      <c r="C4694" t="n">
        <v>12</v>
      </c>
      <c r="D4694" t="inlineStr">
        <is>
          <t>Es sind keine Übersetzungen für diese Sprache verfügbar!</t>
        </is>
      </c>
      <c r="E4694" t="inlineStr">
        <is>
          <t>Standard-4</t>
        </is>
      </c>
      <c r="F4694" t="n">
        <v/>
      </c>
      <c r="G4694" t="n">
        <v/>
      </c>
      <c r="H4694" t="inlineStr">
        <is>
          <t>Q07129</t>
        </is>
      </c>
      <c r="I4694" t="inlineStr">
        <is>
          <t>de</t>
        </is>
      </c>
      <c r="J4694" t="b">
        <v>1</v>
      </c>
      <c r="K4694" t="inlineStr">
        <is>
          <t>c86ac3f25a8ac5c50ab36fbf3409c763</t>
        </is>
      </c>
      <c r="L4694" t="inlineStr">
        <is>
          <t>c86ac3f25a8ac5c50ab36fbf3409c763</t>
        </is>
      </c>
      <c r="M4694" t="n">
        <v>1295</v>
      </c>
      <c r="N4694" t="n">
        <v>1295</v>
      </c>
    </row>
    <row r="4695">
      <c r="A4695" t="n">
        <v>8</v>
      </c>
      <c r="B4695" t="n">
        <v>2012</v>
      </c>
      <c r="C4695" t="n">
        <v>12</v>
      </c>
      <c r="D4695" t="inlineStr">
        <is>
          <t>Es sind keine Übersetzungen für diese Sprache verfügbar!</t>
        </is>
      </c>
      <c r="E4695" t="inlineStr">
        <is>
          <t>Standard-4</t>
        </is>
      </c>
      <c r="F4695" t="n">
        <v/>
      </c>
      <c r="G4695" t="n">
        <v/>
      </c>
      <c r="H4695" t="inlineStr">
        <is>
          <t>Q07801</t>
        </is>
      </c>
      <c r="I4695" t="inlineStr">
        <is>
          <t>de</t>
        </is>
      </c>
      <c r="J4695" t="b">
        <v>1</v>
      </c>
      <c r="K4695" t="inlineStr">
        <is>
          <t>c86ac3f25a8ac5c50ab36fbf3409c763</t>
        </is>
      </c>
      <c r="L4695" t="inlineStr">
        <is>
          <t>c86ac3f25a8ac5c50ab36fbf3409c763</t>
        </is>
      </c>
      <c r="M4695" t="n">
        <v>1295</v>
      </c>
      <c r="N4695" t="n">
        <v>1295</v>
      </c>
    </row>
    <row r="4696">
      <c r="A4696" t="n">
        <v>15</v>
      </c>
      <c r="B4696" t="n">
        <v>2012</v>
      </c>
      <c r="C4696" t="n">
        <v>12</v>
      </c>
      <c r="D4696" t="inlineStr">
        <is>
          <t>Es sind keine Übersetzungen für diese Sprache verfügbar!</t>
        </is>
      </c>
      <c r="E4696" t="inlineStr">
        <is>
          <t>Standard-4</t>
        </is>
      </c>
      <c r="F4696" t="n">
        <v/>
      </c>
      <c r="G4696" t="n">
        <v/>
      </c>
      <c r="H4696" t="inlineStr">
        <is>
          <t>Q08213</t>
        </is>
      </c>
      <c r="I4696" t="inlineStr">
        <is>
          <t>de</t>
        </is>
      </c>
      <c r="J4696" t="b">
        <v>1</v>
      </c>
      <c r="K4696" t="inlineStr">
        <is>
          <t>c86ac3f25a8ac5c50ab36fbf3409c763</t>
        </is>
      </c>
      <c r="L4696" t="inlineStr">
        <is>
          <t>c86ac3f25a8ac5c50ab36fbf3409c763</t>
        </is>
      </c>
      <c r="M4696" t="n">
        <v>1295</v>
      </c>
      <c r="N4696" t="n">
        <v>1295</v>
      </c>
    </row>
    <row r="4698">
      <c r="A4698" s="1">
        <f>== Cluster 442 – 8 Fragen – alle Fragen identisch ===</f>
        <v/>
      </c>
      <c r="B4698" s="1" t="n"/>
      <c r="C4698" s="1" t="n"/>
      <c r="D4698" s="1" t="n"/>
      <c r="E4698" s="1" t="n"/>
      <c r="F4698" s="1" t="n"/>
      <c r="G4698" s="1" t="n"/>
      <c r="H4698" s="1" t="n"/>
      <c r="I4698" s="1" t="n"/>
      <c r="J4698" s="1" t="n"/>
      <c r="K4698" s="1" t="n"/>
      <c r="L4698" s="1" t="n"/>
      <c r="M4698" s="1" t="n"/>
      <c r="N4698" s="1" t="n"/>
    </row>
    <row r="4699">
      <c r="A4699" t="inlineStr">
        <is>
          <t>ID_Wahl</t>
        </is>
      </c>
      <c r="B4699" t="inlineStr">
        <is>
          <t>Datum</t>
        </is>
      </c>
      <c r="C4699" t="inlineStr">
        <is>
          <t>Frage_ID</t>
        </is>
      </c>
      <c r="D4699" t="inlineStr">
        <is>
          <t>Frage_Text</t>
        </is>
      </c>
      <c r="E4699" t="inlineStr">
        <is>
          <t>Frage_Typ</t>
        </is>
      </c>
      <c r="F4699" t="inlineStr">
        <is>
          <t>Bereich_ID</t>
        </is>
      </c>
      <c r="G4699" t="inlineStr">
        <is>
          <t>Bereich</t>
        </is>
      </c>
      <c r="H4699" t="inlineStr">
        <is>
          <t>ID_gesamt</t>
        </is>
      </c>
      <c r="I4699" t="inlineStr">
        <is>
          <t>Sprache</t>
        </is>
      </c>
      <c r="J4699" t="inlineStr">
        <is>
          <t>Duplikat</t>
        </is>
      </c>
      <c r="K4699" t="inlineStr">
        <is>
          <t>Frage_Hash</t>
        </is>
      </c>
      <c r="L4699" t="inlineStr">
        <is>
          <t>Duplikat_Gruppe</t>
        </is>
      </c>
      <c r="M4699" t="inlineStr">
        <is>
          <t>Cluster_Duplikate</t>
        </is>
      </c>
      <c r="N4699" t="inlineStr">
        <is>
          <t>Cluster_Final</t>
        </is>
      </c>
    </row>
    <row r="4700">
      <c r="A4700" t="n">
        <v>84</v>
      </c>
      <c r="B4700" s="2" t="n">
        <v>44605</v>
      </c>
      <c r="C4700" t="n">
        <v>4739</v>
      </c>
      <c r="D4700" t="inlineStr">
        <is>
          <t>Soll die Schweiz Einkäufe im Ausland erschweren (z.B. Senkung der Mehrwertsteuer-Freigrenze von 300 auf 50 CHF Einkaufswert)?</t>
        </is>
      </c>
      <c r="E4700" t="inlineStr">
        <is>
          <t>options4</t>
        </is>
      </c>
      <c r="F4700" t="n">
        <v>4720</v>
      </c>
      <c r="G4700" t="inlineStr">
        <is>
          <t>Aussenbeziehungen</t>
        </is>
      </c>
      <c r="H4700" t="inlineStr">
        <is>
          <t>Q01554</t>
        </is>
      </c>
      <c r="I4700" t="inlineStr">
        <is>
          <t>de</t>
        </is>
      </c>
      <c r="J4700" t="b">
        <v>1</v>
      </c>
      <c r="K4700" t="inlineStr">
        <is>
          <t>f38868439dce0ad7bffe4b929db656a8</t>
        </is>
      </c>
      <c r="L4700" t="inlineStr">
        <is>
          <t>f38868439dce0ad7bffe4b929db656a8</t>
        </is>
      </c>
      <c r="M4700" t="n">
        <v>442</v>
      </c>
      <c r="N4700" t="n">
        <v>442</v>
      </c>
    </row>
    <row r="4701">
      <c r="A4701" t="n">
        <v>92</v>
      </c>
      <c r="B4701" s="2" t="n">
        <v>44647</v>
      </c>
      <c r="C4701" t="n">
        <v>5679</v>
      </c>
      <c r="D4701" t="inlineStr">
        <is>
          <t>Soll die Schweiz Einkäufe im Ausland erschweren (z.B. Senkung der Mehrwertsteuer-Freigrenze von 300 auf 50 CHF Einkaufswert)?</t>
        </is>
      </c>
      <c r="E4701" t="inlineStr">
        <is>
          <t>options4</t>
        </is>
      </c>
      <c r="F4701" t="n">
        <v>5571</v>
      </c>
      <c r="G4701" t="inlineStr">
        <is>
          <t>Politisches System &amp; Aussenbeziehungen</t>
        </is>
      </c>
      <c r="H4701" t="inlineStr">
        <is>
          <t>Q01662</t>
        </is>
      </c>
      <c r="I4701" t="inlineStr">
        <is>
          <t>de</t>
        </is>
      </c>
      <c r="J4701" t="b">
        <v>1</v>
      </c>
      <c r="K4701" t="inlineStr">
        <is>
          <t>f38868439dce0ad7bffe4b929db656a8</t>
        </is>
      </c>
      <c r="L4701" t="inlineStr">
        <is>
          <t>f38868439dce0ad7bffe4b929db656a8</t>
        </is>
      </c>
      <c r="M4701" t="n">
        <v>442</v>
      </c>
      <c r="N4701" t="n">
        <v>442</v>
      </c>
    </row>
    <row r="4702">
      <c r="A4702" t="n">
        <v>108</v>
      </c>
      <c r="B4702" s="2" t="n">
        <v>44647</v>
      </c>
      <c r="C4702" t="n">
        <v>5886</v>
      </c>
      <c r="D4702" t="inlineStr">
        <is>
          <t>Soll die Schweiz Einkäufe im Ausland erschweren (z.B. Senkung der Mehrwertsteuer-Freigrenze von 300 auf 50 CHF Einkaufswert)?</t>
        </is>
      </c>
      <c r="E4702" t="inlineStr">
        <is>
          <t>options4</t>
        </is>
      </c>
      <c r="F4702" t="n">
        <v>5567</v>
      </c>
      <c r="G4702" t="inlineStr">
        <is>
          <t>Politisches System &amp; Aussenbeziehungen</t>
        </is>
      </c>
      <c r="H4702" t="inlineStr">
        <is>
          <t>Q01714</t>
        </is>
      </c>
      <c r="I4702" t="inlineStr">
        <is>
          <t>de</t>
        </is>
      </c>
      <c r="J4702" t="b">
        <v>1</v>
      </c>
      <c r="K4702" t="inlineStr">
        <is>
          <t>f38868439dce0ad7bffe4b929db656a8</t>
        </is>
      </c>
      <c r="L4702" t="inlineStr">
        <is>
          <t>f38868439dce0ad7bffe4b929db656a8</t>
        </is>
      </c>
      <c r="M4702" t="n">
        <v>442</v>
      </c>
      <c r="N4702" t="n">
        <v>442</v>
      </c>
    </row>
    <row r="4703">
      <c r="A4703" t="n">
        <v>95</v>
      </c>
      <c r="B4703" s="2" t="n">
        <v>44647</v>
      </c>
      <c r="C4703" t="n">
        <v>5781</v>
      </c>
      <c r="D4703" t="inlineStr">
        <is>
          <t>Soll die Schweiz Einkäufe im Ausland erschweren (z.B. Senkung der Mehrwertsteuer-Freigrenze von 300 auf 50 CHF Einkaufswert)?</t>
        </is>
      </c>
      <c r="E4703" t="inlineStr">
        <is>
          <t>options4</t>
        </is>
      </c>
      <c r="F4703" t="n">
        <v>5572</v>
      </c>
      <c r="G4703" t="inlineStr">
        <is>
          <t>Politisches System &amp; Aussenbeziehungen</t>
        </is>
      </c>
      <c r="H4703" t="inlineStr">
        <is>
          <t>Q01767</t>
        </is>
      </c>
      <c r="I4703" t="inlineStr">
        <is>
          <t>de</t>
        </is>
      </c>
      <c r="J4703" t="b">
        <v>1</v>
      </c>
      <c r="K4703" t="inlineStr">
        <is>
          <t>f38868439dce0ad7bffe4b929db656a8</t>
        </is>
      </c>
      <c r="L4703" t="inlineStr">
        <is>
          <t>f38868439dce0ad7bffe4b929db656a8</t>
        </is>
      </c>
      <c r="M4703" t="n">
        <v>442</v>
      </c>
      <c r="N4703" t="n">
        <v>442</v>
      </c>
    </row>
    <row r="4704">
      <c r="A4704" t="n">
        <v>1037</v>
      </c>
      <c r="B4704" s="2" t="n">
        <v>44969</v>
      </c>
      <c r="C4704" t="n">
        <v>31806</v>
      </c>
      <c r="D4704" t="inlineStr">
        <is>
          <t>Soll die Schweiz Einkäufe im Ausland erschweren (z.B. Senkung der Mehrwertsteuer-Freigrenze von 300 auf 50 CHF Einkaufswert)?</t>
        </is>
      </c>
      <c r="E4704" t="inlineStr">
        <is>
          <t>options4</t>
        </is>
      </c>
      <c r="F4704" t="n">
        <v>11370</v>
      </c>
      <c r="G4704" t="inlineStr">
        <is>
          <t>Wirtschaft &amp; Arbeit</t>
        </is>
      </c>
      <c r="H4704" t="inlineStr">
        <is>
          <t>Q02299</t>
        </is>
      </c>
      <c r="I4704" t="inlineStr">
        <is>
          <t>de</t>
        </is>
      </c>
      <c r="J4704" t="b">
        <v>1</v>
      </c>
      <c r="K4704" t="inlineStr">
        <is>
          <t>f38868439dce0ad7bffe4b929db656a8</t>
        </is>
      </c>
      <c r="L4704" t="inlineStr">
        <is>
          <t>f38868439dce0ad7bffe4b929db656a8</t>
        </is>
      </c>
      <c r="M4704" t="n">
        <v>442</v>
      </c>
      <c r="N4704" t="n">
        <v>442</v>
      </c>
    </row>
    <row r="4705">
      <c r="A4705" t="n">
        <v>1086</v>
      </c>
      <c r="B4705" s="2" t="n">
        <v>45354</v>
      </c>
      <c r="C4705" t="n">
        <v>32354</v>
      </c>
      <c r="D4705" t="inlineStr">
        <is>
          <t>Soll die Schweiz Einkäufe im Ausland erschweren (z.B. Senkung der Mehrwertsteuer-Freigrenze von 300 auf 50 CHF Einkaufswert)?</t>
        </is>
      </c>
      <c r="E4705" t="inlineStr">
        <is>
          <t>options4</t>
        </is>
      </c>
      <c r="F4705" t="n">
        <v>11469</v>
      </c>
      <c r="G4705" t="inlineStr">
        <is>
          <t>Wirtschaft &amp; Arbeit</t>
        </is>
      </c>
      <c r="H4705" t="inlineStr">
        <is>
          <t>Q02849</t>
        </is>
      </c>
      <c r="I4705" t="inlineStr">
        <is>
          <t>de</t>
        </is>
      </c>
      <c r="J4705" t="b">
        <v>1</v>
      </c>
      <c r="K4705" t="inlineStr">
        <is>
          <t>f38868439dce0ad7bffe4b929db656a8</t>
        </is>
      </c>
      <c r="L4705" t="inlineStr">
        <is>
          <t>f38868439dce0ad7bffe4b929db656a8</t>
        </is>
      </c>
      <c r="M4705" t="n">
        <v>442</v>
      </c>
      <c r="N4705" t="n">
        <v>442</v>
      </c>
    </row>
    <row r="4706">
      <c r="A4706" t="n">
        <v>1122</v>
      </c>
      <c r="B4706" s="2" t="n">
        <v>45557</v>
      </c>
      <c r="C4706" t="n">
        <v>32758</v>
      </c>
      <c r="D4706" t="inlineStr">
        <is>
          <t>Soll die Schweiz Einkäufe im Ausland erschweren (z.B. Senkung der Mehrwertsteuer-Freigrenze von 300 auf 50 CHF Einkaufswert)?</t>
        </is>
      </c>
      <c r="E4706" t="inlineStr">
        <is>
          <t>options4</t>
        </is>
      </c>
      <c r="F4706" t="n">
        <v>11576</v>
      </c>
      <c r="G4706" t="inlineStr">
        <is>
          <t>Wirtschaft &amp; Arbeit</t>
        </is>
      </c>
      <c r="H4706" t="inlineStr">
        <is>
          <t>Q03333</t>
        </is>
      </c>
      <c r="I4706" t="inlineStr">
        <is>
          <t>de</t>
        </is>
      </c>
      <c r="J4706" t="b">
        <v>1</v>
      </c>
      <c r="K4706" t="inlineStr">
        <is>
          <t>f38868439dce0ad7bffe4b929db656a8</t>
        </is>
      </c>
      <c r="L4706" t="inlineStr">
        <is>
          <t>f38868439dce0ad7bffe4b929db656a8</t>
        </is>
      </c>
      <c r="M4706" t="n">
        <v>442</v>
      </c>
      <c r="N4706" t="n">
        <v>442</v>
      </c>
    </row>
    <row r="4707">
      <c r="A4707" t="n">
        <v>1125</v>
      </c>
      <c r="B4707" s="2" t="n">
        <v>45585</v>
      </c>
      <c r="C4707" t="n">
        <v>32910</v>
      </c>
      <c r="D4707" t="inlineStr">
        <is>
          <t>Soll die Schweiz Einkäufe im Ausland erschweren (z.B. Senkung der Mehrwertsteuer-Freigrenze von 300 auf 50 CHF Einkaufswert)?</t>
        </is>
      </c>
      <c r="E4707" t="inlineStr">
        <is>
          <t>options4</t>
        </is>
      </c>
      <c r="F4707" t="n">
        <v>11612</v>
      </c>
      <c r="G4707" t="inlineStr">
        <is>
          <t>Wirtschaft &amp; Arbeit</t>
        </is>
      </c>
      <c r="H4707" t="inlineStr">
        <is>
          <t>Q03440</t>
        </is>
      </c>
      <c r="I4707" t="inlineStr">
        <is>
          <t>de</t>
        </is>
      </c>
      <c r="J4707" t="b">
        <v>1</v>
      </c>
      <c r="K4707" t="inlineStr">
        <is>
          <t>f38868439dce0ad7bffe4b929db656a8</t>
        </is>
      </c>
      <c r="L4707" t="inlineStr">
        <is>
          <t>f38868439dce0ad7bffe4b929db656a8</t>
        </is>
      </c>
      <c r="M4707" t="n">
        <v>442</v>
      </c>
      <c r="N4707" t="n">
        <v>442</v>
      </c>
    </row>
    <row r="4709">
      <c r="A4709" s="1">
        <f>== Cluster 85 – 8 Fragen – unterschiedliche Fragen vorhanden ===</f>
        <v/>
      </c>
      <c r="B4709" s="1" t="n"/>
      <c r="C4709" s="1" t="n"/>
      <c r="D4709" s="1" t="n"/>
      <c r="E4709" s="1" t="n"/>
      <c r="F4709" s="1" t="n"/>
      <c r="G4709" s="1" t="n"/>
      <c r="H4709" s="1" t="n"/>
      <c r="I4709" s="1" t="n"/>
      <c r="J4709" s="1" t="n"/>
      <c r="K4709" s="1" t="n"/>
      <c r="L4709" s="1" t="n"/>
      <c r="M4709" s="1" t="n"/>
      <c r="N4709" s="1" t="n"/>
    </row>
    <row r="4710">
      <c r="A4710" t="inlineStr">
        <is>
          <t>ID_Wahl</t>
        </is>
      </c>
      <c r="B4710" t="inlineStr">
        <is>
          <t>Datum</t>
        </is>
      </c>
      <c r="C4710" t="inlineStr">
        <is>
          <t>Frage_ID</t>
        </is>
      </c>
      <c r="D4710" t="inlineStr">
        <is>
          <t>Frage_Text</t>
        </is>
      </c>
      <c r="E4710" t="inlineStr">
        <is>
          <t>Frage_Typ</t>
        </is>
      </c>
      <c r="F4710" t="inlineStr">
        <is>
          <t>Bereich_ID</t>
        </is>
      </c>
      <c r="G4710" t="inlineStr">
        <is>
          <t>Bereich</t>
        </is>
      </c>
      <c r="H4710" t="inlineStr">
        <is>
          <t>ID_gesamt</t>
        </is>
      </c>
      <c r="I4710" t="inlineStr">
        <is>
          <t>Sprache</t>
        </is>
      </c>
      <c r="J4710" t="inlineStr">
        <is>
          <t>Duplikat</t>
        </is>
      </c>
      <c r="K4710" t="inlineStr">
        <is>
          <t>Frage_Hash</t>
        </is>
      </c>
      <c r="L4710" t="inlineStr">
        <is>
          <t>Duplikat_Gruppe</t>
        </is>
      </c>
      <c r="M4710" t="inlineStr">
        <is>
          <t>Cluster_Duplikate</t>
        </is>
      </c>
      <c r="N4710" t="inlineStr">
        <is>
          <t>Cluster_Final</t>
        </is>
      </c>
    </row>
    <row r="4711">
      <c r="A4711" t="n">
        <v>10</v>
      </c>
      <c r="B4711" s="2" t="n">
        <v>43940</v>
      </c>
      <c r="C4711" t="n">
        <v>400</v>
      </c>
      <c r="D4711" t="inlineStr">
        <is>
          <t>Sollen Motorfahrzeuge in Zukunft stärker nach deren Ökobilanz besteuert werden (höhere Steuern für Fahrzeuge mit negativer Ökobilanz)?</t>
        </is>
      </c>
      <c r="E4711" t="inlineStr">
        <is>
          <t>options4</t>
        </is>
      </c>
      <c r="F4711" t="n">
        <v>4394</v>
      </c>
      <c r="G4711" t="inlineStr">
        <is>
          <t>Finanzen &amp; Steuern</t>
        </is>
      </c>
      <c r="H4711" t="inlineStr">
        <is>
          <t>Q00094</t>
        </is>
      </c>
      <c r="I4711" t="inlineStr">
        <is>
          <t>de</t>
        </is>
      </c>
      <c r="J4711" t="b">
        <v>1</v>
      </c>
      <c r="K4711" t="inlineStr">
        <is>
          <t>585390410422c1928b3537209bfb3664</t>
        </is>
      </c>
      <c r="L4711" t="inlineStr">
        <is>
          <t>585390410422c1928b3537209bfb3664</t>
        </is>
      </c>
      <c r="M4711" t="n">
        <v>85</v>
      </c>
      <c r="N4711" t="n">
        <v>85</v>
      </c>
    </row>
    <row r="4712">
      <c r="A4712" t="n">
        <v>49</v>
      </c>
      <c r="B4712" s="2" t="n">
        <v>44101</v>
      </c>
      <c r="C4712" t="n">
        <v>1244</v>
      </c>
      <c r="D4712" t="inlineStr">
        <is>
          <t xml:space="preserve">Sollen Motorfahrzeuge in Zukunft stärker nach deren Ökobilanz besteuert werden (höhere Steuern für Fahrzeuge mit negativer Ökobilanz)? </t>
        </is>
      </c>
      <c r="E4712" t="inlineStr">
        <is>
          <t>options4</t>
        </is>
      </c>
      <c r="F4712" t="n">
        <v>4438</v>
      </c>
      <c r="G4712" t="inlineStr">
        <is>
          <t>Finanzen &amp; Steuern</t>
        </is>
      </c>
      <c r="H4712" t="inlineStr">
        <is>
          <t>Q00333</t>
        </is>
      </c>
      <c r="I4712" t="inlineStr">
        <is>
          <t>de</t>
        </is>
      </c>
      <c r="J4712" t="b">
        <v>1</v>
      </c>
      <c r="K4712" t="inlineStr">
        <is>
          <t>585390410422c1928b3537209bfb3664</t>
        </is>
      </c>
      <c r="L4712" t="inlineStr">
        <is>
          <t>585390410422c1928b3537209bfb3664</t>
        </is>
      </c>
      <c r="M4712" t="n">
        <v>85</v>
      </c>
      <c r="N4712" t="n">
        <v>85</v>
      </c>
    </row>
    <row r="4713">
      <c r="A4713" t="n">
        <v>18</v>
      </c>
      <c r="B4713" s="2" t="n">
        <v>44101</v>
      </c>
      <c r="C4713" t="n">
        <v>1729</v>
      </c>
      <c r="D4713" t="inlineStr">
        <is>
          <t xml:space="preserve">Sollen Motorfahrzeuge in Zukunft stärker nach deren Ökobilanz besteuert werden (höhere Steuern für Fahrzeuge mit negativer Ökobilanz)? </t>
        </is>
      </c>
      <c r="E4713" t="inlineStr">
        <is>
          <t>options4</t>
        </is>
      </c>
      <c r="F4713" t="n">
        <v>4425</v>
      </c>
      <c r="G4713" t="inlineStr">
        <is>
          <t>Finanzen &amp; Steuern</t>
        </is>
      </c>
      <c r="H4713" t="inlineStr">
        <is>
          <t>Q00383</t>
        </is>
      </c>
      <c r="I4713" t="inlineStr">
        <is>
          <t>de</t>
        </is>
      </c>
      <c r="J4713" t="b">
        <v>1</v>
      </c>
      <c r="K4713" t="inlineStr">
        <is>
          <t>585390410422c1928b3537209bfb3664</t>
        </is>
      </c>
      <c r="L4713" t="inlineStr">
        <is>
          <t>585390410422c1928b3537209bfb3664</t>
        </is>
      </c>
      <c r="M4713" t="n">
        <v>85</v>
      </c>
      <c r="N4713" t="n">
        <v>85</v>
      </c>
    </row>
    <row r="4714">
      <c r="A4714" t="n">
        <v>51</v>
      </c>
      <c r="B4714" s="2" t="n">
        <v>44101</v>
      </c>
      <c r="C4714" t="n">
        <v>1523</v>
      </c>
      <c r="D4714" t="inlineStr">
        <is>
          <t xml:space="preserve">Sollen Motorfahrzeuge in Zukunft stärker nach deren Ökobilanz besteuert werden (höhere Steuern für Fahrzeuge mit negativer Ökobilanz)? </t>
        </is>
      </c>
      <c r="E4714" t="inlineStr">
        <is>
          <t>options4</t>
        </is>
      </c>
      <c r="F4714" t="n">
        <v>4436</v>
      </c>
      <c r="G4714" t="inlineStr">
        <is>
          <t>Finanzen &amp; Steuern</t>
        </is>
      </c>
      <c r="H4714" t="inlineStr">
        <is>
          <t>Q00434</t>
        </is>
      </c>
      <c r="I4714" t="inlineStr">
        <is>
          <t>de</t>
        </is>
      </c>
      <c r="J4714" t="b">
        <v>1</v>
      </c>
      <c r="K4714" t="inlineStr">
        <is>
          <t>585390410422c1928b3537209bfb3664</t>
        </is>
      </c>
      <c r="L4714" t="inlineStr">
        <is>
          <t>585390410422c1928b3537209bfb3664</t>
        </is>
      </c>
      <c r="M4714" t="n">
        <v>85</v>
      </c>
      <c r="N4714" t="n">
        <v>85</v>
      </c>
    </row>
    <row r="4715">
      <c r="A4715" t="n">
        <v>22</v>
      </c>
      <c r="B4715" s="2" t="n">
        <v>44101</v>
      </c>
      <c r="C4715" t="n">
        <v>1880</v>
      </c>
      <c r="D4715" t="inlineStr">
        <is>
          <t xml:space="preserve">Sollen Motorfahrzeuge in Zukunft stärker nach deren Ökobilanz besteuert werden (höhere Steuern für Fahrzeuge mit negativer Ökobilanz)? </t>
        </is>
      </c>
      <c r="E4715" t="inlineStr">
        <is>
          <t>options4</t>
        </is>
      </c>
      <c r="F4715" t="n">
        <v>4418</v>
      </c>
      <c r="G4715" t="inlineStr">
        <is>
          <t>Finanzen &amp; Steuern</t>
        </is>
      </c>
      <c r="H4715" t="inlineStr">
        <is>
          <t>Q00529</t>
        </is>
      </c>
      <c r="I4715" t="inlineStr">
        <is>
          <t>de</t>
        </is>
      </c>
      <c r="J4715" t="b">
        <v>1</v>
      </c>
      <c r="K4715" t="inlineStr">
        <is>
          <t>585390410422c1928b3537209bfb3664</t>
        </is>
      </c>
      <c r="L4715" t="inlineStr">
        <is>
          <t>585390410422c1928b3537209bfb3664</t>
        </is>
      </c>
      <c r="M4715" t="n">
        <v>85</v>
      </c>
      <c r="N4715" t="n">
        <v>85</v>
      </c>
    </row>
    <row r="4716">
      <c r="A4716" t="n">
        <v>232</v>
      </c>
      <c r="B4716" t="n">
        <v>2020</v>
      </c>
      <c r="C4716" t="n">
        <v>3550</v>
      </c>
      <c r="D4716" t="inlineStr">
        <is>
          <t>Sollen Motorfahrzeuge in Zukunft stärker nach deren Ökobilanz besteuert werden (höhere Steuern für Fahrzeuge mit negativer Ökobilanz)?</t>
        </is>
      </c>
      <c r="E4716" t="inlineStr">
        <is>
          <t>Standard-4</t>
        </is>
      </c>
      <c r="F4716" t="n">
        <v>14</v>
      </c>
      <c r="G4716" t="inlineStr">
        <is>
          <t>Verkehr</t>
        </is>
      </c>
      <c r="H4716" t="inlineStr">
        <is>
          <t>Q06058</t>
        </is>
      </c>
      <c r="I4716" t="inlineStr">
        <is>
          <t>de</t>
        </is>
      </c>
      <c r="J4716" t="b">
        <v>1</v>
      </c>
      <c r="K4716" t="inlineStr">
        <is>
          <t>585390410422c1928b3537209bfb3664</t>
        </is>
      </c>
      <c r="L4716" t="inlineStr">
        <is>
          <t>585390410422c1928b3537209bfb3664</t>
        </is>
      </c>
      <c r="M4716" t="n">
        <v>85</v>
      </c>
      <c r="N4716" t="n">
        <v>85</v>
      </c>
    </row>
    <row r="4717">
      <c r="A4717" t="n">
        <v>232</v>
      </c>
      <c r="B4717" t="n">
        <v>2020</v>
      </c>
      <c r="C4717" t="n">
        <v>3550</v>
      </c>
      <c r="D4717" t="inlineStr">
        <is>
          <t>Sollen Motorfahrzeuge in Zukunft stärker nach deren Ökobilanz besteuert werden (höhere Steuern für Fahrzeuge mit negativer Ökobilanz)?</t>
        </is>
      </c>
      <c r="E4717" t="inlineStr">
        <is>
          <t>Standard-4</t>
        </is>
      </c>
      <c r="F4717" t="n">
        <v>14</v>
      </c>
      <c r="G4717" t="inlineStr">
        <is>
          <t>Verkehr</t>
        </is>
      </c>
      <c r="H4717" t="inlineStr">
        <is>
          <t>Q07888</t>
        </is>
      </c>
      <c r="I4717" t="inlineStr">
        <is>
          <t>de</t>
        </is>
      </c>
      <c r="J4717" t="b">
        <v>1</v>
      </c>
      <c r="K4717" t="inlineStr">
        <is>
          <t>585390410422c1928b3537209bfb3664</t>
        </is>
      </c>
      <c r="L4717" t="inlineStr">
        <is>
          <t>585390410422c1928b3537209bfb3664</t>
        </is>
      </c>
      <c r="M4717" t="n">
        <v>85</v>
      </c>
      <c r="N4717" t="n">
        <v>85</v>
      </c>
    </row>
    <row r="4718">
      <c r="A4718" t="n">
        <v>246</v>
      </c>
      <c r="B4718" t="n">
        <v>2020</v>
      </c>
      <c r="C4718" t="n">
        <v>4033</v>
      </c>
      <c r="D4718" t="inlineStr">
        <is>
          <t xml:space="preserve">Sollen Motorfahrzeuge in Zukunft stärker nach deren Ökobilanz besteuert werden (höhere Steuern für Fahrzeuge mit negativer Ökobilanz)? </t>
        </is>
      </c>
      <c r="E4718" t="inlineStr">
        <is>
          <t>Standard-4</t>
        </is>
      </c>
      <c r="F4718" t="n">
        <v>14</v>
      </c>
      <c r="G4718" t="inlineStr">
        <is>
          <t>Verkehr</t>
        </is>
      </c>
      <c r="H4718" t="inlineStr">
        <is>
          <t>Q07937</t>
        </is>
      </c>
      <c r="I4718" t="inlineStr">
        <is>
          <t>de</t>
        </is>
      </c>
      <c r="J4718" t="b">
        <v>1</v>
      </c>
      <c r="K4718" t="inlineStr">
        <is>
          <t>585390410422c1928b3537209bfb3664</t>
        </is>
      </c>
      <c r="L4718" t="inlineStr">
        <is>
          <t>585390410422c1928b3537209bfb3664</t>
        </is>
      </c>
      <c r="M4718" t="n">
        <v>85</v>
      </c>
      <c r="N4718" t="n">
        <v>85</v>
      </c>
    </row>
    <row r="4720">
      <c r="A4720" s="1">
        <f>== Cluster 544 – 8 Fragen – alle Fragen identisch ===</f>
        <v/>
      </c>
      <c r="B4720" s="1" t="n"/>
      <c r="C4720" s="1" t="n"/>
      <c r="D4720" s="1" t="n"/>
      <c r="E4720" s="1" t="n"/>
      <c r="F4720" s="1" t="n"/>
      <c r="G4720" s="1" t="n"/>
      <c r="H4720" s="1" t="n"/>
      <c r="I4720" s="1" t="n"/>
      <c r="J4720" s="1" t="n"/>
      <c r="K4720" s="1" t="n"/>
      <c r="L4720" s="1" t="n"/>
      <c r="M4720" s="1" t="n"/>
      <c r="N4720" s="1" t="n"/>
    </row>
    <row r="4721">
      <c r="A4721" t="inlineStr">
        <is>
          <t>ID_Wahl</t>
        </is>
      </c>
      <c r="B4721" t="inlineStr">
        <is>
          <t>Datum</t>
        </is>
      </c>
      <c r="C4721" t="inlineStr">
        <is>
          <t>Frage_ID</t>
        </is>
      </c>
      <c r="D4721" t="inlineStr">
        <is>
          <t>Frage_Text</t>
        </is>
      </c>
      <c r="E4721" t="inlineStr">
        <is>
          <t>Frage_Typ</t>
        </is>
      </c>
      <c r="F4721" t="inlineStr">
        <is>
          <t>Bereich_ID</t>
        </is>
      </c>
      <c r="G4721" t="inlineStr">
        <is>
          <t>Bereich</t>
        </is>
      </c>
      <c r="H4721" t="inlineStr">
        <is>
          <t>ID_gesamt</t>
        </is>
      </c>
      <c r="I4721" t="inlineStr">
        <is>
          <t>Sprache</t>
        </is>
      </c>
      <c r="J4721" t="inlineStr">
        <is>
          <t>Duplikat</t>
        </is>
      </c>
      <c r="K4721" t="inlineStr">
        <is>
          <t>Frage_Hash</t>
        </is>
      </c>
      <c r="L4721" t="inlineStr">
        <is>
          <t>Duplikat_Gruppe</t>
        </is>
      </c>
      <c r="M4721" t="inlineStr">
        <is>
          <t>Cluster_Duplikate</t>
        </is>
      </c>
      <c r="N4721" t="inlineStr">
        <is>
          <t>Cluster_Final</t>
        </is>
      </c>
    </row>
    <row r="4722">
      <c r="A4722" t="n">
        <v>1084</v>
      </c>
      <c r="B4722" s="2" t="n">
        <v>45221</v>
      </c>
      <c r="C4722" t="n">
        <v>32277</v>
      </c>
      <c r="D4722" t="inlineStr">
        <is>
          <t>Wie beurteilen Sie folgende Aussage: "Für ein Kind ist es am besten, wenn ein Elternteil Vollzeit für die Kinderbetreuung zu Hause bleibt."</t>
        </is>
      </c>
      <c r="E4722" t="inlineStr">
        <is>
          <t>options7</t>
        </is>
      </c>
      <c r="F4722" t="n">
        <v>11463</v>
      </c>
      <c r="G4722" t="inlineStr">
        <is>
          <t>Werthaltungen</t>
        </is>
      </c>
      <c r="H4722" t="inlineStr">
        <is>
          <t>Q02815</t>
        </is>
      </c>
      <c r="I4722" t="inlineStr">
        <is>
          <t>de</t>
        </is>
      </c>
      <c r="J4722" t="b">
        <v>1</v>
      </c>
      <c r="K4722" t="inlineStr">
        <is>
          <t>faff6f569dfead386ccda8ec10bf2185</t>
        </is>
      </c>
      <c r="L4722" t="inlineStr">
        <is>
          <t>faff6f569dfead386ccda8ec10bf2185</t>
        </is>
      </c>
      <c r="M4722" t="n">
        <v>544</v>
      </c>
      <c r="N4722" t="n">
        <v>544</v>
      </c>
    </row>
    <row r="4723">
      <c r="A4723" t="n">
        <v>1086</v>
      </c>
      <c r="B4723" s="2" t="n">
        <v>45354</v>
      </c>
      <c r="C4723" t="n">
        <v>32384</v>
      </c>
      <c r="D4723" t="inlineStr">
        <is>
          <t>Wie beurteilen Sie folgende Aussage: "Für ein Kind ist es am besten, wenn ein Elternteil Vollzeit für die Kinderbetreuung zu Hause bleibt."</t>
        </is>
      </c>
      <c r="E4723" t="inlineStr">
        <is>
          <t>options7</t>
        </is>
      </c>
      <c r="F4723" t="n">
        <v>11476</v>
      </c>
      <c r="G4723" t="inlineStr">
        <is>
          <t>Wertehaltungen</t>
        </is>
      </c>
      <c r="H4723" t="inlineStr">
        <is>
          <t>Q02871</t>
        </is>
      </c>
      <c r="I4723" t="inlineStr">
        <is>
          <t>de</t>
        </is>
      </c>
      <c r="J4723" t="b">
        <v>1</v>
      </c>
      <c r="K4723" t="inlineStr">
        <is>
          <t>faff6f569dfead386ccda8ec10bf2185</t>
        </is>
      </c>
      <c r="L4723" t="inlineStr">
        <is>
          <t>faff6f569dfead386ccda8ec10bf2185</t>
        </is>
      </c>
      <c r="M4723" t="n">
        <v>544</v>
      </c>
      <c r="N4723" t="n">
        <v>544</v>
      </c>
    </row>
    <row r="4724">
      <c r="A4724" t="n">
        <v>1094</v>
      </c>
      <c r="B4724" s="2" t="n">
        <v>45354</v>
      </c>
      <c r="C4724" t="n">
        <v>32437</v>
      </c>
      <c r="D4724" t="inlineStr">
        <is>
          <t>Wie beurteilen Sie folgende Aussage: "Für ein Kind ist es am besten, wenn ein Elternteil Vollzeit für die Kinderbetreuung zu Hause bleibt."</t>
        </is>
      </c>
      <c r="E4724" t="inlineStr">
        <is>
          <t>options7</t>
        </is>
      </c>
      <c r="F4724" t="n">
        <v>11487</v>
      </c>
      <c r="G4724" t="inlineStr">
        <is>
          <t>Wertehaltungen</t>
        </is>
      </c>
      <c r="H4724" t="inlineStr">
        <is>
          <t>Q02972</t>
        </is>
      </c>
      <c r="I4724" t="inlineStr">
        <is>
          <t>de</t>
        </is>
      </c>
      <c r="J4724" t="b">
        <v>1</v>
      </c>
      <c r="K4724" t="inlineStr">
        <is>
          <t>faff6f569dfead386ccda8ec10bf2185</t>
        </is>
      </c>
      <c r="L4724" t="inlineStr">
        <is>
          <t>faff6f569dfead386ccda8ec10bf2185</t>
        </is>
      </c>
      <c r="M4724" t="n">
        <v>544</v>
      </c>
      <c r="N4724" t="n">
        <v>544</v>
      </c>
    </row>
    <row r="4725">
      <c r="A4725" t="n">
        <v>1100</v>
      </c>
      <c r="B4725" s="2" t="n">
        <v>45410</v>
      </c>
      <c r="C4725" t="n">
        <v>32589</v>
      </c>
      <c r="D4725" t="inlineStr">
        <is>
          <t>Wie beurteilen Sie folgende Aussage: "Für ein Kind ist es am besten, wenn ein Elternteil Vollzeit für die Kinderbetreuung zu Hause bleibt."</t>
        </is>
      </c>
      <c r="E4725" t="inlineStr">
        <is>
          <t>options7</t>
        </is>
      </c>
      <c r="F4725" t="n">
        <v>11534</v>
      </c>
      <c r="G4725" t="inlineStr">
        <is>
          <t>Werthaltungen</t>
        </is>
      </c>
      <c r="H4725" t="inlineStr">
        <is>
          <t>Q03119</t>
        </is>
      </c>
      <c r="I4725" t="inlineStr">
        <is>
          <t>de</t>
        </is>
      </c>
      <c r="J4725" t="b">
        <v>1</v>
      </c>
      <c r="K4725" t="inlineStr">
        <is>
          <t>faff6f569dfead386ccda8ec10bf2185</t>
        </is>
      </c>
      <c r="L4725" t="inlineStr">
        <is>
          <t>faff6f569dfead386ccda8ec10bf2185</t>
        </is>
      </c>
      <c r="M4725" t="n">
        <v>544</v>
      </c>
      <c r="N4725" t="n">
        <v>544</v>
      </c>
    </row>
    <row r="4726">
      <c r="A4726" t="n">
        <v>1121</v>
      </c>
      <c r="B4726" s="2" t="n">
        <v>45557</v>
      </c>
      <c r="C4726" t="n">
        <v>32686</v>
      </c>
      <c r="D4726" t="inlineStr">
        <is>
          <t>Wie beurteilen Sie folgende Aussage: "Für ein Kind ist es am besten, wenn ein Elternteil Vollzeit für die Kinderbetreuung zu Hause bleibt."</t>
        </is>
      </c>
      <c r="E4726" t="inlineStr">
        <is>
          <t>options7</t>
        </is>
      </c>
      <c r="F4726" t="n">
        <v>11558</v>
      </c>
      <c r="G4726" t="inlineStr">
        <is>
          <t>Werthaltungen</t>
        </is>
      </c>
      <c r="H4726" t="inlineStr">
        <is>
          <t>Q03308</t>
        </is>
      </c>
      <c r="I4726" t="inlineStr">
        <is>
          <t>de</t>
        </is>
      </c>
      <c r="J4726" t="b">
        <v>1</v>
      </c>
      <c r="K4726" t="inlineStr">
        <is>
          <t>faff6f569dfead386ccda8ec10bf2185</t>
        </is>
      </c>
      <c r="L4726" t="inlineStr">
        <is>
          <t>faff6f569dfead386ccda8ec10bf2185</t>
        </is>
      </c>
      <c r="M4726" t="n">
        <v>544</v>
      </c>
      <c r="N4726" t="n">
        <v>544</v>
      </c>
    </row>
    <row r="4727">
      <c r="A4727" t="n">
        <v>1122</v>
      </c>
      <c r="B4727" s="2" t="n">
        <v>45557</v>
      </c>
      <c r="C4727" t="n">
        <v>32784</v>
      </c>
      <c r="D4727" t="inlineStr">
        <is>
          <t>Wie beurteilen Sie folgende Aussage: "Für ein Kind ist es am besten, wenn ein Elternteil Vollzeit für die Kinderbetreuung zu Hause bleibt."</t>
        </is>
      </c>
      <c r="E4727" t="inlineStr">
        <is>
          <t>options7</t>
        </is>
      </c>
      <c r="F4727" t="n">
        <v>11582</v>
      </c>
      <c r="G4727" t="inlineStr">
        <is>
          <t>Werthaltungen</t>
        </is>
      </c>
      <c r="H4727" t="inlineStr">
        <is>
          <t>Q03359</t>
        </is>
      </c>
      <c r="I4727" t="inlineStr">
        <is>
          <t>de</t>
        </is>
      </c>
      <c r="J4727" t="b">
        <v>1</v>
      </c>
      <c r="K4727" t="inlineStr">
        <is>
          <t>faff6f569dfead386ccda8ec10bf2185</t>
        </is>
      </c>
      <c r="L4727" t="inlineStr">
        <is>
          <t>faff6f569dfead386ccda8ec10bf2185</t>
        </is>
      </c>
      <c r="M4727" t="n">
        <v>544</v>
      </c>
      <c r="N4727" t="n">
        <v>544</v>
      </c>
    </row>
    <row r="4728">
      <c r="A4728" t="n">
        <v>1124</v>
      </c>
      <c r="B4728" s="2" t="n">
        <v>45585</v>
      </c>
      <c r="C4728" t="n">
        <v>32980</v>
      </c>
      <c r="D4728" t="inlineStr">
        <is>
          <t>Wie beurteilen Sie folgende Aussage: "Für ein Kind ist es am besten, wenn ein Elternteil Vollzeit für die Kinderbetreuung zu Hause bleibt."</t>
        </is>
      </c>
      <c r="E4728" t="inlineStr">
        <is>
          <t>options7</t>
        </is>
      </c>
      <c r="F4728" t="n">
        <v>11629</v>
      </c>
      <c r="G4728" t="inlineStr">
        <is>
          <t>Werthaltungen</t>
        </is>
      </c>
      <c r="H4728" t="inlineStr">
        <is>
          <t>Q03410</t>
        </is>
      </c>
      <c r="I4728" t="inlineStr">
        <is>
          <t>de</t>
        </is>
      </c>
      <c r="J4728" t="b">
        <v>1</v>
      </c>
      <c r="K4728" t="inlineStr">
        <is>
          <t>faff6f569dfead386ccda8ec10bf2185</t>
        </is>
      </c>
      <c r="L4728" t="inlineStr">
        <is>
          <t>faff6f569dfead386ccda8ec10bf2185</t>
        </is>
      </c>
      <c r="M4728" t="n">
        <v>544</v>
      </c>
      <c r="N4728" t="n">
        <v>544</v>
      </c>
    </row>
    <row r="4729">
      <c r="A4729" t="n">
        <v>1129</v>
      </c>
      <c r="B4729" s="2" t="n">
        <v>45620</v>
      </c>
      <c r="C4729" t="n">
        <v>33077</v>
      </c>
      <c r="D4729" t="inlineStr">
        <is>
          <t>Wie beurteilen Sie folgende Aussage: "Für ein Kind ist es am besten, wenn ein Elternteil Vollzeit für die Kinderbetreuung zu Hause bleibt."</t>
        </is>
      </c>
      <c r="E4729" t="inlineStr">
        <is>
          <t>options7</t>
        </is>
      </c>
      <c r="F4729" t="n">
        <v>11653</v>
      </c>
      <c r="G4729" t="inlineStr">
        <is>
          <t>Werthaltungen</t>
        </is>
      </c>
      <c r="H4729" t="inlineStr">
        <is>
          <t>Q03507</t>
        </is>
      </c>
      <c r="I4729" t="inlineStr">
        <is>
          <t>de</t>
        </is>
      </c>
      <c r="J4729" t="b">
        <v>1</v>
      </c>
      <c r="K4729" t="inlineStr">
        <is>
          <t>faff6f569dfead386ccda8ec10bf2185</t>
        </is>
      </c>
      <c r="L4729" t="inlineStr">
        <is>
          <t>faff6f569dfead386ccda8ec10bf2185</t>
        </is>
      </c>
      <c r="M4729" t="n">
        <v>544</v>
      </c>
      <c r="N4729" t="n">
        <v>544</v>
      </c>
    </row>
    <row r="4731">
      <c r="A4731" s="1">
        <f>== Cluster 591 – 8 Fragen – alle Fragen identisch ===</f>
        <v/>
      </c>
      <c r="B4731" s="1" t="n"/>
      <c r="C4731" s="1" t="n"/>
      <c r="D4731" s="1" t="n"/>
      <c r="E4731" s="1" t="n"/>
      <c r="F4731" s="1" t="n"/>
      <c r="G4731" s="1" t="n"/>
      <c r="H4731" s="1" t="n"/>
      <c r="I4731" s="1" t="n"/>
      <c r="J4731" s="1" t="n"/>
      <c r="K4731" s="1" t="n"/>
      <c r="L4731" s="1" t="n"/>
      <c r="M4731" s="1" t="n"/>
      <c r="N4731" s="1" t="n"/>
    </row>
    <row r="4732">
      <c r="A4732" t="inlineStr">
        <is>
          <t>ID_Wahl</t>
        </is>
      </c>
      <c r="B4732" t="inlineStr">
        <is>
          <t>Datum</t>
        </is>
      </c>
      <c r="C4732" t="inlineStr">
        <is>
          <t>Frage_ID</t>
        </is>
      </c>
      <c r="D4732" t="inlineStr">
        <is>
          <t>Frage_Text</t>
        </is>
      </c>
      <c r="E4732" t="inlineStr">
        <is>
          <t>Frage_Typ</t>
        </is>
      </c>
      <c r="F4732" t="inlineStr">
        <is>
          <t>Bereich_ID</t>
        </is>
      </c>
      <c r="G4732" t="inlineStr">
        <is>
          <t>Bereich</t>
        </is>
      </c>
      <c r="H4732" t="inlineStr">
        <is>
          <t>ID_gesamt</t>
        </is>
      </c>
      <c r="I4732" t="inlineStr">
        <is>
          <t>Sprache</t>
        </is>
      </c>
      <c r="J4732" t="inlineStr">
        <is>
          <t>Duplikat</t>
        </is>
      </c>
      <c r="K4732" t="inlineStr">
        <is>
          <t>Frage_Hash</t>
        </is>
      </c>
      <c r="L4732" t="inlineStr">
        <is>
          <t>Duplikat_Gruppe</t>
        </is>
      </c>
      <c r="M4732" t="inlineStr">
        <is>
          <t>Cluster_Duplikate</t>
        </is>
      </c>
      <c r="N4732" t="inlineStr">
        <is>
          <t>Cluster_Final</t>
        </is>
      </c>
    </row>
    <row r="4733">
      <c r="A4733" t="n">
        <v>1124</v>
      </c>
      <c r="B4733" s="2" t="n">
        <v>45585</v>
      </c>
      <c r="C4733" t="n">
        <v>32975</v>
      </c>
      <c r="D4733" t="inlineStr">
        <is>
          <t>Soll die Schweiz ihre Neutralität strikt auslegen (weitgehender Verzicht auf wirtschaftliche Sanktionen)?</t>
        </is>
      </c>
      <c r="E4733" t="inlineStr">
        <is>
          <t>options4</t>
        </is>
      </c>
      <c r="F4733" t="n">
        <v>11627</v>
      </c>
      <c r="G4733" t="inlineStr">
        <is>
          <t>Politisches System &amp; Digitalisierung</t>
        </is>
      </c>
      <c r="H4733" t="inlineStr">
        <is>
          <t>Q03405</t>
        </is>
      </c>
      <c r="I4733" t="inlineStr">
        <is>
          <t>de</t>
        </is>
      </c>
      <c r="J4733" t="b">
        <v>1</v>
      </c>
      <c r="K4733" t="inlineStr">
        <is>
          <t>f2c35e483e8d9af4ded07f34657b095f</t>
        </is>
      </c>
      <c r="L4733" t="inlineStr">
        <is>
          <t>f2c35e483e8d9af4ded07f34657b095f</t>
        </is>
      </c>
      <c r="M4733" t="n">
        <v>591</v>
      </c>
      <c r="N4733" t="n">
        <v>591</v>
      </c>
    </row>
    <row r="4734">
      <c r="A4734" t="n">
        <v>1125</v>
      </c>
      <c r="B4734" s="2" t="n">
        <v>45585</v>
      </c>
      <c r="C4734" t="n">
        <v>32923</v>
      </c>
      <c r="D4734" t="inlineStr">
        <is>
          <t>Soll die Schweiz ihre Neutralität strikt auslegen (weitgehender Verzicht auf wirtschaftliche Sanktionen)?</t>
        </is>
      </c>
      <c r="E4734" t="inlineStr">
        <is>
          <t>options4</t>
        </is>
      </c>
      <c r="F4734" t="n">
        <v>11616</v>
      </c>
      <c r="G4734" t="inlineStr">
        <is>
          <t>Politisches System &amp; Digitalisierung</t>
        </is>
      </c>
      <c r="H4734" t="inlineStr">
        <is>
          <t>Q03453</t>
        </is>
      </c>
      <c r="I4734" t="inlineStr">
        <is>
          <t>de</t>
        </is>
      </c>
      <c r="J4734" t="b">
        <v>1</v>
      </c>
      <c r="K4734" t="inlineStr">
        <is>
          <t>f2c35e483e8d9af4ded07f34657b095f</t>
        </is>
      </c>
      <c r="L4734" t="inlineStr">
        <is>
          <t>f2c35e483e8d9af4ded07f34657b095f</t>
        </is>
      </c>
      <c r="M4734" t="n">
        <v>591</v>
      </c>
      <c r="N4734" t="n">
        <v>591</v>
      </c>
    </row>
    <row r="4735">
      <c r="A4735" t="n">
        <v>1129</v>
      </c>
      <c r="B4735" s="2" t="n">
        <v>45620</v>
      </c>
      <c r="C4735" t="n">
        <v>33070</v>
      </c>
      <c r="D4735" t="inlineStr">
        <is>
          <t>Soll die Schweiz ihre Neutralität strikt auslegen (weitgehender Verzicht auf wirtschaftliche Sanktionen)?</t>
        </is>
      </c>
      <c r="E4735" t="inlineStr">
        <is>
          <t>options4</t>
        </is>
      </c>
      <c r="F4735" t="n">
        <v>11651</v>
      </c>
      <c r="G4735" t="inlineStr">
        <is>
          <t>Politisches System &amp; Digitalisierung</t>
        </is>
      </c>
      <c r="H4735" t="inlineStr">
        <is>
          <t>Q03500</t>
        </is>
      </c>
      <c r="I4735" t="inlineStr">
        <is>
          <t>de</t>
        </is>
      </c>
      <c r="J4735" t="b">
        <v>1</v>
      </c>
      <c r="K4735" t="inlineStr">
        <is>
          <t>f2c35e483e8d9af4ded07f34657b095f</t>
        </is>
      </c>
      <c r="L4735" t="inlineStr">
        <is>
          <t>f2c35e483e8d9af4ded07f34657b095f</t>
        </is>
      </c>
      <c r="M4735" t="n">
        <v>591</v>
      </c>
      <c r="N4735" t="n">
        <v>591</v>
      </c>
    </row>
    <row r="4736">
      <c r="A4736" t="n">
        <v>1131</v>
      </c>
      <c r="B4736" s="2" t="n">
        <v>45620</v>
      </c>
      <c r="C4736" t="n">
        <v>33121</v>
      </c>
      <c r="D4736" t="inlineStr">
        <is>
          <t>Soll die Schweiz ihre Neutralität strikt auslegen (weitgehender Verzicht auf wirtschaftliche Sanktionen)?</t>
        </is>
      </c>
      <c r="E4736" t="inlineStr">
        <is>
          <t>options4</t>
        </is>
      </c>
      <c r="F4736" t="n">
        <v>11663</v>
      </c>
      <c r="G4736" t="inlineStr">
        <is>
          <t>Politisches System &amp; Digitalisierung</t>
        </is>
      </c>
      <c r="H4736" t="inlineStr">
        <is>
          <t>Q03551</t>
        </is>
      </c>
      <c r="I4736" t="inlineStr">
        <is>
          <t>de</t>
        </is>
      </c>
      <c r="J4736" t="b">
        <v>1</v>
      </c>
      <c r="K4736" t="inlineStr">
        <is>
          <t>f2c35e483e8d9af4ded07f34657b095f</t>
        </is>
      </c>
      <c r="L4736" t="inlineStr">
        <is>
          <t>f2c35e483e8d9af4ded07f34657b095f</t>
        </is>
      </c>
      <c r="M4736" t="n">
        <v>591</v>
      </c>
      <c r="N4736" t="n">
        <v>591</v>
      </c>
    </row>
    <row r="4737">
      <c r="A4737" t="n">
        <v>1132</v>
      </c>
      <c r="B4737" s="2" t="n">
        <v>45620</v>
      </c>
      <c r="C4737" t="n">
        <v>33024</v>
      </c>
      <c r="D4737" t="inlineStr">
        <is>
          <t>Soll die Schweiz ihre Neutralität strikt auslegen (weitgehender Verzicht auf wirtschaftliche Sanktionen)?</t>
        </is>
      </c>
      <c r="E4737" t="inlineStr">
        <is>
          <t>options4</t>
        </is>
      </c>
      <c r="F4737" t="n">
        <v>11639</v>
      </c>
      <c r="G4737" t="inlineStr">
        <is>
          <t>Politisches System &amp; Digitalisierung</t>
        </is>
      </c>
      <c r="H4737" t="inlineStr">
        <is>
          <t>Q03599</t>
        </is>
      </c>
      <c r="I4737" t="inlineStr">
        <is>
          <t>de</t>
        </is>
      </c>
      <c r="J4737" t="b">
        <v>1</v>
      </c>
      <c r="K4737" t="inlineStr">
        <is>
          <t>f2c35e483e8d9af4ded07f34657b095f</t>
        </is>
      </c>
      <c r="L4737" t="inlineStr">
        <is>
          <t>f2c35e483e8d9af4ded07f34657b095f</t>
        </is>
      </c>
      <c r="M4737" t="n">
        <v>591</v>
      </c>
      <c r="N4737" t="n">
        <v>591</v>
      </c>
    </row>
    <row r="4738">
      <c r="A4738" t="n">
        <v>1137</v>
      </c>
      <c r="B4738" s="2" t="n">
        <v>45725</v>
      </c>
      <c r="C4738" t="n">
        <v>33267</v>
      </c>
      <c r="D4738" t="inlineStr">
        <is>
          <t>Soll die Schweiz ihre Neutralität strikt auslegen (weitgehender Verzicht auf wirtschaftliche Sanktionen)?</t>
        </is>
      </c>
      <c r="E4738" t="inlineStr">
        <is>
          <t>options4</t>
        </is>
      </c>
      <c r="F4738" t="n">
        <v>11695</v>
      </c>
      <c r="G4738" t="inlineStr">
        <is>
          <t>Politisches System &amp; Digitalisierung</t>
        </is>
      </c>
      <c r="H4738" t="inlineStr">
        <is>
          <t>Q03648</t>
        </is>
      </c>
      <c r="I4738" t="inlineStr">
        <is>
          <t>de</t>
        </is>
      </c>
      <c r="J4738" t="b">
        <v>1</v>
      </c>
      <c r="K4738" t="inlineStr">
        <is>
          <t>f2c35e483e8d9af4ded07f34657b095f</t>
        </is>
      </c>
      <c r="L4738" t="inlineStr">
        <is>
          <t>f2c35e483e8d9af4ded07f34657b095f</t>
        </is>
      </c>
      <c r="M4738" t="n">
        <v>591</v>
      </c>
      <c r="N4738" t="n">
        <v>591</v>
      </c>
    </row>
    <row r="4739">
      <c r="A4739" t="n">
        <v>1155</v>
      </c>
      <c r="B4739" s="2" t="n">
        <v>45718</v>
      </c>
      <c r="C4739" t="n">
        <v>33231</v>
      </c>
      <c r="D4739" t="inlineStr">
        <is>
          <t>Soll die Schweiz ihre Neutralität strikt auslegen (weitgehender Verzicht auf wirtschaftliche Sanktionen)?</t>
        </is>
      </c>
      <c r="E4739" t="inlineStr">
        <is>
          <t>options4</t>
        </is>
      </c>
      <c r="F4739" t="n">
        <v>11687</v>
      </c>
      <c r="G4739" t="inlineStr">
        <is>
          <t>Politisches System &amp; Digitalisierung</t>
        </is>
      </c>
      <c r="H4739" t="inlineStr">
        <is>
          <t>Q03744</t>
        </is>
      </c>
      <c r="I4739" t="inlineStr">
        <is>
          <t>de</t>
        </is>
      </c>
      <c r="J4739" t="b">
        <v>1</v>
      </c>
      <c r="K4739" t="inlineStr">
        <is>
          <t>f2c35e483e8d9af4ded07f34657b095f</t>
        </is>
      </c>
      <c r="L4739" t="inlineStr">
        <is>
          <t>f2c35e483e8d9af4ded07f34657b095f</t>
        </is>
      </c>
      <c r="M4739" t="n">
        <v>591</v>
      </c>
      <c r="N4739" t="n">
        <v>591</v>
      </c>
    </row>
    <row r="4740">
      <c r="A4740" t="n">
        <v>1156</v>
      </c>
      <c r="B4740" s="2" t="n">
        <v>45760</v>
      </c>
      <c r="C4740" t="n">
        <v>33451</v>
      </c>
      <c r="D4740" t="inlineStr">
        <is>
          <t>Soll die Schweiz ihre Neutralität strikt auslegen (weitgehender Verzicht auf wirtschaftliche Sanktionen)?</t>
        </is>
      </c>
      <c r="E4740" t="inlineStr">
        <is>
          <t>options4</t>
        </is>
      </c>
      <c r="F4740" t="n">
        <v>11740</v>
      </c>
      <c r="G4740" t="inlineStr">
        <is>
          <t>Politisches System &amp; Digitalisierung</t>
        </is>
      </c>
      <c r="H4740" t="inlineStr">
        <is>
          <t>Q03791</t>
        </is>
      </c>
      <c r="I4740" t="inlineStr">
        <is>
          <t>de</t>
        </is>
      </c>
      <c r="J4740" t="b">
        <v>1</v>
      </c>
      <c r="K4740" t="inlineStr">
        <is>
          <t>f2c35e483e8d9af4ded07f34657b095f</t>
        </is>
      </c>
      <c r="L4740" t="inlineStr">
        <is>
          <t>f2c35e483e8d9af4ded07f34657b095f</t>
        </is>
      </c>
      <c r="M4740" t="n">
        <v>591</v>
      </c>
      <c r="N4740" t="n">
        <v>591</v>
      </c>
    </row>
    <row r="4742">
      <c r="A4742" s="1">
        <f>== Cluster 606 – 8 Fragen – alle Fragen identisch ===</f>
        <v/>
      </c>
      <c r="B4742" s="1" t="n"/>
      <c r="C4742" s="1" t="n"/>
      <c r="D4742" s="1" t="n"/>
      <c r="E4742" s="1" t="n"/>
      <c r="F4742" s="1" t="n"/>
      <c r="G4742" s="1" t="n"/>
      <c r="H4742" s="1" t="n"/>
      <c r="I4742" s="1" t="n"/>
      <c r="J4742" s="1" t="n"/>
      <c r="K4742" s="1" t="n"/>
      <c r="L4742" s="1" t="n"/>
      <c r="M4742" s="1" t="n"/>
      <c r="N4742" s="1" t="n"/>
    </row>
    <row r="4743">
      <c r="A4743" t="inlineStr">
        <is>
          <t>ID_Wahl</t>
        </is>
      </c>
      <c r="B4743" t="inlineStr">
        <is>
          <t>Datum</t>
        </is>
      </c>
      <c r="C4743" t="inlineStr">
        <is>
          <t>Frage_ID</t>
        </is>
      </c>
      <c r="D4743" t="inlineStr">
        <is>
          <t>Frage_Text</t>
        </is>
      </c>
      <c r="E4743" t="inlineStr">
        <is>
          <t>Frage_Typ</t>
        </is>
      </c>
      <c r="F4743" t="inlineStr">
        <is>
          <t>Bereich_ID</t>
        </is>
      </c>
      <c r="G4743" t="inlineStr">
        <is>
          <t>Bereich</t>
        </is>
      </c>
      <c r="H4743" t="inlineStr">
        <is>
          <t>ID_gesamt</t>
        </is>
      </c>
      <c r="I4743" t="inlineStr">
        <is>
          <t>Sprache</t>
        </is>
      </c>
      <c r="J4743" t="inlineStr">
        <is>
          <t>Duplikat</t>
        </is>
      </c>
      <c r="K4743" t="inlineStr">
        <is>
          <t>Frage_Hash</t>
        </is>
      </c>
      <c r="L4743" t="inlineStr">
        <is>
          <t>Duplikat_Gruppe</t>
        </is>
      </c>
      <c r="M4743" t="inlineStr">
        <is>
          <t>Cluster_Duplikate</t>
        </is>
      </c>
      <c r="N4743" t="inlineStr">
        <is>
          <t>Cluster_Final</t>
        </is>
      </c>
    </row>
    <row r="4744">
      <c r="A4744" t="n">
        <v>76</v>
      </c>
      <c r="B4744" t="n">
        <v>2015</v>
      </c>
      <c r="C4744" t="n">
        <v>1170</v>
      </c>
      <c r="D4744" t="inlineStr">
        <is>
          <t>Würden Sie die Einführung des automatischen Austausches von Bankkundendaten zwischen der Schweiz und ausländischen Steuerbehörden befürworten?</t>
        </is>
      </c>
      <c r="E4744" t="inlineStr">
        <is>
          <t>Standard-4</t>
        </is>
      </c>
      <c r="F4744" t="n">
        <v>4</v>
      </c>
      <c r="G4744" t="inlineStr">
        <is>
          <t>Finanzen &amp; Steuern</t>
        </is>
      </c>
      <c r="H4744" t="inlineStr">
        <is>
          <t>Q04516</t>
        </is>
      </c>
      <c r="I4744" t="inlineStr">
        <is>
          <t>de</t>
        </is>
      </c>
      <c r="J4744" t="b">
        <v>1</v>
      </c>
      <c r="K4744" t="inlineStr">
        <is>
          <t>2c20c2e0ef738c18c108734e49fe5930</t>
        </is>
      </c>
      <c r="L4744" t="inlineStr">
        <is>
          <t>2c20c2e0ef738c18c108734e49fe5930</t>
        </is>
      </c>
      <c r="M4744" t="n">
        <v>606</v>
      </c>
      <c r="N4744" t="n">
        <v>606</v>
      </c>
    </row>
    <row r="4745">
      <c r="A4745" t="n">
        <v>96</v>
      </c>
      <c r="B4745" t="n">
        <v>2015</v>
      </c>
      <c r="C4745" t="n">
        <v>1170</v>
      </c>
      <c r="D4745" t="inlineStr">
        <is>
          <t>Würden Sie die Einführung des automatischen Austausches von Bankkundendaten zwischen der Schweiz und ausländischen Steuerbehörden befürworten?</t>
        </is>
      </c>
      <c r="E4745" t="inlineStr">
        <is>
          <t>Standard-4</t>
        </is>
      </c>
      <c r="F4745" t="n">
        <v>4</v>
      </c>
      <c r="G4745" t="inlineStr">
        <is>
          <t>Finanzen &amp; Steuern</t>
        </is>
      </c>
      <c r="H4745" t="inlineStr">
        <is>
          <t>Q04684</t>
        </is>
      </c>
      <c r="I4745" t="inlineStr">
        <is>
          <t>de</t>
        </is>
      </c>
      <c r="J4745" t="b">
        <v>1</v>
      </c>
      <c r="K4745" t="inlineStr">
        <is>
          <t>2c20c2e0ef738c18c108734e49fe5930</t>
        </is>
      </c>
      <c r="L4745" t="inlineStr">
        <is>
          <t>2c20c2e0ef738c18c108734e49fe5930</t>
        </is>
      </c>
      <c r="M4745" t="n">
        <v>606</v>
      </c>
      <c r="N4745" t="n">
        <v>606</v>
      </c>
    </row>
    <row r="4746">
      <c r="A4746" t="n">
        <v>56</v>
      </c>
      <c r="B4746" t="n">
        <v>2014</v>
      </c>
      <c r="C4746" t="n">
        <v>35</v>
      </c>
      <c r="D4746" t="inlineStr">
        <is>
          <t>Würden Sie die Einführung des automatischen Austausches von Bankkundendaten zwischen der Schweiz und ausländischen Steuerbehörden befürworten?</t>
        </is>
      </c>
      <c r="E4746" t="inlineStr">
        <is>
          <t>Standard-4</t>
        </is>
      </c>
      <c r="F4746" t="n">
        <v>4</v>
      </c>
      <c r="G4746" t="inlineStr">
        <is>
          <t>Finanzen &amp; Steuern</t>
        </is>
      </c>
      <c r="H4746" t="inlineStr">
        <is>
          <t>Q06393</t>
        </is>
      </c>
      <c r="I4746" t="inlineStr">
        <is>
          <t>de</t>
        </is>
      </c>
      <c r="J4746" t="b">
        <v>1</v>
      </c>
      <c r="K4746" t="inlineStr">
        <is>
          <t>2c20c2e0ef738c18c108734e49fe5930</t>
        </is>
      </c>
      <c r="L4746" t="inlineStr">
        <is>
          <t>2c20c2e0ef738c18c108734e49fe5930</t>
        </is>
      </c>
      <c r="M4746" t="n">
        <v>606</v>
      </c>
      <c r="N4746" t="n">
        <v>606</v>
      </c>
    </row>
    <row r="4747">
      <c r="A4747" t="n">
        <v>76</v>
      </c>
      <c r="B4747" t="n">
        <v>2015</v>
      </c>
      <c r="C4747" t="n">
        <v>1170</v>
      </c>
      <c r="D4747" t="inlineStr">
        <is>
          <t>Würden Sie die Einführung des automatischen Austausches von Bankkundendaten zwischen der Schweiz und ausländischen Steuerbehörden befürworten?</t>
        </is>
      </c>
      <c r="E4747" t="inlineStr">
        <is>
          <t>Standard-4</t>
        </is>
      </c>
      <c r="F4747" t="n">
        <v>4</v>
      </c>
      <c r="G4747" t="inlineStr">
        <is>
          <t>Finanzen &amp; Steuern</t>
        </is>
      </c>
      <c r="H4747" t="inlineStr">
        <is>
          <t>Q06512</t>
        </is>
      </c>
      <c r="I4747" t="inlineStr">
        <is>
          <t>de</t>
        </is>
      </c>
      <c r="J4747" t="b">
        <v>1</v>
      </c>
      <c r="K4747" t="inlineStr">
        <is>
          <t>2c20c2e0ef738c18c108734e49fe5930</t>
        </is>
      </c>
      <c r="L4747" t="inlineStr">
        <is>
          <t>2c20c2e0ef738c18c108734e49fe5930</t>
        </is>
      </c>
      <c r="M4747" t="n">
        <v>606</v>
      </c>
      <c r="N4747" t="n">
        <v>606</v>
      </c>
    </row>
    <row r="4748">
      <c r="A4748" t="n">
        <v>63</v>
      </c>
      <c r="B4748" t="n">
        <v>2014</v>
      </c>
      <c r="C4748" t="n">
        <v>982</v>
      </c>
      <c r="D4748" t="inlineStr">
        <is>
          <t>Würden Sie die Einführung des automatischen Austausches von Bankkundendaten zwischen der Schweiz und ausländischen Steuerbehörden befürworten?</t>
        </is>
      </c>
      <c r="E4748" t="inlineStr">
        <is>
          <t>Standard-4</t>
        </is>
      </c>
      <c r="F4748" t="n">
        <v>4</v>
      </c>
      <c r="G4748" t="inlineStr">
        <is>
          <t>Finanzen &amp; Steuern</t>
        </is>
      </c>
      <c r="H4748" t="inlineStr">
        <is>
          <t>Q06968</t>
        </is>
      </c>
      <c r="I4748" t="inlineStr">
        <is>
          <t>de</t>
        </is>
      </c>
      <c r="J4748" t="b">
        <v>1</v>
      </c>
      <c r="K4748" t="inlineStr">
        <is>
          <t>2c20c2e0ef738c18c108734e49fe5930</t>
        </is>
      </c>
      <c r="L4748" t="inlineStr">
        <is>
          <t>2c20c2e0ef738c18c108734e49fe5930</t>
        </is>
      </c>
      <c r="M4748" t="n">
        <v>606</v>
      </c>
      <c r="N4748" t="n">
        <v>606</v>
      </c>
    </row>
    <row r="4749">
      <c r="A4749" t="n">
        <v>61</v>
      </c>
      <c r="B4749" t="n">
        <v>2014</v>
      </c>
      <c r="C4749" t="n">
        <v>982</v>
      </c>
      <c r="D4749" t="inlineStr">
        <is>
          <t>Würden Sie die Einführung des automatischen Austausches von Bankkundendaten zwischen der Schweiz und ausländischen Steuerbehörden befürworten?</t>
        </is>
      </c>
      <c r="E4749" t="inlineStr">
        <is>
          <t>Standard-4</t>
        </is>
      </c>
      <c r="F4749" t="n">
        <v>4</v>
      </c>
      <c r="G4749" t="inlineStr">
        <is>
          <t>Finanzen &amp; Steuern</t>
        </is>
      </c>
      <c r="H4749" t="inlineStr">
        <is>
          <t>Q07077</t>
        </is>
      </c>
      <c r="I4749" t="inlineStr">
        <is>
          <t>de</t>
        </is>
      </c>
      <c r="J4749" t="b">
        <v>1</v>
      </c>
      <c r="K4749" t="inlineStr">
        <is>
          <t>2c20c2e0ef738c18c108734e49fe5930</t>
        </is>
      </c>
      <c r="L4749" t="inlineStr">
        <is>
          <t>2c20c2e0ef738c18c108734e49fe5930</t>
        </is>
      </c>
      <c r="M4749" t="n">
        <v>606</v>
      </c>
      <c r="N4749" t="n">
        <v>606</v>
      </c>
    </row>
    <row r="4750">
      <c r="A4750" t="n">
        <v>96</v>
      </c>
      <c r="B4750" t="n">
        <v>2015</v>
      </c>
      <c r="C4750" t="n">
        <v>1170</v>
      </c>
      <c r="D4750" t="inlineStr">
        <is>
          <t>Würden Sie die Einführung des automatischen Austausches von Bankkundendaten zwischen der Schweiz und ausländischen Steuerbehörden befürworten?</t>
        </is>
      </c>
      <c r="E4750" t="inlineStr">
        <is>
          <t>Standard-4</t>
        </is>
      </c>
      <c r="F4750" t="n">
        <v>4</v>
      </c>
      <c r="G4750" t="inlineStr">
        <is>
          <t>Finanzen &amp; Steuern</t>
        </is>
      </c>
      <c r="H4750" t="inlineStr">
        <is>
          <t>Q07302</t>
        </is>
      </c>
      <c r="I4750" t="inlineStr">
        <is>
          <t>de</t>
        </is>
      </c>
      <c r="J4750" t="b">
        <v>1</v>
      </c>
      <c r="K4750" t="inlineStr">
        <is>
          <t>2c20c2e0ef738c18c108734e49fe5930</t>
        </is>
      </c>
      <c r="L4750" t="inlineStr">
        <is>
          <t>2c20c2e0ef738c18c108734e49fe5930</t>
        </is>
      </c>
      <c r="M4750" t="n">
        <v>606</v>
      </c>
      <c r="N4750" t="n">
        <v>606</v>
      </c>
    </row>
    <row r="4751">
      <c r="A4751" t="n">
        <v>70</v>
      </c>
      <c r="B4751" t="n">
        <v>2014</v>
      </c>
      <c r="C4751" t="n">
        <v>1083</v>
      </c>
      <c r="D4751" t="inlineStr">
        <is>
          <t>Würden Sie die Einführung des automatischen Austausches von Bankkundendaten zwischen der Schweiz und ausländischen Steuerbehörden befürworten?</t>
        </is>
      </c>
      <c r="E4751" t="inlineStr">
        <is>
          <t>Standard-4</t>
        </is>
      </c>
      <c r="F4751" t="n">
        <v>4</v>
      </c>
      <c r="G4751" t="inlineStr">
        <is>
          <t>Finanzen &amp; Steuern</t>
        </is>
      </c>
      <c r="H4751" t="inlineStr">
        <is>
          <t>Q08780</t>
        </is>
      </c>
      <c r="I4751" t="inlineStr">
        <is>
          <t>de</t>
        </is>
      </c>
      <c r="J4751" t="b">
        <v>1</v>
      </c>
      <c r="K4751" t="inlineStr">
        <is>
          <t>2c20c2e0ef738c18c108734e49fe5930</t>
        </is>
      </c>
      <c r="L4751" t="inlineStr">
        <is>
          <t>2c20c2e0ef738c18c108734e49fe5930</t>
        </is>
      </c>
      <c r="M4751" t="n">
        <v>606</v>
      </c>
      <c r="N4751" t="n">
        <v>606</v>
      </c>
    </row>
    <row r="4753">
      <c r="A4753" s="1">
        <f>== Cluster 325 – 8 Fragen – alle Fragen identisch ===</f>
        <v/>
      </c>
      <c r="B4753" s="1" t="n"/>
      <c r="C4753" s="1" t="n"/>
      <c r="D4753" s="1" t="n"/>
      <c r="E4753" s="1" t="n"/>
      <c r="F4753" s="1" t="n"/>
      <c r="G4753" s="1" t="n"/>
      <c r="H4753" s="1" t="n"/>
      <c r="I4753" s="1" t="n"/>
      <c r="J4753" s="1" t="n"/>
      <c r="K4753" s="1" t="n"/>
      <c r="L4753" s="1" t="n"/>
      <c r="M4753" s="1" t="n"/>
      <c r="N4753" s="1" t="n"/>
    </row>
    <row r="4754">
      <c r="A4754" t="inlineStr">
        <is>
          <t>ID_Wahl</t>
        </is>
      </c>
      <c r="B4754" t="inlineStr">
        <is>
          <t>Datum</t>
        </is>
      </c>
      <c r="C4754" t="inlineStr">
        <is>
          <t>Frage_ID</t>
        </is>
      </c>
      <c r="D4754" t="inlineStr">
        <is>
          <t>Frage_Text</t>
        </is>
      </c>
      <c r="E4754" t="inlineStr">
        <is>
          <t>Frage_Typ</t>
        </is>
      </c>
      <c r="F4754" t="inlineStr">
        <is>
          <t>Bereich_ID</t>
        </is>
      </c>
      <c r="G4754" t="inlineStr">
        <is>
          <t>Bereich</t>
        </is>
      </c>
      <c r="H4754" t="inlineStr">
        <is>
          <t>ID_gesamt</t>
        </is>
      </c>
      <c r="I4754" t="inlineStr">
        <is>
          <t>Sprache</t>
        </is>
      </c>
      <c r="J4754" t="inlineStr">
        <is>
          <t>Duplikat</t>
        </is>
      </c>
      <c r="K4754" t="inlineStr">
        <is>
          <t>Frage_Hash</t>
        </is>
      </c>
      <c r="L4754" t="inlineStr">
        <is>
          <t>Duplikat_Gruppe</t>
        </is>
      </c>
      <c r="M4754" t="inlineStr">
        <is>
          <t>Cluster_Duplikate</t>
        </is>
      </c>
      <c r="N4754" t="inlineStr">
        <is>
          <t>Cluster_Final</t>
        </is>
      </c>
    </row>
    <row r="4755">
      <c r="A4755" t="n">
        <v>53</v>
      </c>
      <c r="B4755" s="2" t="n">
        <v>44262</v>
      </c>
      <c r="C4755" t="n">
        <v>2977</v>
      </c>
      <c r="D4755" t="inlineStr">
        <is>
          <t>Soll die Schweiz ein Freihandelsabkommen mit den USA anstreben?</t>
        </is>
      </c>
      <c r="E4755" t="inlineStr">
        <is>
          <t>options4</t>
        </is>
      </c>
      <c r="F4755" t="n">
        <v>4709</v>
      </c>
      <c r="G4755" t="inlineStr">
        <is>
          <t>Aussenbeziehungen</t>
        </is>
      </c>
      <c r="H4755" t="inlineStr">
        <is>
          <t>Q00868</t>
        </is>
      </c>
      <c r="I4755" t="inlineStr">
        <is>
          <t>de</t>
        </is>
      </c>
      <c r="J4755" t="b">
        <v>1</v>
      </c>
      <c r="K4755" t="inlineStr">
        <is>
          <t>f7a0b58fb18b6a9b8f8a304b1f2b3f31</t>
        </is>
      </c>
      <c r="L4755" t="inlineStr">
        <is>
          <t>f7a0b58fb18b6a9b8f8a304b1f2b3f31</t>
        </is>
      </c>
      <c r="M4755" t="n">
        <v>325</v>
      </c>
      <c r="N4755" t="n">
        <v>325</v>
      </c>
    </row>
    <row r="4756">
      <c r="A4756" t="n">
        <v>60</v>
      </c>
      <c r="B4756" s="2" t="n">
        <v>44262</v>
      </c>
      <c r="C4756" t="n">
        <v>3248</v>
      </c>
      <c r="D4756" t="inlineStr">
        <is>
          <t>Soll die Schweiz ein Freihandelsabkommen mit den USA anstreben?</t>
        </is>
      </c>
      <c r="E4756" t="inlineStr">
        <is>
          <t>options4</t>
        </is>
      </c>
      <c r="F4756" t="n">
        <v>4568</v>
      </c>
      <c r="G4756" t="inlineStr">
        <is>
          <t>Wirtschaft &amp; Arbeit</t>
        </is>
      </c>
      <c r="H4756" t="inlineStr">
        <is>
          <t>Q00968</t>
        </is>
      </c>
      <c r="I4756" t="inlineStr">
        <is>
          <t>de</t>
        </is>
      </c>
      <c r="J4756" t="b">
        <v>1</v>
      </c>
      <c r="K4756" t="inlineStr">
        <is>
          <t>f7a0b58fb18b6a9b8f8a304b1f2b3f31</t>
        </is>
      </c>
      <c r="L4756" t="inlineStr">
        <is>
          <t>f7a0b58fb18b6a9b8f8a304b1f2b3f31</t>
        </is>
      </c>
      <c r="M4756" t="n">
        <v>325</v>
      </c>
      <c r="N4756" t="n">
        <v>325</v>
      </c>
    </row>
    <row r="4757">
      <c r="A4757" t="n">
        <v>71</v>
      </c>
      <c r="B4757" s="2" t="n">
        <v>44311</v>
      </c>
      <c r="C4757" t="n">
        <v>3393</v>
      </c>
      <c r="D4757" t="inlineStr">
        <is>
          <t>Soll die Schweiz ein Freihandelsabkommen mit den USA anstreben?</t>
        </is>
      </c>
      <c r="E4757" t="inlineStr">
        <is>
          <t>options4</t>
        </is>
      </c>
      <c r="F4757" t="n">
        <v>4714</v>
      </c>
      <c r="G4757" t="inlineStr">
        <is>
          <t>Aussenbeziehungen</t>
        </is>
      </c>
      <c r="H4757" t="inlineStr">
        <is>
          <t>Q01019</t>
        </is>
      </c>
      <c r="I4757" t="inlineStr">
        <is>
          <t>de</t>
        </is>
      </c>
      <c r="J4757" t="b">
        <v>1</v>
      </c>
      <c r="K4757" t="inlineStr">
        <is>
          <t>f7a0b58fb18b6a9b8f8a304b1f2b3f31</t>
        </is>
      </c>
      <c r="L4757" t="inlineStr">
        <is>
          <t>f7a0b58fb18b6a9b8f8a304b1f2b3f31</t>
        </is>
      </c>
      <c r="M4757" t="n">
        <v>325</v>
      </c>
      <c r="N4757" t="n">
        <v>325</v>
      </c>
    </row>
    <row r="4758">
      <c r="A4758" t="n">
        <v>63</v>
      </c>
      <c r="B4758" s="2" t="n">
        <v>44311</v>
      </c>
      <c r="C4758" t="n">
        <v>3392</v>
      </c>
      <c r="D4758" t="inlineStr">
        <is>
          <t>Soll die Schweiz ein Freihandelsabkommen mit den USA anstreben?</t>
        </is>
      </c>
      <c r="E4758" t="inlineStr">
        <is>
          <t>options4</t>
        </is>
      </c>
      <c r="F4758" t="n">
        <v>4711</v>
      </c>
      <c r="G4758" t="inlineStr">
        <is>
          <t>Aussenbeziehungen</t>
        </is>
      </c>
      <c r="H4758" t="inlineStr">
        <is>
          <t>Q01074</t>
        </is>
      </c>
      <c r="I4758" t="inlineStr">
        <is>
          <t>de</t>
        </is>
      </c>
      <c r="J4758" t="b">
        <v>1</v>
      </c>
      <c r="K4758" t="inlineStr">
        <is>
          <t>f7a0b58fb18b6a9b8f8a304b1f2b3f31</t>
        </is>
      </c>
      <c r="L4758" t="inlineStr">
        <is>
          <t>f7a0b58fb18b6a9b8f8a304b1f2b3f31</t>
        </is>
      </c>
      <c r="M4758" t="n">
        <v>325</v>
      </c>
      <c r="N4758" t="n">
        <v>325</v>
      </c>
    </row>
    <row r="4759">
      <c r="A4759" t="n">
        <v>64</v>
      </c>
      <c r="B4759" s="2" t="n">
        <v>44311</v>
      </c>
      <c r="C4759" t="n">
        <v>3696</v>
      </c>
      <c r="D4759" t="inlineStr">
        <is>
          <t>Soll die Schweiz ein Freihandelsabkommen mit den USA anstreben?</t>
        </is>
      </c>
      <c r="E4759" t="inlineStr">
        <is>
          <t>options4</t>
        </is>
      </c>
      <c r="F4759" t="n">
        <v>4712</v>
      </c>
      <c r="G4759" t="inlineStr">
        <is>
          <t>Aussenbeziehungen</t>
        </is>
      </c>
      <c r="H4759" t="inlineStr">
        <is>
          <t>Q01127</t>
        </is>
      </c>
      <c r="I4759" t="inlineStr">
        <is>
          <t>de</t>
        </is>
      </c>
      <c r="J4759" t="b">
        <v>1</v>
      </c>
      <c r="K4759" t="inlineStr">
        <is>
          <t>f7a0b58fb18b6a9b8f8a304b1f2b3f31</t>
        </is>
      </c>
      <c r="L4759" t="inlineStr">
        <is>
          <t>f7a0b58fb18b6a9b8f8a304b1f2b3f31</t>
        </is>
      </c>
      <c r="M4759" t="n">
        <v>325</v>
      </c>
      <c r="N4759" t="n">
        <v>325</v>
      </c>
    </row>
    <row r="4760">
      <c r="A4760" t="n">
        <v>89</v>
      </c>
      <c r="B4760" s="2" t="n">
        <v>44528</v>
      </c>
      <c r="C4760" t="n">
        <v>4445</v>
      </c>
      <c r="D4760" t="inlineStr">
        <is>
          <t>Soll die Schweiz ein Freihandelsabkommen mit den USA anstreben?</t>
        </is>
      </c>
      <c r="E4760" t="inlineStr">
        <is>
          <t>options4</t>
        </is>
      </c>
      <c r="F4760" t="n">
        <v>5330</v>
      </c>
      <c r="G4760" t="inlineStr">
        <is>
          <t>Aussenbeziehungen</t>
        </is>
      </c>
      <c r="H4760" t="inlineStr">
        <is>
          <t>Q01231</t>
        </is>
      </c>
      <c r="I4760" t="inlineStr">
        <is>
          <t>de</t>
        </is>
      </c>
      <c r="J4760" t="b">
        <v>1</v>
      </c>
      <c r="K4760" t="inlineStr">
        <is>
          <t>f7a0b58fb18b6a9b8f8a304b1f2b3f31</t>
        </is>
      </c>
      <c r="L4760" t="inlineStr">
        <is>
          <t>f7a0b58fb18b6a9b8f8a304b1f2b3f31</t>
        </is>
      </c>
      <c r="M4760" t="n">
        <v>325</v>
      </c>
      <c r="N4760" t="n">
        <v>325</v>
      </c>
    </row>
    <row r="4761">
      <c r="A4761" t="n">
        <v>79</v>
      </c>
      <c r="B4761" s="2" t="n">
        <v>44465</v>
      </c>
      <c r="C4761" t="n">
        <v>3948</v>
      </c>
      <c r="D4761" t="inlineStr">
        <is>
          <t>Soll die Schweiz ein Freihandelsabkommen mit den USA anstreben?</t>
        </is>
      </c>
      <c r="E4761" t="inlineStr">
        <is>
          <t>options4</t>
        </is>
      </c>
      <c r="F4761" t="n">
        <v>4591</v>
      </c>
      <c r="G4761" t="inlineStr">
        <is>
          <t>Wirtschaft &amp; Arbeit</t>
        </is>
      </c>
      <c r="H4761" t="inlineStr">
        <is>
          <t>Q01371</t>
        </is>
      </c>
      <c r="I4761" t="inlineStr">
        <is>
          <t>de</t>
        </is>
      </c>
      <c r="J4761" t="b">
        <v>1</v>
      </c>
      <c r="K4761" t="inlineStr">
        <is>
          <t>f7a0b58fb18b6a9b8f8a304b1f2b3f31</t>
        </is>
      </c>
      <c r="L4761" t="inlineStr">
        <is>
          <t>f7a0b58fb18b6a9b8f8a304b1f2b3f31</t>
        </is>
      </c>
      <c r="M4761" t="n">
        <v>325</v>
      </c>
      <c r="N4761" t="n">
        <v>325</v>
      </c>
    </row>
    <row r="4762">
      <c r="A4762" t="n">
        <v>284</v>
      </c>
      <c r="B4762" t="n">
        <v>2021</v>
      </c>
      <c r="C4762" t="n">
        <v>4538</v>
      </c>
      <c r="D4762" t="inlineStr">
        <is>
          <t>Soll die Schweiz ein Freihandelsabkommen mit den USA anstreben?</t>
        </is>
      </c>
      <c r="E4762" t="inlineStr">
        <is>
          <t>Standard-4</t>
        </is>
      </c>
      <c r="F4762" t="n">
        <v>1</v>
      </c>
      <c r="G4762" t="inlineStr">
        <is>
          <t>Aussenpolitik</t>
        </is>
      </c>
      <c r="H4762" t="inlineStr">
        <is>
          <t>Q08058</t>
        </is>
      </c>
      <c r="I4762" t="inlineStr">
        <is>
          <t>de</t>
        </is>
      </c>
      <c r="J4762" t="b">
        <v>1</v>
      </c>
      <c r="K4762" t="inlineStr">
        <is>
          <t>f7a0b58fb18b6a9b8f8a304b1f2b3f31</t>
        </is>
      </c>
      <c r="L4762" t="inlineStr">
        <is>
          <t>f7a0b58fb18b6a9b8f8a304b1f2b3f31</t>
        </is>
      </c>
      <c r="M4762" t="n">
        <v>325</v>
      </c>
      <c r="N4762" t="n">
        <v>325</v>
      </c>
    </row>
    <row r="4764">
      <c r="A4764" s="1">
        <f>== Cluster 678 – 8 Fragen – alle Fragen identisch ===</f>
        <v/>
      </c>
      <c r="B4764" s="1" t="n"/>
      <c r="C4764" s="1" t="n"/>
      <c r="D4764" s="1" t="n"/>
      <c r="E4764" s="1" t="n"/>
      <c r="F4764" s="1" t="n"/>
      <c r="G4764" s="1" t="n"/>
      <c r="H4764" s="1" t="n"/>
      <c r="I4764" s="1" t="n"/>
      <c r="J4764" s="1" t="n"/>
      <c r="K4764" s="1" t="n"/>
      <c r="L4764" s="1" t="n"/>
      <c r="M4764" s="1" t="n"/>
      <c r="N4764" s="1" t="n"/>
    </row>
    <row r="4765">
      <c r="A4765" t="inlineStr">
        <is>
          <t>ID_Wahl</t>
        </is>
      </c>
      <c r="B4765" t="inlineStr">
        <is>
          <t>Datum</t>
        </is>
      </c>
      <c r="C4765" t="inlineStr">
        <is>
          <t>Frage_ID</t>
        </is>
      </c>
      <c r="D4765" t="inlineStr">
        <is>
          <t>Frage_Text</t>
        </is>
      </c>
      <c r="E4765" t="inlineStr">
        <is>
          <t>Frage_Typ</t>
        </is>
      </c>
      <c r="F4765" t="inlineStr">
        <is>
          <t>Bereich_ID</t>
        </is>
      </c>
      <c r="G4765" t="inlineStr">
        <is>
          <t>Bereich</t>
        </is>
      </c>
      <c r="H4765" t="inlineStr">
        <is>
          <t>ID_gesamt</t>
        </is>
      </c>
      <c r="I4765" t="inlineStr">
        <is>
          <t>Sprache</t>
        </is>
      </c>
      <c r="J4765" t="inlineStr">
        <is>
          <t>Duplikat</t>
        </is>
      </c>
      <c r="K4765" t="inlineStr">
        <is>
          <t>Frage_Hash</t>
        </is>
      </c>
      <c r="L4765" t="inlineStr">
        <is>
          <t>Duplikat_Gruppe</t>
        </is>
      </c>
      <c r="M4765" t="inlineStr">
        <is>
          <t>Cluster_Duplikate</t>
        </is>
      </c>
      <c r="N4765" t="inlineStr">
        <is>
          <t>Cluster_Final</t>
        </is>
      </c>
    </row>
    <row r="4766">
      <c r="A4766" t="n">
        <v>123</v>
      </c>
      <c r="B4766" t="n">
        <v>2015</v>
      </c>
      <c r="C4766" t="n">
        <v>1900</v>
      </c>
      <c r="D4766" t="inlineStr">
        <is>
          <t>Hat für Sie der Erhalt der bilateralen Verträge mit der EU Priorität gegenüber einer strikten Umsetzung der Masseneinwanderungsinitiative?</t>
        </is>
      </c>
      <c r="E4766" t="inlineStr">
        <is>
          <t>Standard-4</t>
        </is>
      </c>
      <c r="F4766" t="n">
        <v>9</v>
      </c>
      <c r="G4766" t="inlineStr">
        <is>
          <t>Migration &amp; Integration</t>
        </is>
      </c>
      <c r="H4766" t="inlineStr">
        <is>
          <t>Q04592</t>
        </is>
      </c>
      <c r="I4766" t="inlineStr">
        <is>
          <t>de</t>
        </is>
      </c>
      <c r="J4766" t="b">
        <v>1</v>
      </c>
      <c r="K4766" t="inlineStr">
        <is>
          <t>37138a829fba18d06d2cc58d33d0bf3a</t>
        </is>
      </c>
      <c r="L4766" t="inlineStr">
        <is>
          <t>37138a829fba18d06d2cc58d33d0bf3a</t>
        </is>
      </c>
      <c r="M4766" t="n">
        <v>678</v>
      </c>
      <c r="N4766" t="n">
        <v>678</v>
      </c>
    </row>
    <row r="4767">
      <c r="A4767" t="n">
        <v>122</v>
      </c>
      <c r="B4767" t="n">
        <v>2016</v>
      </c>
      <c r="C4767" t="n">
        <v>1847</v>
      </c>
      <c r="D4767" t="inlineStr">
        <is>
          <t>Hat für Sie der Erhalt der bilateralen Verträge mit der EU Priorität gegenüber einer strikten Umsetzung der Masseneinwanderungsinitiative?</t>
        </is>
      </c>
      <c r="E4767" t="inlineStr">
        <is>
          <t>Standard-4</t>
        </is>
      </c>
      <c r="F4767" t="n">
        <v>9</v>
      </c>
      <c r="G4767" t="inlineStr">
        <is>
          <t>Migration &amp; Integration</t>
        </is>
      </c>
      <c r="H4767" t="inlineStr">
        <is>
          <t>Q04947</t>
        </is>
      </c>
      <c r="I4767" t="inlineStr">
        <is>
          <t>de</t>
        </is>
      </c>
      <c r="J4767" t="b">
        <v>1</v>
      </c>
      <c r="K4767" t="inlineStr">
        <is>
          <t>37138a829fba18d06d2cc58d33d0bf3a</t>
        </is>
      </c>
      <c r="L4767" t="inlineStr">
        <is>
          <t>37138a829fba18d06d2cc58d33d0bf3a</t>
        </is>
      </c>
      <c r="M4767" t="n">
        <v>678</v>
      </c>
      <c r="N4767" t="n">
        <v>678</v>
      </c>
    </row>
    <row r="4768">
      <c r="A4768" t="n">
        <v>154</v>
      </c>
      <c r="B4768" t="n">
        <v>2017</v>
      </c>
      <c r="C4768" t="n">
        <v>2204</v>
      </c>
      <c r="D4768" t="inlineStr">
        <is>
          <t>Hat für Sie der Erhalt der bilateralen Verträge mit der EU Priorität gegenüber einer strikten Umsetzung der Masseneinwanderungsinitiative?</t>
        </is>
      </c>
      <c r="E4768" t="inlineStr">
        <is>
          <t>Standard-4</t>
        </is>
      </c>
      <c r="F4768" t="n">
        <v>9</v>
      </c>
      <c r="G4768" t="inlineStr">
        <is>
          <t>Migration &amp; Integration</t>
        </is>
      </c>
      <c r="H4768" t="inlineStr">
        <is>
          <t>Q05237</t>
        </is>
      </c>
      <c r="I4768" t="inlineStr">
        <is>
          <t>de</t>
        </is>
      </c>
      <c r="J4768" t="b">
        <v>1</v>
      </c>
      <c r="K4768" t="inlineStr">
        <is>
          <t>37138a829fba18d06d2cc58d33d0bf3a</t>
        </is>
      </c>
      <c r="L4768" t="inlineStr">
        <is>
          <t>37138a829fba18d06d2cc58d33d0bf3a</t>
        </is>
      </c>
      <c r="M4768" t="n">
        <v>678</v>
      </c>
      <c r="N4768" t="n">
        <v>678</v>
      </c>
    </row>
    <row r="4769">
      <c r="A4769" t="n">
        <v>156</v>
      </c>
      <c r="B4769" t="n">
        <v>2017</v>
      </c>
      <c r="C4769" t="n">
        <v>2261</v>
      </c>
      <c r="D4769" t="inlineStr">
        <is>
          <t>Hat für Sie der Erhalt der bilateralen Verträge mit der EU Priorität gegenüber einer strikten Umsetzung der Masseneinwanderungsinitiative?</t>
        </is>
      </c>
      <c r="E4769" t="inlineStr">
        <is>
          <t>Standard-4</t>
        </is>
      </c>
      <c r="F4769" t="n">
        <v>9</v>
      </c>
      <c r="G4769" t="inlineStr">
        <is>
          <t>Migration &amp; Integration</t>
        </is>
      </c>
      <c r="H4769" t="inlineStr">
        <is>
          <t>Q05356</t>
        </is>
      </c>
      <c r="I4769" t="inlineStr">
        <is>
          <t>de</t>
        </is>
      </c>
      <c r="J4769" t="b">
        <v>1</v>
      </c>
      <c r="K4769" t="inlineStr">
        <is>
          <t>37138a829fba18d06d2cc58d33d0bf3a</t>
        </is>
      </c>
      <c r="L4769" t="inlineStr">
        <is>
          <t>37138a829fba18d06d2cc58d33d0bf3a</t>
        </is>
      </c>
      <c r="M4769" t="n">
        <v>678</v>
      </c>
      <c r="N4769" t="n">
        <v>678</v>
      </c>
    </row>
    <row r="4770">
      <c r="A4770" t="n">
        <v>122</v>
      </c>
      <c r="B4770" t="n">
        <v>2016</v>
      </c>
      <c r="C4770" t="n">
        <v>1847</v>
      </c>
      <c r="D4770" t="inlineStr">
        <is>
          <t>Hat für Sie der Erhalt der bilateralen Verträge mit der EU Priorität gegenüber einer strikten Umsetzung der Masseneinwanderungsinitiative?</t>
        </is>
      </c>
      <c r="E4770" t="inlineStr">
        <is>
          <t>Standard-4</t>
        </is>
      </c>
      <c r="F4770" t="n">
        <v>9</v>
      </c>
      <c r="G4770" t="inlineStr">
        <is>
          <t>Migration &amp; Integration</t>
        </is>
      </c>
      <c r="H4770" t="inlineStr">
        <is>
          <t>Q06297</t>
        </is>
      </c>
      <c r="I4770" t="inlineStr">
        <is>
          <t>de</t>
        </is>
      </c>
      <c r="J4770" t="b">
        <v>1</v>
      </c>
      <c r="K4770" t="inlineStr">
        <is>
          <t>37138a829fba18d06d2cc58d33d0bf3a</t>
        </is>
      </c>
      <c r="L4770" t="inlineStr">
        <is>
          <t>37138a829fba18d06d2cc58d33d0bf3a</t>
        </is>
      </c>
      <c r="M4770" t="n">
        <v>678</v>
      </c>
      <c r="N4770" t="n">
        <v>678</v>
      </c>
    </row>
    <row r="4771">
      <c r="A4771" t="n">
        <v>123</v>
      </c>
      <c r="B4771" t="n">
        <v>2016</v>
      </c>
      <c r="C4771" t="n">
        <v>1900</v>
      </c>
      <c r="D4771" t="inlineStr">
        <is>
          <t>Hat für Sie der Erhalt der bilateralen Verträge mit der EU Priorität gegenüber einer strikten Umsetzung der Masseneinwanderungsinitiative?</t>
        </is>
      </c>
      <c r="E4771" t="inlineStr">
        <is>
          <t>Standard-4</t>
        </is>
      </c>
      <c r="F4771" t="n">
        <v>9</v>
      </c>
      <c r="G4771" t="inlineStr">
        <is>
          <t>Migration &amp; Integration</t>
        </is>
      </c>
      <c r="H4771" t="inlineStr">
        <is>
          <t>Q06701</t>
        </is>
      </c>
      <c r="I4771" t="inlineStr">
        <is>
          <t>de</t>
        </is>
      </c>
      <c r="J4771" t="b">
        <v>1</v>
      </c>
      <c r="K4771" t="inlineStr">
        <is>
          <t>37138a829fba18d06d2cc58d33d0bf3a</t>
        </is>
      </c>
      <c r="L4771" t="inlineStr">
        <is>
          <t>37138a829fba18d06d2cc58d33d0bf3a</t>
        </is>
      </c>
      <c r="M4771" t="n">
        <v>678</v>
      </c>
      <c r="N4771" t="n">
        <v>678</v>
      </c>
    </row>
    <row r="4772">
      <c r="A4772" t="n">
        <v>154</v>
      </c>
      <c r="B4772" t="n">
        <v>2017</v>
      </c>
      <c r="C4772" t="n">
        <v>2204</v>
      </c>
      <c r="D4772" t="inlineStr">
        <is>
          <t>Hat für Sie der Erhalt der bilateralen Verträge mit der EU Priorität gegenüber einer strikten Umsetzung der Masseneinwanderungsinitiative?</t>
        </is>
      </c>
      <c r="E4772" t="inlineStr">
        <is>
          <t>Standard-4</t>
        </is>
      </c>
      <c r="F4772" t="n">
        <v>9</v>
      </c>
      <c r="G4772" t="inlineStr">
        <is>
          <t>Migration &amp; Integration</t>
        </is>
      </c>
      <c r="H4772" t="inlineStr">
        <is>
          <t>Q08027</t>
        </is>
      </c>
      <c r="I4772" t="inlineStr">
        <is>
          <t>de</t>
        </is>
      </c>
      <c r="J4772" t="b">
        <v>1</v>
      </c>
      <c r="K4772" t="inlineStr">
        <is>
          <t>37138a829fba18d06d2cc58d33d0bf3a</t>
        </is>
      </c>
      <c r="L4772" t="inlineStr">
        <is>
          <t>37138a829fba18d06d2cc58d33d0bf3a</t>
        </is>
      </c>
      <c r="M4772" t="n">
        <v>678</v>
      </c>
      <c r="N4772" t="n">
        <v>678</v>
      </c>
    </row>
    <row r="4773">
      <c r="A4773" t="n">
        <v>156</v>
      </c>
      <c r="B4773" t="n">
        <v>2017</v>
      </c>
      <c r="C4773" t="n">
        <v>2261</v>
      </c>
      <c r="D4773" t="inlineStr">
        <is>
          <t>Hat für Sie der Erhalt der bilateralen Verträge mit der EU Priorität gegenüber einer strikten Umsetzung der Masseneinwanderungsinitiative?</t>
        </is>
      </c>
      <c r="E4773" t="inlineStr">
        <is>
          <t>Standard-4</t>
        </is>
      </c>
      <c r="F4773" t="n">
        <v>9</v>
      </c>
      <c r="G4773" t="inlineStr">
        <is>
          <t>Migration &amp; Integration</t>
        </is>
      </c>
      <c r="H4773" t="inlineStr">
        <is>
          <t>Q08694</t>
        </is>
      </c>
      <c r="I4773" t="inlineStr">
        <is>
          <t>de</t>
        </is>
      </c>
      <c r="J4773" t="b">
        <v>1</v>
      </c>
      <c r="K4773" t="inlineStr">
        <is>
          <t>37138a829fba18d06d2cc58d33d0bf3a</t>
        </is>
      </c>
      <c r="L4773" t="inlineStr">
        <is>
          <t>37138a829fba18d06d2cc58d33d0bf3a</t>
        </is>
      </c>
      <c r="M4773" t="n">
        <v>678</v>
      </c>
      <c r="N4773" t="n">
        <v>678</v>
      </c>
    </row>
    <row r="4775">
      <c r="A4775" s="1">
        <f>== Cluster 853 – 8 Fragen – unterschiedliche Fragen vorhanden ===</f>
        <v/>
      </c>
      <c r="B4775" s="1" t="n"/>
      <c r="C4775" s="1" t="n"/>
      <c r="D4775" s="1" t="n"/>
      <c r="E4775" s="1" t="n"/>
      <c r="F4775" s="1" t="n"/>
      <c r="G4775" s="1" t="n"/>
      <c r="H4775" s="1" t="n"/>
      <c r="I4775" s="1" t="n"/>
      <c r="J4775" s="1" t="n"/>
      <c r="K4775" s="1" t="n"/>
      <c r="L4775" s="1" t="n"/>
      <c r="M4775" s="1" t="n"/>
      <c r="N4775" s="1" t="n"/>
    </row>
    <row r="4776">
      <c r="A4776" t="inlineStr">
        <is>
          <t>ID_Wahl</t>
        </is>
      </c>
      <c r="B4776" t="inlineStr">
        <is>
          <t>Datum</t>
        </is>
      </c>
      <c r="C4776" t="inlineStr">
        <is>
          <t>Frage_ID</t>
        </is>
      </c>
      <c r="D4776" t="inlineStr">
        <is>
          <t>Frage_Text</t>
        </is>
      </c>
      <c r="E4776" t="inlineStr">
        <is>
          <t>Frage_Typ</t>
        </is>
      </c>
      <c r="F4776" t="inlineStr">
        <is>
          <t>Bereich_ID</t>
        </is>
      </c>
      <c r="G4776" t="inlineStr">
        <is>
          <t>Bereich</t>
        </is>
      </c>
      <c r="H4776" t="inlineStr">
        <is>
          <t>ID_gesamt</t>
        </is>
      </c>
      <c r="I4776" t="inlineStr">
        <is>
          <t>Sprache</t>
        </is>
      </c>
      <c r="J4776" t="inlineStr">
        <is>
          <t>Duplikat</t>
        </is>
      </c>
      <c r="K4776" t="inlineStr">
        <is>
          <t>Frage_Hash</t>
        </is>
      </c>
      <c r="L4776" t="inlineStr">
        <is>
          <t>Duplikat_Gruppe</t>
        </is>
      </c>
      <c r="M4776" t="inlineStr">
        <is>
          <t>Cluster_Duplikate</t>
        </is>
      </c>
      <c r="N4776" t="inlineStr">
        <is>
          <t>Cluster_Final</t>
        </is>
      </c>
    </row>
    <row r="4777">
      <c r="A4777" t="n">
        <v>122</v>
      </c>
      <c r="B4777" t="n">
        <v>2016</v>
      </c>
      <c r="C4777" t="n">
        <v>1855</v>
      </c>
      <c r="D4777" t="inlineStr">
        <is>
          <t>Strassenbau und Unterhalt</t>
        </is>
      </c>
      <c r="E4777" t="inlineStr">
        <is>
          <t>Budget-5</t>
        </is>
      </c>
      <c r="F4777" t="n">
        <v>14</v>
      </c>
      <c r="G4777" t="inlineStr">
        <is>
          <t>Verkehr</t>
        </is>
      </c>
      <c r="H4777" t="inlineStr">
        <is>
          <t>Q04970</t>
        </is>
      </c>
      <c r="I4777" t="inlineStr">
        <is>
          <t>de</t>
        </is>
      </c>
      <c r="J4777" t="b">
        <v>1</v>
      </c>
      <c r="K4777" t="inlineStr">
        <is>
          <t>ec849bdc333d0804f14742d2c27af35b</t>
        </is>
      </c>
      <c r="L4777" t="inlineStr">
        <is>
          <t>ec849bdc333d0804f14742d2c27af35b</t>
        </is>
      </c>
      <c r="M4777" t="n">
        <v>853</v>
      </c>
      <c r="N4777" t="n">
        <v>853</v>
      </c>
    </row>
    <row r="4778">
      <c r="A4778" t="n">
        <v>154</v>
      </c>
      <c r="B4778" t="n">
        <v>2017</v>
      </c>
      <c r="C4778" t="n">
        <v>2210</v>
      </c>
      <c r="D4778" t="inlineStr">
        <is>
          <t>Strassenbau und Unterhalt</t>
        </is>
      </c>
      <c r="E4778" t="inlineStr">
        <is>
          <t>Budget-5</t>
        </is>
      </c>
      <c r="F4778" t="n">
        <v>14</v>
      </c>
      <c r="G4778" t="inlineStr">
        <is>
          <t>Verkehr</t>
        </is>
      </c>
      <c r="H4778" t="inlineStr">
        <is>
          <t>Q05260</t>
        </is>
      </c>
      <c r="I4778" t="inlineStr">
        <is>
          <t>de</t>
        </is>
      </c>
      <c r="J4778" t="b">
        <v>1</v>
      </c>
      <c r="K4778" t="inlineStr">
        <is>
          <t>ec849bdc333d0804f14742d2c27af35b</t>
        </is>
      </c>
      <c r="L4778" t="inlineStr">
        <is>
          <t>ec849bdc333d0804f14742d2c27af35b</t>
        </is>
      </c>
      <c r="M4778" t="n">
        <v>853</v>
      </c>
      <c r="N4778" t="n">
        <v>853</v>
      </c>
    </row>
    <row r="4779">
      <c r="A4779" t="n">
        <v>26</v>
      </c>
      <c r="B4779" t="n">
        <v>2012</v>
      </c>
      <c r="C4779" t="n">
        <v>414</v>
      </c>
      <c r="D4779" t="inlineStr">
        <is>
          <t xml:space="preserve">Strassenbau und Unterhalt
</t>
        </is>
      </c>
      <c r="E4779" t="inlineStr">
        <is>
          <t>Budget-5</t>
        </is>
      </c>
      <c r="F4779" t="n">
        <v>14</v>
      </c>
      <c r="G4779" t="inlineStr">
        <is>
          <t>Verkehr</t>
        </is>
      </c>
      <c r="H4779" t="inlineStr">
        <is>
          <t>Q06260</t>
        </is>
      </c>
      <c r="I4779" t="inlineStr">
        <is>
          <t>de</t>
        </is>
      </c>
      <c r="J4779" t="b">
        <v>1</v>
      </c>
      <c r="K4779" t="inlineStr">
        <is>
          <t>ec849bdc333d0804f14742d2c27af35b</t>
        </is>
      </c>
      <c r="L4779" t="inlineStr">
        <is>
          <t>ec849bdc333d0804f14742d2c27af35b</t>
        </is>
      </c>
      <c r="M4779" t="n">
        <v>853</v>
      </c>
      <c r="N4779" t="n">
        <v>853</v>
      </c>
    </row>
    <row r="4780">
      <c r="A4780" t="n">
        <v>122</v>
      </c>
      <c r="B4780" t="n">
        <v>2016</v>
      </c>
      <c r="C4780" t="n">
        <v>1855</v>
      </c>
      <c r="D4780" t="inlineStr">
        <is>
          <t>Strassenbau und Unterhalt</t>
        </is>
      </c>
      <c r="E4780" t="inlineStr">
        <is>
          <t>Budget-5</t>
        </is>
      </c>
      <c r="F4780" t="n">
        <v>14</v>
      </c>
      <c r="G4780" t="inlineStr">
        <is>
          <t>Verkehr</t>
        </is>
      </c>
      <c r="H4780" t="inlineStr">
        <is>
          <t>Q06320</t>
        </is>
      </c>
      <c r="I4780" t="inlineStr">
        <is>
          <t>de</t>
        </is>
      </c>
      <c r="J4780" t="b">
        <v>1</v>
      </c>
      <c r="K4780" t="inlineStr">
        <is>
          <t>ec849bdc333d0804f14742d2c27af35b</t>
        </is>
      </c>
      <c r="L4780" t="inlineStr">
        <is>
          <t>ec849bdc333d0804f14742d2c27af35b</t>
        </is>
      </c>
      <c r="M4780" t="n">
        <v>853</v>
      </c>
      <c r="N4780" t="n">
        <v>853</v>
      </c>
    </row>
    <row r="4781">
      <c r="A4781" t="n">
        <v>36</v>
      </c>
      <c r="B4781" t="n">
        <v>2012</v>
      </c>
      <c r="C4781" t="n">
        <v>534</v>
      </c>
      <c r="D4781" t="inlineStr">
        <is>
          <t xml:space="preserve">Strassenbau und Unterhalt
</t>
        </is>
      </c>
      <c r="E4781" t="inlineStr">
        <is>
          <t>Budget-5</t>
        </is>
      </c>
      <c r="F4781" t="n">
        <v>14</v>
      </c>
      <c r="G4781" t="inlineStr">
        <is>
          <t>Verkehr</t>
        </is>
      </c>
      <c r="H4781" t="inlineStr">
        <is>
          <t>Q06660</t>
        </is>
      </c>
      <c r="I4781" t="inlineStr">
        <is>
          <t>de</t>
        </is>
      </c>
      <c r="J4781" t="b">
        <v>1</v>
      </c>
      <c r="K4781" t="inlineStr">
        <is>
          <t>ec849bdc333d0804f14742d2c27af35b</t>
        </is>
      </c>
      <c r="L4781" t="inlineStr">
        <is>
          <t>ec849bdc333d0804f14742d2c27af35b</t>
        </is>
      </c>
      <c r="M4781" t="n">
        <v>853</v>
      </c>
      <c r="N4781" t="n">
        <v>853</v>
      </c>
    </row>
    <row r="4782">
      <c r="A4782" t="n">
        <v>44</v>
      </c>
      <c r="B4782" t="n">
        <v>2013</v>
      </c>
      <c r="C4782" t="n">
        <v>579</v>
      </c>
      <c r="D4782" t="inlineStr">
        <is>
          <t xml:space="preserve">Strassenbau und Unterhalt
</t>
        </is>
      </c>
      <c r="E4782" t="inlineStr">
        <is>
          <t>Budget-5</t>
        </is>
      </c>
      <c r="F4782" t="n">
        <v>14</v>
      </c>
      <c r="G4782" t="inlineStr">
        <is>
          <t>Verkehr</t>
        </is>
      </c>
      <c r="H4782" t="inlineStr">
        <is>
          <t>Q07995</t>
        </is>
      </c>
      <c r="I4782" t="inlineStr">
        <is>
          <t>de</t>
        </is>
      </c>
      <c r="J4782" t="b">
        <v>1</v>
      </c>
      <c r="K4782" t="inlineStr">
        <is>
          <t>ec849bdc333d0804f14742d2c27af35b</t>
        </is>
      </c>
      <c r="L4782" t="inlineStr">
        <is>
          <t>ec849bdc333d0804f14742d2c27af35b</t>
        </is>
      </c>
      <c r="M4782" t="n">
        <v>853</v>
      </c>
      <c r="N4782" t="n">
        <v>853</v>
      </c>
    </row>
    <row r="4783">
      <c r="A4783" t="n">
        <v>154</v>
      </c>
      <c r="B4783" t="n">
        <v>2017</v>
      </c>
      <c r="C4783" t="n">
        <v>2210</v>
      </c>
      <c r="D4783" t="inlineStr">
        <is>
          <t>Strassenbau und Unterhalt</t>
        </is>
      </c>
      <c r="E4783" t="inlineStr">
        <is>
          <t>Budget-5</t>
        </is>
      </c>
      <c r="F4783" t="n">
        <v>14</v>
      </c>
      <c r="G4783" t="inlineStr">
        <is>
          <t>Verkehr</t>
        </is>
      </c>
      <c r="H4783" t="inlineStr">
        <is>
          <t>Q08050</t>
        </is>
      </c>
      <c r="I4783" t="inlineStr">
        <is>
          <t>de</t>
        </is>
      </c>
      <c r="J4783" t="b">
        <v>1</v>
      </c>
      <c r="K4783" t="inlineStr">
        <is>
          <t>ec849bdc333d0804f14742d2c27af35b</t>
        </is>
      </c>
      <c r="L4783" t="inlineStr">
        <is>
          <t>ec849bdc333d0804f14742d2c27af35b</t>
        </is>
      </c>
      <c r="M4783" t="n">
        <v>853</v>
      </c>
      <c r="N4783" t="n">
        <v>853</v>
      </c>
    </row>
    <row r="4784">
      <c r="A4784" t="n">
        <v>70</v>
      </c>
      <c r="B4784" t="n">
        <v>2014</v>
      </c>
      <c r="C4784" t="n">
        <v>1078</v>
      </c>
      <c r="D4784" t="inlineStr">
        <is>
          <t>Strassenbau und Unterhalt</t>
        </is>
      </c>
      <c r="E4784" t="inlineStr">
        <is>
          <t>Budget-5</t>
        </is>
      </c>
      <c r="F4784" t="n">
        <v>14</v>
      </c>
      <c r="G4784" t="inlineStr">
        <is>
          <t>Verkehr</t>
        </is>
      </c>
      <c r="H4784" t="inlineStr">
        <is>
          <t>Q08824</t>
        </is>
      </c>
      <c r="I4784" t="inlineStr">
        <is>
          <t>de</t>
        </is>
      </c>
      <c r="J4784" t="b">
        <v>1</v>
      </c>
      <c r="K4784" t="inlineStr">
        <is>
          <t>ec849bdc333d0804f14742d2c27af35b</t>
        </is>
      </c>
      <c r="L4784" t="inlineStr">
        <is>
          <t>ec849bdc333d0804f14742d2c27af35b</t>
        </is>
      </c>
      <c r="M4784" t="n">
        <v>853</v>
      </c>
      <c r="N4784" t="n">
        <v>853</v>
      </c>
    </row>
    <row r="4786">
      <c r="A4786" s="1">
        <f>== Cluster 800 – 8 Fragen – alle Fragen identisch ===</f>
        <v/>
      </c>
      <c r="B4786" s="1" t="n"/>
      <c r="C4786" s="1" t="n"/>
      <c r="D4786" s="1" t="n"/>
      <c r="E4786" s="1" t="n"/>
      <c r="F4786" s="1" t="n"/>
      <c r="G4786" s="1" t="n"/>
      <c r="H4786" s="1" t="n"/>
      <c r="I4786" s="1" t="n"/>
      <c r="J4786" s="1" t="n"/>
      <c r="K4786" s="1" t="n"/>
      <c r="L4786" s="1" t="n"/>
      <c r="M4786" s="1" t="n"/>
      <c r="N4786" s="1" t="n"/>
    </row>
    <row r="4787">
      <c r="A4787" t="inlineStr">
        <is>
          <t>ID_Wahl</t>
        </is>
      </c>
      <c r="B4787" t="inlineStr">
        <is>
          <t>Datum</t>
        </is>
      </c>
      <c r="C4787" t="inlineStr">
        <is>
          <t>Frage_ID</t>
        </is>
      </c>
      <c r="D4787" t="inlineStr">
        <is>
          <t>Frage_Text</t>
        </is>
      </c>
      <c r="E4787" t="inlineStr">
        <is>
          <t>Frage_Typ</t>
        </is>
      </c>
      <c r="F4787" t="inlineStr">
        <is>
          <t>Bereich_ID</t>
        </is>
      </c>
      <c r="G4787" t="inlineStr">
        <is>
          <t>Bereich</t>
        </is>
      </c>
      <c r="H4787" t="inlineStr">
        <is>
          <t>ID_gesamt</t>
        </is>
      </c>
      <c r="I4787" t="inlineStr">
        <is>
          <t>Sprache</t>
        </is>
      </c>
      <c r="J4787" t="inlineStr">
        <is>
          <t>Duplikat</t>
        </is>
      </c>
      <c r="K4787" t="inlineStr">
        <is>
          <t>Frage_Hash</t>
        </is>
      </c>
      <c r="L4787" t="inlineStr">
        <is>
          <t>Duplikat_Gruppe</t>
        </is>
      </c>
      <c r="M4787" t="inlineStr">
        <is>
          <t>Cluster_Duplikate</t>
        </is>
      </c>
      <c r="N4787" t="inlineStr">
        <is>
          <t>Cluster_Final</t>
        </is>
      </c>
    </row>
    <row r="4788">
      <c r="A4788" t="n">
        <v>80</v>
      </c>
      <c r="B4788" t="n">
        <v>2015</v>
      </c>
      <c r="C4788" t="n">
        <v>1291</v>
      </c>
      <c r="D4788" t="inlineStr">
        <is>
          <t>Gesundheitswesen</t>
        </is>
      </c>
      <c r="E4788" t="inlineStr">
        <is>
          <t>Budget-5</t>
        </is>
      </c>
      <c r="F4788" t="n">
        <v>6</v>
      </c>
      <c r="G4788" t="inlineStr">
        <is>
          <t>Gesundheit</t>
        </is>
      </c>
      <c r="H4788" t="inlineStr">
        <is>
          <t>Q04883</t>
        </is>
      </c>
      <c r="I4788" t="inlineStr">
        <is>
          <t>de</t>
        </is>
      </c>
      <c r="J4788" t="b">
        <v>1</v>
      </c>
      <c r="K4788" t="inlineStr">
        <is>
          <t>9913249b308825b103a9f4046062610a</t>
        </is>
      </c>
      <c r="L4788" t="inlineStr">
        <is>
          <t>9913249b308825b103a9f4046062610a</t>
        </is>
      </c>
      <c r="M4788" t="n">
        <v>800</v>
      </c>
      <c r="N4788" t="n">
        <v>800</v>
      </c>
    </row>
    <row r="4789">
      <c r="A4789" t="n">
        <v>122</v>
      </c>
      <c r="B4789" t="n">
        <v>2016</v>
      </c>
      <c r="C4789" t="n">
        <v>1857</v>
      </c>
      <c r="D4789" t="inlineStr">
        <is>
          <t>Gesundheitswesen</t>
        </is>
      </c>
      <c r="E4789" t="inlineStr">
        <is>
          <t>Budget-5</t>
        </is>
      </c>
      <c r="F4789" t="n">
        <v>6</v>
      </c>
      <c r="G4789" t="inlineStr">
        <is>
          <t>Gesundheit</t>
        </is>
      </c>
      <c r="H4789" t="inlineStr">
        <is>
          <t>Q04935</t>
        </is>
      </c>
      <c r="I4789" t="inlineStr">
        <is>
          <t>de</t>
        </is>
      </c>
      <c r="J4789" t="b">
        <v>1</v>
      </c>
      <c r="K4789" t="inlineStr">
        <is>
          <t>9913249b308825b103a9f4046062610a</t>
        </is>
      </c>
      <c r="L4789" t="inlineStr">
        <is>
          <t>9913249b308825b103a9f4046062610a</t>
        </is>
      </c>
      <c r="M4789" t="n">
        <v>800</v>
      </c>
      <c r="N4789" t="n">
        <v>800</v>
      </c>
    </row>
    <row r="4790">
      <c r="A4790" t="n">
        <v>154</v>
      </c>
      <c r="B4790" t="n">
        <v>2017</v>
      </c>
      <c r="C4790" t="n">
        <v>2207</v>
      </c>
      <c r="D4790" t="inlineStr">
        <is>
          <t>Gesundheitswesen</t>
        </is>
      </c>
      <c r="E4790" t="inlineStr">
        <is>
          <t>Budget-5</t>
        </is>
      </c>
      <c r="F4790" t="n">
        <v>6</v>
      </c>
      <c r="G4790" t="inlineStr">
        <is>
          <t>Gesundheit</t>
        </is>
      </c>
      <c r="H4790" t="inlineStr">
        <is>
          <t>Q05229</t>
        </is>
      </c>
      <c r="I4790" t="inlineStr">
        <is>
          <t>de</t>
        </is>
      </c>
      <c r="J4790" t="b">
        <v>1</v>
      </c>
      <c r="K4790" t="inlineStr">
        <is>
          <t>9913249b308825b103a9f4046062610a</t>
        </is>
      </c>
      <c r="L4790" t="inlineStr">
        <is>
          <t>9913249b308825b103a9f4046062610a</t>
        </is>
      </c>
      <c r="M4790" t="n">
        <v>800</v>
      </c>
      <c r="N4790" t="n">
        <v>800</v>
      </c>
    </row>
    <row r="4791">
      <c r="A4791" t="n">
        <v>26</v>
      </c>
      <c r="B4791" t="n">
        <v>2012</v>
      </c>
      <c r="C4791" t="n">
        <v>412</v>
      </c>
      <c r="D4791" t="inlineStr">
        <is>
          <t>Gesundheitswesen</t>
        </is>
      </c>
      <c r="E4791" t="inlineStr">
        <is>
          <t>Budget-5</t>
        </is>
      </c>
      <c r="F4791" t="n">
        <v>6</v>
      </c>
      <c r="G4791" t="inlineStr">
        <is>
          <t>Gesundheit</t>
        </is>
      </c>
      <c r="H4791" t="inlineStr">
        <is>
          <t>Q06224</t>
        </is>
      </c>
      <c r="I4791" t="inlineStr">
        <is>
          <t>de</t>
        </is>
      </c>
      <c r="J4791" t="b">
        <v>1</v>
      </c>
      <c r="K4791" t="inlineStr">
        <is>
          <t>9913249b308825b103a9f4046062610a</t>
        </is>
      </c>
      <c r="L4791" t="inlineStr">
        <is>
          <t>9913249b308825b103a9f4046062610a</t>
        </is>
      </c>
      <c r="M4791" t="n">
        <v>800</v>
      </c>
      <c r="N4791" t="n">
        <v>800</v>
      </c>
    </row>
    <row r="4792">
      <c r="A4792" t="n">
        <v>122</v>
      </c>
      <c r="B4792" t="n">
        <v>2016</v>
      </c>
      <c r="C4792" t="n">
        <v>1857</v>
      </c>
      <c r="D4792" t="inlineStr">
        <is>
          <t>Gesundheitswesen</t>
        </is>
      </c>
      <c r="E4792" t="inlineStr">
        <is>
          <t>Budget-5</t>
        </is>
      </c>
      <c r="F4792" t="n">
        <v>6</v>
      </c>
      <c r="G4792" t="inlineStr">
        <is>
          <t>Gesundheit</t>
        </is>
      </c>
      <c r="H4792" t="inlineStr">
        <is>
          <t>Q06285</t>
        </is>
      </c>
      <c r="I4792" t="inlineStr">
        <is>
          <t>de</t>
        </is>
      </c>
      <c r="J4792" t="b">
        <v>1</v>
      </c>
      <c r="K4792" t="inlineStr">
        <is>
          <t>9913249b308825b103a9f4046062610a</t>
        </is>
      </c>
      <c r="L4792" t="inlineStr">
        <is>
          <t>9913249b308825b103a9f4046062610a</t>
        </is>
      </c>
      <c r="M4792" t="n">
        <v>800</v>
      </c>
      <c r="N4792" t="n">
        <v>800</v>
      </c>
    </row>
    <row r="4793">
      <c r="A4793" t="n">
        <v>44</v>
      </c>
      <c r="B4793" t="n">
        <v>2013</v>
      </c>
      <c r="C4793" t="n">
        <v>577</v>
      </c>
      <c r="D4793" t="inlineStr">
        <is>
          <t>Gesundheitswesen</t>
        </is>
      </c>
      <c r="E4793" t="inlineStr">
        <is>
          <t>Budget-5</t>
        </is>
      </c>
      <c r="F4793" t="n">
        <v>6</v>
      </c>
      <c r="G4793" t="inlineStr">
        <is>
          <t>Gesundheit</t>
        </is>
      </c>
      <c r="H4793" t="inlineStr">
        <is>
          <t>Q07965</t>
        </is>
      </c>
      <c r="I4793" t="inlineStr">
        <is>
          <t>de</t>
        </is>
      </c>
      <c r="J4793" t="b">
        <v>1</v>
      </c>
      <c r="K4793" t="inlineStr">
        <is>
          <t>9913249b308825b103a9f4046062610a</t>
        </is>
      </c>
      <c r="L4793" t="inlineStr">
        <is>
          <t>9913249b308825b103a9f4046062610a</t>
        </is>
      </c>
      <c r="M4793" t="n">
        <v>800</v>
      </c>
      <c r="N4793" t="n">
        <v>800</v>
      </c>
    </row>
    <row r="4794">
      <c r="A4794" t="n">
        <v>154</v>
      </c>
      <c r="B4794" t="n">
        <v>2017</v>
      </c>
      <c r="C4794" t="n">
        <v>2207</v>
      </c>
      <c r="D4794" t="inlineStr">
        <is>
          <t>Gesundheitswesen</t>
        </is>
      </c>
      <c r="E4794" t="inlineStr">
        <is>
          <t>Budget-5</t>
        </is>
      </c>
      <c r="F4794" t="n">
        <v>6</v>
      </c>
      <c r="G4794" t="inlineStr">
        <is>
          <t>Gesundheit</t>
        </is>
      </c>
      <c r="H4794" t="inlineStr">
        <is>
          <t>Q08019</t>
        </is>
      </c>
      <c r="I4794" t="inlineStr">
        <is>
          <t>de</t>
        </is>
      </c>
      <c r="J4794" t="b">
        <v>1</v>
      </c>
      <c r="K4794" t="inlineStr">
        <is>
          <t>9913249b308825b103a9f4046062610a</t>
        </is>
      </c>
      <c r="L4794" t="inlineStr">
        <is>
          <t>9913249b308825b103a9f4046062610a</t>
        </is>
      </c>
      <c r="M4794" t="n">
        <v>800</v>
      </c>
      <c r="N4794" t="n">
        <v>800</v>
      </c>
    </row>
    <row r="4795">
      <c r="A4795" t="n">
        <v>80</v>
      </c>
      <c r="B4795" t="n">
        <v>2015</v>
      </c>
      <c r="C4795" t="n">
        <v>1291</v>
      </c>
      <c r="D4795" t="inlineStr">
        <is>
          <t>Gesundheitswesen</t>
        </is>
      </c>
      <c r="E4795" t="inlineStr">
        <is>
          <t>Budget-5</t>
        </is>
      </c>
      <c r="F4795" t="n">
        <v>6</v>
      </c>
      <c r="G4795" t="inlineStr">
        <is>
          <t>Gesundheit</t>
        </is>
      </c>
      <c r="H4795" t="inlineStr">
        <is>
          <t>Q08905</t>
        </is>
      </c>
      <c r="I4795" t="inlineStr">
        <is>
          <t>de</t>
        </is>
      </c>
      <c r="J4795" t="b">
        <v>1</v>
      </c>
      <c r="K4795" t="inlineStr">
        <is>
          <t>9913249b308825b103a9f4046062610a</t>
        </is>
      </c>
      <c r="L4795" t="inlineStr">
        <is>
          <t>9913249b308825b103a9f4046062610a</t>
        </is>
      </c>
      <c r="M4795" t="n">
        <v>800</v>
      </c>
      <c r="N4795" t="n">
        <v>800</v>
      </c>
    </row>
    <row r="4797">
      <c r="A4797" s="1">
        <f>== Cluster 1181 – 8 Fragen – alle Fragen identisch ===</f>
        <v/>
      </c>
      <c r="B4797" s="1" t="n"/>
      <c r="C4797" s="1" t="n"/>
      <c r="D4797" s="1" t="n"/>
      <c r="E4797" s="1" t="n"/>
      <c r="F4797" s="1" t="n"/>
      <c r="G4797" s="1" t="n"/>
      <c r="H4797" s="1" t="n"/>
      <c r="I4797" s="1" t="n"/>
      <c r="J4797" s="1" t="n"/>
      <c r="K4797" s="1" t="n"/>
      <c r="L4797" s="1" t="n"/>
      <c r="M4797" s="1" t="n"/>
      <c r="N4797" s="1" t="n"/>
    </row>
    <row r="4798">
      <c r="A4798" t="inlineStr">
        <is>
          <t>ID_Wahl</t>
        </is>
      </c>
      <c r="B4798" t="inlineStr">
        <is>
          <t>Datum</t>
        </is>
      </c>
      <c r="C4798" t="inlineStr">
        <is>
          <t>Frage_ID</t>
        </is>
      </c>
      <c r="D4798" t="inlineStr">
        <is>
          <t>Frage_Text</t>
        </is>
      </c>
      <c r="E4798" t="inlineStr">
        <is>
          <t>Frage_Typ</t>
        </is>
      </c>
      <c r="F4798" t="inlineStr">
        <is>
          <t>Bereich_ID</t>
        </is>
      </c>
      <c r="G4798" t="inlineStr">
        <is>
          <t>Bereich</t>
        </is>
      </c>
      <c r="H4798" t="inlineStr">
        <is>
          <t>ID_gesamt</t>
        </is>
      </c>
      <c r="I4798" t="inlineStr">
        <is>
          <t>Sprache</t>
        </is>
      </c>
      <c r="J4798" t="inlineStr">
        <is>
          <t>Duplikat</t>
        </is>
      </c>
      <c r="K4798" t="inlineStr">
        <is>
          <t>Frage_Hash</t>
        </is>
      </c>
      <c r="L4798" t="inlineStr">
        <is>
          <t>Duplikat_Gruppe</t>
        </is>
      </c>
      <c r="M4798" t="inlineStr">
        <is>
          <t>Cluster_Duplikate</t>
        </is>
      </c>
      <c r="N4798" t="inlineStr">
        <is>
          <t>Cluster_Final</t>
        </is>
      </c>
    </row>
    <row r="4799">
      <c r="A4799" t="n">
        <v>195</v>
      </c>
      <c r="B4799" t="n">
        <v>2018</v>
      </c>
      <c r="C4799" t="n">
        <v>3065</v>
      </c>
      <c r="D4799" t="inlineStr">
        <is>
          <t>Befürworten Sie die Einführung eines für alle Arbeitnehmenden gültigen Mindestlohnes von CHF 4'000 (für eine Vollzeitstelle)?</t>
        </is>
      </c>
      <c r="E4799" t="inlineStr">
        <is>
          <t>Standard-4</t>
        </is>
      </c>
      <c r="F4799" t="n">
        <v>15</v>
      </c>
      <c r="G4799" t="inlineStr">
        <is>
          <t>Wirtschaft &amp; Arbeit</t>
        </is>
      </c>
      <c r="H4799" t="inlineStr">
        <is>
          <t>Q05736</t>
        </is>
      </c>
      <c r="I4799" t="inlineStr">
        <is>
          <t>de</t>
        </is>
      </c>
      <c r="J4799" t="b">
        <v>1</v>
      </c>
      <c r="K4799" t="inlineStr">
        <is>
          <t>97b9aa47d3219fdd06f0aed2630d782a</t>
        </is>
      </c>
      <c r="L4799" t="inlineStr">
        <is>
          <t>97b9aa47d3219fdd06f0aed2630d782a</t>
        </is>
      </c>
      <c r="M4799" t="n">
        <v>1181</v>
      </c>
      <c r="N4799" t="n">
        <v>1181</v>
      </c>
    </row>
    <row r="4800">
      <c r="A4800" t="n">
        <v>202</v>
      </c>
      <c r="B4800" t="n">
        <v>2019</v>
      </c>
      <c r="C4800" t="n">
        <v>3170</v>
      </c>
      <c r="D4800" t="inlineStr">
        <is>
          <t>Befürworten Sie die Einführung eines für alle Arbeitnehmenden gültigen Mindestlohnes von CHF 4'000 (für eine Vollzeitstelle)?</t>
        </is>
      </c>
      <c r="E4800" t="inlineStr">
        <is>
          <t>Standard-4</t>
        </is>
      </c>
      <c r="F4800" t="n">
        <v>15</v>
      </c>
      <c r="G4800" t="inlineStr">
        <is>
          <t>Wirtschaft &amp; Arbeit</t>
        </is>
      </c>
      <c r="H4800" t="inlineStr">
        <is>
          <t>Q05790</t>
        </is>
      </c>
      <c r="I4800" t="inlineStr">
        <is>
          <t>de</t>
        </is>
      </c>
      <c r="J4800" t="b">
        <v>1</v>
      </c>
      <c r="K4800" t="inlineStr">
        <is>
          <t>97b9aa47d3219fdd06f0aed2630d782a</t>
        </is>
      </c>
      <c r="L4800" t="inlineStr">
        <is>
          <t>97b9aa47d3219fdd06f0aed2630d782a</t>
        </is>
      </c>
      <c r="M4800" t="n">
        <v>1181</v>
      </c>
      <c r="N4800" t="n">
        <v>1181</v>
      </c>
    </row>
    <row r="4801">
      <c r="A4801" t="n">
        <v>201</v>
      </c>
      <c r="B4801" t="n">
        <v>2019</v>
      </c>
      <c r="C4801" t="n">
        <v>3275</v>
      </c>
      <c r="D4801" t="inlineStr">
        <is>
          <t>Befürworten Sie die Einführung eines für alle Arbeitnehmenden gültigen Mindestlohnes von CHF 4'000 (für eine Vollzeitstelle)?</t>
        </is>
      </c>
      <c r="E4801" t="inlineStr">
        <is>
          <t>Standard-4</t>
        </is>
      </c>
      <c r="F4801" t="n">
        <v>15</v>
      </c>
      <c r="G4801" t="inlineStr">
        <is>
          <t>Wirtschaft &amp; Arbeit</t>
        </is>
      </c>
      <c r="H4801" t="inlineStr">
        <is>
          <t>Q05838</t>
        </is>
      </c>
      <c r="I4801" t="inlineStr">
        <is>
          <t>de</t>
        </is>
      </c>
      <c r="J4801" t="b">
        <v>1</v>
      </c>
      <c r="K4801" t="inlineStr">
        <is>
          <t>97b9aa47d3219fdd06f0aed2630d782a</t>
        </is>
      </c>
      <c r="L4801" t="inlineStr">
        <is>
          <t>97b9aa47d3219fdd06f0aed2630d782a</t>
        </is>
      </c>
      <c r="M4801" t="n">
        <v>1181</v>
      </c>
      <c r="N4801" t="n">
        <v>1181</v>
      </c>
    </row>
    <row r="4802">
      <c r="A4802" t="n">
        <v>204</v>
      </c>
      <c r="B4802" t="n">
        <v>2019</v>
      </c>
      <c r="C4802" t="n">
        <v>3226</v>
      </c>
      <c r="D4802" t="inlineStr">
        <is>
          <t>Befürworten Sie die Einführung eines für alle Arbeitnehmenden gültigen Mindestlohnes von CHF 4'000 (für eine Vollzeitstelle)?</t>
        </is>
      </c>
      <c r="E4802" t="inlineStr">
        <is>
          <t>Standard-4</t>
        </is>
      </c>
      <c r="F4802" t="n">
        <v>15</v>
      </c>
      <c r="G4802" t="inlineStr">
        <is>
          <t>Wirtschaft &amp; Arbeit</t>
        </is>
      </c>
      <c r="H4802" t="inlineStr">
        <is>
          <t>Q06014</t>
        </is>
      </c>
      <c r="I4802" t="inlineStr">
        <is>
          <t>de</t>
        </is>
      </c>
      <c r="J4802" t="b">
        <v>1</v>
      </c>
      <c r="K4802" t="inlineStr">
        <is>
          <t>97b9aa47d3219fdd06f0aed2630d782a</t>
        </is>
      </c>
      <c r="L4802" t="inlineStr">
        <is>
          <t>97b9aa47d3219fdd06f0aed2630d782a</t>
        </is>
      </c>
      <c r="M4802" t="n">
        <v>1181</v>
      </c>
      <c r="N4802" t="n">
        <v>1181</v>
      </c>
    </row>
    <row r="4803">
      <c r="A4803" t="n">
        <v>202</v>
      </c>
      <c r="B4803" t="n">
        <v>2019</v>
      </c>
      <c r="C4803" t="n">
        <v>3170</v>
      </c>
      <c r="D4803" t="inlineStr">
        <is>
          <t>Befürworten Sie die Einführung eines für alle Arbeitnehmenden gültigen Mindestlohnes von CHF 4'000 (für eine Vollzeitstelle)?</t>
        </is>
      </c>
      <c r="E4803" t="inlineStr">
        <is>
          <t>Standard-4</t>
        </is>
      </c>
      <c r="F4803" t="n">
        <v>15</v>
      </c>
      <c r="G4803" t="inlineStr">
        <is>
          <t>Wirtschaft &amp; Arbeit</t>
        </is>
      </c>
      <c r="H4803" t="inlineStr">
        <is>
          <t>Q06606</t>
        </is>
      </c>
      <c r="I4803" t="inlineStr">
        <is>
          <t>de</t>
        </is>
      </c>
      <c r="J4803" t="b">
        <v>1</v>
      </c>
      <c r="K4803" t="inlineStr">
        <is>
          <t>97b9aa47d3219fdd06f0aed2630d782a</t>
        </is>
      </c>
      <c r="L4803" t="inlineStr">
        <is>
          <t>97b9aa47d3219fdd06f0aed2630d782a</t>
        </is>
      </c>
      <c r="M4803" t="n">
        <v>1181</v>
      </c>
      <c r="N4803" t="n">
        <v>1181</v>
      </c>
    </row>
    <row r="4804">
      <c r="A4804" t="n">
        <v>201</v>
      </c>
      <c r="B4804" t="n">
        <v>2019</v>
      </c>
      <c r="C4804" t="n">
        <v>3275</v>
      </c>
      <c r="D4804" t="inlineStr">
        <is>
          <t>Befürworten Sie die Einführung eines für alle Arbeitnehmenden gültigen Mindestlohnes von CHF 4'000 (für eine Vollzeitstelle)?</t>
        </is>
      </c>
      <c r="E4804" t="inlineStr">
        <is>
          <t>Standard-4</t>
        </is>
      </c>
      <c r="F4804" t="n">
        <v>15</v>
      </c>
      <c r="G4804" t="inlineStr">
        <is>
          <t>Wirtschaft &amp; Arbeit</t>
        </is>
      </c>
      <c r="H4804" t="inlineStr">
        <is>
          <t>Q07397</t>
        </is>
      </c>
      <c r="I4804" t="inlineStr">
        <is>
          <t>de</t>
        </is>
      </c>
      <c r="J4804" t="b">
        <v>1</v>
      </c>
      <c r="K4804" t="inlineStr">
        <is>
          <t>97b9aa47d3219fdd06f0aed2630d782a</t>
        </is>
      </c>
      <c r="L4804" t="inlineStr">
        <is>
          <t>97b9aa47d3219fdd06f0aed2630d782a</t>
        </is>
      </c>
      <c r="M4804" t="n">
        <v>1181</v>
      </c>
      <c r="N4804" t="n">
        <v>1181</v>
      </c>
    </row>
    <row r="4805">
      <c r="A4805" t="n">
        <v>195</v>
      </c>
      <c r="B4805" t="n">
        <v>2018</v>
      </c>
      <c r="C4805" t="n">
        <v>3065</v>
      </c>
      <c r="D4805" t="inlineStr">
        <is>
          <t>Befürworten Sie die Einführung eines für alle Arbeitnehmenden gültigen Mindestlohnes von CHF 4'000 (für eine Vollzeitstelle)?</t>
        </is>
      </c>
      <c r="E4805" t="inlineStr">
        <is>
          <t>Standard-4</t>
        </is>
      </c>
      <c r="F4805" t="n">
        <v>15</v>
      </c>
      <c r="G4805" t="inlineStr">
        <is>
          <t>Wirtschaft &amp; Arbeit</t>
        </is>
      </c>
      <c r="H4805" t="inlineStr">
        <is>
          <t>Q08879</t>
        </is>
      </c>
      <c r="I4805" t="inlineStr">
        <is>
          <t>de</t>
        </is>
      </c>
      <c r="J4805" t="b">
        <v>1</v>
      </c>
      <c r="K4805" t="inlineStr">
        <is>
          <t>97b9aa47d3219fdd06f0aed2630d782a</t>
        </is>
      </c>
      <c r="L4805" t="inlineStr">
        <is>
          <t>97b9aa47d3219fdd06f0aed2630d782a</t>
        </is>
      </c>
      <c r="M4805" t="n">
        <v>1181</v>
      </c>
      <c r="N4805" t="n">
        <v>1181</v>
      </c>
    </row>
    <row r="4806">
      <c r="A4806" t="n">
        <v>204</v>
      </c>
      <c r="B4806" t="n">
        <v>2019</v>
      </c>
      <c r="C4806" t="n">
        <v>3226</v>
      </c>
      <c r="D4806" t="inlineStr">
        <is>
          <t>Befürworten Sie die Einführung eines für alle Arbeitnehmenden gültigen Mindestlohnes von CHF 4'000 (für eine Vollzeitstelle)?</t>
        </is>
      </c>
      <c r="E4806" t="inlineStr">
        <is>
          <t>Standard-4</t>
        </is>
      </c>
      <c r="F4806" t="n">
        <v>15</v>
      </c>
      <c r="G4806" t="inlineStr">
        <is>
          <t>Wirtschaft &amp; Arbeit</t>
        </is>
      </c>
      <c r="H4806" t="inlineStr">
        <is>
          <t>Q08995</t>
        </is>
      </c>
      <c r="I4806" t="inlineStr">
        <is>
          <t>de</t>
        </is>
      </c>
      <c r="J4806" t="b">
        <v>1</v>
      </c>
      <c r="K4806" t="inlineStr">
        <is>
          <t>97b9aa47d3219fdd06f0aed2630d782a</t>
        </is>
      </c>
      <c r="L4806" t="inlineStr">
        <is>
          <t>97b9aa47d3219fdd06f0aed2630d782a</t>
        </is>
      </c>
      <c r="M4806" t="n">
        <v>1181</v>
      </c>
      <c r="N4806" t="n">
        <v>1181</v>
      </c>
    </row>
    <row r="4808">
      <c r="A4808" s="1">
        <f>== Cluster 220 – 7 Fragen – alle Fragen identisch ===</f>
        <v/>
      </c>
      <c r="B4808" s="1" t="n"/>
      <c r="C4808" s="1" t="n"/>
      <c r="D4808" s="1" t="n"/>
      <c r="E4808" s="1" t="n"/>
      <c r="F4808" s="1" t="n"/>
      <c r="G4808" s="1" t="n"/>
      <c r="H4808" s="1" t="n"/>
      <c r="I4808" s="1" t="n"/>
      <c r="J4808" s="1" t="n"/>
      <c r="K4808" s="1" t="n"/>
      <c r="L4808" s="1" t="n"/>
      <c r="M4808" s="1" t="n"/>
      <c r="N4808" s="1" t="n"/>
    </row>
    <row r="4809">
      <c r="A4809" t="inlineStr">
        <is>
          <t>ID_Wahl</t>
        </is>
      </c>
      <c r="B4809" t="inlineStr">
        <is>
          <t>Datum</t>
        </is>
      </c>
      <c r="C4809" t="inlineStr">
        <is>
          <t>Frage_ID</t>
        </is>
      </c>
      <c r="D4809" t="inlineStr">
        <is>
          <t>Frage_Text</t>
        </is>
      </c>
      <c r="E4809" t="inlineStr">
        <is>
          <t>Frage_Typ</t>
        </is>
      </c>
      <c r="F4809" t="inlineStr">
        <is>
          <t>Bereich_ID</t>
        </is>
      </c>
      <c r="G4809" t="inlineStr">
        <is>
          <t>Bereich</t>
        </is>
      </c>
      <c r="H4809" t="inlineStr">
        <is>
          <t>ID_gesamt</t>
        </is>
      </c>
      <c r="I4809" t="inlineStr">
        <is>
          <t>Sprache</t>
        </is>
      </c>
      <c r="J4809" t="inlineStr">
        <is>
          <t>Duplikat</t>
        </is>
      </c>
      <c r="K4809" t="inlineStr">
        <is>
          <t>Frage_Hash</t>
        </is>
      </c>
      <c r="L4809" t="inlineStr">
        <is>
          <t>Duplikat_Gruppe</t>
        </is>
      </c>
      <c r="M4809" t="inlineStr">
        <is>
          <t>Cluster_Duplikate</t>
        </is>
      </c>
      <c r="N4809" t="inlineStr">
        <is>
          <t>Cluster_Final</t>
        </is>
      </c>
    </row>
    <row r="4810">
      <c r="A4810" t="n">
        <v>22</v>
      </c>
      <c r="B4810" s="2" t="n">
        <v>44101</v>
      </c>
      <c r="C4810" t="n">
        <v>1895</v>
      </c>
      <c r="D4810" t="inlineStr">
        <is>
          <t>Befürworten Sie die Beschaffung neuer Kampfflugzeuge für die Schweizer Armee (Abstimmung vom 27. September)?</t>
        </is>
      </c>
      <c r="E4810" t="inlineStr">
        <is>
          <t>options4</t>
        </is>
      </c>
      <c r="F4810" t="n">
        <v>5219</v>
      </c>
      <c r="G4810" t="inlineStr">
        <is>
          <t>Sicherheit &amp; Polizei</t>
        </is>
      </c>
      <c r="H4810" t="inlineStr">
        <is>
          <t>Q00544</t>
        </is>
      </c>
      <c r="I4810" t="inlineStr">
        <is>
          <t>de</t>
        </is>
      </c>
      <c r="J4810" t="b">
        <v>1</v>
      </c>
      <c r="K4810" t="inlineStr">
        <is>
          <t>cecd0cb7b29dfe154c1196d813eca9a0</t>
        </is>
      </c>
      <c r="L4810" t="inlineStr">
        <is>
          <t>cecd0cb7b29dfe154c1196d813eca9a0</t>
        </is>
      </c>
      <c r="M4810" t="n">
        <v>220</v>
      </c>
      <c r="N4810" t="n">
        <v>220</v>
      </c>
    </row>
    <row r="4811">
      <c r="A4811" t="n">
        <v>24</v>
      </c>
      <c r="B4811" s="2" t="n">
        <v>44122</v>
      </c>
      <c r="C4811" t="n">
        <v>2141</v>
      </c>
      <c r="D4811" t="inlineStr">
        <is>
          <t>Befürworten Sie die Beschaffung neuer Kampfflugzeuge für die Schweizer Armee (Abstimmung vom 27. September)?</t>
        </is>
      </c>
      <c r="E4811" t="inlineStr">
        <is>
          <t>options4</t>
        </is>
      </c>
      <c r="F4811" t="n">
        <v>5216</v>
      </c>
      <c r="G4811" t="inlineStr">
        <is>
          <t>Sicherheit &amp; Polizei</t>
        </is>
      </c>
      <c r="H4811" t="inlineStr">
        <is>
          <t>Q00602</t>
        </is>
      </c>
      <c r="I4811" t="inlineStr">
        <is>
          <t>de</t>
        </is>
      </c>
      <c r="J4811" t="b">
        <v>1</v>
      </c>
      <c r="K4811" t="inlineStr">
        <is>
          <t>cecd0cb7b29dfe154c1196d813eca9a0</t>
        </is>
      </c>
      <c r="L4811" t="inlineStr">
        <is>
          <t>cecd0cb7b29dfe154c1196d813eca9a0</t>
        </is>
      </c>
      <c r="M4811" t="n">
        <v>220</v>
      </c>
      <c r="N4811" t="n">
        <v>220</v>
      </c>
    </row>
    <row r="4812">
      <c r="A4812" t="n">
        <v>45</v>
      </c>
      <c r="B4812" s="2" t="n">
        <v>44129</v>
      </c>
      <c r="C4812" t="n">
        <v>2317</v>
      </c>
      <c r="D4812" t="inlineStr">
        <is>
          <t>Befürworten Sie die Beschaffung neuer Kampfflugzeuge für die Schweizer Armee (Abstimmung vom 27. September)?</t>
        </is>
      </c>
      <c r="E4812" t="inlineStr">
        <is>
          <t>options4</t>
        </is>
      </c>
      <c r="F4812" t="n">
        <v>5443</v>
      </c>
      <c r="G4812" t="inlineStr">
        <is>
          <t>Sicherheit &amp; Justiz</t>
        </is>
      </c>
      <c r="H4812" t="inlineStr">
        <is>
          <t>Q00664</t>
        </is>
      </c>
      <c r="I4812" t="inlineStr">
        <is>
          <t>de</t>
        </is>
      </c>
      <c r="J4812" t="b">
        <v>1</v>
      </c>
      <c r="K4812" t="inlineStr">
        <is>
          <t>cecd0cb7b29dfe154c1196d813eca9a0</t>
        </is>
      </c>
      <c r="L4812" t="inlineStr">
        <is>
          <t>cecd0cb7b29dfe154c1196d813eca9a0</t>
        </is>
      </c>
      <c r="M4812" t="n">
        <v>220</v>
      </c>
      <c r="N4812" t="n">
        <v>220</v>
      </c>
    </row>
    <row r="4813">
      <c r="A4813" t="n">
        <v>25</v>
      </c>
      <c r="B4813" s="2" t="n">
        <v>44129</v>
      </c>
      <c r="C4813" t="n">
        <v>2567</v>
      </c>
      <c r="D4813" t="inlineStr">
        <is>
          <t>Befürworten Sie die Beschaffung neuer Kampfflugzeuge für die Schweizer Armee (Abstimmung vom 27. September)?</t>
        </is>
      </c>
      <c r="E4813" t="inlineStr">
        <is>
          <t>options4</t>
        </is>
      </c>
      <c r="F4813" t="n">
        <v>5228</v>
      </c>
      <c r="G4813" t="inlineStr">
        <is>
          <t>Sicherheit &amp; Polizei</t>
        </is>
      </c>
      <c r="H4813" t="inlineStr">
        <is>
          <t>Q00709</t>
        </is>
      </c>
      <c r="I4813" t="inlineStr">
        <is>
          <t>de</t>
        </is>
      </c>
      <c r="J4813" t="b">
        <v>1</v>
      </c>
      <c r="K4813" t="inlineStr">
        <is>
          <t>cecd0cb7b29dfe154c1196d813eca9a0</t>
        </is>
      </c>
      <c r="L4813" t="inlineStr">
        <is>
          <t>cecd0cb7b29dfe154c1196d813eca9a0</t>
        </is>
      </c>
      <c r="M4813" t="n">
        <v>220</v>
      </c>
      <c r="N4813" t="n">
        <v>220</v>
      </c>
    </row>
    <row r="4814">
      <c r="A4814" t="n">
        <v>255</v>
      </c>
      <c r="B4814" t="n">
        <v>2020</v>
      </c>
      <c r="C4814" t="n">
        <v>4157</v>
      </c>
      <c r="D4814" t="inlineStr">
        <is>
          <t>Befürworten Sie die Beschaffung neuer Kampfflugzeuge für die Schweizer Armee (Abstimmung vom 27. September)?</t>
        </is>
      </c>
      <c r="E4814" t="inlineStr">
        <is>
          <t>Standard-4</t>
        </is>
      </c>
      <c r="F4814" t="n">
        <v>7</v>
      </c>
      <c r="G4814" t="inlineStr">
        <is>
          <t>Justiz, Armee &amp; Polizei</t>
        </is>
      </c>
      <c r="H4814" t="inlineStr">
        <is>
          <t>Q06347</t>
        </is>
      </c>
      <c r="I4814" t="inlineStr">
        <is>
          <t>de</t>
        </is>
      </c>
      <c r="J4814" t="b">
        <v>1</v>
      </c>
      <c r="K4814" t="inlineStr">
        <is>
          <t>cecd0cb7b29dfe154c1196d813eca9a0</t>
        </is>
      </c>
      <c r="L4814" t="inlineStr">
        <is>
          <t>cecd0cb7b29dfe154c1196d813eca9a0</t>
        </is>
      </c>
      <c r="M4814" t="n">
        <v>220</v>
      </c>
      <c r="N4814" t="n">
        <v>220</v>
      </c>
    </row>
    <row r="4815">
      <c r="A4815" t="n">
        <v>258</v>
      </c>
      <c r="B4815" t="n">
        <v>2020</v>
      </c>
      <c r="C4815" t="n">
        <v>4221</v>
      </c>
      <c r="D4815" t="inlineStr">
        <is>
          <t>Befürworten Sie die Beschaffung neuer Kampfflugzeuge für die Schweizer Armee (Abstimmung vom 27. September)?</t>
        </is>
      </c>
      <c r="E4815" t="inlineStr">
        <is>
          <t>Standard-4</t>
        </is>
      </c>
      <c r="F4815" t="n">
        <v>7</v>
      </c>
      <c r="G4815" t="inlineStr">
        <is>
          <t>Justiz, Armee &amp; Polizei</t>
        </is>
      </c>
      <c r="H4815" t="inlineStr">
        <is>
          <t>Q06745</t>
        </is>
      </c>
      <c r="I4815" t="inlineStr">
        <is>
          <t>de</t>
        </is>
      </c>
      <c r="J4815" t="b">
        <v>1</v>
      </c>
      <c r="K4815" t="inlineStr">
        <is>
          <t>cecd0cb7b29dfe154c1196d813eca9a0</t>
        </is>
      </c>
      <c r="L4815" t="inlineStr">
        <is>
          <t>cecd0cb7b29dfe154c1196d813eca9a0</t>
        </is>
      </c>
      <c r="M4815" t="n">
        <v>220</v>
      </c>
      <c r="N4815" t="n">
        <v>220</v>
      </c>
    </row>
    <row r="4816">
      <c r="A4816" t="n">
        <v>246</v>
      </c>
      <c r="B4816" t="n">
        <v>2020</v>
      </c>
      <c r="C4816" t="n">
        <v>4049</v>
      </c>
      <c r="D4816" t="inlineStr">
        <is>
          <t>Befürworten Sie die Beschaffung neuer Kampfflugzeuge für die Schweizer Armee (Abstimmung vom 27. September)?</t>
        </is>
      </c>
      <c r="E4816" t="inlineStr">
        <is>
          <t>Standard-4</t>
        </is>
      </c>
      <c r="F4816" t="n">
        <v>7</v>
      </c>
      <c r="G4816" t="inlineStr">
        <is>
          <t>Justiz, Armee &amp; Polizei</t>
        </is>
      </c>
      <c r="H4816" t="inlineStr">
        <is>
          <t>Q07911</t>
        </is>
      </c>
      <c r="I4816" t="inlineStr">
        <is>
          <t>de</t>
        </is>
      </c>
      <c r="J4816" t="b">
        <v>1</v>
      </c>
      <c r="K4816" t="inlineStr">
        <is>
          <t>cecd0cb7b29dfe154c1196d813eca9a0</t>
        </is>
      </c>
      <c r="L4816" t="inlineStr">
        <is>
          <t>cecd0cb7b29dfe154c1196d813eca9a0</t>
        </is>
      </c>
      <c r="M4816" t="n">
        <v>220</v>
      </c>
      <c r="N4816" t="n">
        <v>220</v>
      </c>
    </row>
    <row r="4818">
      <c r="A4818" s="1">
        <f>== Cluster 1279 – 7 Fragen – alle Fragen identisch ===</f>
        <v/>
      </c>
      <c r="B4818" s="1" t="n"/>
      <c r="C4818" s="1" t="n"/>
      <c r="D4818" s="1" t="n"/>
      <c r="E4818" s="1" t="n"/>
      <c r="F4818" s="1" t="n"/>
      <c r="G4818" s="1" t="n"/>
      <c r="H4818" s="1" t="n"/>
      <c r="I4818" s="1" t="n"/>
      <c r="J4818" s="1" t="n"/>
      <c r="K4818" s="1" t="n"/>
      <c r="L4818" s="1" t="n"/>
      <c r="M4818" s="1" t="n"/>
      <c r="N4818" s="1" t="n"/>
    </row>
    <row r="4819">
      <c r="A4819" t="inlineStr">
        <is>
          <t>ID_Wahl</t>
        </is>
      </c>
      <c r="B4819" t="inlineStr">
        <is>
          <t>Datum</t>
        </is>
      </c>
      <c r="C4819" t="inlineStr">
        <is>
          <t>Frage_ID</t>
        </is>
      </c>
      <c r="D4819" t="inlineStr">
        <is>
          <t>Frage_Text</t>
        </is>
      </c>
      <c r="E4819" t="inlineStr">
        <is>
          <t>Frage_Typ</t>
        </is>
      </c>
      <c r="F4819" t="inlineStr">
        <is>
          <t>Bereich_ID</t>
        </is>
      </c>
      <c r="G4819" t="inlineStr">
        <is>
          <t>Bereich</t>
        </is>
      </c>
      <c r="H4819" t="inlineStr">
        <is>
          <t>ID_gesamt</t>
        </is>
      </c>
      <c r="I4819" t="inlineStr">
        <is>
          <t>Sprache</t>
        </is>
      </c>
      <c r="J4819" t="inlineStr">
        <is>
          <t>Duplikat</t>
        </is>
      </c>
      <c r="K4819" t="inlineStr">
        <is>
          <t>Frage_Hash</t>
        </is>
      </c>
      <c r="L4819" t="inlineStr">
        <is>
          <t>Duplikat_Gruppe</t>
        </is>
      </c>
      <c r="M4819" t="inlineStr">
        <is>
          <t>Cluster_Duplikate</t>
        </is>
      </c>
      <c r="N4819" t="inlineStr">
        <is>
          <t>Cluster_Final</t>
        </is>
      </c>
    </row>
    <row r="4820">
      <c r="A4820" t="n">
        <v>26</v>
      </c>
      <c r="B4820" t="n">
        <v>2012</v>
      </c>
      <c r="C4820" t="n">
        <v>60</v>
      </c>
      <c r="D4820" t="inlineStr">
        <is>
          <t>Soll die Schweiz ein Agrarfreihandelsabkommen mit der EU abschliessen?</t>
        </is>
      </c>
      <c r="E4820" t="inlineStr">
        <is>
          <t>Standard-4</t>
        </is>
      </c>
      <c r="F4820" t="n">
        <v>1</v>
      </c>
      <c r="G4820" t="inlineStr">
        <is>
          <t>Aussenpolitik</t>
        </is>
      </c>
      <c r="H4820" t="inlineStr">
        <is>
          <t>Q06211</t>
        </is>
      </c>
      <c r="I4820" t="inlineStr">
        <is>
          <t>de</t>
        </is>
      </c>
      <c r="J4820" t="b">
        <v>1</v>
      </c>
      <c r="K4820" t="inlineStr">
        <is>
          <t>48ae93a22fe2f0fd6d95d4b8ba6bddb6</t>
        </is>
      </c>
      <c r="L4820" t="inlineStr">
        <is>
          <t>48ae93a22fe2f0fd6d95d4b8ba6bddb6</t>
        </is>
      </c>
      <c r="M4820" t="n">
        <v>1279</v>
      </c>
      <c r="N4820" t="n">
        <v>1279</v>
      </c>
    </row>
    <row r="4821">
      <c r="A4821" t="n">
        <v>36</v>
      </c>
      <c r="B4821" t="n">
        <v>2012</v>
      </c>
      <c r="C4821" t="n">
        <v>60</v>
      </c>
      <c r="D4821" t="inlineStr">
        <is>
          <t>Soll die Schweiz ein Agrarfreihandelsabkommen mit der EU abschliessen?</t>
        </is>
      </c>
      <c r="E4821" t="inlineStr">
        <is>
          <t>Standard-4</t>
        </is>
      </c>
      <c r="F4821" t="n">
        <v>1</v>
      </c>
      <c r="G4821" t="inlineStr">
        <is>
          <t>Aussenpolitik</t>
        </is>
      </c>
      <c r="H4821" t="inlineStr">
        <is>
          <t>Q06611</t>
        </is>
      </c>
      <c r="I4821" t="inlineStr">
        <is>
          <t>de</t>
        </is>
      </c>
      <c r="J4821" t="b">
        <v>1</v>
      </c>
      <c r="K4821" t="inlineStr">
        <is>
          <t>48ae93a22fe2f0fd6d95d4b8ba6bddb6</t>
        </is>
      </c>
      <c r="L4821" t="inlineStr">
        <is>
          <t>48ae93a22fe2f0fd6d95d4b8ba6bddb6</t>
        </is>
      </c>
      <c r="M4821" t="n">
        <v>1279</v>
      </c>
      <c r="N4821" t="n">
        <v>1279</v>
      </c>
    </row>
    <row r="4822">
      <c r="A4822" t="n">
        <v>4</v>
      </c>
      <c r="B4822" t="n">
        <v>2011</v>
      </c>
      <c r="C4822" t="n">
        <v>60</v>
      </c>
      <c r="D4822" t="inlineStr">
        <is>
          <t>Soll die Schweiz ein Agrarfreihandelsabkommen mit der EU abschliessen?</t>
        </is>
      </c>
      <c r="E4822" t="inlineStr">
        <is>
          <t>Standard-4</t>
        </is>
      </c>
      <c r="F4822" t="n">
        <v>1</v>
      </c>
      <c r="G4822" t="inlineStr">
        <is>
          <t>Aussenpolitik</t>
        </is>
      </c>
      <c r="H4822" t="inlineStr">
        <is>
          <t>Q06788</t>
        </is>
      </c>
      <c r="I4822" t="inlineStr">
        <is>
          <t>de</t>
        </is>
      </c>
      <c r="J4822" t="b">
        <v>1</v>
      </c>
      <c r="K4822" t="inlineStr">
        <is>
          <t>48ae93a22fe2f0fd6d95d4b8ba6bddb6</t>
        </is>
      </c>
      <c r="L4822" t="inlineStr">
        <is>
          <t>48ae93a22fe2f0fd6d95d4b8ba6bddb6</t>
        </is>
      </c>
      <c r="M4822" t="n">
        <v>1279</v>
      </c>
      <c r="N4822" t="n">
        <v>1279</v>
      </c>
    </row>
    <row r="4823">
      <c r="A4823" t="n">
        <v>8</v>
      </c>
      <c r="B4823" t="n">
        <v>2012</v>
      </c>
      <c r="C4823" t="n">
        <v>60</v>
      </c>
      <c r="D4823" t="inlineStr">
        <is>
          <t>Soll die Schweiz ein Agrarfreihandelsabkommen mit der EU abschliessen?</t>
        </is>
      </c>
      <c r="E4823" t="inlineStr">
        <is>
          <t>Standard-4</t>
        </is>
      </c>
      <c r="F4823" t="n">
        <v>1</v>
      </c>
      <c r="G4823" t="inlineStr">
        <is>
          <t>Aussenpolitik</t>
        </is>
      </c>
      <c r="H4823" t="inlineStr">
        <is>
          <t>Q07739</t>
        </is>
      </c>
      <c r="I4823" t="inlineStr">
        <is>
          <t>de</t>
        </is>
      </c>
      <c r="J4823" t="b">
        <v>1</v>
      </c>
      <c r="K4823" t="inlineStr">
        <is>
          <t>48ae93a22fe2f0fd6d95d4b8ba6bddb6</t>
        </is>
      </c>
      <c r="L4823" t="inlineStr">
        <is>
          <t>48ae93a22fe2f0fd6d95d4b8ba6bddb6</t>
        </is>
      </c>
      <c r="M4823" t="n">
        <v>1279</v>
      </c>
      <c r="N4823" t="n">
        <v>1279</v>
      </c>
    </row>
    <row r="4824">
      <c r="A4824" t="n">
        <v>44</v>
      </c>
      <c r="B4824" t="n">
        <v>2013</v>
      </c>
      <c r="C4824" t="n">
        <v>584</v>
      </c>
      <c r="D4824" t="inlineStr">
        <is>
          <t>Soll die Schweiz ein Agrarfreihandelsabkommen mit der EU abschliessen?</t>
        </is>
      </c>
      <c r="E4824" t="inlineStr">
        <is>
          <t>Standard-4</t>
        </is>
      </c>
      <c r="F4824" t="n">
        <v>1</v>
      </c>
      <c r="G4824" t="inlineStr">
        <is>
          <t>Aussenpolitik</t>
        </is>
      </c>
      <c r="H4824" t="inlineStr">
        <is>
          <t>Q07945</t>
        </is>
      </c>
      <c r="I4824" t="inlineStr">
        <is>
          <t>de</t>
        </is>
      </c>
      <c r="J4824" t="b">
        <v>1</v>
      </c>
      <c r="K4824" t="inlineStr">
        <is>
          <t>48ae93a22fe2f0fd6d95d4b8ba6bddb6</t>
        </is>
      </c>
      <c r="L4824" t="inlineStr">
        <is>
          <t>48ae93a22fe2f0fd6d95d4b8ba6bddb6</t>
        </is>
      </c>
      <c r="M4824" t="n">
        <v>1279</v>
      </c>
      <c r="N4824" t="n">
        <v>1279</v>
      </c>
    </row>
    <row r="4825">
      <c r="A4825" t="n">
        <v>15</v>
      </c>
      <c r="B4825" t="n">
        <v>2012</v>
      </c>
      <c r="C4825" t="n">
        <v>60</v>
      </c>
      <c r="D4825" t="inlineStr">
        <is>
          <t>Soll die Schweiz ein Agrarfreihandelsabkommen mit der EU abschliessen?</t>
        </is>
      </c>
      <c r="E4825" t="inlineStr">
        <is>
          <t>Standard-4</t>
        </is>
      </c>
      <c r="F4825" t="n">
        <v>1</v>
      </c>
      <c r="G4825" t="inlineStr">
        <is>
          <t>Aussenpolitik</t>
        </is>
      </c>
      <c r="H4825" t="inlineStr">
        <is>
          <t>Q08153</t>
        </is>
      </c>
      <c r="I4825" t="inlineStr">
        <is>
          <t>de</t>
        </is>
      </c>
      <c r="J4825" t="b">
        <v>1</v>
      </c>
      <c r="K4825" t="inlineStr">
        <is>
          <t>48ae93a22fe2f0fd6d95d4b8ba6bddb6</t>
        </is>
      </c>
      <c r="L4825" t="inlineStr">
        <is>
          <t>48ae93a22fe2f0fd6d95d4b8ba6bddb6</t>
        </is>
      </c>
      <c r="M4825" t="n">
        <v>1279</v>
      </c>
      <c r="N4825" t="n">
        <v>1279</v>
      </c>
    </row>
    <row r="4826">
      <c r="A4826" t="n">
        <v>13</v>
      </c>
      <c r="B4826" t="n">
        <v>2012</v>
      </c>
      <c r="C4826" t="n">
        <v>60</v>
      </c>
      <c r="D4826" t="inlineStr">
        <is>
          <t>Soll die Schweiz ein Agrarfreihandelsabkommen mit der EU abschliessen?</t>
        </is>
      </c>
      <c r="E4826" t="inlineStr">
        <is>
          <t>Standard-4</t>
        </is>
      </c>
      <c r="F4826" t="n">
        <v>1</v>
      </c>
      <c r="G4826" t="inlineStr">
        <is>
          <t>Aussenpolitik</t>
        </is>
      </c>
      <c r="H4826" t="inlineStr">
        <is>
          <t>Q08401</t>
        </is>
      </c>
      <c r="I4826" t="inlineStr">
        <is>
          <t>de</t>
        </is>
      </c>
      <c r="J4826" t="b">
        <v>1</v>
      </c>
      <c r="K4826" t="inlineStr">
        <is>
          <t>48ae93a22fe2f0fd6d95d4b8ba6bddb6</t>
        </is>
      </c>
      <c r="L4826" t="inlineStr">
        <is>
          <t>48ae93a22fe2f0fd6d95d4b8ba6bddb6</t>
        </is>
      </c>
      <c r="M4826" t="n">
        <v>1279</v>
      </c>
      <c r="N4826" t="n">
        <v>1279</v>
      </c>
    </row>
    <row r="4828">
      <c r="A4828" s="1">
        <f>== Cluster 198 – 7 Fragen – alle Fragen identisch ===</f>
        <v/>
      </c>
      <c r="B4828" s="1" t="n"/>
      <c r="C4828" s="1" t="n"/>
      <c r="D4828" s="1" t="n"/>
      <c r="E4828" s="1" t="n"/>
      <c r="F4828" s="1" t="n"/>
      <c r="G4828" s="1" t="n"/>
      <c r="H4828" s="1" t="n"/>
      <c r="I4828" s="1" t="n"/>
      <c r="J4828" s="1" t="n"/>
      <c r="K4828" s="1" t="n"/>
      <c r="L4828" s="1" t="n"/>
      <c r="M4828" s="1" t="n"/>
      <c r="N4828" s="1" t="n"/>
    </row>
    <row r="4829">
      <c r="A4829" t="inlineStr">
        <is>
          <t>ID_Wahl</t>
        </is>
      </c>
      <c r="B4829" t="inlineStr">
        <is>
          <t>Datum</t>
        </is>
      </c>
      <c r="C4829" t="inlineStr">
        <is>
          <t>Frage_ID</t>
        </is>
      </c>
      <c r="D4829" t="inlineStr">
        <is>
          <t>Frage_Text</t>
        </is>
      </c>
      <c r="E4829" t="inlineStr">
        <is>
          <t>Frage_Typ</t>
        </is>
      </c>
      <c r="F4829" t="inlineStr">
        <is>
          <t>Bereich_ID</t>
        </is>
      </c>
      <c r="G4829" t="inlineStr">
        <is>
          <t>Bereich</t>
        </is>
      </c>
      <c r="H4829" t="inlineStr">
        <is>
          <t>ID_gesamt</t>
        </is>
      </c>
      <c r="I4829" t="inlineStr">
        <is>
          <t>Sprache</t>
        </is>
      </c>
      <c r="J4829" t="inlineStr">
        <is>
          <t>Duplikat</t>
        </is>
      </c>
      <c r="K4829" t="inlineStr">
        <is>
          <t>Frage_Hash</t>
        </is>
      </c>
      <c r="L4829" t="inlineStr">
        <is>
          <t>Duplikat_Gruppe</t>
        </is>
      </c>
      <c r="M4829" t="inlineStr">
        <is>
          <t>Cluster_Duplikate</t>
        </is>
      </c>
      <c r="N4829" t="inlineStr">
        <is>
          <t>Cluster_Final</t>
        </is>
      </c>
    </row>
    <row r="4830">
      <c r="A4830" t="n">
        <v>46</v>
      </c>
      <c r="B4830" s="2" t="n">
        <v>44122</v>
      </c>
      <c r="C4830" t="n">
        <v>2005</v>
      </c>
      <c r="D4830" t="inlineStr">
        <is>
          <t>Befürworten Sie eine Senkung des Stimmrechtsalters auf 16 Jahre?</t>
        </is>
      </c>
      <c r="E4830" t="inlineStr">
        <is>
          <t>options4</t>
        </is>
      </c>
      <c r="F4830" t="n">
        <v>5142</v>
      </c>
      <c r="G4830" t="inlineStr">
        <is>
          <t>Politisches System &amp; Digitalisierung</t>
        </is>
      </c>
      <c r="H4830" t="inlineStr">
        <is>
          <t>Q00508</t>
        </is>
      </c>
      <c r="I4830" t="inlineStr">
        <is>
          <t>de</t>
        </is>
      </c>
      <c r="J4830" t="b">
        <v>1</v>
      </c>
      <c r="K4830" t="inlineStr">
        <is>
          <t>ae4f28882a64e1d99e3187ee2b58fd97</t>
        </is>
      </c>
      <c r="L4830" t="inlineStr">
        <is>
          <t>ae4f28882a64e1d99e3187ee2b58fd97</t>
        </is>
      </c>
      <c r="M4830" t="n">
        <v>198</v>
      </c>
      <c r="N4830" t="n">
        <v>198</v>
      </c>
    </row>
    <row r="4831">
      <c r="A4831" t="n">
        <v>55</v>
      </c>
      <c r="B4831" s="2" t="n">
        <v>44262</v>
      </c>
      <c r="C4831" t="n">
        <v>2008</v>
      </c>
      <c r="D4831" t="inlineStr">
        <is>
          <t>Befürworten Sie eine Senkung des Stimmrechtsalters auf 16 Jahre?</t>
        </is>
      </c>
      <c r="E4831" t="inlineStr">
        <is>
          <t>options4</t>
        </is>
      </c>
      <c r="F4831" t="n">
        <v>5150</v>
      </c>
      <c r="G4831" t="inlineStr">
        <is>
          <t>Politisches System &amp; Digitalisierung</t>
        </is>
      </c>
      <c r="H4831" t="inlineStr">
        <is>
          <t>Q00892</t>
        </is>
      </c>
      <c r="I4831" t="inlineStr">
        <is>
          <t>de</t>
        </is>
      </c>
      <c r="J4831" t="b">
        <v>1</v>
      </c>
      <c r="K4831" t="inlineStr">
        <is>
          <t>ae4f28882a64e1d99e3187ee2b58fd97</t>
        </is>
      </c>
      <c r="L4831" t="inlineStr">
        <is>
          <t>ae4f28882a64e1d99e3187ee2b58fd97</t>
        </is>
      </c>
      <c r="M4831" t="n">
        <v>198</v>
      </c>
      <c r="N4831" t="n">
        <v>198</v>
      </c>
    </row>
    <row r="4832">
      <c r="A4832" t="n">
        <v>102</v>
      </c>
      <c r="B4832" s="2" t="n">
        <v>44605</v>
      </c>
      <c r="C4832" t="n">
        <v>4957</v>
      </c>
      <c r="D4832" t="inlineStr">
        <is>
          <t>Befürworten Sie eine Senkung des Stimmrechtsalters auf 16 Jahre?</t>
        </is>
      </c>
      <c r="E4832" t="inlineStr">
        <is>
          <t>options4</t>
        </is>
      </c>
      <c r="F4832" t="n">
        <v>5180</v>
      </c>
      <c r="G4832" t="inlineStr">
        <is>
          <t>Politisches System &amp; Digitalisierung</t>
        </is>
      </c>
      <c r="H4832" t="inlineStr">
        <is>
          <t>Q01818</t>
        </is>
      </c>
      <c r="I4832" t="inlineStr">
        <is>
          <t>de</t>
        </is>
      </c>
      <c r="J4832" t="b">
        <v>1</v>
      </c>
      <c r="K4832" t="inlineStr">
        <is>
          <t>ae4f28882a64e1d99e3187ee2b58fd97</t>
        </is>
      </c>
      <c r="L4832" t="inlineStr">
        <is>
          <t>ae4f28882a64e1d99e3187ee2b58fd97</t>
        </is>
      </c>
      <c r="M4832" t="n">
        <v>198</v>
      </c>
      <c r="N4832" t="n">
        <v>198</v>
      </c>
    </row>
    <row r="4833">
      <c r="A4833" t="n">
        <v>436</v>
      </c>
      <c r="B4833" s="2" t="n">
        <v>44122</v>
      </c>
      <c r="C4833" t="n">
        <v>2004</v>
      </c>
      <c r="D4833" t="inlineStr">
        <is>
          <t>Befürworten Sie eine Senkung des Stimmrechtsalters auf 16 Jahre?</t>
        </is>
      </c>
      <c r="E4833" t="inlineStr">
        <is>
          <t>options4</t>
        </is>
      </c>
      <c r="F4833" t="n">
        <v>5134</v>
      </c>
      <c r="G4833" t="inlineStr">
        <is>
          <t>Politisches System &amp; Digitalisierung</t>
        </is>
      </c>
      <c r="H4833" t="inlineStr">
        <is>
          <t>Q02422</t>
        </is>
      </c>
      <c r="I4833" t="inlineStr">
        <is>
          <t>de</t>
        </is>
      </c>
      <c r="J4833" t="b">
        <v>1</v>
      </c>
      <c r="K4833" t="inlineStr">
        <is>
          <t>ae4f28882a64e1d99e3187ee2b58fd97</t>
        </is>
      </c>
      <c r="L4833" t="inlineStr">
        <is>
          <t>ae4f28882a64e1d99e3187ee2b58fd97</t>
        </is>
      </c>
      <c r="M4833" t="n">
        <v>198</v>
      </c>
      <c r="N4833" t="n">
        <v>198</v>
      </c>
    </row>
    <row r="4834">
      <c r="A4834" t="n">
        <v>464</v>
      </c>
      <c r="B4834" s="2" t="n">
        <v>44262</v>
      </c>
      <c r="C4834" t="n">
        <v>2007</v>
      </c>
      <c r="D4834" t="inlineStr">
        <is>
          <t>Befürworten Sie eine Senkung des Stimmrechtsalters auf 16 Jahre?</t>
        </is>
      </c>
      <c r="E4834" t="inlineStr">
        <is>
          <t>options4</t>
        </is>
      </c>
      <c r="F4834" t="n">
        <v>5149</v>
      </c>
      <c r="G4834" t="inlineStr">
        <is>
          <t>Politisches System &amp; Digitalisierung</t>
        </is>
      </c>
      <c r="H4834" t="inlineStr">
        <is>
          <t>Q02438</t>
        </is>
      </c>
      <c r="I4834" t="inlineStr">
        <is>
          <t>de</t>
        </is>
      </c>
      <c r="J4834" t="b">
        <v>1</v>
      </c>
      <c r="K4834" t="inlineStr">
        <is>
          <t>ae4f28882a64e1d99e3187ee2b58fd97</t>
        </is>
      </c>
      <c r="L4834" t="inlineStr">
        <is>
          <t>ae4f28882a64e1d99e3187ee2b58fd97</t>
        </is>
      </c>
      <c r="M4834" t="n">
        <v>198</v>
      </c>
      <c r="N4834" t="n">
        <v>198</v>
      </c>
    </row>
    <row r="4835">
      <c r="A4835" t="n">
        <v>1137</v>
      </c>
      <c r="B4835" s="2" t="n">
        <v>45725</v>
      </c>
      <c r="C4835" t="n">
        <v>33265</v>
      </c>
      <c r="D4835" t="inlineStr">
        <is>
          <t>Befürworten Sie eine Senkung des Stimmrechtsalters auf 16 Jahre?</t>
        </is>
      </c>
      <c r="E4835" t="inlineStr">
        <is>
          <t>options4</t>
        </is>
      </c>
      <c r="F4835" t="n">
        <v>11695</v>
      </c>
      <c r="G4835" t="inlineStr">
        <is>
          <t>Politisches System &amp; Digitalisierung</t>
        </is>
      </c>
      <c r="H4835" t="inlineStr">
        <is>
          <t>Q03646</t>
        </is>
      </c>
      <c r="I4835" t="inlineStr">
        <is>
          <t>de</t>
        </is>
      </c>
      <c r="J4835" t="b">
        <v>1</v>
      </c>
      <c r="K4835" t="inlineStr">
        <is>
          <t>ae4f28882a64e1d99e3187ee2b58fd97</t>
        </is>
      </c>
      <c r="L4835" t="inlineStr">
        <is>
          <t>ae4f28882a64e1d99e3187ee2b58fd97</t>
        </is>
      </c>
      <c r="M4835" t="n">
        <v>198</v>
      </c>
      <c r="N4835" t="n">
        <v>198</v>
      </c>
    </row>
    <row r="4836">
      <c r="A4836" t="n">
        <v>291</v>
      </c>
      <c r="B4836" t="n">
        <v>2021</v>
      </c>
      <c r="C4836" t="n">
        <v>4096</v>
      </c>
      <c r="D4836" t="inlineStr">
        <is>
          <t>Befürworten Sie eine Senkung des Stimmrechtsalters auf 16 Jahre?</t>
        </is>
      </c>
      <c r="E4836" t="inlineStr">
        <is>
          <t>Standard-4</t>
        </is>
      </c>
      <c r="F4836" t="n">
        <v>10</v>
      </c>
      <c r="G4836" t="inlineStr">
        <is>
          <t>Politisches System</t>
        </is>
      </c>
      <c r="H4836" t="inlineStr">
        <is>
          <t>Q08748</t>
        </is>
      </c>
      <c r="I4836" t="inlineStr">
        <is>
          <t>de</t>
        </is>
      </c>
      <c r="J4836" t="b">
        <v>1</v>
      </c>
      <c r="K4836" t="inlineStr">
        <is>
          <t>ae4f28882a64e1d99e3187ee2b58fd97</t>
        </is>
      </c>
      <c r="L4836" t="inlineStr">
        <is>
          <t>ae4f28882a64e1d99e3187ee2b58fd97</t>
        </is>
      </c>
      <c r="M4836" t="n">
        <v>198</v>
      </c>
      <c r="N4836" t="n">
        <v>198</v>
      </c>
    </row>
    <row r="4838">
      <c r="A4838" s="1">
        <f>== Cluster 93 – 7 Fragen – alle Fragen identisch ===</f>
        <v/>
      </c>
      <c r="B4838" s="1" t="n"/>
      <c r="C4838" s="1" t="n"/>
      <c r="D4838" s="1" t="n"/>
      <c r="E4838" s="1" t="n"/>
      <c r="F4838" s="1" t="n"/>
      <c r="G4838" s="1" t="n"/>
      <c r="H4838" s="1" t="n"/>
      <c r="I4838" s="1" t="n"/>
      <c r="J4838" s="1" t="n"/>
      <c r="K4838" s="1" t="n"/>
      <c r="L4838" s="1" t="n"/>
      <c r="M4838" s="1" t="n"/>
      <c r="N4838" s="1" t="n"/>
    </row>
    <row r="4839">
      <c r="A4839" t="inlineStr">
        <is>
          <t>ID_Wahl</t>
        </is>
      </c>
      <c r="B4839" t="inlineStr">
        <is>
          <t>Datum</t>
        </is>
      </c>
      <c r="C4839" t="inlineStr">
        <is>
          <t>Frage_ID</t>
        </is>
      </c>
      <c r="D4839" t="inlineStr">
        <is>
          <t>Frage_Text</t>
        </is>
      </c>
      <c r="E4839" t="inlineStr">
        <is>
          <t>Frage_Typ</t>
        </is>
      </c>
      <c r="F4839" t="inlineStr">
        <is>
          <t>Bereich_ID</t>
        </is>
      </c>
      <c r="G4839" t="inlineStr">
        <is>
          <t>Bereich</t>
        </is>
      </c>
      <c r="H4839" t="inlineStr">
        <is>
          <t>ID_gesamt</t>
        </is>
      </c>
      <c r="I4839" t="inlineStr">
        <is>
          <t>Sprache</t>
        </is>
      </c>
      <c r="J4839" t="inlineStr">
        <is>
          <t>Duplikat</t>
        </is>
      </c>
      <c r="K4839" t="inlineStr">
        <is>
          <t>Frage_Hash</t>
        </is>
      </c>
      <c r="L4839" t="inlineStr">
        <is>
          <t>Duplikat_Gruppe</t>
        </is>
      </c>
      <c r="M4839" t="inlineStr">
        <is>
          <t>Cluster_Duplikate</t>
        </is>
      </c>
      <c r="N4839" t="inlineStr">
        <is>
          <t>Cluster_Final</t>
        </is>
      </c>
    </row>
    <row r="4840">
      <c r="A4840" t="n">
        <v>10</v>
      </c>
      <c r="B4840" s="2" t="n">
        <v>43940</v>
      </c>
      <c r="C4840" t="n">
        <v>439</v>
      </c>
      <c r="D4840" t="inlineStr">
        <is>
          <t>Soll der Kanton mehr Mittel für den Ausbau des öffentlichen Verkehrs bereitstellen?</t>
        </is>
      </c>
      <c r="E4840" t="inlineStr">
        <is>
          <t>options4</t>
        </is>
      </c>
      <c r="F4840" t="n">
        <v>5059</v>
      </c>
      <c r="G4840" t="inlineStr">
        <is>
          <t>Umwelt, Verkehr &amp; Energie</t>
        </is>
      </c>
      <c r="H4840" t="inlineStr">
        <is>
          <t>Q00107</t>
        </is>
      </c>
      <c r="I4840" t="inlineStr">
        <is>
          <t>de</t>
        </is>
      </c>
      <c r="J4840" t="b">
        <v>1</v>
      </c>
      <c r="K4840" t="inlineStr">
        <is>
          <t>c7f1c580b400ce5a08f9724f1ce565ea</t>
        </is>
      </c>
      <c r="L4840" t="inlineStr">
        <is>
          <t>c7f1c580b400ce5a08f9724f1ce565ea</t>
        </is>
      </c>
      <c r="M4840" t="n">
        <v>93</v>
      </c>
      <c r="N4840" t="n">
        <v>93</v>
      </c>
    </row>
    <row r="4841">
      <c r="A4841" t="n">
        <v>45</v>
      </c>
      <c r="B4841" s="2" t="n">
        <v>44129</v>
      </c>
      <c r="C4841" t="n">
        <v>2281</v>
      </c>
      <c r="D4841" t="inlineStr">
        <is>
          <t>Soll der Kanton mehr Mittel für den Ausbau des öffentlichen Verkehrs bereitstellen?</t>
        </is>
      </c>
      <c r="E4841" t="inlineStr">
        <is>
          <t>options4</t>
        </is>
      </c>
      <c r="F4841" t="n">
        <v>5507</v>
      </c>
      <c r="G4841" t="n">
        <v/>
      </c>
      <c r="H4841" t="inlineStr">
        <is>
          <t>Q00652</t>
        </is>
      </c>
      <c r="I4841" t="inlineStr">
        <is>
          <t>de</t>
        </is>
      </c>
      <c r="J4841" t="b">
        <v>1</v>
      </c>
      <c r="K4841" t="inlineStr">
        <is>
          <t>c7f1c580b400ce5a08f9724f1ce565ea</t>
        </is>
      </c>
      <c r="L4841" t="inlineStr">
        <is>
          <t>c7f1c580b400ce5a08f9724f1ce565ea</t>
        </is>
      </c>
      <c r="M4841" t="n">
        <v>93</v>
      </c>
      <c r="N4841" t="n">
        <v>93</v>
      </c>
    </row>
    <row r="4842">
      <c r="A4842" t="n">
        <v>1124</v>
      </c>
      <c r="B4842" s="2" t="n">
        <v>45585</v>
      </c>
      <c r="C4842" t="n">
        <v>32967</v>
      </c>
      <c r="D4842" t="inlineStr">
        <is>
          <t>Soll der Kanton mehr Mittel für den Ausbau des öffentlichen Verkehrs bereitstellen?</t>
        </is>
      </c>
      <c r="E4842" t="inlineStr">
        <is>
          <t>options4</t>
        </is>
      </c>
      <c r="F4842" t="n">
        <v>11626</v>
      </c>
      <c r="G4842" t="inlineStr">
        <is>
          <t>Verkehr</t>
        </is>
      </c>
      <c r="H4842" t="inlineStr">
        <is>
          <t>Q03397</t>
        </is>
      </c>
      <c r="I4842" t="inlineStr">
        <is>
          <t>de</t>
        </is>
      </c>
      <c r="J4842" t="b">
        <v>1</v>
      </c>
      <c r="K4842" t="inlineStr">
        <is>
          <t>c7f1c580b400ce5a08f9724f1ce565ea</t>
        </is>
      </c>
      <c r="L4842" t="inlineStr">
        <is>
          <t>c7f1c580b400ce5a08f9724f1ce565ea</t>
        </is>
      </c>
      <c r="M4842" t="n">
        <v>93</v>
      </c>
      <c r="N4842" t="n">
        <v>93</v>
      </c>
    </row>
    <row r="4843">
      <c r="A4843" t="n">
        <v>1137</v>
      </c>
      <c r="B4843" s="2" t="n">
        <v>45725</v>
      </c>
      <c r="C4843" t="n">
        <v>33261</v>
      </c>
      <c r="D4843" t="inlineStr">
        <is>
          <t>Soll der Kanton mehr Mittel für den Ausbau des öffentlichen Verkehrs bereitstellen?</t>
        </is>
      </c>
      <c r="E4843" t="inlineStr">
        <is>
          <t>options4</t>
        </is>
      </c>
      <c r="F4843" t="n">
        <v>11694</v>
      </c>
      <c r="G4843" t="inlineStr">
        <is>
          <t>Verkehr</t>
        </is>
      </c>
      <c r="H4843" t="inlineStr">
        <is>
          <t>Q03642</t>
        </is>
      </c>
      <c r="I4843" t="inlineStr">
        <is>
          <t>de</t>
        </is>
      </c>
      <c r="J4843" t="b">
        <v>1</v>
      </c>
      <c r="K4843" t="inlineStr">
        <is>
          <t>c7f1c580b400ce5a08f9724f1ce565ea</t>
        </is>
      </c>
      <c r="L4843" t="inlineStr">
        <is>
          <t>c7f1c580b400ce5a08f9724f1ce565ea</t>
        </is>
      </c>
      <c r="M4843" t="n">
        <v>93</v>
      </c>
      <c r="N4843" t="n">
        <v>93</v>
      </c>
    </row>
    <row r="4844">
      <c r="A4844" t="n">
        <v>232</v>
      </c>
      <c r="B4844" t="n">
        <v>2020</v>
      </c>
      <c r="C4844" t="n">
        <v>3567</v>
      </c>
      <c r="D4844" t="inlineStr">
        <is>
          <t>Soll der Kanton mehr Mittel für den Ausbau des öffentlichen Verkehrs bereitstellen?</t>
        </is>
      </c>
      <c r="E4844" t="inlineStr">
        <is>
          <t>Standard-4</t>
        </is>
      </c>
      <c r="F4844" t="n">
        <v>14</v>
      </c>
      <c r="G4844" t="inlineStr">
        <is>
          <t>Verkehr</t>
        </is>
      </c>
      <c r="H4844" t="inlineStr">
        <is>
          <t>Q06055</t>
        </is>
      </c>
      <c r="I4844" t="inlineStr">
        <is>
          <t>de</t>
        </is>
      </c>
      <c r="J4844" t="b">
        <v>1</v>
      </c>
      <c r="K4844" t="inlineStr">
        <is>
          <t>c7f1c580b400ce5a08f9724f1ce565ea</t>
        </is>
      </c>
      <c r="L4844" t="inlineStr">
        <is>
          <t>c7f1c580b400ce5a08f9724f1ce565ea</t>
        </is>
      </c>
      <c r="M4844" t="n">
        <v>93</v>
      </c>
      <c r="N4844" t="n">
        <v>93</v>
      </c>
    </row>
    <row r="4845">
      <c r="A4845" t="n">
        <v>258</v>
      </c>
      <c r="B4845" t="n">
        <v>2020</v>
      </c>
      <c r="C4845" t="n">
        <v>4208</v>
      </c>
      <c r="D4845" t="inlineStr">
        <is>
          <t>Soll der Kanton mehr Mittel für den Ausbau des öffentlichen Verkehrs bereitstellen?</t>
        </is>
      </c>
      <c r="E4845" t="inlineStr">
        <is>
          <t>Standard-4</t>
        </is>
      </c>
      <c r="F4845" t="n">
        <v>14</v>
      </c>
      <c r="G4845" t="inlineStr">
        <is>
          <t>Verkehr</t>
        </is>
      </c>
      <c r="H4845" t="inlineStr">
        <is>
          <t>Q06771</t>
        </is>
      </c>
      <c r="I4845" t="inlineStr">
        <is>
          <t>de</t>
        </is>
      </c>
      <c r="J4845" t="b">
        <v>1</v>
      </c>
      <c r="K4845" t="inlineStr">
        <is>
          <t>c7f1c580b400ce5a08f9724f1ce565ea</t>
        </is>
      </c>
      <c r="L4845" t="inlineStr">
        <is>
          <t>c7f1c580b400ce5a08f9724f1ce565ea</t>
        </is>
      </c>
      <c r="M4845" t="n">
        <v>93</v>
      </c>
      <c r="N4845" t="n">
        <v>93</v>
      </c>
    </row>
    <row r="4846">
      <c r="A4846" t="n">
        <v>232</v>
      </c>
      <c r="B4846" t="n">
        <v>2020</v>
      </c>
      <c r="C4846" t="n">
        <v>3567</v>
      </c>
      <c r="D4846" t="inlineStr">
        <is>
          <t>Soll der Kanton mehr Mittel für den Ausbau des öffentlichen Verkehrs bereitstellen?</t>
        </is>
      </c>
      <c r="E4846" t="inlineStr">
        <is>
          <t>Standard-4</t>
        </is>
      </c>
      <c r="F4846" t="n">
        <v>14</v>
      </c>
      <c r="G4846" t="inlineStr">
        <is>
          <t>Verkehr</t>
        </is>
      </c>
      <c r="H4846" t="inlineStr">
        <is>
          <t>Q07885</t>
        </is>
      </c>
      <c r="I4846" t="inlineStr">
        <is>
          <t>de</t>
        </is>
      </c>
      <c r="J4846" t="b">
        <v>1</v>
      </c>
      <c r="K4846" t="inlineStr">
        <is>
          <t>c7f1c580b400ce5a08f9724f1ce565ea</t>
        </is>
      </c>
      <c r="L4846" t="inlineStr">
        <is>
          <t>c7f1c580b400ce5a08f9724f1ce565ea</t>
        </is>
      </c>
      <c r="M4846" t="n">
        <v>93</v>
      </c>
      <c r="N4846" t="n">
        <v>93</v>
      </c>
    </row>
    <row r="4848">
      <c r="A4848" s="1">
        <f>== Cluster 538 – 7 Fragen – alle Fragen identisch ===</f>
        <v/>
      </c>
      <c r="B4848" s="1" t="n"/>
      <c r="C4848" s="1" t="n"/>
      <c r="D4848" s="1" t="n"/>
      <c r="E4848" s="1" t="n"/>
      <c r="F4848" s="1" t="n"/>
      <c r="G4848" s="1" t="n"/>
      <c r="H4848" s="1" t="n"/>
      <c r="I4848" s="1" t="n"/>
      <c r="J4848" s="1" t="n"/>
      <c r="K4848" s="1" t="n"/>
      <c r="L4848" s="1" t="n"/>
      <c r="M4848" s="1" t="n"/>
      <c r="N4848" s="1" t="n"/>
    </row>
    <row r="4849">
      <c r="A4849" t="inlineStr">
        <is>
          <t>ID_Wahl</t>
        </is>
      </c>
      <c r="B4849" t="inlineStr">
        <is>
          <t>Datum</t>
        </is>
      </c>
      <c r="C4849" t="inlineStr">
        <is>
          <t>Frage_ID</t>
        </is>
      </c>
      <c r="D4849" t="inlineStr">
        <is>
          <t>Frage_Text</t>
        </is>
      </c>
      <c r="E4849" t="inlineStr">
        <is>
          <t>Frage_Typ</t>
        </is>
      </c>
      <c r="F4849" t="inlineStr">
        <is>
          <t>Bereich_ID</t>
        </is>
      </c>
      <c r="G4849" t="inlineStr">
        <is>
          <t>Bereich</t>
        </is>
      </c>
      <c r="H4849" t="inlineStr">
        <is>
          <t>ID_gesamt</t>
        </is>
      </c>
      <c r="I4849" t="inlineStr">
        <is>
          <t>Sprache</t>
        </is>
      </c>
      <c r="J4849" t="inlineStr">
        <is>
          <t>Duplikat</t>
        </is>
      </c>
      <c r="K4849" t="inlineStr">
        <is>
          <t>Frage_Hash</t>
        </is>
      </c>
      <c r="L4849" t="inlineStr">
        <is>
          <t>Duplikat_Gruppe</t>
        </is>
      </c>
      <c r="M4849" t="inlineStr">
        <is>
          <t>Cluster_Duplikate</t>
        </is>
      </c>
      <c r="N4849" t="inlineStr">
        <is>
          <t>Cluster_Final</t>
        </is>
      </c>
    </row>
    <row r="4850">
      <c r="A4850" t="n">
        <v>1084</v>
      </c>
      <c r="B4850" s="2" t="n">
        <v>45221</v>
      </c>
      <c r="C4850" t="n">
        <v>32270</v>
      </c>
      <c r="D4850" t="inlineStr">
        <is>
          <t>Soll die Schweiz ein umfassendes Freihandelsabkommen (inkl. Landwirtschaft) mit den USA anstreben?</t>
        </is>
      </c>
      <c r="E4850" t="inlineStr">
        <is>
          <t>options4</t>
        </is>
      </c>
      <c r="F4850" t="n">
        <v>11462</v>
      </c>
      <c r="G4850" t="inlineStr">
        <is>
          <t>Aussenbeziehungen</t>
        </is>
      </c>
      <c r="H4850" t="inlineStr">
        <is>
          <t>Q02808</t>
        </is>
      </c>
      <c r="I4850" t="inlineStr">
        <is>
          <t>de</t>
        </is>
      </c>
      <c r="J4850" t="b">
        <v>1</v>
      </c>
      <c r="K4850" t="inlineStr">
        <is>
          <t>16a3af9ed684f26c035b48ba039315cc</t>
        </is>
      </c>
      <c r="L4850" t="inlineStr">
        <is>
          <t>16a3af9ed684f26c035b48ba039315cc</t>
        </is>
      </c>
      <c r="M4850" t="n">
        <v>538</v>
      </c>
      <c r="N4850" t="n">
        <v>538</v>
      </c>
    </row>
    <row r="4851">
      <c r="A4851" t="n">
        <v>1094</v>
      </c>
      <c r="B4851" s="2" t="n">
        <v>45354</v>
      </c>
      <c r="C4851" t="n">
        <v>32415</v>
      </c>
      <c r="D4851" t="inlineStr">
        <is>
          <t>Soll die Schweiz ein umfassendes Freihandelsabkommen (inkl. Landwirtschaft) mit den USA anstreben?</t>
        </is>
      </c>
      <c r="E4851" t="inlineStr">
        <is>
          <t>options4</t>
        </is>
      </c>
      <c r="F4851" t="n">
        <v>11482</v>
      </c>
      <c r="G4851" t="inlineStr">
        <is>
          <t>Wirtschaft &amp; Arbeit</t>
        </is>
      </c>
      <c r="H4851" t="inlineStr">
        <is>
          <t>Q02951</t>
        </is>
      </c>
      <c r="I4851" t="inlineStr">
        <is>
          <t>de</t>
        </is>
      </c>
      <c r="J4851" t="b">
        <v>1</v>
      </c>
      <c r="K4851" t="inlineStr">
        <is>
          <t>16a3af9ed684f26c035b48ba039315cc</t>
        </is>
      </c>
      <c r="L4851" t="inlineStr">
        <is>
          <t>16a3af9ed684f26c035b48ba039315cc</t>
        </is>
      </c>
      <c r="M4851" t="n">
        <v>538</v>
      </c>
      <c r="N4851" t="n">
        <v>538</v>
      </c>
    </row>
    <row r="4852">
      <c r="A4852" t="n">
        <v>1106</v>
      </c>
      <c r="B4852" s="2" t="n">
        <v>45403</v>
      </c>
      <c r="C4852" t="n">
        <v>32462</v>
      </c>
      <c r="D4852" t="inlineStr">
        <is>
          <t>Soll die Schweiz ein umfassendes Freihandelsabkommen (inkl. Landwirtschaft) mit den USA anstreben?</t>
        </is>
      </c>
      <c r="E4852" t="inlineStr">
        <is>
          <t>options4</t>
        </is>
      </c>
      <c r="F4852" t="n">
        <v>11494</v>
      </c>
      <c r="G4852" t="inlineStr">
        <is>
          <t>Wirtschaft &amp; Arbeit</t>
        </is>
      </c>
      <c r="H4852" t="inlineStr">
        <is>
          <t>Q02997</t>
        </is>
      </c>
      <c r="I4852" t="inlineStr">
        <is>
          <t>de</t>
        </is>
      </c>
      <c r="J4852" t="b">
        <v>1</v>
      </c>
      <c r="K4852" t="inlineStr">
        <is>
          <t>16a3af9ed684f26c035b48ba039315cc</t>
        </is>
      </c>
      <c r="L4852" t="inlineStr">
        <is>
          <t>16a3af9ed684f26c035b48ba039315cc</t>
        </is>
      </c>
      <c r="M4852" t="n">
        <v>538</v>
      </c>
      <c r="N4852" t="n">
        <v>538</v>
      </c>
    </row>
    <row r="4853">
      <c r="A4853" t="n">
        <v>1115</v>
      </c>
      <c r="B4853" s="2" t="n">
        <v>45557</v>
      </c>
      <c r="C4853" t="n">
        <v>32860</v>
      </c>
      <c r="D4853" t="inlineStr">
        <is>
          <t>Soll die Schweiz ein umfassendes Freihandelsabkommen (inkl. Landwirtschaft) mit den USA anstreben?</t>
        </is>
      </c>
      <c r="E4853" t="inlineStr">
        <is>
          <t>options4</t>
        </is>
      </c>
      <c r="F4853" t="n">
        <v>11600</v>
      </c>
      <c r="G4853" t="inlineStr">
        <is>
          <t>Wirtschaft &amp; Arbeit</t>
        </is>
      </c>
      <c r="H4853" t="inlineStr">
        <is>
          <t>Q03194</t>
        </is>
      </c>
      <c r="I4853" t="inlineStr">
        <is>
          <t>de</t>
        </is>
      </c>
      <c r="J4853" t="b">
        <v>1</v>
      </c>
      <c r="K4853" t="inlineStr">
        <is>
          <t>16a3af9ed684f26c035b48ba039315cc</t>
        </is>
      </c>
      <c r="L4853" t="inlineStr">
        <is>
          <t>16a3af9ed684f26c035b48ba039315cc</t>
        </is>
      </c>
      <c r="M4853" t="n">
        <v>538</v>
      </c>
      <c r="N4853" t="n">
        <v>538</v>
      </c>
    </row>
    <row r="4854">
      <c r="A4854" t="n">
        <v>1124</v>
      </c>
      <c r="B4854" s="2" t="n">
        <v>45585</v>
      </c>
      <c r="C4854" t="n">
        <v>32957</v>
      </c>
      <c r="D4854" t="inlineStr">
        <is>
          <t>Soll die Schweiz ein umfassendes Freihandelsabkommen (inkl. Landwirtschaft) mit den USA anstreben?</t>
        </is>
      </c>
      <c r="E4854" t="inlineStr">
        <is>
          <t>options4</t>
        </is>
      </c>
      <c r="F4854" t="n">
        <v>11624</v>
      </c>
      <c r="G4854" t="inlineStr">
        <is>
          <t>Wirtschaft &amp; Arbeit</t>
        </is>
      </c>
      <c r="H4854" t="inlineStr">
        <is>
          <t>Q03387</t>
        </is>
      </c>
      <c r="I4854" t="inlineStr">
        <is>
          <t>de</t>
        </is>
      </c>
      <c r="J4854" t="b">
        <v>1</v>
      </c>
      <c r="K4854" t="inlineStr">
        <is>
          <t>16a3af9ed684f26c035b48ba039315cc</t>
        </is>
      </c>
      <c r="L4854" t="inlineStr">
        <is>
          <t>16a3af9ed684f26c035b48ba039315cc</t>
        </is>
      </c>
      <c r="M4854" t="n">
        <v>538</v>
      </c>
      <c r="N4854" t="n">
        <v>538</v>
      </c>
    </row>
    <row r="4855">
      <c r="A4855" t="n">
        <v>1129</v>
      </c>
      <c r="B4855" s="2" t="n">
        <v>45620</v>
      </c>
      <c r="C4855" t="n">
        <v>33055</v>
      </c>
      <c r="D4855" t="inlineStr">
        <is>
          <t>Soll die Schweiz ein umfassendes Freihandelsabkommen (inkl. Landwirtschaft) mit den USA anstreben?</t>
        </is>
      </c>
      <c r="E4855" t="inlineStr">
        <is>
          <t>options4</t>
        </is>
      </c>
      <c r="F4855" t="n">
        <v>11647</v>
      </c>
      <c r="G4855" t="inlineStr">
        <is>
          <t>Wirtschaft &amp; Arbeit</t>
        </is>
      </c>
      <c r="H4855" t="inlineStr">
        <is>
          <t>Q03485</t>
        </is>
      </c>
      <c r="I4855" t="inlineStr">
        <is>
          <t>de</t>
        </is>
      </c>
      <c r="J4855" t="b">
        <v>1</v>
      </c>
      <c r="K4855" t="inlineStr">
        <is>
          <t>16a3af9ed684f26c035b48ba039315cc</t>
        </is>
      </c>
      <c r="L4855" t="inlineStr">
        <is>
          <t>16a3af9ed684f26c035b48ba039315cc</t>
        </is>
      </c>
      <c r="M4855" t="n">
        <v>538</v>
      </c>
      <c r="N4855" t="n">
        <v>538</v>
      </c>
    </row>
    <row r="4856">
      <c r="A4856" t="n">
        <v>1131</v>
      </c>
      <c r="B4856" s="2" t="n">
        <v>45620</v>
      </c>
      <c r="C4856" t="n">
        <v>33103</v>
      </c>
      <c r="D4856" t="inlineStr">
        <is>
          <t>Soll die Schweiz ein umfassendes Freihandelsabkommen (inkl. Landwirtschaft) mit den USA anstreben?</t>
        </is>
      </c>
      <c r="E4856" t="inlineStr">
        <is>
          <t>options4</t>
        </is>
      </c>
      <c r="F4856" t="n">
        <v>11659</v>
      </c>
      <c r="G4856" t="inlineStr">
        <is>
          <t>Wirtschaft &amp; Arbeit</t>
        </is>
      </c>
      <c r="H4856" t="inlineStr">
        <is>
          <t>Q03533</t>
        </is>
      </c>
      <c r="I4856" t="inlineStr">
        <is>
          <t>de</t>
        </is>
      </c>
      <c r="J4856" t="b">
        <v>1</v>
      </c>
      <c r="K4856" t="inlineStr">
        <is>
          <t>16a3af9ed684f26c035b48ba039315cc</t>
        </is>
      </c>
      <c r="L4856" t="inlineStr">
        <is>
          <t>16a3af9ed684f26c035b48ba039315cc</t>
        </is>
      </c>
      <c r="M4856" t="n">
        <v>538</v>
      </c>
      <c r="N4856" t="n">
        <v>538</v>
      </c>
    </row>
    <row r="4858">
      <c r="A4858" s="1">
        <f>== Cluster 444 – 7 Fragen – alle Fragen identisch ===</f>
        <v/>
      </c>
      <c r="B4858" s="1" t="n"/>
      <c r="C4858" s="1" t="n"/>
      <c r="D4858" s="1" t="n"/>
      <c r="E4858" s="1" t="n"/>
      <c r="F4858" s="1" t="n"/>
      <c r="G4858" s="1" t="n"/>
      <c r="H4858" s="1" t="n"/>
      <c r="I4858" s="1" t="n"/>
      <c r="J4858" s="1" t="n"/>
      <c r="K4858" s="1" t="n"/>
      <c r="L4858" s="1" t="n"/>
      <c r="M4858" s="1" t="n"/>
      <c r="N4858" s="1" t="n"/>
    </row>
    <row r="4859">
      <c r="A4859" t="inlineStr">
        <is>
          <t>ID_Wahl</t>
        </is>
      </c>
      <c r="B4859" t="inlineStr">
        <is>
          <t>Datum</t>
        </is>
      </c>
      <c r="C4859" t="inlineStr">
        <is>
          <t>Frage_ID</t>
        </is>
      </c>
      <c r="D4859" t="inlineStr">
        <is>
          <t>Frage_Text</t>
        </is>
      </c>
      <c r="E4859" t="inlineStr">
        <is>
          <t>Frage_Typ</t>
        </is>
      </c>
      <c r="F4859" t="inlineStr">
        <is>
          <t>Bereich_ID</t>
        </is>
      </c>
      <c r="G4859" t="inlineStr">
        <is>
          <t>Bereich</t>
        </is>
      </c>
      <c r="H4859" t="inlineStr">
        <is>
          <t>ID_gesamt</t>
        </is>
      </c>
      <c r="I4859" t="inlineStr">
        <is>
          <t>Sprache</t>
        </is>
      </c>
      <c r="J4859" t="inlineStr">
        <is>
          <t>Duplikat</t>
        </is>
      </c>
      <c r="K4859" t="inlineStr">
        <is>
          <t>Frage_Hash</t>
        </is>
      </c>
      <c r="L4859" t="inlineStr">
        <is>
          <t>Duplikat_Gruppe</t>
        </is>
      </c>
      <c r="M4859" t="inlineStr">
        <is>
          <t>Cluster_Duplikate</t>
        </is>
      </c>
      <c r="N4859" t="inlineStr">
        <is>
          <t>Cluster_Final</t>
        </is>
      </c>
    </row>
    <row r="4860">
      <c r="A4860" t="n">
        <v>103</v>
      </c>
      <c r="B4860" s="2" t="n">
        <v>44647</v>
      </c>
      <c r="C4860" t="n">
        <v>5178</v>
      </c>
      <c r="D4860" t="inlineStr">
        <is>
          <t>Soll der Kanton schwache Schüler/-innen stärker unterstützen (z.B. Unterstützungsangebote durch Sozialpädagog/-innen, Gutscheine für Nachhilfe-/Förderunterricht)?</t>
        </is>
      </c>
      <c r="E4860" t="inlineStr">
        <is>
          <t>options4</t>
        </is>
      </c>
      <c r="F4860" t="n">
        <v>4228</v>
      </c>
      <c r="G4860" t="inlineStr">
        <is>
          <t>Bildung</t>
        </is>
      </c>
      <c r="H4860" t="inlineStr">
        <is>
          <t>Q01573</t>
        </is>
      </c>
      <c r="I4860" t="inlineStr">
        <is>
          <t>de</t>
        </is>
      </c>
      <c r="J4860" t="b">
        <v>1</v>
      </c>
      <c r="K4860" t="inlineStr">
        <is>
          <t>1dad55c9b4475d13d665b3aaecccea5a</t>
        </is>
      </c>
      <c r="L4860" t="inlineStr">
        <is>
          <t>1dad55c9b4475d13d665b3aaecccea5a</t>
        </is>
      </c>
      <c r="M4860" t="n">
        <v>444</v>
      </c>
      <c r="N4860" t="n">
        <v>444</v>
      </c>
    </row>
    <row r="4861">
      <c r="A4861" t="n">
        <v>106</v>
      </c>
      <c r="B4861" s="2" t="n">
        <v>44633</v>
      </c>
      <c r="C4861" t="n">
        <v>5288</v>
      </c>
      <c r="D4861" t="inlineStr">
        <is>
          <t>Soll der Kanton schwache Schüler/-innen stärker unterstützen (z.B. Unterstützungsangebote durch Sozialpädagog/-innen, Gutscheine für Nachhilfe-/Förderunterricht)?</t>
        </is>
      </c>
      <c r="E4861" t="inlineStr">
        <is>
          <t>options4</t>
        </is>
      </c>
      <c r="F4861" t="n">
        <v>4959</v>
      </c>
      <c r="G4861" t="inlineStr">
        <is>
          <t>Bildung &amp; Schule</t>
        </is>
      </c>
      <c r="H4861" t="inlineStr">
        <is>
          <t>Q01894</t>
        </is>
      </c>
      <c r="I4861" t="inlineStr">
        <is>
          <t>de</t>
        </is>
      </c>
      <c r="J4861" t="b">
        <v>1</v>
      </c>
      <c r="K4861" t="inlineStr">
        <is>
          <t>1dad55c9b4475d13d665b3aaecccea5a</t>
        </is>
      </c>
      <c r="L4861" t="inlineStr">
        <is>
          <t>1dad55c9b4475d13d665b3aaecccea5a</t>
        </is>
      </c>
      <c r="M4861" t="n">
        <v>444</v>
      </c>
      <c r="N4861" t="n">
        <v>444</v>
      </c>
    </row>
    <row r="4862">
      <c r="A4862" t="n">
        <v>111</v>
      </c>
      <c r="B4862" s="2" t="n">
        <v>44696</v>
      </c>
      <c r="C4862" t="n">
        <v>5920</v>
      </c>
      <c r="D4862" t="inlineStr">
        <is>
          <t>Soll der Kanton schwache Schüler/-innen stärker unterstützen (z.B. Unterstützungsangebote durch Sozialpädagog/-innen, Gutscheine für Nachhilfe-/Förderunterricht)?</t>
        </is>
      </c>
      <c r="E4862" t="inlineStr">
        <is>
          <t>options4</t>
        </is>
      </c>
      <c r="F4862" t="n">
        <v>4968</v>
      </c>
      <c r="G4862" t="inlineStr">
        <is>
          <t>Bildung &amp; Schule</t>
        </is>
      </c>
      <c r="H4862" t="inlineStr">
        <is>
          <t>Q01998</t>
        </is>
      </c>
      <c r="I4862" t="inlineStr">
        <is>
          <t>de</t>
        </is>
      </c>
      <c r="J4862" t="b">
        <v>1</v>
      </c>
      <c r="K4862" t="inlineStr">
        <is>
          <t>1dad55c9b4475d13d665b3aaecccea5a</t>
        </is>
      </c>
      <c r="L4862" t="inlineStr">
        <is>
          <t>1dad55c9b4475d13d665b3aaecccea5a</t>
        </is>
      </c>
      <c r="M4862" t="n">
        <v>444</v>
      </c>
      <c r="N4862" t="n">
        <v>444</v>
      </c>
    </row>
    <row r="4863">
      <c r="A4863" t="n">
        <v>113</v>
      </c>
      <c r="B4863" s="2" t="n">
        <v>44696</v>
      </c>
      <c r="C4863" t="n">
        <v>6025</v>
      </c>
      <c r="D4863" t="inlineStr">
        <is>
          <t>Soll der Kanton schwache Schüler/-innen stärker unterstützen (z.B. Unterstützungsangebote durch Sozialpädagog/-innen, Gutscheine für Nachhilfe-/Förderunterricht)?</t>
        </is>
      </c>
      <c r="E4863" t="inlineStr">
        <is>
          <t>options4</t>
        </is>
      </c>
      <c r="F4863" t="n">
        <v>4970</v>
      </c>
      <c r="G4863" t="inlineStr">
        <is>
          <t>Bildung &amp; Schule</t>
        </is>
      </c>
      <c r="H4863" t="inlineStr">
        <is>
          <t>Q02053</t>
        </is>
      </c>
      <c r="I4863" t="inlineStr">
        <is>
          <t>de</t>
        </is>
      </c>
      <c r="J4863" t="b">
        <v>1</v>
      </c>
      <c r="K4863" t="inlineStr">
        <is>
          <t>1dad55c9b4475d13d665b3aaecccea5a</t>
        </is>
      </c>
      <c r="L4863" t="inlineStr">
        <is>
          <t>1dad55c9b4475d13d665b3aaecccea5a</t>
        </is>
      </c>
      <c r="M4863" t="n">
        <v>444</v>
      </c>
      <c r="N4863" t="n">
        <v>444</v>
      </c>
    </row>
    <row r="4864">
      <c r="A4864" t="n">
        <v>115</v>
      </c>
      <c r="B4864" s="2" t="n">
        <v>44836</v>
      </c>
      <c r="C4864" t="n">
        <v>6093</v>
      </c>
      <c r="D4864" t="inlineStr">
        <is>
          <t>Soll der Kanton schwache Schüler/-innen stärker unterstützen (z.B. Unterstützungsangebote durch Sozialpädagog/-innen, Gutscheine für Nachhilfe-/Förderunterricht)?</t>
        </is>
      </c>
      <c r="E4864" t="inlineStr">
        <is>
          <t>options4</t>
        </is>
      </c>
      <c r="F4864" t="n">
        <v>4973</v>
      </c>
      <c r="G4864" t="inlineStr">
        <is>
          <t>Bildung &amp; Schule</t>
        </is>
      </c>
      <c r="H4864" t="inlineStr">
        <is>
          <t>Q02111</t>
        </is>
      </c>
      <c r="I4864" t="inlineStr">
        <is>
          <t>de</t>
        </is>
      </c>
      <c r="J4864" t="b">
        <v>1</v>
      </c>
      <c r="K4864" t="inlineStr">
        <is>
          <t>1dad55c9b4475d13d665b3aaecccea5a</t>
        </is>
      </c>
      <c r="L4864" t="inlineStr">
        <is>
          <t>1dad55c9b4475d13d665b3aaecccea5a</t>
        </is>
      </c>
      <c r="M4864" t="n">
        <v>444</v>
      </c>
      <c r="N4864" t="n">
        <v>444</v>
      </c>
    </row>
    <row r="4865">
      <c r="A4865" t="n">
        <v>1038</v>
      </c>
      <c r="B4865" s="2" t="n">
        <v>44969</v>
      </c>
      <c r="C4865" t="n">
        <v>31849</v>
      </c>
      <c r="D4865" t="inlineStr">
        <is>
          <t>Soll der Kanton schwache Schüler/-innen stärker unterstützen (z.B. Unterstützungsangebote durch Sozialpädagog/-innen, Gutscheine für Nachhilfe-/Förderunterricht)?</t>
        </is>
      </c>
      <c r="E4865" t="inlineStr">
        <is>
          <t>options4</t>
        </is>
      </c>
      <c r="F4865" t="n">
        <v>11379</v>
      </c>
      <c r="G4865" t="inlineStr">
        <is>
          <t>Schule &amp; Bildung</t>
        </is>
      </c>
      <c r="H4865" t="inlineStr">
        <is>
          <t>Q02340</t>
        </is>
      </c>
      <c r="I4865" t="inlineStr">
        <is>
          <t>de</t>
        </is>
      </c>
      <c r="J4865" t="b">
        <v>1</v>
      </c>
      <c r="K4865" t="inlineStr">
        <is>
          <t>1dad55c9b4475d13d665b3aaecccea5a</t>
        </is>
      </c>
      <c r="L4865" t="inlineStr">
        <is>
          <t>1dad55c9b4475d13d665b3aaecccea5a</t>
        </is>
      </c>
      <c r="M4865" t="n">
        <v>444</v>
      </c>
      <c r="N4865" t="n">
        <v>444</v>
      </c>
    </row>
    <row r="4866">
      <c r="A4866" t="n">
        <v>512</v>
      </c>
      <c r="B4866" s="2" t="n">
        <v>44633</v>
      </c>
      <c r="C4866" t="n">
        <v>5289</v>
      </c>
      <c r="D4866" t="inlineStr">
        <is>
          <t>Soll der Kanton schwache Schüler/-innen stärker unterstützen (z.B. Unterstützungsangebote durch Sozialpädagog/-innen, Gutscheine für Nachhilfe-/Förderunterricht)?</t>
        </is>
      </c>
      <c r="E4866" t="inlineStr">
        <is>
          <t>options4</t>
        </is>
      </c>
      <c r="F4866" t="n">
        <v>4962</v>
      </c>
      <c r="G4866" t="inlineStr">
        <is>
          <t>Bildung &amp; Schule</t>
        </is>
      </c>
      <c r="H4866" t="inlineStr">
        <is>
          <t>Q02537</t>
        </is>
      </c>
      <c r="I4866" t="inlineStr">
        <is>
          <t>de</t>
        </is>
      </c>
      <c r="J4866" t="b">
        <v>1</v>
      </c>
      <c r="K4866" t="inlineStr">
        <is>
          <t>1dad55c9b4475d13d665b3aaecccea5a</t>
        </is>
      </c>
      <c r="L4866" t="inlineStr">
        <is>
          <t>1dad55c9b4475d13d665b3aaecccea5a</t>
        </is>
      </c>
      <c r="M4866" t="n">
        <v>444</v>
      </c>
      <c r="N4866" t="n">
        <v>444</v>
      </c>
    </row>
    <row r="4868">
      <c r="A4868" s="1">
        <f>== Cluster 902 – 7 Fragen – alle Fragen identisch ===</f>
        <v/>
      </c>
      <c r="B4868" s="1" t="n"/>
      <c r="C4868" s="1" t="n"/>
      <c r="D4868" s="1" t="n"/>
      <c r="E4868" s="1" t="n"/>
      <c r="F4868" s="1" t="n"/>
      <c r="G4868" s="1" t="n"/>
      <c r="H4868" s="1" t="n"/>
      <c r="I4868" s="1" t="n"/>
      <c r="J4868" s="1" t="n"/>
      <c r="K4868" s="1" t="n"/>
      <c r="L4868" s="1" t="n"/>
      <c r="M4868" s="1" t="n"/>
      <c r="N4868" s="1" t="n"/>
    </row>
    <row r="4869">
      <c r="A4869" t="inlineStr">
        <is>
          <t>ID_Wahl</t>
        </is>
      </c>
      <c r="B4869" t="inlineStr">
        <is>
          <t>Datum</t>
        </is>
      </c>
      <c r="C4869" t="inlineStr">
        <is>
          <t>Frage_ID</t>
        </is>
      </c>
      <c r="D4869" t="inlineStr">
        <is>
          <t>Frage_Text</t>
        </is>
      </c>
      <c r="E4869" t="inlineStr">
        <is>
          <t>Frage_Typ</t>
        </is>
      </c>
      <c r="F4869" t="inlineStr">
        <is>
          <t>Bereich_ID</t>
        </is>
      </c>
      <c r="G4869" t="inlineStr">
        <is>
          <t>Bereich</t>
        </is>
      </c>
      <c r="H4869" t="inlineStr">
        <is>
          <t>ID_gesamt</t>
        </is>
      </c>
      <c r="I4869" t="inlineStr">
        <is>
          <t>Sprache</t>
        </is>
      </c>
      <c r="J4869" t="inlineStr">
        <is>
          <t>Duplikat</t>
        </is>
      </c>
      <c r="K4869" t="inlineStr">
        <is>
          <t>Frage_Hash</t>
        </is>
      </c>
      <c r="L4869" t="inlineStr">
        <is>
          <t>Duplikat_Gruppe</t>
        </is>
      </c>
      <c r="M4869" t="inlineStr">
        <is>
          <t>Cluster_Duplikate</t>
        </is>
      </c>
      <c r="N4869" t="inlineStr">
        <is>
          <t>Cluster_Final</t>
        </is>
      </c>
    </row>
    <row r="4870">
      <c r="A4870" t="n">
        <v>100</v>
      </c>
      <c r="B4870" t="n">
        <v>2016</v>
      </c>
      <c r="C4870" t="n">
        <v>1629</v>
      </c>
      <c r="D4870" t="inlineStr">
        <is>
          <t>Sollten die Parteien auf kantonaler und kommunaler Ebene ihre Finanzierung vollständig offenlegen müssen?</t>
        </is>
      </c>
      <c r="E4870" t="inlineStr">
        <is>
          <t>Standard-4</t>
        </is>
      </c>
      <c r="F4870" t="n">
        <v>10</v>
      </c>
      <c r="G4870" t="inlineStr">
        <is>
          <t>Politisches System</t>
        </is>
      </c>
      <c r="H4870" t="inlineStr">
        <is>
          <t>Q05057</t>
        </is>
      </c>
      <c r="I4870" t="inlineStr">
        <is>
          <t>de</t>
        </is>
      </c>
      <c r="J4870" t="b">
        <v>1</v>
      </c>
      <c r="K4870" t="inlineStr">
        <is>
          <t>9d1b07b7ae7ae1ba0fb5709b3e2c5139</t>
        </is>
      </c>
      <c r="L4870" t="inlineStr">
        <is>
          <t>9d1b07b7ae7ae1ba0fb5709b3e2c5139</t>
        </is>
      </c>
      <c r="M4870" t="n">
        <v>902</v>
      </c>
      <c r="N4870" t="n">
        <v>902</v>
      </c>
    </row>
    <row r="4871">
      <c r="A4871" t="n">
        <v>105</v>
      </c>
      <c r="B4871" t="n">
        <v>2016</v>
      </c>
      <c r="C4871" t="n">
        <v>1667</v>
      </c>
      <c r="D4871" t="inlineStr">
        <is>
          <t>Sollten die Parteien auf kantonaler und kommunaler Ebene ihre Finanzierung vollständig offenlegen müssen?</t>
        </is>
      </c>
      <c r="E4871" t="inlineStr">
        <is>
          <t>Standard-4</t>
        </is>
      </c>
      <c r="F4871" t="n">
        <v>10</v>
      </c>
      <c r="G4871" t="inlineStr">
        <is>
          <t>Politisches System</t>
        </is>
      </c>
      <c r="H4871" t="inlineStr">
        <is>
          <t>Q05097</t>
        </is>
      </c>
      <c r="I4871" t="inlineStr">
        <is>
          <t>de</t>
        </is>
      </c>
      <c r="J4871" t="b">
        <v>1</v>
      </c>
      <c r="K4871" t="inlineStr">
        <is>
          <t>9d1b07b7ae7ae1ba0fb5709b3e2c5139</t>
        </is>
      </c>
      <c r="L4871" t="inlineStr">
        <is>
          <t>9d1b07b7ae7ae1ba0fb5709b3e2c5139</t>
        </is>
      </c>
      <c r="M4871" t="n">
        <v>902</v>
      </c>
      <c r="N4871" t="n">
        <v>902</v>
      </c>
    </row>
    <row r="4872">
      <c r="A4872" t="n">
        <v>8</v>
      </c>
      <c r="B4872" t="n">
        <v>2012</v>
      </c>
      <c r="C4872" t="n">
        <v>153</v>
      </c>
      <c r="D4872" t="inlineStr">
        <is>
          <t>Sollten die Parteien auf kantonaler und kommunaler Ebene ihre Finanzierung vollständig offenlegen müssen?</t>
        </is>
      </c>
      <c r="E4872" t="inlineStr">
        <is>
          <t>Standard-4</t>
        </is>
      </c>
      <c r="F4872" t="n">
        <v>10</v>
      </c>
      <c r="G4872" t="inlineStr">
        <is>
          <t>Politisches System</t>
        </is>
      </c>
      <c r="H4872" t="inlineStr">
        <is>
          <t>Q07779</t>
        </is>
      </c>
      <c r="I4872" t="inlineStr">
        <is>
          <t>de</t>
        </is>
      </c>
      <c r="J4872" t="b">
        <v>1</v>
      </c>
      <c r="K4872" t="inlineStr">
        <is>
          <t>9d1b07b7ae7ae1ba0fb5709b3e2c5139</t>
        </is>
      </c>
      <c r="L4872" t="inlineStr">
        <is>
          <t>9d1b07b7ae7ae1ba0fb5709b3e2c5139</t>
        </is>
      </c>
      <c r="M4872" t="n">
        <v>902</v>
      </c>
      <c r="N4872" t="n">
        <v>902</v>
      </c>
    </row>
    <row r="4873">
      <c r="A4873" t="n">
        <v>100</v>
      </c>
      <c r="B4873" t="n">
        <v>2016</v>
      </c>
      <c r="C4873" t="n">
        <v>1629</v>
      </c>
      <c r="D4873" t="inlineStr">
        <is>
          <t>Sollten die Parteien auf kantonaler und kommunaler Ebene ihre Finanzierung vollständig offenlegen müssen?</t>
        </is>
      </c>
      <c r="E4873" t="inlineStr">
        <is>
          <t>Standard-4</t>
        </is>
      </c>
      <c r="F4873" t="n">
        <v>10</v>
      </c>
      <c r="G4873" t="inlineStr">
        <is>
          <t>Politisches System</t>
        </is>
      </c>
      <c r="H4873" t="inlineStr">
        <is>
          <t>Q07827</t>
        </is>
      </c>
      <c r="I4873" t="inlineStr">
        <is>
          <t>de</t>
        </is>
      </c>
      <c r="J4873" t="b">
        <v>1</v>
      </c>
      <c r="K4873" t="inlineStr">
        <is>
          <t>9d1b07b7ae7ae1ba0fb5709b3e2c5139</t>
        </is>
      </c>
      <c r="L4873" t="inlineStr">
        <is>
          <t>9d1b07b7ae7ae1ba0fb5709b3e2c5139</t>
        </is>
      </c>
      <c r="M4873" t="n">
        <v>902</v>
      </c>
      <c r="N4873" t="n">
        <v>902</v>
      </c>
    </row>
    <row r="4874">
      <c r="A4874" t="n">
        <v>15</v>
      </c>
      <c r="B4874" t="n">
        <v>2012</v>
      </c>
      <c r="C4874" t="n">
        <v>271</v>
      </c>
      <c r="D4874" t="inlineStr">
        <is>
          <t>Sollten die Parteien auf kantonaler und kommunaler Ebene ihre Finanzierung vollständig offenlegen müssen?</t>
        </is>
      </c>
      <c r="E4874" t="inlineStr">
        <is>
          <t>Standard-4</t>
        </is>
      </c>
      <c r="F4874" t="n">
        <v>10</v>
      </c>
      <c r="G4874" t="inlineStr">
        <is>
          <t>Politisches System</t>
        </is>
      </c>
      <c r="H4874" t="inlineStr">
        <is>
          <t>Q08187</t>
        </is>
      </c>
      <c r="I4874" t="inlineStr">
        <is>
          <t>de</t>
        </is>
      </c>
      <c r="J4874" t="b">
        <v>1</v>
      </c>
      <c r="K4874" t="inlineStr">
        <is>
          <t>9d1b07b7ae7ae1ba0fb5709b3e2c5139</t>
        </is>
      </c>
      <c r="L4874" t="inlineStr">
        <is>
          <t>9d1b07b7ae7ae1ba0fb5709b3e2c5139</t>
        </is>
      </c>
      <c r="M4874" t="n">
        <v>902</v>
      </c>
      <c r="N4874" t="n">
        <v>902</v>
      </c>
    </row>
    <row r="4875">
      <c r="A4875" t="n">
        <v>105</v>
      </c>
      <c r="B4875" t="n">
        <v>2016</v>
      </c>
      <c r="C4875" t="n">
        <v>1667</v>
      </c>
      <c r="D4875" t="inlineStr">
        <is>
          <t>Sollten die Parteien auf kantonaler und kommunaler Ebene ihre Finanzierung vollständig offenlegen müssen?</t>
        </is>
      </c>
      <c r="E4875" t="inlineStr">
        <is>
          <t>Standard-4</t>
        </is>
      </c>
      <c r="F4875" t="n">
        <v>10</v>
      </c>
      <c r="G4875" t="inlineStr">
        <is>
          <t>Politisches System</t>
        </is>
      </c>
      <c r="H4875" t="inlineStr">
        <is>
          <t>Q08236</t>
        </is>
      </c>
      <c r="I4875" t="inlineStr">
        <is>
          <t>de</t>
        </is>
      </c>
      <c r="J4875" t="b">
        <v>1</v>
      </c>
      <c r="K4875" t="inlineStr">
        <is>
          <t>9d1b07b7ae7ae1ba0fb5709b3e2c5139</t>
        </is>
      </c>
      <c r="L4875" t="inlineStr">
        <is>
          <t>9d1b07b7ae7ae1ba0fb5709b3e2c5139</t>
        </is>
      </c>
      <c r="M4875" t="n">
        <v>902</v>
      </c>
      <c r="N4875" t="n">
        <v>902</v>
      </c>
    </row>
    <row r="4876">
      <c r="A4876" t="n">
        <v>13</v>
      </c>
      <c r="B4876" t="n">
        <v>2012</v>
      </c>
      <c r="C4876" t="n">
        <v>153</v>
      </c>
      <c r="D4876" t="inlineStr">
        <is>
          <t>Sollten die Parteien auf kantonaler und kommunaler Ebene ihre Finanzierung vollständig offenlegen müssen?</t>
        </is>
      </c>
      <c r="E4876" t="inlineStr">
        <is>
          <t>Standard-4</t>
        </is>
      </c>
      <c r="F4876" t="n">
        <v>10</v>
      </c>
      <c r="G4876" t="inlineStr">
        <is>
          <t>Politisches System</t>
        </is>
      </c>
      <c r="H4876" t="inlineStr">
        <is>
          <t>Q08431</t>
        </is>
      </c>
      <c r="I4876" t="inlineStr">
        <is>
          <t>de</t>
        </is>
      </c>
      <c r="J4876" t="b">
        <v>1</v>
      </c>
      <c r="K4876" t="inlineStr">
        <is>
          <t>9d1b07b7ae7ae1ba0fb5709b3e2c5139</t>
        </is>
      </c>
      <c r="L4876" t="inlineStr">
        <is>
          <t>9d1b07b7ae7ae1ba0fb5709b3e2c5139</t>
        </is>
      </c>
      <c r="M4876" t="n">
        <v>902</v>
      </c>
      <c r="N4876" t="n">
        <v>902</v>
      </c>
    </row>
    <row r="4878">
      <c r="A4878" s="1">
        <f>== Cluster 30 – 7 Fragen – alle Fragen identisch ===</f>
        <v/>
      </c>
      <c r="B4878" s="1" t="n"/>
      <c r="C4878" s="1" t="n"/>
      <c r="D4878" s="1" t="n"/>
      <c r="E4878" s="1" t="n"/>
      <c r="F4878" s="1" t="n"/>
      <c r="G4878" s="1" t="n"/>
      <c r="H4878" s="1" t="n"/>
      <c r="I4878" s="1" t="n"/>
      <c r="J4878" s="1" t="n"/>
      <c r="K4878" s="1" t="n"/>
      <c r="L4878" s="1" t="n"/>
      <c r="M4878" s="1" t="n"/>
      <c r="N4878" s="1" t="n"/>
    </row>
    <row r="4879">
      <c r="A4879" t="inlineStr">
        <is>
          <t>ID_Wahl</t>
        </is>
      </c>
      <c r="B4879" t="inlineStr">
        <is>
          <t>Datum</t>
        </is>
      </c>
      <c r="C4879" t="inlineStr">
        <is>
          <t>Frage_ID</t>
        </is>
      </c>
      <c r="D4879" t="inlineStr">
        <is>
          <t>Frage_Text</t>
        </is>
      </c>
      <c r="E4879" t="inlineStr">
        <is>
          <t>Frage_Typ</t>
        </is>
      </c>
      <c r="F4879" t="inlineStr">
        <is>
          <t>Bereich_ID</t>
        </is>
      </c>
      <c r="G4879" t="inlineStr">
        <is>
          <t>Bereich</t>
        </is>
      </c>
      <c r="H4879" t="inlineStr">
        <is>
          <t>ID_gesamt</t>
        </is>
      </c>
      <c r="I4879" t="inlineStr">
        <is>
          <t>Sprache</t>
        </is>
      </c>
      <c r="J4879" t="inlineStr">
        <is>
          <t>Duplikat</t>
        </is>
      </c>
      <c r="K4879" t="inlineStr">
        <is>
          <t>Frage_Hash</t>
        </is>
      </c>
      <c r="L4879" t="inlineStr">
        <is>
          <t>Duplikat_Gruppe</t>
        </is>
      </c>
      <c r="M4879" t="inlineStr">
        <is>
          <t>Cluster_Duplikate</t>
        </is>
      </c>
      <c r="N4879" t="inlineStr">
        <is>
          <t>Cluster_Final</t>
        </is>
      </c>
    </row>
    <row r="4880">
      <c r="A4880" t="n">
        <v>2</v>
      </c>
      <c r="B4880" s="2" t="n">
        <v>43758</v>
      </c>
      <c r="C4880" t="n">
        <v>107</v>
      </c>
      <c r="D4880" t="inlineStr">
        <is>
          <t>Würden Sie es befürworten, wenn in der Schweiz die direkte aktive Sterbehilfe durch eine/-n Arzt/Ärztin straffrei möglich wäre?</t>
        </is>
      </c>
      <c r="E4880" t="inlineStr">
        <is>
          <t>options4</t>
        </is>
      </c>
      <c r="F4880" t="n">
        <v>4352</v>
      </c>
      <c r="G4880" t="inlineStr">
        <is>
          <t>Gesellschaft &amp; Ethik</t>
        </is>
      </c>
      <c r="H4880" t="inlineStr">
        <is>
          <t>Q00030</t>
        </is>
      </c>
      <c r="I4880" t="inlineStr">
        <is>
          <t>de</t>
        </is>
      </c>
      <c r="J4880" t="b">
        <v>1</v>
      </c>
      <c r="K4880" t="inlineStr">
        <is>
          <t>a1d56c05c2e82090f61addc5716c08ad</t>
        </is>
      </c>
      <c r="L4880" t="inlineStr">
        <is>
          <t>a1d56c05c2e82090f61addc5716c08ad</t>
        </is>
      </c>
      <c r="M4880" t="n">
        <v>30</v>
      </c>
      <c r="N4880" t="n">
        <v>30</v>
      </c>
    </row>
    <row r="4881">
      <c r="A4881" t="n">
        <v>9</v>
      </c>
      <c r="B4881" s="2" t="n">
        <v>43912</v>
      </c>
      <c r="C4881" t="n">
        <v>772</v>
      </c>
      <c r="D4881" t="inlineStr">
        <is>
          <t>Würden Sie es befürworten, wenn in der Schweiz die direkte aktive Sterbehilfe durch eine/-n Arzt/Ärztin straffrei möglich wäre?</t>
        </is>
      </c>
      <c r="E4881" t="inlineStr">
        <is>
          <t>options4</t>
        </is>
      </c>
      <c r="F4881" t="n">
        <v>4982</v>
      </c>
      <c r="G4881" t="inlineStr">
        <is>
          <t>Gesellschaft, Kultur &amp; Ethik</t>
        </is>
      </c>
      <c r="H4881" t="inlineStr">
        <is>
          <t>Q00236</t>
        </is>
      </c>
      <c r="I4881" t="inlineStr">
        <is>
          <t>de</t>
        </is>
      </c>
      <c r="J4881" t="b">
        <v>1</v>
      </c>
      <c r="K4881" t="inlineStr">
        <is>
          <t>a1d56c05c2e82090f61addc5716c08ad</t>
        </is>
      </c>
      <c r="L4881" t="inlineStr">
        <is>
          <t>a1d56c05c2e82090f61addc5716c08ad</t>
        </is>
      </c>
      <c r="M4881" t="n">
        <v>30</v>
      </c>
      <c r="N4881" t="n">
        <v>30</v>
      </c>
    </row>
    <row r="4882">
      <c r="A4882" t="n">
        <v>1105</v>
      </c>
      <c r="B4882" s="2" t="n">
        <v>45396</v>
      </c>
      <c r="C4882" t="n">
        <v>32315</v>
      </c>
      <c r="D4882" t="inlineStr">
        <is>
          <t>Würden Sie es befürworten, wenn in der Schweiz die direkte aktive Sterbehilfe durch eine/-n Arzt/Ärztin straffrei möglich wäre?</t>
        </is>
      </c>
      <c r="E4882" t="inlineStr">
        <is>
          <t>options4</t>
        </is>
      </c>
      <c r="F4882" t="n">
        <v>11504</v>
      </c>
      <c r="G4882" t="inlineStr">
        <is>
          <t>Gesellschaft, Kultur &amp; Ethik</t>
        </is>
      </c>
      <c r="H4882" t="inlineStr">
        <is>
          <t>Q02887</t>
        </is>
      </c>
      <c r="I4882" t="inlineStr">
        <is>
          <t>de</t>
        </is>
      </c>
      <c r="J4882" t="b">
        <v>1</v>
      </c>
      <c r="K4882" t="inlineStr">
        <is>
          <t>a1d56c05c2e82090f61addc5716c08ad</t>
        </is>
      </c>
      <c r="L4882" t="inlineStr">
        <is>
          <t>a1d56c05c2e82090f61addc5716c08ad</t>
        </is>
      </c>
      <c r="M4882" t="n">
        <v>30</v>
      </c>
      <c r="N4882" t="n">
        <v>30</v>
      </c>
    </row>
    <row r="4883">
      <c r="A4883" t="n">
        <v>222</v>
      </c>
      <c r="B4883" t="n">
        <v>2019</v>
      </c>
      <c r="C4883" t="n">
        <v>3435</v>
      </c>
      <c r="D4883" t="inlineStr">
        <is>
          <t>Würden Sie es befürworten, wenn in der Schweiz die direkte aktive Sterbehilfe durch eine/-n Arzt/Ärztin straffrei möglich wäre?</t>
        </is>
      </c>
      <c r="E4883" t="inlineStr">
        <is>
          <t>Standard-4</t>
        </is>
      </c>
      <c r="F4883" t="n">
        <v>5</v>
      </c>
      <c r="G4883" t="inlineStr">
        <is>
          <t>Gesellschaft &amp; Ethik</t>
        </is>
      </c>
      <c r="H4883" t="inlineStr">
        <is>
          <t>Q05863</t>
        </is>
      </c>
      <c r="I4883" t="inlineStr">
        <is>
          <t>de</t>
        </is>
      </c>
      <c r="J4883" t="b">
        <v>1</v>
      </c>
      <c r="K4883" t="inlineStr">
        <is>
          <t>a1d56c05c2e82090f61addc5716c08ad</t>
        </is>
      </c>
      <c r="L4883" t="inlineStr">
        <is>
          <t>a1d56c05c2e82090f61addc5716c08ad</t>
        </is>
      </c>
      <c r="M4883" t="n">
        <v>30</v>
      </c>
      <c r="N4883" t="n">
        <v>30</v>
      </c>
    </row>
    <row r="4884">
      <c r="A4884" t="n">
        <v>237</v>
      </c>
      <c r="B4884" t="n">
        <v>2020</v>
      </c>
      <c r="C4884" t="n">
        <v>3699</v>
      </c>
      <c r="D4884" t="inlineStr">
        <is>
          <t>Würden Sie es befürworten, wenn in der Schweiz die direkte aktive Sterbehilfe durch eine/-n Arzt/Ärztin straffrei möglich wäre?</t>
        </is>
      </c>
      <c r="E4884" t="inlineStr">
        <is>
          <t>Standard-4</t>
        </is>
      </c>
      <c r="F4884" t="n">
        <v>5</v>
      </c>
      <c r="G4884" t="inlineStr">
        <is>
          <t>Gesellschaft &amp; Ethik</t>
        </is>
      </c>
      <c r="H4884" t="inlineStr">
        <is>
          <t>Q06077</t>
        </is>
      </c>
      <c r="I4884" t="inlineStr">
        <is>
          <t>de</t>
        </is>
      </c>
      <c r="J4884" t="b">
        <v>1</v>
      </c>
      <c r="K4884" t="inlineStr">
        <is>
          <t>a1d56c05c2e82090f61addc5716c08ad</t>
        </is>
      </c>
      <c r="L4884" t="inlineStr">
        <is>
          <t>a1d56c05c2e82090f61addc5716c08ad</t>
        </is>
      </c>
      <c r="M4884" t="n">
        <v>30</v>
      </c>
      <c r="N4884" t="n">
        <v>30</v>
      </c>
    </row>
    <row r="4885">
      <c r="A4885" t="n">
        <v>222</v>
      </c>
      <c r="B4885" t="n">
        <v>2019</v>
      </c>
      <c r="C4885" t="n">
        <v>3435</v>
      </c>
      <c r="D4885" t="inlineStr">
        <is>
          <t>Würden Sie es befürworten, wenn in der Schweiz die direkte aktive Sterbehilfe durch eine/-n Arzt/Ärztin straffrei möglich wäre?</t>
        </is>
      </c>
      <c r="E4885" t="inlineStr">
        <is>
          <t>Standard-4</t>
        </is>
      </c>
      <c r="F4885" t="n">
        <v>5</v>
      </c>
      <c r="G4885" t="inlineStr">
        <is>
          <t>Gesellschaft &amp; Ethik</t>
        </is>
      </c>
      <c r="H4885" t="inlineStr">
        <is>
          <t>Q07610</t>
        </is>
      </c>
      <c r="I4885" t="inlineStr">
        <is>
          <t>de</t>
        </is>
      </c>
      <c r="J4885" t="b">
        <v>1</v>
      </c>
      <c r="K4885" t="inlineStr">
        <is>
          <t>a1d56c05c2e82090f61addc5716c08ad</t>
        </is>
      </c>
      <c r="L4885" t="inlineStr">
        <is>
          <t>a1d56c05c2e82090f61addc5716c08ad</t>
        </is>
      </c>
      <c r="M4885" t="n">
        <v>30</v>
      </c>
      <c r="N4885" t="n">
        <v>30</v>
      </c>
    </row>
    <row r="4886">
      <c r="A4886" t="n">
        <v>237</v>
      </c>
      <c r="B4886" t="n">
        <v>2020</v>
      </c>
      <c r="C4886" t="n">
        <v>3699</v>
      </c>
      <c r="D4886" t="inlineStr">
        <is>
          <t>Würden Sie es befürworten, wenn in der Schweiz die direkte aktive Sterbehilfe durch eine/-n Arzt/Ärztin straffrei möglich wäre?</t>
        </is>
      </c>
      <c r="E4886" t="inlineStr">
        <is>
          <t>Standard-4</t>
        </is>
      </c>
      <c r="F4886" t="n">
        <v>5</v>
      </c>
      <c r="G4886" t="inlineStr">
        <is>
          <t>Gesellschaft &amp; Ethik</t>
        </is>
      </c>
      <c r="H4886" t="inlineStr">
        <is>
          <t>Q08117</t>
        </is>
      </c>
      <c r="I4886" t="inlineStr">
        <is>
          <t>de</t>
        </is>
      </c>
      <c r="J4886" t="b">
        <v>1</v>
      </c>
      <c r="K4886" t="inlineStr">
        <is>
          <t>a1d56c05c2e82090f61addc5716c08ad</t>
        </is>
      </c>
      <c r="L4886" t="inlineStr">
        <is>
          <t>a1d56c05c2e82090f61addc5716c08ad</t>
        </is>
      </c>
      <c r="M4886" t="n">
        <v>30</v>
      </c>
      <c r="N4886" t="n">
        <v>30</v>
      </c>
    </row>
    <row r="4888">
      <c r="A4888" s="1">
        <f>== Cluster 506 – 7 Fragen – unterschiedliche Fragen vorhanden ===</f>
        <v/>
      </c>
      <c r="B4888" s="1" t="n"/>
      <c r="C4888" s="1" t="n"/>
      <c r="D4888" s="1" t="n"/>
      <c r="E4888" s="1" t="n"/>
      <c r="F4888" s="1" t="n"/>
      <c r="G4888" s="1" t="n"/>
      <c r="H4888" s="1" t="n"/>
      <c r="I4888" s="1" t="n"/>
      <c r="J4888" s="1" t="n"/>
      <c r="K4888" s="1" t="n"/>
      <c r="L4888" s="1" t="n"/>
      <c r="M4888" s="1" t="n"/>
      <c r="N4888" s="1" t="n"/>
    </row>
    <row r="4889">
      <c r="A4889" t="inlineStr">
        <is>
          <t>ID_Wahl</t>
        </is>
      </c>
      <c r="B4889" t="inlineStr">
        <is>
          <t>Datum</t>
        </is>
      </c>
      <c r="C4889" t="inlineStr">
        <is>
          <t>Frage_ID</t>
        </is>
      </c>
      <c r="D4889" t="inlineStr">
        <is>
          <t>Frage_Text</t>
        </is>
      </c>
      <c r="E4889" t="inlineStr">
        <is>
          <t>Frage_Typ</t>
        </is>
      </c>
      <c r="F4889" t="inlineStr">
        <is>
          <t>Bereich_ID</t>
        </is>
      </c>
      <c r="G4889" t="inlineStr">
        <is>
          <t>Bereich</t>
        </is>
      </c>
      <c r="H4889" t="inlineStr">
        <is>
          <t>ID_gesamt</t>
        </is>
      </c>
      <c r="I4889" t="inlineStr">
        <is>
          <t>Sprache</t>
        </is>
      </c>
      <c r="J4889" t="inlineStr">
        <is>
          <t>Duplikat</t>
        </is>
      </c>
      <c r="K4889" t="inlineStr">
        <is>
          <t>Frage_Hash</t>
        </is>
      </c>
      <c r="L4889" t="inlineStr">
        <is>
          <t>Duplikat_Gruppe</t>
        </is>
      </c>
      <c r="M4889" t="inlineStr">
        <is>
          <t>Cluster_Duplikate</t>
        </is>
      </c>
      <c r="N4889" t="inlineStr">
        <is>
          <t>Cluster_Final</t>
        </is>
      </c>
    </row>
    <row r="4890">
      <c r="A4890" t="n">
        <v>114</v>
      </c>
      <c r="B4890" s="2" t="n">
        <v>44836</v>
      </c>
      <c r="C4890" t="n">
        <v>6258</v>
      </c>
      <c r="D4890" t="inlineStr">
        <is>
          <t xml:space="preserve">Sind Sie für eine weitere Verdichtung der bestehenden Siedlungszonen (z.B. verdichtete Überbauungen, höhere Gebäude)? </t>
        </is>
      </c>
      <c r="E4890" t="inlineStr">
        <is>
          <t>options4</t>
        </is>
      </c>
      <c r="F4890" t="n">
        <v>5589</v>
      </c>
      <c r="G4890" t="inlineStr">
        <is>
          <t>Raumplanung</t>
        </is>
      </c>
      <c r="H4890" t="inlineStr">
        <is>
          <t>Q02194</t>
        </is>
      </c>
      <c r="I4890" t="inlineStr">
        <is>
          <t>de</t>
        </is>
      </c>
      <c r="J4890" t="b">
        <v>1</v>
      </c>
      <c r="K4890" t="inlineStr">
        <is>
          <t>0007bc2dc1de5fd2968108bc89581448</t>
        </is>
      </c>
      <c r="L4890" t="inlineStr">
        <is>
          <t>0007bc2dc1de5fd2968108bc89581448</t>
        </is>
      </c>
      <c r="M4890" t="n">
        <v>506</v>
      </c>
      <c r="N4890" t="n">
        <v>506</v>
      </c>
    </row>
    <row r="4891">
      <c r="A4891" t="n">
        <v>118</v>
      </c>
      <c r="B4891" s="2" t="n">
        <v>44892</v>
      </c>
      <c r="C4891" t="n">
        <v>6331</v>
      </c>
      <c r="D4891" t="inlineStr">
        <is>
          <t xml:space="preserve">Sind Sie für eine weitere Verdichtung der bestehenden Siedlungszonen (z.B. verdichtete Überbauungen, höhere Gebäude)? </t>
        </is>
      </c>
      <c r="E4891" t="inlineStr">
        <is>
          <t>options4</t>
        </is>
      </c>
      <c r="F4891" t="n">
        <v>5592</v>
      </c>
      <c r="G4891" t="inlineStr">
        <is>
          <t>Raumplanung</t>
        </is>
      </c>
      <c r="H4891" t="inlineStr">
        <is>
          <t>Q02245</t>
        </is>
      </c>
      <c r="I4891" t="inlineStr">
        <is>
          <t>de</t>
        </is>
      </c>
      <c r="J4891" t="b">
        <v>1</v>
      </c>
      <c r="K4891" t="inlineStr">
        <is>
          <t>0007bc2dc1de5fd2968108bc89581448</t>
        </is>
      </c>
      <c r="L4891" t="inlineStr">
        <is>
          <t>0007bc2dc1de5fd2968108bc89581448</t>
        </is>
      </c>
      <c r="M4891" t="n">
        <v>506</v>
      </c>
      <c r="N4891" t="n">
        <v>506</v>
      </c>
    </row>
    <row r="4892">
      <c r="A4892" t="n">
        <v>1039</v>
      </c>
      <c r="B4892" s="2" t="n">
        <v>44997</v>
      </c>
      <c r="C4892" t="n">
        <v>31939</v>
      </c>
      <c r="D4892" t="inlineStr">
        <is>
          <t>Sind Sie für eine weitere Verdichtung der bestehenden Siedlungszonen (z.B. verdichtete Überbauungen, höhere Gebäude)?</t>
        </is>
      </c>
      <c r="E4892" t="inlineStr">
        <is>
          <t>options4</t>
        </is>
      </c>
      <c r="F4892" t="n">
        <v>11396</v>
      </c>
      <c r="G4892" t="inlineStr">
        <is>
          <t>Raumplanung</t>
        </is>
      </c>
      <c r="H4892" t="inlineStr">
        <is>
          <t>Q02614</t>
        </is>
      </c>
      <c r="I4892" t="inlineStr">
        <is>
          <t>de</t>
        </is>
      </c>
      <c r="J4892" t="b">
        <v>1</v>
      </c>
      <c r="K4892" t="inlineStr">
        <is>
          <t>0007bc2dc1de5fd2968108bc89581448</t>
        </is>
      </c>
      <c r="L4892" t="inlineStr">
        <is>
          <t>0007bc2dc1de5fd2968108bc89581448</t>
        </is>
      </c>
      <c r="M4892" t="n">
        <v>506</v>
      </c>
      <c r="N4892" t="n">
        <v>506</v>
      </c>
    </row>
    <row r="4893">
      <c r="A4893" t="n">
        <v>1121</v>
      </c>
      <c r="B4893" s="2" t="n">
        <v>45557</v>
      </c>
      <c r="C4893" t="n">
        <v>32668</v>
      </c>
      <c r="D4893" t="inlineStr">
        <is>
          <t>Sind Sie für eine weitere Verdichtung der bestehenden Siedlungszonen (z.B. verdichtete Überbauungen, höhere Gebäude)?</t>
        </is>
      </c>
      <c r="E4893" t="inlineStr">
        <is>
          <t>options4</t>
        </is>
      </c>
      <c r="F4893" t="n">
        <v>11553</v>
      </c>
      <c r="G4893" t="inlineStr">
        <is>
          <t xml:space="preserve">Gemeindeentwicklung &amp; Raumplanung </t>
        </is>
      </c>
      <c r="H4893" t="inlineStr">
        <is>
          <t>Q03290</t>
        </is>
      </c>
      <c r="I4893" t="inlineStr">
        <is>
          <t>de</t>
        </is>
      </c>
      <c r="J4893" t="b">
        <v>1</v>
      </c>
      <c r="K4893" t="inlineStr">
        <is>
          <t>0007bc2dc1de5fd2968108bc89581448</t>
        </is>
      </c>
      <c r="L4893" t="inlineStr">
        <is>
          <t>0007bc2dc1de5fd2968108bc89581448</t>
        </is>
      </c>
      <c r="M4893" t="n">
        <v>506</v>
      </c>
      <c r="N4893" t="n">
        <v>506</v>
      </c>
    </row>
    <row r="4894">
      <c r="A4894" t="n">
        <v>1129</v>
      </c>
      <c r="B4894" s="2" t="n">
        <v>45620</v>
      </c>
      <c r="C4894" t="n">
        <v>33060</v>
      </c>
      <c r="D4894" t="inlineStr">
        <is>
          <t>Sind Sie für eine weitere Verdichtung der bestehenden Siedlungszonen (z.B. verdichtete Überbauungen, höhere Gebäude)?</t>
        </is>
      </c>
      <c r="E4894" t="inlineStr">
        <is>
          <t>options4</t>
        </is>
      </c>
      <c r="F4894" t="n">
        <v>11648</v>
      </c>
      <c r="G4894" t="inlineStr">
        <is>
          <t>Gemeindeentwicklung &amp; Raumplanung</t>
        </is>
      </c>
      <c r="H4894" t="inlineStr">
        <is>
          <t>Q03490</t>
        </is>
      </c>
      <c r="I4894" t="inlineStr">
        <is>
          <t>de</t>
        </is>
      </c>
      <c r="J4894" t="b">
        <v>1</v>
      </c>
      <c r="K4894" t="inlineStr">
        <is>
          <t>0007bc2dc1de5fd2968108bc89581448</t>
        </is>
      </c>
      <c r="L4894" t="inlineStr">
        <is>
          <t>0007bc2dc1de5fd2968108bc89581448</t>
        </is>
      </c>
      <c r="M4894" t="n">
        <v>506</v>
      </c>
      <c r="N4894" t="n">
        <v>506</v>
      </c>
    </row>
    <row r="4895">
      <c r="A4895" t="n">
        <v>1131</v>
      </c>
      <c r="B4895" s="2" t="n">
        <v>45620</v>
      </c>
      <c r="C4895" t="n">
        <v>33107</v>
      </c>
      <c r="D4895" t="inlineStr">
        <is>
          <t>Sind Sie für eine weitere Verdichtung der bestehenden Siedlungszonen (z.B. verdichtete Überbauungen, höhere Gebäude)?</t>
        </is>
      </c>
      <c r="E4895" t="inlineStr">
        <is>
          <t>options4</t>
        </is>
      </c>
      <c r="F4895" t="n">
        <v>11660</v>
      </c>
      <c r="G4895" t="inlineStr">
        <is>
          <t>Gemeindeentwicklung &amp; Raumplanung</t>
        </is>
      </c>
      <c r="H4895" t="inlineStr">
        <is>
          <t>Q03537</t>
        </is>
      </c>
      <c r="I4895" t="inlineStr">
        <is>
          <t>de</t>
        </is>
      </c>
      <c r="J4895" t="b">
        <v>1</v>
      </c>
      <c r="K4895" t="inlineStr">
        <is>
          <t>0007bc2dc1de5fd2968108bc89581448</t>
        </is>
      </c>
      <c r="L4895" t="inlineStr">
        <is>
          <t>0007bc2dc1de5fd2968108bc89581448</t>
        </is>
      </c>
      <c r="M4895" t="n">
        <v>506</v>
      </c>
      <c r="N4895" t="n">
        <v>506</v>
      </c>
    </row>
    <row r="4896">
      <c r="A4896" t="n">
        <v>1156</v>
      </c>
      <c r="B4896" s="2" t="n">
        <v>45760</v>
      </c>
      <c r="C4896" t="n">
        <v>33428</v>
      </c>
      <c r="D4896" t="inlineStr">
        <is>
          <t>Sind Sie für eine weitere Verdichtung der bestehenden Siedlungszonen (z.B. verdichtete Überbauungen, höhere Gebäude)?</t>
        </is>
      </c>
      <c r="E4896" t="inlineStr">
        <is>
          <t>options4</t>
        </is>
      </c>
      <c r="F4896" t="n">
        <v>11735</v>
      </c>
      <c r="G4896" t="inlineStr">
        <is>
          <t>Verkehr &amp; Raumplanung</t>
        </is>
      </c>
      <c r="H4896" t="inlineStr">
        <is>
          <t>Q03781</t>
        </is>
      </c>
      <c r="I4896" t="inlineStr">
        <is>
          <t>de</t>
        </is>
      </c>
      <c r="J4896" t="b">
        <v>1</v>
      </c>
      <c r="K4896" t="inlineStr">
        <is>
          <t>0007bc2dc1de5fd2968108bc89581448</t>
        </is>
      </c>
      <c r="L4896" t="inlineStr">
        <is>
          <t>0007bc2dc1de5fd2968108bc89581448</t>
        </is>
      </c>
      <c r="M4896" t="n">
        <v>506</v>
      </c>
      <c r="N4896" t="n">
        <v>506</v>
      </c>
    </row>
    <row r="4898">
      <c r="A4898" s="1">
        <f>== Cluster 305 – 7 Fragen – alle Fragen identisch ===</f>
        <v/>
      </c>
      <c r="B4898" s="1" t="n"/>
      <c r="C4898" s="1" t="n"/>
      <c r="D4898" s="1" t="n"/>
      <c r="E4898" s="1" t="n"/>
      <c r="F4898" s="1" t="n"/>
      <c r="G4898" s="1" t="n"/>
      <c r="H4898" s="1" t="n"/>
      <c r="I4898" s="1" t="n"/>
      <c r="J4898" s="1" t="n"/>
      <c r="K4898" s="1" t="n"/>
      <c r="L4898" s="1" t="n"/>
      <c r="M4898" s="1" t="n"/>
      <c r="N4898" s="1" t="n"/>
    </row>
    <row r="4899">
      <c r="A4899" t="inlineStr">
        <is>
          <t>ID_Wahl</t>
        </is>
      </c>
      <c r="B4899" t="inlineStr">
        <is>
          <t>Datum</t>
        </is>
      </c>
      <c r="C4899" t="inlineStr">
        <is>
          <t>Frage_ID</t>
        </is>
      </c>
      <c r="D4899" t="inlineStr">
        <is>
          <t>Frage_Text</t>
        </is>
      </c>
      <c r="E4899" t="inlineStr">
        <is>
          <t>Frage_Typ</t>
        </is>
      </c>
      <c r="F4899" t="inlineStr">
        <is>
          <t>Bereich_ID</t>
        </is>
      </c>
      <c r="G4899" t="inlineStr">
        <is>
          <t>Bereich</t>
        </is>
      </c>
      <c r="H4899" t="inlineStr">
        <is>
          <t>ID_gesamt</t>
        </is>
      </c>
      <c r="I4899" t="inlineStr">
        <is>
          <t>Sprache</t>
        </is>
      </c>
      <c r="J4899" t="inlineStr">
        <is>
          <t>Duplikat</t>
        </is>
      </c>
      <c r="K4899" t="inlineStr">
        <is>
          <t>Frage_Hash</t>
        </is>
      </c>
      <c r="L4899" t="inlineStr">
        <is>
          <t>Duplikat_Gruppe</t>
        </is>
      </c>
      <c r="M4899" t="inlineStr">
        <is>
          <t>Cluster_Duplikate</t>
        </is>
      </c>
      <c r="N4899" t="inlineStr">
        <is>
          <t>Cluster_Final</t>
        </is>
      </c>
    </row>
    <row r="4900">
      <c r="A4900" t="n">
        <v>53</v>
      </c>
      <c r="B4900" s="2" t="n">
        <v>44262</v>
      </c>
      <c r="C4900" t="n">
        <v>2899</v>
      </c>
      <c r="D4900" t="inlineStr">
        <is>
          <t>Befürworten Sie die vom Parlament beschlossene Öffnung der Ehe für gleichgeschlechtliche Paare inkl. Zugang zur Samenspende ("Ehe für alle")?</t>
        </is>
      </c>
      <c r="E4900" t="inlineStr">
        <is>
          <t>options4</t>
        </is>
      </c>
      <c r="F4900" t="n">
        <v>5017</v>
      </c>
      <c r="G4900" t="inlineStr">
        <is>
          <t>Gesellschaft, Kultur &amp; Ethik</t>
        </is>
      </c>
      <c r="H4900" t="inlineStr">
        <is>
          <t>Q00842</t>
        </is>
      </c>
      <c r="I4900" t="inlineStr">
        <is>
          <t>de</t>
        </is>
      </c>
      <c r="J4900" t="b">
        <v>1</v>
      </c>
      <c r="K4900" t="inlineStr">
        <is>
          <t>6c858abf451dfaa6a17cfdab8fea35e5</t>
        </is>
      </c>
      <c r="L4900" t="inlineStr">
        <is>
          <t>6c858abf451dfaa6a17cfdab8fea35e5</t>
        </is>
      </c>
      <c r="M4900" t="n">
        <v>305</v>
      </c>
      <c r="N4900" t="n">
        <v>305</v>
      </c>
    </row>
    <row r="4901">
      <c r="A4901" t="n">
        <v>55</v>
      </c>
      <c r="B4901" s="2" t="n">
        <v>44262</v>
      </c>
      <c r="C4901" t="n">
        <v>3048</v>
      </c>
      <c r="D4901" t="inlineStr">
        <is>
          <t>Befürworten Sie die vom Parlament beschlossene Öffnung der Ehe für gleichgeschlechtliche Paare inkl. Zugang zur Samenspende ("Ehe für alle")?</t>
        </is>
      </c>
      <c r="E4901" t="inlineStr">
        <is>
          <t>options4</t>
        </is>
      </c>
      <c r="F4901" t="n">
        <v>4368</v>
      </c>
      <c r="G4901" t="inlineStr">
        <is>
          <t>Gesellschaft &amp; Ethik</t>
        </is>
      </c>
      <c r="H4901" t="inlineStr">
        <is>
          <t>Q00903</t>
        </is>
      </c>
      <c r="I4901" t="inlineStr">
        <is>
          <t>de</t>
        </is>
      </c>
      <c r="J4901" t="b">
        <v>1</v>
      </c>
      <c r="K4901" t="inlineStr">
        <is>
          <t>6c858abf451dfaa6a17cfdab8fea35e5</t>
        </is>
      </c>
      <c r="L4901" t="inlineStr">
        <is>
          <t>6c858abf451dfaa6a17cfdab8fea35e5</t>
        </is>
      </c>
      <c r="M4901" t="n">
        <v>305</v>
      </c>
      <c r="N4901" t="n">
        <v>305</v>
      </c>
    </row>
    <row r="4902">
      <c r="A4902" t="n">
        <v>60</v>
      </c>
      <c r="B4902" s="2" t="n">
        <v>44262</v>
      </c>
      <c r="C4902" t="n">
        <v>3046</v>
      </c>
      <c r="D4902" t="inlineStr">
        <is>
          <t>Befürworten Sie die vom Parlament beschlossene Öffnung der Ehe für gleichgeschlechtliche Paare inkl. Zugang zur Samenspende ("Ehe für alle")?</t>
        </is>
      </c>
      <c r="E4902" t="inlineStr">
        <is>
          <t>options4</t>
        </is>
      </c>
      <c r="F4902" t="n">
        <v>4366</v>
      </c>
      <c r="G4902" t="inlineStr">
        <is>
          <t>Gesellschaft &amp; Ethik</t>
        </is>
      </c>
      <c r="H4902" t="inlineStr">
        <is>
          <t>Q00931</t>
        </is>
      </c>
      <c r="I4902" t="inlineStr">
        <is>
          <t>de</t>
        </is>
      </c>
      <c r="J4902" t="b">
        <v>1</v>
      </c>
      <c r="K4902" t="inlineStr">
        <is>
          <t>6c858abf451dfaa6a17cfdab8fea35e5</t>
        </is>
      </c>
      <c r="L4902" t="inlineStr">
        <is>
          <t>6c858abf451dfaa6a17cfdab8fea35e5</t>
        </is>
      </c>
      <c r="M4902" t="n">
        <v>305</v>
      </c>
      <c r="N4902" t="n">
        <v>305</v>
      </c>
    </row>
    <row r="4903">
      <c r="A4903" t="n">
        <v>62</v>
      </c>
      <c r="B4903" s="2" t="n">
        <v>44262</v>
      </c>
      <c r="C4903" t="n">
        <v>3050</v>
      </c>
      <c r="D4903" t="inlineStr">
        <is>
          <t>Befürworten Sie die vom Parlament beschlossene Öffnung der Ehe für gleichgeschlechtliche Paare inkl. Zugang zur Samenspende ("Ehe für alle")?</t>
        </is>
      </c>
      <c r="E4903" t="inlineStr">
        <is>
          <t>options4</t>
        </is>
      </c>
      <c r="F4903" t="n">
        <v>4370</v>
      </c>
      <c r="G4903" t="inlineStr">
        <is>
          <t>Gesellschaft &amp; Ethik</t>
        </is>
      </c>
      <c r="H4903" t="inlineStr">
        <is>
          <t>Q01028</t>
        </is>
      </c>
      <c r="I4903" t="inlineStr">
        <is>
          <t>de</t>
        </is>
      </c>
      <c r="J4903" t="b">
        <v>1</v>
      </c>
      <c r="K4903" t="inlineStr">
        <is>
          <t>6c858abf451dfaa6a17cfdab8fea35e5</t>
        </is>
      </c>
      <c r="L4903" t="inlineStr">
        <is>
          <t>6c858abf451dfaa6a17cfdab8fea35e5</t>
        </is>
      </c>
      <c r="M4903" t="n">
        <v>305</v>
      </c>
      <c r="N4903" t="n">
        <v>305</v>
      </c>
    </row>
    <row r="4904">
      <c r="A4904" t="n">
        <v>464</v>
      </c>
      <c r="B4904" s="2" t="n">
        <v>44262</v>
      </c>
      <c r="C4904" t="n">
        <v>3047</v>
      </c>
      <c r="D4904" t="inlineStr">
        <is>
          <t>Befürworten Sie die vom Parlament beschlossene Öffnung der Ehe für gleichgeschlechtliche Paare inkl. Zugang zur Samenspende ("Ehe für alle")?</t>
        </is>
      </c>
      <c r="E4904" t="inlineStr">
        <is>
          <t>options4</t>
        </is>
      </c>
      <c r="F4904" t="n">
        <v>4367</v>
      </c>
      <c r="G4904" t="inlineStr">
        <is>
          <t>Gesellschaft &amp; Ethik</t>
        </is>
      </c>
      <c r="H4904" t="inlineStr">
        <is>
          <t>Q02449</t>
        </is>
      </c>
      <c r="I4904" t="inlineStr">
        <is>
          <t>de</t>
        </is>
      </c>
      <c r="J4904" t="b">
        <v>1</v>
      </c>
      <c r="K4904" t="inlineStr">
        <is>
          <t>6c858abf451dfaa6a17cfdab8fea35e5</t>
        </is>
      </c>
      <c r="L4904" t="inlineStr">
        <is>
          <t>6c858abf451dfaa6a17cfdab8fea35e5</t>
        </is>
      </c>
      <c r="M4904" t="n">
        <v>305</v>
      </c>
      <c r="N4904" t="n">
        <v>305</v>
      </c>
    </row>
    <row r="4905">
      <c r="A4905" t="n">
        <v>284</v>
      </c>
      <c r="B4905" t="n">
        <v>2021</v>
      </c>
      <c r="C4905" t="n">
        <v>4512</v>
      </c>
      <c r="D4905" t="inlineStr">
        <is>
          <t>Befürworten Sie die vom Parlament beschlossene Öffnung der Ehe für gleichgeschlechtliche Paare inkl. Zugang zur Samenspende ("Ehe für alle")?</t>
        </is>
      </c>
      <c r="E4905" t="inlineStr">
        <is>
          <t>Standard-4</t>
        </is>
      </c>
      <c r="F4905" t="n">
        <v>12</v>
      </c>
      <c r="G4905" t="inlineStr">
        <is>
          <t>Sozialstaat &amp; Familie</t>
        </is>
      </c>
      <c r="H4905" t="inlineStr">
        <is>
          <t>Q08087</t>
        </is>
      </c>
      <c r="I4905" t="inlineStr">
        <is>
          <t>de</t>
        </is>
      </c>
      <c r="J4905" t="b">
        <v>1</v>
      </c>
      <c r="K4905" t="inlineStr">
        <is>
          <t>6c858abf451dfaa6a17cfdab8fea35e5</t>
        </is>
      </c>
      <c r="L4905" t="inlineStr">
        <is>
          <t>6c858abf451dfaa6a17cfdab8fea35e5</t>
        </is>
      </c>
      <c r="M4905" t="n">
        <v>305</v>
      </c>
      <c r="N4905" t="n">
        <v>305</v>
      </c>
    </row>
    <row r="4906">
      <c r="A4906" t="n">
        <v>291</v>
      </c>
      <c r="B4906" t="n">
        <v>2021</v>
      </c>
      <c r="C4906" t="n">
        <v>4558</v>
      </c>
      <c r="D4906" t="inlineStr">
        <is>
          <t>Befürworten Sie die vom Parlament beschlossene Öffnung der Ehe für gleichgeschlechtliche Paare inkl. Zugang zur Samenspende ("Ehe für alle")?</t>
        </is>
      </c>
      <c r="E4906" t="inlineStr">
        <is>
          <t>Standard-4</t>
        </is>
      </c>
      <c r="F4906" t="n">
        <v>12</v>
      </c>
      <c r="G4906" t="inlineStr">
        <is>
          <t>Sozialstaat &amp; Familie</t>
        </is>
      </c>
      <c r="H4906" t="inlineStr">
        <is>
          <t>Q08750</t>
        </is>
      </c>
      <c r="I4906" t="inlineStr">
        <is>
          <t>de</t>
        </is>
      </c>
      <c r="J4906" t="b">
        <v>1</v>
      </c>
      <c r="K4906" t="inlineStr">
        <is>
          <t>6c858abf451dfaa6a17cfdab8fea35e5</t>
        </is>
      </c>
      <c r="L4906" t="inlineStr">
        <is>
          <t>6c858abf451dfaa6a17cfdab8fea35e5</t>
        </is>
      </c>
      <c r="M4906" t="n">
        <v>305</v>
      </c>
      <c r="N4906" t="n">
        <v>305</v>
      </c>
    </row>
    <row r="4908">
      <c r="A4908" s="1">
        <f>== Cluster 768 – 7 Fragen – alle Fragen identisch ===</f>
        <v/>
      </c>
      <c r="B4908" s="1" t="n"/>
      <c r="C4908" s="1" t="n"/>
      <c r="D4908" s="1" t="n"/>
      <c r="E4908" s="1" t="n"/>
      <c r="F4908" s="1" t="n"/>
      <c r="G4908" s="1" t="n"/>
      <c r="H4908" s="1" t="n"/>
      <c r="I4908" s="1" t="n"/>
      <c r="J4908" s="1" t="n"/>
      <c r="K4908" s="1" t="n"/>
      <c r="L4908" s="1" t="n"/>
      <c r="M4908" s="1" t="n"/>
      <c r="N4908" s="1" t="n"/>
    </row>
    <row r="4909">
      <c r="A4909" t="inlineStr">
        <is>
          <t>ID_Wahl</t>
        </is>
      </c>
      <c r="B4909" t="inlineStr">
        <is>
          <t>Datum</t>
        </is>
      </c>
      <c r="C4909" t="inlineStr">
        <is>
          <t>Frage_ID</t>
        </is>
      </c>
      <c r="D4909" t="inlineStr">
        <is>
          <t>Frage_Text</t>
        </is>
      </c>
      <c r="E4909" t="inlineStr">
        <is>
          <t>Frage_Typ</t>
        </is>
      </c>
      <c r="F4909" t="inlineStr">
        <is>
          <t>Bereich_ID</t>
        </is>
      </c>
      <c r="G4909" t="inlineStr">
        <is>
          <t>Bereich</t>
        </is>
      </c>
      <c r="H4909" t="inlineStr">
        <is>
          <t>ID_gesamt</t>
        </is>
      </c>
      <c r="I4909" t="inlineStr">
        <is>
          <t>Sprache</t>
        </is>
      </c>
      <c r="J4909" t="inlineStr">
        <is>
          <t>Duplikat</t>
        </is>
      </c>
      <c r="K4909" t="inlineStr">
        <is>
          <t>Frage_Hash</t>
        </is>
      </c>
      <c r="L4909" t="inlineStr">
        <is>
          <t>Duplikat_Gruppe</t>
        </is>
      </c>
      <c r="M4909" t="inlineStr">
        <is>
          <t>Cluster_Duplikate</t>
        </is>
      </c>
      <c r="N4909" t="inlineStr">
        <is>
          <t>Cluster_Final</t>
        </is>
      </c>
    </row>
    <row r="4910">
      <c r="A4910" t="n">
        <v>95</v>
      </c>
      <c r="B4910" t="n">
        <v>2015</v>
      </c>
      <c r="C4910" t="n">
        <v>1484</v>
      </c>
      <c r="D4910" t="inlineStr">
        <is>
          <t>Sollte die Finanzierung von Parteien sowie von Wahl- und Abstimmungskampagnen vollständig offengelegt werden?</t>
        </is>
      </c>
      <c r="E4910" t="inlineStr">
        <is>
          <t>Standard-4</t>
        </is>
      </c>
      <c r="F4910" t="n">
        <v>10</v>
      </c>
      <c r="G4910" t="inlineStr">
        <is>
          <t>Politisches System</t>
        </is>
      </c>
      <c r="H4910" t="inlineStr">
        <is>
          <t>Q04780</t>
        </is>
      </c>
      <c r="I4910" t="inlineStr">
        <is>
          <t>de</t>
        </is>
      </c>
      <c r="J4910" t="b">
        <v>1</v>
      </c>
      <c r="K4910" t="inlineStr">
        <is>
          <t>2cc6d578b7debf94f909024ea8238a9b</t>
        </is>
      </c>
      <c r="L4910" t="inlineStr">
        <is>
          <t>2cc6d578b7debf94f909024ea8238a9b</t>
        </is>
      </c>
      <c r="M4910" t="n">
        <v>768</v>
      </c>
      <c r="N4910" t="n">
        <v>768</v>
      </c>
    </row>
    <row r="4911">
      <c r="A4911" t="n">
        <v>134</v>
      </c>
      <c r="B4911" t="n">
        <v>2016</v>
      </c>
      <c r="C4911" t="n">
        <v>1953</v>
      </c>
      <c r="D4911" t="inlineStr">
        <is>
          <t>Sollte die Finanzierung von Parteien sowie von Wahl- und Abstimmungskampagnen vollständig offengelegt werden?</t>
        </is>
      </c>
      <c r="E4911" t="inlineStr">
        <is>
          <t>Standard-4</t>
        </is>
      </c>
      <c r="F4911" t="n">
        <v>10</v>
      </c>
      <c r="G4911" t="inlineStr">
        <is>
          <t>Politisches System</t>
        </is>
      </c>
      <c r="H4911" t="inlineStr">
        <is>
          <t>Q05010</t>
        </is>
      </c>
      <c r="I4911" t="inlineStr">
        <is>
          <t>de</t>
        </is>
      </c>
      <c r="J4911" t="b">
        <v>1</v>
      </c>
      <c r="K4911" t="inlineStr">
        <is>
          <t>2cc6d578b7debf94f909024ea8238a9b</t>
        </is>
      </c>
      <c r="L4911" t="inlineStr">
        <is>
          <t>2cc6d578b7debf94f909024ea8238a9b</t>
        </is>
      </c>
      <c r="M4911" t="n">
        <v>768</v>
      </c>
      <c r="N4911" t="n">
        <v>768</v>
      </c>
    </row>
    <row r="4912">
      <c r="A4912" t="n">
        <v>190</v>
      </c>
      <c r="B4912" t="n">
        <v>2018</v>
      </c>
      <c r="C4912" t="n">
        <v>2920</v>
      </c>
      <c r="D4912" t="inlineStr">
        <is>
          <t>Sollte die Finanzierung von Parteien sowie von Wahl- und Abstimmungskampagnen vollständig offengelegt werden?</t>
        </is>
      </c>
      <c r="E4912" t="inlineStr">
        <is>
          <t>Standard-4</t>
        </is>
      </c>
      <c r="F4912" t="n">
        <v>10</v>
      </c>
      <c r="G4912" t="inlineStr">
        <is>
          <t>Politisches System</t>
        </is>
      </c>
      <c r="H4912" t="inlineStr">
        <is>
          <t>Q05585</t>
        </is>
      </c>
      <c r="I4912" t="inlineStr">
        <is>
          <t>de</t>
        </is>
      </c>
      <c r="J4912" t="b">
        <v>1</v>
      </c>
      <c r="K4912" t="inlineStr">
        <is>
          <t>2cc6d578b7debf94f909024ea8238a9b</t>
        </is>
      </c>
      <c r="L4912" t="inlineStr">
        <is>
          <t>2cc6d578b7debf94f909024ea8238a9b</t>
        </is>
      </c>
      <c r="M4912" t="n">
        <v>768</v>
      </c>
      <c r="N4912" t="n">
        <v>768</v>
      </c>
    </row>
    <row r="4913">
      <c r="A4913" t="n">
        <v>56</v>
      </c>
      <c r="B4913" t="n">
        <v>2014</v>
      </c>
      <c r="C4913" t="n">
        <v>52</v>
      </c>
      <c r="D4913" t="inlineStr">
        <is>
          <t>Sollte die Finanzierung von Parteien sowie von Wahl- und Abstimmungskampagnen vollständig offengelegt werden?</t>
        </is>
      </c>
      <c r="E4913" t="inlineStr">
        <is>
          <t>Standard-4</t>
        </is>
      </c>
      <c r="F4913" t="n">
        <v>10</v>
      </c>
      <c r="G4913" t="inlineStr">
        <is>
          <t>Politisches System</t>
        </is>
      </c>
      <c r="H4913" t="inlineStr">
        <is>
          <t>Q06421</t>
        </is>
      </c>
      <c r="I4913" t="inlineStr">
        <is>
          <t>de</t>
        </is>
      </c>
      <c r="J4913" t="b">
        <v>1</v>
      </c>
      <c r="K4913" t="inlineStr">
        <is>
          <t>2cc6d578b7debf94f909024ea8238a9b</t>
        </is>
      </c>
      <c r="L4913" t="inlineStr">
        <is>
          <t>2cc6d578b7debf94f909024ea8238a9b</t>
        </is>
      </c>
      <c r="M4913" t="n">
        <v>768</v>
      </c>
      <c r="N4913" t="n">
        <v>768</v>
      </c>
    </row>
    <row r="4914">
      <c r="A4914" t="n">
        <v>134</v>
      </c>
      <c r="B4914" t="n">
        <v>2016</v>
      </c>
      <c r="C4914" t="n">
        <v>1953</v>
      </c>
      <c r="D4914" t="inlineStr">
        <is>
          <t>Sollte die Finanzierung von Parteien sowie von Wahl- und Abstimmungskampagnen vollständig offengelegt werden?</t>
        </is>
      </c>
      <c r="E4914" t="inlineStr">
        <is>
          <t>Standard-4</t>
        </is>
      </c>
      <c r="F4914" t="n">
        <v>10</v>
      </c>
      <c r="G4914" t="inlineStr">
        <is>
          <t>Politisches System</t>
        </is>
      </c>
      <c r="H4914" t="inlineStr">
        <is>
          <t>Q06879</t>
        </is>
      </c>
      <c r="I4914" t="inlineStr">
        <is>
          <t>de</t>
        </is>
      </c>
      <c r="J4914" t="b">
        <v>1</v>
      </c>
      <c r="K4914" t="inlineStr">
        <is>
          <t>2cc6d578b7debf94f909024ea8238a9b</t>
        </is>
      </c>
      <c r="L4914" t="inlineStr">
        <is>
          <t>2cc6d578b7debf94f909024ea8238a9b</t>
        </is>
      </c>
      <c r="M4914" t="n">
        <v>768</v>
      </c>
      <c r="N4914" t="n">
        <v>768</v>
      </c>
    </row>
    <row r="4915">
      <c r="A4915" t="n">
        <v>190</v>
      </c>
      <c r="B4915" t="n">
        <v>2018</v>
      </c>
      <c r="C4915" t="n">
        <v>2920</v>
      </c>
      <c r="D4915" t="inlineStr">
        <is>
          <t>Sollte die Finanzierung von Parteien sowie von Wahl- und Abstimmungskampagnen vollständig offengelegt werden?</t>
        </is>
      </c>
      <c r="E4915" t="inlineStr">
        <is>
          <t>Standard-4</t>
        </is>
      </c>
      <c r="F4915" t="n">
        <v>10</v>
      </c>
      <c r="G4915" t="inlineStr">
        <is>
          <t>Politisches System</t>
        </is>
      </c>
      <c r="H4915" t="inlineStr">
        <is>
          <t>Q07159</t>
        </is>
      </c>
      <c r="I4915" t="inlineStr">
        <is>
          <t>de</t>
        </is>
      </c>
      <c r="J4915" t="b">
        <v>1</v>
      </c>
      <c r="K4915" t="inlineStr">
        <is>
          <t>2cc6d578b7debf94f909024ea8238a9b</t>
        </is>
      </c>
      <c r="L4915" t="inlineStr">
        <is>
          <t>2cc6d578b7debf94f909024ea8238a9b</t>
        </is>
      </c>
      <c r="M4915" t="n">
        <v>768</v>
      </c>
      <c r="N4915" t="n">
        <v>768</v>
      </c>
    </row>
    <row r="4916">
      <c r="A4916" t="n">
        <v>95</v>
      </c>
      <c r="B4916" t="n">
        <v>2015</v>
      </c>
      <c r="C4916" t="n">
        <v>1484</v>
      </c>
      <c r="D4916" t="inlineStr">
        <is>
          <t>Sollte die Finanzierung von Parteien sowie von Wahl- und Abstimmungskampagnen vollständig offengelegt werden?</t>
        </is>
      </c>
      <c r="E4916" t="inlineStr">
        <is>
          <t>Standard-4</t>
        </is>
      </c>
      <c r="F4916" t="n">
        <v>10</v>
      </c>
      <c r="G4916" t="inlineStr">
        <is>
          <t>Politisches System</t>
        </is>
      </c>
      <c r="H4916" t="inlineStr">
        <is>
          <t>Q07560</t>
        </is>
      </c>
      <c r="I4916" t="inlineStr">
        <is>
          <t>de</t>
        </is>
      </c>
      <c r="J4916" t="b">
        <v>1</v>
      </c>
      <c r="K4916" t="inlineStr">
        <is>
          <t>2cc6d578b7debf94f909024ea8238a9b</t>
        </is>
      </c>
      <c r="L4916" t="inlineStr">
        <is>
          <t>2cc6d578b7debf94f909024ea8238a9b</t>
        </is>
      </c>
      <c r="M4916" t="n">
        <v>768</v>
      </c>
      <c r="N4916" t="n">
        <v>768</v>
      </c>
    </row>
    <row r="4918">
      <c r="A4918" s="1">
        <f>== Cluster 78 – 7 Fragen – alle Fragen identisch ===</f>
        <v/>
      </c>
      <c r="B4918" s="1" t="n"/>
      <c r="C4918" s="1" t="n"/>
      <c r="D4918" s="1" t="n"/>
      <c r="E4918" s="1" t="n"/>
      <c r="F4918" s="1" t="n"/>
      <c r="G4918" s="1" t="n"/>
      <c r="H4918" s="1" t="n"/>
      <c r="I4918" s="1" t="n"/>
      <c r="J4918" s="1" t="n"/>
      <c r="K4918" s="1" t="n"/>
      <c r="L4918" s="1" t="n"/>
      <c r="M4918" s="1" t="n"/>
      <c r="N4918" s="1" t="n"/>
    </row>
    <row r="4919">
      <c r="A4919" t="inlineStr">
        <is>
          <t>ID_Wahl</t>
        </is>
      </c>
      <c r="B4919" t="inlineStr">
        <is>
          <t>Datum</t>
        </is>
      </c>
      <c r="C4919" t="inlineStr">
        <is>
          <t>Frage_ID</t>
        </is>
      </c>
      <c r="D4919" t="inlineStr">
        <is>
          <t>Frage_Text</t>
        </is>
      </c>
      <c r="E4919" t="inlineStr">
        <is>
          <t>Frage_Typ</t>
        </is>
      </c>
      <c r="F4919" t="inlineStr">
        <is>
          <t>Bereich_ID</t>
        </is>
      </c>
      <c r="G4919" t="inlineStr">
        <is>
          <t>Bereich</t>
        </is>
      </c>
      <c r="H4919" t="inlineStr">
        <is>
          <t>ID_gesamt</t>
        </is>
      </c>
      <c r="I4919" t="inlineStr">
        <is>
          <t>Sprache</t>
        </is>
      </c>
      <c r="J4919" t="inlineStr">
        <is>
          <t>Duplikat</t>
        </is>
      </c>
      <c r="K4919" t="inlineStr">
        <is>
          <t>Frage_Hash</t>
        </is>
      </c>
      <c r="L4919" t="inlineStr">
        <is>
          <t>Duplikat_Gruppe</t>
        </is>
      </c>
      <c r="M4919" t="inlineStr">
        <is>
          <t>Cluster_Duplikate</t>
        </is>
      </c>
      <c r="N4919" t="inlineStr">
        <is>
          <t>Cluster_Final</t>
        </is>
      </c>
    </row>
    <row r="4920">
      <c r="A4920" t="n">
        <v>10</v>
      </c>
      <c r="B4920" s="2" t="n">
        <v>43940</v>
      </c>
      <c r="C4920" t="n">
        <v>364</v>
      </c>
      <c r="D4920" t="inlineStr">
        <is>
          <t>Soll Schüler/-innen die Teilnahme an Demonstrationen während der Schulzeit generell verboten werden?</t>
        </is>
      </c>
      <c r="E4920" t="inlineStr">
        <is>
          <t>options4</t>
        </is>
      </c>
      <c r="F4920" t="n">
        <v>4217</v>
      </c>
      <c r="G4920" t="inlineStr">
        <is>
          <t>Bildung</t>
        </is>
      </c>
      <c r="H4920" t="inlineStr">
        <is>
          <t>Q00082</t>
        </is>
      </c>
      <c r="I4920" t="inlineStr">
        <is>
          <t>de</t>
        </is>
      </c>
      <c r="J4920" t="b">
        <v>1</v>
      </c>
      <c r="K4920" t="inlineStr">
        <is>
          <t>681811163744447588838d9eadb9f547</t>
        </is>
      </c>
      <c r="L4920" t="inlineStr">
        <is>
          <t>681811163744447588838d9eadb9f547</t>
        </is>
      </c>
      <c r="M4920" t="n">
        <v>78</v>
      </c>
      <c r="N4920" t="n">
        <v>78</v>
      </c>
    </row>
    <row r="4921">
      <c r="A4921" t="n">
        <v>8</v>
      </c>
      <c r="B4921" s="2" t="n">
        <v>43905</v>
      </c>
      <c r="C4921" t="n">
        <v>501</v>
      </c>
      <c r="D4921" t="inlineStr">
        <is>
          <t>Soll Schüler/-innen die Teilnahme an Demonstrationen während der Schulzeit generell verboten werden?</t>
        </is>
      </c>
      <c r="E4921" t="inlineStr">
        <is>
          <t>options4</t>
        </is>
      </c>
      <c r="F4921" t="n">
        <v>4219</v>
      </c>
      <c r="G4921" t="inlineStr">
        <is>
          <t>Bildung</t>
        </is>
      </c>
      <c r="H4921" t="inlineStr">
        <is>
          <t>Q00178</t>
        </is>
      </c>
      <c r="I4921" t="inlineStr">
        <is>
          <t>de</t>
        </is>
      </c>
      <c r="J4921" t="b">
        <v>1</v>
      </c>
      <c r="K4921" t="inlineStr">
        <is>
          <t>681811163744447588838d9eadb9f547</t>
        </is>
      </c>
      <c r="L4921" t="inlineStr">
        <is>
          <t>681811163744447588838d9eadb9f547</t>
        </is>
      </c>
      <c r="M4921" t="n">
        <v>78</v>
      </c>
      <c r="N4921" t="n">
        <v>78</v>
      </c>
    </row>
    <row r="4922">
      <c r="A4922" t="n">
        <v>51</v>
      </c>
      <c r="B4922" s="2" t="n">
        <v>44101</v>
      </c>
      <c r="C4922" t="n">
        <v>1458</v>
      </c>
      <c r="D4922" t="inlineStr">
        <is>
          <t>Soll Schüler/-innen die Teilnahme an Demonstrationen während der Schulzeit generell verboten werden?</t>
        </is>
      </c>
      <c r="E4922" t="inlineStr">
        <is>
          <t>options4</t>
        </is>
      </c>
      <c r="F4922" t="n">
        <v>4931</v>
      </c>
      <c r="G4922" t="inlineStr">
        <is>
          <t>Bildung &amp; Schule</t>
        </is>
      </c>
      <c r="H4922" t="inlineStr">
        <is>
          <t>Q00421</t>
        </is>
      </c>
      <c r="I4922" t="inlineStr">
        <is>
          <t>de</t>
        </is>
      </c>
      <c r="J4922" t="b">
        <v>1</v>
      </c>
      <c r="K4922" t="inlineStr">
        <is>
          <t>681811163744447588838d9eadb9f547</t>
        </is>
      </c>
      <c r="L4922" t="inlineStr">
        <is>
          <t>681811163744447588838d9eadb9f547</t>
        </is>
      </c>
      <c r="M4922" t="n">
        <v>78</v>
      </c>
      <c r="N4922" t="n">
        <v>78</v>
      </c>
    </row>
    <row r="4923">
      <c r="A4923" t="n">
        <v>232</v>
      </c>
      <c r="B4923" t="n">
        <v>2020</v>
      </c>
      <c r="C4923" t="n">
        <v>3538</v>
      </c>
      <c r="D4923" t="inlineStr">
        <is>
          <t>Soll Schüler/-innen die Teilnahme an Demonstrationen während der Schulzeit generell verboten werden?</t>
        </is>
      </c>
      <c r="E4923" t="inlineStr">
        <is>
          <t>Standard-4</t>
        </is>
      </c>
      <c r="F4923" t="n">
        <v>2</v>
      </c>
      <c r="G4923" t="inlineStr">
        <is>
          <t>Bildung</t>
        </is>
      </c>
      <c r="H4923" t="inlineStr">
        <is>
          <t>Q06021</t>
        </is>
      </c>
      <c r="I4923" t="inlineStr">
        <is>
          <t>de</t>
        </is>
      </c>
      <c r="J4923" t="b">
        <v>1</v>
      </c>
      <c r="K4923" t="inlineStr">
        <is>
          <t>681811163744447588838d9eadb9f547</t>
        </is>
      </c>
      <c r="L4923" t="inlineStr">
        <is>
          <t>681811163744447588838d9eadb9f547</t>
        </is>
      </c>
      <c r="M4923" t="n">
        <v>78</v>
      </c>
      <c r="N4923" t="n">
        <v>78</v>
      </c>
    </row>
    <row r="4924">
      <c r="A4924" t="n">
        <v>234</v>
      </c>
      <c r="B4924" t="n">
        <v>2020</v>
      </c>
      <c r="C4924" t="n">
        <v>3591</v>
      </c>
      <c r="D4924" t="inlineStr">
        <is>
          <t>Soll Schüler/-innen die Teilnahme an Demonstrationen während der Schulzeit generell verboten werden?</t>
        </is>
      </c>
      <c r="E4924" t="inlineStr">
        <is>
          <t>Standard-4</t>
        </is>
      </c>
      <c r="F4924" t="n">
        <v>2</v>
      </c>
      <c r="G4924" t="inlineStr">
        <is>
          <t>Bildung</t>
        </is>
      </c>
      <c r="H4924" t="inlineStr">
        <is>
          <t>Q06115</t>
        </is>
      </c>
      <c r="I4924" t="inlineStr">
        <is>
          <t>de</t>
        </is>
      </c>
      <c r="J4924" t="b">
        <v>1</v>
      </c>
      <c r="K4924" t="inlineStr">
        <is>
          <t>681811163744447588838d9eadb9f547</t>
        </is>
      </c>
      <c r="L4924" t="inlineStr">
        <is>
          <t>681811163744447588838d9eadb9f547</t>
        </is>
      </c>
      <c r="M4924" t="n">
        <v>78</v>
      </c>
      <c r="N4924" t="n">
        <v>78</v>
      </c>
    </row>
    <row r="4925">
      <c r="A4925" t="n">
        <v>232</v>
      </c>
      <c r="B4925" t="n">
        <v>2020</v>
      </c>
      <c r="C4925" t="n">
        <v>3538</v>
      </c>
      <c r="D4925" t="inlineStr">
        <is>
          <t>Soll Schüler/-innen die Teilnahme an Demonstrationen während der Schulzeit generell verboten werden?</t>
        </is>
      </c>
      <c r="E4925" t="inlineStr">
        <is>
          <t>Standard-4</t>
        </is>
      </c>
      <c r="F4925" t="n">
        <v>2</v>
      </c>
      <c r="G4925" t="inlineStr">
        <is>
          <t>Bildung</t>
        </is>
      </c>
      <c r="H4925" t="inlineStr">
        <is>
          <t>Q07851</t>
        </is>
      </c>
      <c r="I4925" t="inlineStr">
        <is>
          <t>de</t>
        </is>
      </c>
      <c r="J4925" t="b">
        <v>1</v>
      </c>
      <c r="K4925" t="inlineStr">
        <is>
          <t>681811163744447588838d9eadb9f547</t>
        </is>
      </c>
      <c r="L4925" t="inlineStr">
        <is>
          <t>681811163744447588838d9eadb9f547</t>
        </is>
      </c>
      <c r="M4925" t="n">
        <v>78</v>
      </c>
      <c r="N4925" t="n">
        <v>78</v>
      </c>
    </row>
    <row r="4926">
      <c r="A4926" t="n">
        <v>234</v>
      </c>
      <c r="B4926" t="n">
        <v>2020</v>
      </c>
      <c r="C4926" t="n">
        <v>3591</v>
      </c>
      <c r="D4926" t="inlineStr">
        <is>
          <t>Soll Schüler/-innen die Teilnahme an Demonstrationen während der Schulzeit generell verboten werden?</t>
        </is>
      </c>
      <c r="E4926" t="inlineStr">
        <is>
          <t>Standard-4</t>
        </is>
      </c>
      <c r="F4926" t="n">
        <v>2</v>
      </c>
      <c r="G4926" t="inlineStr">
        <is>
          <t>Bildung</t>
        </is>
      </c>
      <c r="H4926" t="inlineStr">
        <is>
          <t>Q08256</t>
        </is>
      </c>
      <c r="I4926" t="inlineStr">
        <is>
          <t>de</t>
        </is>
      </c>
      <c r="J4926" t="b">
        <v>1</v>
      </c>
      <c r="K4926" t="inlineStr">
        <is>
          <t>681811163744447588838d9eadb9f547</t>
        </is>
      </c>
      <c r="L4926" t="inlineStr">
        <is>
          <t>681811163744447588838d9eadb9f547</t>
        </is>
      </c>
      <c r="M4926" t="n">
        <v>78</v>
      </c>
      <c r="N4926" t="n">
        <v>78</v>
      </c>
    </row>
    <row r="4928">
      <c r="A4928" s="1">
        <f>== Cluster 1291 – 7 Fragen – alle Fragen identisch ===</f>
        <v/>
      </c>
      <c r="B4928" s="1" t="n"/>
      <c r="C4928" s="1" t="n"/>
      <c r="D4928" s="1" t="n"/>
      <c r="E4928" s="1" t="n"/>
      <c r="F4928" s="1" t="n"/>
      <c r="G4928" s="1" t="n"/>
      <c r="H4928" s="1" t="n"/>
      <c r="I4928" s="1" t="n"/>
      <c r="J4928" s="1" t="n"/>
      <c r="K4928" s="1" t="n"/>
      <c r="L4928" s="1" t="n"/>
      <c r="M4928" s="1" t="n"/>
      <c r="N4928" s="1" t="n"/>
    </row>
    <row r="4929">
      <c r="A4929" t="inlineStr">
        <is>
          <t>ID_Wahl</t>
        </is>
      </c>
      <c r="B4929" t="inlineStr">
        <is>
          <t>Datum</t>
        </is>
      </c>
      <c r="C4929" t="inlineStr">
        <is>
          <t>Frage_ID</t>
        </is>
      </c>
      <c r="D4929" t="inlineStr">
        <is>
          <t>Frage_Text</t>
        </is>
      </c>
      <c r="E4929" t="inlineStr">
        <is>
          <t>Frage_Typ</t>
        </is>
      </c>
      <c r="F4929" t="inlineStr">
        <is>
          <t>Bereich_ID</t>
        </is>
      </c>
      <c r="G4929" t="inlineStr">
        <is>
          <t>Bereich</t>
        </is>
      </c>
      <c r="H4929" t="inlineStr">
        <is>
          <t>ID_gesamt</t>
        </is>
      </c>
      <c r="I4929" t="inlineStr">
        <is>
          <t>Sprache</t>
        </is>
      </c>
      <c r="J4929" t="inlineStr">
        <is>
          <t>Duplikat</t>
        </is>
      </c>
      <c r="K4929" t="inlineStr">
        <is>
          <t>Frage_Hash</t>
        </is>
      </c>
      <c r="L4929" t="inlineStr">
        <is>
          <t>Duplikat_Gruppe</t>
        </is>
      </c>
      <c r="M4929" t="inlineStr">
        <is>
          <t>Cluster_Duplikate</t>
        </is>
      </c>
      <c r="N4929" t="inlineStr">
        <is>
          <t>Cluster_Final</t>
        </is>
      </c>
    </row>
    <row r="4930">
      <c r="A4930" t="n">
        <v>26</v>
      </c>
      <c r="B4930" t="n">
        <v>2012</v>
      </c>
      <c r="C4930" t="n">
        <v>42</v>
      </c>
      <c r="D4930" t="inlineStr">
        <is>
          <t>Der Bundesrat möchte bis spätestens 2034 aus der Atomenergie aussteigen (d.h. die bestehenden Atomkraftwerke werden stillgelegt und keine neuen mehr gebaut). Unterstützen Sie dieses Vorhaben?</t>
        </is>
      </c>
      <c r="E4930" t="inlineStr">
        <is>
          <t>Standard-4</t>
        </is>
      </c>
      <c r="F4930" t="n">
        <v>13</v>
      </c>
      <c r="G4930" t="inlineStr">
        <is>
          <t>Umweltschutz &amp; Landwirtschaft</t>
        </is>
      </c>
      <c r="H4930" t="inlineStr">
        <is>
          <t>Q06250</t>
        </is>
      </c>
      <c r="I4930" t="inlineStr">
        <is>
          <t>de</t>
        </is>
      </c>
      <c r="J4930" t="b">
        <v>1</v>
      </c>
      <c r="K4930" t="inlineStr">
        <is>
          <t>563aea1c87721d4ef0b3dfa239354ac3</t>
        </is>
      </c>
      <c r="L4930" t="inlineStr">
        <is>
          <t>563aea1c87721d4ef0b3dfa239354ac3</t>
        </is>
      </c>
      <c r="M4930" t="n">
        <v>1291</v>
      </c>
      <c r="N4930" t="n">
        <v>1291</v>
      </c>
    </row>
    <row r="4931">
      <c r="A4931" t="n">
        <v>36</v>
      </c>
      <c r="B4931" t="n">
        <v>2012</v>
      </c>
      <c r="C4931" t="n">
        <v>42</v>
      </c>
      <c r="D4931" t="inlineStr">
        <is>
          <t>Der Bundesrat möchte bis spätestens 2034 aus der Atomenergie aussteigen (d.h. die bestehenden Atomkraftwerke werden stillgelegt und keine neuen mehr gebaut). Unterstützen Sie dieses Vorhaben?</t>
        </is>
      </c>
      <c r="E4931" t="inlineStr">
        <is>
          <t>Standard-4</t>
        </is>
      </c>
      <c r="F4931" t="n">
        <v>13</v>
      </c>
      <c r="G4931" t="inlineStr">
        <is>
          <t>Umweltschutz &amp; Landwirtschaft</t>
        </is>
      </c>
      <c r="H4931" t="inlineStr">
        <is>
          <t>Q06652</t>
        </is>
      </c>
      <c r="I4931" t="inlineStr">
        <is>
          <t>de</t>
        </is>
      </c>
      <c r="J4931" t="b">
        <v>1</v>
      </c>
      <c r="K4931" t="inlineStr">
        <is>
          <t>563aea1c87721d4ef0b3dfa239354ac3</t>
        </is>
      </c>
      <c r="L4931" t="inlineStr">
        <is>
          <t>563aea1c87721d4ef0b3dfa239354ac3</t>
        </is>
      </c>
      <c r="M4931" t="n">
        <v>1291</v>
      </c>
      <c r="N4931" t="n">
        <v>1291</v>
      </c>
    </row>
    <row r="4932">
      <c r="A4932" t="n">
        <v>4</v>
      </c>
      <c r="B4932" t="n">
        <v>2011</v>
      </c>
      <c r="C4932" t="n">
        <v>42</v>
      </c>
      <c r="D4932" t="inlineStr">
        <is>
          <t>Der Bundesrat möchte bis spätestens 2034 aus der Atomenergie aussteigen (d.h. die bestehenden Atomkraftwerke werden stillgelegt und keine neuen mehr gebaut). Unterstützen Sie dieses Vorhaben?</t>
        </is>
      </c>
      <c r="E4932" t="inlineStr">
        <is>
          <t>Standard-4</t>
        </is>
      </c>
      <c r="F4932" t="n">
        <v>13</v>
      </c>
      <c r="G4932" t="inlineStr">
        <is>
          <t>Umweltschutz &amp; Landwirtschaft</t>
        </is>
      </c>
      <c r="H4932" t="inlineStr">
        <is>
          <t>Q06829</t>
        </is>
      </c>
      <c r="I4932" t="inlineStr">
        <is>
          <t>de</t>
        </is>
      </c>
      <c r="J4932" t="b">
        <v>1</v>
      </c>
      <c r="K4932" t="inlineStr">
        <is>
          <t>563aea1c87721d4ef0b3dfa239354ac3</t>
        </is>
      </c>
      <c r="L4932" t="inlineStr">
        <is>
          <t>563aea1c87721d4ef0b3dfa239354ac3</t>
        </is>
      </c>
      <c r="M4932" t="n">
        <v>1291</v>
      </c>
      <c r="N4932" t="n">
        <v>1291</v>
      </c>
    </row>
    <row r="4933">
      <c r="A4933" t="n">
        <v>8</v>
      </c>
      <c r="B4933" t="n">
        <v>2012</v>
      </c>
      <c r="C4933" t="n">
        <v>42</v>
      </c>
      <c r="D4933" t="inlineStr">
        <is>
          <t>Der Bundesrat möchte bis spätestens 2034 aus der Atomenergie aussteigen (d.h. die bestehenden Atomkraftwerke werden stillgelegt und keine neuen mehr gebaut). Unterstützen Sie dieses Vorhaben?</t>
        </is>
      </c>
      <c r="E4933" t="inlineStr">
        <is>
          <t>Standard-4</t>
        </is>
      </c>
      <c r="F4933" t="n">
        <v>13</v>
      </c>
      <c r="G4933" t="inlineStr">
        <is>
          <t>Umweltschutz &amp; Landwirtschaft</t>
        </is>
      </c>
      <c r="H4933" t="inlineStr">
        <is>
          <t>Q07787</t>
        </is>
      </c>
      <c r="I4933" t="inlineStr">
        <is>
          <t>de</t>
        </is>
      </c>
      <c r="J4933" t="b">
        <v>1</v>
      </c>
      <c r="K4933" t="inlineStr">
        <is>
          <t>563aea1c87721d4ef0b3dfa239354ac3</t>
        </is>
      </c>
      <c r="L4933" t="inlineStr">
        <is>
          <t>563aea1c87721d4ef0b3dfa239354ac3</t>
        </is>
      </c>
      <c r="M4933" t="n">
        <v>1291</v>
      </c>
      <c r="N4933" t="n">
        <v>1291</v>
      </c>
    </row>
    <row r="4934">
      <c r="A4934" t="n">
        <v>44</v>
      </c>
      <c r="B4934" t="n">
        <v>2013</v>
      </c>
      <c r="C4934" t="n">
        <v>621</v>
      </c>
      <c r="D4934" t="inlineStr">
        <is>
          <t>Der Bundesrat möchte bis spätestens 2034 aus der Atomenergie aussteigen (d.h. die bestehenden Atomkraftwerke werden stillgelegt und keine neuen mehr gebaut). Unterstützen Sie dieses Vorhaben?</t>
        </is>
      </c>
      <c r="E4934" t="inlineStr">
        <is>
          <t>Standard-4</t>
        </is>
      </c>
      <c r="F4934" t="n">
        <v>13</v>
      </c>
      <c r="G4934" t="inlineStr">
        <is>
          <t>Umweltschutz &amp; Landwirtschaft</t>
        </is>
      </c>
      <c r="H4934" t="inlineStr">
        <is>
          <t>Q07988</t>
        </is>
      </c>
      <c r="I4934" t="inlineStr">
        <is>
          <t>de</t>
        </is>
      </c>
      <c r="J4934" t="b">
        <v>1</v>
      </c>
      <c r="K4934" t="inlineStr">
        <is>
          <t>563aea1c87721d4ef0b3dfa239354ac3</t>
        </is>
      </c>
      <c r="L4934" t="inlineStr">
        <is>
          <t>563aea1c87721d4ef0b3dfa239354ac3</t>
        </is>
      </c>
      <c r="M4934" t="n">
        <v>1291</v>
      </c>
      <c r="N4934" t="n">
        <v>1291</v>
      </c>
    </row>
    <row r="4935">
      <c r="A4935" t="n">
        <v>15</v>
      </c>
      <c r="B4935" t="n">
        <v>2012</v>
      </c>
      <c r="C4935" t="n">
        <v>42</v>
      </c>
      <c r="D4935" t="inlineStr">
        <is>
          <t>Der Bundesrat möchte bis spätestens 2034 aus der Atomenergie aussteigen (d.h. die bestehenden Atomkraftwerke werden stillgelegt und keine neuen mehr gebaut). Unterstützen Sie dieses Vorhaben?</t>
        </is>
      </c>
      <c r="E4935" t="inlineStr">
        <is>
          <t>Standard-4</t>
        </is>
      </c>
      <c r="F4935" t="n">
        <v>13</v>
      </c>
      <c r="G4935" t="inlineStr">
        <is>
          <t>Umweltschutz &amp; Landwirtschaft</t>
        </is>
      </c>
      <c r="H4935" t="inlineStr">
        <is>
          <t>Q08195</t>
        </is>
      </c>
      <c r="I4935" t="inlineStr">
        <is>
          <t>de</t>
        </is>
      </c>
      <c r="J4935" t="b">
        <v>1</v>
      </c>
      <c r="K4935" t="inlineStr">
        <is>
          <t>563aea1c87721d4ef0b3dfa239354ac3</t>
        </is>
      </c>
      <c r="L4935" t="inlineStr">
        <is>
          <t>563aea1c87721d4ef0b3dfa239354ac3</t>
        </is>
      </c>
      <c r="M4935" t="n">
        <v>1291</v>
      </c>
      <c r="N4935" t="n">
        <v>1291</v>
      </c>
    </row>
    <row r="4936">
      <c r="A4936" t="n">
        <v>13</v>
      </c>
      <c r="B4936" t="n">
        <v>2012</v>
      </c>
      <c r="C4936" t="n">
        <v>42</v>
      </c>
      <c r="D4936" t="inlineStr">
        <is>
          <t>Der Bundesrat möchte bis spätestens 2034 aus der Atomenergie aussteigen (d.h. die bestehenden Atomkraftwerke werden stillgelegt und keine neuen mehr gebaut). Unterstützen Sie dieses Vorhaben?</t>
        </is>
      </c>
      <c r="E4936" t="inlineStr">
        <is>
          <t>Standard-4</t>
        </is>
      </c>
      <c r="F4936" t="n">
        <v>13</v>
      </c>
      <c r="G4936" t="inlineStr">
        <is>
          <t>Umweltschutz &amp; Landwirtschaft</t>
        </is>
      </c>
      <c r="H4936" t="inlineStr">
        <is>
          <t>Q08441</t>
        </is>
      </c>
      <c r="I4936" t="inlineStr">
        <is>
          <t>de</t>
        </is>
      </c>
      <c r="J4936" t="b">
        <v>1</v>
      </c>
      <c r="K4936" t="inlineStr">
        <is>
          <t>563aea1c87721d4ef0b3dfa239354ac3</t>
        </is>
      </c>
      <c r="L4936" t="inlineStr">
        <is>
          <t>563aea1c87721d4ef0b3dfa239354ac3</t>
        </is>
      </c>
      <c r="M4936" t="n">
        <v>1291</v>
      </c>
      <c r="N4936" t="n">
        <v>1291</v>
      </c>
    </row>
    <row r="4938">
      <c r="A4938" s="1">
        <f>== Cluster 601 – 7 Fragen – alle Fragen identisch ===</f>
        <v/>
      </c>
      <c r="B4938" s="1" t="n"/>
      <c r="C4938" s="1" t="n"/>
      <c r="D4938" s="1" t="n"/>
      <c r="E4938" s="1" t="n"/>
      <c r="F4938" s="1" t="n"/>
      <c r="G4938" s="1" t="n"/>
      <c r="H4938" s="1" t="n"/>
      <c r="I4938" s="1" t="n"/>
      <c r="J4938" s="1" t="n"/>
      <c r="K4938" s="1" t="n"/>
      <c r="L4938" s="1" t="n"/>
      <c r="M4938" s="1" t="n"/>
      <c r="N4938" s="1" t="n"/>
    </row>
    <row r="4939">
      <c r="A4939" t="inlineStr">
        <is>
          <t>ID_Wahl</t>
        </is>
      </c>
      <c r="B4939" t="inlineStr">
        <is>
          <t>Datum</t>
        </is>
      </c>
      <c r="C4939" t="inlineStr">
        <is>
          <t>Frage_ID</t>
        </is>
      </c>
      <c r="D4939" t="inlineStr">
        <is>
          <t>Frage_Text</t>
        </is>
      </c>
      <c r="E4939" t="inlineStr">
        <is>
          <t>Frage_Typ</t>
        </is>
      </c>
      <c r="F4939" t="inlineStr">
        <is>
          <t>Bereich_ID</t>
        </is>
      </c>
      <c r="G4939" t="inlineStr">
        <is>
          <t>Bereich</t>
        </is>
      </c>
      <c r="H4939" t="inlineStr">
        <is>
          <t>ID_gesamt</t>
        </is>
      </c>
      <c r="I4939" t="inlineStr">
        <is>
          <t>Sprache</t>
        </is>
      </c>
      <c r="J4939" t="inlineStr">
        <is>
          <t>Duplikat</t>
        </is>
      </c>
      <c r="K4939" t="inlineStr">
        <is>
          <t>Frage_Hash</t>
        </is>
      </c>
      <c r="L4939" t="inlineStr">
        <is>
          <t>Duplikat_Gruppe</t>
        </is>
      </c>
      <c r="M4939" t="inlineStr">
        <is>
          <t>Cluster_Duplikate</t>
        </is>
      </c>
      <c r="N4939" t="inlineStr">
        <is>
          <t>Cluster_Final</t>
        </is>
      </c>
    </row>
    <row r="4940">
      <c r="A4940" t="n">
        <v>76</v>
      </c>
      <c r="B4940" t="n">
        <v>2015</v>
      </c>
      <c r="C4940" t="n">
        <v>1168</v>
      </c>
      <c r="D4940" t="inlineStr">
        <is>
          <t>Soll die Schweiz mit den USA über ein Freihandelsabkommen verhandeln?</t>
        </is>
      </c>
      <c r="E4940" t="inlineStr">
        <is>
          <t>Standard-4</t>
        </is>
      </c>
      <c r="F4940" t="n">
        <v>1</v>
      </c>
      <c r="G4940" t="inlineStr">
        <is>
          <t>Aussenpolitik</t>
        </is>
      </c>
      <c r="H4940" t="inlineStr">
        <is>
          <t>Q04510</t>
        </is>
      </c>
      <c r="I4940" t="inlineStr">
        <is>
          <t>de</t>
        </is>
      </c>
      <c r="J4940" t="b">
        <v>1</v>
      </c>
      <c r="K4940" t="inlineStr">
        <is>
          <t>9e85eb41f22a88d01c951d813ff9d9a4</t>
        </is>
      </c>
      <c r="L4940" t="inlineStr">
        <is>
          <t>9e85eb41f22a88d01c951d813ff9d9a4</t>
        </is>
      </c>
      <c r="M4940" t="n">
        <v>601</v>
      </c>
      <c r="N4940" t="n">
        <v>601</v>
      </c>
    </row>
    <row r="4941">
      <c r="A4941" t="n">
        <v>96</v>
      </c>
      <c r="B4941" t="n">
        <v>2015</v>
      </c>
      <c r="C4941" t="n">
        <v>1168</v>
      </c>
      <c r="D4941" t="inlineStr">
        <is>
          <t>Soll die Schweiz mit den USA über ein Freihandelsabkommen verhandeln?</t>
        </is>
      </c>
      <c r="E4941" t="inlineStr">
        <is>
          <t>Standard-4</t>
        </is>
      </c>
      <c r="F4941" t="n">
        <v>1</v>
      </c>
      <c r="G4941" t="inlineStr">
        <is>
          <t>Aussenpolitik</t>
        </is>
      </c>
      <c r="H4941" t="inlineStr">
        <is>
          <t>Q04677</t>
        </is>
      </c>
      <c r="I4941" t="inlineStr">
        <is>
          <t>de</t>
        </is>
      </c>
      <c r="J4941" t="b">
        <v>1</v>
      </c>
      <c r="K4941" t="inlineStr">
        <is>
          <t>9e85eb41f22a88d01c951d813ff9d9a4</t>
        </is>
      </c>
      <c r="L4941" t="inlineStr">
        <is>
          <t>9e85eb41f22a88d01c951d813ff9d9a4</t>
        </is>
      </c>
      <c r="M4941" t="n">
        <v>601</v>
      </c>
      <c r="N4941" t="n">
        <v>601</v>
      </c>
    </row>
    <row r="4942">
      <c r="A4942" t="n">
        <v>80</v>
      </c>
      <c r="B4942" t="n">
        <v>2015</v>
      </c>
      <c r="C4942" t="n">
        <v>1284</v>
      </c>
      <c r="D4942" t="inlineStr">
        <is>
          <t>Soll die Schweiz mit den USA über ein Freihandelsabkommen verhandeln?</t>
        </is>
      </c>
      <c r="E4942" t="inlineStr">
        <is>
          <t>Standard-4</t>
        </is>
      </c>
      <c r="F4942" t="n">
        <v>1</v>
      </c>
      <c r="G4942" t="inlineStr">
        <is>
          <t>Aussenpolitik</t>
        </is>
      </c>
      <c r="H4942" t="inlineStr">
        <is>
          <t>Q04863</t>
        </is>
      </c>
      <c r="I4942" t="inlineStr">
        <is>
          <t>de</t>
        </is>
      </c>
      <c r="J4942" t="b">
        <v>1</v>
      </c>
      <c r="K4942" t="inlineStr">
        <is>
          <t>9e85eb41f22a88d01c951d813ff9d9a4</t>
        </is>
      </c>
      <c r="L4942" t="inlineStr">
        <is>
          <t>9e85eb41f22a88d01c951d813ff9d9a4</t>
        </is>
      </c>
      <c r="M4942" t="n">
        <v>601</v>
      </c>
      <c r="N4942" t="n">
        <v>601</v>
      </c>
    </row>
    <row r="4943">
      <c r="A4943" t="n">
        <v>76</v>
      </c>
      <c r="B4943" t="n">
        <v>2015</v>
      </c>
      <c r="C4943" t="n">
        <v>1168</v>
      </c>
      <c r="D4943" t="inlineStr">
        <is>
          <t>Soll die Schweiz mit den USA über ein Freihandelsabkommen verhandeln?</t>
        </is>
      </c>
      <c r="E4943" t="inlineStr">
        <is>
          <t>Standard-4</t>
        </is>
      </c>
      <c r="F4943" t="n">
        <v>1</v>
      </c>
      <c r="G4943" t="inlineStr">
        <is>
          <t>Aussenpolitik</t>
        </is>
      </c>
      <c r="H4943" t="inlineStr">
        <is>
          <t>Q06506</t>
        </is>
      </c>
      <c r="I4943" t="inlineStr">
        <is>
          <t>de</t>
        </is>
      </c>
      <c r="J4943" t="b">
        <v>1</v>
      </c>
      <c r="K4943" t="inlineStr">
        <is>
          <t>9e85eb41f22a88d01c951d813ff9d9a4</t>
        </is>
      </c>
      <c r="L4943" t="inlineStr">
        <is>
          <t>9e85eb41f22a88d01c951d813ff9d9a4</t>
        </is>
      </c>
      <c r="M4943" t="n">
        <v>601</v>
      </c>
      <c r="N4943" t="n">
        <v>601</v>
      </c>
    </row>
    <row r="4944">
      <c r="A4944" t="n">
        <v>96</v>
      </c>
      <c r="B4944" t="n">
        <v>2015</v>
      </c>
      <c r="C4944" t="n">
        <v>1168</v>
      </c>
      <c r="D4944" t="inlineStr">
        <is>
          <t>Soll die Schweiz mit den USA über ein Freihandelsabkommen verhandeln?</t>
        </is>
      </c>
      <c r="E4944" t="inlineStr">
        <is>
          <t>Standard-4</t>
        </is>
      </c>
      <c r="F4944" t="n">
        <v>1</v>
      </c>
      <c r="G4944" t="inlineStr">
        <is>
          <t>Aussenpolitik</t>
        </is>
      </c>
      <c r="H4944" t="inlineStr">
        <is>
          <t>Q07295</t>
        </is>
      </c>
      <c r="I4944" t="inlineStr">
        <is>
          <t>de</t>
        </is>
      </c>
      <c r="J4944" t="b">
        <v>1</v>
      </c>
      <c r="K4944" t="inlineStr">
        <is>
          <t>9e85eb41f22a88d01c951d813ff9d9a4</t>
        </is>
      </c>
      <c r="L4944" t="inlineStr">
        <is>
          <t>9e85eb41f22a88d01c951d813ff9d9a4</t>
        </is>
      </c>
      <c r="M4944" t="n">
        <v>601</v>
      </c>
      <c r="N4944" t="n">
        <v>601</v>
      </c>
    </row>
    <row r="4945">
      <c r="A4945" t="n">
        <v>70</v>
      </c>
      <c r="B4945" t="n">
        <v>2014</v>
      </c>
      <c r="C4945" t="n">
        <v>1072</v>
      </c>
      <c r="D4945" t="inlineStr">
        <is>
          <t>Soll die Schweiz mit den USA über ein Freihandelsabkommen verhandeln?</t>
        </is>
      </c>
      <c r="E4945" t="inlineStr">
        <is>
          <t>Standard-4</t>
        </is>
      </c>
      <c r="F4945" t="n">
        <v>1</v>
      </c>
      <c r="G4945" t="inlineStr">
        <is>
          <t>Aussenpolitik</t>
        </is>
      </c>
      <c r="H4945" t="inlineStr">
        <is>
          <t>Q08773</t>
        </is>
      </c>
      <c r="I4945" t="inlineStr">
        <is>
          <t>de</t>
        </is>
      </c>
      <c r="J4945" t="b">
        <v>1</v>
      </c>
      <c r="K4945" t="inlineStr">
        <is>
          <t>9e85eb41f22a88d01c951d813ff9d9a4</t>
        </is>
      </c>
      <c r="L4945" t="inlineStr">
        <is>
          <t>9e85eb41f22a88d01c951d813ff9d9a4</t>
        </is>
      </c>
      <c r="M4945" t="n">
        <v>601</v>
      </c>
      <c r="N4945" t="n">
        <v>601</v>
      </c>
    </row>
    <row r="4946">
      <c r="A4946" t="n">
        <v>80</v>
      </c>
      <c r="B4946" t="n">
        <v>2015</v>
      </c>
      <c r="C4946" t="n">
        <v>1284</v>
      </c>
      <c r="D4946" t="inlineStr">
        <is>
          <t>Soll die Schweiz mit den USA über ein Freihandelsabkommen verhandeln?</t>
        </is>
      </c>
      <c r="E4946" t="inlineStr">
        <is>
          <t>Standard-4</t>
        </is>
      </c>
      <c r="F4946" t="n">
        <v>1</v>
      </c>
      <c r="G4946" t="inlineStr">
        <is>
          <t>Aussenpolitik</t>
        </is>
      </c>
      <c r="H4946" t="inlineStr">
        <is>
          <t>Q08885</t>
        </is>
      </c>
      <c r="I4946" t="inlineStr">
        <is>
          <t>de</t>
        </is>
      </c>
      <c r="J4946" t="b">
        <v>1</v>
      </c>
      <c r="K4946" t="inlineStr">
        <is>
          <t>9e85eb41f22a88d01c951d813ff9d9a4</t>
        </is>
      </c>
      <c r="L4946" t="inlineStr">
        <is>
          <t>9e85eb41f22a88d01c951d813ff9d9a4</t>
        </is>
      </c>
      <c r="M4946" t="n">
        <v>601</v>
      </c>
      <c r="N4946" t="n">
        <v>601</v>
      </c>
    </row>
    <row r="4948">
      <c r="A4948" s="1">
        <f>== Cluster 176 – 6 Fragen – alle Fragen identisch ===</f>
        <v/>
      </c>
      <c r="B4948" s="1" t="n"/>
      <c r="C4948" s="1" t="n"/>
      <c r="D4948" s="1" t="n"/>
      <c r="E4948" s="1" t="n"/>
      <c r="F4948" s="1" t="n"/>
      <c r="G4948" s="1" t="n"/>
      <c r="H4948" s="1" t="n"/>
      <c r="I4948" s="1" t="n"/>
      <c r="J4948" s="1" t="n"/>
      <c r="K4948" s="1" t="n"/>
      <c r="L4948" s="1" t="n"/>
      <c r="M4948" s="1" t="n"/>
      <c r="N4948" s="1" t="n"/>
    </row>
    <row r="4949">
      <c r="A4949" t="inlineStr">
        <is>
          <t>ID_Wahl</t>
        </is>
      </c>
      <c r="B4949" t="inlineStr">
        <is>
          <t>Datum</t>
        </is>
      </c>
      <c r="C4949" t="inlineStr">
        <is>
          <t>Frage_ID</t>
        </is>
      </c>
      <c r="D4949" t="inlineStr">
        <is>
          <t>Frage_Text</t>
        </is>
      </c>
      <c r="E4949" t="inlineStr">
        <is>
          <t>Frage_Typ</t>
        </is>
      </c>
      <c r="F4949" t="inlineStr">
        <is>
          <t>Bereich_ID</t>
        </is>
      </c>
      <c r="G4949" t="inlineStr">
        <is>
          <t>Bereich</t>
        </is>
      </c>
      <c r="H4949" t="inlineStr">
        <is>
          <t>ID_gesamt</t>
        </is>
      </c>
      <c r="I4949" t="inlineStr">
        <is>
          <t>Sprache</t>
        </is>
      </c>
      <c r="J4949" t="inlineStr">
        <is>
          <t>Duplikat</t>
        </is>
      </c>
      <c r="K4949" t="inlineStr">
        <is>
          <t>Frage_Hash</t>
        </is>
      </c>
      <c r="L4949" t="inlineStr">
        <is>
          <t>Duplikat_Gruppe</t>
        </is>
      </c>
      <c r="M4949" t="inlineStr">
        <is>
          <t>Cluster_Duplikate</t>
        </is>
      </c>
      <c r="N4949" t="inlineStr">
        <is>
          <t>Cluster_Final</t>
        </is>
      </c>
    </row>
    <row r="4950">
      <c r="A4950" t="n">
        <v>40</v>
      </c>
      <c r="B4950" s="2" t="n">
        <v>43919</v>
      </c>
      <c r="C4950" t="n">
        <v>943</v>
      </c>
      <c r="D4950" t="inlineStr">
        <is>
          <t>Befürworten Sie die Einführung eines für alle Arbeitnehmenden gültigen Mindestlohnes von rund 4'000 CHF (pro Vollzeitstelle)?</t>
        </is>
      </c>
      <c r="E4950" t="inlineStr">
        <is>
          <t>options4</t>
        </is>
      </c>
      <c r="F4950" t="n">
        <v>4524</v>
      </c>
      <c r="G4950" t="inlineStr">
        <is>
          <t>Wirtschaft &amp; Arbeit</t>
        </is>
      </c>
      <c r="H4950" t="inlineStr">
        <is>
          <t>Q00293</t>
        </is>
      </c>
      <c r="I4950" t="inlineStr">
        <is>
          <t>de</t>
        </is>
      </c>
      <c r="J4950" t="b">
        <v>1</v>
      </c>
      <c r="K4950" t="inlineStr">
        <is>
          <t>ffa0655fe31d898b996bb89509933755</t>
        </is>
      </c>
      <c r="L4950" t="inlineStr">
        <is>
          <t>ffa0655fe31d898b996bb89509933755</t>
        </is>
      </c>
      <c r="M4950" t="n">
        <v>176</v>
      </c>
      <c r="N4950" t="n">
        <v>176</v>
      </c>
    </row>
    <row r="4951">
      <c r="A4951" t="n">
        <v>1100</v>
      </c>
      <c r="B4951" s="2" t="n">
        <v>45410</v>
      </c>
      <c r="C4951" t="n">
        <v>32565</v>
      </c>
      <c r="D4951" t="inlineStr">
        <is>
          <t>Befürworten Sie die Einführung eines für alle Arbeitnehmenden gültigen Mindestlohnes von rund 4'000 CHF (pro Vollzeitstelle)?</t>
        </is>
      </c>
      <c r="E4951" t="inlineStr">
        <is>
          <t>options4</t>
        </is>
      </c>
      <c r="F4951" t="n">
        <v>11528</v>
      </c>
      <c r="G4951" t="inlineStr">
        <is>
          <t>Wirtschaft &amp; Arbeit</t>
        </is>
      </c>
      <c r="H4951" t="inlineStr">
        <is>
          <t>Q03095</t>
        </is>
      </c>
      <c r="I4951" t="inlineStr">
        <is>
          <t>de</t>
        </is>
      </c>
      <c r="J4951" t="b">
        <v>1</v>
      </c>
      <c r="K4951" t="inlineStr">
        <is>
          <t>ffa0655fe31d898b996bb89509933755</t>
        </is>
      </c>
      <c r="L4951" t="inlineStr">
        <is>
          <t>ffa0655fe31d898b996bb89509933755</t>
        </is>
      </c>
      <c r="M4951" t="n">
        <v>176</v>
      </c>
      <c r="N4951" t="n">
        <v>176</v>
      </c>
    </row>
    <row r="4952">
      <c r="A4952" t="n">
        <v>1112</v>
      </c>
      <c r="B4952" s="2" t="n">
        <v>45557</v>
      </c>
      <c r="C4952" t="n">
        <v>32810</v>
      </c>
      <c r="D4952" t="inlineStr">
        <is>
          <t>Befürworten Sie die Einführung eines für alle Arbeitnehmenden gültigen Mindestlohnes von rund 4'000 CHF (pro Vollzeitstelle)?</t>
        </is>
      </c>
      <c r="E4952" t="inlineStr">
        <is>
          <t>options4</t>
        </is>
      </c>
      <c r="F4952" t="n">
        <v>11588</v>
      </c>
      <c r="G4952" t="inlineStr">
        <is>
          <t>Wirtschaft &amp; Arbeit</t>
        </is>
      </c>
      <c r="H4952" t="inlineStr">
        <is>
          <t>Q03144</t>
        </is>
      </c>
      <c r="I4952" t="inlineStr">
        <is>
          <t>de</t>
        </is>
      </c>
      <c r="J4952" t="b">
        <v>1</v>
      </c>
      <c r="K4952" t="inlineStr">
        <is>
          <t>ffa0655fe31d898b996bb89509933755</t>
        </is>
      </c>
      <c r="L4952" t="inlineStr">
        <is>
          <t>ffa0655fe31d898b996bb89509933755</t>
        </is>
      </c>
      <c r="M4952" t="n">
        <v>176</v>
      </c>
      <c r="N4952" t="n">
        <v>176</v>
      </c>
    </row>
    <row r="4953">
      <c r="A4953" t="n">
        <v>1121</v>
      </c>
      <c r="B4953" s="2" t="n">
        <v>45557</v>
      </c>
      <c r="C4953" t="n">
        <v>32665</v>
      </c>
      <c r="D4953" t="inlineStr">
        <is>
          <t>Befürworten Sie die Einführung eines für alle Arbeitnehmenden gültigen Mindestlohnes von rund 4'000 CHF (pro Vollzeitstelle)?</t>
        </is>
      </c>
      <c r="E4953" t="inlineStr">
        <is>
          <t>options4</t>
        </is>
      </c>
      <c r="F4953" t="n">
        <v>11552</v>
      </c>
      <c r="G4953" t="inlineStr">
        <is>
          <t>Wirtschaft &amp; Arbeit</t>
        </is>
      </c>
      <c r="H4953" t="inlineStr">
        <is>
          <t>Q03287</t>
        </is>
      </c>
      <c r="I4953" t="inlineStr">
        <is>
          <t>de</t>
        </is>
      </c>
      <c r="J4953" t="b">
        <v>1</v>
      </c>
      <c r="K4953" t="inlineStr">
        <is>
          <t>ffa0655fe31d898b996bb89509933755</t>
        </is>
      </c>
      <c r="L4953" t="inlineStr">
        <is>
          <t>ffa0655fe31d898b996bb89509933755</t>
        </is>
      </c>
      <c r="M4953" t="n">
        <v>176</v>
      </c>
      <c r="N4953" t="n">
        <v>176</v>
      </c>
    </row>
    <row r="4954">
      <c r="A4954" t="n">
        <v>102</v>
      </c>
      <c r="B4954" t="n">
        <v>2016</v>
      </c>
      <c r="C4954" t="n">
        <v>1576</v>
      </c>
      <c r="D4954" t="inlineStr">
        <is>
          <t>Befürworten Sie die Einführung eines für alle Arbeitnehmenden gültigen Mindestlohnes von rund 4'000 CHF (pro Vollzeitstelle)?</t>
        </is>
      </c>
      <c r="E4954" t="inlineStr">
        <is>
          <t>Standard-4</t>
        </is>
      </c>
      <c r="F4954" t="n">
        <v>15</v>
      </c>
      <c r="G4954" t="inlineStr">
        <is>
          <t>Wirtschaft &amp; Arbeit</t>
        </is>
      </c>
      <c r="H4954" t="inlineStr">
        <is>
          <t>Q05150</t>
        </is>
      </c>
      <c r="I4954" t="inlineStr">
        <is>
          <t>de</t>
        </is>
      </c>
      <c r="J4954" t="b">
        <v>1</v>
      </c>
      <c r="K4954" t="inlineStr">
        <is>
          <t>ffa0655fe31d898b996bb89509933755</t>
        </is>
      </c>
      <c r="L4954" t="inlineStr">
        <is>
          <t>ffa0655fe31d898b996bb89509933755</t>
        </is>
      </c>
      <c r="M4954" t="n">
        <v>176</v>
      </c>
      <c r="N4954" t="n">
        <v>176</v>
      </c>
    </row>
    <row r="4955">
      <c r="A4955" t="n">
        <v>102</v>
      </c>
      <c r="B4955" t="n">
        <v>2016</v>
      </c>
      <c r="C4955" t="n">
        <v>1576</v>
      </c>
      <c r="D4955" t="inlineStr">
        <is>
          <t>Befürworten Sie die Einführung eines für alle Arbeitnehmenden gültigen Mindestlohnes von rund 4'000 CHF (pro Vollzeitstelle)?</t>
        </is>
      </c>
      <c r="E4955" t="inlineStr">
        <is>
          <t>Standard-4</t>
        </is>
      </c>
      <c r="F4955" t="n">
        <v>15</v>
      </c>
      <c r="G4955" t="inlineStr">
        <is>
          <t>Wirtschaft &amp; Arbeit</t>
        </is>
      </c>
      <c r="H4955" t="inlineStr">
        <is>
          <t>Q08495</t>
        </is>
      </c>
      <c r="I4955" t="inlineStr">
        <is>
          <t>de</t>
        </is>
      </c>
      <c r="J4955" t="b">
        <v>1</v>
      </c>
      <c r="K4955" t="inlineStr">
        <is>
          <t>ffa0655fe31d898b996bb89509933755</t>
        </is>
      </c>
      <c r="L4955" t="inlineStr">
        <is>
          <t>ffa0655fe31d898b996bb89509933755</t>
        </is>
      </c>
      <c r="M4955" t="n">
        <v>176</v>
      </c>
      <c r="N4955" t="n">
        <v>176</v>
      </c>
    </row>
    <row r="4957">
      <c r="A4957" s="1">
        <f>== Cluster 669 – 6 Fragen – alle Fragen identisch ===</f>
        <v/>
      </c>
      <c r="B4957" s="1" t="n"/>
      <c r="C4957" s="1" t="n"/>
      <c r="D4957" s="1" t="n"/>
      <c r="E4957" s="1" t="n"/>
      <c r="F4957" s="1" t="n"/>
      <c r="G4957" s="1" t="n"/>
      <c r="H4957" s="1" t="n"/>
      <c r="I4957" s="1" t="n"/>
      <c r="J4957" s="1" t="n"/>
      <c r="K4957" s="1" t="n"/>
      <c r="L4957" s="1" t="n"/>
      <c r="M4957" s="1" t="n"/>
      <c r="N4957" s="1" t="n"/>
    </row>
    <row r="4958">
      <c r="A4958" t="inlineStr">
        <is>
          <t>ID_Wahl</t>
        </is>
      </c>
      <c r="B4958" t="inlineStr">
        <is>
          <t>Datum</t>
        </is>
      </c>
      <c r="C4958" t="inlineStr">
        <is>
          <t>Frage_ID</t>
        </is>
      </c>
      <c r="D4958" t="inlineStr">
        <is>
          <t>Frage_Text</t>
        </is>
      </c>
      <c r="E4958" t="inlineStr">
        <is>
          <t>Frage_Typ</t>
        </is>
      </c>
      <c r="F4958" t="inlineStr">
        <is>
          <t>Bereich_ID</t>
        </is>
      </c>
      <c r="G4958" t="inlineStr">
        <is>
          <t>Bereich</t>
        </is>
      </c>
      <c r="H4958" t="inlineStr">
        <is>
          <t>ID_gesamt</t>
        </is>
      </c>
      <c r="I4958" t="inlineStr">
        <is>
          <t>Sprache</t>
        </is>
      </c>
      <c r="J4958" t="inlineStr">
        <is>
          <t>Duplikat</t>
        </is>
      </c>
      <c r="K4958" t="inlineStr">
        <is>
          <t>Frage_Hash</t>
        </is>
      </c>
      <c r="L4958" t="inlineStr">
        <is>
          <t>Duplikat_Gruppe</t>
        </is>
      </c>
      <c r="M4958" t="inlineStr">
        <is>
          <t>Cluster_Duplikate</t>
        </is>
      </c>
      <c r="N4958" t="inlineStr">
        <is>
          <t>Cluster_Final</t>
        </is>
      </c>
    </row>
    <row r="4959">
      <c r="A4959" t="n">
        <v>123</v>
      </c>
      <c r="B4959" t="n">
        <v>2015</v>
      </c>
      <c r="C4959" t="n">
        <v>1897</v>
      </c>
      <c r="D4959" t="inlineStr">
        <is>
          <t>Die Befugnisse der Sicherheitsbehörden zur präventiven Überwachung des Post- Telefon- und E-Mailverkehrs sollen ausgebaut werden. Befürworten Sie dies?</t>
        </is>
      </c>
      <c r="E4959" t="inlineStr">
        <is>
          <t>Standard-4</t>
        </is>
      </c>
      <c r="F4959" t="n">
        <v>7</v>
      </c>
      <c r="G4959" t="inlineStr">
        <is>
          <t>Justiz, Armee &amp; Polizei</t>
        </is>
      </c>
      <c r="H4959" t="inlineStr">
        <is>
          <t>Q04583</t>
        </is>
      </c>
      <c r="I4959" t="inlineStr">
        <is>
          <t>de</t>
        </is>
      </c>
      <c r="J4959" t="b">
        <v>1</v>
      </c>
      <c r="K4959" t="inlineStr">
        <is>
          <t>f7d4e5fbe5f590f463d052997eb806cc</t>
        </is>
      </c>
      <c r="L4959" t="inlineStr">
        <is>
          <t>f7d4e5fbe5f590f463d052997eb806cc</t>
        </is>
      </c>
      <c r="M4959" t="n">
        <v>669</v>
      </c>
      <c r="N4959" t="n">
        <v>669</v>
      </c>
    </row>
    <row r="4960">
      <c r="A4960" t="n">
        <v>122</v>
      </c>
      <c r="B4960" t="n">
        <v>2016</v>
      </c>
      <c r="C4960" t="n">
        <v>1843</v>
      </c>
      <c r="D4960" t="inlineStr">
        <is>
          <t>Die Befugnisse der Sicherheitsbehörden zur präventiven Überwachung des Post- Telefon- und E-Mailverkehrs sollen ausgebaut werden. Befürworten Sie dies?</t>
        </is>
      </c>
      <c r="E4960" t="inlineStr">
        <is>
          <t>Standard-4</t>
        </is>
      </c>
      <c r="F4960" t="n">
        <v>7</v>
      </c>
      <c r="G4960" t="inlineStr">
        <is>
          <t>Justiz, Armee &amp; Polizei</t>
        </is>
      </c>
      <c r="H4960" t="inlineStr">
        <is>
          <t>Q04940</t>
        </is>
      </c>
      <c r="I4960" t="inlineStr">
        <is>
          <t>de</t>
        </is>
      </c>
      <c r="J4960" t="b">
        <v>1</v>
      </c>
      <c r="K4960" t="inlineStr">
        <is>
          <t>f7d4e5fbe5f590f463d052997eb806cc</t>
        </is>
      </c>
      <c r="L4960" t="inlineStr">
        <is>
          <t>f7d4e5fbe5f590f463d052997eb806cc</t>
        </is>
      </c>
      <c r="M4960" t="n">
        <v>669</v>
      </c>
      <c r="N4960" t="n">
        <v>669</v>
      </c>
    </row>
    <row r="4961">
      <c r="A4961" t="n">
        <v>134</v>
      </c>
      <c r="B4961" t="n">
        <v>2016</v>
      </c>
      <c r="C4961" t="n">
        <v>1955</v>
      </c>
      <c r="D4961" t="inlineStr">
        <is>
          <t>Die Befugnisse der Sicherheitsbehörden zur präventiven Überwachung des Post- Telefon- und E-Mailverkehrs sollen ausgebaut werden. Befürworten Sie dies?</t>
        </is>
      </c>
      <c r="E4961" t="inlineStr">
        <is>
          <t>Standard-4</t>
        </is>
      </c>
      <c r="F4961" t="n">
        <v>7</v>
      </c>
      <c r="G4961" t="inlineStr">
        <is>
          <t>Justiz, Armee &amp; Polizei</t>
        </is>
      </c>
      <c r="H4961" t="inlineStr">
        <is>
          <t>Q04998</t>
        </is>
      </c>
      <c r="I4961" t="inlineStr">
        <is>
          <t>de</t>
        </is>
      </c>
      <c r="J4961" t="b">
        <v>1</v>
      </c>
      <c r="K4961" t="inlineStr">
        <is>
          <t>f7d4e5fbe5f590f463d052997eb806cc</t>
        </is>
      </c>
      <c r="L4961" t="inlineStr">
        <is>
          <t>f7d4e5fbe5f590f463d052997eb806cc</t>
        </is>
      </c>
      <c r="M4961" t="n">
        <v>669</v>
      </c>
      <c r="N4961" t="n">
        <v>669</v>
      </c>
    </row>
    <row r="4962">
      <c r="A4962" t="n">
        <v>122</v>
      </c>
      <c r="B4962" t="n">
        <v>2016</v>
      </c>
      <c r="C4962" t="n">
        <v>1843</v>
      </c>
      <c r="D4962" t="inlineStr">
        <is>
          <t>Die Befugnisse der Sicherheitsbehörden zur präventiven Überwachung des Post- Telefon- und E-Mailverkehrs sollen ausgebaut werden. Befürworten Sie dies?</t>
        </is>
      </c>
      <c r="E4962" t="inlineStr">
        <is>
          <t>Standard-4</t>
        </is>
      </c>
      <c r="F4962" t="n">
        <v>7</v>
      </c>
      <c r="G4962" t="inlineStr">
        <is>
          <t>Justiz, Armee &amp; Polizei</t>
        </is>
      </c>
      <c r="H4962" t="inlineStr">
        <is>
          <t>Q06290</t>
        </is>
      </c>
      <c r="I4962" t="inlineStr">
        <is>
          <t>de</t>
        </is>
      </c>
      <c r="J4962" t="b">
        <v>1</v>
      </c>
      <c r="K4962" t="inlineStr">
        <is>
          <t>f7d4e5fbe5f590f463d052997eb806cc</t>
        </is>
      </c>
      <c r="L4962" t="inlineStr">
        <is>
          <t>f7d4e5fbe5f590f463d052997eb806cc</t>
        </is>
      </c>
      <c r="M4962" t="n">
        <v>669</v>
      </c>
      <c r="N4962" t="n">
        <v>669</v>
      </c>
    </row>
    <row r="4963">
      <c r="A4963" t="n">
        <v>123</v>
      </c>
      <c r="B4963" t="n">
        <v>2016</v>
      </c>
      <c r="C4963" t="n">
        <v>1897</v>
      </c>
      <c r="D4963" t="inlineStr">
        <is>
          <t>Die Befugnisse der Sicherheitsbehörden zur präventiven Überwachung des Post- Telefon- und E-Mailverkehrs sollen ausgebaut werden. Befürworten Sie dies?</t>
        </is>
      </c>
      <c r="E4963" t="inlineStr">
        <is>
          <t>Standard-4</t>
        </is>
      </c>
      <c r="F4963" t="n">
        <v>7</v>
      </c>
      <c r="G4963" t="inlineStr">
        <is>
          <t>Justiz, Armee &amp; Polizei</t>
        </is>
      </c>
      <c r="H4963" t="inlineStr">
        <is>
          <t>Q06692</t>
        </is>
      </c>
      <c r="I4963" t="inlineStr">
        <is>
          <t>de</t>
        </is>
      </c>
      <c r="J4963" t="b">
        <v>1</v>
      </c>
      <c r="K4963" t="inlineStr">
        <is>
          <t>f7d4e5fbe5f590f463d052997eb806cc</t>
        </is>
      </c>
      <c r="L4963" t="inlineStr">
        <is>
          <t>f7d4e5fbe5f590f463d052997eb806cc</t>
        </is>
      </c>
      <c r="M4963" t="n">
        <v>669</v>
      </c>
      <c r="N4963" t="n">
        <v>669</v>
      </c>
    </row>
    <row r="4964">
      <c r="A4964" t="n">
        <v>134</v>
      </c>
      <c r="B4964" t="n">
        <v>2016</v>
      </c>
      <c r="C4964" t="n">
        <v>1955</v>
      </c>
      <c r="D4964" t="inlineStr">
        <is>
          <t>Die Befugnisse der Sicherheitsbehörden zur präventiven Überwachung des Post- Telefon- und E-Mailverkehrs sollen ausgebaut werden. Befürworten Sie dies?</t>
        </is>
      </c>
      <c r="E4964" t="inlineStr">
        <is>
          <t>Standard-4</t>
        </is>
      </c>
      <c r="F4964" t="n">
        <v>7</v>
      </c>
      <c r="G4964" t="inlineStr">
        <is>
          <t>Justiz, Armee &amp; Polizei</t>
        </is>
      </c>
      <c r="H4964" t="inlineStr">
        <is>
          <t>Q06867</t>
        </is>
      </c>
      <c r="I4964" t="inlineStr">
        <is>
          <t>de</t>
        </is>
      </c>
      <c r="J4964" t="b">
        <v>1</v>
      </c>
      <c r="K4964" t="inlineStr">
        <is>
          <t>f7d4e5fbe5f590f463d052997eb806cc</t>
        </is>
      </c>
      <c r="L4964" t="inlineStr">
        <is>
          <t>f7d4e5fbe5f590f463d052997eb806cc</t>
        </is>
      </c>
      <c r="M4964" t="n">
        <v>669</v>
      </c>
      <c r="N4964" t="n">
        <v>669</v>
      </c>
    </row>
    <row r="4966">
      <c r="A4966" s="1">
        <f>== Cluster 662 – 6 Fragen – alle Fragen identisch ===</f>
        <v/>
      </c>
      <c r="B4966" s="1" t="n"/>
      <c r="C4966" s="1" t="n"/>
      <c r="D4966" s="1" t="n"/>
      <c r="E4966" s="1" t="n"/>
      <c r="F4966" s="1" t="n"/>
      <c r="G4966" s="1" t="n"/>
      <c r="H4966" s="1" t="n"/>
      <c r="I4966" s="1" t="n"/>
      <c r="J4966" s="1" t="n"/>
      <c r="K4966" s="1" t="n"/>
      <c r="L4966" s="1" t="n"/>
      <c r="M4966" s="1" t="n"/>
      <c r="N4966" s="1" t="n"/>
    </row>
    <row r="4967">
      <c r="A4967" t="inlineStr">
        <is>
          <t>ID_Wahl</t>
        </is>
      </c>
      <c r="B4967" t="inlineStr">
        <is>
          <t>Datum</t>
        </is>
      </c>
      <c r="C4967" t="inlineStr">
        <is>
          <t>Frage_ID</t>
        </is>
      </c>
      <c r="D4967" t="inlineStr">
        <is>
          <t>Frage_Text</t>
        </is>
      </c>
      <c r="E4967" t="inlineStr">
        <is>
          <t>Frage_Typ</t>
        </is>
      </c>
      <c r="F4967" t="inlineStr">
        <is>
          <t>Bereich_ID</t>
        </is>
      </c>
      <c r="G4967" t="inlineStr">
        <is>
          <t>Bereich</t>
        </is>
      </c>
      <c r="H4967" t="inlineStr">
        <is>
          <t>ID_gesamt</t>
        </is>
      </c>
      <c r="I4967" t="inlineStr">
        <is>
          <t>Sprache</t>
        </is>
      </c>
      <c r="J4967" t="inlineStr">
        <is>
          <t>Duplikat</t>
        </is>
      </c>
      <c r="K4967" t="inlineStr">
        <is>
          <t>Frage_Hash</t>
        </is>
      </c>
      <c r="L4967" t="inlineStr">
        <is>
          <t>Duplikat_Gruppe</t>
        </is>
      </c>
      <c r="M4967" t="inlineStr">
        <is>
          <t>Cluster_Duplikate</t>
        </is>
      </c>
      <c r="N4967" t="inlineStr">
        <is>
          <t>Cluster_Final</t>
        </is>
      </c>
    </row>
    <row r="4968">
      <c r="A4968" t="n">
        <v>123</v>
      </c>
      <c r="B4968" t="n">
        <v>2015</v>
      </c>
      <c r="C4968" t="n">
        <v>1874</v>
      </c>
      <c r="D4968" t="inlineStr">
        <is>
          <t>Würden Sie die Einführung einer Frauenquote in Verwaltungsräten und Geschäftsleitungen börsenkotierter Unternehmen befürworten?</t>
        </is>
      </c>
      <c r="E4968" t="inlineStr">
        <is>
          <t>Standard-4</t>
        </is>
      </c>
      <c r="F4968" t="n">
        <v>5</v>
      </c>
      <c r="G4968" t="inlineStr">
        <is>
          <t>Gesellschaft &amp; Ethik</t>
        </is>
      </c>
      <c r="H4968" t="inlineStr">
        <is>
          <t>Q04576</t>
        </is>
      </c>
      <c r="I4968" t="inlineStr">
        <is>
          <t>de</t>
        </is>
      </c>
      <c r="J4968" t="b">
        <v>1</v>
      </c>
      <c r="K4968" t="inlineStr">
        <is>
          <t>4193181f87cbd3254929291beecf5816</t>
        </is>
      </c>
      <c r="L4968" t="inlineStr">
        <is>
          <t>4193181f87cbd3254929291beecf5816</t>
        </is>
      </c>
      <c r="M4968" t="n">
        <v>662</v>
      </c>
      <c r="N4968" t="n">
        <v>662</v>
      </c>
    </row>
    <row r="4969">
      <c r="A4969" t="n">
        <v/>
      </c>
      <c r="B4969" t="n">
        <v>2018</v>
      </c>
      <c r="C4969" t="n">
        <v/>
      </c>
      <c r="D4969" t="inlineStr">
        <is>
          <t>Würden Sie die Einführung einer Frauenquote in Verwaltungsräten und Geschäftsleitungen börsenkotierter Unternehmen befürworten?</t>
        </is>
      </c>
      <c r="E4969" t="n">
        <v/>
      </c>
      <c r="F4969" t="n">
        <v>5</v>
      </c>
      <c r="G4969" t="inlineStr">
        <is>
          <t>Gesellschaft &amp; Ethik</t>
        </is>
      </c>
      <c r="H4969" t="inlineStr">
        <is>
          <t>Q05621</t>
        </is>
      </c>
      <c r="I4969" t="inlineStr">
        <is>
          <t>de</t>
        </is>
      </c>
      <c r="J4969" t="b">
        <v>1</v>
      </c>
      <c r="K4969" t="inlineStr">
        <is>
          <t>4193181f87cbd3254929291beecf5816</t>
        </is>
      </c>
      <c r="L4969" t="inlineStr">
        <is>
          <t>4193181f87cbd3254929291beecf5816</t>
        </is>
      </c>
      <c r="M4969" t="n">
        <v>662</v>
      </c>
      <c r="N4969" t="n">
        <v>662</v>
      </c>
    </row>
    <row r="4970">
      <c r="A4970" t="n">
        <v/>
      </c>
      <c r="B4970" t="n">
        <v>2018</v>
      </c>
      <c r="C4970" t="n">
        <v/>
      </c>
      <c r="D4970" t="inlineStr">
        <is>
          <t>Würden Sie die Einführung einer Frauenquote in Verwaltungsräten und Geschäftsleitungen börsenkotierter Unternehmen befürworten?</t>
        </is>
      </c>
      <c r="E4970" t="n">
        <v/>
      </c>
      <c r="F4970" t="n">
        <v>5</v>
      </c>
      <c r="G4970" t="inlineStr">
        <is>
          <t>Gesellschaft &amp; Ethik</t>
        </is>
      </c>
      <c r="H4970" t="inlineStr">
        <is>
          <t>Q05658</t>
        </is>
      </c>
      <c r="I4970" t="inlineStr">
        <is>
          <t>de</t>
        </is>
      </c>
      <c r="J4970" t="b">
        <v>1</v>
      </c>
      <c r="K4970" t="inlineStr">
        <is>
          <t>4193181f87cbd3254929291beecf5816</t>
        </is>
      </c>
      <c r="L4970" t="inlineStr">
        <is>
          <t>4193181f87cbd3254929291beecf5816</t>
        </is>
      </c>
      <c r="M4970" t="n">
        <v>662</v>
      </c>
      <c r="N4970" t="n">
        <v>662</v>
      </c>
    </row>
    <row r="4971">
      <c r="A4971" t="n">
        <v>123</v>
      </c>
      <c r="B4971" t="n">
        <v>2016</v>
      </c>
      <c r="C4971" t="n">
        <v>1874</v>
      </c>
      <c r="D4971" t="inlineStr">
        <is>
          <t>Würden Sie die Einführung einer Frauenquote in Verwaltungsräten und Geschäftsleitungen börsenkotierter Unternehmen befürworten?</t>
        </is>
      </c>
      <c r="E4971" t="inlineStr">
        <is>
          <t>Standard-4</t>
        </is>
      </c>
      <c r="F4971" t="n">
        <v>5</v>
      </c>
      <c r="G4971" t="inlineStr">
        <is>
          <t>Gesellschaft &amp; Ethik</t>
        </is>
      </c>
      <c r="H4971" t="inlineStr">
        <is>
          <t>Q06685</t>
        </is>
      </c>
      <c r="I4971" t="inlineStr">
        <is>
          <t>de</t>
        </is>
      </c>
      <c r="J4971" t="b">
        <v>1</v>
      </c>
      <c r="K4971" t="inlineStr">
        <is>
          <t>4193181f87cbd3254929291beecf5816</t>
        </is>
      </c>
      <c r="L4971" t="inlineStr">
        <is>
          <t>4193181f87cbd3254929291beecf5816</t>
        </is>
      </c>
      <c r="M4971" t="n">
        <v>662</v>
      </c>
      <c r="N4971" t="n">
        <v>662</v>
      </c>
    </row>
    <row r="4972">
      <c r="A4972" t="n">
        <v/>
      </c>
      <c r="B4972" t="n">
        <v>2018</v>
      </c>
      <c r="C4972" t="n">
        <v/>
      </c>
      <c r="D4972" t="inlineStr">
        <is>
          <t>Würden Sie die Einführung einer Frauenquote in Verwaltungsräten und Geschäftsleitungen börsenkotierter Unternehmen befürworten?</t>
        </is>
      </c>
      <c r="E4972" t="n">
        <v/>
      </c>
      <c r="F4972" t="n">
        <v>5</v>
      </c>
      <c r="G4972" t="inlineStr">
        <is>
          <t>Gesellschaft &amp; Ethik</t>
        </is>
      </c>
      <c r="H4972" t="inlineStr">
        <is>
          <t>Q07672</t>
        </is>
      </c>
      <c r="I4972" t="inlineStr">
        <is>
          <t>de</t>
        </is>
      </c>
      <c r="J4972" t="b">
        <v>1</v>
      </c>
      <c r="K4972" t="inlineStr">
        <is>
          <t>4193181f87cbd3254929291beecf5816</t>
        </is>
      </c>
      <c r="L4972" t="inlineStr">
        <is>
          <t>4193181f87cbd3254929291beecf5816</t>
        </is>
      </c>
      <c r="M4972" t="n">
        <v>662</v>
      </c>
      <c r="N4972" t="n">
        <v>662</v>
      </c>
    </row>
    <row r="4973">
      <c r="A4973" t="n">
        <v/>
      </c>
      <c r="B4973" t="n">
        <v>2018</v>
      </c>
      <c r="C4973" t="n">
        <v/>
      </c>
      <c r="D4973" t="inlineStr">
        <is>
          <t>Würden Sie die Einführung einer Frauenquote in Verwaltungsräten und Geschäftsleitungen börsenkotierter Unternehmen befürworten?</t>
        </is>
      </c>
      <c r="E4973" t="n">
        <v/>
      </c>
      <c r="F4973" t="n">
        <v>5</v>
      </c>
      <c r="G4973" t="inlineStr">
        <is>
          <t>Gesellschaft &amp; Ethik</t>
        </is>
      </c>
      <c r="H4973" t="inlineStr">
        <is>
          <t>Q07709</t>
        </is>
      </c>
      <c r="I4973" t="inlineStr">
        <is>
          <t>de</t>
        </is>
      </c>
      <c r="J4973" t="b">
        <v>1</v>
      </c>
      <c r="K4973" t="inlineStr">
        <is>
          <t>4193181f87cbd3254929291beecf5816</t>
        </is>
      </c>
      <c r="L4973" t="inlineStr">
        <is>
          <t>4193181f87cbd3254929291beecf5816</t>
        </is>
      </c>
      <c r="M4973" t="n">
        <v>662</v>
      </c>
      <c r="N4973" t="n">
        <v>662</v>
      </c>
    </row>
    <row r="4975">
      <c r="A4975" s="1">
        <f>== Cluster 569 – 6 Fragen – alle Fragen identisch ===</f>
        <v/>
      </c>
      <c r="B4975" s="1" t="n"/>
      <c r="C4975" s="1" t="n"/>
      <c r="D4975" s="1" t="n"/>
      <c r="E4975" s="1" t="n"/>
      <c r="F4975" s="1" t="n"/>
      <c r="G4975" s="1" t="n"/>
      <c r="H4975" s="1" t="n"/>
      <c r="I4975" s="1" t="n"/>
      <c r="J4975" s="1" t="n"/>
      <c r="K4975" s="1" t="n"/>
      <c r="L4975" s="1" t="n"/>
      <c r="M4975" s="1" t="n"/>
      <c r="N4975" s="1" t="n"/>
    </row>
    <row r="4976">
      <c r="A4976" t="inlineStr">
        <is>
          <t>ID_Wahl</t>
        </is>
      </c>
      <c r="B4976" t="inlineStr">
        <is>
          <t>Datum</t>
        </is>
      </c>
      <c r="C4976" t="inlineStr">
        <is>
          <t>Frage_ID</t>
        </is>
      </c>
      <c r="D4976" t="inlineStr">
        <is>
          <t>Frage_Text</t>
        </is>
      </c>
      <c r="E4976" t="inlineStr">
        <is>
          <t>Frage_Typ</t>
        </is>
      </c>
      <c r="F4976" t="inlineStr">
        <is>
          <t>Bereich_ID</t>
        </is>
      </c>
      <c r="G4976" t="inlineStr">
        <is>
          <t>Bereich</t>
        </is>
      </c>
      <c r="H4976" t="inlineStr">
        <is>
          <t>ID_gesamt</t>
        </is>
      </c>
      <c r="I4976" t="inlineStr">
        <is>
          <t>Sprache</t>
        </is>
      </c>
      <c r="J4976" t="inlineStr">
        <is>
          <t>Duplikat</t>
        </is>
      </c>
      <c r="K4976" t="inlineStr">
        <is>
          <t>Frage_Hash</t>
        </is>
      </c>
      <c r="L4976" t="inlineStr">
        <is>
          <t>Duplikat_Gruppe</t>
        </is>
      </c>
      <c r="M4976" t="inlineStr">
        <is>
          <t>Cluster_Duplikate</t>
        </is>
      </c>
      <c r="N4976" t="inlineStr">
        <is>
          <t>Cluster_Final</t>
        </is>
      </c>
    </row>
    <row r="4977">
      <c r="A4977" t="n">
        <v>1106</v>
      </c>
      <c r="B4977" s="2" t="n">
        <v>45403</v>
      </c>
      <c r="C4977" t="n">
        <v>32440</v>
      </c>
      <c r="D4977" t="inlineStr">
        <is>
          <t>Soll der Kanton mehr Mittel für die Krankenkassen-Prämienverbilligungen zur Verfügung stellen?</t>
        </is>
      </c>
      <c r="E4977" t="inlineStr">
        <is>
          <t>options4</t>
        </is>
      </c>
      <c r="F4977" t="n">
        <v>11489</v>
      </c>
      <c r="G4977" t="inlineStr">
        <is>
          <t>Sozialstaat, Familie &amp; Gesundheit</t>
        </is>
      </c>
      <c r="H4977" t="inlineStr">
        <is>
          <t>Q02975</t>
        </is>
      </c>
      <c r="I4977" t="inlineStr">
        <is>
          <t>de</t>
        </is>
      </c>
      <c r="J4977" t="b">
        <v>1</v>
      </c>
      <c r="K4977" t="inlineStr">
        <is>
          <t>be00c59fdaf2757860553c7fa61cba50</t>
        </is>
      </c>
      <c r="L4977" t="inlineStr">
        <is>
          <t>be00c59fdaf2757860553c7fa61cba50</t>
        </is>
      </c>
      <c r="M4977" t="n">
        <v>569</v>
      </c>
      <c r="N4977" t="n">
        <v>569</v>
      </c>
    </row>
    <row r="4978">
      <c r="A4978" t="n">
        <v>1097</v>
      </c>
      <c r="B4978" s="2" t="n">
        <v>45389</v>
      </c>
      <c r="C4978" t="n">
        <v>32492</v>
      </c>
      <c r="D4978" t="inlineStr">
        <is>
          <t>Soll der Kanton mehr Mittel für die Krankenkassen-Prämienverbilligungen zur Verfügung stellen?</t>
        </is>
      </c>
      <c r="E4978" t="inlineStr">
        <is>
          <t>options4</t>
        </is>
      </c>
      <c r="F4978" t="n">
        <v>11511</v>
      </c>
      <c r="G4978" t="inlineStr">
        <is>
          <t>Sozialstaat, Familie &amp; Gesundheit</t>
        </is>
      </c>
      <c r="H4978" t="inlineStr">
        <is>
          <t>Q03025</t>
        </is>
      </c>
      <c r="I4978" t="inlineStr">
        <is>
          <t>de</t>
        </is>
      </c>
      <c r="J4978" t="b">
        <v>1</v>
      </c>
      <c r="K4978" t="inlineStr">
        <is>
          <t>be00c59fdaf2757860553c7fa61cba50</t>
        </is>
      </c>
      <c r="L4978" t="inlineStr">
        <is>
          <t>be00c59fdaf2757860553c7fa61cba50</t>
        </is>
      </c>
      <c r="M4978" t="n">
        <v>569</v>
      </c>
      <c r="N4978" t="n">
        <v>569</v>
      </c>
    </row>
    <row r="4979">
      <c r="A4979" t="n">
        <v>1122</v>
      </c>
      <c r="B4979" s="2" t="n">
        <v>45557</v>
      </c>
      <c r="C4979" t="n">
        <v>32740</v>
      </c>
      <c r="D4979" t="inlineStr">
        <is>
          <t>Soll der Kanton mehr Mittel für die Krankenkassen-Prämienverbilligungen zur Verfügung stellen?</t>
        </is>
      </c>
      <c r="E4979" t="inlineStr">
        <is>
          <t>options4</t>
        </is>
      </c>
      <c r="F4979" t="n">
        <v>11571</v>
      </c>
      <c r="G4979" t="inlineStr">
        <is>
          <t>Sozialstaat, Familie &amp; Gesundheit</t>
        </is>
      </c>
      <c r="H4979" t="inlineStr">
        <is>
          <t>Q03315</t>
        </is>
      </c>
      <c r="I4979" t="inlineStr">
        <is>
          <t>de</t>
        </is>
      </c>
      <c r="J4979" t="b">
        <v>1</v>
      </c>
      <c r="K4979" t="inlineStr">
        <is>
          <t>be00c59fdaf2757860553c7fa61cba50</t>
        </is>
      </c>
      <c r="L4979" t="inlineStr">
        <is>
          <t>be00c59fdaf2757860553c7fa61cba50</t>
        </is>
      </c>
      <c r="M4979" t="n">
        <v>569</v>
      </c>
      <c r="N4979" t="n">
        <v>569</v>
      </c>
    </row>
    <row r="4980">
      <c r="A4980" t="n">
        <v>1124</v>
      </c>
      <c r="B4980" s="2" t="n">
        <v>45585</v>
      </c>
      <c r="C4980" t="n">
        <v>32938</v>
      </c>
      <c r="D4980" t="inlineStr">
        <is>
          <t>Soll der Kanton mehr Mittel für die Krankenkassen-Prämienverbilligungen zur Verfügung stellen?</t>
        </is>
      </c>
      <c r="E4980" t="inlineStr">
        <is>
          <t>options4</t>
        </is>
      </c>
      <c r="F4980" t="n">
        <v>11619</v>
      </c>
      <c r="G4980" t="inlineStr">
        <is>
          <t>Sozialstaat, Familie &amp; Gesundheit</t>
        </is>
      </c>
      <c r="H4980" t="inlineStr">
        <is>
          <t>Q03368</t>
        </is>
      </c>
      <c r="I4980" t="inlineStr">
        <is>
          <t>de</t>
        </is>
      </c>
      <c r="J4980" t="b">
        <v>1</v>
      </c>
      <c r="K4980" t="inlineStr">
        <is>
          <t>be00c59fdaf2757860553c7fa61cba50</t>
        </is>
      </c>
      <c r="L4980" t="inlineStr">
        <is>
          <t>be00c59fdaf2757860553c7fa61cba50</t>
        </is>
      </c>
      <c r="M4980" t="n">
        <v>569</v>
      </c>
      <c r="N4980" t="n">
        <v>569</v>
      </c>
    </row>
    <row r="4981">
      <c r="A4981" t="n">
        <v>1125</v>
      </c>
      <c r="B4981" s="2" t="n">
        <v>45585</v>
      </c>
      <c r="C4981" t="n">
        <v>32887</v>
      </c>
      <c r="D4981" t="inlineStr">
        <is>
          <t>Soll der Kanton mehr Mittel für die Krankenkassen-Prämienverbilligungen zur Verfügung stellen?</t>
        </is>
      </c>
      <c r="E4981" t="inlineStr">
        <is>
          <t>options4</t>
        </is>
      </c>
      <c r="F4981" t="n">
        <v>11607</v>
      </c>
      <c r="G4981" t="inlineStr">
        <is>
          <t>Sozialstaat, Familie &amp; Gesundheit</t>
        </is>
      </c>
      <c r="H4981" t="inlineStr">
        <is>
          <t>Q03417</t>
        </is>
      </c>
      <c r="I4981" t="inlineStr">
        <is>
          <t>de</t>
        </is>
      </c>
      <c r="J4981" t="b">
        <v>1</v>
      </c>
      <c r="K4981" t="inlineStr">
        <is>
          <t>be00c59fdaf2757860553c7fa61cba50</t>
        </is>
      </c>
      <c r="L4981" t="inlineStr">
        <is>
          <t>be00c59fdaf2757860553c7fa61cba50</t>
        </is>
      </c>
      <c r="M4981" t="n">
        <v>569</v>
      </c>
      <c r="N4981" t="n">
        <v>569</v>
      </c>
    </row>
    <row r="4982">
      <c r="A4982" t="n">
        <v>1137</v>
      </c>
      <c r="B4982" s="2" t="n">
        <v>45725</v>
      </c>
      <c r="C4982" t="n">
        <v>33182</v>
      </c>
      <c r="D4982" t="inlineStr">
        <is>
          <t>Soll der Kanton mehr Mittel für die Krankenkassen-Prämienverbilligungen zur Verfügung stellen?</t>
        </is>
      </c>
      <c r="E4982" t="inlineStr">
        <is>
          <t>options4</t>
        </is>
      </c>
      <c r="F4982" t="n">
        <v>11676</v>
      </c>
      <c r="G4982" t="inlineStr">
        <is>
          <t>Sozialstaat, Familie &amp; Gesundheit</t>
        </is>
      </c>
      <c r="H4982" t="inlineStr">
        <is>
          <t>Q03611</t>
        </is>
      </c>
      <c r="I4982" t="inlineStr">
        <is>
          <t>de</t>
        </is>
      </c>
      <c r="J4982" t="b">
        <v>1</v>
      </c>
      <c r="K4982" t="inlineStr">
        <is>
          <t>be00c59fdaf2757860553c7fa61cba50</t>
        </is>
      </c>
      <c r="L4982" t="inlineStr">
        <is>
          <t>be00c59fdaf2757860553c7fa61cba50</t>
        </is>
      </c>
      <c r="M4982" t="n">
        <v>569</v>
      </c>
      <c r="N4982" t="n">
        <v>569</v>
      </c>
    </row>
    <row r="4984">
      <c r="A4984" s="1">
        <f>== Cluster 135 – 6 Fragen – alle Fragen identisch ===</f>
        <v/>
      </c>
      <c r="B4984" s="1" t="n"/>
      <c r="C4984" s="1" t="n"/>
      <c r="D4984" s="1" t="n"/>
      <c r="E4984" s="1" t="n"/>
      <c r="F4984" s="1" t="n"/>
      <c r="G4984" s="1" t="n"/>
      <c r="H4984" s="1" t="n"/>
      <c r="I4984" s="1" t="n"/>
      <c r="J4984" s="1" t="n"/>
      <c r="K4984" s="1" t="n"/>
      <c r="L4984" s="1" t="n"/>
      <c r="M4984" s="1" t="n"/>
      <c r="N4984" s="1" t="n"/>
    </row>
    <row r="4985">
      <c r="A4985" t="inlineStr">
        <is>
          <t>ID_Wahl</t>
        </is>
      </c>
      <c r="B4985" t="inlineStr">
        <is>
          <t>Datum</t>
        </is>
      </c>
      <c r="C4985" t="inlineStr">
        <is>
          <t>Frage_ID</t>
        </is>
      </c>
      <c r="D4985" t="inlineStr">
        <is>
          <t>Frage_Text</t>
        </is>
      </c>
      <c r="E4985" t="inlineStr">
        <is>
          <t>Frage_Typ</t>
        </is>
      </c>
      <c r="F4985" t="inlineStr">
        <is>
          <t>Bereich_ID</t>
        </is>
      </c>
      <c r="G4985" t="inlineStr">
        <is>
          <t>Bereich</t>
        </is>
      </c>
      <c r="H4985" t="inlineStr">
        <is>
          <t>ID_gesamt</t>
        </is>
      </c>
      <c r="I4985" t="inlineStr">
        <is>
          <t>Sprache</t>
        </is>
      </c>
      <c r="J4985" t="inlineStr">
        <is>
          <t>Duplikat</t>
        </is>
      </c>
      <c r="K4985" t="inlineStr">
        <is>
          <t>Frage_Hash</t>
        </is>
      </c>
      <c r="L4985" t="inlineStr">
        <is>
          <t>Duplikat_Gruppe</t>
        </is>
      </c>
      <c r="M4985" t="inlineStr">
        <is>
          <t>Cluster_Duplikate</t>
        </is>
      </c>
      <c r="N4985" t="inlineStr">
        <is>
          <t>Cluster_Final</t>
        </is>
      </c>
    </row>
    <row r="4986">
      <c r="A4986" t="n">
        <v>8</v>
      </c>
      <c r="B4986" s="2" t="n">
        <v>43905</v>
      </c>
      <c r="C4986" t="n">
        <v>529</v>
      </c>
      <c r="D4986" t="inlineStr">
        <is>
          <t>Befürworten Sie die Einführung eines für alle Arbeitnehmenden gültigen Mindestlohnes von 4'000 CHF für eine Vollzeitstelle?</t>
        </is>
      </c>
      <c r="E4986" t="inlineStr">
        <is>
          <t>options4</t>
        </is>
      </c>
      <c r="F4986" t="n">
        <v>4518</v>
      </c>
      <c r="G4986" t="inlineStr">
        <is>
          <t>Wirtschaft &amp; Arbeit</t>
        </is>
      </c>
      <c r="H4986" t="inlineStr">
        <is>
          <t>Q00192</t>
        </is>
      </c>
      <c r="I4986" t="inlineStr">
        <is>
          <t>de</t>
        </is>
      </c>
      <c r="J4986" t="b">
        <v>1</v>
      </c>
      <c r="K4986" t="inlineStr">
        <is>
          <t>c268793357a8aaa0b3af6a95b11ea267</t>
        </is>
      </c>
      <c r="L4986" t="inlineStr">
        <is>
          <t>c268793357a8aaa0b3af6a95b11ea267</t>
        </is>
      </c>
      <c r="M4986" t="n">
        <v>135</v>
      </c>
      <c r="N4986" t="n">
        <v>135</v>
      </c>
    </row>
    <row r="4987">
      <c r="A4987" t="n">
        <v>9</v>
      </c>
      <c r="B4987" s="2" t="n">
        <v>43912</v>
      </c>
      <c r="C4987" t="n">
        <v>796</v>
      </c>
      <c r="D4987" t="inlineStr">
        <is>
          <t>Befürworten Sie die Einführung eines für alle Arbeitnehmenden gültigen Mindestlohnes von 4'000 CHF für eine Vollzeitstelle?</t>
        </is>
      </c>
      <c r="E4987" t="inlineStr">
        <is>
          <t>options4</t>
        </is>
      </c>
      <c r="F4987" t="n">
        <v>4522</v>
      </c>
      <c r="G4987" t="inlineStr">
        <is>
          <t>Wirtschaft &amp; Arbeit</t>
        </is>
      </c>
      <c r="H4987" t="inlineStr">
        <is>
          <t>Q00244</t>
        </is>
      </c>
      <c r="I4987" t="inlineStr">
        <is>
          <t>de</t>
        </is>
      </c>
      <c r="J4987" t="b">
        <v>1</v>
      </c>
      <c r="K4987" t="inlineStr">
        <is>
          <t>c268793357a8aaa0b3af6a95b11ea267</t>
        </is>
      </c>
      <c r="L4987" t="inlineStr">
        <is>
          <t>c268793357a8aaa0b3af6a95b11ea267</t>
        </is>
      </c>
      <c r="M4987" t="n">
        <v>135</v>
      </c>
      <c r="N4987" t="n">
        <v>135</v>
      </c>
    </row>
    <row r="4988">
      <c r="A4988" t="n">
        <v>237</v>
      </c>
      <c r="B4988" t="n">
        <v>2020</v>
      </c>
      <c r="C4988" t="n">
        <v>3707</v>
      </c>
      <c r="D4988" t="inlineStr">
        <is>
          <t>Befürworten Sie die Einführung eines für alle Arbeitnehmenden gültigen Mindestlohnes von 4'000 CHF für eine Vollzeitstelle?</t>
        </is>
      </c>
      <c r="E4988" t="inlineStr">
        <is>
          <t>Standard-4</t>
        </is>
      </c>
      <c r="F4988" t="n">
        <v>15</v>
      </c>
      <c r="G4988" t="inlineStr">
        <is>
          <t>Wirtschaft &amp; Arbeit</t>
        </is>
      </c>
      <c r="H4988" t="inlineStr">
        <is>
          <t>Q06109</t>
        </is>
      </c>
      <c r="I4988" t="inlineStr">
        <is>
          <t>de</t>
        </is>
      </c>
      <c r="J4988" t="b">
        <v>1</v>
      </c>
      <c r="K4988" t="inlineStr">
        <is>
          <t>c268793357a8aaa0b3af6a95b11ea267</t>
        </is>
      </c>
      <c r="L4988" t="inlineStr">
        <is>
          <t>c268793357a8aaa0b3af6a95b11ea267</t>
        </is>
      </c>
      <c r="M4988" t="n">
        <v>135</v>
      </c>
      <c r="N4988" t="n">
        <v>135</v>
      </c>
    </row>
    <row r="4989">
      <c r="A4989" t="n">
        <v>234</v>
      </c>
      <c r="B4989" t="n">
        <v>2020</v>
      </c>
      <c r="C4989" t="n">
        <v>3605</v>
      </c>
      <c r="D4989" t="inlineStr">
        <is>
          <t>Befürworten Sie die Einführung eines für alle Arbeitnehmenden gültigen Mindestlohnes von 4'000 CHF für eine Vollzeitstelle?</t>
        </is>
      </c>
      <c r="E4989" t="inlineStr">
        <is>
          <t>Standard-4</t>
        </is>
      </c>
      <c r="F4989" t="n">
        <v>15</v>
      </c>
      <c r="G4989" t="inlineStr">
        <is>
          <t>Wirtschaft &amp; Arbeit</t>
        </is>
      </c>
      <c r="H4989" t="inlineStr">
        <is>
          <t>Q06156</t>
        </is>
      </c>
      <c r="I4989" t="inlineStr">
        <is>
          <t>de</t>
        </is>
      </c>
      <c r="J4989" t="b">
        <v>1</v>
      </c>
      <c r="K4989" t="inlineStr">
        <is>
          <t>c268793357a8aaa0b3af6a95b11ea267</t>
        </is>
      </c>
      <c r="L4989" t="inlineStr">
        <is>
          <t>c268793357a8aaa0b3af6a95b11ea267</t>
        </is>
      </c>
      <c r="M4989" t="n">
        <v>135</v>
      </c>
      <c r="N4989" t="n">
        <v>135</v>
      </c>
    </row>
    <row r="4990">
      <c r="A4990" t="n">
        <v>237</v>
      </c>
      <c r="B4990" t="n">
        <v>2020</v>
      </c>
      <c r="C4990" t="n">
        <v>3707</v>
      </c>
      <c r="D4990" t="inlineStr">
        <is>
          <t>Befürworten Sie die Einführung eines für alle Arbeitnehmenden gültigen Mindestlohnes von 4'000 CHF für eine Vollzeitstelle?</t>
        </is>
      </c>
      <c r="E4990" t="inlineStr">
        <is>
          <t>Standard-4</t>
        </is>
      </c>
      <c r="F4990" t="n">
        <v>15</v>
      </c>
      <c r="G4990" t="inlineStr">
        <is>
          <t>Wirtschaft &amp; Arbeit</t>
        </is>
      </c>
      <c r="H4990" t="inlineStr">
        <is>
          <t>Q08149</t>
        </is>
      </c>
      <c r="I4990" t="inlineStr">
        <is>
          <t>de</t>
        </is>
      </c>
      <c r="J4990" t="b">
        <v>1</v>
      </c>
      <c r="K4990" t="inlineStr">
        <is>
          <t>c268793357a8aaa0b3af6a95b11ea267</t>
        </is>
      </c>
      <c r="L4990" t="inlineStr">
        <is>
          <t>c268793357a8aaa0b3af6a95b11ea267</t>
        </is>
      </c>
      <c r="M4990" t="n">
        <v>135</v>
      </c>
      <c r="N4990" t="n">
        <v>135</v>
      </c>
    </row>
    <row r="4991">
      <c r="A4991" t="n">
        <v>234</v>
      </c>
      <c r="B4991" t="n">
        <v>2020</v>
      </c>
      <c r="C4991" t="n">
        <v>3605</v>
      </c>
      <c r="D4991" t="inlineStr">
        <is>
          <t>Befürworten Sie die Einführung eines für alle Arbeitnehmenden gültigen Mindestlohnes von 4'000 CHF für eine Vollzeitstelle?</t>
        </is>
      </c>
      <c r="E4991" t="inlineStr">
        <is>
          <t>Standard-4</t>
        </is>
      </c>
      <c r="F4991" t="n">
        <v>15</v>
      </c>
      <c r="G4991" t="inlineStr">
        <is>
          <t>Wirtschaft &amp; Arbeit</t>
        </is>
      </c>
      <c r="H4991" t="inlineStr">
        <is>
          <t>Q08297</t>
        </is>
      </c>
      <c r="I4991" t="inlineStr">
        <is>
          <t>de</t>
        </is>
      </c>
      <c r="J4991" t="b">
        <v>1</v>
      </c>
      <c r="K4991" t="inlineStr">
        <is>
          <t>c268793357a8aaa0b3af6a95b11ea267</t>
        </is>
      </c>
      <c r="L4991" t="inlineStr">
        <is>
          <t>c268793357a8aaa0b3af6a95b11ea267</t>
        </is>
      </c>
      <c r="M4991" t="n">
        <v>135</v>
      </c>
      <c r="N4991" t="n">
        <v>135</v>
      </c>
    </row>
    <row r="4993">
      <c r="A4993" s="1">
        <f>== Cluster 511 – 6 Fragen – alle Fragen identisch ===</f>
        <v/>
      </c>
      <c r="B4993" s="1" t="n"/>
      <c r="C4993" s="1" t="n"/>
      <c r="D4993" s="1" t="n"/>
      <c r="E4993" s="1" t="n"/>
      <c r="F4993" s="1" t="n"/>
      <c r="G4993" s="1" t="n"/>
      <c r="H4993" s="1" t="n"/>
      <c r="I4993" s="1" t="n"/>
      <c r="J4993" s="1" t="n"/>
      <c r="K4993" s="1" t="n"/>
      <c r="L4993" s="1" t="n"/>
      <c r="M4993" s="1" t="n"/>
      <c r="N4993" s="1" t="n"/>
    </row>
    <row r="4994">
      <c r="A4994" t="inlineStr">
        <is>
          <t>ID_Wahl</t>
        </is>
      </c>
      <c r="B4994" t="inlineStr">
        <is>
          <t>Datum</t>
        </is>
      </c>
      <c r="C4994" t="inlineStr">
        <is>
          <t>Frage_ID</t>
        </is>
      </c>
      <c r="D4994" t="inlineStr">
        <is>
          <t>Frage_Text</t>
        </is>
      </c>
      <c r="E4994" t="inlineStr">
        <is>
          <t>Frage_Typ</t>
        </is>
      </c>
      <c r="F4994" t="inlineStr">
        <is>
          <t>Bereich_ID</t>
        </is>
      </c>
      <c r="G4994" t="inlineStr">
        <is>
          <t>Bereich</t>
        </is>
      </c>
      <c r="H4994" t="inlineStr">
        <is>
          <t>ID_gesamt</t>
        </is>
      </c>
      <c r="I4994" t="inlineStr">
        <is>
          <t>Sprache</t>
        </is>
      </c>
      <c r="J4994" t="inlineStr">
        <is>
          <t>Duplikat</t>
        </is>
      </c>
      <c r="K4994" t="inlineStr">
        <is>
          <t>Frage_Hash</t>
        </is>
      </c>
      <c r="L4994" t="inlineStr">
        <is>
          <t>Duplikat_Gruppe</t>
        </is>
      </c>
      <c r="M4994" t="inlineStr">
        <is>
          <t>Cluster_Duplikate</t>
        </is>
      </c>
      <c r="N4994" t="inlineStr">
        <is>
          <t>Cluster_Final</t>
        </is>
      </c>
    </row>
    <row r="4995">
      <c r="A4995" t="n">
        <v>1037</v>
      </c>
      <c r="B4995" s="2" t="n">
        <v>44969</v>
      </c>
      <c r="C4995" t="n">
        <v>31799</v>
      </c>
      <c r="D4995" t="inlineStr">
        <is>
          <t>Haben für Sie Steuersenkungen für natürliche Personen in den nächsten vier Jahren Priorität?</t>
        </is>
      </c>
      <c r="E4995" t="inlineStr">
        <is>
          <t>options4</t>
        </is>
      </c>
      <c r="F4995" t="n">
        <v>11369</v>
      </c>
      <c r="G4995" t="inlineStr">
        <is>
          <t>Finanzen &amp; Steuern</t>
        </is>
      </c>
      <c r="H4995" t="inlineStr">
        <is>
          <t>Q02292</t>
        </is>
      </c>
      <c r="I4995" t="inlineStr">
        <is>
          <t>de</t>
        </is>
      </c>
      <c r="J4995" t="b">
        <v>1</v>
      </c>
      <c r="K4995" t="inlineStr">
        <is>
          <t>aecd8bc031db39760878cbbeab586d5d</t>
        </is>
      </c>
      <c r="L4995" t="inlineStr">
        <is>
          <t>aecd8bc031db39760878cbbeab586d5d</t>
        </is>
      </c>
      <c r="M4995" t="n">
        <v>511</v>
      </c>
      <c r="N4995" t="n">
        <v>511</v>
      </c>
    </row>
    <row r="4996">
      <c r="A4996" t="n">
        <v>1038</v>
      </c>
      <c r="B4996" s="2" t="n">
        <v>44969</v>
      </c>
      <c r="C4996" t="n">
        <v>31865</v>
      </c>
      <c r="D4996" t="inlineStr">
        <is>
          <t>Haben für Sie Steuersenkungen für natürliche Personen in den nächsten vier Jahren Priorität?</t>
        </is>
      </c>
      <c r="E4996" t="inlineStr">
        <is>
          <t>options4</t>
        </is>
      </c>
      <c r="F4996" t="n">
        <v>11382</v>
      </c>
      <c r="G4996" t="inlineStr">
        <is>
          <t>Finanzen &amp; Steuern</t>
        </is>
      </c>
      <c r="H4996" t="inlineStr">
        <is>
          <t>Q02355</t>
        </is>
      </c>
      <c r="I4996" t="inlineStr">
        <is>
          <t>de</t>
        </is>
      </c>
      <c r="J4996" t="b">
        <v>1</v>
      </c>
      <c r="K4996" t="inlineStr">
        <is>
          <t>aecd8bc031db39760878cbbeab586d5d</t>
        </is>
      </c>
      <c r="L4996" t="inlineStr">
        <is>
          <t>aecd8bc031db39760878cbbeab586d5d</t>
        </is>
      </c>
      <c r="M4996" t="n">
        <v>511</v>
      </c>
      <c r="N4996" t="n">
        <v>511</v>
      </c>
    </row>
    <row r="4997">
      <c r="A4997" t="n">
        <v>1039</v>
      </c>
      <c r="B4997" s="2" t="n">
        <v>44997</v>
      </c>
      <c r="C4997" t="n">
        <v>31926</v>
      </c>
      <c r="D4997" t="inlineStr">
        <is>
          <t>Haben für Sie Steuersenkungen für natürliche Personen in den nächsten vier Jahren Priorität?</t>
        </is>
      </c>
      <c r="E4997" t="inlineStr">
        <is>
          <t>options4</t>
        </is>
      </c>
      <c r="F4997" t="n">
        <v>11394</v>
      </c>
      <c r="G4997" t="inlineStr">
        <is>
          <t>Finanzen &amp; Steuern</t>
        </is>
      </c>
      <c r="H4997" t="inlineStr">
        <is>
          <t>Q02602</t>
        </is>
      </c>
      <c r="I4997" t="inlineStr">
        <is>
          <t>de</t>
        </is>
      </c>
      <c r="J4997" t="b">
        <v>1</v>
      </c>
      <c r="K4997" t="inlineStr">
        <is>
          <t>aecd8bc031db39760878cbbeab586d5d</t>
        </is>
      </c>
      <c r="L4997" t="inlineStr">
        <is>
          <t>aecd8bc031db39760878cbbeab586d5d</t>
        </is>
      </c>
      <c r="M4997" t="n">
        <v>511</v>
      </c>
      <c r="N4997" t="n">
        <v>511</v>
      </c>
    </row>
    <row r="4998">
      <c r="A4998" t="n">
        <v>1044</v>
      </c>
      <c r="B4998" s="2" t="n">
        <v>45018</v>
      </c>
      <c r="C4998" t="n">
        <v>31999</v>
      </c>
      <c r="D4998" t="inlineStr">
        <is>
          <t>Haben für Sie Steuersenkungen für natürliche Personen in den nächsten vier Jahren Priorität?</t>
        </is>
      </c>
      <c r="E4998" t="inlineStr">
        <is>
          <t>options4</t>
        </is>
      </c>
      <c r="F4998" t="n">
        <v>11407</v>
      </c>
      <c r="G4998" t="inlineStr">
        <is>
          <t>Finanzen &amp; Steuern</t>
        </is>
      </c>
      <c r="H4998" t="inlineStr">
        <is>
          <t>Q02723</t>
        </is>
      </c>
      <c r="I4998" t="inlineStr">
        <is>
          <t>de</t>
        </is>
      </c>
      <c r="J4998" t="b">
        <v>1</v>
      </c>
      <c r="K4998" t="inlineStr">
        <is>
          <t>aecd8bc031db39760878cbbeab586d5d</t>
        </is>
      </c>
      <c r="L4998" t="inlineStr">
        <is>
          <t>aecd8bc031db39760878cbbeab586d5d</t>
        </is>
      </c>
      <c r="M4998" t="n">
        <v>511</v>
      </c>
      <c r="N4998" t="n">
        <v>511</v>
      </c>
    </row>
    <row r="4999">
      <c r="A4999" t="n">
        <v>191</v>
      </c>
      <c r="B4999" t="n">
        <v>2018</v>
      </c>
      <c r="C4999" t="n">
        <v>2978</v>
      </c>
      <c r="D4999" t="inlineStr">
        <is>
          <t>Haben für Sie Steuersenkungen für natürliche Personen in den nächsten vier Jahren Priorität?</t>
        </is>
      </c>
      <c r="E4999" t="inlineStr">
        <is>
          <t>Standard-4</t>
        </is>
      </c>
      <c r="F4999" t="n">
        <v>4</v>
      </c>
      <c r="G4999" t="inlineStr">
        <is>
          <t>Finanzen &amp; Steuern</t>
        </is>
      </c>
      <c r="H4999" t="inlineStr">
        <is>
          <t>Q05509</t>
        </is>
      </c>
      <c r="I4999" t="inlineStr">
        <is>
          <t>de</t>
        </is>
      </c>
      <c r="J4999" t="b">
        <v>1</v>
      </c>
      <c r="K4999" t="inlineStr">
        <is>
          <t>aecd8bc031db39760878cbbeab586d5d</t>
        </is>
      </c>
      <c r="L4999" t="inlineStr">
        <is>
          <t>aecd8bc031db39760878cbbeab586d5d</t>
        </is>
      </c>
      <c r="M4999" t="n">
        <v>511</v>
      </c>
      <c r="N4999" t="n">
        <v>511</v>
      </c>
    </row>
    <row r="5000">
      <c r="A5000" t="n">
        <v>191</v>
      </c>
      <c r="B5000" t="n">
        <v>2018</v>
      </c>
      <c r="C5000" t="n">
        <v>2978</v>
      </c>
      <c r="D5000" t="inlineStr">
        <is>
          <t>Haben für Sie Steuersenkungen für natürliche Personen in den nächsten vier Jahren Priorität?</t>
        </is>
      </c>
      <c r="E5000" t="inlineStr">
        <is>
          <t>Standard-4</t>
        </is>
      </c>
      <c r="F5000" t="n">
        <v>4</v>
      </c>
      <c r="G5000" t="inlineStr">
        <is>
          <t>Finanzen &amp; Steuern</t>
        </is>
      </c>
      <c r="H5000" t="inlineStr">
        <is>
          <t>Q07023</t>
        </is>
      </c>
      <c r="I5000" t="inlineStr">
        <is>
          <t>de</t>
        </is>
      </c>
      <c r="J5000" t="b">
        <v>1</v>
      </c>
      <c r="K5000" t="inlineStr">
        <is>
          <t>aecd8bc031db39760878cbbeab586d5d</t>
        </is>
      </c>
      <c r="L5000" t="inlineStr">
        <is>
          <t>aecd8bc031db39760878cbbeab586d5d</t>
        </is>
      </c>
      <c r="M5000" t="n">
        <v>511</v>
      </c>
      <c r="N5000" t="n">
        <v>511</v>
      </c>
    </row>
    <row r="5002">
      <c r="A5002" s="1">
        <f>== Cluster 763 – 6 Fragen – alle Fragen identisch ===</f>
        <v/>
      </c>
      <c r="B5002" s="1" t="n"/>
      <c r="C5002" s="1" t="n"/>
      <c r="D5002" s="1" t="n"/>
      <c r="E5002" s="1" t="n"/>
      <c r="F5002" s="1" t="n"/>
      <c r="G5002" s="1" t="n"/>
      <c r="H5002" s="1" t="n"/>
      <c r="I5002" s="1" t="n"/>
      <c r="J5002" s="1" t="n"/>
      <c r="K5002" s="1" t="n"/>
      <c r="L5002" s="1" t="n"/>
      <c r="M5002" s="1" t="n"/>
      <c r="N5002" s="1" t="n"/>
    </row>
    <row r="5003">
      <c r="A5003" t="inlineStr">
        <is>
          <t>ID_Wahl</t>
        </is>
      </c>
      <c r="B5003" t="inlineStr">
        <is>
          <t>Datum</t>
        </is>
      </c>
      <c r="C5003" t="inlineStr">
        <is>
          <t>Frage_ID</t>
        </is>
      </c>
      <c r="D5003" t="inlineStr">
        <is>
          <t>Frage_Text</t>
        </is>
      </c>
      <c r="E5003" t="inlineStr">
        <is>
          <t>Frage_Typ</t>
        </is>
      </c>
      <c r="F5003" t="inlineStr">
        <is>
          <t>Bereich_ID</t>
        </is>
      </c>
      <c r="G5003" t="inlineStr">
        <is>
          <t>Bereich</t>
        </is>
      </c>
      <c r="H5003" t="inlineStr">
        <is>
          <t>ID_gesamt</t>
        </is>
      </c>
      <c r="I5003" t="inlineStr">
        <is>
          <t>Sprache</t>
        </is>
      </c>
      <c r="J5003" t="inlineStr">
        <is>
          <t>Duplikat</t>
        </is>
      </c>
      <c r="K5003" t="inlineStr">
        <is>
          <t>Frage_Hash</t>
        </is>
      </c>
      <c r="L5003" t="inlineStr">
        <is>
          <t>Duplikat_Gruppe</t>
        </is>
      </c>
      <c r="M5003" t="inlineStr">
        <is>
          <t>Cluster_Duplikate</t>
        </is>
      </c>
      <c r="N5003" t="inlineStr">
        <is>
          <t>Cluster_Final</t>
        </is>
      </c>
    </row>
    <row r="5004">
      <c r="A5004" t="n">
        <v>95</v>
      </c>
      <c r="B5004" t="n">
        <v>2015</v>
      </c>
      <c r="C5004" t="n">
        <v>1449</v>
      </c>
      <c r="D5004" t="inlineStr">
        <is>
          <t>Würden Sie es befürworten, wenn für Ausländer/innen, die seit mindestens zehn Jahren in der Schweiz leben, gesamtschweizerisch das Stimm- und Wahlrecht auf Gemeindeebene eingeführt würde?</t>
        </is>
      </c>
      <c r="E5004" t="inlineStr">
        <is>
          <t>Standard-4</t>
        </is>
      </c>
      <c r="F5004" t="n">
        <v>9</v>
      </c>
      <c r="G5004" t="inlineStr">
        <is>
          <t>Migration &amp; Integration</t>
        </is>
      </c>
      <c r="H5004" t="inlineStr">
        <is>
          <t>Q04775</t>
        </is>
      </c>
      <c r="I5004" t="inlineStr">
        <is>
          <t>de</t>
        </is>
      </c>
      <c r="J5004" t="b">
        <v>1</v>
      </c>
      <c r="K5004" t="inlineStr">
        <is>
          <t>9d4f6e69b4510bca214c68fcf2aa2d61</t>
        </is>
      </c>
      <c r="L5004" t="inlineStr">
        <is>
          <t>9d4f6e69b4510bca214c68fcf2aa2d61</t>
        </is>
      </c>
      <c r="M5004" t="n">
        <v>763</v>
      </c>
      <c r="N5004" t="n">
        <v>763</v>
      </c>
    </row>
    <row r="5005">
      <c r="A5005" t="n">
        <v/>
      </c>
      <c r="B5005" t="n">
        <v>2018</v>
      </c>
      <c r="C5005" t="n">
        <v/>
      </c>
      <c r="D5005" t="inlineStr">
        <is>
          <t>Würden Sie es befürworten, wenn für Ausländer/innen, die seit mindestens zehn Jahren in der Schweiz leben, gesamtschweizerisch das Stimm- und Wahlrecht auf Gemeindeebene eingeführt würde?</t>
        </is>
      </c>
      <c r="E5005" t="n">
        <v/>
      </c>
      <c r="F5005" t="n">
        <v>9</v>
      </c>
      <c r="G5005" t="inlineStr">
        <is>
          <t>Migration &amp; Integration</t>
        </is>
      </c>
      <c r="H5005" t="inlineStr">
        <is>
          <t>Q05632</t>
        </is>
      </c>
      <c r="I5005" t="inlineStr">
        <is>
          <t>de</t>
        </is>
      </c>
      <c r="J5005" t="b">
        <v>1</v>
      </c>
      <c r="K5005" t="inlineStr">
        <is>
          <t>9d4f6e69b4510bca214c68fcf2aa2d61</t>
        </is>
      </c>
      <c r="L5005" t="inlineStr">
        <is>
          <t>9d4f6e69b4510bca214c68fcf2aa2d61</t>
        </is>
      </c>
      <c r="M5005" t="n">
        <v>763</v>
      </c>
      <c r="N5005" t="n">
        <v>763</v>
      </c>
    </row>
    <row r="5006">
      <c r="A5006" t="n">
        <v/>
      </c>
      <c r="B5006" t="n">
        <v>2018</v>
      </c>
      <c r="C5006" t="n">
        <v/>
      </c>
      <c r="D5006" t="inlineStr">
        <is>
          <t>Würden Sie es befürworten, wenn für Ausländer/innen, die seit mindestens zehn Jahren in der Schweiz leben, gesamtschweizerisch das Stimm- und Wahlrecht auf Gemeindeebene eingeführt würde?</t>
        </is>
      </c>
      <c r="E5006" t="n">
        <v/>
      </c>
      <c r="F5006" t="n">
        <v>9</v>
      </c>
      <c r="G5006" t="inlineStr">
        <is>
          <t>Migration &amp; Integration</t>
        </is>
      </c>
      <c r="H5006" t="inlineStr">
        <is>
          <t>Q05669</t>
        </is>
      </c>
      <c r="I5006" t="inlineStr">
        <is>
          <t>de</t>
        </is>
      </c>
      <c r="J5006" t="b">
        <v>1</v>
      </c>
      <c r="K5006" t="inlineStr">
        <is>
          <t>9d4f6e69b4510bca214c68fcf2aa2d61</t>
        </is>
      </c>
      <c r="L5006" t="inlineStr">
        <is>
          <t>9d4f6e69b4510bca214c68fcf2aa2d61</t>
        </is>
      </c>
      <c r="M5006" t="n">
        <v>763</v>
      </c>
      <c r="N5006" t="n">
        <v>763</v>
      </c>
    </row>
    <row r="5007">
      <c r="A5007" t="n">
        <v>95</v>
      </c>
      <c r="B5007" t="n">
        <v>2015</v>
      </c>
      <c r="C5007" t="n">
        <v>1449</v>
      </c>
      <c r="D5007" t="inlineStr">
        <is>
          <t>Würden Sie es befürworten, wenn für Ausländer/innen, die seit mindestens zehn Jahren in der Schweiz leben, gesamtschweizerisch das Stimm- und Wahlrecht auf Gemeindeebene eingeführt würde?</t>
        </is>
      </c>
      <c r="E5007" t="inlineStr">
        <is>
          <t>Standard-4</t>
        </is>
      </c>
      <c r="F5007" t="n">
        <v>9</v>
      </c>
      <c r="G5007" t="inlineStr">
        <is>
          <t>Migration &amp; Integration</t>
        </is>
      </c>
      <c r="H5007" t="inlineStr">
        <is>
          <t>Q07555</t>
        </is>
      </c>
      <c r="I5007" t="inlineStr">
        <is>
          <t>de</t>
        </is>
      </c>
      <c r="J5007" t="b">
        <v>1</v>
      </c>
      <c r="K5007" t="inlineStr">
        <is>
          <t>9d4f6e69b4510bca214c68fcf2aa2d61</t>
        </is>
      </c>
      <c r="L5007" t="inlineStr">
        <is>
          <t>9d4f6e69b4510bca214c68fcf2aa2d61</t>
        </is>
      </c>
      <c r="M5007" t="n">
        <v>763</v>
      </c>
      <c r="N5007" t="n">
        <v>763</v>
      </c>
    </row>
    <row r="5008">
      <c r="A5008" t="n">
        <v/>
      </c>
      <c r="B5008" t="n">
        <v>2018</v>
      </c>
      <c r="C5008" t="n">
        <v/>
      </c>
      <c r="D5008" t="inlineStr">
        <is>
          <t>Würden Sie es befürworten, wenn für Ausländer/innen, die seit mindestens zehn Jahren in der Schweiz leben, gesamtschweizerisch das Stimm- und Wahlrecht auf Gemeindeebene eingeführt würde?</t>
        </is>
      </c>
      <c r="E5008" t="n">
        <v/>
      </c>
      <c r="F5008" t="n">
        <v>9</v>
      </c>
      <c r="G5008" t="inlineStr">
        <is>
          <t>Migration &amp; Integration</t>
        </is>
      </c>
      <c r="H5008" t="inlineStr">
        <is>
          <t>Q07683</t>
        </is>
      </c>
      <c r="I5008" t="inlineStr">
        <is>
          <t>de</t>
        </is>
      </c>
      <c r="J5008" t="b">
        <v>1</v>
      </c>
      <c r="K5008" t="inlineStr">
        <is>
          <t>9d4f6e69b4510bca214c68fcf2aa2d61</t>
        </is>
      </c>
      <c r="L5008" t="inlineStr">
        <is>
          <t>9d4f6e69b4510bca214c68fcf2aa2d61</t>
        </is>
      </c>
      <c r="M5008" t="n">
        <v>763</v>
      </c>
      <c r="N5008" t="n">
        <v>763</v>
      </c>
    </row>
    <row r="5009">
      <c r="A5009" t="n">
        <v/>
      </c>
      <c r="B5009" t="n">
        <v>2018</v>
      </c>
      <c r="C5009" t="n">
        <v/>
      </c>
      <c r="D5009" t="inlineStr">
        <is>
          <t>Würden Sie es befürworten, wenn für Ausländer/innen, die seit mindestens zehn Jahren in der Schweiz leben, gesamtschweizerisch das Stimm- und Wahlrecht auf Gemeindeebene eingeführt würde?</t>
        </is>
      </c>
      <c r="E5009" t="n">
        <v/>
      </c>
      <c r="F5009" t="n">
        <v>9</v>
      </c>
      <c r="G5009" t="inlineStr">
        <is>
          <t>Migration &amp; Integration</t>
        </is>
      </c>
      <c r="H5009" t="inlineStr">
        <is>
          <t>Q07720</t>
        </is>
      </c>
      <c r="I5009" t="inlineStr">
        <is>
          <t>de</t>
        </is>
      </c>
      <c r="J5009" t="b">
        <v>1</v>
      </c>
      <c r="K5009" t="inlineStr">
        <is>
          <t>9d4f6e69b4510bca214c68fcf2aa2d61</t>
        </is>
      </c>
      <c r="L5009" t="inlineStr">
        <is>
          <t>9d4f6e69b4510bca214c68fcf2aa2d61</t>
        </is>
      </c>
      <c r="M5009" t="n">
        <v>763</v>
      </c>
      <c r="N5009" t="n">
        <v>763</v>
      </c>
    </row>
    <row r="5011">
      <c r="A5011" s="1">
        <f>== Cluster 316 – 6 Fragen – alle Fragen identisch ===</f>
        <v/>
      </c>
      <c r="B5011" s="1" t="n"/>
      <c r="C5011" s="1" t="n"/>
      <c r="D5011" s="1" t="n"/>
      <c r="E5011" s="1" t="n"/>
      <c r="F5011" s="1" t="n"/>
      <c r="G5011" s="1" t="n"/>
      <c r="H5011" s="1" t="n"/>
      <c r="I5011" s="1" t="n"/>
      <c r="J5011" s="1" t="n"/>
      <c r="K5011" s="1" t="n"/>
      <c r="L5011" s="1" t="n"/>
      <c r="M5011" s="1" t="n"/>
      <c r="N5011" s="1" t="n"/>
    </row>
    <row r="5012">
      <c r="A5012" t="inlineStr">
        <is>
          <t>ID_Wahl</t>
        </is>
      </c>
      <c r="B5012" t="inlineStr">
        <is>
          <t>Datum</t>
        </is>
      </c>
      <c r="C5012" t="inlineStr">
        <is>
          <t>Frage_ID</t>
        </is>
      </c>
      <c r="D5012" t="inlineStr">
        <is>
          <t>Frage_Text</t>
        </is>
      </c>
      <c r="E5012" t="inlineStr">
        <is>
          <t>Frage_Typ</t>
        </is>
      </c>
      <c r="F5012" t="inlineStr">
        <is>
          <t>Bereich_ID</t>
        </is>
      </c>
      <c r="G5012" t="inlineStr">
        <is>
          <t>Bereich</t>
        </is>
      </c>
      <c r="H5012" t="inlineStr">
        <is>
          <t>ID_gesamt</t>
        </is>
      </c>
      <c r="I5012" t="inlineStr">
        <is>
          <t>Sprache</t>
        </is>
      </c>
      <c r="J5012" t="inlineStr">
        <is>
          <t>Duplikat</t>
        </is>
      </c>
      <c r="K5012" t="inlineStr">
        <is>
          <t>Frage_Hash</t>
        </is>
      </c>
      <c r="L5012" t="inlineStr">
        <is>
          <t>Duplikat_Gruppe</t>
        </is>
      </c>
      <c r="M5012" t="inlineStr">
        <is>
          <t>Cluster_Duplikate</t>
        </is>
      </c>
      <c r="N5012" t="inlineStr">
        <is>
          <t>Cluster_Final</t>
        </is>
      </c>
    </row>
    <row r="5013">
      <c r="A5013" t="n">
        <v>53</v>
      </c>
      <c r="B5013" s="2" t="n">
        <v>44262</v>
      </c>
      <c r="C5013" t="n">
        <v>2938</v>
      </c>
      <c r="D5013" t="inlineStr">
        <is>
          <t>Eine Volksinitiative fordert strengere Regeln für Neu-, Um- und Ausbauten ausserhalb bestehender Bauzonen ("Landschaftsinitiative"). Befürworten Sie dies?</t>
        </is>
      </c>
      <c r="E5013" t="inlineStr">
        <is>
          <t>options4</t>
        </is>
      </c>
      <c r="F5013" t="n">
        <v>5518</v>
      </c>
      <c r="G5013" t="inlineStr">
        <is>
          <t>Energie &amp; Umwelt</t>
        </is>
      </c>
      <c r="H5013" t="inlineStr">
        <is>
          <t>Q00855</t>
        </is>
      </c>
      <c r="I5013" t="inlineStr">
        <is>
          <t>de</t>
        </is>
      </c>
      <c r="J5013" t="b">
        <v>1</v>
      </c>
      <c r="K5013" t="inlineStr">
        <is>
          <t>8ca0ce10d6fa390fe9f0e68277776938</t>
        </is>
      </c>
      <c r="L5013" t="inlineStr">
        <is>
          <t>8ca0ce10d6fa390fe9f0e68277776938</t>
        </is>
      </c>
      <c r="M5013" t="n">
        <v>316</v>
      </c>
      <c r="N5013" t="n">
        <v>316</v>
      </c>
    </row>
    <row r="5014">
      <c r="A5014" t="n">
        <v>55</v>
      </c>
      <c r="B5014" s="2" t="n">
        <v>44262</v>
      </c>
      <c r="C5014" t="n">
        <v>3134</v>
      </c>
      <c r="D5014" t="inlineStr">
        <is>
          <t>Eine Volksinitiative fordert strengere Regeln für Neu-, Um- und Ausbauten ausserhalb bestehender Bauzonen ("Landschaftsinitiative"). Befürworten Sie dies?</t>
        </is>
      </c>
      <c r="E5014" t="inlineStr">
        <is>
          <t>options4</t>
        </is>
      </c>
      <c r="F5014" t="n">
        <v>5353</v>
      </c>
      <c r="G5014" t="inlineStr">
        <is>
          <t>Umwelt &amp; Naturschutz</t>
        </is>
      </c>
      <c r="H5014" t="inlineStr">
        <is>
          <t>Q00921</t>
        </is>
      </c>
      <c r="I5014" t="inlineStr">
        <is>
          <t>de</t>
        </is>
      </c>
      <c r="J5014" t="b">
        <v>1</v>
      </c>
      <c r="K5014" t="inlineStr">
        <is>
          <t>8ca0ce10d6fa390fe9f0e68277776938</t>
        </is>
      </c>
      <c r="L5014" t="inlineStr">
        <is>
          <t>8ca0ce10d6fa390fe9f0e68277776938</t>
        </is>
      </c>
      <c r="M5014" t="n">
        <v>316</v>
      </c>
      <c r="N5014" t="n">
        <v>316</v>
      </c>
    </row>
    <row r="5015">
      <c r="A5015" t="n">
        <v>89</v>
      </c>
      <c r="B5015" s="2" t="n">
        <v>44528</v>
      </c>
      <c r="C5015" t="n">
        <v>4400</v>
      </c>
      <c r="D5015" t="inlineStr">
        <is>
          <t>Eine Volksinitiative fordert strengere Regeln für Neu-, Um- und Ausbauten ausserhalb bestehender Bauzonen ("Landschaftsinitiative"). Befürworten Sie dies?</t>
        </is>
      </c>
      <c r="E5015" t="inlineStr">
        <is>
          <t>options4</t>
        </is>
      </c>
      <c r="F5015" t="n">
        <v>5362</v>
      </c>
      <c r="G5015" t="inlineStr">
        <is>
          <t>Umwelt &amp; Naturschutz</t>
        </is>
      </c>
      <c r="H5015" t="inlineStr">
        <is>
          <t>Q01222</t>
        </is>
      </c>
      <c r="I5015" t="inlineStr">
        <is>
          <t>de</t>
        </is>
      </c>
      <c r="J5015" t="b">
        <v>1</v>
      </c>
      <c r="K5015" t="inlineStr">
        <is>
          <t>8ca0ce10d6fa390fe9f0e68277776938</t>
        </is>
      </c>
      <c r="L5015" t="inlineStr">
        <is>
          <t>8ca0ce10d6fa390fe9f0e68277776938</t>
        </is>
      </c>
      <c r="M5015" t="n">
        <v>316</v>
      </c>
      <c r="N5015" t="n">
        <v>316</v>
      </c>
    </row>
    <row r="5016">
      <c r="A5016" t="n">
        <v>464</v>
      </c>
      <c r="B5016" s="2" t="n">
        <v>44262</v>
      </c>
      <c r="C5016" t="n">
        <v>3133</v>
      </c>
      <c r="D5016" t="inlineStr">
        <is>
          <t>Eine Volksinitiative fordert strengere Regeln für Neu-, Um- und Ausbauten ausserhalb bestehender Bauzonen ("Landschaftsinitiative"). Befürworten Sie dies?</t>
        </is>
      </c>
      <c r="E5016" t="inlineStr">
        <is>
          <t>options4</t>
        </is>
      </c>
      <c r="F5016" t="n">
        <v>5352</v>
      </c>
      <c r="G5016" t="inlineStr">
        <is>
          <t>Umwelt &amp; Naturschutz</t>
        </is>
      </c>
      <c r="H5016" t="inlineStr">
        <is>
          <t>Q02467</t>
        </is>
      </c>
      <c r="I5016" t="inlineStr">
        <is>
          <t>de</t>
        </is>
      </c>
      <c r="J5016" t="b">
        <v>1</v>
      </c>
      <c r="K5016" t="inlineStr">
        <is>
          <t>8ca0ce10d6fa390fe9f0e68277776938</t>
        </is>
      </c>
      <c r="L5016" t="inlineStr">
        <is>
          <t>8ca0ce10d6fa390fe9f0e68277776938</t>
        </is>
      </c>
      <c r="M5016" t="n">
        <v>316</v>
      </c>
      <c r="N5016" t="n">
        <v>316</v>
      </c>
    </row>
    <row r="5017">
      <c r="A5017" t="n">
        <v>284</v>
      </c>
      <c r="B5017" t="n">
        <v>2021</v>
      </c>
      <c r="C5017" t="n">
        <v>4525</v>
      </c>
      <c r="D5017" t="inlineStr">
        <is>
          <t>Eine Volksinitiative fordert strengere Regeln für Neu-, Um- und Ausbauten ausserhalb bestehender Bauzonen ("Landschaftsinitiative"). Befürworten Sie dies?</t>
        </is>
      </c>
      <c r="E5017" t="inlineStr">
        <is>
          <t>Standard-4</t>
        </is>
      </c>
      <c r="F5017" t="n">
        <v>13</v>
      </c>
      <c r="G5017" t="inlineStr">
        <is>
          <t>Umweltschutz &amp; Landwirtschaft</t>
        </is>
      </c>
      <c r="H5017" t="inlineStr">
        <is>
          <t>Q08092</t>
        </is>
      </c>
      <c r="I5017" t="inlineStr">
        <is>
          <t>de</t>
        </is>
      </c>
      <c r="J5017" t="b">
        <v>1</v>
      </c>
      <c r="K5017" t="inlineStr">
        <is>
          <t>8ca0ce10d6fa390fe9f0e68277776938</t>
        </is>
      </c>
      <c r="L5017" t="inlineStr">
        <is>
          <t>8ca0ce10d6fa390fe9f0e68277776938</t>
        </is>
      </c>
      <c r="M5017" t="n">
        <v>316</v>
      </c>
      <c r="N5017" t="n">
        <v>316</v>
      </c>
    </row>
    <row r="5018">
      <c r="A5018" t="n">
        <v>291</v>
      </c>
      <c r="B5018" t="n">
        <v>2021</v>
      </c>
      <c r="C5018" t="n">
        <v>4576</v>
      </c>
      <c r="D5018" t="inlineStr">
        <is>
          <t>Eine Volksinitiative fordert strengere Regeln für Neu-, Um- und Ausbauten ausserhalb bestehender Bauzonen ("Landschaftsinitiative"). Befürworten Sie dies?</t>
        </is>
      </c>
      <c r="E5018" t="inlineStr">
        <is>
          <t>Standard-4</t>
        </is>
      </c>
      <c r="F5018" t="n">
        <v>13</v>
      </c>
      <c r="G5018" t="inlineStr">
        <is>
          <t>Umweltschutz &amp; Landwirtschaft</t>
        </is>
      </c>
      <c r="H5018" t="inlineStr">
        <is>
          <t>Q08755</t>
        </is>
      </c>
      <c r="I5018" t="inlineStr">
        <is>
          <t>de</t>
        </is>
      </c>
      <c r="J5018" t="b">
        <v>1</v>
      </c>
      <c r="K5018" t="inlineStr">
        <is>
          <t>8ca0ce10d6fa390fe9f0e68277776938</t>
        </is>
      </c>
      <c r="L5018" t="inlineStr">
        <is>
          <t>8ca0ce10d6fa390fe9f0e68277776938</t>
        </is>
      </c>
      <c r="M5018" t="n">
        <v>316</v>
      </c>
      <c r="N5018" t="n">
        <v>316</v>
      </c>
    </row>
    <row r="5020">
      <c r="A5020" s="1">
        <f>== Cluster 65 – 6 Fragen – alle Fragen identisch ===</f>
        <v/>
      </c>
      <c r="B5020" s="1" t="n"/>
      <c r="C5020" s="1" t="n"/>
      <c r="D5020" s="1" t="n"/>
      <c r="E5020" s="1" t="n"/>
      <c r="F5020" s="1" t="n"/>
      <c r="G5020" s="1" t="n"/>
      <c r="H5020" s="1" t="n"/>
      <c r="I5020" s="1" t="n"/>
      <c r="J5020" s="1" t="n"/>
      <c r="K5020" s="1" t="n"/>
      <c r="L5020" s="1" t="n"/>
      <c r="M5020" s="1" t="n"/>
      <c r="N5020" s="1" t="n"/>
    </row>
    <row r="5021">
      <c r="A5021" t="inlineStr">
        <is>
          <t>ID_Wahl</t>
        </is>
      </c>
      <c r="B5021" t="inlineStr">
        <is>
          <t>Datum</t>
        </is>
      </c>
      <c r="C5021" t="inlineStr">
        <is>
          <t>Frage_ID</t>
        </is>
      </c>
      <c r="D5021" t="inlineStr">
        <is>
          <t>Frage_Text</t>
        </is>
      </c>
      <c r="E5021" t="inlineStr">
        <is>
          <t>Frage_Typ</t>
        </is>
      </c>
      <c r="F5021" t="inlineStr">
        <is>
          <t>Bereich_ID</t>
        </is>
      </c>
      <c r="G5021" t="inlineStr">
        <is>
          <t>Bereich</t>
        </is>
      </c>
      <c r="H5021" t="inlineStr">
        <is>
          <t>ID_gesamt</t>
        </is>
      </c>
      <c r="I5021" t="inlineStr">
        <is>
          <t>Sprache</t>
        </is>
      </c>
      <c r="J5021" t="inlineStr">
        <is>
          <t>Duplikat</t>
        </is>
      </c>
      <c r="K5021" t="inlineStr">
        <is>
          <t>Frage_Hash</t>
        </is>
      </c>
      <c r="L5021" t="inlineStr">
        <is>
          <t>Duplikat_Gruppe</t>
        </is>
      </c>
      <c r="M5021" t="inlineStr">
        <is>
          <t>Cluster_Duplikate</t>
        </is>
      </c>
      <c r="N5021" t="inlineStr">
        <is>
          <t>Cluster_Final</t>
        </is>
      </c>
    </row>
    <row r="5022">
      <c r="A5022" t="n">
        <v>2</v>
      </c>
      <c r="B5022" s="2" t="n">
        <v>43758</v>
      </c>
      <c r="C5022" t="n">
        <v>216</v>
      </c>
      <c r="D5022" t="inlineStr">
        <is>
          <t>Eine Initiative fordert, dass die Haftungsregeln für Unternehmen mit Sitz in der Schweiz in Bezug auf die Einhaltung von Menschenrechten und Umweltstandards im Ausland verschärft werden. Befürworten Sie dies?</t>
        </is>
      </c>
      <c r="E5022" t="inlineStr">
        <is>
          <t>options4</t>
        </is>
      </c>
      <c r="F5022" t="n">
        <v>4676</v>
      </c>
      <c r="G5022" t="inlineStr">
        <is>
          <t>Aussenbeziehungen</t>
        </is>
      </c>
      <c r="H5022" t="inlineStr">
        <is>
          <t>Q00065</t>
        </is>
      </c>
      <c r="I5022" t="inlineStr">
        <is>
          <t>de</t>
        </is>
      </c>
      <c r="J5022" t="b">
        <v>1</v>
      </c>
      <c r="K5022" t="inlineStr">
        <is>
          <t>9f84434b931e39aca65246d36b500ad9</t>
        </is>
      </c>
      <c r="L5022" t="inlineStr">
        <is>
          <t>9f84434b931e39aca65246d36b500ad9</t>
        </is>
      </c>
      <c r="M5022" t="n">
        <v>65</v>
      </c>
      <c r="N5022" t="n">
        <v>65</v>
      </c>
    </row>
    <row r="5023">
      <c r="A5023" t="n">
        <v>5</v>
      </c>
      <c r="B5023" s="2" t="n">
        <v>43898</v>
      </c>
      <c r="C5023" t="n">
        <v>277</v>
      </c>
      <c r="D5023" t="inlineStr">
        <is>
          <t>Eine Initiative fordert, dass die Haftungsregeln für Unternehmen mit Sitz in der Schweiz in Bezug auf die Einhaltung von Menschenrechten und Umweltstandards im Ausland verschärft werden. Befürworten Sie dies?</t>
        </is>
      </c>
      <c r="E5023" t="inlineStr">
        <is>
          <t>options4</t>
        </is>
      </c>
      <c r="F5023" t="n">
        <v>4976</v>
      </c>
      <c r="G5023" t="inlineStr">
        <is>
          <t>Gesellschaft, Kultur &amp; Ethik</t>
        </is>
      </c>
      <c r="H5023" t="inlineStr">
        <is>
          <t>Q00140</t>
        </is>
      </c>
      <c r="I5023" t="inlineStr">
        <is>
          <t>de</t>
        </is>
      </c>
      <c r="J5023" t="b">
        <v>1</v>
      </c>
      <c r="K5023" t="inlineStr">
        <is>
          <t>9f84434b931e39aca65246d36b500ad9</t>
        </is>
      </c>
      <c r="L5023" t="inlineStr">
        <is>
          <t>9f84434b931e39aca65246d36b500ad9</t>
        </is>
      </c>
      <c r="M5023" t="n">
        <v>65</v>
      </c>
      <c r="N5023" t="n">
        <v>65</v>
      </c>
    </row>
    <row r="5024">
      <c r="A5024" t="n">
        <v>222</v>
      </c>
      <c r="B5024" t="n">
        <v>2019</v>
      </c>
      <c r="C5024" t="n">
        <v>3470</v>
      </c>
      <c r="D5024" t="inlineStr">
        <is>
          <t>Eine Initiative fordert, dass die Haftungsregeln für Unternehmen mit Sitz in der Schweiz in Bezug auf die Einhaltung von Menschenrechten und Umweltstandards im Ausland verschärft werden. Befürworten Sie dies?</t>
        </is>
      </c>
      <c r="E5024" t="inlineStr">
        <is>
          <t>Standard-4</t>
        </is>
      </c>
      <c r="F5024" t="n">
        <v>15</v>
      </c>
      <c r="G5024" t="inlineStr">
        <is>
          <t>Wirtschaft &amp; Arbeit</t>
        </is>
      </c>
      <c r="H5024" t="inlineStr">
        <is>
          <t>Q05910</t>
        </is>
      </c>
      <c r="I5024" t="inlineStr">
        <is>
          <t>de</t>
        </is>
      </c>
      <c r="J5024" t="b">
        <v>1</v>
      </c>
      <c r="K5024" t="inlineStr">
        <is>
          <t>9f84434b931e39aca65246d36b500ad9</t>
        </is>
      </c>
      <c r="L5024" t="inlineStr">
        <is>
          <t>9f84434b931e39aca65246d36b500ad9</t>
        </is>
      </c>
      <c r="M5024" t="n">
        <v>65</v>
      </c>
      <c r="N5024" t="n">
        <v>65</v>
      </c>
    </row>
    <row r="5025">
      <c r="A5025" t="n">
        <v>230</v>
      </c>
      <c r="B5025" t="n">
        <v>2020</v>
      </c>
      <c r="C5025" t="n">
        <v>3496</v>
      </c>
      <c r="D5025" t="inlineStr">
        <is>
          <t>Eine Initiative fordert, dass die Haftungsregeln für Unternehmen mit Sitz in der Schweiz in Bezug auf die Einhaltung von Menschenrechten und Umweltstandards im Ausland verschärft werden. Befürworten Sie dies?</t>
        </is>
      </c>
      <c r="E5025" t="inlineStr">
        <is>
          <t>Standard-4</t>
        </is>
      </c>
      <c r="F5025" t="n">
        <v>15</v>
      </c>
      <c r="G5025" t="inlineStr">
        <is>
          <t>Wirtschaft &amp; Arbeit</t>
        </is>
      </c>
      <c r="H5025" t="inlineStr">
        <is>
          <t>Q06202</t>
        </is>
      </c>
      <c r="I5025" t="inlineStr">
        <is>
          <t>de</t>
        </is>
      </c>
      <c r="J5025" t="b">
        <v>1</v>
      </c>
      <c r="K5025" t="inlineStr">
        <is>
          <t>9f84434b931e39aca65246d36b500ad9</t>
        </is>
      </c>
      <c r="L5025" t="inlineStr">
        <is>
          <t>9f84434b931e39aca65246d36b500ad9</t>
        </is>
      </c>
      <c r="M5025" t="n">
        <v>65</v>
      </c>
      <c r="N5025" t="n">
        <v>65</v>
      </c>
    </row>
    <row r="5026">
      <c r="A5026" t="n">
        <v>222</v>
      </c>
      <c r="B5026" t="n">
        <v>2019</v>
      </c>
      <c r="C5026" t="n">
        <v>3470</v>
      </c>
      <c r="D5026" t="inlineStr">
        <is>
          <t>Eine Initiative fordert, dass die Haftungsregeln für Unternehmen mit Sitz in der Schweiz in Bezug auf die Einhaltung von Menschenrechten und Umweltstandards im Ausland verschärft werden. Befürworten Sie dies?</t>
        </is>
      </c>
      <c r="E5026" t="inlineStr">
        <is>
          <t>Standard-4</t>
        </is>
      </c>
      <c r="F5026" t="n">
        <v>15</v>
      </c>
      <c r="G5026" t="inlineStr">
        <is>
          <t>Wirtschaft &amp; Arbeit</t>
        </is>
      </c>
      <c r="H5026" t="inlineStr">
        <is>
          <t>Q07657</t>
        </is>
      </c>
      <c r="I5026" t="inlineStr">
        <is>
          <t>de</t>
        </is>
      </c>
      <c r="J5026" t="b">
        <v>1</v>
      </c>
      <c r="K5026" t="inlineStr">
        <is>
          <t>9f84434b931e39aca65246d36b500ad9</t>
        </is>
      </c>
      <c r="L5026" t="inlineStr">
        <is>
          <t>9f84434b931e39aca65246d36b500ad9</t>
        </is>
      </c>
      <c r="M5026" t="n">
        <v>65</v>
      </c>
      <c r="N5026" t="n">
        <v>65</v>
      </c>
    </row>
    <row r="5027">
      <c r="A5027" t="n">
        <v>230</v>
      </c>
      <c r="B5027" t="n">
        <v>2020</v>
      </c>
      <c r="C5027" t="n">
        <v>3496</v>
      </c>
      <c r="D5027" t="inlineStr">
        <is>
          <t>Eine Initiative fordert, dass die Haftungsregeln für Unternehmen mit Sitz in der Schweiz in Bezug auf die Einhaltung von Menschenrechten und Umweltstandards im Ausland verschärft werden. Befürworten Sie dies?</t>
        </is>
      </c>
      <c r="E5027" t="inlineStr">
        <is>
          <t>Standard-4</t>
        </is>
      </c>
      <c r="F5027" t="n">
        <v>15</v>
      </c>
      <c r="G5027" t="inlineStr">
        <is>
          <t>Wirtschaft &amp; Arbeit</t>
        </is>
      </c>
      <c r="H5027" t="inlineStr">
        <is>
          <t>Q08540</t>
        </is>
      </c>
      <c r="I5027" t="inlineStr">
        <is>
          <t>de</t>
        </is>
      </c>
      <c r="J5027" t="b">
        <v>1</v>
      </c>
      <c r="K5027" t="inlineStr">
        <is>
          <t>9f84434b931e39aca65246d36b500ad9</t>
        </is>
      </c>
      <c r="L5027" t="inlineStr">
        <is>
          <t>9f84434b931e39aca65246d36b500ad9</t>
        </is>
      </c>
      <c r="M5027" t="n">
        <v>65</v>
      </c>
      <c r="N5027" t="n">
        <v>65</v>
      </c>
    </row>
    <row r="5029">
      <c r="A5029" s="1">
        <f>== Cluster 76 – 6 Fragen – alle Fragen identisch ===</f>
        <v/>
      </c>
      <c r="B5029" s="1" t="n"/>
      <c r="C5029" s="1" t="n"/>
      <c r="D5029" s="1" t="n"/>
      <c r="E5029" s="1" t="n"/>
      <c r="F5029" s="1" t="n"/>
      <c r="G5029" s="1" t="n"/>
      <c r="H5029" s="1" t="n"/>
      <c r="I5029" s="1" t="n"/>
      <c r="J5029" s="1" t="n"/>
      <c r="K5029" s="1" t="n"/>
      <c r="L5029" s="1" t="n"/>
      <c r="M5029" s="1" t="n"/>
      <c r="N5029" s="1" t="n"/>
    </row>
    <row r="5030">
      <c r="A5030" t="inlineStr">
        <is>
          <t>ID_Wahl</t>
        </is>
      </c>
      <c r="B5030" t="inlineStr">
        <is>
          <t>Datum</t>
        </is>
      </c>
      <c r="C5030" t="inlineStr">
        <is>
          <t>Frage_ID</t>
        </is>
      </c>
      <c r="D5030" t="inlineStr">
        <is>
          <t>Frage_Text</t>
        </is>
      </c>
      <c r="E5030" t="inlineStr">
        <is>
          <t>Frage_Typ</t>
        </is>
      </c>
      <c r="F5030" t="inlineStr">
        <is>
          <t>Bereich_ID</t>
        </is>
      </c>
      <c r="G5030" t="inlineStr">
        <is>
          <t>Bereich</t>
        </is>
      </c>
      <c r="H5030" t="inlineStr">
        <is>
          <t>ID_gesamt</t>
        </is>
      </c>
      <c r="I5030" t="inlineStr">
        <is>
          <t>Sprache</t>
        </is>
      </c>
      <c r="J5030" t="inlineStr">
        <is>
          <t>Duplikat</t>
        </is>
      </c>
      <c r="K5030" t="inlineStr">
        <is>
          <t>Frage_Hash</t>
        </is>
      </c>
      <c r="L5030" t="inlineStr">
        <is>
          <t>Duplikat_Gruppe</t>
        </is>
      </c>
      <c r="M5030" t="inlineStr">
        <is>
          <t>Cluster_Duplikate</t>
        </is>
      </c>
      <c r="N5030" t="inlineStr">
        <is>
          <t>Cluster_Final</t>
        </is>
      </c>
    </row>
    <row r="5031">
      <c r="A5031" t="n">
        <v>10</v>
      </c>
      <c r="B5031" s="2" t="n">
        <v>43940</v>
      </c>
      <c r="C5031" t="n">
        <v>352</v>
      </c>
      <c r="D5031" t="inlineStr">
        <is>
          <t>Würden Sie eine Verschärfung des Sozialhilfegesetzes im Kanton befürworten (z.B. Begrenzung der Zulagen, tieferer Ansatz des Existenzminimums, höherer Ermessenspielraum bei der Vergabe der Sozialhilfe)?</t>
        </is>
      </c>
      <c r="E5031" t="inlineStr">
        <is>
          <t>options4</t>
        </is>
      </c>
      <c r="F5031" t="n">
        <v>4855</v>
      </c>
      <c r="G5031" t="inlineStr">
        <is>
          <t>Sozialstaat, Familie &amp; Gesundheit</t>
        </is>
      </c>
      <c r="H5031" t="inlineStr">
        <is>
          <t>Q00078</t>
        </is>
      </c>
      <c r="I5031" t="inlineStr">
        <is>
          <t>de</t>
        </is>
      </c>
      <c r="J5031" t="b">
        <v>1</v>
      </c>
      <c r="K5031" t="inlineStr">
        <is>
          <t>ef4be675d1b2c8f1337d45aabd599062</t>
        </is>
      </c>
      <c r="L5031" t="inlineStr">
        <is>
          <t>ef4be675d1b2c8f1337d45aabd599062</t>
        </is>
      </c>
      <c r="M5031" t="n">
        <v>76</v>
      </c>
      <c r="N5031" t="n">
        <v>76</v>
      </c>
    </row>
    <row r="5032">
      <c r="A5032" t="n">
        <v>45</v>
      </c>
      <c r="B5032" s="2" t="n">
        <v>44129</v>
      </c>
      <c r="C5032" t="n">
        <v>2176</v>
      </c>
      <c r="D5032" t="inlineStr">
        <is>
          <t>Würden Sie eine Verschärfung des Sozialhilfegesetzes im Kanton befürworten (z.B. Begrenzung der Zulagen, tieferer Ansatz des Existenzminimums, höherer Ermessenspielraum bei der Vergabe der Sozialhilfe)?</t>
        </is>
      </c>
      <c r="E5032" t="inlineStr">
        <is>
          <t>options4</t>
        </is>
      </c>
      <c r="F5032" t="n">
        <v>4178</v>
      </c>
      <c r="G5032" t="inlineStr">
        <is>
          <t>Sozialstaat &amp; Familie</t>
        </is>
      </c>
      <c r="H5032" t="inlineStr">
        <is>
          <t>Q00617</t>
        </is>
      </c>
      <c r="I5032" t="inlineStr">
        <is>
          <t>de</t>
        </is>
      </c>
      <c r="J5032" t="b">
        <v>1</v>
      </c>
      <c r="K5032" t="inlineStr">
        <is>
          <t>ef4be675d1b2c8f1337d45aabd599062</t>
        </is>
      </c>
      <c r="L5032" t="inlineStr">
        <is>
          <t>ef4be675d1b2c8f1337d45aabd599062</t>
        </is>
      </c>
      <c r="M5032" t="n">
        <v>76</v>
      </c>
      <c r="N5032" t="n">
        <v>76</v>
      </c>
    </row>
    <row r="5033">
      <c r="A5033" t="n">
        <v>75</v>
      </c>
      <c r="B5033" s="2" t="n">
        <v>44465</v>
      </c>
      <c r="C5033" t="n">
        <v>3825</v>
      </c>
      <c r="D5033" t="inlineStr">
        <is>
          <t>Würden Sie eine Verschärfung des Sozialhilfegesetzes im Kanton befürworten (z.B. Begrenzung der Zulagen, tieferer Ansatz des Existenzminimums, höherer Ermessenspielraum bei der Vergabe der Sozialhilfe)?</t>
        </is>
      </c>
      <c r="E5033" t="inlineStr">
        <is>
          <t>options4</t>
        </is>
      </c>
      <c r="F5033" t="n">
        <v>4888</v>
      </c>
      <c r="G5033" t="inlineStr">
        <is>
          <t>Sozialstaat, Familie &amp; Gesundheit</t>
        </is>
      </c>
      <c r="H5033" t="inlineStr">
        <is>
          <t>Q01242</t>
        </is>
      </c>
      <c r="I5033" t="inlineStr">
        <is>
          <t>de</t>
        </is>
      </c>
      <c r="J5033" t="b">
        <v>1</v>
      </c>
      <c r="K5033" t="inlineStr">
        <is>
          <t>ef4be675d1b2c8f1337d45aabd599062</t>
        </is>
      </c>
      <c r="L5033" t="inlineStr">
        <is>
          <t>ef4be675d1b2c8f1337d45aabd599062</t>
        </is>
      </c>
      <c r="M5033" t="n">
        <v>76</v>
      </c>
      <c r="N5033" t="n">
        <v>76</v>
      </c>
    </row>
    <row r="5034">
      <c r="A5034" t="n">
        <v>232</v>
      </c>
      <c r="B5034" t="n">
        <v>2020</v>
      </c>
      <c r="C5034" t="n">
        <v>3534</v>
      </c>
      <c r="D5034" t="inlineStr">
        <is>
          <t>Würden Sie eine Verschärfung des Sozialhilfegesetzes im Kanton befürworten (z.B. Begrenzung der Zulagen, tieferer Ansatz des Existenzminimums, höherer Ermessenspielraum bei der Vergabe der Sozialhilfe)?</t>
        </is>
      </c>
      <c r="E5034" t="inlineStr">
        <is>
          <t>Standard-4</t>
        </is>
      </c>
      <c r="F5034" t="n">
        <v>12</v>
      </c>
      <c r="G5034" t="inlineStr">
        <is>
          <t>Sozialstaat &amp; Familie</t>
        </is>
      </c>
      <c r="H5034" t="inlineStr">
        <is>
          <t>Q06048</t>
        </is>
      </c>
      <c r="I5034" t="inlineStr">
        <is>
          <t>de</t>
        </is>
      </c>
      <c r="J5034" t="b">
        <v>1</v>
      </c>
      <c r="K5034" t="inlineStr">
        <is>
          <t>ef4be675d1b2c8f1337d45aabd599062</t>
        </is>
      </c>
      <c r="L5034" t="inlineStr">
        <is>
          <t>ef4be675d1b2c8f1337d45aabd599062</t>
        </is>
      </c>
      <c r="M5034" t="n">
        <v>76</v>
      </c>
      <c r="N5034" t="n">
        <v>76</v>
      </c>
    </row>
    <row r="5035">
      <c r="A5035" t="n">
        <v>258</v>
      </c>
      <c r="B5035" t="n">
        <v>2020</v>
      </c>
      <c r="C5035" t="n">
        <v>4173</v>
      </c>
      <c r="D5035" t="inlineStr">
        <is>
          <t>Würden Sie eine Verschärfung des Sozialhilfegesetzes im Kanton befürworten (z.B. Begrenzung der Zulagen, tieferer Ansatz des Existenzminimums, höherer Ermessenspielraum bei der Vergabe der Sozialhilfe)?</t>
        </is>
      </c>
      <c r="E5035" t="inlineStr">
        <is>
          <t>Standard-4</t>
        </is>
      </c>
      <c r="F5035" t="n">
        <v>12</v>
      </c>
      <c r="G5035" t="inlineStr">
        <is>
          <t>Sozialstaat &amp; Familie</t>
        </is>
      </c>
      <c r="H5035" t="inlineStr">
        <is>
          <t>Q06762</t>
        </is>
      </c>
      <c r="I5035" t="inlineStr">
        <is>
          <t>de</t>
        </is>
      </c>
      <c r="J5035" t="b">
        <v>1</v>
      </c>
      <c r="K5035" t="inlineStr">
        <is>
          <t>ef4be675d1b2c8f1337d45aabd599062</t>
        </is>
      </c>
      <c r="L5035" t="inlineStr">
        <is>
          <t>ef4be675d1b2c8f1337d45aabd599062</t>
        </is>
      </c>
      <c r="M5035" t="n">
        <v>76</v>
      </c>
      <c r="N5035" t="n">
        <v>76</v>
      </c>
    </row>
    <row r="5036">
      <c r="A5036" t="n">
        <v>232</v>
      </c>
      <c r="B5036" t="n">
        <v>2020</v>
      </c>
      <c r="C5036" t="n">
        <v>3534</v>
      </c>
      <c r="D5036" t="inlineStr">
        <is>
          <t>Würden Sie eine Verschärfung des Sozialhilfegesetzes im Kanton befürworten (z.B. Begrenzung der Zulagen, tieferer Ansatz des Existenzminimums, höherer Ermessenspielraum bei der Vergabe der Sozialhilfe)?</t>
        </is>
      </c>
      <c r="E5036" t="inlineStr">
        <is>
          <t>Standard-4</t>
        </is>
      </c>
      <c r="F5036" t="n">
        <v>12</v>
      </c>
      <c r="G5036" t="inlineStr">
        <is>
          <t>Sozialstaat &amp; Familie</t>
        </is>
      </c>
      <c r="H5036" t="inlineStr">
        <is>
          <t>Q07878</t>
        </is>
      </c>
      <c r="I5036" t="inlineStr">
        <is>
          <t>de</t>
        </is>
      </c>
      <c r="J5036" t="b">
        <v>1</v>
      </c>
      <c r="K5036" t="inlineStr">
        <is>
          <t>ef4be675d1b2c8f1337d45aabd599062</t>
        </is>
      </c>
      <c r="L5036" t="inlineStr">
        <is>
          <t>ef4be675d1b2c8f1337d45aabd599062</t>
        </is>
      </c>
      <c r="M5036" t="n">
        <v>76</v>
      </c>
      <c r="N5036" t="n">
        <v>76</v>
      </c>
    </row>
    <row r="5038">
      <c r="A5038" s="1">
        <f>== Cluster 659 – 6 Fragen – alle Fragen identisch ===</f>
        <v/>
      </c>
      <c r="B5038" s="1" t="n"/>
      <c r="C5038" s="1" t="n"/>
      <c r="D5038" s="1" t="n"/>
      <c r="E5038" s="1" t="n"/>
      <c r="F5038" s="1" t="n"/>
      <c r="G5038" s="1" t="n"/>
      <c r="H5038" s="1" t="n"/>
      <c r="I5038" s="1" t="n"/>
      <c r="J5038" s="1" t="n"/>
      <c r="K5038" s="1" t="n"/>
      <c r="L5038" s="1" t="n"/>
      <c r="M5038" s="1" t="n"/>
      <c r="N5038" s="1" t="n"/>
    </row>
    <row r="5039">
      <c r="A5039" t="inlineStr">
        <is>
          <t>ID_Wahl</t>
        </is>
      </c>
      <c r="B5039" t="inlineStr">
        <is>
          <t>Datum</t>
        </is>
      </c>
      <c r="C5039" t="inlineStr">
        <is>
          <t>Frage_ID</t>
        </is>
      </c>
      <c r="D5039" t="inlineStr">
        <is>
          <t>Frage_Text</t>
        </is>
      </c>
      <c r="E5039" t="inlineStr">
        <is>
          <t>Frage_Typ</t>
        </is>
      </c>
      <c r="F5039" t="inlineStr">
        <is>
          <t>Bereich_ID</t>
        </is>
      </c>
      <c r="G5039" t="inlineStr">
        <is>
          <t>Bereich</t>
        </is>
      </c>
      <c r="H5039" t="inlineStr">
        <is>
          <t>ID_gesamt</t>
        </is>
      </c>
      <c r="I5039" t="inlineStr">
        <is>
          <t>Sprache</t>
        </is>
      </c>
      <c r="J5039" t="inlineStr">
        <is>
          <t>Duplikat</t>
        </is>
      </c>
      <c r="K5039" t="inlineStr">
        <is>
          <t>Frage_Hash</t>
        </is>
      </c>
      <c r="L5039" t="inlineStr">
        <is>
          <t>Duplikat_Gruppe</t>
        </is>
      </c>
      <c r="M5039" t="inlineStr">
        <is>
          <t>Cluster_Duplikate</t>
        </is>
      </c>
      <c r="N5039" t="inlineStr">
        <is>
          <t>Cluster_Final</t>
        </is>
      </c>
    </row>
    <row r="5040">
      <c r="A5040" t="n">
        <v>123</v>
      </c>
      <c r="B5040" t="n">
        <v>2015</v>
      </c>
      <c r="C5040" t="n">
        <v>1879</v>
      </c>
      <c r="D5040" t="inlineStr">
        <is>
          <t>Sollen Personen mit hohem Einkommen und Vermögen mehr Steuern bezahlen (Erhöhung der Steuerprogression)?</t>
        </is>
      </c>
      <c r="E5040" t="inlineStr">
        <is>
          <t>Standard-4</t>
        </is>
      </c>
      <c r="F5040" t="n">
        <v>4</v>
      </c>
      <c r="G5040" t="inlineStr">
        <is>
          <t>Finanzen &amp; Steuern</t>
        </is>
      </c>
      <c r="H5040" t="inlineStr">
        <is>
          <t>Q04573</t>
        </is>
      </c>
      <c r="I5040" t="inlineStr">
        <is>
          <t>de</t>
        </is>
      </c>
      <c r="J5040" t="b">
        <v>1</v>
      </c>
      <c r="K5040" t="inlineStr">
        <is>
          <t>ac30d8bc7a82b35494f440c4c203dd2c</t>
        </is>
      </c>
      <c r="L5040" t="inlineStr">
        <is>
          <t>ac30d8bc7a82b35494f440c4c203dd2c</t>
        </is>
      </c>
      <c r="M5040" t="n">
        <v>659</v>
      </c>
      <c r="N5040" t="n">
        <v>659</v>
      </c>
    </row>
    <row r="5041">
      <c r="A5041" t="n">
        <v>134</v>
      </c>
      <c r="B5041" t="n">
        <v>2016</v>
      </c>
      <c r="C5041" t="n">
        <v>1938</v>
      </c>
      <c r="D5041" t="inlineStr">
        <is>
          <t>Sollen Personen mit hohem Einkommen und Vermögen mehr Steuern bezahlen (Erhöhung der Steuerprogression)?</t>
        </is>
      </c>
      <c r="E5041" t="inlineStr">
        <is>
          <t>Standard-4</t>
        </is>
      </c>
      <c r="F5041" t="n">
        <v>4</v>
      </c>
      <c r="G5041" t="inlineStr">
        <is>
          <t>Finanzen &amp; Steuern</t>
        </is>
      </c>
      <c r="H5041" t="inlineStr">
        <is>
          <t>Q04988</t>
        </is>
      </c>
      <c r="I5041" t="inlineStr">
        <is>
          <t>de</t>
        </is>
      </c>
      <c r="J5041" t="b">
        <v>1</v>
      </c>
      <c r="K5041" t="inlineStr">
        <is>
          <t>ac30d8bc7a82b35494f440c4c203dd2c</t>
        </is>
      </c>
      <c r="L5041" t="inlineStr">
        <is>
          <t>ac30d8bc7a82b35494f440c4c203dd2c</t>
        </is>
      </c>
      <c r="M5041" t="n">
        <v>659</v>
      </c>
      <c r="N5041" t="n">
        <v>659</v>
      </c>
    </row>
    <row r="5042">
      <c r="A5042" t="n">
        <v>156</v>
      </c>
      <c r="B5042" t="n">
        <v>2017</v>
      </c>
      <c r="C5042" t="n">
        <v>2240</v>
      </c>
      <c r="D5042" t="inlineStr">
        <is>
          <t>Sollen Personen mit hohem Einkommen und Vermögen mehr Steuern bezahlen (Erhöhung der Steuerprogression)?</t>
        </is>
      </c>
      <c r="E5042" t="inlineStr">
        <is>
          <t>Standard-4</t>
        </is>
      </c>
      <c r="F5042" t="n">
        <v>4</v>
      </c>
      <c r="G5042" t="inlineStr">
        <is>
          <t>Finanzen &amp; Steuern</t>
        </is>
      </c>
      <c r="H5042" t="inlineStr">
        <is>
          <t>Q05335</t>
        </is>
      </c>
      <c r="I5042" t="inlineStr">
        <is>
          <t>de</t>
        </is>
      </c>
      <c r="J5042" t="b">
        <v>1</v>
      </c>
      <c r="K5042" t="inlineStr">
        <is>
          <t>ac30d8bc7a82b35494f440c4c203dd2c</t>
        </is>
      </c>
      <c r="L5042" t="inlineStr">
        <is>
          <t>ac30d8bc7a82b35494f440c4c203dd2c</t>
        </is>
      </c>
      <c r="M5042" t="n">
        <v>659</v>
      </c>
      <c r="N5042" t="n">
        <v>659</v>
      </c>
    </row>
    <row r="5043">
      <c r="A5043" t="n">
        <v>123</v>
      </c>
      <c r="B5043" t="n">
        <v>2016</v>
      </c>
      <c r="C5043" t="n">
        <v>1879</v>
      </c>
      <c r="D5043" t="inlineStr">
        <is>
          <t>Sollen Personen mit hohem Einkommen und Vermögen mehr Steuern bezahlen (Erhöhung der Steuerprogression)?</t>
        </is>
      </c>
      <c r="E5043" t="inlineStr">
        <is>
          <t>Standard-4</t>
        </is>
      </c>
      <c r="F5043" t="n">
        <v>4</v>
      </c>
      <c r="G5043" t="inlineStr">
        <is>
          <t>Finanzen &amp; Steuern</t>
        </is>
      </c>
      <c r="H5043" t="inlineStr">
        <is>
          <t>Q06682</t>
        </is>
      </c>
      <c r="I5043" t="inlineStr">
        <is>
          <t>de</t>
        </is>
      </c>
      <c r="J5043" t="b">
        <v>1</v>
      </c>
      <c r="K5043" t="inlineStr">
        <is>
          <t>ac30d8bc7a82b35494f440c4c203dd2c</t>
        </is>
      </c>
      <c r="L5043" t="inlineStr">
        <is>
          <t>ac30d8bc7a82b35494f440c4c203dd2c</t>
        </is>
      </c>
      <c r="M5043" t="n">
        <v>659</v>
      </c>
      <c r="N5043" t="n">
        <v>659</v>
      </c>
    </row>
    <row r="5044">
      <c r="A5044" t="n">
        <v>134</v>
      </c>
      <c r="B5044" t="n">
        <v>2016</v>
      </c>
      <c r="C5044" t="n">
        <v>1938</v>
      </c>
      <c r="D5044" t="inlineStr">
        <is>
          <t>Sollen Personen mit hohem Einkommen und Vermögen mehr Steuern bezahlen (Erhöhung der Steuerprogression)?</t>
        </is>
      </c>
      <c r="E5044" t="inlineStr">
        <is>
          <t>Standard-4</t>
        </is>
      </c>
      <c r="F5044" t="n">
        <v>4</v>
      </c>
      <c r="G5044" t="inlineStr">
        <is>
          <t>Finanzen &amp; Steuern</t>
        </is>
      </c>
      <c r="H5044" t="inlineStr">
        <is>
          <t>Q06857</t>
        </is>
      </c>
      <c r="I5044" t="inlineStr">
        <is>
          <t>de</t>
        </is>
      </c>
      <c r="J5044" t="b">
        <v>1</v>
      </c>
      <c r="K5044" t="inlineStr">
        <is>
          <t>ac30d8bc7a82b35494f440c4c203dd2c</t>
        </is>
      </c>
      <c r="L5044" t="inlineStr">
        <is>
          <t>ac30d8bc7a82b35494f440c4c203dd2c</t>
        </is>
      </c>
      <c r="M5044" t="n">
        <v>659</v>
      </c>
      <c r="N5044" t="n">
        <v>659</v>
      </c>
    </row>
    <row r="5045">
      <c r="A5045" t="n">
        <v>156</v>
      </c>
      <c r="B5045" t="n">
        <v>2017</v>
      </c>
      <c r="C5045" t="n">
        <v>2240</v>
      </c>
      <c r="D5045" t="inlineStr">
        <is>
          <t>Sollen Personen mit hohem Einkommen und Vermögen mehr Steuern bezahlen (Erhöhung der Steuerprogression)?</t>
        </is>
      </c>
      <c r="E5045" t="inlineStr">
        <is>
          <t>Standard-4</t>
        </is>
      </c>
      <c r="F5045" t="n">
        <v>4</v>
      </c>
      <c r="G5045" t="inlineStr">
        <is>
          <t>Finanzen &amp; Steuern</t>
        </is>
      </c>
      <c r="H5045" t="inlineStr">
        <is>
          <t>Q08673</t>
        </is>
      </c>
      <c r="I5045" t="inlineStr">
        <is>
          <t>de</t>
        </is>
      </c>
      <c r="J5045" t="b">
        <v>1</v>
      </c>
      <c r="K5045" t="inlineStr">
        <is>
          <t>ac30d8bc7a82b35494f440c4c203dd2c</t>
        </is>
      </c>
      <c r="L5045" t="inlineStr">
        <is>
          <t>ac30d8bc7a82b35494f440c4c203dd2c</t>
        </is>
      </c>
      <c r="M5045" t="n">
        <v>659</v>
      </c>
      <c r="N5045" t="n">
        <v>659</v>
      </c>
    </row>
    <row r="5047">
      <c r="A5047" s="1">
        <f>== Cluster 39 – 6 Fragen – alle Fragen identisch ===</f>
        <v/>
      </c>
      <c r="B5047" s="1" t="n"/>
      <c r="C5047" s="1" t="n"/>
      <c r="D5047" s="1" t="n"/>
      <c r="E5047" s="1" t="n"/>
      <c r="F5047" s="1" t="n"/>
      <c r="G5047" s="1" t="n"/>
      <c r="H5047" s="1" t="n"/>
      <c r="I5047" s="1" t="n"/>
      <c r="J5047" s="1" t="n"/>
      <c r="K5047" s="1" t="n"/>
      <c r="L5047" s="1" t="n"/>
      <c r="M5047" s="1" t="n"/>
      <c r="N5047" s="1" t="n"/>
    </row>
    <row r="5048">
      <c r="A5048" t="inlineStr">
        <is>
          <t>ID_Wahl</t>
        </is>
      </c>
      <c r="B5048" t="inlineStr">
        <is>
          <t>Datum</t>
        </is>
      </c>
      <c r="C5048" t="inlineStr">
        <is>
          <t>Frage_ID</t>
        </is>
      </c>
      <c r="D5048" t="inlineStr">
        <is>
          <t>Frage_Text</t>
        </is>
      </c>
      <c r="E5048" t="inlineStr">
        <is>
          <t>Frage_Typ</t>
        </is>
      </c>
      <c r="F5048" t="inlineStr">
        <is>
          <t>Bereich_ID</t>
        </is>
      </c>
      <c r="G5048" t="inlineStr">
        <is>
          <t>Bereich</t>
        </is>
      </c>
      <c r="H5048" t="inlineStr">
        <is>
          <t>ID_gesamt</t>
        </is>
      </c>
      <c r="I5048" t="inlineStr">
        <is>
          <t>Sprache</t>
        </is>
      </c>
      <c r="J5048" t="inlineStr">
        <is>
          <t>Duplikat</t>
        </is>
      </c>
      <c r="K5048" t="inlineStr">
        <is>
          <t>Frage_Hash</t>
        </is>
      </c>
      <c r="L5048" t="inlineStr">
        <is>
          <t>Duplikat_Gruppe</t>
        </is>
      </c>
      <c r="M5048" t="inlineStr">
        <is>
          <t>Cluster_Duplikate</t>
        </is>
      </c>
      <c r="N5048" t="inlineStr">
        <is>
          <t>Cluster_Final</t>
        </is>
      </c>
    </row>
    <row r="5049">
      <c r="A5049" t="n">
        <v>2</v>
      </c>
      <c r="B5049" s="2" t="n">
        <v>43758</v>
      </c>
      <c r="C5049" t="n">
        <v>138</v>
      </c>
      <c r="D5049" t="inlineStr">
        <is>
          <t>Soll der Kündigungsschutz für ältere Angestellte ausgebaut werden?</t>
        </is>
      </c>
      <c r="E5049" t="inlineStr">
        <is>
          <t>options4</t>
        </is>
      </c>
      <c r="F5049" t="n">
        <v>4512</v>
      </c>
      <c r="G5049" t="inlineStr">
        <is>
          <t>Wirtschaft &amp; Arbeit</t>
        </is>
      </c>
      <c r="H5049" t="inlineStr">
        <is>
          <t>Q00039</t>
        </is>
      </c>
      <c r="I5049" t="inlineStr">
        <is>
          <t>de</t>
        </is>
      </c>
      <c r="J5049" t="b">
        <v>1</v>
      </c>
      <c r="K5049" t="inlineStr">
        <is>
          <t>642a59e0d73a52ab08f0b3b819ee9f0c</t>
        </is>
      </c>
      <c r="L5049" t="inlineStr">
        <is>
          <t>642a59e0d73a52ab08f0b3b819ee9f0c</t>
        </is>
      </c>
      <c r="M5049" t="n">
        <v>39</v>
      </c>
      <c r="N5049" t="n">
        <v>39</v>
      </c>
    </row>
    <row r="5050">
      <c r="A5050" t="n">
        <v>105</v>
      </c>
      <c r="B5050" s="2" t="n">
        <v>44633</v>
      </c>
      <c r="C5050" t="n">
        <v>5435</v>
      </c>
      <c r="D5050" t="inlineStr">
        <is>
          <t>Soll der Kündigungsschutz für ältere Angestellte ausgebaut werden?</t>
        </is>
      </c>
      <c r="E5050" t="inlineStr">
        <is>
          <t>options4</t>
        </is>
      </c>
      <c r="F5050" t="n">
        <v>4616</v>
      </c>
      <c r="G5050" t="inlineStr">
        <is>
          <t>Wirtschaft &amp; Arbeit</t>
        </is>
      </c>
      <c r="H5050" t="inlineStr">
        <is>
          <t>Q01858</t>
        </is>
      </c>
      <c r="I5050" t="inlineStr">
        <is>
          <t>de</t>
        </is>
      </c>
      <c r="J5050" t="b">
        <v>1</v>
      </c>
      <c r="K5050" t="inlineStr">
        <is>
          <t>642a59e0d73a52ab08f0b3b819ee9f0c</t>
        </is>
      </c>
      <c r="L5050" t="inlineStr">
        <is>
          <t>642a59e0d73a52ab08f0b3b819ee9f0c</t>
        </is>
      </c>
      <c r="M5050" t="n">
        <v>39</v>
      </c>
      <c r="N5050" t="n">
        <v>39</v>
      </c>
    </row>
    <row r="5051">
      <c r="A5051" t="n">
        <v>106</v>
      </c>
      <c r="B5051" s="2" t="n">
        <v>44633</v>
      </c>
      <c r="C5051" t="n">
        <v>5326</v>
      </c>
      <c r="D5051" t="inlineStr">
        <is>
          <t>Soll der Kündigungsschutz für ältere Angestellte ausgebaut werden?</t>
        </is>
      </c>
      <c r="E5051" t="inlineStr">
        <is>
          <t>options4</t>
        </is>
      </c>
      <c r="F5051" t="n">
        <v>4614</v>
      </c>
      <c r="G5051" t="inlineStr">
        <is>
          <t>Wirtschaft &amp; Arbeit</t>
        </is>
      </c>
      <c r="H5051" t="inlineStr">
        <is>
          <t>Q01913</t>
        </is>
      </c>
      <c r="I5051" t="inlineStr">
        <is>
          <t>de</t>
        </is>
      </c>
      <c r="J5051" t="b">
        <v>1</v>
      </c>
      <c r="K5051" t="inlineStr">
        <is>
          <t>642a59e0d73a52ab08f0b3b819ee9f0c</t>
        </is>
      </c>
      <c r="L5051" t="inlineStr">
        <is>
          <t>642a59e0d73a52ab08f0b3b819ee9f0c</t>
        </is>
      </c>
      <c r="M5051" t="n">
        <v>39</v>
      </c>
      <c r="N5051" t="n">
        <v>39</v>
      </c>
    </row>
    <row r="5052">
      <c r="A5052" t="n">
        <v>512</v>
      </c>
      <c r="B5052" s="2" t="n">
        <v>44633</v>
      </c>
      <c r="C5052" t="n">
        <v>5327</v>
      </c>
      <c r="D5052" t="inlineStr">
        <is>
          <t>Soll der Kündigungsschutz für ältere Angestellte ausgebaut werden?</t>
        </is>
      </c>
      <c r="E5052" t="inlineStr">
        <is>
          <t>options4</t>
        </is>
      </c>
      <c r="F5052" t="n">
        <v>4617</v>
      </c>
      <c r="G5052" t="inlineStr">
        <is>
          <t>Wirtschaft &amp; Arbeit</t>
        </is>
      </c>
      <c r="H5052" t="inlineStr">
        <is>
          <t>Q02556</t>
        </is>
      </c>
      <c r="I5052" t="inlineStr">
        <is>
          <t>de</t>
        </is>
      </c>
      <c r="J5052" t="b">
        <v>1</v>
      </c>
      <c r="K5052" t="inlineStr">
        <is>
          <t>642a59e0d73a52ab08f0b3b819ee9f0c</t>
        </is>
      </c>
      <c r="L5052" t="inlineStr">
        <is>
          <t>642a59e0d73a52ab08f0b3b819ee9f0c</t>
        </is>
      </c>
      <c r="M5052" t="n">
        <v>39</v>
      </c>
      <c r="N5052" t="n">
        <v>39</v>
      </c>
    </row>
    <row r="5053">
      <c r="A5053" t="n">
        <v>222</v>
      </c>
      <c r="B5053" t="n">
        <v>2019</v>
      </c>
      <c r="C5053" t="n">
        <v>3444</v>
      </c>
      <c r="D5053" t="inlineStr">
        <is>
          <t>Soll der Kündigungsschutz für ältere Angestellte ausgebaut werden?</t>
        </is>
      </c>
      <c r="E5053" t="inlineStr">
        <is>
          <t>Standard-4</t>
        </is>
      </c>
      <c r="F5053" t="n">
        <v>12</v>
      </c>
      <c r="G5053" t="inlineStr">
        <is>
          <t>Sozialstaat &amp; Familie</t>
        </is>
      </c>
      <c r="H5053" t="inlineStr">
        <is>
          <t>Q05889</t>
        </is>
      </c>
      <c r="I5053" t="inlineStr">
        <is>
          <t>de</t>
        </is>
      </c>
      <c r="J5053" t="b">
        <v>1</v>
      </c>
      <c r="K5053" t="inlineStr">
        <is>
          <t>642a59e0d73a52ab08f0b3b819ee9f0c</t>
        </is>
      </c>
      <c r="L5053" t="inlineStr">
        <is>
          <t>642a59e0d73a52ab08f0b3b819ee9f0c</t>
        </is>
      </c>
      <c r="M5053" t="n">
        <v>39</v>
      </c>
      <c r="N5053" t="n">
        <v>39</v>
      </c>
    </row>
    <row r="5054">
      <c r="A5054" t="n">
        <v>222</v>
      </c>
      <c r="B5054" t="n">
        <v>2019</v>
      </c>
      <c r="C5054" t="n">
        <v>3444</v>
      </c>
      <c r="D5054" t="inlineStr">
        <is>
          <t>Soll der Kündigungsschutz für ältere Angestellte ausgebaut werden?</t>
        </is>
      </c>
      <c r="E5054" t="inlineStr">
        <is>
          <t>Standard-4</t>
        </is>
      </c>
      <c r="F5054" t="n">
        <v>12</v>
      </c>
      <c r="G5054" t="inlineStr">
        <is>
          <t>Sozialstaat &amp; Familie</t>
        </is>
      </c>
      <c r="H5054" t="inlineStr">
        <is>
          <t>Q07636</t>
        </is>
      </c>
      <c r="I5054" t="inlineStr">
        <is>
          <t>de</t>
        </is>
      </c>
      <c r="J5054" t="b">
        <v>1</v>
      </c>
      <c r="K5054" t="inlineStr">
        <is>
          <t>642a59e0d73a52ab08f0b3b819ee9f0c</t>
        </is>
      </c>
      <c r="L5054" t="inlineStr">
        <is>
          <t>642a59e0d73a52ab08f0b3b819ee9f0c</t>
        </is>
      </c>
      <c r="M5054" t="n">
        <v>39</v>
      </c>
      <c r="N5054" t="n">
        <v>39</v>
      </c>
    </row>
    <row r="5056">
      <c r="A5056" s="1">
        <f>== Cluster 608 – 6 Fragen – alle Fragen identisch ===</f>
        <v/>
      </c>
      <c r="B5056" s="1" t="n"/>
      <c r="C5056" s="1" t="n"/>
      <c r="D5056" s="1" t="n"/>
      <c r="E5056" s="1" t="n"/>
      <c r="F5056" s="1" t="n"/>
      <c r="G5056" s="1" t="n"/>
      <c r="H5056" s="1" t="n"/>
      <c r="I5056" s="1" t="n"/>
      <c r="J5056" s="1" t="n"/>
      <c r="K5056" s="1" t="n"/>
      <c r="L5056" s="1" t="n"/>
      <c r="M5056" s="1" t="n"/>
      <c r="N5056" s="1" t="n"/>
    </row>
    <row r="5057">
      <c r="A5057" t="inlineStr">
        <is>
          <t>ID_Wahl</t>
        </is>
      </c>
      <c r="B5057" t="inlineStr">
        <is>
          <t>Datum</t>
        </is>
      </c>
      <c r="C5057" t="inlineStr">
        <is>
          <t>Frage_ID</t>
        </is>
      </c>
      <c r="D5057" t="inlineStr">
        <is>
          <t>Frage_Text</t>
        </is>
      </c>
      <c r="E5057" t="inlineStr">
        <is>
          <t>Frage_Typ</t>
        </is>
      </c>
      <c r="F5057" t="inlineStr">
        <is>
          <t>Bereich_ID</t>
        </is>
      </c>
      <c r="G5057" t="inlineStr">
        <is>
          <t>Bereich</t>
        </is>
      </c>
      <c r="H5057" t="inlineStr">
        <is>
          <t>ID_gesamt</t>
        </is>
      </c>
      <c r="I5057" t="inlineStr">
        <is>
          <t>Sprache</t>
        </is>
      </c>
      <c r="J5057" t="inlineStr">
        <is>
          <t>Duplikat</t>
        </is>
      </c>
      <c r="K5057" t="inlineStr">
        <is>
          <t>Frage_Hash</t>
        </is>
      </c>
      <c r="L5057" t="inlineStr">
        <is>
          <t>Duplikat_Gruppe</t>
        </is>
      </c>
      <c r="M5057" t="inlineStr">
        <is>
          <t>Cluster_Duplikate</t>
        </is>
      </c>
      <c r="N5057" t="inlineStr">
        <is>
          <t>Cluster_Final</t>
        </is>
      </c>
    </row>
    <row r="5058">
      <c r="A5058" t="n">
        <v>76</v>
      </c>
      <c r="B5058" t="n">
        <v>2015</v>
      </c>
      <c r="C5058" t="n">
        <v>1141</v>
      </c>
      <c r="D5058" t="inlineStr">
        <is>
          <t>Befürworten Sie befristete Steuererhöhungen als Beitrag zur Sanierung des Kantonshaushalts?</t>
        </is>
      </c>
      <c r="E5058" t="inlineStr">
        <is>
          <t>Standard-4</t>
        </is>
      </c>
      <c r="F5058" t="n">
        <v>4</v>
      </c>
      <c r="G5058" t="inlineStr">
        <is>
          <t>Finanzen &amp; Steuern</t>
        </is>
      </c>
      <c r="H5058" t="inlineStr">
        <is>
          <t>Q04518</t>
        </is>
      </c>
      <c r="I5058" t="inlineStr">
        <is>
          <t>de</t>
        </is>
      </c>
      <c r="J5058" t="b">
        <v>1</v>
      </c>
      <c r="K5058" t="inlineStr">
        <is>
          <t>d96b7a7cc20904ea3865f321598fe703</t>
        </is>
      </c>
      <c r="L5058" t="inlineStr">
        <is>
          <t>d96b7a7cc20904ea3865f321598fe703</t>
        </is>
      </c>
      <c r="M5058" t="n">
        <v>608</v>
      </c>
      <c r="N5058" t="n">
        <v>608</v>
      </c>
    </row>
    <row r="5059">
      <c r="A5059" t="n">
        <v>96</v>
      </c>
      <c r="B5059" t="n">
        <v>2015</v>
      </c>
      <c r="C5059" t="n">
        <v>1198</v>
      </c>
      <c r="D5059" t="inlineStr">
        <is>
          <t>Befürworten Sie befristete Steuererhöhungen als Beitrag zur Sanierung des Kantonshaushalts?</t>
        </is>
      </c>
      <c r="E5059" t="inlineStr">
        <is>
          <t>Standard-4</t>
        </is>
      </c>
      <c r="F5059" t="n">
        <v>4</v>
      </c>
      <c r="G5059" t="inlineStr">
        <is>
          <t>Finanzen &amp; Steuern</t>
        </is>
      </c>
      <c r="H5059" t="inlineStr">
        <is>
          <t>Q04690</t>
        </is>
      </c>
      <c r="I5059" t="inlineStr">
        <is>
          <t>de</t>
        </is>
      </c>
      <c r="J5059" t="b">
        <v>1</v>
      </c>
      <c r="K5059" t="inlineStr">
        <is>
          <t>d96b7a7cc20904ea3865f321598fe703</t>
        </is>
      </c>
      <c r="L5059" t="inlineStr">
        <is>
          <t>d96b7a7cc20904ea3865f321598fe703</t>
        </is>
      </c>
      <c r="M5059" t="n">
        <v>608</v>
      </c>
      <c r="N5059" t="n">
        <v>608</v>
      </c>
    </row>
    <row r="5060">
      <c r="A5060" t="n">
        <v>80</v>
      </c>
      <c r="B5060" t="n">
        <v>2015</v>
      </c>
      <c r="C5060" t="n">
        <v>1255</v>
      </c>
      <c r="D5060" t="inlineStr">
        <is>
          <t>Befürworten Sie befristete Steuererhöhungen als Beitrag zur Sanierung des Kantonshaushalts?</t>
        </is>
      </c>
      <c r="E5060" t="inlineStr">
        <is>
          <t>Standard-4</t>
        </is>
      </c>
      <c r="F5060" t="n">
        <v>4</v>
      </c>
      <c r="G5060" t="inlineStr">
        <is>
          <t>Finanzen &amp; Steuern</t>
        </is>
      </c>
      <c r="H5060" t="inlineStr">
        <is>
          <t>Q04876</t>
        </is>
      </c>
      <c r="I5060" t="inlineStr">
        <is>
          <t>de</t>
        </is>
      </c>
      <c r="J5060" t="b">
        <v>1</v>
      </c>
      <c r="K5060" t="inlineStr">
        <is>
          <t>d96b7a7cc20904ea3865f321598fe703</t>
        </is>
      </c>
      <c r="L5060" t="inlineStr">
        <is>
          <t>d96b7a7cc20904ea3865f321598fe703</t>
        </is>
      </c>
      <c r="M5060" t="n">
        <v>608</v>
      </c>
      <c r="N5060" t="n">
        <v>608</v>
      </c>
    </row>
    <row r="5061">
      <c r="A5061" t="n">
        <v>76</v>
      </c>
      <c r="B5061" t="n">
        <v>2015</v>
      </c>
      <c r="C5061" t="n">
        <v>1141</v>
      </c>
      <c r="D5061" t="inlineStr">
        <is>
          <t>Befürworten Sie befristete Steuererhöhungen als Beitrag zur Sanierung des Kantonshaushalts?</t>
        </is>
      </c>
      <c r="E5061" t="inlineStr">
        <is>
          <t>Standard-4</t>
        </is>
      </c>
      <c r="F5061" t="n">
        <v>4</v>
      </c>
      <c r="G5061" t="inlineStr">
        <is>
          <t>Finanzen &amp; Steuern</t>
        </is>
      </c>
      <c r="H5061" t="inlineStr">
        <is>
          <t>Q06514</t>
        </is>
      </c>
      <c r="I5061" t="inlineStr">
        <is>
          <t>de</t>
        </is>
      </c>
      <c r="J5061" t="b">
        <v>1</v>
      </c>
      <c r="K5061" t="inlineStr">
        <is>
          <t>d96b7a7cc20904ea3865f321598fe703</t>
        </is>
      </c>
      <c r="L5061" t="inlineStr">
        <is>
          <t>d96b7a7cc20904ea3865f321598fe703</t>
        </is>
      </c>
      <c r="M5061" t="n">
        <v>608</v>
      </c>
      <c r="N5061" t="n">
        <v>608</v>
      </c>
    </row>
    <row r="5062">
      <c r="A5062" t="n">
        <v>96</v>
      </c>
      <c r="B5062" t="n">
        <v>2015</v>
      </c>
      <c r="C5062" t="n">
        <v>1198</v>
      </c>
      <c r="D5062" t="inlineStr">
        <is>
          <t>Befürworten Sie befristete Steuererhöhungen als Beitrag zur Sanierung des Kantonshaushalts?</t>
        </is>
      </c>
      <c r="E5062" t="inlineStr">
        <is>
          <t>Standard-4</t>
        </is>
      </c>
      <c r="F5062" t="n">
        <v>4</v>
      </c>
      <c r="G5062" t="inlineStr">
        <is>
          <t>Finanzen &amp; Steuern</t>
        </is>
      </c>
      <c r="H5062" t="inlineStr">
        <is>
          <t>Q07308</t>
        </is>
      </c>
      <c r="I5062" t="inlineStr">
        <is>
          <t>de</t>
        </is>
      </c>
      <c r="J5062" t="b">
        <v>1</v>
      </c>
      <c r="K5062" t="inlineStr">
        <is>
          <t>d96b7a7cc20904ea3865f321598fe703</t>
        </is>
      </c>
      <c r="L5062" t="inlineStr">
        <is>
          <t>d96b7a7cc20904ea3865f321598fe703</t>
        </is>
      </c>
      <c r="M5062" t="n">
        <v>608</v>
      </c>
      <c r="N5062" t="n">
        <v>608</v>
      </c>
    </row>
    <row r="5063">
      <c r="A5063" t="n">
        <v>80</v>
      </c>
      <c r="B5063" t="n">
        <v>2015</v>
      </c>
      <c r="C5063" t="n">
        <v>1255</v>
      </c>
      <c r="D5063" t="inlineStr">
        <is>
          <t>Befürworten Sie befristete Steuererhöhungen als Beitrag zur Sanierung des Kantonshaushalts?</t>
        </is>
      </c>
      <c r="E5063" t="inlineStr">
        <is>
          <t>Standard-4</t>
        </is>
      </c>
      <c r="F5063" t="n">
        <v>4</v>
      </c>
      <c r="G5063" t="inlineStr">
        <is>
          <t>Finanzen &amp; Steuern</t>
        </is>
      </c>
      <c r="H5063" t="inlineStr">
        <is>
          <t>Q08898</t>
        </is>
      </c>
      <c r="I5063" t="inlineStr">
        <is>
          <t>de</t>
        </is>
      </c>
      <c r="J5063" t="b">
        <v>1</v>
      </c>
      <c r="K5063" t="inlineStr">
        <is>
          <t>d96b7a7cc20904ea3865f321598fe703</t>
        </is>
      </c>
      <c r="L5063" t="inlineStr">
        <is>
          <t>d96b7a7cc20904ea3865f321598fe703</t>
        </is>
      </c>
      <c r="M5063" t="n">
        <v>608</v>
      </c>
      <c r="N5063" t="n">
        <v>608</v>
      </c>
    </row>
    <row r="5065">
      <c r="A5065" s="1">
        <f>== Cluster 16 – 6 Fragen – alle Fragen identisch ===</f>
        <v/>
      </c>
      <c r="B5065" s="1" t="n"/>
      <c r="C5065" s="1" t="n"/>
      <c r="D5065" s="1" t="n"/>
      <c r="E5065" s="1" t="n"/>
      <c r="F5065" s="1" t="n"/>
      <c r="G5065" s="1" t="n"/>
      <c r="H5065" s="1" t="n"/>
      <c r="I5065" s="1" t="n"/>
      <c r="J5065" s="1" t="n"/>
      <c r="K5065" s="1" t="n"/>
      <c r="L5065" s="1" t="n"/>
      <c r="M5065" s="1" t="n"/>
      <c r="N5065" s="1" t="n"/>
    </row>
    <row r="5066">
      <c r="A5066" t="inlineStr">
        <is>
          <t>ID_Wahl</t>
        </is>
      </c>
      <c r="B5066" t="inlineStr">
        <is>
          <t>Datum</t>
        </is>
      </c>
      <c r="C5066" t="inlineStr">
        <is>
          <t>Frage_ID</t>
        </is>
      </c>
      <c r="D5066" t="inlineStr">
        <is>
          <t>Frage_Text</t>
        </is>
      </c>
      <c r="E5066" t="inlineStr">
        <is>
          <t>Frage_Typ</t>
        </is>
      </c>
      <c r="F5066" t="inlineStr">
        <is>
          <t>Bereich_ID</t>
        </is>
      </c>
      <c r="G5066" t="inlineStr">
        <is>
          <t>Bereich</t>
        </is>
      </c>
      <c r="H5066" t="inlineStr">
        <is>
          <t>ID_gesamt</t>
        </is>
      </c>
      <c r="I5066" t="inlineStr">
        <is>
          <t>Sprache</t>
        </is>
      </c>
      <c r="J5066" t="inlineStr">
        <is>
          <t>Duplikat</t>
        </is>
      </c>
      <c r="K5066" t="inlineStr">
        <is>
          <t>Frage_Hash</t>
        </is>
      </c>
      <c r="L5066" t="inlineStr">
        <is>
          <t>Duplikat_Gruppe</t>
        </is>
      </c>
      <c r="M5066" t="inlineStr">
        <is>
          <t>Cluster_Duplikate</t>
        </is>
      </c>
      <c r="N5066" t="inlineStr">
        <is>
          <t>Cluster_Final</t>
        </is>
      </c>
    </row>
    <row r="5067">
      <c r="A5067" t="n">
        <v>2</v>
      </c>
      <c r="B5067" s="2" t="n">
        <v>43758</v>
      </c>
      <c r="C5067" t="n">
        <v>65</v>
      </c>
      <c r="D5067" t="inlineStr">
        <is>
          <t>Eine Initiative fordert, dass die Prämienverbilligung so ausgestaltet wird, dass niemand mehr als zehn Prozent des verfügbaren Einkommens für die Krankenkassenprämien aufwenden muss. Befürworten Sie dies?</t>
        </is>
      </c>
      <c r="E5067" t="inlineStr">
        <is>
          <t>options4</t>
        </is>
      </c>
      <c r="F5067" t="n">
        <v>4205</v>
      </c>
      <c r="G5067" t="inlineStr">
        <is>
          <t>Gesundheitswesen</t>
        </is>
      </c>
      <c r="H5067" t="inlineStr">
        <is>
          <t>Q00016</t>
        </is>
      </c>
      <c r="I5067" t="inlineStr">
        <is>
          <t>de</t>
        </is>
      </c>
      <c r="J5067" t="b">
        <v>1</v>
      </c>
      <c r="K5067" t="inlineStr">
        <is>
          <t>032febb869c0aeadebec8564934ea475</t>
        </is>
      </c>
      <c r="L5067" t="inlineStr">
        <is>
          <t>032febb869c0aeadebec8564934ea475</t>
        </is>
      </c>
      <c r="M5067" t="n">
        <v>16</v>
      </c>
      <c r="N5067" t="n">
        <v>16</v>
      </c>
    </row>
    <row r="5068">
      <c r="A5068" t="n">
        <v>5</v>
      </c>
      <c r="B5068" s="2" t="n">
        <v>43898</v>
      </c>
      <c r="C5068" t="n">
        <v>249</v>
      </c>
      <c r="D5068" t="inlineStr">
        <is>
          <t>Eine Initiative fordert, dass die Prämienverbilligung so ausgestaltet wird, dass niemand mehr als zehn Prozent des verfügbaren Einkommens für die Krankenkassenprämien aufwenden muss. Befürworten Sie dies?</t>
        </is>
      </c>
      <c r="E5068" t="inlineStr">
        <is>
          <t>options4</t>
        </is>
      </c>
      <c r="F5068" t="n">
        <v>4854</v>
      </c>
      <c r="G5068" t="inlineStr">
        <is>
          <t>Sozialstaat, Familie &amp; Gesundheit</t>
        </is>
      </c>
      <c r="H5068" t="inlineStr">
        <is>
          <t>Q00126</t>
        </is>
      </c>
      <c r="I5068" t="inlineStr">
        <is>
          <t>de</t>
        </is>
      </c>
      <c r="J5068" t="b">
        <v>1</v>
      </c>
      <c r="K5068" t="inlineStr">
        <is>
          <t>032febb869c0aeadebec8564934ea475</t>
        </is>
      </c>
      <c r="L5068" t="inlineStr">
        <is>
          <t>032febb869c0aeadebec8564934ea475</t>
        </is>
      </c>
      <c r="M5068" t="n">
        <v>16</v>
      </c>
      <c r="N5068" t="n">
        <v>16</v>
      </c>
    </row>
    <row r="5069">
      <c r="A5069" t="n">
        <v>222</v>
      </c>
      <c r="B5069" t="n">
        <v>2019</v>
      </c>
      <c r="C5069" t="n">
        <v>3421</v>
      </c>
      <c r="D5069" t="inlineStr">
        <is>
          <t>Eine Initiative fordert, dass die Prämienverbilligung so ausgestaltet wird, dass niemand mehr als zehn Prozent des verfügbaren Einkommens für die Krankenkassenprämien aufwenden muss. Befürworten Sie dies?</t>
        </is>
      </c>
      <c r="E5069" t="inlineStr">
        <is>
          <t>Standard-4</t>
        </is>
      </c>
      <c r="F5069" t="n">
        <v>6</v>
      </c>
      <c r="G5069" t="inlineStr">
        <is>
          <t>Gesundheit</t>
        </is>
      </c>
      <c r="H5069" t="inlineStr">
        <is>
          <t>Q05867</t>
        </is>
      </c>
      <c r="I5069" t="inlineStr">
        <is>
          <t>de</t>
        </is>
      </c>
      <c r="J5069" t="b">
        <v>1</v>
      </c>
      <c r="K5069" t="inlineStr">
        <is>
          <t>032febb869c0aeadebec8564934ea475</t>
        </is>
      </c>
      <c r="L5069" t="inlineStr">
        <is>
          <t>032febb869c0aeadebec8564934ea475</t>
        </is>
      </c>
      <c r="M5069" t="n">
        <v>16</v>
      </c>
      <c r="N5069" t="n">
        <v>16</v>
      </c>
    </row>
    <row r="5070">
      <c r="A5070" t="n">
        <v>230</v>
      </c>
      <c r="B5070" t="n">
        <v>2020</v>
      </c>
      <c r="C5070" t="n">
        <v>3482</v>
      </c>
      <c r="D5070" t="inlineStr">
        <is>
          <t>Eine Initiative fordert, dass die Prämienverbilligung so ausgestaltet wird, dass niemand mehr als zehn Prozent des verfügbaren Einkommens für die Krankenkassenprämien aufwenden muss. Befürworten Sie dies?</t>
        </is>
      </c>
      <c r="E5070" t="inlineStr">
        <is>
          <t>Standard-4</t>
        </is>
      </c>
      <c r="F5070" t="n">
        <v>6</v>
      </c>
      <c r="G5070" t="inlineStr">
        <is>
          <t>Gesundheit</t>
        </is>
      </c>
      <c r="H5070" t="inlineStr">
        <is>
          <t>Q06174</t>
        </is>
      </c>
      <c r="I5070" t="inlineStr">
        <is>
          <t>de</t>
        </is>
      </c>
      <c r="J5070" t="b">
        <v>1</v>
      </c>
      <c r="K5070" t="inlineStr">
        <is>
          <t>032febb869c0aeadebec8564934ea475</t>
        </is>
      </c>
      <c r="L5070" t="inlineStr">
        <is>
          <t>032febb869c0aeadebec8564934ea475</t>
        </is>
      </c>
      <c r="M5070" t="n">
        <v>16</v>
      </c>
      <c r="N5070" t="n">
        <v>16</v>
      </c>
    </row>
    <row r="5071">
      <c r="A5071" t="n">
        <v>222</v>
      </c>
      <c r="B5071" t="n">
        <v>2019</v>
      </c>
      <c r="C5071" t="n">
        <v>3421</v>
      </c>
      <c r="D5071" t="inlineStr">
        <is>
          <t>Eine Initiative fordert, dass die Prämienverbilligung so ausgestaltet wird, dass niemand mehr als zehn Prozent des verfügbaren Einkommens für die Krankenkassenprämien aufwenden muss. Befürworten Sie dies?</t>
        </is>
      </c>
      <c r="E5071" t="inlineStr">
        <is>
          <t>Standard-4</t>
        </is>
      </c>
      <c r="F5071" t="n">
        <v>6</v>
      </c>
      <c r="G5071" t="inlineStr">
        <is>
          <t>Gesundheit</t>
        </is>
      </c>
      <c r="H5071" t="inlineStr">
        <is>
          <t>Q07614</t>
        </is>
      </c>
      <c r="I5071" t="inlineStr">
        <is>
          <t>de</t>
        </is>
      </c>
      <c r="J5071" t="b">
        <v>1</v>
      </c>
      <c r="K5071" t="inlineStr">
        <is>
          <t>032febb869c0aeadebec8564934ea475</t>
        </is>
      </c>
      <c r="L5071" t="inlineStr">
        <is>
          <t>032febb869c0aeadebec8564934ea475</t>
        </is>
      </c>
      <c r="M5071" t="n">
        <v>16</v>
      </c>
      <c r="N5071" t="n">
        <v>16</v>
      </c>
    </row>
    <row r="5072">
      <c r="A5072" t="n">
        <v>230</v>
      </c>
      <c r="B5072" t="n">
        <v>2020</v>
      </c>
      <c r="C5072" t="n">
        <v>3482</v>
      </c>
      <c r="D5072" t="inlineStr">
        <is>
          <t>Eine Initiative fordert, dass die Prämienverbilligung so ausgestaltet wird, dass niemand mehr als zehn Prozent des verfügbaren Einkommens für die Krankenkassenprämien aufwenden muss. Befürworten Sie dies?</t>
        </is>
      </c>
      <c r="E5072" t="inlineStr">
        <is>
          <t>Standard-4</t>
        </is>
      </c>
      <c r="F5072" t="n">
        <v>6</v>
      </c>
      <c r="G5072" t="inlineStr">
        <is>
          <t>Gesundheit</t>
        </is>
      </c>
      <c r="H5072" t="inlineStr">
        <is>
          <t>Q08513</t>
        </is>
      </c>
      <c r="I5072" t="inlineStr">
        <is>
          <t>de</t>
        </is>
      </c>
      <c r="J5072" t="b">
        <v>1</v>
      </c>
      <c r="K5072" t="inlineStr">
        <is>
          <t>032febb869c0aeadebec8564934ea475</t>
        </is>
      </c>
      <c r="L5072" t="inlineStr">
        <is>
          <t>032febb869c0aeadebec8564934ea475</t>
        </is>
      </c>
      <c r="M5072" t="n">
        <v>16</v>
      </c>
      <c r="N5072" t="n">
        <v>16</v>
      </c>
    </row>
    <row r="5074">
      <c r="A5074" s="1">
        <f>== Cluster 92 – 6 Fragen – alle Fragen identisch ===</f>
        <v/>
      </c>
      <c r="B5074" s="1" t="n"/>
      <c r="C5074" s="1" t="n"/>
      <c r="D5074" s="1" t="n"/>
      <c r="E5074" s="1" t="n"/>
      <c r="F5074" s="1" t="n"/>
      <c r="G5074" s="1" t="n"/>
      <c r="H5074" s="1" t="n"/>
      <c r="I5074" s="1" t="n"/>
      <c r="J5074" s="1" t="n"/>
      <c r="K5074" s="1" t="n"/>
      <c r="L5074" s="1" t="n"/>
      <c r="M5074" s="1" t="n"/>
      <c r="N5074" s="1" t="n"/>
    </row>
    <row r="5075">
      <c r="A5075" t="inlineStr">
        <is>
          <t>ID_Wahl</t>
        </is>
      </c>
      <c r="B5075" t="inlineStr">
        <is>
          <t>Datum</t>
        </is>
      </c>
      <c r="C5075" t="inlineStr">
        <is>
          <t>Frage_ID</t>
        </is>
      </c>
      <c r="D5075" t="inlineStr">
        <is>
          <t>Frage_Text</t>
        </is>
      </c>
      <c r="E5075" t="inlineStr">
        <is>
          <t>Frage_Typ</t>
        </is>
      </c>
      <c r="F5075" t="inlineStr">
        <is>
          <t>Bereich_ID</t>
        </is>
      </c>
      <c r="G5075" t="inlineStr">
        <is>
          <t>Bereich</t>
        </is>
      </c>
      <c r="H5075" t="inlineStr">
        <is>
          <t>ID_gesamt</t>
        </is>
      </c>
      <c r="I5075" t="inlineStr">
        <is>
          <t>Sprache</t>
        </is>
      </c>
      <c r="J5075" t="inlineStr">
        <is>
          <t>Duplikat</t>
        </is>
      </c>
      <c r="K5075" t="inlineStr">
        <is>
          <t>Frage_Hash</t>
        </is>
      </c>
      <c r="L5075" t="inlineStr">
        <is>
          <t>Duplikat_Gruppe</t>
        </is>
      </c>
      <c r="M5075" t="inlineStr">
        <is>
          <t>Cluster_Duplikate</t>
        </is>
      </c>
      <c r="N5075" t="inlineStr">
        <is>
          <t>Cluster_Final</t>
        </is>
      </c>
    </row>
    <row r="5076">
      <c r="A5076" t="n">
        <v>10</v>
      </c>
      <c r="B5076" s="2" t="n">
        <v>43940</v>
      </c>
      <c r="C5076" t="n">
        <v>436</v>
      </c>
      <c r="D5076" t="inlineStr">
        <is>
          <t>Braucht es im Kanton zusätzliche Massnahmen zugunsten des motorisierten Individualverkehrs (z.B. Umfahrungsstrassen, Parkplatzangebot, Busbuchten)?</t>
        </is>
      </c>
      <c r="E5076" t="inlineStr">
        <is>
          <t>options4</t>
        </is>
      </c>
      <c r="F5076" t="n">
        <v>5059</v>
      </c>
      <c r="G5076" t="inlineStr">
        <is>
          <t>Umwelt, Verkehr &amp; Energie</t>
        </is>
      </c>
      <c r="H5076" t="inlineStr">
        <is>
          <t>Q00106</t>
        </is>
      </c>
      <c r="I5076" t="inlineStr">
        <is>
          <t>de</t>
        </is>
      </c>
      <c r="J5076" t="b">
        <v>1</v>
      </c>
      <c r="K5076" t="inlineStr">
        <is>
          <t>7de179cc8ddc63607ea8e8bf3eaa5664</t>
        </is>
      </c>
      <c r="L5076" t="inlineStr">
        <is>
          <t>7de179cc8ddc63607ea8e8bf3eaa5664</t>
        </is>
      </c>
      <c r="M5076" t="n">
        <v>92</v>
      </c>
      <c r="N5076" t="n">
        <v>92</v>
      </c>
    </row>
    <row r="5077">
      <c r="A5077" t="n">
        <v>5</v>
      </c>
      <c r="B5077" s="2" t="n">
        <v>43898</v>
      </c>
      <c r="C5077" t="n">
        <v>303</v>
      </c>
      <c r="D5077" t="inlineStr">
        <is>
          <t>Braucht es im Kanton zusätzliche Massnahmen zugunsten des motorisierten Individualverkehrs (z.B. Umfahrungsstrassen, Parkplatzangebot, Busbuchten)?</t>
        </is>
      </c>
      <c r="E5077" t="inlineStr">
        <is>
          <t>options4</t>
        </is>
      </c>
      <c r="F5077" t="n">
        <v>5058</v>
      </c>
      <c r="G5077" t="inlineStr">
        <is>
          <t>Umwelt, Verkehr &amp; Energie</t>
        </is>
      </c>
      <c r="H5077" t="inlineStr">
        <is>
          <t>Q00153</t>
        </is>
      </c>
      <c r="I5077" t="inlineStr">
        <is>
          <t>de</t>
        </is>
      </c>
      <c r="J5077" t="b">
        <v>1</v>
      </c>
      <c r="K5077" t="inlineStr">
        <is>
          <t>7de179cc8ddc63607ea8e8bf3eaa5664</t>
        </is>
      </c>
      <c r="L5077" t="inlineStr">
        <is>
          <t>7de179cc8ddc63607ea8e8bf3eaa5664</t>
        </is>
      </c>
      <c r="M5077" t="n">
        <v>92</v>
      </c>
      <c r="N5077" t="n">
        <v>92</v>
      </c>
    </row>
    <row r="5078">
      <c r="A5078" t="n">
        <v>232</v>
      </c>
      <c r="B5078" t="n">
        <v>2020</v>
      </c>
      <c r="C5078" t="n">
        <v>3566</v>
      </c>
      <c r="D5078" t="inlineStr">
        <is>
          <t>Braucht es im Kanton zusätzliche Massnahmen zugunsten des motorisierten Individualverkehrs (z.B. Umfahrungsstrassen, Parkplatzangebot, Busbuchten)?</t>
        </is>
      </c>
      <c r="E5078" t="inlineStr">
        <is>
          <t>Standard-4</t>
        </is>
      </c>
      <c r="F5078" t="n">
        <v>14</v>
      </c>
      <c r="G5078" t="inlineStr">
        <is>
          <t>Verkehr</t>
        </is>
      </c>
      <c r="H5078" t="inlineStr">
        <is>
          <t>Q06057</t>
        </is>
      </c>
      <c r="I5078" t="inlineStr">
        <is>
          <t>de</t>
        </is>
      </c>
      <c r="J5078" t="b">
        <v>1</v>
      </c>
      <c r="K5078" t="inlineStr">
        <is>
          <t>7de179cc8ddc63607ea8e8bf3eaa5664</t>
        </is>
      </c>
      <c r="L5078" t="inlineStr">
        <is>
          <t>7de179cc8ddc63607ea8e8bf3eaa5664</t>
        </is>
      </c>
      <c r="M5078" t="n">
        <v>92</v>
      </c>
      <c r="N5078" t="n">
        <v>92</v>
      </c>
    </row>
    <row r="5079">
      <c r="A5079" t="n">
        <v>230</v>
      </c>
      <c r="B5079" t="n">
        <v>2020</v>
      </c>
      <c r="C5079" t="n">
        <v>3510</v>
      </c>
      <c r="D5079" t="inlineStr">
        <is>
          <t>Braucht es im Kanton zusätzliche Massnahmen zugunsten des motorisierten Individualverkehrs (z.B. Umfahrungsstrassen, Parkplatzangebot, Busbuchten)?</t>
        </is>
      </c>
      <c r="E5079" t="inlineStr">
        <is>
          <t>Standard-4</t>
        </is>
      </c>
      <c r="F5079" t="n">
        <v>14</v>
      </c>
      <c r="G5079" t="inlineStr">
        <is>
          <t>Verkehr</t>
        </is>
      </c>
      <c r="H5079" t="inlineStr">
        <is>
          <t>Q06201</t>
        </is>
      </c>
      <c r="I5079" t="inlineStr">
        <is>
          <t>de</t>
        </is>
      </c>
      <c r="J5079" t="b">
        <v>1</v>
      </c>
      <c r="K5079" t="inlineStr">
        <is>
          <t>7de179cc8ddc63607ea8e8bf3eaa5664</t>
        </is>
      </c>
      <c r="L5079" t="inlineStr">
        <is>
          <t>7de179cc8ddc63607ea8e8bf3eaa5664</t>
        </is>
      </c>
      <c r="M5079" t="n">
        <v>92</v>
      </c>
      <c r="N5079" t="n">
        <v>92</v>
      </c>
    </row>
    <row r="5080">
      <c r="A5080" t="n">
        <v>232</v>
      </c>
      <c r="B5080" t="n">
        <v>2020</v>
      </c>
      <c r="C5080" t="n">
        <v>3566</v>
      </c>
      <c r="D5080" t="inlineStr">
        <is>
          <t>Braucht es im Kanton zusätzliche Massnahmen zugunsten des motorisierten Individualverkehrs (z.B. Umfahrungsstrassen, Parkplatzangebot, Busbuchten)?</t>
        </is>
      </c>
      <c r="E5080" t="inlineStr">
        <is>
          <t>Standard-4</t>
        </is>
      </c>
      <c r="F5080" t="n">
        <v>14</v>
      </c>
      <c r="G5080" t="inlineStr">
        <is>
          <t>Verkehr</t>
        </is>
      </c>
      <c r="H5080" t="inlineStr">
        <is>
          <t>Q07887</t>
        </is>
      </c>
      <c r="I5080" t="inlineStr">
        <is>
          <t>de</t>
        </is>
      </c>
      <c r="J5080" t="b">
        <v>1</v>
      </c>
      <c r="K5080" t="inlineStr">
        <is>
          <t>7de179cc8ddc63607ea8e8bf3eaa5664</t>
        </is>
      </c>
      <c r="L5080" t="inlineStr">
        <is>
          <t>7de179cc8ddc63607ea8e8bf3eaa5664</t>
        </is>
      </c>
      <c r="M5080" t="n">
        <v>92</v>
      </c>
      <c r="N5080" t="n">
        <v>92</v>
      </c>
    </row>
    <row r="5081">
      <c r="A5081" t="n">
        <v>230</v>
      </c>
      <c r="B5081" t="n">
        <v>2020</v>
      </c>
      <c r="C5081" t="n">
        <v>3510</v>
      </c>
      <c r="D5081" t="inlineStr">
        <is>
          <t>Braucht es im Kanton zusätzliche Massnahmen zugunsten des motorisierten Individualverkehrs (z.B. Umfahrungsstrassen, Parkplatzangebot, Busbuchten)?</t>
        </is>
      </c>
      <c r="E5081" t="inlineStr">
        <is>
          <t>Standard-4</t>
        </is>
      </c>
      <c r="F5081" t="n">
        <v>14</v>
      </c>
      <c r="G5081" t="inlineStr">
        <is>
          <t>Verkehr</t>
        </is>
      </c>
      <c r="H5081" t="inlineStr">
        <is>
          <t>Q08539</t>
        </is>
      </c>
      <c r="I5081" t="inlineStr">
        <is>
          <t>de</t>
        </is>
      </c>
      <c r="J5081" t="b">
        <v>1</v>
      </c>
      <c r="K5081" t="inlineStr">
        <is>
          <t>7de179cc8ddc63607ea8e8bf3eaa5664</t>
        </is>
      </c>
      <c r="L5081" t="inlineStr">
        <is>
          <t>7de179cc8ddc63607ea8e8bf3eaa5664</t>
        </is>
      </c>
      <c r="M5081" t="n">
        <v>92</v>
      </c>
      <c r="N5081" t="n">
        <v>92</v>
      </c>
    </row>
    <row r="5083">
      <c r="A5083" s="1">
        <f>== Cluster 87 – 6 Fragen – alle Fragen identisch ===</f>
        <v/>
      </c>
      <c r="B5083" s="1" t="n"/>
      <c r="C5083" s="1" t="n"/>
      <c r="D5083" s="1" t="n"/>
      <c r="E5083" s="1" t="n"/>
      <c r="F5083" s="1" t="n"/>
      <c r="G5083" s="1" t="n"/>
      <c r="H5083" s="1" t="n"/>
      <c r="I5083" s="1" t="n"/>
      <c r="J5083" s="1" t="n"/>
      <c r="K5083" s="1" t="n"/>
      <c r="L5083" s="1" t="n"/>
      <c r="M5083" s="1" t="n"/>
      <c r="N5083" s="1" t="n"/>
    </row>
    <row r="5084">
      <c r="A5084" t="inlineStr">
        <is>
          <t>ID_Wahl</t>
        </is>
      </c>
      <c r="B5084" t="inlineStr">
        <is>
          <t>Datum</t>
        </is>
      </c>
      <c r="C5084" t="inlineStr">
        <is>
          <t>Frage_ID</t>
        </is>
      </c>
      <c r="D5084" t="inlineStr">
        <is>
          <t>Frage_Text</t>
        </is>
      </c>
      <c r="E5084" t="inlineStr">
        <is>
          <t>Frage_Typ</t>
        </is>
      </c>
      <c r="F5084" t="inlineStr">
        <is>
          <t>Bereich_ID</t>
        </is>
      </c>
      <c r="G5084" t="inlineStr">
        <is>
          <t>Bereich</t>
        </is>
      </c>
      <c r="H5084" t="inlineStr">
        <is>
          <t>ID_gesamt</t>
        </is>
      </c>
      <c r="I5084" t="inlineStr">
        <is>
          <t>Sprache</t>
        </is>
      </c>
      <c r="J5084" t="inlineStr">
        <is>
          <t>Duplikat</t>
        </is>
      </c>
      <c r="K5084" t="inlineStr">
        <is>
          <t>Frage_Hash</t>
        </is>
      </c>
      <c r="L5084" t="inlineStr">
        <is>
          <t>Duplikat_Gruppe</t>
        </is>
      </c>
      <c r="M5084" t="inlineStr">
        <is>
          <t>Cluster_Duplikate</t>
        </is>
      </c>
      <c r="N5084" t="inlineStr">
        <is>
          <t>Cluster_Final</t>
        </is>
      </c>
    </row>
    <row r="5085">
      <c r="A5085" t="n">
        <v>10</v>
      </c>
      <c r="B5085" s="2" t="n">
        <v>43940</v>
      </c>
      <c r="C5085" t="n">
        <v>412</v>
      </c>
      <c r="D5085" t="inlineStr">
        <is>
          <t>Soll der Kanton auf die Erbringung eigener Dienstleistungen konsequent verzichten, falls dadurch private Angebote konkurrenziert werden?</t>
        </is>
      </c>
      <c r="E5085" t="inlineStr">
        <is>
          <t>options4</t>
        </is>
      </c>
      <c r="F5085" t="n">
        <v>4515</v>
      </c>
      <c r="G5085" t="inlineStr">
        <is>
          <t>Wirtschaft &amp; Arbeit</t>
        </is>
      </c>
      <c r="H5085" t="inlineStr">
        <is>
          <t>Q00098</t>
        </is>
      </c>
      <c r="I5085" t="inlineStr">
        <is>
          <t>de</t>
        </is>
      </c>
      <c r="J5085" t="b">
        <v>1</v>
      </c>
      <c r="K5085" t="inlineStr">
        <is>
          <t>df2ff3d2aa509dad7adfd07cef09ac9d</t>
        </is>
      </c>
      <c r="L5085" t="inlineStr">
        <is>
          <t>df2ff3d2aa509dad7adfd07cef09ac9d</t>
        </is>
      </c>
      <c r="M5085" t="n">
        <v>87</v>
      </c>
      <c r="N5085" t="n">
        <v>87</v>
      </c>
    </row>
    <row r="5086">
      <c r="A5086" t="n">
        <v>5</v>
      </c>
      <c r="B5086" s="2" t="n">
        <v>43898</v>
      </c>
      <c r="C5086" t="n">
        <v>295</v>
      </c>
      <c r="D5086" t="inlineStr">
        <is>
          <t>Soll der Kanton auf die Erbringung eigener Dienstleistungen konsequent verzichten, falls dadurch private Angebote konkurrenziert werden?</t>
        </is>
      </c>
      <c r="E5086" t="inlineStr">
        <is>
          <t>options4</t>
        </is>
      </c>
      <c r="F5086" t="n">
        <v>4514</v>
      </c>
      <c r="G5086" t="inlineStr">
        <is>
          <t>Wirtschaft &amp; Arbeit</t>
        </is>
      </c>
      <c r="H5086" t="inlineStr">
        <is>
          <t>Q00149</t>
        </is>
      </c>
      <c r="I5086" t="inlineStr">
        <is>
          <t>de</t>
        </is>
      </c>
      <c r="J5086" t="b">
        <v>1</v>
      </c>
      <c r="K5086" t="inlineStr">
        <is>
          <t>df2ff3d2aa509dad7adfd07cef09ac9d</t>
        </is>
      </c>
      <c r="L5086" t="inlineStr">
        <is>
          <t>df2ff3d2aa509dad7adfd07cef09ac9d</t>
        </is>
      </c>
      <c r="M5086" t="n">
        <v>87</v>
      </c>
      <c r="N5086" t="n">
        <v>87</v>
      </c>
    </row>
    <row r="5087">
      <c r="A5087" t="n">
        <v>232</v>
      </c>
      <c r="B5087" t="n">
        <v>2020</v>
      </c>
      <c r="C5087" t="n">
        <v>3554</v>
      </c>
      <c r="D5087" t="inlineStr">
        <is>
          <t>Soll der Kanton auf die Erbringung eigener Dienstleistungen konsequent verzichten, falls dadurch private Angebote konkurrenziert werden?</t>
        </is>
      </c>
      <c r="E5087" t="inlineStr">
        <is>
          <t>Standard-4</t>
        </is>
      </c>
      <c r="F5087" t="n">
        <v>15</v>
      </c>
      <c r="G5087" t="inlineStr">
        <is>
          <t>Wirtschaft &amp; Arbeit</t>
        </is>
      </c>
      <c r="H5087" t="inlineStr">
        <is>
          <t>Q06063</t>
        </is>
      </c>
      <c r="I5087" t="inlineStr">
        <is>
          <t>de</t>
        </is>
      </c>
      <c r="J5087" t="b">
        <v>1</v>
      </c>
      <c r="K5087" t="inlineStr">
        <is>
          <t>df2ff3d2aa509dad7adfd07cef09ac9d</t>
        </is>
      </c>
      <c r="L5087" t="inlineStr">
        <is>
          <t>df2ff3d2aa509dad7adfd07cef09ac9d</t>
        </is>
      </c>
      <c r="M5087" t="n">
        <v>87</v>
      </c>
      <c r="N5087" t="n">
        <v>87</v>
      </c>
    </row>
    <row r="5088">
      <c r="A5088" t="n">
        <v>230</v>
      </c>
      <c r="B5088" t="n">
        <v>2020</v>
      </c>
      <c r="C5088" t="n">
        <v>3506</v>
      </c>
      <c r="D5088" t="inlineStr">
        <is>
          <t>Soll der Kanton auf die Erbringung eigener Dienstleistungen konsequent verzichten, falls dadurch private Angebote konkurrenziert werden?</t>
        </is>
      </c>
      <c r="E5088" t="inlineStr">
        <is>
          <t>Standard-4</t>
        </is>
      </c>
      <c r="F5088" t="n">
        <v>15</v>
      </c>
      <c r="G5088" t="inlineStr">
        <is>
          <t>Wirtschaft &amp; Arbeit</t>
        </is>
      </c>
      <c r="H5088" t="inlineStr">
        <is>
          <t>Q06205</t>
        </is>
      </c>
      <c r="I5088" t="inlineStr">
        <is>
          <t>de</t>
        </is>
      </c>
      <c r="J5088" t="b">
        <v>1</v>
      </c>
      <c r="K5088" t="inlineStr">
        <is>
          <t>df2ff3d2aa509dad7adfd07cef09ac9d</t>
        </is>
      </c>
      <c r="L5088" t="inlineStr">
        <is>
          <t>df2ff3d2aa509dad7adfd07cef09ac9d</t>
        </is>
      </c>
      <c r="M5088" t="n">
        <v>87</v>
      </c>
      <c r="N5088" t="n">
        <v>87</v>
      </c>
    </row>
    <row r="5089">
      <c r="A5089" t="n">
        <v>232</v>
      </c>
      <c r="B5089" t="n">
        <v>2020</v>
      </c>
      <c r="C5089" t="n">
        <v>3554</v>
      </c>
      <c r="D5089" t="inlineStr">
        <is>
          <t>Soll der Kanton auf die Erbringung eigener Dienstleistungen konsequent verzichten, falls dadurch private Angebote konkurrenziert werden?</t>
        </is>
      </c>
      <c r="E5089" t="inlineStr">
        <is>
          <t>Standard-4</t>
        </is>
      </c>
      <c r="F5089" t="n">
        <v>15</v>
      </c>
      <c r="G5089" t="inlineStr">
        <is>
          <t>Wirtschaft &amp; Arbeit</t>
        </is>
      </c>
      <c r="H5089" t="inlineStr">
        <is>
          <t>Q07893</t>
        </is>
      </c>
      <c r="I5089" t="inlineStr">
        <is>
          <t>de</t>
        </is>
      </c>
      <c r="J5089" t="b">
        <v>1</v>
      </c>
      <c r="K5089" t="inlineStr">
        <is>
          <t>df2ff3d2aa509dad7adfd07cef09ac9d</t>
        </is>
      </c>
      <c r="L5089" t="inlineStr">
        <is>
          <t>df2ff3d2aa509dad7adfd07cef09ac9d</t>
        </is>
      </c>
      <c r="M5089" t="n">
        <v>87</v>
      </c>
      <c r="N5089" t="n">
        <v>87</v>
      </c>
    </row>
    <row r="5090">
      <c r="A5090" t="n">
        <v>230</v>
      </c>
      <c r="B5090" t="n">
        <v>2020</v>
      </c>
      <c r="C5090" t="n">
        <v>3506</v>
      </c>
      <c r="D5090" t="inlineStr">
        <is>
          <t>Soll der Kanton auf die Erbringung eigener Dienstleistungen konsequent verzichten, falls dadurch private Angebote konkurrenziert werden?</t>
        </is>
      </c>
      <c r="E5090" t="inlineStr">
        <is>
          <t>Standard-4</t>
        </is>
      </c>
      <c r="F5090" t="n">
        <v>15</v>
      </c>
      <c r="G5090" t="inlineStr">
        <is>
          <t>Wirtschaft &amp; Arbeit</t>
        </is>
      </c>
      <c r="H5090" t="inlineStr">
        <is>
          <t>Q08543</t>
        </is>
      </c>
      <c r="I5090" t="inlineStr">
        <is>
          <t>de</t>
        </is>
      </c>
      <c r="J5090" t="b">
        <v>1</v>
      </c>
      <c r="K5090" t="inlineStr">
        <is>
          <t>df2ff3d2aa509dad7adfd07cef09ac9d</t>
        </is>
      </c>
      <c r="L5090" t="inlineStr">
        <is>
          <t>df2ff3d2aa509dad7adfd07cef09ac9d</t>
        </is>
      </c>
      <c r="M5090" t="n">
        <v>87</v>
      </c>
      <c r="N5090" t="n">
        <v>87</v>
      </c>
    </row>
    <row r="5092">
      <c r="A5092" s="1">
        <f>== Cluster 102 – 6 Fragen – alle Fragen identisch ===</f>
        <v/>
      </c>
      <c r="B5092" s="1" t="n"/>
      <c r="C5092" s="1" t="n"/>
      <c r="D5092" s="1" t="n"/>
      <c r="E5092" s="1" t="n"/>
      <c r="F5092" s="1" t="n"/>
      <c r="G5092" s="1" t="n"/>
      <c r="H5092" s="1" t="n"/>
      <c r="I5092" s="1" t="n"/>
      <c r="J5092" s="1" t="n"/>
      <c r="K5092" s="1" t="n"/>
      <c r="L5092" s="1" t="n"/>
      <c r="M5092" s="1" t="n"/>
      <c r="N5092" s="1" t="n"/>
    </row>
    <row r="5093">
      <c r="A5093" t="inlineStr">
        <is>
          <t>ID_Wahl</t>
        </is>
      </c>
      <c r="B5093" t="inlineStr">
        <is>
          <t>Datum</t>
        </is>
      </c>
      <c r="C5093" t="inlineStr">
        <is>
          <t>Frage_ID</t>
        </is>
      </c>
      <c r="D5093" t="inlineStr">
        <is>
          <t>Frage_Text</t>
        </is>
      </c>
      <c r="E5093" t="inlineStr">
        <is>
          <t>Frage_Typ</t>
        </is>
      </c>
      <c r="F5093" t="inlineStr">
        <is>
          <t>Bereich_ID</t>
        </is>
      </c>
      <c r="G5093" t="inlineStr">
        <is>
          <t>Bereich</t>
        </is>
      </c>
      <c r="H5093" t="inlineStr">
        <is>
          <t>ID_gesamt</t>
        </is>
      </c>
      <c r="I5093" t="inlineStr">
        <is>
          <t>Sprache</t>
        </is>
      </c>
      <c r="J5093" t="inlineStr">
        <is>
          <t>Duplikat</t>
        </is>
      </c>
      <c r="K5093" t="inlineStr">
        <is>
          <t>Frage_Hash</t>
        </is>
      </c>
      <c r="L5093" t="inlineStr">
        <is>
          <t>Duplikat_Gruppe</t>
        </is>
      </c>
      <c r="M5093" t="inlineStr">
        <is>
          <t>Cluster_Duplikate</t>
        </is>
      </c>
      <c r="N5093" t="inlineStr">
        <is>
          <t>Cluster_Final</t>
        </is>
      </c>
    </row>
    <row r="5094">
      <c r="A5094" t="n">
        <v>5</v>
      </c>
      <c r="B5094" s="2" t="n">
        <v>43898</v>
      </c>
      <c r="C5094" t="n">
        <v>255</v>
      </c>
      <c r="D5094" t="inlineStr">
        <is>
          <t>Sollen Personen, welche zu Hause unbezahlt Angehörige pflegen, bei den kantonalen Steuern neu einen Abzug (z.B. 5'000 CHF) geltend machen können?</t>
        </is>
      </c>
      <c r="E5094" t="inlineStr">
        <is>
          <t>options4</t>
        </is>
      </c>
      <c r="F5094" t="n">
        <v>4854</v>
      </c>
      <c r="G5094" t="inlineStr">
        <is>
          <t>Sozialstaat, Familie &amp; Gesundheit</t>
        </is>
      </c>
      <c r="H5094" t="inlineStr">
        <is>
          <t>Q00129</t>
        </is>
      </c>
      <c r="I5094" t="inlineStr">
        <is>
          <t>de</t>
        </is>
      </c>
      <c r="J5094" t="b">
        <v>1</v>
      </c>
      <c r="K5094" t="inlineStr">
        <is>
          <t>f9eff582083ec38d7a411b9965acfcb8</t>
        </is>
      </c>
      <c r="L5094" t="inlineStr">
        <is>
          <t>f9eff582083ec38d7a411b9965acfcb8</t>
        </is>
      </c>
      <c r="M5094" t="n">
        <v>102</v>
      </c>
      <c r="N5094" t="n">
        <v>102</v>
      </c>
    </row>
    <row r="5095">
      <c r="A5095" t="n">
        <v>9</v>
      </c>
      <c r="B5095" s="2" t="n">
        <v>43912</v>
      </c>
      <c r="C5095" t="n">
        <v>739</v>
      </c>
      <c r="D5095" t="inlineStr">
        <is>
          <t>Sollen Personen, welche zu Hause unbezahlt Angehörige pflegen, bei den kantonalen Steuern neu einen Abzug (z.B. 5'000 CHF) geltend machen können?</t>
        </is>
      </c>
      <c r="E5095" t="inlineStr">
        <is>
          <t>options4</t>
        </is>
      </c>
      <c r="F5095" t="n">
        <v>4860</v>
      </c>
      <c r="G5095" t="inlineStr">
        <is>
          <t>Sozialstaat, Familie &amp; Gesundheit</t>
        </is>
      </c>
      <c r="H5095" t="inlineStr">
        <is>
          <t>Q00225</t>
        </is>
      </c>
      <c r="I5095" t="inlineStr">
        <is>
          <t>de</t>
        </is>
      </c>
      <c r="J5095" t="b">
        <v>1</v>
      </c>
      <c r="K5095" t="inlineStr">
        <is>
          <t>f9eff582083ec38d7a411b9965acfcb8</t>
        </is>
      </c>
      <c r="L5095" t="inlineStr">
        <is>
          <t>f9eff582083ec38d7a411b9965acfcb8</t>
        </is>
      </c>
      <c r="M5095" t="n">
        <v>102</v>
      </c>
      <c r="N5095" t="n">
        <v>102</v>
      </c>
    </row>
    <row r="5096">
      <c r="A5096" t="n">
        <v>237</v>
      </c>
      <c r="B5096" t="n">
        <v>2020</v>
      </c>
      <c r="C5096" t="n">
        <v>3688</v>
      </c>
      <c r="D5096" t="inlineStr">
        <is>
          <t>Sollen Personen, welche zu Hause unbezahlt Angehörige pflegen, bei den kantonalen Steuern neu einen Abzug (z.B. 5'000 CHF) geltend machen können?</t>
        </is>
      </c>
      <c r="E5096" t="inlineStr">
        <is>
          <t>Standard-4</t>
        </is>
      </c>
      <c r="F5096" t="n">
        <v>6</v>
      </c>
      <c r="G5096" t="inlineStr">
        <is>
          <t>Gesundheit</t>
        </is>
      </c>
      <c r="H5096" t="inlineStr">
        <is>
          <t>Q06081</t>
        </is>
      </c>
      <c r="I5096" t="inlineStr">
        <is>
          <t>de</t>
        </is>
      </c>
      <c r="J5096" t="b">
        <v>1</v>
      </c>
      <c r="K5096" t="inlineStr">
        <is>
          <t>f9eff582083ec38d7a411b9965acfcb8</t>
        </is>
      </c>
      <c r="L5096" t="inlineStr">
        <is>
          <t>f9eff582083ec38d7a411b9965acfcb8</t>
        </is>
      </c>
      <c r="M5096" t="n">
        <v>102</v>
      </c>
      <c r="N5096" t="n">
        <v>102</v>
      </c>
    </row>
    <row r="5097">
      <c r="A5097" t="n">
        <v>230</v>
      </c>
      <c r="B5097" t="n">
        <v>2020</v>
      </c>
      <c r="C5097" t="n">
        <v>3485</v>
      </c>
      <c r="D5097" t="inlineStr">
        <is>
          <t>Sollen Personen, welche zu Hause unbezahlt Angehörige pflegen, bei den kantonalen Steuern neu einen Abzug (z.B. 5'000 CHF) geltend machen können?</t>
        </is>
      </c>
      <c r="E5097" t="inlineStr">
        <is>
          <t>Standard-4</t>
        </is>
      </c>
      <c r="F5097" t="n">
        <v>6</v>
      </c>
      <c r="G5097" t="inlineStr">
        <is>
          <t>Gesundheit</t>
        </is>
      </c>
      <c r="H5097" t="inlineStr">
        <is>
          <t>Q06175</t>
        </is>
      </c>
      <c r="I5097" t="inlineStr">
        <is>
          <t>de</t>
        </is>
      </c>
      <c r="J5097" t="b">
        <v>1</v>
      </c>
      <c r="K5097" t="inlineStr">
        <is>
          <t>f9eff582083ec38d7a411b9965acfcb8</t>
        </is>
      </c>
      <c r="L5097" t="inlineStr">
        <is>
          <t>f9eff582083ec38d7a411b9965acfcb8</t>
        </is>
      </c>
      <c r="M5097" t="n">
        <v>102</v>
      </c>
      <c r="N5097" t="n">
        <v>102</v>
      </c>
    </row>
    <row r="5098">
      <c r="A5098" t="n">
        <v>237</v>
      </c>
      <c r="B5098" t="n">
        <v>2020</v>
      </c>
      <c r="C5098" t="n">
        <v>3688</v>
      </c>
      <c r="D5098" t="inlineStr">
        <is>
          <t>Sollen Personen, welche zu Hause unbezahlt Angehörige pflegen, bei den kantonalen Steuern neu einen Abzug (z.B. 5'000 CHF) geltend machen können?</t>
        </is>
      </c>
      <c r="E5098" t="inlineStr">
        <is>
          <t>Standard-4</t>
        </is>
      </c>
      <c r="F5098" t="n">
        <v>6</v>
      </c>
      <c r="G5098" t="inlineStr">
        <is>
          <t>Gesundheit</t>
        </is>
      </c>
      <c r="H5098" t="inlineStr">
        <is>
          <t>Q08121</t>
        </is>
      </c>
      <c r="I5098" t="inlineStr">
        <is>
          <t>de</t>
        </is>
      </c>
      <c r="J5098" t="b">
        <v>1</v>
      </c>
      <c r="K5098" t="inlineStr">
        <is>
          <t>f9eff582083ec38d7a411b9965acfcb8</t>
        </is>
      </c>
      <c r="L5098" t="inlineStr">
        <is>
          <t>f9eff582083ec38d7a411b9965acfcb8</t>
        </is>
      </c>
      <c r="M5098" t="n">
        <v>102</v>
      </c>
      <c r="N5098" t="n">
        <v>102</v>
      </c>
    </row>
    <row r="5099">
      <c r="A5099" t="n">
        <v>230</v>
      </c>
      <c r="B5099" t="n">
        <v>2020</v>
      </c>
      <c r="C5099" t="n">
        <v>3485</v>
      </c>
      <c r="D5099" t="inlineStr">
        <is>
          <t>Sollen Personen, welche zu Hause unbezahlt Angehörige pflegen, bei den kantonalen Steuern neu einen Abzug (z.B. 5'000 CHF) geltend machen können?</t>
        </is>
      </c>
      <c r="E5099" t="inlineStr">
        <is>
          <t>Standard-4</t>
        </is>
      </c>
      <c r="F5099" t="n">
        <v>6</v>
      </c>
      <c r="G5099" t="inlineStr">
        <is>
          <t>Gesundheit</t>
        </is>
      </c>
      <c r="H5099" t="inlineStr">
        <is>
          <t>Q08514</t>
        </is>
      </c>
      <c r="I5099" t="inlineStr">
        <is>
          <t>de</t>
        </is>
      </c>
      <c r="J5099" t="b">
        <v>1</v>
      </c>
      <c r="K5099" t="inlineStr">
        <is>
          <t>f9eff582083ec38d7a411b9965acfcb8</t>
        </is>
      </c>
      <c r="L5099" t="inlineStr">
        <is>
          <t>f9eff582083ec38d7a411b9965acfcb8</t>
        </is>
      </c>
      <c r="M5099" t="n">
        <v>102</v>
      </c>
      <c r="N5099" t="n">
        <v>102</v>
      </c>
    </row>
    <row r="5101">
      <c r="A5101" s="1">
        <f>== Cluster 44 – 6 Fragen – alle Fragen identisch ===</f>
        <v/>
      </c>
      <c r="B5101" s="1" t="n"/>
      <c r="C5101" s="1" t="n"/>
      <c r="D5101" s="1" t="n"/>
      <c r="E5101" s="1" t="n"/>
      <c r="F5101" s="1" t="n"/>
      <c r="G5101" s="1" t="n"/>
      <c r="H5101" s="1" t="n"/>
      <c r="I5101" s="1" t="n"/>
      <c r="J5101" s="1" t="n"/>
      <c r="K5101" s="1" t="n"/>
      <c r="L5101" s="1" t="n"/>
      <c r="M5101" s="1" t="n"/>
      <c r="N5101" s="1" t="n"/>
    </row>
    <row r="5102">
      <c r="A5102" t="inlineStr">
        <is>
          <t>ID_Wahl</t>
        </is>
      </c>
      <c r="B5102" t="inlineStr">
        <is>
          <t>Datum</t>
        </is>
      </c>
      <c r="C5102" t="inlineStr">
        <is>
          <t>Frage_ID</t>
        </is>
      </c>
      <c r="D5102" t="inlineStr">
        <is>
          <t>Frage_Text</t>
        </is>
      </c>
      <c r="E5102" t="inlineStr">
        <is>
          <t>Frage_Typ</t>
        </is>
      </c>
      <c r="F5102" t="inlineStr">
        <is>
          <t>Bereich_ID</t>
        </is>
      </c>
      <c r="G5102" t="inlineStr">
        <is>
          <t>Bereich</t>
        </is>
      </c>
      <c r="H5102" t="inlineStr">
        <is>
          <t>ID_gesamt</t>
        </is>
      </c>
      <c r="I5102" t="inlineStr">
        <is>
          <t>Sprache</t>
        </is>
      </c>
      <c r="J5102" t="inlineStr">
        <is>
          <t>Duplikat</t>
        </is>
      </c>
      <c r="K5102" t="inlineStr">
        <is>
          <t>Frage_Hash</t>
        </is>
      </c>
      <c r="L5102" t="inlineStr">
        <is>
          <t>Duplikat_Gruppe</t>
        </is>
      </c>
      <c r="M5102" t="inlineStr">
        <is>
          <t>Cluster_Duplikate</t>
        </is>
      </c>
      <c r="N5102" t="inlineStr">
        <is>
          <t>Cluster_Final</t>
        </is>
      </c>
    </row>
    <row r="5103">
      <c r="A5103" t="n">
        <v>2</v>
      </c>
      <c r="B5103" s="2" t="n">
        <v>43758</v>
      </c>
      <c r="C5103" t="n">
        <v>153</v>
      </c>
      <c r="D5103" t="inlineStr">
        <is>
          <t>Bislang wird auf fossile Brennstoffe (z.B. Heizöl oder Erdgas) eine CO2-Abgabe erhoben. Soll diese Abgabe auch auf Treibstoffe (z.B. Benzin und Diesel) ausgeweitet werden?</t>
        </is>
      </c>
      <c r="E5103" t="inlineStr">
        <is>
          <t>options4</t>
        </is>
      </c>
      <c r="F5103" t="n">
        <v>4636</v>
      </c>
      <c r="G5103" t="inlineStr">
        <is>
          <t>Energie &amp; Verkehr</t>
        </is>
      </c>
      <c r="H5103" t="inlineStr">
        <is>
          <t>Q00044</t>
        </is>
      </c>
      <c r="I5103" t="inlineStr">
        <is>
          <t>de</t>
        </is>
      </c>
      <c r="J5103" t="b">
        <v>1</v>
      </c>
      <c r="K5103" t="inlineStr">
        <is>
          <t>b10d1636e441ee64acbd0b0f89eae289</t>
        </is>
      </c>
      <c r="L5103" t="inlineStr">
        <is>
          <t>b10d1636e441ee64acbd0b0f89eae289</t>
        </is>
      </c>
      <c r="M5103" t="n">
        <v>44</v>
      </c>
      <c r="N5103" t="n">
        <v>44</v>
      </c>
    </row>
    <row r="5104">
      <c r="A5104" t="n">
        <v>9</v>
      </c>
      <c r="B5104" s="2" t="n">
        <v>43912</v>
      </c>
      <c r="C5104" t="n">
        <v>814</v>
      </c>
      <c r="D5104" t="inlineStr">
        <is>
          <t>Bislang wird auf fossile Brennstoffe (z.B. Heizöl oder Erdgas) eine CO2-Abgabe erhoben. Soll diese Abgabe auch auf Treibstoffe (z.B. Benzin und Diesel) ausgeweitet werden?</t>
        </is>
      </c>
      <c r="E5104" t="inlineStr">
        <is>
          <t>options4</t>
        </is>
      </c>
      <c r="F5104" t="n">
        <v>5064</v>
      </c>
      <c r="G5104" t="inlineStr">
        <is>
          <t>Umwelt, Verkehr &amp; Energie</t>
        </is>
      </c>
      <c r="H5104" t="inlineStr">
        <is>
          <t>Q00250</t>
        </is>
      </c>
      <c r="I5104" t="inlineStr">
        <is>
          <t>de</t>
        </is>
      </c>
      <c r="J5104" t="b">
        <v>1</v>
      </c>
      <c r="K5104" t="inlineStr">
        <is>
          <t>b10d1636e441ee64acbd0b0f89eae289</t>
        </is>
      </c>
      <c r="L5104" t="inlineStr">
        <is>
          <t>b10d1636e441ee64acbd0b0f89eae289</t>
        </is>
      </c>
      <c r="M5104" t="n">
        <v>44</v>
      </c>
      <c r="N5104" t="n">
        <v>44</v>
      </c>
    </row>
    <row r="5105">
      <c r="A5105" t="n">
        <v>222</v>
      </c>
      <c r="B5105" t="n">
        <v>2019</v>
      </c>
      <c r="C5105" t="n">
        <v>3449</v>
      </c>
      <c r="D5105" t="inlineStr">
        <is>
          <t>Bislang wird auf fossile Brennstoffe (z.B. Heizöl oder Erdgas) eine CO2-Abgabe erhoben. Soll diese Abgabe auch auf Treibstoffe (z.B. Benzin und Diesel) ausgeweitet werden?</t>
        </is>
      </c>
      <c r="E5105" t="inlineStr">
        <is>
          <t>Standard-4</t>
        </is>
      </c>
      <c r="F5105" t="n">
        <v>13</v>
      </c>
      <c r="G5105" t="inlineStr">
        <is>
          <t>Umweltschutz &amp; Landwirtschaft</t>
        </is>
      </c>
      <c r="H5105" t="inlineStr">
        <is>
          <t>Q05898</t>
        </is>
      </c>
      <c r="I5105" t="inlineStr">
        <is>
          <t>de</t>
        </is>
      </c>
      <c r="J5105" t="b">
        <v>1</v>
      </c>
      <c r="K5105" t="inlineStr">
        <is>
          <t>b10d1636e441ee64acbd0b0f89eae289</t>
        </is>
      </c>
      <c r="L5105" t="inlineStr">
        <is>
          <t>b10d1636e441ee64acbd0b0f89eae289</t>
        </is>
      </c>
      <c r="M5105" t="n">
        <v>44</v>
      </c>
      <c r="N5105" t="n">
        <v>44</v>
      </c>
    </row>
    <row r="5106">
      <c r="A5106" t="n">
        <v>237</v>
      </c>
      <c r="B5106" t="n">
        <v>2020</v>
      </c>
      <c r="C5106" t="n">
        <v>3713</v>
      </c>
      <c r="D5106" t="inlineStr">
        <is>
          <t>Bislang wird auf fossile Brennstoffe (z.B. Heizöl oder Erdgas) eine CO2-Abgabe erhoben. Soll diese Abgabe auch auf Treibstoffe (z.B. Benzin und Diesel) ausgeweitet werden?</t>
        </is>
      </c>
      <c r="E5106" t="inlineStr">
        <is>
          <t>Standard-4</t>
        </is>
      </c>
      <c r="F5106" t="n">
        <v>13</v>
      </c>
      <c r="G5106" t="inlineStr">
        <is>
          <t>Umweltschutz &amp; Landwirtschaft</t>
        </is>
      </c>
      <c r="H5106" t="inlineStr">
        <is>
          <t>Q06102</t>
        </is>
      </c>
      <c r="I5106" t="inlineStr">
        <is>
          <t>de</t>
        </is>
      </c>
      <c r="J5106" t="b">
        <v>1</v>
      </c>
      <c r="K5106" t="inlineStr">
        <is>
          <t>b10d1636e441ee64acbd0b0f89eae289</t>
        </is>
      </c>
      <c r="L5106" t="inlineStr">
        <is>
          <t>b10d1636e441ee64acbd0b0f89eae289</t>
        </is>
      </c>
      <c r="M5106" t="n">
        <v>44</v>
      </c>
      <c r="N5106" t="n">
        <v>44</v>
      </c>
    </row>
    <row r="5107">
      <c r="A5107" t="n">
        <v>222</v>
      </c>
      <c r="B5107" t="n">
        <v>2019</v>
      </c>
      <c r="C5107" t="n">
        <v>3449</v>
      </c>
      <c r="D5107" t="inlineStr">
        <is>
          <t>Bislang wird auf fossile Brennstoffe (z.B. Heizöl oder Erdgas) eine CO2-Abgabe erhoben. Soll diese Abgabe auch auf Treibstoffe (z.B. Benzin und Diesel) ausgeweitet werden?</t>
        </is>
      </c>
      <c r="E5107" t="inlineStr">
        <is>
          <t>Standard-4</t>
        </is>
      </c>
      <c r="F5107" t="n">
        <v>13</v>
      </c>
      <c r="G5107" t="inlineStr">
        <is>
          <t>Umweltschutz &amp; Landwirtschaft</t>
        </is>
      </c>
      <c r="H5107" t="inlineStr">
        <is>
          <t>Q07645</t>
        </is>
      </c>
      <c r="I5107" t="inlineStr">
        <is>
          <t>de</t>
        </is>
      </c>
      <c r="J5107" t="b">
        <v>1</v>
      </c>
      <c r="K5107" t="inlineStr">
        <is>
          <t>b10d1636e441ee64acbd0b0f89eae289</t>
        </is>
      </c>
      <c r="L5107" t="inlineStr">
        <is>
          <t>b10d1636e441ee64acbd0b0f89eae289</t>
        </is>
      </c>
      <c r="M5107" t="n">
        <v>44</v>
      </c>
      <c r="N5107" t="n">
        <v>44</v>
      </c>
    </row>
    <row r="5108">
      <c r="A5108" t="n">
        <v>237</v>
      </c>
      <c r="B5108" t="n">
        <v>2020</v>
      </c>
      <c r="C5108" t="n">
        <v>3713</v>
      </c>
      <c r="D5108" t="inlineStr">
        <is>
          <t>Bislang wird auf fossile Brennstoffe (z.B. Heizöl oder Erdgas) eine CO2-Abgabe erhoben. Soll diese Abgabe auch auf Treibstoffe (z.B. Benzin und Diesel) ausgeweitet werden?</t>
        </is>
      </c>
      <c r="E5108" t="inlineStr">
        <is>
          <t>Standard-4</t>
        </is>
      </c>
      <c r="F5108" t="n">
        <v>13</v>
      </c>
      <c r="G5108" t="inlineStr">
        <is>
          <t>Umweltschutz &amp; Landwirtschaft</t>
        </is>
      </c>
      <c r="H5108" t="inlineStr">
        <is>
          <t>Q08142</t>
        </is>
      </c>
      <c r="I5108" t="inlineStr">
        <is>
          <t>de</t>
        </is>
      </c>
      <c r="J5108" t="b">
        <v>1</v>
      </c>
      <c r="K5108" t="inlineStr">
        <is>
          <t>b10d1636e441ee64acbd0b0f89eae289</t>
        </is>
      </c>
      <c r="L5108" t="inlineStr">
        <is>
          <t>b10d1636e441ee64acbd0b0f89eae289</t>
        </is>
      </c>
      <c r="M5108" t="n">
        <v>44</v>
      </c>
      <c r="N5108" t="n">
        <v>44</v>
      </c>
    </row>
    <row r="5110">
      <c r="A5110" s="1">
        <f>== Cluster 568 – 6 Fragen – alle Fragen identisch ===</f>
        <v/>
      </c>
      <c r="B5110" s="1" t="n"/>
      <c r="C5110" s="1" t="n"/>
      <c r="D5110" s="1" t="n"/>
      <c r="E5110" s="1" t="n"/>
      <c r="F5110" s="1" t="n"/>
      <c r="G5110" s="1" t="n"/>
      <c r="H5110" s="1" t="n"/>
      <c r="I5110" s="1" t="n"/>
      <c r="J5110" s="1" t="n"/>
      <c r="K5110" s="1" t="n"/>
      <c r="L5110" s="1" t="n"/>
      <c r="M5110" s="1" t="n"/>
      <c r="N5110" s="1" t="n"/>
    </row>
    <row r="5111">
      <c r="A5111" t="inlineStr">
        <is>
          <t>ID_Wahl</t>
        </is>
      </c>
      <c r="B5111" t="inlineStr">
        <is>
          <t>Datum</t>
        </is>
      </c>
      <c r="C5111" t="inlineStr">
        <is>
          <t>Frage_ID</t>
        </is>
      </c>
      <c r="D5111" t="inlineStr">
        <is>
          <t>Frage_Text</t>
        </is>
      </c>
      <c r="E5111" t="inlineStr">
        <is>
          <t>Frage_Typ</t>
        </is>
      </c>
      <c r="F5111" t="inlineStr">
        <is>
          <t>Bereich_ID</t>
        </is>
      </c>
      <c r="G5111" t="inlineStr">
        <is>
          <t>Bereich</t>
        </is>
      </c>
      <c r="H5111" t="inlineStr">
        <is>
          <t>ID_gesamt</t>
        </is>
      </c>
      <c r="I5111" t="inlineStr">
        <is>
          <t>Sprache</t>
        </is>
      </c>
      <c r="J5111" t="inlineStr">
        <is>
          <t>Duplikat</t>
        </is>
      </c>
      <c r="K5111" t="inlineStr">
        <is>
          <t>Frage_Hash</t>
        </is>
      </c>
      <c r="L5111" t="inlineStr">
        <is>
          <t>Duplikat_Gruppe</t>
        </is>
      </c>
      <c r="M5111" t="inlineStr">
        <is>
          <t>Cluster_Duplikate</t>
        </is>
      </c>
      <c r="N5111" t="inlineStr">
        <is>
          <t>Cluster_Final</t>
        </is>
      </c>
    </row>
    <row r="5112">
      <c r="A5112" t="n">
        <v>1094</v>
      </c>
      <c r="B5112" s="2" t="n">
        <v>45354</v>
      </c>
      <c r="C5112" t="n">
        <v>32428</v>
      </c>
      <c r="D5112" t="inlineStr">
        <is>
          <t>Soll die Schweiz zu einer strikten Auslegung der Neutralität zurückkehren (weitgehender Verzicht auf wirtschaftliche Sanktionen)?</t>
        </is>
      </c>
      <c r="E5112" t="inlineStr">
        <is>
          <t>options4</t>
        </is>
      </c>
      <c r="F5112" t="n">
        <v>11486</v>
      </c>
      <c r="G5112" t="inlineStr">
        <is>
          <t>Politisches System &amp; Digitalisierung</t>
        </is>
      </c>
      <c r="H5112" t="inlineStr">
        <is>
          <t>Q02964</t>
        </is>
      </c>
      <c r="I5112" t="inlineStr">
        <is>
          <t>de</t>
        </is>
      </c>
      <c r="J5112" t="b">
        <v>1</v>
      </c>
      <c r="K5112" t="inlineStr">
        <is>
          <t>b43807bd6968b7797abd28036a6a5122</t>
        </is>
      </c>
      <c r="L5112" t="inlineStr">
        <is>
          <t>b43807bd6968b7797abd28036a6a5122</t>
        </is>
      </c>
      <c r="M5112" t="n">
        <v>568</v>
      </c>
      <c r="N5112" t="n">
        <v>568</v>
      </c>
    </row>
    <row r="5113">
      <c r="A5113" t="n">
        <v>1097</v>
      </c>
      <c r="B5113" s="2" t="n">
        <v>45389</v>
      </c>
      <c r="C5113" t="n">
        <v>32532</v>
      </c>
      <c r="D5113" t="inlineStr">
        <is>
          <t>Soll die Schweiz zu einer strikten Auslegung der Neutralität zurückkehren (weitgehender Verzicht auf wirtschaftliche Sanktionen)?</t>
        </is>
      </c>
      <c r="E5113" t="inlineStr">
        <is>
          <t>options4</t>
        </is>
      </c>
      <c r="F5113" t="n">
        <v>11520</v>
      </c>
      <c r="G5113" t="inlineStr">
        <is>
          <t>Politisches System &amp; Digitalisierung</t>
        </is>
      </c>
      <c r="H5113" t="inlineStr">
        <is>
          <t>Q03063</t>
        </is>
      </c>
      <c r="I5113" t="inlineStr">
        <is>
          <t>de</t>
        </is>
      </c>
      <c r="J5113" t="b">
        <v>1</v>
      </c>
      <c r="K5113" t="inlineStr">
        <is>
          <t>b43807bd6968b7797abd28036a6a5122</t>
        </is>
      </c>
      <c r="L5113" t="inlineStr">
        <is>
          <t>b43807bd6968b7797abd28036a6a5122</t>
        </is>
      </c>
      <c r="M5113" t="n">
        <v>568</v>
      </c>
      <c r="N5113" t="n">
        <v>568</v>
      </c>
    </row>
    <row r="5114">
      <c r="A5114" t="n">
        <v>1115</v>
      </c>
      <c r="B5114" s="2" t="n">
        <v>45557</v>
      </c>
      <c r="C5114" t="n">
        <v>32875</v>
      </c>
      <c r="D5114" t="inlineStr">
        <is>
          <t>Soll die Schweiz zu einer strikten Auslegung der Neutralität zurückkehren (weitgehender Verzicht auf wirtschaftliche Sanktionen)?</t>
        </is>
      </c>
      <c r="E5114" t="inlineStr">
        <is>
          <t>options4</t>
        </is>
      </c>
      <c r="F5114" t="n">
        <v>11604</v>
      </c>
      <c r="G5114" t="inlineStr">
        <is>
          <t>Politisches System &amp; Digitalisierung</t>
        </is>
      </c>
      <c r="H5114" t="inlineStr">
        <is>
          <t>Q03209</t>
        </is>
      </c>
      <c r="I5114" t="inlineStr">
        <is>
          <t>de</t>
        </is>
      </c>
      <c r="J5114" t="b">
        <v>1</v>
      </c>
      <c r="K5114" t="inlineStr">
        <is>
          <t>b43807bd6968b7797abd28036a6a5122</t>
        </is>
      </c>
      <c r="L5114" t="inlineStr">
        <is>
          <t>b43807bd6968b7797abd28036a6a5122</t>
        </is>
      </c>
      <c r="M5114" t="n">
        <v>568</v>
      </c>
      <c r="N5114" t="n">
        <v>568</v>
      </c>
    </row>
    <row r="5115">
      <c r="A5115" t="n">
        <v>1118</v>
      </c>
      <c r="B5115" s="2" t="n">
        <v>45557</v>
      </c>
      <c r="C5115" t="n">
        <v>32728</v>
      </c>
      <c r="D5115" t="inlineStr">
        <is>
          <t>Soll die Schweiz zu einer strikten Auslegung der Neutralität zurückkehren (weitgehender Verzicht auf wirtschaftliche Sanktionen)?</t>
        </is>
      </c>
      <c r="E5115" t="inlineStr">
        <is>
          <t>options4</t>
        </is>
      </c>
      <c r="F5115" t="n">
        <v>11568</v>
      </c>
      <c r="G5115" t="inlineStr">
        <is>
          <t>Politisches System &amp; Digitalisierung</t>
        </is>
      </c>
      <c r="H5115" t="inlineStr">
        <is>
          <t>Q03256</t>
        </is>
      </c>
      <c r="I5115" t="inlineStr">
        <is>
          <t>de</t>
        </is>
      </c>
      <c r="J5115" t="b">
        <v>1</v>
      </c>
      <c r="K5115" t="inlineStr">
        <is>
          <t>b43807bd6968b7797abd28036a6a5122</t>
        </is>
      </c>
      <c r="L5115" t="inlineStr">
        <is>
          <t>b43807bd6968b7797abd28036a6a5122</t>
        </is>
      </c>
      <c r="M5115" t="n">
        <v>568</v>
      </c>
      <c r="N5115" t="n">
        <v>568</v>
      </c>
    </row>
    <row r="5116">
      <c r="A5116" t="n">
        <v>1121</v>
      </c>
      <c r="B5116" s="2" t="n">
        <v>45557</v>
      </c>
      <c r="C5116" t="n">
        <v>32681</v>
      </c>
      <c r="D5116" t="inlineStr">
        <is>
          <t>Soll die Schweiz zu einer strikten Auslegung der Neutralität zurückkehren (weitgehender Verzicht auf wirtschaftliche Sanktionen)?</t>
        </is>
      </c>
      <c r="E5116" t="inlineStr">
        <is>
          <t>options4</t>
        </is>
      </c>
      <c r="F5116" t="n">
        <v>11556</v>
      </c>
      <c r="G5116" t="inlineStr">
        <is>
          <t>Politisches System &amp; Digitalisierung</t>
        </is>
      </c>
      <c r="H5116" t="inlineStr">
        <is>
          <t>Q03303</t>
        </is>
      </c>
      <c r="I5116" t="inlineStr">
        <is>
          <t>de</t>
        </is>
      </c>
      <c r="J5116" t="b">
        <v>1</v>
      </c>
      <c r="K5116" t="inlineStr">
        <is>
          <t>b43807bd6968b7797abd28036a6a5122</t>
        </is>
      </c>
      <c r="L5116" t="inlineStr">
        <is>
          <t>b43807bd6968b7797abd28036a6a5122</t>
        </is>
      </c>
      <c r="M5116" t="n">
        <v>568</v>
      </c>
      <c r="N5116" t="n">
        <v>568</v>
      </c>
    </row>
    <row r="5117">
      <c r="A5117" t="n">
        <v>1122</v>
      </c>
      <c r="B5117" s="2" t="n">
        <v>45557</v>
      </c>
      <c r="C5117" t="n">
        <v>32778</v>
      </c>
      <c r="D5117" t="inlineStr">
        <is>
          <t>Soll die Schweiz zu einer strikten Auslegung der Neutralität zurückkehren (weitgehender Verzicht auf wirtschaftliche Sanktionen)?</t>
        </is>
      </c>
      <c r="E5117" t="inlineStr">
        <is>
          <t>options4</t>
        </is>
      </c>
      <c r="F5117" t="n">
        <v>11580</v>
      </c>
      <c r="G5117" t="inlineStr">
        <is>
          <t>Politisches System &amp; Digitalisierung</t>
        </is>
      </c>
      <c r="H5117" t="inlineStr">
        <is>
          <t>Q03353</t>
        </is>
      </c>
      <c r="I5117" t="inlineStr">
        <is>
          <t>de</t>
        </is>
      </c>
      <c r="J5117" t="b">
        <v>1</v>
      </c>
      <c r="K5117" t="inlineStr">
        <is>
          <t>b43807bd6968b7797abd28036a6a5122</t>
        </is>
      </c>
      <c r="L5117" t="inlineStr">
        <is>
          <t>b43807bd6968b7797abd28036a6a5122</t>
        </is>
      </c>
      <c r="M5117" t="n">
        <v>568</v>
      </c>
      <c r="N5117" t="n">
        <v>568</v>
      </c>
    </row>
    <row r="5119">
      <c r="A5119" s="1">
        <f>== Cluster 1293 – 6 Fragen – alle Fragen identisch ===</f>
        <v/>
      </c>
      <c r="B5119" s="1" t="n"/>
      <c r="C5119" s="1" t="n"/>
      <c r="D5119" s="1" t="n"/>
      <c r="E5119" s="1" t="n"/>
      <c r="F5119" s="1" t="n"/>
      <c r="G5119" s="1" t="n"/>
      <c r="H5119" s="1" t="n"/>
      <c r="I5119" s="1" t="n"/>
      <c r="J5119" s="1" t="n"/>
      <c r="K5119" s="1" t="n"/>
      <c r="L5119" s="1" t="n"/>
      <c r="M5119" s="1" t="n"/>
      <c r="N5119" s="1" t="n"/>
    </row>
    <row r="5120">
      <c r="A5120" t="inlineStr">
        <is>
          <t>ID_Wahl</t>
        </is>
      </c>
      <c r="B5120" t="inlineStr">
        <is>
          <t>Datum</t>
        </is>
      </c>
      <c r="C5120" t="inlineStr">
        <is>
          <t>Frage_ID</t>
        </is>
      </c>
      <c r="D5120" t="inlineStr">
        <is>
          <t>Frage_Text</t>
        </is>
      </c>
      <c r="E5120" t="inlineStr">
        <is>
          <t>Frage_Typ</t>
        </is>
      </c>
      <c r="F5120" t="inlineStr">
        <is>
          <t>Bereich_ID</t>
        </is>
      </c>
      <c r="G5120" t="inlineStr">
        <is>
          <t>Bereich</t>
        </is>
      </c>
      <c r="H5120" t="inlineStr">
        <is>
          <t>ID_gesamt</t>
        </is>
      </c>
      <c r="I5120" t="inlineStr">
        <is>
          <t>Sprache</t>
        </is>
      </c>
      <c r="J5120" t="inlineStr">
        <is>
          <t>Duplikat</t>
        </is>
      </c>
      <c r="K5120" t="inlineStr">
        <is>
          <t>Frage_Hash</t>
        </is>
      </c>
      <c r="L5120" t="inlineStr">
        <is>
          <t>Duplikat_Gruppe</t>
        </is>
      </c>
      <c r="M5120" t="inlineStr">
        <is>
          <t>Cluster_Duplikate</t>
        </is>
      </c>
      <c r="N5120" t="inlineStr">
        <is>
          <t>Cluster_Final</t>
        </is>
      </c>
    </row>
    <row r="5121">
      <c r="A5121" t="n">
        <v>26</v>
      </c>
      <c r="B5121" t="n">
        <v>2012</v>
      </c>
      <c r="C5121" t="n">
        <v>32</v>
      </c>
      <c r="D5121" t="inlineStr">
        <is>
          <t>Befürworten Sie die Einführung eines für alle Arbeitnehmenden gültigen Mindestlohnes von 3'800 CHF (für eine 100%-Stelle / 40h-Woche)?</t>
        </is>
      </c>
      <c r="E5121" t="inlineStr">
        <is>
          <t>Standard-4</t>
        </is>
      </c>
      <c r="F5121" t="n">
        <v>15</v>
      </c>
      <c r="G5121" t="inlineStr">
        <is>
          <t>Wirtschaft &amp; Arbeit</t>
        </is>
      </c>
      <c r="H5121" t="inlineStr">
        <is>
          <t>Q06265</t>
        </is>
      </c>
      <c r="I5121" t="inlineStr">
        <is>
          <t>de</t>
        </is>
      </c>
      <c r="J5121" t="b">
        <v>1</v>
      </c>
      <c r="K5121" t="inlineStr">
        <is>
          <t>7fe7afc2513b1f00d2c6aa5163f0dcd8</t>
        </is>
      </c>
      <c r="L5121" t="inlineStr">
        <is>
          <t>7fe7afc2513b1f00d2c6aa5163f0dcd8</t>
        </is>
      </c>
      <c r="M5121" t="n">
        <v>1293</v>
      </c>
      <c r="N5121" t="n">
        <v>1293</v>
      </c>
    </row>
    <row r="5122">
      <c r="A5122" t="n">
        <v>36</v>
      </c>
      <c r="B5122" t="n">
        <v>2012</v>
      </c>
      <c r="C5122" t="n">
        <v>32</v>
      </c>
      <c r="D5122" t="inlineStr">
        <is>
          <t>Befürworten Sie die Einführung eines für alle Arbeitnehmenden gültigen Mindestlohnes von 3'800 CHF (für eine 100%-Stelle / 40h-Woche)?</t>
        </is>
      </c>
      <c r="E5122" t="inlineStr">
        <is>
          <t>Standard-4</t>
        </is>
      </c>
      <c r="F5122" t="n">
        <v>15</v>
      </c>
      <c r="G5122" t="inlineStr">
        <is>
          <t>Wirtschaft &amp; Arbeit</t>
        </is>
      </c>
      <c r="H5122" t="inlineStr">
        <is>
          <t>Q06664</t>
        </is>
      </c>
      <c r="I5122" t="inlineStr">
        <is>
          <t>de</t>
        </is>
      </c>
      <c r="J5122" t="b">
        <v>1</v>
      </c>
      <c r="K5122" t="inlineStr">
        <is>
          <t>7fe7afc2513b1f00d2c6aa5163f0dcd8</t>
        </is>
      </c>
      <c r="L5122" t="inlineStr">
        <is>
          <t>7fe7afc2513b1f00d2c6aa5163f0dcd8</t>
        </is>
      </c>
      <c r="M5122" t="n">
        <v>1293</v>
      </c>
      <c r="N5122" t="n">
        <v>1293</v>
      </c>
    </row>
    <row r="5123">
      <c r="A5123" t="n">
        <v>4</v>
      </c>
      <c r="B5123" t="n">
        <v>2011</v>
      </c>
      <c r="C5123" t="n">
        <v>32</v>
      </c>
      <c r="D5123" t="inlineStr">
        <is>
          <t>Befürworten Sie die Einführung eines für alle Arbeitnehmenden gültigen Mindestlohnes von 3'800 CHF (für eine 100%-Stelle / 40h-Woche)?</t>
        </is>
      </c>
      <c r="E5123" t="inlineStr">
        <is>
          <t>Standard-4</t>
        </is>
      </c>
      <c r="F5123" t="n">
        <v>15</v>
      </c>
      <c r="G5123" t="inlineStr">
        <is>
          <t>Wirtschaft &amp; Arbeit</t>
        </is>
      </c>
      <c r="H5123" t="inlineStr">
        <is>
          <t>Q06842</t>
        </is>
      </c>
      <c r="I5123" t="inlineStr">
        <is>
          <t>de</t>
        </is>
      </c>
      <c r="J5123" t="b">
        <v>1</v>
      </c>
      <c r="K5123" t="inlineStr">
        <is>
          <t>7fe7afc2513b1f00d2c6aa5163f0dcd8</t>
        </is>
      </c>
      <c r="L5123" t="inlineStr">
        <is>
          <t>7fe7afc2513b1f00d2c6aa5163f0dcd8</t>
        </is>
      </c>
      <c r="M5123" t="n">
        <v>1293</v>
      </c>
      <c r="N5123" t="n">
        <v>1293</v>
      </c>
    </row>
    <row r="5124">
      <c r="A5124" t="n">
        <v>8</v>
      </c>
      <c r="B5124" t="n">
        <v>2012</v>
      </c>
      <c r="C5124" t="n">
        <v>32</v>
      </c>
      <c r="D5124" t="inlineStr">
        <is>
          <t>Befürworten Sie die Einführung eines für alle Arbeitnehmenden gültigen Mindestlohnes von 3'800 CHF (für eine 100%-Stelle / 40h-Woche)?</t>
        </is>
      </c>
      <c r="E5124" t="inlineStr">
        <is>
          <t>Standard-4</t>
        </is>
      </c>
      <c r="F5124" t="n">
        <v>15</v>
      </c>
      <c r="G5124" t="inlineStr">
        <is>
          <t>Wirtschaft &amp; Arbeit</t>
        </is>
      </c>
      <c r="H5124" t="inlineStr">
        <is>
          <t>Q07798</t>
        </is>
      </c>
      <c r="I5124" t="inlineStr">
        <is>
          <t>de</t>
        </is>
      </c>
      <c r="J5124" t="b">
        <v>1</v>
      </c>
      <c r="K5124" t="inlineStr">
        <is>
          <t>7fe7afc2513b1f00d2c6aa5163f0dcd8</t>
        </is>
      </c>
      <c r="L5124" t="inlineStr">
        <is>
          <t>7fe7afc2513b1f00d2c6aa5163f0dcd8</t>
        </is>
      </c>
      <c r="M5124" t="n">
        <v>1293</v>
      </c>
      <c r="N5124" t="n">
        <v>1293</v>
      </c>
    </row>
    <row r="5125">
      <c r="A5125" t="n">
        <v>15</v>
      </c>
      <c r="B5125" t="n">
        <v>2012</v>
      </c>
      <c r="C5125" t="n">
        <v>32</v>
      </c>
      <c r="D5125" t="inlineStr">
        <is>
          <t>Befürworten Sie die Einführung eines für alle Arbeitnehmenden gültigen Mindestlohnes von 3'800 CHF (für eine 100%-Stelle / 40h-Woche)?</t>
        </is>
      </c>
      <c r="E5125" t="inlineStr">
        <is>
          <t>Standard-4</t>
        </is>
      </c>
      <c r="F5125" t="n">
        <v>15</v>
      </c>
      <c r="G5125" t="inlineStr">
        <is>
          <t>Wirtschaft &amp; Arbeit</t>
        </is>
      </c>
      <c r="H5125" t="inlineStr">
        <is>
          <t>Q08209</t>
        </is>
      </c>
      <c r="I5125" t="inlineStr">
        <is>
          <t>de</t>
        </is>
      </c>
      <c r="J5125" t="b">
        <v>1</v>
      </c>
      <c r="K5125" t="inlineStr">
        <is>
          <t>7fe7afc2513b1f00d2c6aa5163f0dcd8</t>
        </is>
      </c>
      <c r="L5125" t="inlineStr">
        <is>
          <t>7fe7afc2513b1f00d2c6aa5163f0dcd8</t>
        </is>
      </c>
      <c r="M5125" t="n">
        <v>1293</v>
      </c>
      <c r="N5125" t="n">
        <v>1293</v>
      </c>
    </row>
    <row r="5126">
      <c r="A5126" t="n">
        <v>13</v>
      </c>
      <c r="B5126" t="n">
        <v>2012</v>
      </c>
      <c r="C5126" t="n">
        <v>32</v>
      </c>
      <c r="D5126" t="inlineStr">
        <is>
          <t>Befürworten Sie die Einführung eines für alle Arbeitnehmenden gültigen Mindestlohnes von 3'800 CHF (für eine 100%-Stelle / 40h-Woche)?</t>
        </is>
      </c>
      <c r="E5126" t="inlineStr">
        <is>
          <t>Standard-4</t>
        </is>
      </c>
      <c r="F5126" t="n">
        <v>15</v>
      </c>
      <c r="G5126" t="inlineStr">
        <is>
          <t>Wirtschaft &amp; Arbeit</t>
        </is>
      </c>
      <c r="H5126" t="inlineStr">
        <is>
          <t>Q08452</t>
        </is>
      </c>
      <c r="I5126" t="inlineStr">
        <is>
          <t>de</t>
        </is>
      </c>
      <c r="J5126" t="b">
        <v>1</v>
      </c>
      <c r="K5126" t="inlineStr">
        <is>
          <t>7fe7afc2513b1f00d2c6aa5163f0dcd8</t>
        </is>
      </c>
      <c r="L5126" t="inlineStr">
        <is>
          <t>7fe7afc2513b1f00d2c6aa5163f0dcd8</t>
        </is>
      </c>
      <c r="M5126" t="n">
        <v>1293</v>
      </c>
      <c r="N5126" t="n">
        <v>1293</v>
      </c>
    </row>
    <row r="5128">
      <c r="A5128" s="1">
        <f>== Cluster 448 – 6 Fragen – alle Fragen identisch ===</f>
        <v/>
      </c>
      <c r="B5128" s="1" t="n"/>
      <c r="C5128" s="1" t="n"/>
      <c r="D5128" s="1" t="n"/>
      <c r="E5128" s="1" t="n"/>
      <c r="F5128" s="1" t="n"/>
      <c r="G5128" s="1" t="n"/>
      <c r="H5128" s="1" t="n"/>
      <c r="I5128" s="1" t="n"/>
      <c r="J5128" s="1" t="n"/>
      <c r="K5128" s="1" t="n"/>
      <c r="L5128" s="1" t="n"/>
      <c r="M5128" s="1" t="n"/>
      <c r="N5128" s="1" t="n"/>
    </row>
    <row r="5129">
      <c r="A5129" t="inlineStr">
        <is>
          <t>ID_Wahl</t>
        </is>
      </c>
      <c r="B5129" t="inlineStr">
        <is>
          <t>Datum</t>
        </is>
      </c>
      <c r="C5129" t="inlineStr">
        <is>
          <t>Frage_ID</t>
        </is>
      </c>
      <c r="D5129" t="inlineStr">
        <is>
          <t>Frage_Text</t>
        </is>
      </c>
      <c r="E5129" t="inlineStr">
        <is>
          <t>Frage_Typ</t>
        </is>
      </c>
      <c r="F5129" t="inlineStr">
        <is>
          <t>Bereich_ID</t>
        </is>
      </c>
      <c r="G5129" t="inlineStr">
        <is>
          <t>Bereich</t>
        </is>
      </c>
      <c r="H5129" t="inlineStr">
        <is>
          <t>ID_gesamt</t>
        </is>
      </c>
      <c r="I5129" t="inlineStr">
        <is>
          <t>Sprache</t>
        </is>
      </c>
      <c r="J5129" t="inlineStr">
        <is>
          <t>Duplikat</t>
        </is>
      </c>
      <c r="K5129" t="inlineStr">
        <is>
          <t>Frage_Hash</t>
        </is>
      </c>
      <c r="L5129" t="inlineStr">
        <is>
          <t>Duplikat_Gruppe</t>
        </is>
      </c>
      <c r="M5129" t="inlineStr">
        <is>
          <t>Cluster_Duplikate</t>
        </is>
      </c>
      <c r="N5129" t="inlineStr">
        <is>
          <t>Cluster_Final</t>
        </is>
      </c>
    </row>
    <row r="5130">
      <c r="A5130" t="n">
        <v>103</v>
      </c>
      <c r="B5130" s="2" t="n">
        <v>44647</v>
      </c>
      <c r="C5130" t="n">
        <v>5230</v>
      </c>
      <c r="D5130" t="inlineStr">
        <is>
          <t>Soll das bestehende Bauverbot für neue Atomkraftwerke aufgehoben werden?</t>
        </is>
      </c>
      <c r="E5130" t="inlineStr">
        <is>
          <t>options4</t>
        </is>
      </c>
      <c r="F5130" t="n">
        <v>5525</v>
      </c>
      <c r="G5130" t="inlineStr">
        <is>
          <t>Energie &amp; Umwelt</t>
        </is>
      </c>
      <c r="H5130" t="inlineStr">
        <is>
          <t>Q01599</t>
        </is>
      </c>
      <c r="I5130" t="inlineStr">
        <is>
          <t>de</t>
        </is>
      </c>
      <c r="J5130" t="b">
        <v>1</v>
      </c>
      <c r="K5130" t="inlineStr">
        <is>
          <t>c821f15ec5c69a286b8f53364daa6b0a</t>
        </is>
      </c>
      <c r="L5130" t="inlineStr">
        <is>
          <t>c821f15ec5c69a286b8f53364daa6b0a</t>
        </is>
      </c>
      <c r="M5130" t="n">
        <v>448</v>
      </c>
      <c r="N5130" t="n">
        <v>448</v>
      </c>
    </row>
    <row r="5131">
      <c r="A5131" t="n">
        <v>105</v>
      </c>
      <c r="B5131" s="2" t="n">
        <v>44633</v>
      </c>
      <c r="C5131" t="n">
        <v>5445</v>
      </c>
      <c r="D5131" t="inlineStr">
        <is>
          <t>Soll das bestehende Bauverbot für neue Atomkraftwerke aufgehoben werden?</t>
        </is>
      </c>
      <c r="E5131" t="inlineStr">
        <is>
          <t>options4</t>
        </is>
      </c>
      <c r="F5131" t="n">
        <v>5538</v>
      </c>
      <c r="G5131" t="inlineStr">
        <is>
          <t>Energie &amp; Umwelt</t>
        </is>
      </c>
      <c r="H5131" t="inlineStr">
        <is>
          <t>Q01863</t>
        </is>
      </c>
      <c r="I5131" t="inlineStr">
        <is>
          <t>de</t>
        </is>
      </c>
      <c r="J5131" t="b">
        <v>1</v>
      </c>
      <c r="K5131" t="inlineStr">
        <is>
          <t>c821f15ec5c69a286b8f53364daa6b0a</t>
        </is>
      </c>
      <c r="L5131" t="inlineStr">
        <is>
          <t>c821f15ec5c69a286b8f53364daa6b0a</t>
        </is>
      </c>
      <c r="M5131" t="n">
        <v>448</v>
      </c>
      <c r="N5131" t="n">
        <v>448</v>
      </c>
    </row>
    <row r="5132">
      <c r="A5132" t="n">
        <v>115</v>
      </c>
      <c r="B5132" s="2" t="n">
        <v>44836</v>
      </c>
      <c r="C5132" t="n">
        <v>6151</v>
      </c>
      <c r="D5132" t="inlineStr">
        <is>
          <t>Soll das bestehende Bauverbot für neue Atomkraftwerke aufgehoben werden?</t>
        </is>
      </c>
      <c r="E5132" t="inlineStr">
        <is>
          <t>options4</t>
        </is>
      </c>
      <c r="F5132" t="n">
        <v>5550</v>
      </c>
      <c r="G5132" t="inlineStr">
        <is>
          <t>Energie &amp; Umwelt</t>
        </is>
      </c>
      <c r="H5132" t="inlineStr">
        <is>
          <t>Q02140</t>
        </is>
      </c>
      <c r="I5132" t="inlineStr">
        <is>
          <t>de</t>
        </is>
      </c>
      <c r="J5132" t="b">
        <v>1</v>
      </c>
      <c r="K5132" t="inlineStr">
        <is>
          <t>c821f15ec5c69a286b8f53364daa6b0a</t>
        </is>
      </c>
      <c r="L5132" t="inlineStr">
        <is>
          <t>c821f15ec5c69a286b8f53364daa6b0a</t>
        </is>
      </c>
      <c r="M5132" t="n">
        <v>448</v>
      </c>
      <c r="N5132" t="n">
        <v>448</v>
      </c>
    </row>
    <row r="5133">
      <c r="A5133" t="n">
        <v>1037</v>
      </c>
      <c r="B5133" s="2" t="n">
        <v>44969</v>
      </c>
      <c r="C5133" t="n">
        <v>31812</v>
      </c>
      <c r="D5133" t="inlineStr">
        <is>
          <t>Soll das bestehende Bauverbot für neue Atomkraftwerke aufgehoben werden?</t>
        </is>
      </c>
      <c r="E5133" t="inlineStr">
        <is>
          <t>options4</t>
        </is>
      </c>
      <c r="F5133" t="n">
        <v>11372</v>
      </c>
      <c r="G5133" t="inlineStr">
        <is>
          <t>Umwelt &amp; Energie</t>
        </is>
      </c>
      <c r="H5133" t="inlineStr">
        <is>
          <t>Q02305</t>
        </is>
      </c>
      <c r="I5133" t="inlineStr">
        <is>
          <t>de</t>
        </is>
      </c>
      <c r="J5133" t="b">
        <v>1</v>
      </c>
      <c r="K5133" t="inlineStr">
        <is>
          <t>c821f15ec5c69a286b8f53364daa6b0a</t>
        </is>
      </c>
      <c r="L5133" t="inlineStr">
        <is>
          <t>c821f15ec5c69a286b8f53364daa6b0a</t>
        </is>
      </c>
      <c r="M5133" t="n">
        <v>448</v>
      </c>
      <c r="N5133" t="n">
        <v>448</v>
      </c>
    </row>
    <row r="5134">
      <c r="A5134" t="n">
        <v>1038</v>
      </c>
      <c r="B5134" s="2" t="n">
        <v>44969</v>
      </c>
      <c r="C5134" t="n">
        <v>31881</v>
      </c>
      <c r="D5134" t="inlineStr">
        <is>
          <t>Soll das bestehende Bauverbot für neue Atomkraftwerke aufgehoben werden?</t>
        </is>
      </c>
      <c r="E5134" t="inlineStr">
        <is>
          <t>options4</t>
        </is>
      </c>
      <c r="F5134" t="n">
        <v>11385</v>
      </c>
      <c r="G5134" t="inlineStr">
        <is>
          <t>Umwelt &amp; Energie</t>
        </is>
      </c>
      <c r="H5134" t="inlineStr">
        <is>
          <t>Q02371</t>
        </is>
      </c>
      <c r="I5134" t="inlineStr">
        <is>
          <t>de</t>
        </is>
      </c>
      <c r="J5134" t="b">
        <v>1</v>
      </c>
      <c r="K5134" t="inlineStr">
        <is>
          <t>c821f15ec5c69a286b8f53364daa6b0a</t>
        </is>
      </c>
      <c r="L5134" t="inlineStr">
        <is>
          <t>c821f15ec5c69a286b8f53364daa6b0a</t>
        </is>
      </c>
      <c r="M5134" t="n">
        <v>448</v>
      </c>
      <c r="N5134" t="n">
        <v>448</v>
      </c>
    </row>
    <row r="5135">
      <c r="A5135" t="n">
        <v>1044</v>
      </c>
      <c r="B5135" s="2" t="n">
        <v>45018</v>
      </c>
      <c r="C5135" t="n">
        <v>32016</v>
      </c>
      <c r="D5135" t="inlineStr">
        <is>
          <t>Soll das bestehende Bauverbot für neue Atomkraftwerke aufgehoben werden?</t>
        </is>
      </c>
      <c r="E5135" t="inlineStr">
        <is>
          <t>options4</t>
        </is>
      </c>
      <c r="F5135" t="n">
        <v>11414</v>
      </c>
      <c r="G5135" t="inlineStr">
        <is>
          <t>Umwelt &amp; Energie</t>
        </is>
      </c>
      <c r="H5135" t="inlineStr">
        <is>
          <t>Q02738</t>
        </is>
      </c>
      <c r="I5135" t="inlineStr">
        <is>
          <t>de</t>
        </is>
      </c>
      <c r="J5135" t="b">
        <v>1</v>
      </c>
      <c r="K5135" t="inlineStr">
        <is>
          <t>c821f15ec5c69a286b8f53364daa6b0a</t>
        </is>
      </c>
      <c r="L5135" t="inlineStr">
        <is>
          <t>c821f15ec5c69a286b8f53364daa6b0a</t>
        </is>
      </c>
      <c r="M5135" t="n">
        <v>448</v>
      </c>
      <c r="N5135" t="n">
        <v>448</v>
      </c>
    </row>
    <row r="5137">
      <c r="A5137" s="1">
        <f>== Cluster 774 – 6 Fragen – alle Fragen identisch ===</f>
        <v/>
      </c>
      <c r="B5137" s="1" t="n"/>
      <c r="C5137" s="1" t="n"/>
      <c r="D5137" s="1" t="n"/>
      <c r="E5137" s="1" t="n"/>
      <c r="F5137" s="1" t="n"/>
      <c r="G5137" s="1" t="n"/>
      <c r="H5137" s="1" t="n"/>
      <c r="I5137" s="1" t="n"/>
      <c r="J5137" s="1" t="n"/>
      <c r="K5137" s="1" t="n"/>
      <c r="L5137" s="1" t="n"/>
      <c r="M5137" s="1" t="n"/>
      <c r="N5137" s="1" t="n"/>
    </row>
    <row r="5138">
      <c r="A5138" t="inlineStr">
        <is>
          <t>ID_Wahl</t>
        </is>
      </c>
      <c r="B5138" t="inlineStr">
        <is>
          <t>Datum</t>
        </is>
      </c>
      <c r="C5138" t="inlineStr">
        <is>
          <t>Frage_ID</t>
        </is>
      </c>
      <c r="D5138" t="inlineStr">
        <is>
          <t>Frage_Text</t>
        </is>
      </c>
      <c r="E5138" t="inlineStr">
        <is>
          <t>Frage_Typ</t>
        </is>
      </c>
      <c r="F5138" t="inlineStr">
        <is>
          <t>Bereich_ID</t>
        </is>
      </c>
      <c r="G5138" t="inlineStr">
        <is>
          <t>Bereich</t>
        </is>
      </c>
      <c r="H5138" t="inlineStr">
        <is>
          <t>ID_gesamt</t>
        </is>
      </c>
      <c r="I5138" t="inlineStr">
        <is>
          <t>Sprache</t>
        </is>
      </c>
      <c r="J5138" t="inlineStr">
        <is>
          <t>Duplikat</t>
        </is>
      </c>
      <c r="K5138" t="inlineStr">
        <is>
          <t>Frage_Hash</t>
        </is>
      </c>
      <c r="L5138" t="inlineStr">
        <is>
          <t>Duplikat_Gruppe</t>
        </is>
      </c>
      <c r="M5138" t="inlineStr">
        <is>
          <t>Cluster_Duplikate</t>
        </is>
      </c>
      <c r="N5138" t="inlineStr">
        <is>
          <t>Cluster_Final</t>
        </is>
      </c>
    </row>
    <row r="5139">
      <c r="A5139" t="n">
        <v>95</v>
      </c>
      <c r="B5139" t="n">
        <v>2015</v>
      </c>
      <c r="C5139" t="n">
        <v>1483</v>
      </c>
      <c r="D5139" t="inlineStr">
        <is>
          <t>Eine Volksinitiative fordert, dass die Gesamtfläche der Bauzonen in der Schweiz auf dem heutigen Stand begrenzt wird. Befürworten Sie dieses Anliegen?</t>
        </is>
      </c>
      <c r="E5139" t="inlineStr">
        <is>
          <t>Standard-4</t>
        </is>
      </c>
      <c r="F5139" t="n">
        <v>13</v>
      </c>
      <c r="G5139" t="inlineStr">
        <is>
          <t>Umweltschutz &amp; Landwirtschaft</t>
        </is>
      </c>
      <c r="H5139" t="inlineStr">
        <is>
          <t>Q04789</t>
        </is>
      </c>
      <c r="I5139" t="inlineStr">
        <is>
          <t>de</t>
        </is>
      </c>
      <c r="J5139" t="b">
        <v>1</v>
      </c>
      <c r="K5139" t="inlineStr">
        <is>
          <t>c1d9a0b1a1884046fd8a88359ec64d96</t>
        </is>
      </c>
      <c r="L5139" t="inlineStr">
        <is>
          <t>c1d9a0b1a1884046fd8a88359ec64d96</t>
        </is>
      </c>
      <c r="M5139" t="n">
        <v>774</v>
      </c>
      <c r="N5139" t="n">
        <v>774</v>
      </c>
    </row>
    <row r="5140">
      <c r="A5140" t="n">
        <v/>
      </c>
      <c r="B5140" t="n">
        <v>2018</v>
      </c>
      <c r="C5140" t="n">
        <v/>
      </c>
      <c r="D5140" t="inlineStr">
        <is>
          <t>Eine Volksinitiative fordert, dass die Gesamtfläche der Bauzonen in der Schweiz auf dem heutigen Stand begrenzt wird. Befürworten Sie dieses Anliegen?</t>
        </is>
      </c>
      <c r="E5140" t="n">
        <v/>
      </c>
      <c r="F5140" t="n">
        <v>13</v>
      </c>
      <c r="G5140" t="inlineStr">
        <is>
          <t>Umweltschutz &amp; Landwirtschaft</t>
        </is>
      </c>
      <c r="H5140" t="inlineStr">
        <is>
          <t>Q05642</t>
        </is>
      </c>
      <c r="I5140" t="inlineStr">
        <is>
          <t>de</t>
        </is>
      </c>
      <c r="J5140" t="b">
        <v>1</v>
      </c>
      <c r="K5140" t="inlineStr">
        <is>
          <t>c1d9a0b1a1884046fd8a88359ec64d96</t>
        </is>
      </c>
      <c r="L5140" t="inlineStr">
        <is>
          <t>c1d9a0b1a1884046fd8a88359ec64d96</t>
        </is>
      </c>
      <c r="M5140" t="n">
        <v>774</v>
      </c>
      <c r="N5140" t="n">
        <v>774</v>
      </c>
    </row>
    <row r="5141">
      <c r="A5141" t="n">
        <v/>
      </c>
      <c r="B5141" t="n">
        <v>2018</v>
      </c>
      <c r="C5141" t="n">
        <v/>
      </c>
      <c r="D5141" t="inlineStr">
        <is>
          <t>Eine Volksinitiative fordert, dass die Gesamtfläche der Bauzonen in der Schweiz auf dem heutigen Stand begrenzt wird. Befürworten Sie dieses Anliegen?</t>
        </is>
      </c>
      <c r="E5141" t="n">
        <v/>
      </c>
      <c r="F5141" t="n">
        <v>13</v>
      </c>
      <c r="G5141" t="inlineStr">
        <is>
          <t>Umweltschutz &amp; Landwirtschaft</t>
        </is>
      </c>
      <c r="H5141" t="inlineStr">
        <is>
          <t>Q05679</t>
        </is>
      </c>
      <c r="I5141" t="inlineStr">
        <is>
          <t>de</t>
        </is>
      </c>
      <c r="J5141" t="b">
        <v>1</v>
      </c>
      <c r="K5141" t="inlineStr">
        <is>
          <t>c1d9a0b1a1884046fd8a88359ec64d96</t>
        </is>
      </c>
      <c r="L5141" t="inlineStr">
        <is>
          <t>c1d9a0b1a1884046fd8a88359ec64d96</t>
        </is>
      </c>
      <c r="M5141" t="n">
        <v>774</v>
      </c>
      <c r="N5141" t="n">
        <v>774</v>
      </c>
    </row>
    <row r="5142">
      <c r="A5142" t="n">
        <v>95</v>
      </c>
      <c r="B5142" t="n">
        <v>2015</v>
      </c>
      <c r="C5142" t="n">
        <v>1483</v>
      </c>
      <c r="D5142" t="inlineStr">
        <is>
          <t>Eine Volksinitiative fordert, dass die Gesamtfläche der Bauzonen in der Schweiz auf dem heutigen Stand begrenzt wird. Befürworten Sie dieses Anliegen?</t>
        </is>
      </c>
      <c r="E5142" t="inlineStr">
        <is>
          <t>Standard-4</t>
        </is>
      </c>
      <c r="F5142" t="n">
        <v>13</v>
      </c>
      <c r="G5142" t="inlineStr">
        <is>
          <t>Umweltschutz &amp; Landwirtschaft</t>
        </is>
      </c>
      <c r="H5142" t="inlineStr">
        <is>
          <t>Q07569</t>
        </is>
      </c>
      <c r="I5142" t="inlineStr">
        <is>
          <t>de</t>
        </is>
      </c>
      <c r="J5142" t="b">
        <v>1</v>
      </c>
      <c r="K5142" t="inlineStr">
        <is>
          <t>c1d9a0b1a1884046fd8a88359ec64d96</t>
        </is>
      </c>
      <c r="L5142" t="inlineStr">
        <is>
          <t>c1d9a0b1a1884046fd8a88359ec64d96</t>
        </is>
      </c>
      <c r="M5142" t="n">
        <v>774</v>
      </c>
      <c r="N5142" t="n">
        <v>774</v>
      </c>
    </row>
    <row r="5143">
      <c r="A5143" t="n">
        <v/>
      </c>
      <c r="B5143" t="n">
        <v>2018</v>
      </c>
      <c r="C5143" t="n">
        <v/>
      </c>
      <c r="D5143" t="inlineStr">
        <is>
          <t>Eine Volksinitiative fordert, dass die Gesamtfläche der Bauzonen in der Schweiz auf dem heutigen Stand begrenzt wird. Befürworten Sie dieses Anliegen?</t>
        </is>
      </c>
      <c r="E5143" t="n">
        <v/>
      </c>
      <c r="F5143" t="n">
        <v>13</v>
      </c>
      <c r="G5143" t="inlineStr">
        <is>
          <t>Umweltschutz &amp; Landwirtschaft</t>
        </is>
      </c>
      <c r="H5143" t="inlineStr">
        <is>
          <t>Q07693</t>
        </is>
      </c>
      <c r="I5143" t="inlineStr">
        <is>
          <t>de</t>
        </is>
      </c>
      <c r="J5143" t="b">
        <v>1</v>
      </c>
      <c r="K5143" t="inlineStr">
        <is>
          <t>c1d9a0b1a1884046fd8a88359ec64d96</t>
        </is>
      </c>
      <c r="L5143" t="inlineStr">
        <is>
          <t>c1d9a0b1a1884046fd8a88359ec64d96</t>
        </is>
      </c>
      <c r="M5143" t="n">
        <v>774</v>
      </c>
      <c r="N5143" t="n">
        <v>774</v>
      </c>
    </row>
    <row r="5144">
      <c r="A5144" t="n">
        <v/>
      </c>
      <c r="B5144" t="n">
        <v>2018</v>
      </c>
      <c r="C5144" t="n">
        <v/>
      </c>
      <c r="D5144" t="inlineStr">
        <is>
          <t>Eine Volksinitiative fordert, dass die Gesamtfläche der Bauzonen in der Schweiz auf dem heutigen Stand begrenzt wird. Befürworten Sie dieses Anliegen?</t>
        </is>
      </c>
      <c r="E5144" t="n">
        <v/>
      </c>
      <c r="F5144" t="n">
        <v>13</v>
      </c>
      <c r="G5144" t="inlineStr">
        <is>
          <t>Umweltschutz &amp; Landwirtschaft</t>
        </is>
      </c>
      <c r="H5144" t="inlineStr">
        <is>
          <t>Q07730</t>
        </is>
      </c>
      <c r="I5144" t="inlineStr">
        <is>
          <t>de</t>
        </is>
      </c>
      <c r="J5144" t="b">
        <v>1</v>
      </c>
      <c r="K5144" t="inlineStr">
        <is>
          <t>c1d9a0b1a1884046fd8a88359ec64d96</t>
        </is>
      </c>
      <c r="L5144" t="inlineStr">
        <is>
          <t>c1d9a0b1a1884046fd8a88359ec64d96</t>
        </is>
      </c>
      <c r="M5144" t="n">
        <v>774</v>
      </c>
      <c r="N5144" t="n">
        <v>774</v>
      </c>
    </row>
    <row r="5146">
      <c r="A5146" s="1">
        <f>== Cluster 1038 – 6 Fragen – alle Fragen identisch ===</f>
        <v/>
      </c>
      <c r="B5146" s="1" t="n"/>
      <c r="C5146" s="1" t="n"/>
      <c r="D5146" s="1" t="n"/>
      <c r="E5146" s="1" t="n"/>
      <c r="F5146" s="1" t="n"/>
      <c r="G5146" s="1" t="n"/>
      <c r="H5146" s="1" t="n"/>
      <c r="I5146" s="1" t="n"/>
      <c r="J5146" s="1" t="n"/>
      <c r="K5146" s="1" t="n"/>
      <c r="L5146" s="1" t="n"/>
      <c r="M5146" s="1" t="n"/>
      <c r="N5146" s="1" t="n"/>
    </row>
    <row r="5147">
      <c r="A5147" t="inlineStr">
        <is>
          <t>ID_Wahl</t>
        </is>
      </c>
      <c r="B5147" t="inlineStr">
        <is>
          <t>Datum</t>
        </is>
      </c>
      <c r="C5147" t="inlineStr">
        <is>
          <t>Frage_ID</t>
        </is>
      </c>
      <c r="D5147" t="inlineStr">
        <is>
          <t>Frage_Text</t>
        </is>
      </c>
      <c r="E5147" t="inlineStr">
        <is>
          <t>Frage_Typ</t>
        </is>
      </c>
      <c r="F5147" t="inlineStr">
        <is>
          <t>Bereich_ID</t>
        </is>
      </c>
      <c r="G5147" t="inlineStr">
        <is>
          <t>Bereich</t>
        </is>
      </c>
      <c r="H5147" t="inlineStr">
        <is>
          <t>ID_gesamt</t>
        </is>
      </c>
      <c r="I5147" t="inlineStr">
        <is>
          <t>Sprache</t>
        </is>
      </c>
      <c r="J5147" t="inlineStr">
        <is>
          <t>Duplikat</t>
        </is>
      </c>
      <c r="K5147" t="inlineStr">
        <is>
          <t>Frage_Hash</t>
        </is>
      </c>
      <c r="L5147" t="inlineStr">
        <is>
          <t>Duplikat_Gruppe</t>
        </is>
      </c>
      <c r="M5147" t="inlineStr">
        <is>
          <t>Cluster_Duplikate</t>
        </is>
      </c>
      <c r="N5147" t="inlineStr">
        <is>
          <t>Cluster_Final</t>
        </is>
      </c>
    </row>
    <row r="5148">
      <c r="A5148" t="n">
        <v>178</v>
      </c>
      <c r="B5148" t="n">
        <v>2018</v>
      </c>
      <c r="C5148" t="n">
        <v>2705</v>
      </c>
      <c r="D5148" t="inlineStr">
        <is>
          <t>Eine eidgenössische Initiative fordert, dass gleichgeschlechtliche Partnerschaften heterosexuellen Ehen vollkommen gleichgestellt werden. Befürworten Sie dieses Anliegen?</t>
        </is>
      </c>
      <c r="E5148" t="inlineStr">
        <is>
          <t>Standard-4</t>
        </is>
      </c>
      <c r="F5148" t="n">
        <v>12</v>
      </c>
      <c r="G5148" t="inlineStr">
        <is>
          <t>Sozialstaat &amp; Familie</t>
        </is>
      </c>
      <c r="H5148" t="inlineStr">
        <is>
          <t>Q05420</t>
        </is>
      </c>
      <c r="I5148" t="inlineStr">
        <is>
          <t>de</t>
        </is>
      </c>
      <c r="J5148" t="b">
        <v>1</v>
      </c>
      <c r="K5148" t="inlineStr">
        <is>
          <t>45796b5faf0b1ca3240805468b0d0a14</t>
        </is>
      </c>
      <c r="L5148" t="inlineStr">
        <is>
          <t>45796b5faf0b1ca3240805468b0d0a14</t>
        </is>
      </c>
      <c r="M5148" t="n">
        <v>1038</v>
      </c>
      <c r="N5148" t="n">
        <v>1038</v>
      </c>
    </row>
    <row r="5149">
      <c r="A5149" t="n">
        <v>191</v>
      </c>
      <c r="B5149" t="n">
        <v>2018</v>
      </c>
      <c r="C5149" t="n">
        <v>2956</v>
      </c>
      <c r="D5149" t="inlineStr">
        <is>
          <t>Eine eidgenössische Initiative fordert, dass gleichgeschlechtliche Partnerschaften heterosexuellen Ehen vollkommen gleichgestellt werden. Befürworten Sie dieses Anliegen?</t>
        </is>
      </c>
      <c r="E5149" t="inlineStr">
        <is>
          <t>Standard-4</t>
        </is>
      </c>
      <c r="F5149" t="n">
        <v>12</v>
      </c>
      <c r="G5149" t="inlineStr">
        <is>
          <t>Sozialstaat &amp; Familie</t>
        </is>
      </c>
      <c r="H5149" t="inlineStr">
        <is>
          <t>Q05535</t>
        </is>
      </c>
      <c r="I5149" t="inlineStr">
        <is>
          <t>de</t>
        </is>
      </c>
      <c r="J5149" t="b">
        <v>1</v>
      </c>
      <c r="K5149" t="inlineStr">
        <is>
          <t>45796b5faf0b1ca3240805468b0d0a14</t>
        </is>
      </c>
      <c r="L5149" t="inlineStr">
        <is>
          <t>45796b5faf0b1ca3240805468b0d0a14</t>
        </is>
      </c>
      <c r="M5149" t="n">
        <v>1038</v>
      </c>
      <c r="N5149" t="n">
        <v>1038</v>
      </c>
    </row>
    <row r="5150">
      <c r="A5150" t="n">
        <v>190</v>
      </c>
      <c r="B5150" t="n">
        <v>2018</v>
      </c>
      <c r="C5150" t="n">
        <v>2896</v>
      </c>
      <c r="D5150" t="inlineStr">
        <is>
          <t>Eine eidgenössische Initiative fordert, dass gleichgeschlechtliche Partnerschaften heterosexuellen Ehen vollkommen gleichgestellt werden. Befürworten Sie dieses Anliegen?</t>
        </is>
      </c>
      <c r="E5150" t="inlineStr">
        <is>
          <t>Standard-4</t>
        </is>
      </c>
      <c r="F5150" t="n">
        <v>12</v>
      </c>
      <c r="G5150" t="inlineStr">
        <is>
          <t>Sozialstaat &amp; Familie</t>
        </is>
      </c>
      <c r="H5150" t="inlineStr">
        <is>
          <t>Q05590</t>
        </is>
      </c>
      <c r="I5150" t="inlineStr">
        <is>
          <t>de</t>
        </is>
      </c>
      <c r="J5150" t="b">
        <v>1</v>
      </c>
      <c r="K5150" t="inlineStr">
        <is>
          <t>45796b5faf0b1ca3240805468b0d0a14</t>
        </is>
      </c>
      <c r="L5150" t="inlineStr">
        <is>
          <t>45796b5faf0b1ca3240805468b0d0a14</t>
        </is>
      </c>
      <c r="M5150" t="n">
        <v>1038</v>
      </c>
      <c r="N5150" t="n">
        <v>1038</v>
      </c>
    </row>
    <row r="5151">
      <c r="A5151" t="n">
        <v>178</v>
      </c>
      <c r="B5151" t="n">
        <v>2018</v>
      </c>
      <c r="C5151" t="n">
        <v>2705</v>
      </c>
      <c r="D5151" t="inlineStr">
        <is>
          <t>Eine eidgenössische Initiative fordert, dass gleichgeschlechtliche Partnerschaften heterosexuellen Ehen vollkommen gleichgestellt werden. Befürworten Sie dieses Anliegen?</t>
        </is>
      </c>
      <c r="E5151" t="inlineStr">
        <is>
          <t>Standard-4</t>
        </is>
      </c>
      <c r="F5151" t="n">
        <v>12</v>
      </c>
      <c r="G5151" t="inlineStr">
        <is>
          <t>Sozialstaat &amp; Familie</t>
        </is>
      </c>
      <c r="H5151" t="inlineStr">
        <is>
          <t>Q06483</t>
        </is>
      </c>
      <c r="I5151" t="inlineStr">
        <is>
          <t>de</t>
        </is>
      </c>
      <c r="J5151" t="b">
        <v>1</v>
      </c>
      <c r="K5151" t="inlineStr">
        <is>
          <t>45796b5faf0b1ca3240805468b0d0a14</t>
        </is>
      </c>
      <c r="L5151" t="inlineStr">
        <is>
          <t>45796b5faf0b1ca3240805468b0d0a14</t>
        </is>
      </c>
      <c r="M5151" t="n">
        <v>1038</v>
      </c>
      <c r="N5151" t="n">
        <v>1038</v>
      </c>
    </row>
    <row r="5152">
      <c r="A5152" t="n">
        <v>191</v>
      </c>
      <c r="B5152" t="n">
        <v>2018</v>
      </c>
      <c r="C5152" t="n">
        <v>2956</v>
      </c>
      <c r="D5152" t="inlineStr">
        <is>
          <t>Eine eidgenössische Initiative fordert, dass gleichgeschlechtliche Partnerschaften heterosexuellen Ehen vollkommen gleichgestellt werden. Befürworten Sie dieses Anliegen?</t>
        </is>
      </c>
      <c r="E5152" t="inlineStr">
        <is>
          <t>Standard-4</t>
        </is>
      </c>
      <c r="F5152" t="n">
        <v>12</v>
      </c>
      <c r="G5152" t="inlineStr">
        <is>
          <t>Sozialstaat &amp; Familie</t>
        </is>
      </c>
      <c r="H5152" t="inlineStr">
        <is>
          <t>Q07049</t>
        </is>
      </c>
      <c r="I5152" t="inlineStr">
        <is>
          <t>de</t>
        </is>
      </c>
      <c r="J5152" t="b">
        <v>1</v>
      </c>
      <c r="K5152" t="inlineStr">
        <is>
          <t>45796b5faf0b1ca3240805468b0d0a14</t>
        </is>
      </c>
      <c r="L5152" t="inlineStr">
        <is>
          <t>45796b5faf0b1ca3240805468b0d0a14</t>
        </is>
      </c>
      <c r="M5152" t="n">
        <v>1038</v>
      </c>
      <c r="N5152" t="n">
        <v>1038</v>
      </c>
    </row>
    <row r="5153">
      <c r="A5153" t="n">
        <v>190</v>
      </c>
      <c r="B5153" t="n">
        <v>2018</v>
      </c>
      <c r="C5153" t="n">
        <v>2896</v>
      </c>
      <c r="D5153" t="inlineStr">
        <is>
          <t>Eine eidgenössische Initiative fordert, dass gleichgeschlechtliche Partnerschaften heterosexuellen Ehen vollkommen gleichgestellt werden. Befürworten Sie dieses Anliegen?</t>
        </is>
      </c>
      <c r="E5153" t="inlineStr">
        <is>
          <t>Standard-4</t>
        </is>
      </c>
      <c r="F5153" t="n">
        <v>12</v>
      </c>
      <c r="G5153" t="inlineStr">
        <is>
          <t>Sozialstaat &amp; Familie</t>
        </is>
      </c>
      <c r="H5153" t="inlineStr">
        <is>
          <t>Q07164</t>
        </is>
      </c>
      <c r="I5153" t="inlineStr">
        <is>
          <t>de</t>
        </is>
      </c>
      <c r="J5153" t="b">
        <v>1</v>
      </c>
      <c r="K5153" t="inlineStr">
        <is>
          <t>45796b5faf0b1ca3240805468b0d0a14</t>
        </is>
      </c>
      <c r="L5153" t="inlineStr">
        <is>
          <t>45796b5faf0b1ca3240805468b0d0a14</t>
        </is>
      </c>
      <c r="M5153" t="n">
        <v>1038</v>
      </c>
      <c r="N5153" t="n">
        <v>1038</v>
      </c>
    </row>
    <row r="5155">
      <c r="A5155" s="1">
        <f>== Cluster 773 – 6 Fragen – alle Fragen identisch ===</f>
        <v/>
      </c>
      <c r="B5155" s="1" t="n"/>
      <c r="C5155" s="1" t="n"/>
      <c r="D5155" s="1" t="n"/>
      <c r="E5155" s="1" t="n"/>
      <c r="F5155" s="1" t="n"/>
      <c r="G5155" s="1" t="n"/>
      <c r="H5155" s="1" t="n"/>
      <c r="I5155" s="1" t="n"/>
      <c r="J5155" s="1" t="n"/>
      <c r="K5155" s="1" t="n"/>
      <c r="L5155" s="1" t="n"/>
      <c r="M5155" s="1" t="n"/>
      <c r="N5155" s="1" t="n"/>
    </row>
    <row r="5156">
      <c r="A5156" t="inlineStr">
        <is>
          <t>ID_Wahl</t>
        </is>
      </c>
      <c r="B5156" t="inlineStr">
        <is>
          <t>Datum</t>
        </is>
      </c>
      <c r="C5156" t="inlineStr">
        <is>
          <t>Frage_ID</t>
        </is>
      </c>
      <c r="D5156" t="inlineStr">
        <is>
          <t>Frage_Text</t>
        </is>
      </c>
      <c r="E5156" t="inlineStr">
        <is>
          <t>Frage_Typ</t>
        </is>
      </c>
      <c r="F5156" t="inlineStr">
        <is>
          <t>Bereich_ID</t>
        </is>
      </c>
      <c r="G5156" t="inlineStr">
        <is>
          <t>Bereich</t>
        </is>
      </c>
      <c r="H5156" t="inlineStr">
        <is>
          <t>ID_gesamt</t>
        </is>
      </c>
      <c r="I5156" t="inlineStr">
        <is>
          <t>Sprache</t>
        </is>
      </c>
      <c r="J5156" t="inlineStr">
        <is>
          <t>Duplikat</t>
        </is>
      </c>
      <c r="K5156" t="inlineStr">
        <is>
          <t>Frage_Hash</t>
        </is>
      </c>
      <c r="L5156" t="inlineStr">
        <is>
          <t>Duplikat_Gruppe</t>
        </is>
      </c>
      <c r="M5156" t="inlineStr">
        <is>
          <t>Cluster_Duplikate</t>
        </is>
      </c>
      <c r="N5156" t="inlineStr">
        <is>
          <t>Cluster_Final</t>
        </is>
      </c>
    </row>
    <row r="5157">
      <c r="A5157" t="n">
        <v>95</v>
      </c>
      <c r="B5157" t="n">
        <v>2015</v>
      </c>
      <c r="C5157" t="n">
        <v>1435</v>
      </c>
      <c r="D5157" t="inlineStr">
        <is>
          <t>Soll zusätzlich zur Mutterschaftsversicherung ein mehrwöchiger bezahlter Vaterschaftsurlaub eingeführt werden?</t>
        </is>
      </c>
      <c r="E5157" t="inlineStr">
        <is>
          <t>Standard-4</t>
        </is>
      </c>
      <c r="F5157" t="n">
        <v>12</v>
      </c>
      <c r="G5157" t="inlineStr">
        <is>
          <t>Sozialstaat &amp; Familie</t>
        </is>
      </c>
      <c r="H5157" t="inlineStr">
        <is>
          <t>Q04787</t>
        </is>
      </c>
      <c r="I5157" t="inlineStr">
        <is>
          <t>de</t>
        </is>
      </c>
      <c r="J5157" t="b">
        <v>1</v>
      </c>
      <c r="K5157" t="inlineStr">
        <is>
          <t>0d0d7ace0d0f02aa5b0a27c94c41da71</t>
        </is>
      </c>
      <c r="L5157" t="inlineStr">
        <is>
          <t>0d0d7ace0d0f02aa5b0a27c94c41da71</t>
        </is>
      </c>
      <c r="M5157" t="n">
        <v>773</v>
      </c>
      <c r="N5157" t="n">
        <v>773</v>
      </c>
    </row>
    <row r="5158">
      <c r="A5158" t="n">
        <v/>
      </c>
      <c r="B5158" t="n">
        <v>2018</v>
      </c>
      <c r="C5158" t="n">
        <v/>
      </c>
      <c r="D5158" t="inlineStr">
        <is>
          <t>Soll zusätzlich zur Mutterschaftsversicherung ein mehrwöchiger bezahlter Vaterschaftsurlaub eingeführt werden?</t>
        </is>
      </c>
      <c r="E5158" t="n">
        <v/>
      </c>
      <c r="F5158" t="n">
        <v>12</v>
      </c>
      <c r="G5158" t="inlineStr">
        <is>
          <t>Sozialstaat &amp; Familie</t>
        </is>
      </c>
      <c r="H5158" t="inlineStr">
        <is>
          <t>Q05641</t>
        </is>
      </c>
      <c r="I5158" t="inlineStr">
        <is>
          <t>de</t>
        </is>
      </c>
      <c r="J5158" t="b">
        <v>1</v>
      </c>
      <c r="K5158" t="inlineStr">
        <is>
          <t>0d0d7ace0d0f02aa5b0a27c94c41da71</t>
        </is>
      </c>
      <c r="L5158" t="inlineStr">
        <is>
          <t>0d0d7ace0d0f02aa5b0a27c94c41da71</t>
        </is>
      </c>
      <c r="M5158" t="n">
        <v>773</v>
      </c>
      <c r="N5158" t="n">
        <v>773</v>
      </c>
    </row>
    <row r="5159">
      <c r="A5159" t="n">
        <v/>
      </c>
      <c r="B5159" t="n">
        <v>2018</v>
      </c>
      <c r="C5159" t="n">
        <v/>
      </c>
      <c r="D5159" t="inlineStr">
        <is>
          <t>Soll zusätzlich zur Mutterschaftsversicherung ein mehrwöchiger bezahlter Vaterschaftsurlaub eingeführt werden?</t>
        </is>
      </c>
      <c r="E5159" t="n">
        <v/>
      </c>
      <c r="F5159" t="n">
        <v>12</v>
      </c>
      <c r="G5159" t="inlineStr">
        <is>
          <t>Sozialstaat &amp; Familie</t>
        </is>
      </c>
      <c r="H5159" t="inlineStr">
        <is>
          <t>Q05678</t>
        </is>
      </c>
      <c r="I5159" t="inlineStr">
        <is>
          <t>de</t>
        </is>
      </c>
      <c r="J5159" t="b">
        <v>1</v>
      </c>
      <c r="K5159" t="inlineStr">
        <is>
          <t>0d0d7ace0d0f02aa5b0a27c94c41da71</t>
        </is>
      </c>
      <c r="L5159" t="inlineStr">
        <is>
          <t>0d0d7ace0d0f02aa5b0a27c94c41da71</t>
        </is>
      </c>
      <c r="M5159" t="n">
        <v>773</v>
      </c>
      <c r="N5159" t="n">
        <v>773</v>
      </c>
    </row>
    <row r="5160">
      <c r="A5160" t="n">
        <v>95</v>
      </c>
      <c r="B5160" t="n">
        <v>2015</v>
      </c>
      <c r="C5160" t="n">
        <v>1435</v>
      </c>
      <c r="D5160" t="inlineStr">
        <is>
          <t>Soll zusätzlich zur Mutterschaftsversicherung ein mehrwöchiger bezahlter Vaterschaftsurlaub eingeführt werden?</t>
        </is>
      </c>
      <c r="E5160" t="inlineStr">
        <is>
          <t>Standard-4</t>
        </is>
      </c>
      <c r="F5160" t="n">
        <v>12</v>
      </c>
      <c r="G5160" t="inlineStr">
        <is>
          <t>Sozialstaat &amp; Familie</t>
        </is>
      </c>
      <c r="H5160" t="inlineStr">
        <is>
          <t>Q07567</t>
        </is>
      </c>
      <c r="I5160" t="inlineStr">
        <is>
          <t>de</t>
        </is>
      </c>
      <c r="J5160" t="b">
        <v>1</v>
      </c>
      <c r="K5160" t="inlineStr">
        <is>
          <t>0d0d7ace0d0f02aa5b0a27c94c41da71</t>
        </is>
      </c>
      <c r="L5160" t="inlineStr">
        <is>
          <t>0d0d7ace0d0f02aa5b0a27c94c41da71</t>
        </is>
      </c>
      <c r="M5160" t="n">
        <v>773</v>
      </c>
      <c r="N5160" t="n">
        <v>773</v>
      </c>
    </row>
    <row r="5161">
      <c r="A5161" t="n">
        <v/>
      </c>
      <c r="B5161" t="n">
        <v>2018</v>
      </c>
      <c r="C5161" t="n">
        <v/>
      </c>
      <c r="D5161" t="inlineStr">
        <is>
          <t>Soll zusätzlich zur Mutterschaftsversicherung ein mehrwöchiger bezahlter Vaterschaftsurlaub eingeführt werden?</t>
        </is>
      </c>
      <c r="E5161" t="n">
        <v/>
      </c>
      <c r="F5161" t="n">
        <v>12</v>
      </c>
      <c r="G5161" t="inlineStr">
        <is>
          <t>Sozialstaat &amp; Familie</t>
        </is>
      </c>
      <c r="H5161" t="inlineStr">
        <is>
          <t>Q07692</t>
        </is>
      </c>
      <c r="I5161" t="inlineStr">
        <is>
          <t>de</t>
        </is>
      </c>
      <c r="J5161" t="b">
        <v>1</v>
      </c>
      <c r="K5161" t="inlineStr">
        <is>
          <t>0d0d7ace0d0f02aa5b0a27c94c41da71</t>
        </is>
      </c>
      <c r="L5161" t="inlineStr">
        <is>
          <t>0d0d7ace0d0f02aa5b0a27c94c41da71</t>
        </is>
      </c>
      <c r="M5161" t="n">
        <v>773</v>
      </c>
      <c r="N5161" t="n">
        <v>773</v>
      </c>
    </row>
    <row r="5162">
      <c r="A5162" t="n">
        <v/>
      </c>
      <c r="B5162" t="n">
        <v>2018</v>
      </c>
      <c r="C5162" t="n">
        <v/>
      </c>
      <c r="D5162" t="inlineStr">
        <is>
          <t>Soll zusätzlich zur Mutterschaftsversicherung ein mehrwöchiger bezahlter Vaterschaftsurlaub eingeführt werden?</t>
        </is>
      </c>
      <c r="E5162" t="n">
        <v/>
      </c>
      <c r="F5162" t="n">
        <v>12</v>
      </c>
      <c r="G5162" t="inlineStr">
        <is>
          <t>Sozialstaat &amp; Familie</t>
        </is>
      </c>
      <c r="H5162" t="inlineStr">
        <is>
          <t>Q07729</t>
        </is>
      </c>
      <c r="I5162" t="inlineStr">
        <is>
          <t>de</t>
        </is>
      </c>
      <c r="J5162" t="b">
        <v>1</v>
      </c>
      <c r="K5162" t="inlineStr">
        <is>
          <t>0d0d7ace0d0f02aa5b0a27c94c41da71</t>
        </is>
      </c>
      <c r="L5162" t="inlineStr">
        <is>
          <t>0d0d7ace0d0f02aa5b0a27c94c41da71</t>
        </is>
      </c>
      <c r="M5162" t="n">
        <v>773</v>
      </c>
      <c r="N5162" t="n">
        <v>773</v>
      </c>
    </row>
    <row r="5164">
      <c r="A5164" s="1">
        <f>== Cluster 760 – 6 Fragen – alle Fragen identisch ===</f>
        <v/>
      </c>
      <c r="B5164" s="1" t="n"/>
      <c r="C5164" s="1" t="n"/>
      <c r="D5164" s="1" t="n"/>
      <c r="E5164" s="1" t="n"/>
      <c r="F5164" s="1" t="n"/>
      <c r="G5164" s="1" t="n"/>
      <c r="H5164" s="1" t="n"/>
      <c r="I5164" s="1" t="n"/>
      <c r="J5164" s="1" t="n"/>
      <c r="K5164" s="1" t="n"/>
      <c r="L5164" s="1" t="n"/>
      <c r="M5164" s="1" t="n"/>
      <c r="N5164" s="1" t="n"/>
    </row>
    <row r="5165">
      <c r="A5165" t="inlineStr">
        <is>
          <t>ID_Wahl</t>
        </is>
      </c>
      <c r="B5165" t="inlineStr">
        <is>
          <t>Datum</t>
        </is>
      </c>
      <c r="C5165" t="inlineStr">
        <is>
          <t>Frage_ID</t>
        </is>
      </c>
      <c r="D5165" t="inlineStr">
        <is>
          <t>Frage_Text</t>
        </is>
      </c>
      <c r="E5165" t="inlineStr">
        <is>
          <t>Frage_Typ</t>
        </is>
      </c>
      <c r="F5165" t="inlineStr">
        <is>
          <t>Bereich_ID</t>
        </is>
      </c>
      <c r="G5165" t="inlineStr">
        <is>
          <t>Bereich</t>
        </is>
      </c>
      <c r="H5165" t="inlineStr">
        <is>
          <t>ID_gesamt</t>
        </is>
      </c>
      <c r="I5165" t="inlineStr">
        <is>
          <t>Sprache</t>
        </is>
      </c>
      <c r="J5165" t="inlineStr">
        <is>
          <t>Duplikat</t>
        </is>
      </c>
      <c r="K5165" t="inlineStr">
        <is>
          <t>Frage_Hash</t>
        </is>
      </c>
      <c r="L5165" t="inlineStr">
        <is>
          <t>Duplikat_Gruppe</t>
        </is>
      </c>
      <c r="M5165" t="inlineStr">
        <is>
          <t>Cluster_Duplikate</t>
        </is>
      </c>
      <c r="N5165" t="inlineStr">
        <is>
          <t>Cluster_Final</t>
        </is>
      </c>
    </row>
    <row r="5166">
      <c r="A5166" t="n">
        <v>95</v>
      </c>
      <c r="B5166" t="n">
        <v>2015</v>
      </c>
      <c r="C5166" t="n">
        <v>1488</v>
      </c>
      <c r="D5166" t="inlineStr">
        <is>
          <t>In den letzten Jahren wurden die Regeln zum Erwerb und Besitz von Waffen verschärft. Befürworten Sie diese Entwicklung?</t>
        </is>
      </c>
      <c r="E5166" t="inlineStr">
        <is>
          <t>Standard-4</t>
        </is>
      </c>
      <c r="F5166" t="n">
        <v>7</v>
      </c>
      <c r="G5166" t="inlineStr">
        <is>
          <t>Justiz, Armee &amp; Polizei</t>
        </is>
      </c>
      <c r="H5166" t="inlineStr">
        <is>
          <t>Q04772</t>
        </is>
      </c>
      <c r="I5166" t="inlineStr">
        <is>
          <t>de</t>
        </is>
      </c>
      <c r="J5166" t="b">
        <v>1</v>
      </c>
      <c r="K5166" t="inlineStr">
        <is>
          <t>3f90cba5ca02ddad48e8a7300c0dab3a</t>
        </is>
      </c>
      <c r="L5166" t="inlineStr">
        <is>
          <t>3f90cba5ca02ddad48e8a7300c0dab3a</t>
        </is>
      </c>
      <c r="M5166" t="n">
        <v>760</v>
      </c>
      <c r="N5166" t="n">
        <v>760</v>
      </c>
    </row>
    <row r="5167">
      <c r="A5167" t="n">
        <v/>
      </c>
      <c r="B5167" t="n">
        <v>2018</v>
      </c>
      <c r="C5167" t="n">
        <v/>
      </c>
      <c r="D5167" t="inlineStr">
        <is>
          <t>In den letzten Jahren wurden die Regeln zum Erwerb und Besitz von Waffen verschärft. Befürworten Sie diese Entwicklung?</t>
        </is>
      </c>
      <c r="E5167" t="n">
        <v/>
      </c>
      <c r="F5167" t="n">
        <v>7</v>
      </c>
      <c r="G5167" t="inlineStr">
        <is>
          <t>Justiz, Armee &amp; Polizei</t>
        </is>
      </c>
      <c r="H5167" t="inlineStr">
        <is>
          <t>Q05629</t>
        </is>
      </c>
      <c r="I5167" t="inlineStr">
        <is>
          <t>de</t>
        </is>
      </c>
      <c r="J5167" t="b">
        <v>1</v>
      </c>
      <c r="K5167" t="inlineStr">
        <is>
          <t>3f90cba5ca02ddad48e8a7300c0dab3a</t>
        </is>
      </c>
      <c r="L5167" t="inlineStr">
        <is>
          <t>3f90cba5ca02ddad48e8a7300c0dab3a</t>
        </is>
      </c>
      <c r="M5167" t="n">
        <v>760</v>
      </c>
      <c r="N5167" t="n">
        <v>760</v>
      </c>
    </row>
    <row r="5168">
      <c r="A5168" t="n">
        <v/>
      </c>
      <c r="B5168" t="n">
        <v>2018</v>
      </c>
      <c r="C5168" t="n">
        <v/>
      </c>
      <c r="D5168" t="inlineStr">
        <is>
          <t>In den letzten Jahren wurden die Regeln zum Erwerb und Besitz von Waffen verschärft. Befürworten Sie diese Entwicklung?</t>
        </is>
      </c>
      <c r="E5168" t="n">
        <v/>
      </c>
      <c r="F5168" t="n">
        <v>7</v>
      </c>
      <c r="G5168" t="inlineStr">
        <is>
          <t>Justiz, Armee &amp; Polizei</t>
        </is>
      </c>
      <c r="H5168" t="inlineStr">
        <is>
          <t>Q05666</t>
        </is>
      </c>
      <c r="I5168" t="inlineStr">
        <is>
          <t>de</t>
        </is>
      </c>
      <c r="J5168" t="b">
        <v>1</v>
      </c>
      <c r="K5168" t="inlineStr">
        <is>
          <t>3f90cba5ca02ddad48e8a7300c0dab3a</t>
        </is>
      </c>
      <c r="L5168" t="inlineStr">
        <is>
          <t>3f90cba5ca02ddad48e8a7300c0dab3a</t>
        </is>
      </c>
      <c r="M5168" t="n">
        <v>760</v>
      </c>
      <c r="N5168" t="n">
        <v>760</v>
      </c>
    </row>
    <row r="5169">
      <c r="A5169" t="n">
        <v>95</v>
      </c>
      <c r="B5169" t="n">
        <v>2015</v>
      </c>
      <c r="C5169" t="n">
        <v>1488</v>
      </c>
      <c r="D5169" t="inlineStr">
        <is>
          <t>In den letzten Jahren wurden die Regeln zum Erwerb und Besitz von Waffen verschärft. Befürworten Sie diese Entwicklung?</t>
        </is>
      </c>
      <c r="E5169" t="inlineStr">
        <is>
          <t>Standard-4</t>
        </is>
      </c>
      <c r="F5169" t="n">
        <v>7</v>
      </c>
      <c r="G5169" t="inlineStr">
        <is>
          <t>Justiz, Armee &amp; Polizei</t>
        </is>
      </c>
      <c r="H5169" t="inlineStr">
        <is>
          <t>Q07552</t>
        </is>
      </c>
      <c r="I5169" t="inlineStr">
        <is>
          <t>de</t>
        </is>
      </c>
      <c r="J5169" t="b">
        <v>1</v>
      </c>
      <c r="K5169" t="inlineStr">
        <is>
          <t>3f90cba5ca02ddad48e8a7300c0dab3a</t>
        </is>
      </c>
      <c r="L5169" t="inlineStr">
        <is>
          <t>3f90cba5ca02ddad48e8a7300c0dab3a</t>
        </is>
      </c>
      <c r="M5169" t="n">
        <v>760</v>
      </c>
      <c r="N5169" t="n">
        <v>760</v>
      </c>
    </row>
    <row r="5170">
      <c r="A5170" t="n">
        <v/>
      </c>
      <c r="B5170" t="n">
        <v>2018</v>
      </c>
      <c r="C5170" t="n">
        <v/>
      </c>
      <c r="D5170" t="inlineStr">
        <is>
          <t>In den letzten Jahren wurden die Regeln zum Erwerb und Besitz von Waffen verschärft. Befürworten Sie diese Entwicklung?</t>
        </is>
      </c>
      <c r="E5170" t="n">
        <v/>
      </c>
      <c r="F5170" t="n">
        <v>7</v>
      </c>
      <c r="G5170" t="inlineStr">
        <is>
          <t>Justiz, Armee &amp; Polizei</t>
        </is>
      </c>
      <c r="H5170" t="inlineStr">
        <is>
          <t>Q07680</t>
        </is>
      </c>
      <c r="I5170" t="inlineStr">
        <is>
          <t>de</t>
        </is>
      </c>
      <c r="J5170" t="b">
        <v>1</v>
      </c>
      <c r="K5170" t="inlineStr">
        <is>
          <t>3f90cba5ca02ddad48e8a7300c0dab3a</t>
        </is>
      </c>
      <c r="L5170" t="inlineStr">
        <is>
          <t>3f90cba5ca02ddad48e8a7300c0dab3a</t>
        </is>
      </c>
      <c r="M5170" t="n">
        <v>760</v>
      </c>
      <c r="N5170" t="n">
        <v>760</v>
      </c>
    </row>
    <row r="5171">
      <c r="A5171" t="n">
        <v/>
      </c>
      <c r="B5171" t="n">
        <v>2018</v>
      </c>
      <c r="C5171" t="n">
        <v/>
      </c>
      <c r="D5171" t="inlineStr">
        <is>
          <t>In den letzten Jahren wurden die Regeln zum Erwerb und Besitz von Waffen verschärft. Befürworten Sie diese Entwicklung?</t>
        </is>
      </c>
      <c r="E5171" t="n">
        <v/>
      </c>
      <c r="F5171" t="n">
        <v>7</v>
      </c>
      <c r="G5171" t="inlineStr">
        <is>
          <t>Justiz, Armee &amp; Polizei</t>
        </is>
      </c>
      <c r="H5171" t="inlineStr">
        <is>
          <t>Q07717</t>
        </is>
      </c>
      <c r="I5171" t="inlineStr">
        <is>
          <t>de</t>
        </is>
      </c>
      <c r="J5171" t="b">
        <v>1</v>
      </c>
      <c r="K5171" t="inlineStr">
        <is>
          <t>3f90cba5ca02ddad48e8a7300c0dab3a</t>
        </is>
      </c>
      <c r="L5171" t="inlineStr">
        <is>
          <t>3f90cba5ca02ddad48e8a7300c0dab3a</t>
        </is>
      </c>
      <c r="M5171" t="n">
        <v>760</v>
      </c>
      <c r="N5171" t="n">
        <v>760</v>
      </c>
    </row>
    <row r="5173">
      <c r="A5173" s="1">
        <f>== Cluster 194 – 6 Fragen – alle Fragen identisch ===</f>
        <v/>
      </c>
      <c r="B5173" s="1" t="n"/>
      <c r="C5173" s="1" t="n"/>
      <c r="D5173" s="1" t="n"/>
      <c r="E5173" s="1" t="n"/>
      <c r="F5173" s="1" t="n"/>
      <c r="G5173" s="1" t="n"/>
      <c r="H5173" s="1" t="n"/>
      <c r="I5173" s="1" t="n"/>
      <c r="J5173" s="1" t="n"/>
      <c r="K5173" s="1" t="n"/>
      <c r="L5173" s="1" t="n"/>
      <c r="M5173" s="1" t="n"/>
      <c r="N5173" s="1" t="n"/>
    </row>
    <row r="5174">
      <c r="A5174" t="inlineStr">
        <is>
          <t>ID_Wahl</t>
        </is>
      </c>
      <c r="B5174" t="inlineStr">
        <is>
          <t>Datum</t>
        </is>
      </c>
      <c r="C5174" t="inlineStr">
        <is>
          <t>Frage_ID</t>
        </is>
      </c>
      <c r="D5174" t="inlineStr">
        <is>
          <t>Frage_Text</t>
        </is>
      </c>
      <c r="E5174" t="inlineStr">
        <is>
          <t>Frage_Typ</t>
        </is>
      </c>
      <c r="F5174" t="inlineStr">
        <is>
          <t>Bereich_ID</t>
        </is>
      </c>
      <c r="G5174" t="inlineStr">
        <is>
          <t>Bereich</t>
        </is>
      </c>
      <c r="H5174" t="inlineStr">
        <is>
          <t>ID_gesamt</t>
        </is>
      </c>
      <c r="I5174" t="inlineStr">
        <is>
          <t>Sprache</t>
        </is>
      </c>
      <c r="J5174" t="inlineStr">
        <is>
          <t>Duplikat</t>
        </is>
      </c>
      <c r="K5174" t="inlineStr">
        <is>
          <t>Frage_Hash</t>
        </is>
      </c>
      <c r="L5174" t="inlineStr">
        <is>
          <t>Duplikat_Gruppe</t>
        </is>
      </c>
      <c r="M5174" t="inlineStr">
        <is>
          <t>Cluster_Duplikate</t>
        </is>
      </c>
      <c r="N5174" t="inlineStr">
        <is>
          <t>Cluster_Final</t>
        </is>
      </c>
    </row>
    <row r="5175">
      <c r="A5175" t="n">
        <v>20</v>
      </c>
      <c r="B5175" s="2" t="n">
        <v>44101</v>
      </c>
      <c r="C5175" t="n">
        <v>1069</v>
      </c>
      <c r="D5175" t="inlineStr">
        <is>
          <t>Sollen die Anforderungen bei Einbürgerungen, insbesondere hinsichtlich Sprachkenntnisse und gesellschaftliche Integration, erhöht werden?</t>
        </is>
      </c>
      <c r="E5175" t="inlineStr">
        <is>
          <t>options4</t>
        </is>
      </c>
      <c r="F5175" t="n">
        <v>4253</v>
      </c>
      <c r="G5175" t="inlineStr">
        <is>
          <t>Migration &amp; Integration</t>
        </is>
      </c>
      <c r="H5175" t="inlineStr">
        <is>
          <t>Q00475</t>
        </is>
      </c>
      <c r="I5175" t="inlineStr">
        <is>
          <t>de</t>
        </is>
      </c>
      <c r="J5175" t="b">
        <v>1</v>
      </c>
      <c r="K5175" t="inlineStr">
        <is>
          <t>b819f27b051e9488a2b45240fc11c6c4</t>
        </is>
      </c>
      <c r="L5175" t="inlineStr">
        <is>
          <t>b819f27b051e9488a2b45240fc11c6c4</t>
        </is>
      </c>
      <c r="M5175" t="n">
        <v>194</v>
      </c>
      <c r="N5175" t="n">
        <v>194</v>
      </c>
    </row>
    <row r="5176">
      <c r="A5176" t="n">
        <v>55</v>
      </c>
      <c r="B5176" s="2" t="n">
        <v>44262</v>
      </c>
      <c r="C5176" t="n">
        <v>1073</v>
      </c>
      <c r="D5176" t="inlineStr">
        <is>
          <t>Sollen die Anforderungen bei Einbürgerungen, insbesondere hinsichtlich Sprachkenntnisse und gesellschaftliche Integration, erhöht werden?</t>
        </is>
      </c>
      <c r="E5176" t="inlineStr">
        <is>
          <t>options4</t>
        </is>
      </c>
      <c r="F5176" t="n">
        <v>4289</v>
      </c>
      <c r="G5176" t="inlineStr">
        <is>
          <t>Migration &amp; Integration</t>
        </is>
      </c>
      <c r="H5176" t="inlineStr">
        <is>
          <t>Q00882</t>
        </is>
      </c>
      <c r="I5176" t="inlineStr">
        <is>
          <t>de</t>
        </is>
      </c>
      <c r="J5176" t="b">
        <v>1</v>
      </c>
      <c r="K5176" t="inlineStr">
        <is>
          <t>b819f27b051e9488a2b45240fc11c6c4</t>
        </is>
      </c>
      <c r="L5176" t="inlineStr">
        <is>
          <t>b819f27b051e9488a2b45240fc11c6c4</t>
        </is>
      </c>
      <c r="M5176" t="n">
        <v>194</v>
      </c>
      <c r="N5176" t="n">
        <v>194</v>
      </c>
    </row>
    <row r="5177">
      <c r="A5177" t="n">
        <v>111</v>
      </c>
      <c r="B5177" s="2" t="n">
        <v>44696</v>
      </c>
      <c r="C5177" t="n">
        <v>5926</v>
      </c>
      <c r="D5177" t="inlineStr">
        <is>
          <t>Sollen die Anforderungen bei Einbürgerungen, insbesondere hinsichtlich Sprachkenntnisse und gesellschaftliche Integration, erhöht werden?</t>
        </is>
      </c>
      <c r="E5177" t="inlineStr">
        <is>
          <t>options4</t>
        </is>
      </c>
      <c r="F5177" t="n">
        <v>4342</v>
      </c>
      <c r="G5177" t="inlineStr">
        <is>
          <t>Migration &amp; Integration</t>
        </is>
      </c>
      <c r="H5177" t="inlineStr">
        <is>
          <t>Q02001</t>
        </is>
      </c>
      <c r="I5177" t="inlineStr">
        <is>
          <t>de</t>
        </is>
      </c>
      <c r="J5177" t="b">
        <v>1</v>
      </c>
      <c r="K5177" t="inlineStr">
        <is>
          <t>b819f27b051e9488a2b45240fc11c6c4</t>
        </is>
      </c>
      <c r="L5177" t="inlineStr">
        <is>
          <t>b819f27b051e9488a2b45240fc11c6c4</t>
        </is>
      </c>
      <c r="M5177" t="n">
        <v>194</v>
      </c>
      <c r="N5177" t="n">
        <v>194</v>
      </c>
    </row>
    <row r="5178">
      <c r="A5178" t="n">
        <v>113</v>
      </c>
      <c r="B5178" s="2" t="n">
        <v>44696</v>
      </c>
      <c r="C5178" t="n">
        <v>6028</v>
      </c>
      <c r="D5178" t="inlineStr">
        <is>
          <t>Sollen die Anforderungen bei Einbürgerungen, insbesondere hinsichtlich Sprachkenntnisse und gesellschaftliche Integration, erhöht werden?</t>
        </is>
      </c>
      <c r="E5178" t="inlineStr">
        <is>
          <t>options4</t>
        </is>
      </c>
      <c r="F5178" t="n">
        <v>4344</v>
      </c>
      <c r="G5178" t="inlineStr">
        <is>
          <t>Migration &amp; Integration</t>
        </is>
      </c>
      <c r="H5178" t="inlineStr">
        <is>
          <t>Q02056</t>
        </is>
      </c>
      <c r="I5178" t="inlineStr">
        <is>
          <t>de</t>
        </is>
      </c>
      <c r="J5178" t="b">
        <v>1</v>
      </c>
      <c r="K5178" t="inlineStr">
        <is>
          <t>b819f27b051e9488a2b45240fc11c6c4</t>
        </is>
      </c>
      <c r="L5178" t="inlineStr">
        <is>
          <t>b819f27b051e9488a2b45240fc11c6c4</t>
        </is>
      </c>
      <c r="M5178" t="n">
        <v>194</v>
      </c>
      <c r="N5178" t="n">
        <v>194</v>
      </c>
    </row>
    <row r="5179">
      <c r="A5179" t="n">
        <v>464</v>
      </c>
      <c r="B5179" s="2" t="n">
        <v>44262</v>
      </c>
      <c r="C5179" t="n">
        <v>1072</v>
      </c>
      <c r="D5179" t="inlineStr">
        <is>
          <t>Sollen die Anforderungen bei Einbürgerungen, insbesondere hinsichtlich Sprachkenntnisse und gesellschaftliche Integration, erhöht werden?</t>
        </is>
      </c>
      <c r="E5179" t="inlineStr">
        <is>
          <t>options4</t>
        </is>
      </c>
      <c r="F5179" t="n">
        <v>4288</v>
      </c>
      <c r="G5179" t="inlineStr">
        <is>
          <t>Migration &amp; Integration</t>
        </is>
      </c>
      <c r="H5179" t="inlineStr">
        <is>
          <t>Q02428</t>
        </is>
      </c>
      <c r="I5179" t="inlineStr">
        <is>
          <t>de</t>
        </is>
      </c>
      <c r="J5179" t="b">
        <v>1</v>
      </c>
      <c r="K5179" t="inlineStr">
        <is>
          <t>b819f27b051e9488a2b45240fc11c6c4</t>
        </is>
      </c>
      <c r="L5179" t="inlineStr">
        <is>
          <t>b819f27b051e9488a2b45240fc11c6c4</t>
        </is>
      </c>
      <c r="M5179" t="n">
        <v>194</v>
      </c>
      <c r="N5179" t="n">
        <v>194</v>
      </c>
    </row>
    <row r="5180">
      <c r="A5180" t="n">
        <v>291</v>
      </c>
      <c r="B5180" t="n">
        <v>2021</v>
      </c>
      <c r="C5180" t="n">
        <v>3828</v>
      </c>
      <c r="D5180" t="inlineStr">
        <is>
          <t>Sollen die Anforderungen bei Einbürgerungen, insbesondere hinsichtlich Sprachkenntnisse und gesellschaftliche Integration, erhöht werden?</t>
        </is>
      </c>
      <c r="E5180" t="inlineStr">
        <is>
          <t>Standard-4</t>
        </is>
      </c>
      <c r="F5180" t="n">
        <v>9</v>
      </c>
      <c r="G5180" t="inlineStr">
        <is>
          <t>Migration &amp; Integration</t>
        </is>
      </c>
      <c r="H5180" t="inlineStr">
        <is>
          <t>Q08743</t>
        </is>
      </c>
      <c r="I5180" t="inlineStr">
        <is>
          <t>de</t>
        </is>
      </c>
      <c r="J5180" t="b">
        <v>1</v>
      </c>
      <c r="K5180" t="inlineStr">
        <is>
          <t>b819f27b051e9488a2b45240fc11c6c4</t>
        </is>
      </c>
      <c r="L5180" t="inlineStr">
        <is>
          <t>b819f27b051e9488a2b45240fc11c6c4</t>
        </is>
      </c>
      <c r="M5180" t="n">
        <v>194</v>
      </c>
      <c r="N5180" t="n">
        <v>194</v>
      </c>
    </row>
    <row r="5182">
      <c r="A5182" s="1">
        <f>== Cluster 1280 – 6 Fragen – alle Fragen identisch ===</f>
        <v/>
      </c>
      <c r="B5182" s="1" t="n"/>
      <c r="C5182" s="1" t="n"/>
      <c r="D5182" s="1" t="n"/>
      <c r="E5182" s="1" t="n"/>
      <c r="F5182" s="1" t="n"/>
      <c r="G5182" s="1" t="n"/>
      <c r="H5182" s="1" t="n"/>
      <c r="I5182" s="1" t="n"/>
      <c r="J5182" s="1" t="n"/>
      <c r="K5182" s="1" t="n"/>
      <c r="L5182" s="1" t="n"/>
      <c r="M5182" s="1" t="n"/>
      <c r="N5182" s="1" t="n"/>
    </row>
    <row r="5183">
      <c r="A5183" t="inlineStr">
        <is>
          <t>ID_Wahl</t>
        </is>
      </c>
      <c r="B5183" t="inlineStr">
        <is>
          <t>Datum</t>
        </is>
      </c>
      <c r="C5183" t="inlineStr">
        <is>
          <t>Frage_ID</t>
        </is>
      </c>
      <c r="D5183" t="inlineStr">
        <is>
          <t>Frage_Text</t>
        </is>
      </c>
      <c r="E5183" t="inlineStr">
        <is>
          <t>Frage_Typ</t>
        </is>
      </c>
      <c r="F5183" t="inlineStr">
        <is>
          <t>Bereich_ID</t>
        </is>
      </c>
      <c r="G5183" t="inlineStr">
        <is>
          <t>Bereich</t>
        </is>
      </c>
      <c r="H5183" t="inlineStr">
        <is>
          <t>ID_gesamt</t>
        </is>
      </c>
      <c r="I5183" t="inlineStr">
        <is>
          <t>Sprache</t>
        </is>
      </c>
      <c r="J5183" t="inlineStr">
        <is>
          <t>Duplikat</t>
        </is>
      </c>
      <c r="K5183" t="inlineStr">
        <is>
          <t>Frage_Hash</t>
        </is>
      </c>
      <c r="L5183" t="inlineStr">
        <is>
          <t>Duplikat_Gruppe</t>
        </is>
      </c>
      <c r="M5183" t="inlineStr">
        <is>
          <t>Cluster_Duplikate</t>
        </is>
      </c>
      <c r="N5183" t="inlineStr">
        <is>
          <t>Cluster_Final</t>
        </is>
      </c>
    </row>
    <row r="5184">
      <c r="A5184" t="n">
        <v>26</v>
      </c>
      <c r="B5184" t="n">
        <v>2012</v>
      </c>
      <c r="C5184" t="n">
        <v>132</v>
      </c>
      <c r="D5184" t="inlineStr">
        <is>
          <t>Befürworten Sie die eidgenössische Volksinitiative zur Einführung der Erbschaftssteuer („Millionen-Erbschaften besteuern für unsere AHV (Erbschaftssteuerreform)“)?</t>
        </is>
      </c>
      <c r="E5184" t="inlineStr">
        <is>
          <t>Standard-4</t>
        </is>
      </c>
      <c r="F5184" t="n">
        <v>4</v>
      </c>
      <c r="G5184" t="inlineStr">
        <is>
          <t>Finanzen &amp;Steuern</t>
        </is>
      </c>
      <c r="H5184" t="inlineStr">
        <is>
          <t>Q06219</t>
        </is>
      </c>
      <c r="I5184" t="inlineStr">
        <is>
          <t>de</t>
        </is>
      </c>
      <c r="J5184" t="b">
        <v>1</v>
      </c>
      <c r="K5184" t="inlineStr">
        <is>
          <t>47b3162ad4684ea087b5358cf3b78a56</t>
        </is>
      </c>
      <c r="L5184" t="inlineStr">
        <is>
          <t>47b3162ad4684ea087b5358cf3b78a56</t>
        </is>
      </c>
      <c r="M5184" t="n">
        <v>1280</v>
      </c>
      <c r="N5184" t="n">
        <v>1280</v>
      </c>
    </row>
    <row r="5185">
      <c r="A5185" t="n">
        <v>36</v>
      </c>
      <c r="B5185" t="n">
        <v>2012</v>
      </c>
      <c r="C5185" t="n">
        <v>442</v>
      </c>
      <c r="D5185" t="inlineStr">
        <is>
          <t>Befürworten Sie die eidgenössische Volksinitiative zur Einführung der Erbschaftssteuer („Millionen-Erbschaften besteuern für unsere AHV (Erbschaftssteuerreform)“)?</t>
        </is>
      </c>
      <c r="E5185" t="inlineStr">
        <is>
          <t>Standard-4</t>
        </is>
      </c>
      <c r="F5185" t="n">
        <v>4</v>
      </c>
      <c r="G5185" t="inlineStr">
        <is>
          <t>Finanzen &amp;Steuern</t>
        </is>
      </c>
      <c r="H5185" t="inlineStr">
        <is>
          <t>Q06620</t>
        </is>
      </c>
      <c r="I5185" t="inlineStr">
        <is>
          <t>de</t>
        </is>
      </c>
      <c r="J5185" t="b">
        <v>1</v>
      </c>
      <c r="K5185" t="inlineStr">
        <is>
          <t>47b3162ad4684ea087b5358cf3b78a56</t>
        </is>
      </c>
      <c r="L5185" t="inlineStr">
        <is>
          <t>47b3162ad4684ea087b5358cf3b78a56</t>
        </is>
      </c>
      <c r="M5185" t="n">
        <v>1280</v>
      </c>
      <c r="N5185" t="n">
        <v>1280</v>
      </c>
    </row>
    <row r="5186">
      <c r="A5186" t="n">
        <v>8</v>
      </c>
      <c r="B5186" t="n">
        <v>2012</v>
      </c>
      <c r="C5186" t="n">
        <v>132</v>
      </c>
      <c r="D5186" t="inlineStr">
        <is>
          <t>Befürworten Sie die eidgenössische Volksinitiative zur Einführung der Erbschaftssteuer („Millionen-Erbschaften besteuern für unsere AHV (Erbschaftssteuerreform)“)?</t>
        </is>
      </c>
      <c r="E5186" t="inlineStr">
        <is>
          <t>Standard-4</t>
        </is>
      </c>
      <c r="F5186" t="n">
        <v>4</v>
      </c>
      <c r="G5186" t="inlineStr">
        <is>
          <t>Finanzen &amp;Steuern</t>
        </is>
      </c>
      <c r="H5186" t="inlineStr">
        <is>
          <t>Q07754</t>
        </is>
      </c>
      <c r="I5186" t="inlineStr">
        <is>
          <t>de</t>
        </is>
      </c>
      <c r="J5186" t="b">
        <v>1</v>
      </c>
      <c r="K5186" t="inlineStr">
        <is>
          <t>47b3162ad4684ea087b5358cf3b78a56</t>
        </is>
      </c>
      <c r="L5186" t="inlineStr">
        <is>
          <t>47b3162ad4684ea087b5358cf3b78a56</t>
        </is>
      </c>
      <c r="M5186" t="n">
        <v>1280</v>
      </c>
      <c r="N5186" t="n">
        <v>1280</v>
      </c>
    </row>
    <row r="5187">
      <c r="A5187" t="n">
        <v>44</v>
      </c>
      <c r="B5187" t="n">
        <v>2013</v>
      </c>
      <c r="C5187" t="n">
        <v>592</v>
      </c>
      <c r="D5187" t="inlineStr">
        <is>
          <t>Befürworten Sie die eidgenössische Volksinitiative zur Einführung der Erbschaftssteuer („Millionen-Erbschaften besteuern für unsere AHV (Erbschaftssteuerreform)“)?</t>
        </is>
      </c>
      <c r="E5187" t="inlineStr">
        <is>
          <t>Standard-4</t>
        </is>
      </c>
      <c r="F5187" t="n">
        <v>4</v>
      </c>
      <c r="G5187" t="inlineStr">
        <is>
          <t>Finanzen &amp;Steuern</t>
        </is>
      </c>
      <c r="H5187" t="inlineStr">
        <is>
          <t>Q07958</t>
        </is>
      </c>
      <c r="I5187" t="inlineStr">
        <is>
          <t>de</t>
        </is>
      </c>
      <c r="J5187" t="b">
        <v>1</v>
      </c>
      <c r="K5187" t="inlineStr">
        <is>
          <t>47b3162ad4684ea087b5358cf3b78a56</t>
        </is>
      </c>
      <c r="L5187" t="inlineStr">
        <is>
          <t>47b3162ad4684ea087b5358cf3b78a56</t>
        </is>
      </c>
      <c r="M5187" t="n">
        <v>1280</v>
      </c>
      <c r="N5187" t="n">
        <v>1280</v>
      </c>
    </row>
    <row r="5188">
      <c r="A5188" t="n">
        <v>15</v>
      </c>
      <c r="B5188" t="n">
        <v>2012</v>
      </c>
      <c r="C5188" t="n">
        <v>132</v>
      </c>
      <c r="D5188" t="inlineStr">
        <is>
          <t>Befürworten Sie die eidgenössische Volksinitiative zur Einführung der Erbschaftssteuer („Millionen-Erbschaften besteuern für unsere AHV (Erbschaftssteuerreform)“)?</t>
        </is>
      </c>
      <c r="E5188" t="inlineStr">
        <is>
          <t>Standard-4</t>
        </is>
      </c>
      <c r="F5188" t="n">
        <v>4</v>
      </c>
      <c r="G5188" t="inlineStr">
        <is>
          <t>Finanzen &amp;Steuern</t>
        </is>
      </c>
      <c r="H5188" t="inlineStr">
        <is>
          <t>Q08165</t>
        </is>
      </c>
      <c r="I5188" t="inlineStr">
        <is>
          <t>de</t>
        </is>
      </c>
      <c r="J5188" t="b">
        <v>1</v>
      </c>
      <c r="K5188" t="inlineStr">
        <is>
          <t>47b3162ad4684ea087b5358cf3b78a56</t>
        </is>
      </c>
      <c r="L5188" t="inlineStr">
        <is>
          <t>47b3162ad4684ea087b5358cf3b78a56</t>
        </is>
      </c>
      <c r="M5188" t="n">
        <v>1280</v>
      </c>
      <c r="N5188" t="n">
        <v>1280</v>
      </c>
    </row>
    <row r="5189">
      <c r="A5189" t="n">
        <v>13</v>
      </c>
      <c r="B5189" t="n">
        <v>2012</v>
      </c>
      <c r="C5189" t="n">
        <v>132</v>
      </c>
      <c r="D5189" t="inlineStr">
        <is>
          <t>Befürworten Sie die eidgenössische Volksinitiative zur Einführung der Erbschaftssteuer („Millionen-Erbschaften besteuern für unsere AHV (Erbschaftssteuerreform)“)?</t>
        </is>
      </c>
      <c r="E5189" t="inlineStr">
        <is>
          <t>Standard-4</t>
        </is>
      </c>
      <c r="F5189" t="n">
        <v>4</v>
      </c>
      <c r="G5189" t="inlineStr">
        <is>
          <t>Finanzen &amp;Steuern</t>
        </is>
      </c>
      <c r="H5189" t="inlineStr">
        <is>
          <t>Q08414</t>
        </is>
      </c>
      <c r="I5189" t="inlineStr">
        <is>
          <t>de</t>
        </is>
      </c>
      <c r="J5189" t="b">
        <v>1</v>
      </c>
      <c r="K5189" t="inlineStr">
        <is>
          <t>47b3162ad4684ea087b5358cf3b78a56</t>
        </is>
      </c>
      <c r="L5189" t="inlineStr">
        <is>
          <t>47b3162ad4684ea087b5358cf3b78a56</t>
        </is>
      </c>
      <c r="M5189" t="n">
        <v>1280</v>
      </c>
      <c r="N5189" t="n">
        <v>1280</v>
      </c>
    </row>
    <row r="5191">
      <c r="A5191" s="1">
        <f>== Cluster 1092 – 6 Fragen – alle Fragen identisch ===</f>
        <v/>
      </c>
      <c r="B5191" s="1" t="n"/>
      <c r="C5191" s="1" t="n"/>
      <c r="D5191" s="1" t="n"/>
      <c r="E5191" s="1" t="n"/>
      <c r="F5191" s="1" t="n"/>
      <c r="G5191" s="1" t="n"/>
      <c r="H5191" s="1" t="n"/>
      <c r="I5191" s="1" t="n"/>
      <c r="J5191" s="1" t="n"/>
      <c r="K5191" s="1" t="n"/>
      <c r="L5191" s="1" t="n"/>
      <c r="M5191" s="1" t="n"/>
      <c r="N5191" s="1" t="n"/>
    </row>
    <row r="5192">
      <c r="A5192" t="inlineStr">
        <is>
          <t>ID_Wahl</t>
        </is>
      </c>
      <c r="B5192" t="inlineStr">
        <is>
          <t>Datum</t>
        </is>
      </c>
      <c r="C5192" t="inlineStr">
        <is>
          <t>Frage_ID</t>
        </is>
      </c>
      <c r="D5192" t="inlineStr">
        <is>
          <t>Frage_Text</t>
        </is>
      </c>
      <c r="E5192" t="inlineStr">
        <is>
          <t>Frage_Typ</t>
        </is>
      </c>
      <c r="F5192" t="inlineStr">
        <is>
          <t>Bereich_ID</t>
        </is>
      </c>
      <c r="G5192" t="inlineStr">
        <is>
          <t>Bereich</t>
        </is>
      </c>
      <c r="H5192" t="inlineStr">
        <is>
          <t>ID_gesamt</t>
        </is>
      </c>
      <c r="I5192" t="inlineStr">
        <is>
          <t>Sprache</t>
        </is>
      </c>
      <c r="J5192" t="inlineStr">
        <is>
          <t>Duplikat</t>
        </is>
      </c>
      <c r="K5192" t="inlineStr">
        <is>
          <t>Frage_Hash</t>
        </is>
      </c>
      <c r="L5192" t="inlineStr">
        <is>
          <t>Duplikat_Gruppe</t>
        </is>
      </c>
      <c r="M5192" t="inlineStr">
        <is>
          <t>Cluster_Duplikate</t>
        </is>
      </c>
      <c r="N5192" t="inlineStr">
        <is>
          <t>Cluster_Final</t>
        </is>
      </c>
    </row>
    <row r="5193">
      <c r="A5193" t="n">
        <v>191</v>
      </c>
      <c r="B5193" t="n">
        <v>2018</v>
      </c>
      <c r="C5193" t="n">
        <v>2982</v>
      </c>
      <c r="D5193" t="inlineStr">
        <is>
          <t>Würden Sie eine vollständige Liberalisierung der Geschäftsöffnungszeiten (Festlegung der Öffnungszeiten nach freiem Ermessen unter Berücksichtigung des Arbeitsgesetzes) befürworten?</t>
        </is>
      </c>
      <c r="E5193" t="inlineStr">
        <is>
          <t>Standard-4</t>
        </is>
      </c>
      <c r="F5193" t="n">
        <v>15</v>
      </c>
      <c r="G5193" t="inlineStr">
        <is>
          <t>Wirtschaft &amp; Arbeit</t>
        </is>
      </c>
      <c r="H5193" t="inlineStr">
        <is>
          <t>Q05553</t>
        </is>
      </c>
      <c r="I5193" t="inlineStr">
        <is>
          <t>de</t>
        </is>
      </c>
      <c r="J5193" t="b">
        <v>1</v>
      </c>
      <c r="K5193" t="inlineStr">
        <is>
          <t>b8a01a357a3f2a679ee97cab50297752</t>
        </is>
      </c>
      <c r="L5193" t="inlineStr">
        <is>
          <t>b8a01a357a3f2a679ee97cab50297752</t>
        </is>
      </c>
      <c r="M5193" t="n">
        <v>1092</v>
      </c>
      <c r="N5193" t="n">
        <v>1092</v>
      </c>
    </row>
    <row r="5194">
      <c r="A5194" t="n">
        <v>195</v>
      </c>
      <c r="B5194" t="n">
        <v>2018</v>
      </c>
      <c r="C5194" t="n">
        <v>3066</v>
      </c>
      <c r="D5194" t="inlineStr">
        <is>
          <t>Würden Sie eine vollständige Liberalisierung der Geschäftsöffnungszeiten (Festlegung der Öffnungszeiten nach freiem Ermessen unter Berücksichtigung des Arbeitsgesetzes) befürworten?</t>
        </is>
      </c>
      <c r="E5194" t="inlineStr">
        <is>
          <t>Standard-4</t>
        </is>
      </c>
      <c r="F5194" t="n">
        <v>15</v>
      </c>
      <c r="G5194" t="inlineStr">
        <is>
          <t>Wirtschaft &amp; Arbeit</t>
        </is>
      </c>
      <c r="H5194" t="inlineStr">
        <is>
          <t>Q05735</t>
        </is>
      </c>
      <c r="I5194" t="inlineStr">
        <is>
          <t>de</t>
        </is>
      </c>
      <c r="J5194" t="b">
        <v>1</v>
      </c>
      <c r="K5194" t="inlineStr">
        <is>
          <t>b8a01a357a3f2a679ee97cab50297752</t>
        </is>
      </c>
      <c r="L5194" t="inlineStr">
        <is>
          <t>b8a01a357a3f2a679ee97cab50297752</t>
        </is>
      </c>
      <c r="M5194" t="n">
        <v>1092</v>
      </c>
      <c r="N5194" t="n">
        <v>1092</v>
      </c>
    </row>
    <row r="5195">
      <c r="A5195" t="n">
        <v>201</v>
      </c>
      <c r="B5195" t="n">
        <v>2019</v>
      </c>
      <c r="C5195" t="n">
        <v>3277</v>
      </c>
      <c r="D5195" t="inlineStr">
        <is>
          <t>Würden Sie eine vollständige Liberalisierung der Geschäftsöffnungszeiten (Festlegung der Öffnungszeiten nach freiem Ermessen unter Berücksichtigung des Arbeitsgesetzes) befürworten?</t>
        </is>
      </c>
      <c r="E5195" t="inlineStr">
        <is>
          <t>Standard-4</t>
        </is>
      </c>
      <c r="F5195" t="n">
        <v>15</v>
      </c>
      <c r="G5195" t="inlineStr">
        <is>
          <t>Wirtschaft &amp; Arbeit</t>
        </is>
      </c>
      <c r="H5195" t="inlineStr">
        <is>
          <t>Q05836</t>
        </is>
      </c>
      <c r="I5195" t="inlineStr">
        <is>
          <t>de</t>
        </is>
      </c>
      <c r="J5195" t="b">
        <v>1</v>
      </c>
      <c r="K5195" t="inlineStr">
        <is>
          <t>b8a01a357a3f2a679ee97cab50297752</t>
        </is>
      </c>
      <c r="L5195" t="inlineStr">
        <is>
          <t>b8a01a357a3f2a679ee97cab50297752</t>
        </is>
      </c>
      <c r="M5195" t="n">
        <v>1092</v>
      </c>
      <c r="N5195" t="n">
        <v>1092</v>
      </c>
    </row>
    <row r="5196">
      <c r="A5196" t="n">
        <v>191</v>
      </c>
      <c r="B5196" t="n">
        <v>2018</v>
      </c>
      <c r="C5196" t="n">
        <v>2982</v>
      </c>
      <c r="D5196" t="inlineStr">
        <is>
          <t>Würden Sie eine vollständige Liberalisierung der Geschäftsöffnungszeiten (Festlegung der Öffnungszeiten nach freiem Ermessen unter Berücksichtigung des Arbeitsgesetzes) befürworten?</t>
        </is>
      </c>
      <c r="E5196" t="inlineStr">
        <is>
          <t>Standard-4</t>
        </is>
      </c>
      <c r="F5196" t="n">
        <v>15</v>
      </c>
      <c r="G5196" t="inlineStr">
        <is>
          <t>Wirtschaft &amp; Arbeit</t>
        </is>
      </c>
      <c r="H5196" t="inlineStr">
        <is>
          <t>Q07067</t>
        </is>
      </c>
      <c r="I5196" t="inlineStr">
        <is>
          <t>de</t>
        </is>
      </c>
      <c r="J5196" t="b">
        <v>1</v>
      </c>
      <c r="K5196" t="inlineStr">
        <is>
          <t>b8a01a357a3f2a679ee97cab50297752</t>
        </is>
      </c>
      <c r="L5196" t="inlineStr">
        <is>
          <t>b8a01a357a3f2a679ee97cab50297752</t>
        </is>
      </c>
      <c r="M5196" t="n">
        <v>1092</v>
      </c>
      <c r="N5196" t="n">
        <v>1092</v>
      </c>
    </row>
    <row r="5197">
      <c r="A5197" t="n">
        <v>201</v>
      </c>
      <c r="B5197" t="n">
        <v>2019</v>
      </c>
      <c r="C5197" t="n">
        <v>3277</v>
      </c>
      <c r="D5197" t="inlineStr">
        <is>
          <t>Würden Sie eine vollständige Liberalisierung der Geschäftsöffnungszeiten (Festlegung der Öffnungszeiten nach freiem Ermessen unter Berücksichtigung des Arbeitsgesetzes) befürworten?</t>
        </is>
      </c>
      <c r="E5197" t="inlineStr">
        <is>
          <t>Standard-4</t>
        </is>
      </c>
      <c r="F5197" t="n">
        <v>15</v>
      </c>
      <c r="G5197" t="inlineStr">
        <is>
          <t>Wirtschaft &amp; Arbeit</t>
        </is>
      </c>
      <c r="H5197" t="inlineStr">
        <is>
          <t>Q07395</t>
        </is>
      </c>
      <c r="I5197" t="inlineStr">
        <is>
          <t>de</t>
        </is>
      </c>
      <c r="J5197" t="b">
        <v>1</v>
      </c>
      <c r="K5197" t="inlineStr">
        <is>
          <t>b8a01a357a3f2a679ee97cab50297752</t>
        </is>
      </c>
      <c r="L5197" t="inlineStr">
        <is>
          <t>b8a01a357a3f2a679ee97cab50297752</t>
        </is>
      </c>
      <c r="M5197" t="n">
        <v>1092</v>
      </c>
      <c r="N5197" t="n">
        <v>1092</v>
      </c>
    </row>
    <row r="5198">
      <c r="A5198" t="n">
        <v>195</v>
      </c>
      <c r="B5198" t="n">
        <v>2018</v>
      </c>
      <c r="C5198" t="n">
        <v>3066</v>
      </c>
      <c r="D5198" t="inlineStr">
        <is>
          <t>Würden Sie eine vollständige Liberalisierung der Geschäftsöffnungszeiten (Festlegung der Öffnungszeiten nach freiem Ermessen unter Berücksichtigung des Arbeitsgesetzes) befürworten?</t>
        </is>
      </c>
      <c r="E5198" t="inlineStr">
        <is>
          <t>Standard-4</t>
        </is>
      </c>
      <c r="F5198" t="n">
        <v>15</v>
      </c>
      <c r="G5198" t="inlineStr">
        <is>
          <t>Wirtschaft &amp; Arbeit</t>
        </is>
      </c>
      <c r="H5198" t="inlineStr">
        <is>
          <t>Q08878</t>
        </is>
      </c>
      <c r="I5198" t="inlineStr">
        <is>
          <t>de</t>
        </is>
      </c>
      <c r="J5198" t="b">
        <v>1</v>
      </c>
      <c r="K5198" t="inlineStr">
        <is>
          <t>b8a01a357a3f2a679ee97cab50297752</t>
        </is>
      </c>
      <c r="L5198" t="inlineStr">
        <is>
          <t>b8a01a357a3f2a679ee97cab50297752</t>
        </is>
      </c>
      <c r="M5198" t="n">
        <v>1092</v>
      </c>
      <c r="N5198" t="n">
        <v>1092</v>
      </c>
    </row>
    <row r="5200">
      <c r="A5200" s="1">
        <f>== Cluster 1196 – 6 Fragen – alle Fragen identisch ===</f>
        <v/>
      </c>
      <c r="B5200" s="1" t="n"/>
      <c r="C5200" s="1" t="n"/>
      <c r="D5200" s="1" t="n"/>
      <c r="E5200" s="1" t="n"/>
      <c r="F5200" s="1" t="n"/>
      <c r="G5200" s="1" t="n"/>
      <c r="H5200" s="1" t="n"/>
      <c r="I5200" s="1" t="n"/>
      <c r="J5200" s="1" t="n"/>
      <c r="K5200" s="1" t="n"/>
      <c r="L5200" s="1" t="n"/>
      <c r="M5200" s="1" t="n"/>
      <c r="N5200" s="1" t="n"/>
    </row>
    <row r="5201">
      <c r="A5201" t="inlineStr">
        <is>
          <t>ID_Wahl</t>
        </is>
      </c>
      <c r="B5201" t="inlineStr">
        <is>
          <t>Datum</t>
        </is>
      </c>
      <c r="C5201" t="inlineStr">
        <is>
          <t>Frage_ID</t>
        </is>
      </c>
      <c r="D5201" t="inlineStr">
        <is>
          <t>Frage_Text</t>
        </is>
      </c>
      <c r="E5201" t="inlineStr">
        <is>
          <t>Frage_Typ</t>
        </is>
      </c>
      <c r="F5201" t="inlineStr">
        <is>
          <t>Bereich_ID</t>
        </is>
      </c>
      <c r="G5201" t="inlineStr">
        <is>
          <t>Bereich</t>
        </is>
      </c>
      <c r="H5201" t="inlineStr">
        <is>
          <t>ID_gesamt</t>
        </is>
      </c>
      <c r="I5201" t="inlineStr">
        <is>
          <t>Sprache</t>
        </is>
      </c>
      <c r="J5201" t="inlineStr">
        <is>
          <t>Duplikat</t>
        </is>
      </c>
      <c r="K5201" t="inlineStr">
        <is>
          <t>Frage_Hash</t>
        </is>
      </c>
      <c r="L5201" t="inlineStr">
        <is>
          <t>Duplikat_Gruppe</t>
        </is>
      </c>
      <c r="M5201" t="inlineStr">
        <is>
          <t>Cluster_Duplikate</t>
        </is>
      </c>
      <c r="N5201" t="inlineStr">
        <is>
          <t>Cluster_Final</t>
        </is>
      </c>
    </row>
    <row r="5202">
      <c r="A5202" t="n">
        <v>202</v>
      </c>
      <c r="B5202" t="n">
        <v>2019</v>
      </c>
      <c r="C5202" t="n">
        <v>3192</v>
      </c>
      <c r="D5202" t="inlineStr">
        <is>
          <t>Im Rahmen einer Anpassung des Schengen-Abkommens hat die Schweiz ihr Waffenrecht verschärft (Ausdehung der Meldepflicht, Verbot von gewissen halbautomatischen Waffen). Befürworten Sie dies?</t>
        </is>
      </c>
      <c r="E5202" t="inlineStr">
        <is>
          <t>Standard-4</t>
        </is>
      </c>
      <c r="F5202" t="n">
        <v>7</v>
      </c>
      <c r="G5202" t="inlineStr">
        <is>
          <t>Justiz, Armee &amp; Polizei</t>
        </is>
      </c>
      <c r="H5202" t="inlineStr">
        <is>
          <t>Q05760</t>
        </is>
      </c>
      <c r="I5202" t="inlineStr">
        <is>
          <t>de</t>
        </is>
      </c>
      <c r="J5202" t="b">
        <v>1</v>
      </c>
      <c r="K5202" t="inlineStr">
        <is>
          <t>7c6a9ae4562fcb9aa910b9033364d352</t>
        </is>
      </c>
      <c r="L5202" t="inlineStr">
        <is>
          <t>7c6a9ae4562fcb9aa910b9033364d352</t>
        </is>
      </c>
      <c r="M5202" t="n">
        <v>1196</v>
      </c>
      <c r="N5202" t="n">
        <v>1196</v>
      </c>
    </row>
    <row r="5203">
      <c r="A5203" t="n">
        <v>201</v>
      </c>
      <c r="B5203" t="n">
        <v>2019</v>
      </c>
      <c r="C5203" t="n">
        <v>3299</v>
      </c>
      <c r="D5203" t="inlineStr">
        <is>
          <t>Im Rahmen einer Anpassung des Schengen-Abkommens hat die Schweiz ihr Waffenrecht verschärft (Ausdehung der Meldepflicht, Verbot von gewissen halbautomatischen Waffen). Befürworten Sie dies?</t>
        </is>
      </c>
      <c r="E5203" t="inlineStr">
        <is>
          <t>Standard-4</t>
        </is>
      </c>
      <c r="F5203" t="n">
        <v>7</v>
      </c>
      <c r="G5203" t="inlineStr">
        <is>
          <t>Justiz, Armee &amp; Polizei</t>
        </is>
      </c>
      <c r="H5203" t="inlineStr">
        <is>
          <t>Q05812</t>
        </is>
      </c>
      <c r="I5203" t="inlineStr">
        <is>
          <t>de</t>
        </is>
      </c>
      <c r="J5203" t="b">
        <v>1</v>
      </c>
      <c r="K5203" t="inlineStr">
        <is>
          <t>7c6a9ae4562fcb9aa910b9033364d352</t>
        </is>
      </c>
      <c r="L5203" t="inlineStr">
        <is>
          <t>7c6a9ae4562fcb9aa910b9033364d352</t>
        </is>
      </c>
      <c r="M5203" t="n">
        <v>1196</v>
      </c>
      <c r="N5203" t="n">
        <v>1196</v>
      </c>
    </row>
    <row r="5204">
      <c r="A5204" t="n">
        <v>204</v>
      </c>
      <c r="B5204" t="n">
        <v>2019</v>
      </c>
      <c r="C5204" t="n">
        <v>3218</v>
      </c>
      <c r="D5204" t="inlineStr">
        <is>
          <t>Im Rahmen einer Anpassung des Schengen-Abkommens hat die Schweiz ihr Waffenrecht verschärft (Ausdehung der Meldepflicht, Verbot von gewissen halbautomatischen Waffen). Befürworten Sie dies?</t>
        </is>
      </c>
      <c r="E5204" t="inlineStr">
        <is>
          <t>Standard-4</t>
        </is>
      </c>
      <c r="F5204" t="n">
        <v>7</v>
      </c>
      <c r="G5204" t="inlineStr">
        <is>
          <t>Justiz, Armee &amp; Polizei</t>
        </is>
      </c>
      <c r="H5204" t="inlineStr">
        <is>
          <t>Q05984</t>
        </is>
      </c>
      <c r="I5204" t="inlineStr">
        <is>
          <t>de</t>
        </is>
      </c>
      <c r="J5204" t="b">
        <v>1</v>
      </c>
      <c r="K5204" t="inlineStr">
        <is>
          <t>7c6a9ae4562fcb9aa910b9033364d352</t>
        </is>
      </c>
      <c r="L5204" t="inlineStr">
        <is>
          <t>7c6a9ae4562fcb9aa910b9033364d352</t>
        </is>
      </c>
      <c r="M5204" t="n">
        <v>1196</v>
      </c>
      <c r="N5204" t="n">
        <v>1196</v>
      </c>
    </row>
    <row r="5205">
      <c r="A5205" t="n">
        <v>202</v>
      </c>
      <c r="B5205" t="n">
        <v>2019</v>
      </c>
      <c r="C5205" t="n">
        <v>3192</v>
      </c>
      <c r="D5205" t="inlineStr">
        <is>
          <t>Im Rahmen einer Anpassung des Schengen-Abkommens hat die Schweiz ihr Waffenrecht verschärft (Ausdehung der Meldepflicht, Verbot von gewissen halbautomatischen Waffen). Befürworten Sie dies?</t>
        </is>
      </c>
      <c r="E5205" t="inlineStr">
        <is>
          <t>Standard-4</t>
        </is>
      </c>
      <c r="F5205" t="n">
        <v>7</v>
      </c>
      <c r="G5205" t="inlineStr">
        <is>
          <t>Justiz, Armee &amp; Polizei</t>
        </is>
      </c>
      <c r="H5205" t="inlineStr">
        <is>
          <t>Q06576</t>
        </is>
      </c>
      <c r="I5205" t="inlineStr">
        <is>
          <t>de</t>
        </is>
      </c>
      <c r="J5205" t="b">
        <v>1</v>
      </c>
      <c r="K5205" t="inlineStr">
        <is>
          <t>7c6a9ae4562fcb9aa910b9033364d352</t>
        </is>
      </c>
      <c r="L5205" t="inlineStr">
        <is>
          <t>7c6a9ae4562fcb9aa910b9033364d352</t>
        </is>
      </c>
      <c r="M5205" t="n">
        <v>1196</v>
      </c>
      <c r="N5205" t="n">
        <v>1196</v>
      </c>
    </row>
    <row r="5206">
      <c r="A5206" t="n">
        <v>201</v>
      </c>
      <c r="B5206" t="n">
        <v>2019</v>
      </c>
      <c r="C5206" t="n">
        <v>3299</v>
      </c>
      <c r="D5206" t="inlineStr">
        <is>
          <t>Im Rahmen einer Anpassung des Schengen-Abkommens hat die Schweiz ihr Waffenrecht verschärft (Ausdehung der Meldepflicht, Verbot von gewissen halbautomatischen Waffen). Befürworten Sie dies?</t>
        </is>
      </c>
      <c r="E5206" t="inlineStr">
        <is>
          <t>Standard-4</t>
        </is>
      </c>
      <c r="F5206" t="n">
        <v>7</v>
      </c>
      <c r="G5206" t="inlineStr">
        <is>
          <t>Justiz, Armee &amp; Polizei</t>
        </is>
      </c>
      <c r="H5206" t="inlineStr">
        <is>
          <t>Q07371</t>
        </is>
      </c>
      <c r="I5206" t="inlineStr">
        <is>
          <t>de</t>
        </is>
      </c>
      <c r="J5206" t="b">
        <v>1</v>
      </c>
      <c r="K5206" t="inlineStr">
        <is>
          <t>7c6a9ae4562fcb9aa910b9033364d352</t>
        </is>
      </c>
      <c r="L5206" t="inlineStr">
        <is>
          <t>7c6a9ae4562fcb9aa910b9033364d352</t>
        </is>
      </c>
      <c r="M5206" t="n">
        <v>1196</v>
      </c>
      <c r="N5206" t="n">
        <v>1196</v>
      </c>
    </row>
    <row r="5207">
      <c r="A5207" t="n">
        <v>204</v>
      </c>
      <c r="B5207" t="n">
        <v>2019</v>
      </c>
      <c r="C5207" t="n">
        <v>3218</v>
      </c>
      <c r="D5207" t="inlineStr">
        <is>
          <t>Im Rahmen einer Anpassung des Schengen-Abkommens hat die Schweiz ihr Waffenrecht verschärft (Ausdehung der Meldepflicht, Verbot von gewissen halbautomatischen Waffen). Befürworten Sie dies?</t>
        </is>
      </c>
      <c r="E5207" t="inlineStr">
        <is>
          <t>Standard-4</t>
        </is>
      </c>
      <c r="F5207" t="n">
        <v>7</v>
      </c>
      <c r="G5207" t="inlineStr">
        <is>
          <t>Justiz, Armee &amp; Polizei</t>
        </is>
      </c>
      <c r="H5207" t="inlineStr">
        <is>
          <t>Q08965</t>
        </is>
      </c>
      <c r="I5207" t="inlineStr">
        <is>
          <t>de</t>
        </is>
      </c>
      <c r="J5207" t="b">
        <v>1</v>
      </c>
      <c r="K5207" t="inlineStr">
        <is>
          <t>7c6a9ae4562fcb9aa910b9033364d352</t>
        </is>
      </c>
      <c r="L5207" t="inlineStr">
        <is>
          <t>7c6a9ae4562fcb9aa910b9033364d352</t>
        </is>
      </c>
      <c r="M5207" t="n">
        <v>1196</v>
      </c>
      <c r="N5207" t="n">
        <v>1196</v>
      </c>
    </row>
    <row r="5209">
      <c r="A5209" s="1">
        <f>== Cluster 681 – 6 Fragen – alle Fragen identisch ===</f>
        <v/>
      </c>
      <c r="B5209" s="1" t="n"/>
      <c r="C5209" s="1" t="n"/>
      <c r="D5209" s="1" t="n"/>
      <c r="E5209" s="1" t="n"/>
      <c r="F5209" s="1" t="n"/>
      <c r="G5209" s="1" t="n"/>
      <c r="H5209" s="1" t="n"/>
      <c r="I5209" s="1" t="n"/>
      <c r="J5209" s="1" t="n"/>
      <c r="K5209" s="1" t="n"/>
      <c r="L5209" s="1" t="n"/>
      <c r="M5209" s="1" t="n"/>
      <c r="N5209" s="1" t="n"/>
    </row>
    <row r="5210">
      <c r="A5210" t="inlineStr">
        <is>
          <t>ID_Wahl</t>
        </is>
      </c>
      <c r="B5210" t="inlineStr">
        <is>
          <t>Datum</t>
        </is>
      </c>
      <c r="C5210" t="inlineStr">
        <is>
          <t>Frage_ID</t>
        </is>
      </c>
      <c r="D5210" t="inlineStr">
        <is>
          <t>Frage_Text</t>
        </is>
      </c>
      <c r="E5210" t="inlineStr">
        <is>
          <t>Frage_Typ</t>
        </is>
      </c>
      <c r="F5210" t="inlineStr">
        <is>
          <t>Bereich_ID</t>
        </is>
      </c>
      <c r="G5210" t="inlineStr">
        <is>
          <t>Bereich</t>
        </is>
      </c>
      <c r="H5210" t="inlineStr">
        <is>
          <t>ID_gesamt</t>
        </is>
      </c>
      <c r="I5210" t="inlineStr">
        <is>
          <t>Sprache</t>
        </is>
      </c>
      <c r="J5210" t="inlineStr">
        <is>
          <t>Duplikat</t>
        </is>
      </c>
      <c r="K5210" t="inlineStr">
        <is>
          <t>Frage_Hash</t>
        </is>
      </c>
      <c r="L5210" t="inlineStr">
        <is>
          <t>Duplikat_Gruppe</t>
        </is>
      </c>
      <c r="M5210" t="inlineStr">
        <is>
          <t>Cluster_Duplikate</t>
        </is>
      </c>
      <c r="N5210" t="inlineStr">
        <is>
          <t>Cluster_Final</t>
        </is>
      </c>
    </row>
    <row r="5211">
      <c r="A5211" t="n">
        <v>123</v>
      </c>
      <c r="B5211" t="n">
        <v>2015</v>
      </c>
      <c r="C5211" t="n">
        <v>1858</v>
      </c>
      <c r="D5211" t="inlineStr">
        <is>
          <t>Würden Sie eine Verschärfung des Sozialhilfegesetzes (z.B. Begrenzung der Zulagen, tieferer Ansatz des Existenzminimums, strengere Sanktionen) befürworten?</t>
        </is>
      </c>
      <c r="E5211" t="inlineStr">
        <is>
          <t>Standard-4</t>
        </is>
      </c>
      <c r="F5211" t="n">
        <v>12</v>
      </c>
      <c r="G5211" t="inlineStr">
        <is>
          <t>Sozialstaat &amp; Familie</t>
        </is>
      </c>
      <c r="H5211" t="inlineStr">
        <is>
          <t>Q04599</t>
        </is>
      </c>
      <c r="I5211" t="inlineStr">
        <is>
          <t>de</t>
        </is>
      </c>
      <c r="J5211" t="b">
        <v>1</v>
      </c>
      <c r="K5211" t="inlineStr">
        <is>
          <t>c214c0f0a29109391bfa42ead8439c7f</t>
        </is>
      </c>
      <c r="L5211" t="inlineStr">
        <is>
          <t>c214c0f0a29109391bfa42ead8439c7f</t>
        </is>
      </c>
      <c r="M5211" t="n">
        <v>681</v>
      </c>
      <c r="N5211" t="n">
        <v>681</v>
      </c>
    </row>
    <row r="5212">
      <c r="A5212" t="n">
        <v>122</v>
      </c>
      <c r="B5212" t="n">
        <v>2016</v>
      </c>
      <c r="C5212" t="n">
        <v>1805</v>
      </c>
      <c r="D5212" t="inlineStr">
        <is>
          <t>Würden Sie eine Verschärfung des Sozialhilfegesetzes (z.B. Begrenzung der Zulagen, tieferer Ansatz des Existenzminimums, strengere Sanktionen) befürworten?</t>
        </is>
      </c>
      <c r="E5212" t="inlineStr">
        <is>
          <t>Standard-4</t>
        </is>
      </c>
      <c r="F5212" t="n">
        <v>12</v>
      </c>
      <c r="G5212" t="inlineStr">
        <is>
          <t>Sozialstaat &amp; Familie</t>
        </is>
      </c>
      <c r="H5212" t="inlineStr">
        <is>
          <t>Q04960</t>
        </is>
      </c>
      <c r="I5212" t="inlineStr">
        <is>
          <t>de</t>
        </is>
      </c>
      <c r="J5212" t="b">
        <v>1</v>
      </c>
      <c r="K5212" t="inlineStr">
        <is>
          <t>c214c0f0a29109391bfa42ead8439c7f</t>
        </is>
      </c>
      <c r="L5212" t="inlineStr">
        <is>
          <t>c214c0f0a29109391bfa42ead8439c7f</t>
        </is>
      </c>
      <c r="M5212" t="n">
        <v>681</v>
      </c>
      <c r="N5212" t="n">
        <v>681</v>
      </c>
    </row>
    <row r="5213">
      <c r="A5213" t="n">
        <v>154</v>
      </c>
      <c r="B5213" t="n">
        <v>2017</v>
      </c>
      <c r="C5213" t="n">
        <v>2162</v>
      </c>
      <c r="D5213" t="inlineStr">
        <is>
          <t>Würden Sie eine Verschärfung des Sozialhilfegesetzes (z.B. Begrenzung der Zulagen, tieferer Ansatz des Existenzminimums, strengere Sanktionen) befürworten?</t>
        </is>
      </c>
      <c r="E5213" t="inlineStr">
        <is>
          <t>Standard-4</t>
        </is>
      </c>
      <c r="F5213" t="n">
        <v>12</v>
      </c>
      <c r="G5213" t="inlineStr">
        <is>
          <t>Sozialstaat &amp; Familie</t>
        </is>
      </c>
      <c r="H5213" t="inlineStr">
        <is>
          <t>Q05250</t>
        </is>
      </c>
      <c r="I5213" t="inlineStr">
        <is>
          <t>de</t>
        </is>
      </c>
      <c r="J5213" t="b">
        <v>1</v>
      </c>
      <c r="K5213" t="inlineStr">
        <is>
          <t>c214c0f0a29109391bfa42ead8439c7f</t>
        </is>
      </c>
      <c r="L5213" t="inlineStr">
        <is>
          <t>c214c0f0a29109391bfa42ead8439c7f</t>
        </is>
      </c>
      <c r="M5213" t="n">
        <v>681</v>
      </c>
      <c r="N5213" t="n">
        <v>681</v>
      </c>
    </row>
    <row r="5214">
      <c r="A5214" t="n">
        <v>122</v>
      </c>
      <c r="B5214" t="n">
        <v>2016</v>
      </c>
      <c r="C5214" t="n">
        <v>1805</v>
      </c>
      <c r="D5214" t="inlineStr">
        <is>
          <t>Würden Sie eine Verschärfung des Sozialhilfegesetzes (z.B. Begrenzung der Zulagen, tieferer Ansatz des Existenzminimums, strengere Sanktionen) befürworten?</t>
        </is>
      </c>
      <c r="E5214" t="inlineStr">
        <is>
          <t>Standard-4</t>
        </is>
      </c>
      <c r="F5214" t="n">
        <v>12</v>
      </c>
      <c r="G5214" t="inlineStr">
        <is>
          <t>Sozialstaat &amp; Familie</t>
        </is>
      </c>
      <c r="H5214" t="inlineStr">
        <is>
          <t>Q06310</t>
        </is>
      </c>
      <c r="I5214" t="inlineStr">
        <is>
          <t>de</t>
        </is>
      </c>
      <c r="J5214" t="b">
        <v>1</v>
      </c>
      <c r="K5214" t="inlineStr">
        <is>
          <t>c214c0f0a29109391bfa42ead8439c7f</t>
        </is>
      </c>
      <c r="L5214" t="inlineStr">
        <is>
          <t>c214c0f0a29109391bfa42ead8439c7f</t>
        </is>
      </c>
      <c r="M5214" t="n">
        <v>681</v>
      </c>
      <c r="N5214" t="n">
        <v>681</v>
      </c>
    </row>
    <row r="5215">
      <c r="A5215" t="n">
        <v>123</v>
      </c>
      <c r="B5215" t="n">
        <v>2016</v>
      </c>
      <c r="C5215" t="n">
        <v>1858</v>
      </c>
      <c r="D5215" t="inlineStr">
        <is>
          <t>Würden Sie eine Verschärfung des Sozialhilfegesetzes (z.B. Begrenzung der Zulagen, tieferer Ansatz des Existenzminimums, strengere Sanktionen) befürworten?</t>
        </is>
      </c>
      <c r="E5215" t="inlineStr">
        <is>
          <t>Standard-4</t>
        </is>
      </c>
      <c r="F5215" t="n">
        <v>12</v>
      </c>
      <c r="G5215" t="inlineStr">
        <is>
          <t>Sozialstaat &amp; Familie</t>
        </is>
      </c>
      <c r="H5215" t="inlineStr">
        <is>
          <t>Q06708</t>
        </is>
      </c>
      <c r="I5215" t="inlineStr">
        <is>
          <t>de</t>
        </is>
      </c>
      <c r="J5215" t="b">
        <v>1</v>
      </c>
      <c r="K5215" t="inlineStr">
        <is>
          <t>c214c0f0a29109391bfa42ead8439c7f</t>
        </is>
      </c>
      <c r="L5215" t="inlineStr">
        <is>
          <t>c214c0f0a29109391bfa42ead8439c7f</t>
        </is>
      </c>
      <c r="M5215" t="n">
        <v>681</v>
      </c>
      <c r="N5215" t="n">
        <v>681</v>
      </c>
    </row>
    <row r="5216">
      <c r="A5216" t="n">
        <v>154</v>
      </c>
      <c r="B5216" t="n">
        <v>2017</v>
      </c>
      <c r="C5216" t="n">
        <v>2162</v>
      </c>
      <c r="D5216" t="inlineStr">
        <is>
          <t>Würden Sie eine Verschärfung des Sozialhilfegesetzes (z.B. Begrenzung der Zulagen, tieferer Ansatz des Existenzminimums, strengere Sanktionen) befürworten?</t>
        </is>
      </c>
      <c r="E5216" t="inlineStr">
        <is>
          <t>Standard-4</t>
        </is>
      </c>
      <c r="F5216" t="n">
        <v>12</v>
      </c>
      <c r="G5216" t="inlineStr">
        <is>
          <t>Sozialstaat &amp; Familie</t>
        </is>
      </c>
      <c r="H5216" t="inlineStr">
        <is>
          <t>Q08040</t>
        </is>
      </c>
      <c r="I5216" t="inlineStr">
        <is>
          <t>de</t>
        </is>
      </c>
      <c r="J5216" t="b">
        <v>1</v>
      </c>
      <c r="K5216" t="inlineStr">
        <is>
          <t>c214c0f0a29109391bfa42ead8439c7f</t>
        </is>
      </c>
      <c r="L5216" t="inlineStr">
        <is>
          <t>c214c0f0a29109391bfa42ead8439c7f</t>
        </is>
      </c>
      <c r="M5216" t="n">
        <v>681</v>
      </c>
      <c r="N5216" t="n">
        <v>681</v>
      </c>
    </row>
    <row r="5218">
      <c r="A5218" s="1">
        <f>== Cluster 355 – 6 Fragen – alle Fragen identisch ===</f>
        <v/>
      </c>
      <c r="B5218" s="1" t="n"/>
      <c r="C5218" s="1" t="n"/>
      <c r="D5218" s="1" t="n"/>
      <c r="E5218" s="1" t="n"/>
      <c r="F5218" s="1" t="n"/>
      <c r="G5218" s="1" t="n"/>
      <c r="H5218" s="1" t="n"/>
      <c r="I5218" s="1" t="n"/>
      <c r="J5218" s="1" t="n"/>
      <c r="K5218" s="1" t="n"/>
      <c r="L5218" s="1" t="n"/>
      <c r="M5218" s="1" t="n"/>
      <c r="N5218" s="1" t="n"/>
    </row>
    <row r="5219">
      <c r="A5219" t="inlineStr">
        <is>
          <t>ID_Wahl</t>
        </is>
      </c>
      <c r="B5219" t="inlineStr">
        <is>
          <t>Datum</t>
        </is>
      </c>
      <c r="C5219" t="inlineStr">
        <is>
          <t>Frage_ID</t>
        </is>
      </c>
      <c r="D5219" t="inlineStr">
        <is>
          <t>Frage_Text</t>
        </is>
      </c>
      <c r="E5219" t="inlineStr">
        <is>
          <t>Frage_Typ</t>
        </is>
      </c>
      <c r="F5219" t="inlineStr">
        <is>
          <t>Bereich_ID</t>
        </is>
      </c>
      <c r="G5219" t="inlineStr">
        <is>
          <t>Bereich</t>
        </is>
      </c>
      <c r="H5219" t="inlineStr">
        <is>
          <t>ID_gesamt</t>
        </is>
      </c>
      <c r="I5219" t="inlineStr">
        <is>
          <t>Sprache</t>
        </is>
      </c>
      <c r="J5219" t="inlineStr">
        <is>
          <t>Duplikat</t>
        </is>
      </c>
      <c r="K5219" t="inlineStr">
        <is>
          <t>Frage_Hash</t>
        </is>
      </c>
      <c r="L5219" t="inlineStr">
        <is>
          <t>Duplikat_Gruppe</t>
        </is>
      </c>
      <c r="M5219" t="inlineStr">
        <is>
          <t>Cluster_Duplikate</t>
        </is>
      </c>
      <c r="N5219" t="inlineStr">
        <is>
          <t>Cluster_Final</t>
        </is>
      </c>
    </row>
    <row r="5220">
      <c r="A5220" t="n">
        <v>55</v>
      </c>
      <c r="B5220" s="2" t="n">
        <v>44262</v>
      </c>
      <c r="C5220" t="n">
        <v>3171</v>
      </c>
      <c r="D5220" t="inlineStr">
        <is>
          <t>Befürworten Sie eine verstärkte Polizeipräsenz im Kanton?</t>
        </is>
      </c>
      <c r="E5220" t="inlineStr">
        <is>
          <t>options4</t>
        </is>
      </c>
      <c r="F5220" t="n">
        <v>5448</v>
      </c>
      <c r="G5220" t="inlineStr">
        <is>
          <t>Sicherheit &amp; Justiz</t>
        </is>
      </c>
      <c r="H5220" t="inlineStr">
        <is>
          <t>Q00929</t>
        </is>
      </c>
      <c r="I5220" t="inlineStr">
        <is>
          <t>de</t>
        </is>
      </c>
      <c r="J5220" t="b">
        <v>1</v>
      </c>
      <c r="K5220" t="inlineStr">
        <is>
          <t>f74376077d8f5be5b4367757cb535955</t>
        </is>
      </c>
      <c r="L5220" t="inlineStr">
        <is>
          <t>f74376077d8f5be5b4367757cb535955</t>
        </is>
      </c>
      <c r="M5220" t="n">
        <v>355</v>
      </c>
      <c r="N5220" t="n">
        <v>355</v>
      </c>
    </row>
    <row r="5221">
      <c r="A5221" t="n">
        <v>89</v>
      </c>
      <c r="B5221" s="2" t="n">
        <v>44528</v>
      </c>
      <c r="C5221" t="n">
        <v>4430</v>
      </c>
      <c r="D5221" t="inlineStr">
        <is>
          <t>Befürworten Sie eine verstärkte Polizeipräsenz im Kanton?</t>
        </is>
      </c>
      <c r="E5221" t="inlineStr">
        <is>
          <t>options4</t>
        </is>
      </c>
      <c r="F5221" t="n">
        <v>5457</v>
      </c>
      <c r="G5221" t="inlineStr">
        <is>
          <t>Sicherheit &amp; Justiz</t>
        </is>
      </c>
      <c r="H5221" t="inlineStr">
        <is>
          <t>Q01228</t>
        </is>
      </c>
      <c r="I5221" t="inlineStr">
        <is>
          <t>de</t>
        </is>
      </c>
      <c r="J5221" t="b">
        <v>1</v>
      </c>
      <c r="K5221" t="inlineStr">
        <is>
          <t>f74376077d8f5be5b4367757cb535955</t>
        </is>
      </c>
      <c r="L5221" t="inlineStr">
        <is>
          <t>f74376077d8f5be5b4367757cb535955</t>
        </is>
      </c>
      <c r="M5221" t="n">
        <v>355</v>
      </c>
      <c r="N5221" t="n">
        <v>355</v>
      </c>
    </row>
    <row r="5222">
      <c r="A5222" t="n">
        <v>106</v>
      </c>
      <c r="B5222" s="2" t="n">
        <v>44633</v>
      </c>
      <c r="C5222" t="n">
        <v>5378</v>
      </c>
      <c r="D5222" t="inlineStr">
        <is>
          <t>Befürworten Sie eine verstärkte Polizeipräsenz im Kanton?</t>
        </is>
      </c>
      <c r="E5222" t="inlineStr">
        <is>
          <t>options4</t>
        </is>
      </c>
      <c r="F5222" t="n">
        <v>5265</v>
      </c>
      <c r="G5222" t="inlineStr">
        <is>
          <t>Sicherheit &amp; Polizei</t>
        </is>
      </c>
      <c r="H5222" t="inlineStr">
        <is>
          <t>Q01929</t>
        </is>
      </c>
      <c r="I5222" t="inlineStr">
        <is>
          <t>de</t>
        </is>
      </c>
      <c r="J5222" t="b">
        <v>1</v>
      </c>
      <c r="K5222" t="inlineStr">
        <is>
          <t>f74376077d8f5be5b4367757cb535955</t>
        </is>
      </c>
      <c r="L5222" t="inlineStr">
        <is>
          <t>f74376077d8f5be5b4367757cb535955</t>
        </is>
      </c>
      <c r="M5222" t="n">
        <v>355</v>
      </c>
      <c r="N5222" t="n">
        <v>355</v>
      </c>
    </row>
    <row r="5223">
      <c r="A5223" t="n">
        <v>464</v>
      </c>
      <c r="B5223" s="2" t="n">
        <v>44262</v>
      </c>
      <c r="C5223" t="n">
        <v>3170</v>
      </c>
      <c r="D5223" t="inlineStr">
        <is>
          <t>Befürworten Sie eine verstärkte Polizeipräsenz im Kanton?</t>
        </is>
      </c>
      <c r="E5223" t="inlineStr">
        <is>
          <t>options4</t>
        </is>
      </c>
      <c r="F5223" t="n">
        <v>5447</v>
      </c>
      <c r="G5223" t="inlineStr">
        <is>
          <t>Sicherheit &amp; Justiz</t>
        </is>
      </c>
      <c r="H5223" t="inlineStr">
        <is>
          <t>Q02475</t>
        </is>
      </c>
      <c r="I5223" t="inlineStr">
        <is>
          <t>de</t>
        </is>
      </c>
      <c r="J5223" t="b">
        <v>1</v>
      </c>
      <c r="K5223" t="inlineStr">
        <is>
          <t>f74376077d8f5be5b4367757cb535955</t>
        </is>
      </c>
      <c r="L5223" t="inlineStr">
        <is>
          <t>f74376077d8f5be5b4367757cb535955</t>
        </is>
      </c>
      <c r="M5223" t="n">
        <v>355</v>
      </c>
      <c r="N5223" t="n">
        <v>355</v>
      </c>
    </row>
    <row r="5224">
      <c r="A5224" t="n">
        <v>512</v>
      </c>
      <c r="B5224" s="2" t="n">
        <v>44633</v>
      </c>
      <c r="C5224" t="n">
        <v>5379</v>
      </c>
      <c r="D5224" t="inlineStr">
        <is>
          <t>Befürworten Sie eine verstärkte Polizeipräsenz im Kanton?</t>
        </is>
      </c>
      <c r="E5224" t="inlineStr">
        <is>
          <t>options4</t>
        </is>
      </c>
      <c r="F5224" t="n">
        <v>5268</v>
      </c>
      <c r="G5224" t="inlineStr">
        <is>
          <t>Sicherheit &amp; Polizei</t>
        </is>
      </c>
      <c r="H5224" t="inlineStr">
        <is>
          <t>Q02572</t>
        </is>
      </c>
      <c r="I5224" t="inlineStr">
        <is>
          <t>de</t>
        </is>
      </c>
      <c r="J5224" t="b">
        <v>1</v>
      </c>
      <c r="K5224" t="inlineStr">
        <is>
          <t>f74376077d8f5be5b4367757cb535955</t>
        </is>
      </c>
      <c r="L5224" t="inlineStr">
        <is>
          <t>f74376077d8f5be5b4367757cb535955</t>
        </is>
      </c>
      <c r="M5224" t="n">
        <v>355</v>
      </c>
      <c r="N5224" t="n">
        <v>355</v>
      </c>
    </row>
    <row r="5225">
      <c r="A5225" t="n">
        <v>291</v>
      </c>
      <c r="B5225" t="n">
        <v>2021</v>
      </c>
      <c r="C5225" t="n">
        <v>4584</v>
      </c>
      <c r="D5225" t="inlineStr">
        <is>
          <t>Befürworten Sie eine verstärkte Polizeipräsenz im Kanton?</t>
        </is>
      </c>
      <c r="E5225" t="inlineStr">
        <is>
          <t>Standard-4</t>
        </is>
      </c>
      <c r="F5225" t="n">
        <v>7</v>
      </c>
      <c r="G5225" t="inlineStr">
        <is>
          <t>Justiz, Armee &amp; Polizei</t>
        </is>
      </c>
      <c r="H5225" t="inlineStr">
        <is>
          <t>Q08737</t>
        </is>
      </c>
      <c r="I5225" t="inlineStr">
        <is>
          <t>de</t>
        </is>
      </c>
      <c r="J5225" t="b">
        <v>1</v>
      </c>
      <c r="K5225" t="inlineStr">
        <is>
          <t>f74376077d8f5be5b4367757cb535955</t>
        </is>
      </c>
      <c r="L5225" t="inlineStr">
        <is>
          <t>f74376077d8f5be5b4367757cb535955</t>
        </is>
      </c>
      <c r="M5225" t="n">
        <v>355</v>
      </c>
      <c r="N5225" t="n">
        <v>355</v>
      </c>
    </row>
    <row r="5227">
      <c r="A5227" s="1">
        <f>== Cluster 1201 – 6 Fragen – alle Fragen identisch ===</f>
        <v/>
      </c>
      <c r="B5227" s="1" t="n"/>
      <c r="C5227" s="1" t="n"/>
      <c r="D5227" s="1" t="n"/>
      <c r="E5227" s="1" t="n"/>
      <c r="F5227" s="1" t="n"/>
      <c r="G5227" s="1" t="n"/>
      <c r="H5227" s="1" t="n"/>
      <c r="I5227" s="1" t="n"/>
      <c r="J5227" s="1" t="n"/>
      <c r="K5227" s="1" t="n"/>
      <c r="L5227" s="1" t="n"/>
      <c r="M5227" s="1" t="n"/>
      <c r="N5227" s="1" t="n"/>
    </row>
    <row r="5228">
      <c r="A5228" t="inlineStr">
        <is>
          <t>ID_Wahl</t>
        </is>
      </c>
      <c r="B5228" t="inlineStr">
        <is>
          <t>Datum</t>
        </is>
      </c>
      <c r="C5228" t="inlineStr">
        <is>
          <t>Frage_ID</t>
        </is>
      </c>
      <c r="D5228" t="inlineStr">
        <is>
          <t>Frage_Text</t>
        </is>
      </c>
      <c r="E5228" t="inlineStr">
        <is>
          <t>Frage_Typ</t>
        </is>
      </c>
      <c r="F5228" t="inlineStr">
        <is>
          <t>Bereich_ID</t>
        </is>
      </c>
      <c r="G5228" t="inlineStr">
        <is>
          <t>Bereich</t>
        </is>
      </c>
      <c r="H5228" t="inlineStr">
        <is>
          <t>ID_gesamt</t>
        </is>
      </c>
      <c r="I5228" t="inlineStr">
        <is>
          <t>Sprache</t>
        </is>
      </c>
      <c r="J5228" t="inlineStr">
        <is>
          <t>Duplikat</t>
        </is>
      </c>
      <c r="K5228" t="inlineStr">
        <is>
          <t>Frage_Hash</t>
        </is>
      </c>
      <c r="L5228" t="inlineStr">
        <is>
          <t>Duplikat_Gruppe</t>
        </is>
      </c>
      <c r="M5228" t="inlineStr">
        <is>
          <t>Cluster_Duplikate</t>
        </is>
      </c>
      <c r="N5228" t="inlineStr">
        <is>
          <t>Cluster_Final</t>
        </is>
      </c>
    </row>
    <row r="5229">
      <c r="A5229" t="n">
        <v>202</v>
      </c>
      <c r="B5229" t="n">
        <v>2019</v>
      </c>
      <c r="C5229" t="n">
        <v>3161</v>
      </c>
      <c r="D5229" t="inlineStr">
        <is>
          <t>Hat für Sie die Begrenzung der Einwanderung Priorität gegenüber dem Erhalt der Bilateralen Verträge mit der EU?</t>
        </is>
      </c>
      <c r="E5229" t="inlineStr">
        <is>
          <t>Standard-4</t>
        </is>
      </c>
      <c r="F5229" t="n">
        <v>9</v>
      </c>
      <c r="G5229" t="inlineStr">
        <is>
          <t>Migration &amp; Integration</t>
        </is>
      </c>
      <c r="H5229" t="inlineStr">
        <is>
          <t>Q05765</t>
        </is>
      </c>
      <c r="I5229" t="inlineStr">
        <is>
          <t>de</t>
        </is>
      </c>
      <c r="J5229" t="b">
        <v>1</v>
      </c>
      <c r="K5229" t="inlineStr">
        <is>
          <t>dde40b43eedc8df07af2630ee27530ca</t>
        </is>
      </c>
      <c r="L5229" t="inlineStr">
        <is>
          <t>dde40b43eedc8df07af2630ee27530ca</t>
        </is>
      </c>
      <c r="M5229" t="n">
        <v>1201</v>
      </c>
      <c r="N5229" t="n">
        <v>1201</v>
      </c>
    </row>
    <row r="5230">
      <c r="A5230" t="n">
        <v>201</v>
      </c>
      <c r="B5230" t="n">
        <v>2019</v>
      </c>
      <c r="C5230" t="n">
        <v>3264</v>
      </c>
      <c r="D5230" t="inlineStr">
        <is>
          <t>Hat für Sie die Begrenzung der Einwanderung Priorität gegenüber dem Erhalt der Bilateralen Verträge mit der EU?</t>
        </is>
      </c>
      <c r="E5230" t="inlineStr">
        <is>
          <t>Standard-4</t>
        </is>
      </c>
      <c r="F5230" t="n">
        <v>9</v>
      </c>
      <c r="G5230" t="inlineStr">
        <is>
          <t>Migration &amp; Integration</t>
        </is>
      </c>
      <c r="H5230" t="inlineStr">
        <is>
          <t>Q05816</t>
        </is>
      </c>
      <c r="I5230" t="inlineStr">
        <is>
          <t>de</t>
        </is>
      </c>
      <c r="J5230" t="b">
        <v>1</v>
      </c>
      <c r="K5230" t="inlineStr">
        <is>
          <t>dde40b43eedc8df07af2630ee27530ca</t>
        </is>
      </c>
      <c r="L5230" t="inlineStr">
        <is>
          <t>dde40b43eedc8df07af2630ee27530ca</t>
        </is>
      </c>
      <c r="M5230" t="n">
        <v>1201</v>
      </c>
      <c r="N5230" t="n">
        <v>1201</v>
      </c>
    </row>
    <row r="5231">
      <c r="A5231" t="n">
        <v>204</v>
      </c>
      <c r="B5231" t="n">
        <v>2019</v>
      </c>
      <c r="C5231" t="n">
        <v>3223</v>
      </c>
      <c r="D5231" t="inlineStr">
        <is>
          <t>Hat für Sie die Begrenzung der Einwanderung Priorität gegenüber dem Erhalt der Bilateralen Verträge mit der EU?</t>
        </is>
      </c>
      <c r="E5231" t="inlineStr">
        <is>
          <t>Standard-4</t>
        </is>
      </c>
      <c r="F5231" t="n">
        <v>9</v>
      </c>
      <c r="G5231" t="inlineStr">
        <is>
          <t>Migration &amp; Integration</t>
        </is>
      </c>
      <c r="H5231" t="inlineStr">
        <is>
          <t>Q05988</t>
        </is>
      </c>
      <c r="I5231" t="inlineStr">
        <is>
          <t>de</t>
        </is>
      </c>
      <c r="J5231" t="b">
        <v>1</v>
      </c>
      <c r="K5231" t="inlineStr">
        <is>
          <t>dde40b43eedc8df07af2630ee27530ca</t>
        </is>
      </c>
      <c r="L5231" t="inlineStr">
        <is>
          <t>dde40b43eedc8df07af2630ee27530ca</t>
        </is>
      </c>
      <c r="M5231" t="n">
        <v>1201</v>
      </c>
      <c r="N5231" t="n">
        <v>1201</v>
      </c>
    </row>
    <row r="5232">
      <c r="A5232" t="n">
        <v>202</v>
      </c>
      <c r="B5232" t="n">
        <v>2019</v>
      </c>
      <c r="C5232" t="n">
        <v>3161</v>
      </c>
      <c r="D5232" t="inlineStr">
        <is>
          <t>Hat für Sie die Begrenzung der Einwanderung Priorität gegenüber dem Erhalt der Bilateralen Verträge mit der EU?</t>
        </is>
      </c>
      <c r="E5232" t="inlineStr">
        <is>
          <t>Standard-4</t>
        </is>
      </c>
      <c r="F5232" t="n">
        <v>9</v>
      </c>
      <c r="G5232" t="inlineStr">
        <is>
          <t>Migration &amp; Integration</t>
        </is>
      </c>
      <c r="H5232" t="inlineStr">
        <is>
          <t>Q06581</t>
        </is>
      </c>
      <c r="I5232" t="inlineStr">
        <is>
          <t>de</t>
        </is>
      </c>
      <c r="J5232" t="b">
        <v>1</v>
      </c>
      <c r="K5232" t="inlineStr">
        <is>
          <t>dde40b43eedc8df07af2630ee27530ca</t>
        </is>
      </c>
      <c r="L5232" t="inlineStr">
        <is>
          <t>dde40b43eedc8df07af2630ee27530ca</t>
        </is>
      </c>
      <c r="M5232" t="n">
        <v>1201</v>
      </c>
      <c r="N5232" t="n">
        <v>1201</v>
      </c>
    </row>
    <row r="5233">
      <c r="A5233" t="n">
        <v>201</v>
      </c>
      <c r="B5233" t="n">
        <v>2019</v>
      </c>
      <c r="C5233" t="n">
        <v>3264</v>
      </c>
      <c r="D5233" t="inlineStr">
        <is>
          <t>Hat für Sie die Begrenzung der Einwanderung Priorität gegenüber dem Erhalt der Bilateralen Verträge mit der EU?</t>
        </is>
      </c>
      <c r="E5233" t="inlineStr">
        <is>
          <t>Standard-4</t>
        </is>
      </c>
      <c r="F5233" t="n">
        <v>9</v>
      </c>
      <c r="G5233" t="inlineStr">
        <is>
          <t>Migration &amp; Integration</t>
        </is>
      </c>
      <c r="H5233" t="inlineStr">
        <is>
          <t>Q07375</t>
        </is>
      </c>
      <c r="I5233" t="inlineStr">
        <is>
          <t>de</t>
        </is>
      </c>
      <c r="J5233" t="b">
        <v>1</v>
      </c>
      <c r="K5233" t="inlineStr">
        <is>
          <t>dde40b43eedc8df07af2630ee27530ca</t>
        </is>
      </c>
      <c r="L5233" t="inlineStr">
        <is>
          <t>dde40b43eedc8df07af2630ee27530ca</t>
        </is>
      </c>
      <c r="M5233" t="n">
        <v>1201</v>
      </c>
      <c r="N5233" t="n">
        <v>1201</v>
      </c>
    </row>
    <row r="5234">
      <c r="A5234" t="n">
        <v>204</v>
      </c>
      <c r="B5234" t="n">
        <v>2019</v>
      </c>
      <c r="C5234" t="n">
        <v>3223</v>
      </c>
      <c r="D5234" t="inlineStr">
        <is>
          <t>Hat für Sie die Begrenzung der Einwanderung Priorität gegenüber dem Erhalt der Bilateralen Verträge mit der EU?</t>
        </is>
      </c>
      <c r="E5234" t="inlineStr">
        <is>
          <t>Standard-4</t>
        </is>
      </c>
      <c r="F5234" t="n">
        <v>9</v>
      </c>
      <c r="G5234" t="inlineStr">
        <is>
          <t>Migration &amp; Integration</t>
        </is>
      </c>
      <c r="H5234" t="inlineStr">
        <is>
          <t>Q08969</t>
        </is>
      </c>
      <c r="I5234" t="inlineStr">
        <is>
          <t>de</t>
        </is>
      </c>
      <c r="J5234" t="b">
        <v>1</v>
      </c>
      <c r="K5234" t="inlineStr">
        <is>
          <t>dde40b43eedc8df07af2630ee27530ca</t>
        </is>
      </c>
      <c r="L5234" t="inlineStr">
        <is>
          <t>dde40b43eedc8df07af2630ee27530ca</t>
        </is>
      </c>
      <c r="M5234" t="n">
        <v>1201</v>
      </c>
      <c r="N5234" t="n">
        <v>1201</v>
      </c>
    </row>
    <row r="5236">
      <c r="A5236" s="1">
        <f>== Cluster 797 – 6 Fragen – alle Fragen identisch ===</f>
        <v/>
      </c>
      <c r="B5236" s="1" t="n"/>
      <c r="C5236" s="1" t="n"/>
      <c r="D5236" s="1" t="n"/>
      <c r="E5236" s="1" t="n"/>
      <c r="F5236" s="1" t="n"/>
      <c r="G5236" s="1" t="n"/>
      <c r="H5236" s="1" t="n"/>
      <c r="I5236" s="1" t="n"/>
      <c r="J5236" s="1" t="n"/>
      <c r="K5236" s="1" t="n"/>
      <c r="L5236" s="1" t="n"/>
      <c r="M5236" s="1" t="n"/>
      <c r="N5236" s="1" t="n"/>
    </row>
    <row r="5237">
      <c r="A5237" t="inlineStr">
        <is>
          <t>ID_Wahl</t>
        </is>
      </c>
      <c r="B5237" t="inlineStr">
        <is>
          <t>Datum</t>
        </is>
      </c>
      <c r="C5237" t="inlineStr">
        <is>
          <t>Frage_ID</t>
        </is>
      </c>
      <c r="D5237" t="inlineStr">
        <is>
          <t>Frage_Text</t>
        </is>
      </c>
      <c r="E5237" t="inlineStr">
        <is>
          <t>Frage_Typ</t>
        </is>
      </c>
      <c r="F5237" t="inlineStr">
        <is>
          <t>Bereich_ID</t>
        </is>
      </c>
      <c r="G5237" t="inlineStr">
        <is>
          <t>Bereich</t>
        </is>
      </c>
      <c r="H5237" t="inlineStr">
        <is>
          <t>ID_gesamt</t>
        </is>
      </c>
      <c r="I5237" t="inlineStr">
        <is>
          <t>Sprache</t>
        </is>
      </c>
      <c r="J5237" t="inlineStr">
        <is>
          <t>Duplikat</t>
        </is>
      </c>
      <c r="K5237" t="inlineStr">
        <is>
          <t>Frage_Hash</t>
        </is>
      </c>
      <c r="L5237" t="inlineStr">
        <is>
          <t>Duplikat_Gruppe</t>
        </is>
      </c>
      <c r="M5237" t="inlineStr">
        <is>
          <t>Cluster_Duplikate</t>
        </is>
      </c>
      <c r="N5237" t="inlineStr">
        <is>
          <t>Cluster_Final</t>
        </is>
      </c>
    </row>
    <row r="5238">
      <c r="A5238" t="n">
        <v>80</v>
      </c>
      <c r="B5238" t="n">
        <v>2015</v>
      </c>
      <c r="C5238" t="n">
        <v>1248</v>
      </c>
      <c r="D5238" t="inlineStr">
        <is>
          <t>Würden Sie die Einführung einer Geschlechterquote von 35% für Führungspositionen in der Kantonsverwaltung sowie bei staatlichen bzw. staatsnahen Betrieben (Kantonalbank, Spitäler etc.) begrüssen?</t>
        </is>
      </c>
      <c r="E5238" t="inlineStr">
        <is>
          <t>Standard-4</t>
        </is>
      </c>
      <c r="F5238" t="n">
        <v>5</v>
      </c>
      <c r="G5238" t="inlineStr">
        <is>
          <t>Gesellschaft &amp; Ethik</t>
        </is>
      </c>
      <c r="H5238" t="inlineStr">
        <is>
          <t>Q04879</t>
        </is>
      </c>
      <c r="I5238" t="inlineStr">
        <is>
          <t>de</t>
        </is>
      </c>
      <c r="J5238" t="b">
        <v>1</v>
      </c>
      <c r="K5238" t="inlineStr">
        <is>
          <t>bd954331a8dc2081b730ad1f6d28b29f</t>
        </is>
      </c>
      <c r="L5238" t="inlineStr">
        <is>
          <t>bd954331a8dc2081b730ad1f6d28b29f</t>
        </is>
      </c>
      <c r="M5238" t="n">
        <v>797</v>
      </c>
      <c r="N5238" t="n">
        <v>797</v>
      </c>
    </row>
    <row r="5239">
      <c r="A5239" t="n">
        <v>100</v>
      </c>
      <c r="B5239" t="n">
        <v>2016</v>
      </c>
      <c r="C5239" t="n">
        <v>1604</v>
      </c>
      <c r="D5239" t="inlineStr">
        <is>
          <t>Würden Sie die Einführung einer Geschlechterquote von 35% für Führungspositionen in der Kantonsverwaltung sowie bei staatlichen bzw. staatsnahen Betrieben (Kantonalbank, Spitäler etc.) begrüssen?</t>
        </is>
      </c>
      <c r="E5239" t="inlineStr">
        <is>
          <t>Standard-4</t>
        </is>
      </c>
      <c r="F5239" t="n">
        <v>5</v>
      </c>
      <c r="G5239" t="inlineStr">
        <is>
          <t>Gesellschaft &amp; Ethik</t>
        </is>
      </c>
      <c r="H5239" t="inlineStr">
        <is>
          <t>Q05043</t>
        </is>
      </c>
      <c r="I5239" t="inlineStr">
        <is>
          <t>de</t>
        </is>
      </c>
      <c r="J5239" t="b">
        <v>1</v>
      </c>
      <c r="K5239" t="inlineStr">
        <is>
          <t>bd954331a8dc2081b730ad1f6d28b29f</t>
        </is>
      </c>
      <c r="L5239" t="inlineStr">
        <is>
          <t>bd954331a8dc2081b730ad1f6d28b29f</t>
        </is>
      </c>
      <c r="M5239" t="n">
        <v>797</v>
      </c>
      <c r="N5239" t="n">
        <v>797</v>
      </c>
    </row>
    <row r="5240">
      <c r="A5240" t="n">
        <v>105</v>
      </c>
      <c r="B5240" t="n">
        <v>2016</v>
      </c>
      <c r="C5240" t="n">
        <v>1649</v>
      </c>
      <c r="D5240" t="inlineStr">
        <is>
          <t>Würden Sie die Einführung einer Geschlechterquote von 35% für Führungspositionen in der Kantonsverwaltung sowie bei staatlichen bzw. staatsnahen Betrieben (Kantonalbank, Spitäler etc.) begrüssen?</t>
        </is>
      </c>
      <c r="E5240" t="inlineStr">
        <is>
          <t>Standard-4</t>
        </is>
      </c>
      <c r="F5240" t="n">
        <v>5</v>
      </c>
      <c r="G5240" t="inlineStr">
        <is>
          <t>Gesellschaft &amp; Ethik</t>
        </is>
      </c>
      <c r="H5240" t="inlineStr">
        <is>
          <t>Q05085</t>
        </is>
      </c>
      <c r="I5240" t="inlineStr">
        <is>
          <t>de</t>
        </is>
      </c>
      <c r="J5240" t="b">
        <v>1</v>
      </c>
      <c r="K5240" t="inlineStr">
        <is>
          <t>bd954331a8dc2081b730ad1f6d28b29f</t>
        </is>
      </c>
      <c r="L5240" t="inlineStr">
        <is>
          <t>bd954331a8dc2081b730ad1f6d28b29f</t>
        </is>
      </c>
      <c r="M5240" t="n">
        <v>797</v>
      </c>
      <c r="N5240" t="n">
        <v>797</v>
      </c>
    </row>
    <row r="5241">
      <c r="A5241" t="n">
        <v>100</v>
      </c>
      <c r="B5241" t="n">
        <v>2016</v>
      </c>
      <c r="C5241" t="n">
        <v>1604</v>
      </c>
      <c r="D5241" t="inlineStr">
        <is>
          <t>Würden Sie die Einführung einer Geschlechterquote von 35% für Führungspositionen in der Kantonsverwaltung sowie bei staatlichen bzw. staatsnahen Betrieben (Kantonalbank, Spitäler etc.) begrüssen?</t>
        </is>
      </c>
      <c r="E5241" t="inlineStr">
        <is>
          <t>Standard-4</t>
        </is>
      </c>
      <c r="F5241" t="n">
        <v>5</v>
      </c>
      <c r="G5241" t="inlineStr">
        <is>
          <t>Gesellschaft &amp; Ethik</t>
        </is>
      </c>
      <c r="H5241" t="inlineStr">
        <is>
          <t>Q07814</t>
        </is>
      </c>
      <c r="I5241" t="inlineStr">
        <is>
          <t>de</t>
        </is>
      </c>
      <c r="J5241" t="b">
        <v>1</v>
      </c>
      <c r="K5241" t="inlineStr">
        <is>
          <t>bd954331a8dc2081b730ad1f6d28b29f</t>
        </is>
      </c>
      <c r="L5241" t="inlineStr">
        <is>
          <t>bd954331a8dc2081b730ad1f6d28b29f</t>
        </is>
      </c>
      <c r="M5241" t="n">
        <v>797</v>
      </c>
      <c r="N5241" t="n">
        <v>797</v>
      </c>
    </row>
    <row r="5242">
      <c r="A5242" t="n">
        <v>105</v>
      </c>
      <c r="B5242" t="n">
        <v>2016</v>
      </c>
      <c r="C5242" t="n">
        <v>1649</v>
      </c>
      <c r="D5242" t="inlineStr">
        <is>
          <t>Würden Sie die Einführung einer Geschlechterquote von 35% für Führungspositionen in der Kantonsverwaltung sowie bei staatlichen bzw. staatsnahen Betrieben (Kantonalbank, Spitäler etc.) begrüssen?</t>
        </is>
      </c>
      <c r="E5242" t="inlineStr">
        <is>
          <t>Standard-4</t>
        </is>
      </c>
      <c r="F5242" t="n">
        <v>5</v>
      </c>
      <c r="G5242" t="inlineStr">
        <is>
          <t>Gesellschaft &amp; Ethik</t>
        </is>
      </c>
      <c r="H5242" t="inlineStr">
        <is>
          <t>Q08224</t>
        </is>
      </c>
      <c r="I5242" t="inlineStr">
        <is>
          <t>de</t>
        </is>
      </c>
      <c r="J5242" t="b">
        <v>1</v>
      </c>
      <c r="K5242" t="inlineStr">
        <is>
          <t>bd954331a8dc2081b730ad1f6d28b29f</t>
        </is>
      </c>
      <c r="L5242" t="inlineStr">
        <is>
          <t>bd954331a8dc2081b730ad1f6d28b29f</t>
        </is>
      </c>
      <c r="M5242" t="n">
        <v>797</v>
      </c>
      <c r="N5242" t="n">
        <v>797</v>
      </c>
    </row>
    <row r="5243">
      <c r="A5243" t="n">
        <v>80</v>
      </c>
      <c r="B5243" t="n">
        <v>2015</v>
      </c>
      <c r="C5243" t="n">
        <v>1248</v>
      </c>
      <c r="D5243" t="inlineStr">
        <is>
          <t>Würden Sie die Einführung einer Geschlechterquote von 35% für Führungspositionen in der Kantonsverwaltung sowie bei staatlichen bzw. staatsnahen Betrieben (Kantonalbank, Spitäler etc.) begrüssen?</t>
        </is>
      </c>
      <c r="E5243" t="inlineStr">
        <is>
          <t>Standard-4</t>
        </is>
      </c>
      <c r="F5243" t="n">
        <v>5</v>
      </c>
      <c r="G5243" t="inlineStr">
        <is>
          <t>Gesellschaft &amp; Ethik</t>
        </is>
      </c>
      <c r="H5243" t="inlineStr">
        <is>
          <t>Q08901</t>
        </is>
      </c>
      <c r="I5243" t="inlineStr">
        <is>
          <t>de</t>
        </is>
      </c>
      <c r="J5243" t="b">
        <v>1</v>
      </c>
      <c r="K5243" t="inlineStr">
        <is>
          <t>bd954331a8dc2081b730ad1f6d28b29f</t>
        </is>
      </c>
      <c r="L5243" t="inlineStr">
        <is>
          <t>bd954331a8dc2081b730ad1f6d28b29f</t>
        </is>
      </c>
      <c r="M5243" t="n">
        <v>797</v>
      </c>
      <c r="N5243" t="n">
        <v>797</v>
      </c>
    </row>
    <row r="5245">
      <c r="A5245" s="1">
        <f>== Cluster 751 – 6 Fragen – alle Fragen identisch ===</f>
        <v/>
      </c>
      <c r="B5245" s="1" t="n"/>
      <c r="C5245" s="1" t="n"/>
      <c r="D5245" s="1" t="n"/>
      <c r="E5245" s="1" t="n"/>
      <c r="F5245" s="1" t="n"/>
      <c r="G5245" s="1" t="n"/>
      <c r="H5245" s="1" t="n"/>
      <c r="I5245" s="1" t="n"/>
      <c r="J5245" s="1" t="n"/>
      <c r="K5245" s="1" t="n"/>
      <c r="L5245" s="1" t="n"/>
      <c r="M5245" s="1" t="n"/>
      <c r="N5245" s="1" t="n"/>
    </row>
    <row r="5246">
      <c r="A5246" t="inlineStr">
        <is>
          <t>ID_Wahl</t>
        </is>
      </c>
      <c r="B5246" t="inlineStr">
        <is>
          <t>Datum</t>
        </is>
      </c>
      <c r="C5246" t="inlineStr">
        <is>
          <t>Frage_ID</t>
        </is>
      </c>
      <c r="D5246" t="inlineStr">
        <is>
          <t>Frage_Text</t>
        </is>
      </c>
      <c r="E5246" t="inlineStr">
        <is>
          <t>Frage_Typ</t>
        </is>
      </c>
      <c r="F5246" t="inlineStr">
        <is>
          <t>Bereich_ID</t>
        </is>
      </c>
      <c r="G5246" t="inlineStr">
        <is>
          <t>Bereich</t>
        </is>
      </c>
      <c r="H5246" t="inlineStr">
        <is>
          <t>ID_gesamt</t>
        </is>
      </c>
      <c r="I5246" t="inlineStr">
        <is>
          <t>Sprache</t>
        </is>
      </c>
      <c r="J5246" t="inlineStr">
        <is>
          <t>Duplikat</t>
        </is>
      </c>
      <c r="K5246" t="inlineStr">
        <is>
          <t>Frage_Hash</t>
        </is>
      </c>
      <c r="L5246" t="inlineStr">
        <is>
          <t>Duplikat_Gruppe</t>
        </is>
      </c>
      <c r="M5246" t="inlineStr">
        <is>
          <t>Cluster_Duplikate</t>
        </is>
      </c>
      <c r="N5246" t="inlineStr">
        <is>
          <t>Cluster_Final</t>
        </is>
      </c>
    </row>
    <row r="5247">
      <c r="A5247" t="n">
        <v>95</v>
      </c>
      <c r="B5247" t="n">
        <v>2015</v>
      </c>
      <c r="C5247" t="n">
        <v>1439</v>
      </c>
      <c r="D5247" t="inlineStr">
        <is>
          <t>Würden Sie eine Erhöhung der Mindestfranchise bei der obligatorischen Krankenversicherung (KVG) von 300 auf 500 CHF befürworten?</t>
        </is>
      </c>
      <c r="E5247" t="inlineStr">
        <is>
          <t>Standard-4</t>
        </is>
      </c>
      <c r="F5247" t="n">
        <v>6</v>
      </c>
      <c r="G5247" t="inlineStr">
        <is>
          <t>Gesundheit</t>
        </is>
      </c>
      <c r="H5247" t="inlineStr">
        <is>
          <t>Q04760</t>
        </is>
      </c>
      <c r="I5247" t="inlineStr">
        <is>
          <t>de</t>
        </is>
      </c>
      <c r="J5247" t="b">
        <v>1</v>
      </c>
      <c r="K5247" t="inlineStr">
        <is>
          <t>a5dc8d7deedc921c18255a8621607bf4</t>
        </is>
      </c>
      <c r="L5247" t="inlineStr">
        <is>
          <t>a5dc8d7deedc921c18255a8621607bf4</t>
        </is>
      </c>
      <c r="M5247" t="n">
        <v>751</v>
      </c>
      <c r="N5247" t="n">
        <v>751</v>
      </c>
    </row>
    <row r="5248">
      <c r="A5248" t="n">
        <v/>
      </c>
      <c r="B5248" t="n">
        <v>2018</v>
      </c>
      <c r="C5248" t="n">
        <v/>
      </c>
      <c r="D5248" t="inlineStr">
        <is>
          <t>Würden Sie eine Erhöhung der Mindestfranchise bei der obligatorischen Krankenversicherung (KVG) von 300 auf 500 CHF befürworten?</t>
        </is>
      </c>
      <c r="E5248" t="n">
        <v/>
      </c>
      <c r="F5248" t="n">
        <v>6</v>
      </c>
      <c r="G5248" t="inlineStr">
        <is>
          <t>Gesundheit</t>
        </is>
      </c>
      <c r="H5248" t="inlineStr">
        <is>
          <t>Q05624</t>
        </is>
      </c>
      <c r="I5248" t="inlineStr">
        <is>
          <t>de</t>
        </is>
      </c>
      <c r="J5248" t="b">
        <v>1</v>
      </c>
      <c r="K5248" t="inlineStr">
        <is>
          <t>a5dc8d7deedc921c18255a8621607bf4</t>
        </is>
      </c>
      <c r="L5248" t="inlineStr">
        <is>
          <t>a5dc8d7deedc921c18255a8621607bf4</t>
        </is>
      </c>
      <c r="M5248" t="n">
        <v>751</v>
      </c>
      <c r="N5248" t="n">
        <v>751</v>
      </c>
    </row>
    <row r="5249">
      <c r="A5249" t="n">
        <v/>
      </c>
      <c r="B5249" t="n">
        <v>2018</v>
      </c>
      <c r="C5249" t="n">
        <v/>
      </c>
      <c r="D5249" t="inlineStr">
        <is>
          <t>Würden Sie eine Erhöhung der Mindestfranchise bei der obligatorischen Krankenversicherung (KVG) von 300 auf 500 CHF befürworten?</t>
        </is>
      </c>
      <c r="E5249" t="n">
        <v/>
      </c>
      <c r="F5249" t="n">
        <v>6</v>
      </c>
      <c r="G5249" t="inlineStr">
        <is>
          <t>Gesundheit</t>
        </is>
      </c>
      <c r="H5249" t="inlineStr">
        <is>
          <t>Q05661</t>
        </is>
      </c>
      <c r="I5249" t="inlineStr">
        <is>
          <t>de</t>
        </is>
      </c>
      <c r="J5249" t="b">
        <v>1</v>
      </c>
      <c r="K5249" t="inlineStr">
        <is>
          <t>a5dc8d7deedc921c18255a8621607bf4</t>
        </is>
      </c>
      <c r="L5249" t="inlineStr">
        <is>
          <t>a5dc8d7deedc921c18255a8621607bf4</t>
        </is>
      </c>
      <c r="M5249" t="n">
        <v>751</v>
      </c>
      <c r="N5249" t="n">
        <v>751</v>
      </c>
    </row>
    <row r="5250">
      <c r="A5250" t="n">
        <v>95</v>
      </c>
      <c r="B5250" t="n">
        <v>2015</v>
      </c>
      <c r="C5250" t="n">
        <v>1439</v>
      </c>
      <c r="D5250" t="inlineStr">
        <is>
          <t>Würden Sie eine Erhöhung der Mindestfranchise bei der obligatorischen Krankenversicherung (KVG) von 300 auf 500 CHF befürworten?</t>
        </is>
      </c>
      <c r="E5250" t="inlineStr">
        <is>
          <t>Standard-4</t>
        </is>
      </c>
      <c r="F5250" t="n">
        <v>6</v>
      </c>
      <c r="G5250" t="inlineStr">
        <is>
          <t>Gesundheit</t>
        </is>
      </c>
      <c r="H5250" t="inlineStr">
        <is>
          <t>Q07541</t>
        </is>
      </c>
      <c r="I5250" t="inlineStr">
        <is>
          <t>de</t>
        </is>
      </c>
      <c r="J5250" t="b">
        <v>1</v>
      </c>
      <c r="K5250" t="inlineStr">
        <is>
          <t>a5dc8d7deedc921c18255a8621607bf4</t>
        </is>
      </c>
      <c r="L5250" t="inlineStr">
        <is>
          <t>a5dc8d7deedc921c18255a8621607bf4</t>
        </is>
      </c>
      <c r="M5250" t="n">
        <v>751</v>
      </c>
      <c r="N5250" t="n">
        <v>751</v>
      </c>
    </row>
    <row r="5251">
      <c r="A5251" t="n">
        <v/>
      </c>
      <c r="B5251" t="n">
        <v>2018</v>
      </c>
      <c r="C5251" t="n">
        <v/>
      </c>
      <c r="D5251" t="inlineStr">
        <is>
          <t>Würden Sie eine Erhöhung der Mindestfranchise bei der obligatorischen Krankenversicherung (KVG) von 300 auf 500 CHF befürworten?</t>
        </is>
      </c>
      <c r="E5251" t="n">
        <v/>
      </c>
      <c r="F5251" t="n">
        <v>6</v>
      </c>
      <c r="G5251" t="inlineStr">
        <is>
          <t>Gesundheit</t>
        </is>
      </c>
      <c r="H5251" t="inlineStr">
        <is>
          <t>Q07675</t>
        </is>
      </c>
      <c r="I5251" t="inlineStr">
        <is>
          <t>de</t>
        </is>
      </c>
      <c r="J5251" t="b">
        <v>1</v>
      </c>
      <c r="K5251" t="inlineStr">
        <is>
          <t>a5dc8d7deedc921c18255a8621607bf4</t>
        </is>
      </c>
      <c r="L5251" t="inlineStr">
        <is>
          <t>a5dc8d7deedc921c18255a8621607bf4</t>
        </is>
      </c>
      <c r="M5251" t="n">
        <v>751</v>
      </c>
      <c r="N5251" t="n">
        <v>751</v>
      </c>
    </row>
    <row r="5252">
      <c r="A5252" t="n">
        <v/>
      </c>
      <c r="B5252" t="n">
        <v>2018</v>
      </c>
      <c r="C5252" t="n">
        <v/>
      </c>
      <c r="D5252" t="inlineStr">
        <is>
          <t>Würden Sie eine Erhöhung der Mindestfranchise bei der obligatorischen Krankenversicherung (KVG) von 300 auf 500 CHF befürworten?</t>
        </is>
      </c>
      <c r="E5252" t="n">
        <v/>
      </c>
      <c r="F5252" t="n">
        <v>6</v>
      </c>
      <c r="G5252" t="inlineStr">
        <is>
          <t>Gesundheit</t>
        </is>
      </c>
      <c r="H5252" t="inlineStr">
        <is>
          <t>Q07712</t>
        </is>
      </c>
      <c r="I5252" t="inlineStr">
        <is>
          <t>de</t>
        </is>
      </c>
      <c r="J5252" t="b">
        <v>1</v>
      </c>
      <c r="K5252" t="inlineStr">
        <is>
          <t>a5dc8d7deedc921c18255a8621607bf4</t>
        </is>
      </c>
      <c r="L5252" t="inlineStr">
        <is>
          <t>a5dc8d7deedc921c18255a8621607bf4</t>
        </is>
      </c>
      <c r="M5252" t="n">
        <v>751</v>
      </c>
      <c r="N5252" t="n">
        <v>751</v>
      </c>
    </row>
    <row r="5254">
      <c r="A5254" s="1">
        <f>== Cluster 782 – 6 Fragen – alle Fragen identisch ===</f>
        <v/>
      </c>
      <c r="B5254" s="1" t="n"/>
      <c r="C5254" s="1" t="n"/>
      <c r="D5254" s="1" t="n"/>
      <c r="E5254" s="1" t="n"/>
      <c r="F5254" s="1" t="n"/>
      <c r="G5254" s="1" t="n"/>
      <c r="H5254" s="1" t="n"/>
      <c r="I5254" s="1" t="n"/>
      <c r="J5254" s="1" t="n"/>
      <c r="K5254" s="1" t="n"/>
      <c r="L5254" s="1" t="n"/>
      <c r="M5254" s="1" t="n"/>
      <c r="N5254" s="1" t="n"/>
    </row>
    <row r="5255">
      <c r="A5255" t="inlineStr">
        <is>
          <t>ID_Wahl</t>
        </is>
      </c>
      <c r="B5255" t="inlineStr">
        <is>
          <t>Datum</t>
        </is>
      </c>
      <c r="C5255" t="inlineStr">
        <is>
          <t>Frage_ID</t>
        </is>
      </c>
      <c r="D5255" t="inlineStr">
        <is>
          <t>Frage_Text</t>
        </is>
      </c>
      <c r="E5255" t="inlineStr">
        <is>
          <t>Frage_Typ</t>
        </is>
      </c>
      <c r="F5255" t="inlineStr">
        <is>
          <t>Bereich_ID</t>
        </is>
      </c>
      <c r="G5255" t="inlineStr">
        <is>
          <t>Bereich</t>
        </is>
      </c>
      <c r="H5255" t="inlineStr">
        <is>
          <t>ID_gesamt</t>
        </is>
      </c>
      <c r="I5255" t="inlineStr">
        <is>
          <t>Sprache</t>
        </is>
      </c>
      <c r="J5255" t="inlineStr">
        <is>
          <t>Duplikat</t>
        </is>
      </c>
      <c r="K5255" t="inlineStr">
        <is>
          <t>Frage_Hash</t>
        </is>
      </c>
      <c r="L5255" t="inlineStr">
        <is>
          <t>Duplikat_Gruppe</t>
        </is>
      </c>
      <c r="M5255" t="inlineStr">
        <is>
          <t>Cluster_Duplikate</t>
        </is>
      </c>
      <c r="N5255" t="inlineStr">
        <is>
          <t>Cluster_Final</t>
        </is>
      </c>
    </row>
    <row r="5256">
      <c r="A5256" t="n">
        <v>95</v>
      </c>
      <c r="B5256" t="n">
        <v>2015</v>
      </c>
      <c r="C5256" t="n">
        <v>1482</v>
      </c>
      <c r="D5256" t="inlineStr">
        <is>
          <t>Sollen stark befahrene Autobahnabschnitte (z.B. Bern–Zürich oder Lausanne–Genf) auf durchgehend drei Spuren ausgebaut werden?</t>
        </is>
      </c>
      <c r="E5256" t="inlineStr">
        <is>
          <t>Standard-4</t>
        </is>
      </c>
      <c r="F5256" t="n">
        <v>14</v>
      </c>
      <c r="G5256" t="inlineStr">
        <is>
          <t>Verkehr</t>
        </is>
      </c>
      <c r="H5256" t="inlineStr">
        <is>
          <t>Q04798</t>
        </is>
      </c>
      <c r="I5256" t="inlineStr">
        <is>
          <t>de</t>
        </is>
      </c>
      <c r="J5256" t="b">
        <v>1</v>
      </c>
      <c r="K5256" t="inlineStr">
        <is>
          <t>3601ed208d835673d87026e900a26341</t>
        </is>
      </c>
      <c r="L5256" t="inlineStr">
        <is>
          <t>3601ed208d835673d87026e900a26341</t>
        </is>
      </c>
      <c r="M5256" t="n">
        <v>782</v>
      </c>
      <c r="N5256" t="n">
        <v>782</v>
      </c>
    </row>
    <row r="5257">
      <c r="A5257" t="n">
        <v/>
      </c>
      <c r="B5257" t="n">
        <v>2018</v>
      </c>
      <c r="C5257" t="n">
        <v/>
      </c>
      <c r="D5257" t="inlineStr">
        <is>
          <t>Sollen stark befahrene Autobahnabschnitte (z.B. Bern–Zürich oder Lausanne–Genf) auf durchgehend drei Spuren ausgebaut werden?</t>
        </is>
      </c>
      <c r="E5257" t="n">
        <v/>
      </c>
      <c r="F5257" t="n">
        <v>14</v>
      </c>
      <c r="G5257" t="inlineStr">
        <is>
          <t>Verkehr</t>
        </is>
      </c>
      <c r="H5257" t="inlineStr">
        <is>
          <t>Q05644</t>
        </is>
      </c>
      <c r="I5257" t="inlineStr">
        <is>
          <t>de</t>
        </is>
      </c>
      <c r="J5257" t="b">
        <v>1</v>
      </c>
      <c r="K5257" t="inlineStr">
        <is>
          <t>3601ed208d835673d87026e900a26341</t>
        </is>
      </c>
      <c r="L5257" t="inlineStr">
        <is>
          <t>3601ed208d835673d87026e900a26341</t>
        </is>
      </c>
      <c r="M5257" t="n">
        <v>782</v>
      </c>
      <c r="N5257" t="n">
        <v>782</v>
      </c>
    </row>
    <row r="5258">
      <c r="A5258" t="n">
        <v/>
      </c>
      <c r="B5258" t="n">
        <v>2018</v>
      </c>
      <c r="C5258" t="n">
        <v/>
      </c>
      <c r="D5258" t="inlineStr">
        <is>
          <t>Sollen stark befahrene Autobahnabschnitte (z.B. Bern–Zürich oder Lausanne–Genf) auf durchgehend drei Spuren ausgebaut werden?</t>
        </is>
      </c>
      <c r="E5258" t="n">
        <v/>
      </c>
      <c r="F5258" t="n">
        <v>14</v>
      </c>
      <c r="G5258" t="inlineStr">
        <is>
          <t>Verkehr</t>
        </is>
      </c>
      <c r="H5258" t="inlineStr">
        <is>
          <t>Q05681</t>
        </is>
      </c>
      <c r="I5258" t="inlineStr">
        <is>
          <t>de</t>
        </is>
      </c>
      <c r="J5258" t="b">
        <v>1</v>
      </c>
      <c r="K5258" t="inlineStr">
        <is>
          <t>3601ed208d835673d87026e900a26341</t>
        </is>
      </c>
      <c r="L5258" t="inlineStr">
        <is>
          <t>3601ed208d835673d87026e900a26341</t>
        </is>
      </c>
      <c r="M5258" t="n">
        <v>782</v>
      </c>
      <c r="N5258" t="n">
        <v>782</v>
      </c>
    </row>
    <row r="5259">
      <c r="A5259" t="n">
        <v>95</v>
      </c>
      <c r="B5259" t="n">
        <v>2015</v>
      </c>
      <c r="C5259" t="n">
        <v>1482</v>
      </c>
      <c r="D5259" t="inlineStr">
        <is>
          <t>Sollen stark befahrene Autobahnabschnitte (z.B. Bern–Zürich oder Lausanne–Genf) auf durchgehend drei Spuren ausgebaut werden?</t>
        </is>
      </c>
      <c r="E5259" t="inlineStr">
        <is>
          <t>Standard-4</t>
        </is>
      </c>
      <c r="F5259" t="n">
        <v>14</v>
      </c>
      <c r="G5259" t="inlineStr">
        <is>
          <t>Verkehr</t>
        </is>
      </c>
      <c r="H5259" t="inlineStr">
        <is>
          <t>Q07578</t>
        </is>
      </c>
      <c r="I5259" t="inlineStr">
        <is>
          <t>de</t>
        </is>
      </c>
      <c r="J5259" t="b">
        <v>1</v>
      </c>
      <c r="K5259" t="inlineStr">
        <is>
          <t>3601ed208d835673d87026e900a26341</t>
        </is>
      </c>
      <c r="L5259" t="inlineStr">
        <is>
          <t>3601ed208d835673d87026e900a26341</t>
        </is>
      </c>
      <c r="M5259" t="n">
        <v>782</v>
      </c>
      <c r="N5259" t="n">
        <v>782</v>
      </c>
    </row>
    <row r="5260">
      <c r="A5260" t="n">
        <v/>
      </c>
      <c r="B5260" t="n">
        <v>2018</v>
      </c>
      <c r="C5260" t="n">
        <v/>
      </c>
      <c r="D5260" t="inlineStr">
        <is>
          <t>Sollen stark befahrene Autobahnabschnitte (z.B. Bern–Zürich oder Lausanne–Genf) auf durchgehend drei Spuren ausgebaut werden?</t>
        </is>
      </c>
      <c r="E5260" t="n">
        <v/>
      </c>
      <c r="F5260" t="n">
        <v>14</v>
      </c>
      <c r="G5260" t="inlineStr">
        <is>
          <t>Verkehr</t>
        </is>
      </c>
      <c r="H5260" t="inlineStr">
        <is>
          <t>Q07695</t>
        </is>
      </c>
      <c r="I5260" t="inlineStr">
        <is>
          <t>de</t>
        </is>
      </c>
      <c r="J5260" t="b">
        <v>1</v>
      </c>
      <c r="K5260" t="inlineStr">
        <is>
          <t>3601ed208d835673d87026e900a26341</t>
        </is>
      </c>
      <c r="L5260" t="inlineStr">
        <is>
          <t>3601ed208d835673d87026e900a26341</t>
        </is>
      </c>
      <c r="M5260" t="n">
        <v>782</v>
      </c>
      <c r="N5260" t="n">
        <v>782</v>
      </c>
    </row>
    <row r="5261">
      <c r="A5261" t="n">
        <v/>
      </c>
      <c r="B5261" t="n">
        <v>2018</v>
      </c>
      <c r="C5261" t="n">
        <v/>
      </c>
      <c r="D5261" t="inlineStr">
        <is>
          <t>Sollen stark befahrene Autobahnabschnitte (z.B. Bern–Zürich oder Lausanne–Genf) auf durchgehend drei Spuren ausgebaut werden?</t>
        </is>
      </c>
      <c r="E5261" t="n">
        <v/>
      </c>
      <c r="F5261" t="n">
        <v>14</v>
      </c>
      <c r="G5261" t="inlineStr">
        <is>
          <t>Verkehr</t>
        </is>
      </c>
      <c r="H5261" t="inlineStr">
        <is>
          <t>Q07732</t>
        </is>
      </c>
      <c r="I5261" t="inlineStr">
        <is>
          <t>de</t>
        </is>
      </c>
      <c r="J5261" t="b">
        <v>1</v>
      </c>
      <c r="K5261" t="inlineStr">
        <is>
          <t>3601ed208d835673d87026e900a26341</t>
        </is>
      </c>
      <c r="L5261" t="inlineStr">
        <is>
          <t>3601ed208d835673d87026e900a26341</t>
        </is>
      </c>
      <c r="M5261" t="n">
        <v>782</v>
      </c>
      <c r="N5261" t="n">
        <v>782</v>
      </c>
    </row>
    <row r="5263">
      <c r="A5263" s="1">
        <f>== Cluster 766 – 6 Fragen – alle Fragen identisch ===</f>
        <v/>
      </c>
      <c r="B5263" s="1" t="n"/>
      <c r="C5263" s="1" t="n"/>
      <c r="D5263" s="1" t="n"/>
      <c r="E5263" s="1" t="n"/>
      <c r="F5263" s="1" t="n"/>
      <c r="G5263" s="1" t="n"/>
      <c r="H5263" s="1" t="n"/>
      <c r="I5263" s="1" t="n"/>
      <c r="J5263" s="1" t="n"/>
      <c r="K5263" s="1" t="n"/>
      <c r="L5263" s="1" t="n"/>
      <c r="M5263" s="1" t="n"/>
      <c r="N5263" s="1" t="n"/>
    </row>
    <row r="5264">
      <c r="A5264" t="inlineStr">
        <is>
          <t>ID_Wahl</t>
        </is>
      </c>
      <c r="B5264" t="inlineStr">
        <is>
          <t>Datum</t>
        </is>
      </c>
      <c r="C5264" t="inlineStr">
        <is>
          <t>Frage_ID</t>
        </is>
      </c>
      <c r="D5264" t="inlineStr">
        <is>
          <t>Frage_Text</t>
        </is>
      </c>
      <c r="E5264" t="inlineStr">
        <is>
          <t>Frage_Typ</t>
        </is>
      </c>
      <c r="F5264" t="inlineStr">
        <is>
          <t>Bereich_ID</t>
        </is>
      </c>
      <c r="G5264" t="inlineStr">
        <is>
          <t>Bereich</t>
        </is>
      </c>
      <c r="H5264" t="inlineStr">
        <is>
          <t>ID_gesamt</t>
        </is>
      </c>
      <c r="I5264" t="inlineStr">
        <is>
          <t>Sprache</t>
        </is>
      </c>
      <c r="J5264" t="inlineStr">
        <is>
          <t>Duplikat</t>
        </is>
      </c>
      <c r="K5264" t="inlineStr">
        <is>
          <t>Frage_Hash</t>
        </is>
      </c>
      <c r="L5264" t="inlineStr">
        <is>
          <t>Duplikat_Gruppe</t>
        </is>
      </c>
      <c r="M5264" t="inlineStr">
        <is>
          <t>Cluster_Duplikate</t>
        </is>
      </c>
      <c r="N5264" t="inlineStr">
        <is>
          <t>Cluster_Final</t>
        </is>
      </c>
    </row>
    <row r="5265">
      <c r="A5265" t="n">
        <v>95</v>
      </c>
      <c r="B5265" t="n">
        <v>2015</v>
      </c>
      <c r="C5265" t="n">
        <v>1453</v>
      </c>
      <c r="D5265" t="inlineStr">
        <is>
          <t>Soll die Schweiz vermehrt Flüchtlingsgruppen direkt aus Krisengebieten aufnehmen, für die das UN-Flüchtlingshilfswerk (UNHCR) Aufnahmeländer sucht (sog. Kontingentsflüchtlinge)?</t>
        </is>
      </c>
      <c r="E5265" t="inlineStr">
        <is>
          <t>Standard-4</t>
        </is>
      </c>
      <c r="F5265" t="n">
        <v>9</v>
      </c>
      <c r="G5265" t="inlineStr">
        <is>
          <t>Migration &amp; Integration</t>
        </is>
      </c>
      <c r="H5265" t="inlineStr">
        <is>
          <t>Q04778</t>
        </is>
      </c>
      <c r="I5265" t="inlineStr">
        <is>
          <t>de</t>
        </is>
      </c>
      <c r="J5265" t="b">
        <v>1</v>
      </c>
      <c r="K5265" t="inlineStr">
        <is>
          <t>737bc59fed1820878494d3ac7eb62eec</t>
        </is>
      </c>
      <c r="L5265" t="inlineStr">
        <is>
          <t>737bc59fed1820878494d3ac7eb62eec</t>
        </is>
      </c>
      <c r="M5265" t="n">
        <v>766</v>
      </c>
      <c r="N5265" t="n">
        <v>766</v>
      </c>
    </row>
    <row r="5266">
      <c r="A5266" t="n">
        <v/>
      </c>
      <c r="B5266" t="n">
        <v>2018</v>
      </c>
      <c r="C5266" t="n">
        <v/>
      </c>
      <c r="D5266" t="inlineStr">
        <is>
          <t>Soll die Schweiz vermehrt Flüchtlingsgruppen direkt aus Krisengebieten aufnehmen, für die das UN-Flüchtlingshilfswerk (UNHCR) Aufnahmeländer sucht (sog. Kontingentsflüchtlinge)?</t>
        </is>
      </c>
      <c r="E5266" t="n">
        <v/>
      </c>
      <c r="F5266" t="n">
        <v>9</v>
      </c>
      <c r="G5266" t="inlineStr">
        <is>
          <t>Migration &amp; Integration</t>
        </is>
      </c>
      <c r="H5266" t="inlineStr">
        <is>
          <t>Q05635</t>
        </is>
      </c>
      <c r="I5266" t="inlineStr">
        <is>
          <t>de</t>
        </is>
      </c>
      <c r="J5266" t="b">
        <v>1</v>
      </c>
      <c r="K5266" t="inlineStr">
        <is>
          <t>737bc59fed1820878494d3ac7eb62eec</t>
        </is>
      </c>
      <c r="L5266" t="inlineStr">
        <is>
          <t>737bc59fed1820878494d3ac7eb62eec</t>
        </is>
      </c>
      <c r="M5266" t="n">
        <v>766</v>
      </c>
      <c r="N5266" t="n">
        <v>766</v>
      </c>
    </row>
    <row r="5267">
      <c r="A5267" t="n">
        <v/>
      </c>
      <c r="B5267" t="n">
        <v>2018</v>
      </c>
      <c r="C5267" t="n">
        <v/>
      </c>
      <c r="D5267" t="inlineStr">
        <is>
          <t>Soll die Schweiz vermehrt Flüchtlingsgruppen direkt aus Krisengebieten aufnehmen, für die das UN-Flüchtlingshilfswerk (UNHCR) Aufnahmeländer sucht (sog. Kontingentsflüchtlinge)?</t>
        </is>
      </c>
      <c r="E5267" t="n">
        <v/>
      </c>
      <c r="F5267" t="n">
        <v>9</v>
      </c>
      <c r="G5267" t="inlineStr">
        <is>
          <t>Migration &amp; Integration</t>
        </is>
      </c>
      <c r="H5267" t="inlineStr">
        <is>
          <t>Q05672</t>
        </is>
      </c>
      <c r="I5267" t="inlineStr">
        <is>
          <t>de</t>
        </is>
      </c>
      <c r="J5267" t="b">
        <v>1</v>
      </c>
      <c r="K5267" t="inlineStr">
        <is>
          <t>737bc59fed1820878494d3ac7eb62eec</t>
        </is>
      </c>
      <c r="L5267" t="inlineStr">
        <is>
          <t>737bc59fed1820878494d3ac7eb62eec</t>
        </is>
      </c>
      <c r="M5267" t="n">
        <v>766</v>
      </c>
      <c r="N5267" t="n">
        <v>766</v>
      </c>
    </row>
    <row r="5268">
      <c r="A5268" t="n">
        <v>95</v>
      </c>
      <c r="B5268" t="n">
        <v>2015</v>
      </c>
      <c r="C5268" t="n">
        <v>1453</v>
      </c>
      <c r="D5268" t="inlineStr">
        <is>
          <t>Soll die Schweiz vermehrt Flüchtlingsgruppen direkt aus Krisengebieten aufnehmen, für die das UN-Flüchtlingshilfswerk (UNHCR) Aufnahmeländer sucht (sog. Kontingentsflüchtlinge)?</t>
        </is>
      </c>
      <c r="E5268" t="inlineStr">
        <is>
          <t>Standard-4</t>
        </is>
      </c>
      <c r="F5268" t="n">
        <v>9</v>
      </c>
      <c r="G5268" t="inlineStr">
        <is>
          <t>Migration &amp; Integration</t>
        </is>
      </c>
      <c r="H5268" t="inlineStr">
        <is>
          <t>Q07558</t>
        </is>
      </c>
      <c r="I5268" t="inlineStr">
        <is>
          <t>de</t>
        </is>
      </c>
      <c r="J5268" t="b">
        <v>1</v>
      </c>
      <c r="K5268" t="inlineStr">
        <is>
          <t>737bc59fed1820878494d3ac7eb62eec</t>
        </is>
      </c>
      <c r="L5268" t="inlineStr">
        <is>
          <t>737bc59fed1820878494d3ac7eb62eec</t>
        </is>
      </c>
      <c r="M5268" t="n">
        <v>766</v>
      </c>
      <c r="N5268" t="n">
        <v>766</v>
      </c>
    </row>
    <row r="5269">
      <c r="A5269" t="n">
        <v/>
      </c>
      <c r="B5269" t="n">
        <v>2018</v>
      </c>
      <c r="C5269" t="n">
        <v/>
      </c>
      <c r="D5269" t="inlineStr">
        <is>
          <t>Soll die Schweiz vermehrt Flüchtlingsgruppen direkt aus Krisengebieten aufnehmen, für die das UN-Flüchtlingshilfswerk (UNHCR) Aufnahmeländer sucht (sog. Kontingentsflüchtlinge)?</t>
        </is>
      </c>
      <c r="E5269" t="n">
        <v/>
      </c>
      <c r="F5269" t="n">
        <v>9</v>
      </c>
      <c r="G5269" t="inlineStr">
        <is>
          <t>Migration &amp; Integration</t>
        </is>
      </c>
      <c r="H5269" t="inlineStr">
        <is>
          <t>Q07686</t>
        </is>
      </c>
      <c r="I5269" t="inlineStr">
        <is>
          <t>de</t>
        </is>
      </c>
      <c r="J5269" t="b">
        <v>1</v>
      </c>
      <c r="K5269" t="inlineStr">
        <is>
          <t>737bc59fed1820878494d3ac7eb62eec</t>
        </is>
      </c>
      <c r="L5269" t="inlineStr">
        <is>
          <t>737bc59fed1820878494d3ac7eb62eec</t>
        </is>
      </c>
      <c r="M5269" t="n">
        <v>766</v>
      </c>
      <c r="N5269" t="n">
        <v>766</v>
      </c>
    </row>
    <row r="5270">
      <c r="A5270" t="n">
        <v/>
      </c>
      <c r="B5270" t="n">
        <v>2018</v>
      </c>
      <c r="C5270" t="n">
        <v/>
      </c>
      <c r="D5270" t="inlineStr">
        <is>
          <t>Soll die Schweiz vermehrt Flüchtlingsgruppen direkt aus Krisengebieten aufnehmen, für die das UN-Flüchtlingshilfswerk (UNHCR) Aufnahmeländer sucht (sog. Kontingentsflüchtlinge)?</t>
        </is>
      </c>
      <c r="E5270" t="n">
        <v/>
      </c>
      <c r="F5270" t="n">
        <v>9</v>
      </c>
      <c r="G5270" t="inlineStr">
        <is>
          <t>Migration &amp; Integration</t>
        </is>
      </c>
      <c r="H5270" t="inlineStr">
        <is>
          <t>Q07723</t>
        </is>
      </c>
      <c r="I5270" t="inlineStr">
        <is>
          <t>de</t>
        </is>
      </c>
      <c r="J5270" t="b">
        <v>1</v>
      </c>
      <c r="K5270" t="inlineStr">
        <is>
          <t>737bc59fed1820878494d3ac7eb62eec</t>
        </is>
      </c>
      <c r="L5270" t="inlineStr">
        <is>
          <t>737bc59fed1820878494d3ac7eb62eec</t>
        </is>
      </c>
      <c r="M5270" t="n">
        <v>766</v>
      </c>
      <c r="N5270" t="n">
        <v>766</v>
      </c>
    </row>
    <row r="5272">
      <c r="A5272" s="1">
        <f>== Cluster 840 – 6 Fragen – alle Fragen identisch ===</f>
        <v/>
      </c>
      <c r="B5272" s="1" t="n"/>
      <c r="C5272" s="1" t="n"/>
      <c r="D5272" s="1" t="n"/>
      <c r="E5272" s="1" t="n"/>
      <c r="F5272" s="1" t="n"/>
      <c r="G5272" s="1" t="n"/>
      <c r="H5272" s="1" t="n"/>
      <c r="I5272" s="1" t="n"/>
      <c r="J5272" s="1" t="n"/>
      <c r="K5272" s="1" t="n"/>
      <c r="L5272" s="1" t="n"/>
      <c r="M5272" s="1" t="n"/>
      <c r="N5272" s="1" t="n"/>
    </row>
    <row r="5273">
      <c r="A5273" t="inlineStr">
        <is>
          <t>ID_Wahl</t>
        </is>
      </c>
      <c r="B5273" t="inlineStr">
        <is>
          <t>Datum</t>
        </is>
      </c>
      <c r="C5273" t="inlineStr">
        <is>
          <t>Frage_ID</t>
        </is>
      </c>
      <c r="D5273" t="inlineStr">
        <is>
          <t>Frage_Text</t>
        </is>
      </c>
      <c r="E5273" t="inlineStr">
        <is>
          <t>Frage_Typ</t>
        </is>
      </c>
      <c r="F5273" t="inlineStr">
        <is>
          <t>Bereich_ID</t>
        </is>
      </c>
      <c r="G5273" t="inlineStr">
        <is>
          <t>Bereich</t>
        </is>
      </c>
      <c r="H5273" t="inlineStr">
        <is>
          <t>ID_gesamt</t>
        </is>
      </c>
      <c r="I5273" t="inlineStr">
        <is>
          <t>Sprache</t>
        </is>
      </c>
      <c r="J5273" t="inlineStr">
        <is>
          <t>Duplikat</t>
        </is>
      </c>
      <c r="K5273" t="inlineStr">
        <is>
          <t>Frage_Hash</t>
        </is>
      </c>
      <c r="L5273" t="inlineStr">
        <is>
          <t>Duplikat_Gruppe</t>
        </is>
      </c>
      <c r="M5273" t="inlineStr">
        <is>
          <t>Cluster_Duplikate</t>
        </is>
      </c>
      <c r="N5273" t="inlineStr">
        <is>
          <t>Cluster_Final</t>
        </is>
      </c>
    </row>
    <row r="5274">
      <c r="A5274" t="n">
        <v>122</v>
      </c>
      <c r="B5274" t="n">
        <v>2016</v>
      </c>
      <c r="C5274" t="n">
        <v>1849</v>
      </c>
      <c r="D5274" t="inlineStr">
        <is>
          <t>Die flankierenden Massnahmen zur Personenfreizügigkeit sehen Kontrollen der Anstellungsbedingungen und der Entlöhnung ausländischer Arbeitnehmenden vor. Sollen diese Kontrollen verstärkt werden?</t>
        </is>
      </c>
      <c r="E5274" t="inlineStr">
        <is>
          <t>Standard-4</t>
        </is>
      </c>
      <c r="F5274" t="n">
        <v>9</v>
      </c>
      <c r="G5274" t="inlineStr">
        <is>
          <t>Migration &amp; Integration</t>
        </is>
      </c>
      <c r="H5274" t="inlineStr">
        <is>
          <t>Q04949</t>
        </is>
      </c>
      <c r="I5274" t="inlineStr">
        <is>
          <t>de</t>
        </is>
      </c>
      <c r="J5274" t="b">
        <v>1</v>
      </c>
      <c r="K5274" t="inlineStr">
        <is>
          <t>1678a6e11b050fc083f92f2719fbe9bf</t>
        </is>
      </c>
      <c r="L5274" t="inlineStr">
        <is>
          <t>1678a6e11b050fc083f92f2719fbe9bf</t>
        </is>
      </c>
      <c r="M5274" t="n">
        <v>840</v>
      </c>
      <c r="N5274" t="n">
        <v>840</v>
      </c>
    </row>
    <row r="5275">
      <c r="A5275" t="n">
        <v>134</v>
      </c>
      <c r="B5275" t="n">
        <v>2016</v>
      </c>
      <c r="C5275" t="n">
        <v>1943</v>
      </c>
      <c r="D5275" t="inlineStr">
        <is>
          <t>Die flankierenden Massnahmen zur Personenfreizügigkeit sehen Kontrollen der Anstellungsbedingungen und der Entlöhnung ausländischer Arbeitnehmenden vor. Sollen diese Kontrollen verstärkt werden?</t>
        </is>
      </c>
      <c r="E5275" t="inlineStr">
        <is>
          <t>Standard-4</t>
        </is>
      </c>
      <c r="F5275" t="n">
        <v>9</v>
      </c>
      <c r="G5275" t="inlineStr">
        <is>
          <t>Migration &amp; Integration</t>
        </is>
      </c>
      <c r="H5275" t="inlineStr">
        <is>
          <t>Q05009</t>
        </is>
      </c>
      <c r="I5275" t="inlineStr">
        <is>
          <t>de</t>
        </is>
      </c>
      <c r="J5275" t="b">
        <v>1</v>
      </c>
      <c r="K5275" t="inlineStr">
        <is>
          <t>1678a6e11b050fc083f92f2719fbe9bf</t>
        </is>
      </c>
      <c r="L5275" t="inlineStr">
        <is>
          <t>1678a6e11b050fc083f92f2719fbe9bf</t>
        </is>
      </c>
      <c r="M5275" t="n">
        <v>840</v>
      </c>
      <c r="N5275" t="n">
        <v>840</v>
      </c>
    </row>
    <row r="5276">
      <c r="A5276" t="n">
        <v>156</v>
      </c>
      <c r="B5276" t="n">
        <v>2017</v>
      </c>
      <c r="C5276" t="n">
        <v>2245</v>
      </c>
      <c r="D5276" t="inlineStr">
        <is>
          <t>Die flankierenden Massnahmen zur Personenfreizügigkeit sehen Kontrollen der Anstellungsbedingungen und der Entlöhnung ausländischer Arbeitnehmenden vor. Sollen diese Kontrollen verstärkt werden?</t>
        </is>
      </c>
      <c r="E5276" t="inlineStr">
        <is>
          <t>Standard-4</t>
        </is>
      </c>
      <c r="F5276" t="n">
        <v>9</v>
      </c>
      <c r="G5276" t="inlineStr">
        <is>
          <t>Migration &amp; Integration</t>
        </is>
      </c>
      <c r="H5276" t="inlineStr">
        <is>
          <t>Q05358</t>
        </is>
      </c>
      <c r="I5276" t="inlineStr">
        <is>
          <t>de</t>
        </is>
      </c>
      <c r="J5276" t="b">
        <v>1</v>
      </c>
      <c r="K5276" t="inlineStr">
        <is>
          <t>1678a6e11b050fc083f92f2719fbe9bf</t>
        </is>
      </c>
      <c r="L5276" t="inlineStr">
        <is>
          <t>1678a6e11b050fc083f92f2719fbe9bf</t>
        </is>
      </c>
      <c r="M5276" t="n">
        <v>840</v>
      </c>
      <c r="N5276" t="n">
        <v>840</v>
      </c>
    </row>
    <row r="5277">
      <c r="A5277" t="n">
        <v>122</v>
      </c>
      <c r="B5277" t="n">
        <v>2016</v>
      </c>
      <c r="C5277" t="n">
        <v>1849</v>
      </c>
      <c r="D5277" t="inlineStr">
        <is>
          <t>Die flankierenden Massnahmen zur Personenfreizügigkeit sehen Kontrollen der Anstellungsbedingungen und der Entlöhnung ausländischer Arbeitnehmenden vor. Sollen diese Kontrollen verstärkt werden?</t>
        </is>
      </c>
      <c r="E5277" t="inlineStr">
        <is>
          <t>Standard-4</t>
        </is>
      </c>
      <c r="F5277" t="n">
        <v>9</v>
      </c>
      <c r="G5277" t="inlineStr">
        <is>
          <t>Migration &amp; Integration</t>
        </is>
      </c>
      <c r="H5277" t="inlineStr">
        <is>
          <t>Q06299</t>
        </is>
      </c>
      <c r="I5277" t="inlineStr">
        <is>
          <t>de</t>
        </is>
      </c>
      <c r="J5277" t="b">
        <v>1</v>
      </c>
      <c r="K5277" t="inlineStr">
        <is>
          <t>1678a6e11b050fc083f92f2719fbe9bf</t>
        </is>
      </c>
      <c r="L5277" t="inlineStr">
        <is>
          <t>1678a6e11b050fc083f92f2719fbe9bf</t>
        </is>
      </c>
      <c r="M5277" t="n">
        <v>840</v>
      </c>
      <c r="N5277" t="n">
        <v>840</v>
      </c>
    </row>
    <row r="5278">
      <c r="A5278" t="n">
        <v>134</v>
      </c>
      <c r="B5278" t="n">
        <v>2016</v>
      </c>
      <c r="C5278" t="n">
        <v>1943</v>
      </c>
      <c r="D5278" t="inlineStr">
        <is>
          <t>Die flankierenden Massnahmen zur Personenfreizügigkeit sehen Kontrollen der Anstellungsbedingungen und der Entlöhnung ausländischer Arbeitnehmenden vor. Sollen diese Kontrollen verstärkt werden?</t>
        </is>
      </c>
      <c r="E5278" t="inlineStr">
        <is>
          <t>Standard-4</t>
        </is>
      </c>
      <c r="F5278" t="n">
        <v>9</v>
      </c>
      <c r="G5278" t="inlineStr">
        <is>
          <t>Migration &amp; Integration</t>
        </is>
      </c>
      <c r="H5278" t="inlineStr">
        <is>
          <t>Q06878</t>
        </is>
      </c>
      <c r="I5278" t="inlineStr">
        <is>
          <t>de</t>
        </is>
      </c>
      <c r="J5278" t="b">
        <v>1</v>
      </c>
      <c r="K5278" t="inlineStr">
        <is>
          <t>1678a6e11b050fc083f92f2719fbe9bf</t>
        </is>
      </c>
      <c r="L5278" t="inlineStr">
        <is>
          <t>1678a6e11b050fc083f92f2719fbe9bf</t>
        </is>
      </c>
      <c r="M5278" t="n">
        <v>840</v>
      </c>
      <c r="N5278" t="n">
        <v>840</v>
      </c>
    </row>
    <row r="5279">
      <c r="A5279" t="n">
        <v>156</v>
      </c>
      <c r="B5279" t="n">
        <v>2017</v>
      </c>
      <c r="C5279" t="n">
        <v>2245</v>
      </c>
      <c r="D5279" t="inlineStr">
        <is>
          <t>Die flankierenden Massnahmen zur Personenfreizügigkeit sehen Kontrollen der Anstellungsbedingungen und der Entlöhnung ausländischer Arbeitnehmenden vor. Sollen diese Kontrollen verstärkt werden?</t>
        </is>
      </c>
      <c r="E5279" t="inlineStr">
        <is>
          <t>Standard-4</t>
        </is>
      </c>
      <c r="F5279" t="n">
        <v>9</v>
      </c>
      <c r="G5279" t="inlineStr">
        <is>
          <t>Migration &amp; Integration</t>
        </is>
      </c>
      <c r="H5279" t="inlineStr">
        <is>
          <t>Q08696</t>
        </is>
      </c>
      <c r="I5279" t="inlineStr">
        <is>
          <t>de</t>
        </is>
      </c>
      <c r="J5279" t="b">
        <v>1</v>
      </c>
      <c r="K5279" t="inlineStr">
        <is>
          <t>1678a6e11b050fc083f92f2719fbe9bf</t>
        </is>
      </c>
      <c r="L5279" t="inlineStr">
        <is>
          <t>1678a6e11b050fc083f92f2719fbe9bf</t>
        </is>
      </c>
      <c r="M5279" t="n">
        <v>840</v>
      </c>
      <c r="N5279" t="n">
        <v>840</v>
      </c>
    </row>
    <row r="5281">
      <c r="A5281" s="1">
        <f>== Cluster 742 – 6 Fragen – alle Fragen identisch ===</f>
        <v/>
      </c>
      <c r="B5281" s="1" t="n"/>
      <c r="C5281" s="1" t="n"/>
      <c r="D5281" s="1" t="n"/>
      <c r="E5281" s="1" t="n"/>
      <c r="F5281" s="1" t="n"/>
      <c r="G5281" s="1" t="n"/>
      <c r="H5281" s="1" t="n"/>
      <c r="I5281" s="1" t="n"/>
      <c r="J5281" s="1" t="n"/>
      <c r="K5281" s="1" t="n"/>
      <c r="L5281" s="1" t="n"/>
      <c r="M5281" s="1" t="n"/>
      <c r="N5281" s="1" t="n"/>
    </row>
    <row r="5282">
      <c r="A5282" t="inlineStr">
        <is>
          <t>ID_Wahl</t>
        </is>
      </c>
      <c r="B5282" t="inlineStr">
        <is>
          <t>Datum</t>
        </is>
      </c>
      <c r="C5282" t="inlineStr">
        <is>
          <t>Frage_ID</t>
        </is>
      </c>
      <c r="D5282" t="inlineStr">
        <is>
          <t>Frage_Text</t>
        </is>
      </c>
      <c r="E5282" t="inlineStr">
        <is>
          <t>Frage_Typ</t>
        </is>
      </c>
      <c r="F5282" t="inlineStr">
        <is>
          <t>Bereich_ID</t>
        </is>
      </c>
      <c r="G5282" t="inlineStr">
        <is>
          <t>Bereich</t>
        </is>
      </c>
      <c r="H5282" t="inlineStr">
        <is>
          <t>ID_gesamt</t>
        </is>
      </c>
      <c r="I5282" t="inlineStr">
        <is>
          <t>Sprache</t>
        </is>
      </c>
      <c r="J5282" t="inlineStr">
        <is>
          <t>Duplikat</t>
        </is>
      </c>
      <c r="K5282" t="inlineStr">
        <is>
          <t>Frage_Hash</t>
        </is>
      </c>
      <c r="L5282" t="inlineStr">
        <is>
          <t>Duplikat_Gruppe</t>
        </is>
      </c>
      <c r="M5282" t="inlineStr">
        <is>
          <t>Cluster_Duplikate</t>
        </is>
      </c>
      <c r="N5282" t="inlineStr">
        <is>
          <t>Cluster_Final</t>
        </is>
      </c>
    </row>
    <row r="5283">
      <c r="A5283" t="n">
        <v>95</v>
      </c>
      <c r="B5283" t="n">
        <v>2015</v>
      </c>
      <c r="C5283" t="n">
        <v>1464</v>
      </c>
      <c r="D5283" t="inlineStr">
        <is>
          <t>Befürworten Sie die Einführung einer Kapitalgewinnsteuer auf Wertschriften?</t>
        </is>
      </c>
      <c r="E5283" t="inlineStr">
        <is>
          <t>Standard-4</t>
        </is>
      </c>
      <c r="F5283" t="n">
        <v>4</v>
      </c>
      <c r="G5283" t="inlineStr">
        <is>
          <t>Finanzen &amp; Steuern</t>
        </is>
      </c>
      <c r="H5283" t="inlineStr">
        <is>
          <t>Q04749</t>
        </is>
      </c>
      <c r="I5283" t="inlineStr">
        <is>
          <t>de</t>
        </is>
      </c>
      <c r="J5283" t="b">
        <v>1</v>
      </c>
      <c r="K5283" t="inlineStr">
        <is>
          <t>8ec2bd72deaa82d6f0b7749a86b52e88</t>
        </is>
      </c>
      <c r="L5283" t="inlineStr">
        <is>
          <t>8ec2bd72deaa82d6f0b7749a86b52e88</t>
        </is>
      </c>
      <c r="M5283" t="n">
        <v>742</v>
      </c>
      <c r="N5283" t="n">
        <v>742</v>
      </c>
    </row>
    <row r="5284">
      <c r="A5284" t="n">
        <v/>
      </c>
      <c r="B5284" t="n">
        <v>2018</v>
      </c>
      <c r="C5284" t="n">
        <v/>
      </c>
      <c r="D5284" t="inlineStr">
        <is>
          <t>Befürworten Sie die Einführung einer Kapitalgewinnsteuer auf Wertschriften?</t>
        </is>
      </c>
      <c r="E5284" t="n">
        <v/>
      </c>
      <c r="F5284" t="n">
        <v>4</v>
      </c>
      <c r="G5284" t="inlineStr">
        <is>
          <t>Finanzen &amp; Steuern</t>
        </is>
      </c>
      <c r="H5284" t="inlineStr">
        <is>
          <t>Q05616</t>
        </is>
      </c>
      <c r="I5284" t="inlineStr">
        <is>
          <t>de</t>
        </is>
      </c>
      <c r="J5284" t="b">
        <v>1</v>
      </c>
      <c r="K5284" t="inlineStr">
        <is>
          <t>8ec2bd72deaa82d6f0b7749a86b52e88</t>
        </is>
      </c>
      <c r="L5284" t="inlineStr">
        <is>
          <t>8ec2bd72deaa82d6f0b7749a86b52e88</t>
        </is>
      </c>
      <c r="M5284" t="n">
        <v>742</v>
      </c>
      <c r="N5284" t="n">
        <v>742</v>
      </c>
    </row>
    <row r="5285">
      <c r="A5285" t="n">
        <v/>
      </c>
      <c r="B5285" t="n">
        <v>2018</v>
      </c>
      <c r="C5285" t="n">
        <v/>
      </c>
      <c r="D5285" t="inlineStr">
        <is>
          <t>Befürworten Sie die Einführung einer Kapitalgewinnsteuer auf Wertschriften?</t>
        </is>
      </c>
      <c r="E5285" t="n">
        <v/>
      </c>
      <c r="F5285" t="n">
        <v>4</v>
      </c>
      <c r="G5285" t="inlineStr">
        <is>
          <t>Finanzen &amp; Steuern</t>
        </is>
      </c>
      <c r="H5285" t="inlineStr">
        <is>
          <t>Q05653</t>
        </is>
      </c>
      <c r="I5285" t="inlineStr">
        <is>
          <t>de</t>
        </is>
      </c>
      <c r="J5285" t="b">
        <v>1</v>
      </c>
      <c r="K5285" t="inlineStr">
        <is>
          <t>8ec2bd72deaa82d6f0b7749a86b52e88</t>
        </is>
      </c>
      <c r="L5285" t="inlineStr">
        <is>
          <t>8ec2bd72deaa82d6f0b7749a86b52e88</t>
        </is>
      </c>
      <c r="M5285" t="n">
        <v>742</v>
      </c>
      <c r="N5285" t="n">
        <v>742</v>
      </c>
    </row>
    <row r="5286">
      <c r="A5286" t="n">
        <v>95</v>
      </c>
      <c r="B5286" t="n">
        <v>2015</v>
      </c>
      <c r="C5286" t="n">
        <v>1464</v>
      </c>
      <c r="D5286" t="inlineStr">
        <is>
          <t>Befürworten Sie die Einführung einer Kapitalgewinnsteuer auf Wertschriften?</t>
        </is>
      </c>
      <c r="E5286" t="inlineStr">
        <is>
          <t>Standard-4</t>
        </is>
      </c>
      <c r="F5286" t="n">
        <v>4</v>
      </c>
      <c r="G5286" t="inlineStr">
        <is>
          <t>Finanzen &amp; Steuern</t>
        </is>
      </c>
      <c r="H5286" t="inlineStr">
        <is>
          <t>Q07530</t>
        </is>
      </c>
      <c r="I5286" t="inlineStr">
        <is>
          <t>de</t>
        </is>
      </c>
      <c r="J5286" t="b">
        <v>1</v>
      </c>
      <c r="K5286" t="inlineStr">
        <is>
          <t>8ec2bd72deaa82d6f0b7749a86b52e88</t>
        </is>
      </c>
      <c r="L5286" t="inlineStr">
        <is>
          <t>8ec2bd72deaa82d6f0b7749a86b52e88</t>
        </is>
      </c>
      <c r="M5286" t="n">
        <v>742</v>
      </c>
      <c r="N5286" t="n">
        <v>742</v>
      </c>
    </row>
    <row r="5287">
      <c r="A5287" t="n">
        <v/>
      </c>
      <c r="B5287" t="n">
        <v>2018</v>
      </c>
      <c r="C5287" t="n">
        <v/>
      </c>
      <c r="D5287" t="inlineStr">
        <is>
          <t>Befürworten Sie die Einführung einer Kapitalgewinnsteuer auf Wertschriften?</t>
        </is>
      </c>
      <c r="E5287" t="n">
        <v/>
      </c>
      <c r="F5287" t="n">
        <v>4</v>
      </c>
      <c r="G5287" t="inlineStr">
        <is>
          <t>Finanzen &amp; Steuern</t>
        </is>
      </c>
      <c r="H5287" t="inlineStr">
        <is>
          <t>Q07667</t>
        </is>
      </c>
      <c r="I5287" t="inlineStr">
        <is>
          <t>de</t>
        </is>
      </c>
      <c r="J5287" t="b">
        <v>1</v>
      </c>
      <c r="K5287" t="inlineStr">
        <is>
          <t>8ec2bd72deaa82d6f0b7749a86b52e88</t>
        </is>
      </c>
      <c r="L5287" t="inlineStr">
        <is>
          <t>8ec2bd72deaa82d6f0b7749a86b52e88</t>
        </is>
      </c>
      <c r="M5287" t="n">
        <v>742</v>
      </c>
      <c r="N5287" t="n">
        <v>742</v>
      </c>
    </row>
    <row r="5288">
      <c r="A5288" t="n">
        <v/>
      </c>
      <c r="B5288" t="n">
        <v>2018</v>
      </c>
      <c r="C5288" t="n">
        <v/>
      </c>
      <c r="D5288" t="inlineStr">
        <is>
          <t>Befürworten Sie die Einführung einer Kapitalgewinnsteuer auf Wertschriften?</t>
        </is>
      </c>
      <c r="E5288" t="n">
        <v/>
      </c>
      <c r="F5288" t="n">
        <v>4</v>
      </c>
      <c r="G5288" t="inlineStr">
        <is>
          <t>Finanzen &amp; Steuern</t>
        </is>
      </c>
      <c r="H5288" t="inlineStr">
        <is>
          <t>Q07704</t>
        </is>
      </c>
      <c r="I5288" t="inlineStr">
        <is>
          <t>de</t>
        </is>
      </c>
      <c r="J5288" t="b">
        <v>1</v>
      </c>
      <c r="K5288" t="inlineStr">
        <is>
          <t>8ec2bd72deaa82d6f0b7749a86b52e88</t>
        </is>
      </c>
      <c r="L5288" t="inlineStr">
        <is>
          <t>8ec2bd72deaa82d6f0b7749a86b52e88</t>
        </is>
      </c>
      <c r="M5288" t="n">
        <v>742</v>
      </c>
      <c r="N5288" t="n">
        <v>742</v>
      </c>
    </row>
    <row r="5290">
      <c r="A5290" s="1">
        <f>== Cluster 739 – 6 Fragen – alle Fragen identisch ===</f>
        <v/>
      </c>
      <c r="B5290" s="1" t="n"/>
      <c r="C5290" s="1" t="n"/>
      <c r="D5290" s="1" t="n"/>
      <c r="E5290" s="1" t="n"/>
      <c r="F5290" s="1" t="n"/>
      <c r="G5290" s="1" t="n"/>
      <c r="H5290" s="1" t="n"/>
      <c r="I5290" s="1" t="n"/>
      <c r="J5290" s="1" t="n"/>
      <c r="K5290" s="1" t="n"/>
      <c r="L5290" s="1" t="n"/>
      <c r="M5290" s="1" t="n"/>
      <c r="N5290" s="1" t="n"/>
    </row>
    <row r="5291">
      <c r="A5291" t="inlineStr">
        <is>
          <t>ID_Wahl</t>
        </is>
      </c>
      <c r="B5291" t="inlineStr">
        <is>
          <t>Datum</t>
        </is>
      </c>
      <c r="C5291" t="inlineStr">
        <is>
          <t>Frage_ID</t>
        </is>
      </c>
      <c r="D5291" t="inlineStr">
        <is>
          <t>Frage_Text</t>
        </is>
      </c>
      <c r="E5291" t="inlineStr">
        <is>
          <t>Frage_Typ</t>
        </is>
      </c>
      <c r="F5291" t="inlineStr">
        <is>
          <t>Bereich_ID</t>
        </is>
      </c>
      <c r="G5291" t="inlineStr">
        <is>
          <t>Bereich</t>
        </is>
      </c>
      <c r="H5291" t="inlineStr">
        <is>
          <t>ID_gesamt</t>
        </is>
      </c>
      <c r="I5291" t="inlineStr">
        <is>
          <t>Sprache</t>
        </is>
      </c>
      <c r="J5291" t="inlineStr">
        <is>
          <t>Duplikat</t>
        </is>
      </c>
      <c r="K5291" t="inlineStr">
        <is>
          <t>Frage_Hash</t>
        </is>
      </c>
      <c r="L5291" t="inlineStr">
        <is>
          <t>Duplikat_Gruppe</t>
        </is>
      </c>
      <c r="M5291" t="inlineStr">
        <is>
          <t>Cluster_Duplikate</t>
        </is>
      </c>
      <c r="N5291" t="inlineStr">
        <is>
          <t>Cluster_Final</t>
        </is>
      </c>
    </row>
    <row r="5292">
      <c r="A5292" t="n">
        <v>95</v>
      </c>
      <c r="B5292" t="n">
        <v>2015</v>
      </c>
      <c r="C5292" t="n">
        <v>1466</v>
      </c>
      <c r="D5292" t="inlineStr">
        <is>
          <t>Soll das Bankgeheimnis im Inland gegenüber schweizerischen Steuerbehörden aufgehoben werden?</t>
        </is>
      </c>
      <c r="E5292" t="inlineStr">
        <is>
          <t>Standard-4</t>
        </is>
      </c>
      <c r="F5292" t="n">
        <v>4</v>
      </c>
      <c r="G5292" t="inlineStr">
        <is>
          <t>Finanzen &amp; Steuern</t>
        </is>
      </c>
      <c r="H5292" t="inlineStr">
        <is>
          <t>Q04745</t>
        </is>
      </c>
      <c r="I5292" t="inlineStr">
        <is>
          <t>de</t>
        </is>
      </c>
      <c r="J5292" t="b">
        <v>1</v>
      </c>
      <c r="K5292" t="inlineStr">
        <is>
          <t>49c7c13623eaa28c72089575b332164e</t>
        </is>
      </c>
      <c r="L5292" t="inlineStr">
        <is>
          <t>49c7c13623eaa28c72089575b332164e</t>
        </is>
      </c>
      <c r="M5292" t="n">
        <v>739</v>
      </c>
      <c r="N5292" t="n">
        <v>739</v>
      </c>
    </row>
    <row r="5293">
      <c r="A5293" t="n">
        <v/>
      </c>
      <c r="B5293" t="n">
        <v>2018</v>
      </c>
      <c r="C5293" t="n">
        <v/>
      </c>
      <c r="D5293" t="inlineStr">
        <is>
          <t>Soll das Bankgeheimnis im Inland gegenüber schweizerischen Steuerbehörden aufgehoben werden?</t>
        </is>
      </c>
      <c r="E5293" t="n">
        <v/>
      </c>
      <c r="F5293" t="n">
        <v>4</v>
      </c>
      <c r="G5293" t="inlineStr">
        <is>
          <t>Finanzen &amp; Steuern</t>
        </is>
      </c>
      <c r="H5293" t="inlineStr">
        <is>
          <t>Q05615</t>
        </is>
      </c>
      <c r="I5293" t="inlineStr">
        <is>
          <t>de</t>
        </is>
      </c>
      <c r="J5293" t="b">
        <v>1</v>
      </c>
      <c r="K5293" t="inlineStr">
        <is>
          <t>49c7c13623eaa28c72089575b332164e</t>
        </is>
      </c>
      <c r="L5293" t="inlineStr">
        <is>
          <t>49c7c13623eaa28c72089575b332164e</t>
        </is>
      </c>
      <c r="M5293" t="n">
        <v>739</v>
      </c>
      <c r="N5293" t="n">
        <v>739</v>
      </c>
    </row>
    <row r="5294">
      <c r="A5294" t="n">
        <v/>
      </c>
      <c r="B5294" t="n">
        <v>2018</v>
      </c>
      <c r="C5294" t="n">
        <v/>
      </c>
      <c r="D5294" t="inlineStr">
        <is>
          <t>Soll das Bankgeheimnis im Inland gegenüber schweizerischen Steuerbehörden aufgehoben werden?</t>
        </is>
      </c>
      <c r="E5294" t="n">
        <v/>
      </c>
      <c r="F5294" t="n">
        <v>4</v>
      </c>
      <c r="G5294" t="inlineStr">
        <is>
          <t>Finanzen &amp; Steuern</t>
        </is>
      </c>
      <c r="H5294" t="inlineStr">
        <is>
          <t>Q05652</t>
        </is>
      </c>
      <c r="I5294" t="inlineStr">
        <is>
          <t>de</t>
        </is>
      </c>
      <c r="J5294" t="b">
        <v>1</v>
      </c>
      <c r="K5294" t="inlineStr">
        <is>
          <t>49c7c13623eaa28c72089575b332164e</t>
        </is>
      </c>
      <c r="L5294" t="inlineStr">
        <is>
          <t>49c7c13623eaa28c72089575b332164e</t>
        </is>
      </c>
      <c r="M5294" t="n">
        <v>739</v>
      </c>
      <c r="N5294" t="n">
        <v>739</v>
      </c>
    </row>
    <row r="5295">
      <c r="A5295" t="n">
        <v>95</v>
      </c>
      <c r="B5295" t="n">
        <v>2015</v>
      </c>
      <c r="C5295" t="n">
        <v>1466</v>
      </c>
      <c r="D5295" t="inlineStr">
        <is>
          <t>Soll das Bankgeheimnis im Inland gegenüber schweizerischen Steuerbehörden aufgehoben werden?</t>
        </is>
      </c>
      <c r="E5295" t="inlineStr">
        <is>
          <t>Standard-4</t>
        </is>
      </c>
      <c r="F5295" t="n">
        <v>4</v>
      </c>
      <c r="G5295" t="inlineStr">
        <is>
          <t>Finanzen &amp; Steuern</t>
        </is>
      </c>
      <c r="H5295" t="inlineStr">
        <is>
          <t>Q07526</t>
        </is>
      </c>
      <c r="I5295" t="inlineStr">
        <is>
          <t>de</t>
        </is>
      </c>
      <c r="J5295" t="b">
        <v>1</v>
      </c>
      <c r="K5295" t="inlineStr">
        <is>
          <t>49c7c13623eaa28c72089575b332164e</t>
        </is>
      </c>
      <c r="L5295" t="inlineStr">
        <is>
          <t>49c7c13623eaa28c72089575b332164e</t>
        </is>
      </c>
      <c r="M5295" t="n">
        <v>739</v>
      </c>
      <c r="N5295" t="n">
        <v>739</v>
      </c>
    </row>
    <row r="5296">
      <c r="A5296" t="n">
        <v/>
      </c>
      <c r="B5296" t="n">
        <v>2018</v>
      </c>
      <c r="C5296" t="n">
        <v/>
      </c>
      <c r="D5296" t="inlineStr">
        <is>
          <t>Soll das Bankgeheimnis im Inland gegenüber schweizerischen Steuerbehörden aufgehoben werden?</t>
        </is>
      </c>
      <c r="E5296" t="n">
        <v/>
      </c>
      <c r="F5296" t="n">
        <v>4</v>
      </c>
      <c r="G5296" t="inlineStr">
        <is>
          <t>Finanzen &amp; Steuern</t>
        </is>
      </c>
      <c r="H5296" t="inlineStr">
        <is>
          <t>Q07666</t>
        </is>
      </c>
      <c r="I5296" t="inlineStr">
        <is>
          <t>de</t>
        </is>
      </c>
      <c r="J5296" t="b">
        <v>1</v>
      </c>
      <c r="K5296" t="inlineStr">
        <is>
          <t>49c7c13623eaa28c72089575b332164e</t>
        </is>
      </c>
      <c r="L5296" t="inlineStr">
        <is>
          <t>49c7c13623eaa28c72089575b332164e</t>
        </is>
      </c>
      <c r="M5296" t="n">
        <v>739</v>
      </c>
      <c r="N5296" t="n">
        <v>739</v>
      </c>
    </row>
    <row r="5297">
      <c r="A5297" t="n">
        <v/>
      </c>
      <c r="B5297" t="n">
        <v>2018</v>
      </c>
      <c r="C5297" t="n">
        <v/>
      </c>
      <c r="D5297" t="inlineStr">
        <is>
          <t>Soll das Bankgeheimnis im Inland gegenüber schweizerischen Steuerbehörden aufgehoben werden?</t>
        </is>
      </c>
      <c r="E5297" t="n">
        <v/>
      </c>
      <c r="F5297" t="n">
        <v>4</v>
      </c>
      <c r="G5297" t="inlineStr">
        <is>
          <t>Finanzen &amp; Steuern</t>
        </is>
      </c>
      <c r="H5297" t="inlineStr">
        <is>
          <t>Q07703</t>
        </is>
      </c>
      <c r="I5297" t="inlineStr">
        <is>
          <t>de</t>
        </is>
      </c>
      <c r="J5297" t="b">
        <v>1</v>
      </c>
      <c r="K5297" t="inlineStr">
        <is>
          <t>49c7c13623eaa28c72089575b332164e</t>
        </is>
      </c>
      <c r="L5297" t="inlineStr">
        <is>
          <t>49c7c13623eaa28c72089575b332164e</t>
        </is>
      </c>
      <c r="M5297" t="n">
        <v>739</v>
      </c>
      <c r="N5297" t="n">
        <v>739</v>
      </c>
    </row>
    <row r="5299">
      <c r="A5299" s="1">
        <f>== Cluster 732 – 6 Fragen – alle Fragen identisch ===</f>
        <v/>
      </c>
      <c r="B5299" s="1" t="n"/>
      <c r="C5299" s="1" t="n"/>
      <c r="D5299" s="1" t="n"/>
      <c r="E5299" s="1" t="n"/>
      <c r="F5299" s="1" t="n"/>
      <c r="G5299" s="1" t="n"/>
      <c r="H5299" s="1" t="n"/>
      <c r="I5299" s="1" t="n"/>
      <c r="J5299" s="1" t="n"/>
      <c r="K5299" s="1" t="n"/>
      <c r="L5299" s="1" t="n"/>
      <c r="M5299" s="1" t="n"/>
      <c r="N5299" s="1" t="n"/>
    </row>
    <row r="5300">
      <c r="A5300" t="inlineStr">
        <is>
          <t>ID_Wahl</t>
        </is>
      </c>
      <c r="B5300" t="inlineStr">
        <is>
          <t>Datum</t>
        </is>
      </c>
      <c r="C5300" t="inlineStr">
        <is>
          <t>Frage_ID</t>
        </is>
      </c>
      <c r="D5300" t="inlineStr">
        <is>
          <t>Frage_Text</t>
        </is>
      </c>
      <c r="E5300" t="inlineStr">
        <is>
          <t>Frage_Typ</t>
        </is>
      </c>
      <c r="F5300" t="inlineStr">
        <is>
          <t>Bereich_ID</t>
        </is>
      </c>
      <c r="G5300" t="inlineStr">
        <is>
          <t>Bereich</t>
        </is>
      </c>
      <c r="H5300" t="inlineStr">
        <is>
          <t>ID_gesamt</t>
        </is>
      </c>
      <c r="I5300" t="inlineStr">
        <is>
          <t>Sprache</t>
        </is>
      </c>
      <c r="J5300" t="inlineStr">
        <is>
          <t>Duplikat</t>
        </is>
      </c>
      <c r="K5300" t="inlineStr">
        <is>
          <t>Frage_Hash</t>
        </is>
      </c>
      <c r="L5300" t="inlineStr">
        <is>
          <t>Duplikat_Gruppe</t>
        </is>
      </c>
      <c r="M5300" t="inlineStr">
        <is>
          <t>Cluster_Duplikate</t>
        </is>
      </c>
      <c r="N5300" t="inlineStr">
        <is>
          <t>Cluster_Final</t>
        </is>
      </c>
    </row>
    <row r="5301">
      <c r="A5301" t="n">
        <v>95</v>
      </c>
      <c r="B5301" t="n">
        <v>2015</v>
      </c>
      <c r="C5301" t="n">
        <v>1471</v>
      </c>
      <c r="D5301" t="inlineStr">
        <is>
          <t>Sollten die bestehenden Importerleichterungen für Lebensmittel aus der EU (Cassis-de-Dijon-Prinzip) abgeschafft werden?</t>
        </is>
      </c>
      <c r="E5301" t="inlineStr">
        <is>
          <t>Standard-4</t>
        </is>
      </c>
      <c r="F5301" t="n">
        <v>1</v>
      </c>
      <c r="G5301" t="inlineStr">
        <is>
          <t>Aussenpolitik</t>
        </is>
      </c>
      <c r="H5301" t="inlineStr">
        <is>
          <t>Q04735</t>
        </is>
      </c>
      <c r="I5301" t="inlineStr">
        <is>
          <t>de</t>
        </is>
      </c>
      <c r="J5301" t="b">
        <v>1</v>
      </c>
      <c r="K5301" t="inlineStr">
        <is>
          <t>29df40e068cff4407e3d2eee108b3016</t>
        </is>
      </c>
      <c r="L5301" t="inlineStr">
        <is>
          <t>29df40e068cff4407e3d2eee108b3016</t>
        </is>
      </c>
      <c r="M5301" t="n">
        <v>732</v>
      </c>
      <c r="N5301" t="n">
        <v>732</v>
      </c>
    </row>
    <row r="5302">
      <c r="A5302" t="n">
        <v/>
      </c>
      <c r="B5302" t="n">
        <v>2018</v>
      </c>
      <c r="C5302" t="n">
        <v/>
      </c>
      <c r="D5302" t="inlineStr">
        <is>
          <t>Sollten die bestehenden Importerleichterungen für Lebensmittel aus der EU (Cassis-de-Dijon-Prinzip) abgeschafft werden?</t>
        </is>
      </c>
      <c r="E5302" t="n">
        <v/>
      </c>
      <c r="F5302" t="n">
        <v>1</v>
      </c>
      <c r="G5302" t="inlineStr">
        <is>
          <t>Aussenpolitik</t>
        </is>
      </c>
      <c r="H5302" t="inlineStr">
        <is>
          <t>Q05613</t>
        </is>
      </c>
      <c r="I5302" t="inlineStr">
        <is>
          <t>de</t>
        </is>
      </c>
      <c r="J5302" t="b">
        <v>1</v>
      </c>
      <c r="K5302" t="inlineStr">
        <is>
          <t>29df40e068cff4407e3d2eee108b3016</t>
        </is>
      </c>
      <c r="L5302" t="inlineStr">
        <is>
          <t>29df40e068cff4407e3d2eee108b3016</t>
        </is>
      </c>
      <c r="M5302" t="n">
        <v>732</v>
      </c>
      <c r="N5302" t="n">
        <v>732</v>
      </c>
    </row>
    <row r="5303">
      <c r="A5303" t="n">
        <v/>
      </c>
      <c r="B5303" t="n">
        <v>2018</v>
      </c>
      <c r="C5303" t="n">
        <v/>
      </c>
      <c r="D5303" t="inlineStr">
        <is>
          <t>Sollten die bestehenden Importerleichterungen für Lebensmittel aus der EU (Cassis-de-Dijon-Prinzip) abgeschafft werden?</t>
        </is>
      </c>
      <c r="E5303" t="n">
        <v/>
      </c>
      <c r="F5303" t="n">
        <v>1</v>
      </c>
      <c r="G5303" t="inlineStr">
        <is>
          <t>Aussenpolitik</t>
        </is>
      </c>
      <c r="H5303" t="inlineStr">
        <is>
          <t>Q05650</t>
        </is>
      </c>
      <c r="I5303" t="inlineStr">
        <is>
          <t>de</t>
        </is>
      </c>
      <c r="J5303" t="b">
        <v>1</v>
      </c>
      <c r="K5303" t="inlineStr">
        <is>
          <t>29df40e068cff4407e3d2eee108b3016</t>
        </is>
      </c>
      <c r="L5303" t="inlineStr">
        <is>
          <t>29df40e068cff4407e3d2eee108b3016</t>
        </is>
      </c>
      <c r="M5303" t="n">
        <v>732</v>
      </c>
      <c r="N5303" t="n">
        <v>732</v>
      </c>
    </row>
    <row r="5304">
      <c r="A5304" t="n">
        <v>95</v>
      </c>
      <c r="B5304" t="n">
        <v>2015</v>
      </c>
      <c r="C5304" t="n">
        <v>1471</v>
      </c>
      <c r="D5304" t="inlineStr">
        <is>
          <t>Sollten die bestehenden Importerleichterungen für Lebensmittel aus der EU (Cassis-de-Dijon-Prinzip) abgeschafft werden?</t>
        </is>
      </c>
      <c r="E5304" t="inlineStr">
        <is>
          <t>Standard-4</t>
        </is>
      </c>
      <c r="F5304" t="n">
        <v>1</v>
      </c>
      <c r="G5304" t="inlineStr">
        <is>
          <t>Aussenpolitik</t>
        </is>
      </c>
      <c r="H5304" t="inlineStr">
        <is>
          <t>Q07516</t>
        </is>
      </c>
      <c r="I5304" t="inlineStr">
        <is>
          <t>de</t>
        </is>
      </c>
      <c r="J5304" t="b">
        <v>1</v>
      </c>
      <c r="K5304" t="inlineStr">
        <is>
          <t>29df40e068cff4407e3d2eee108b3016</t>
        </is>
      </c>
      <c r="L5304" t="inlineStr">
        <is>
          <t>29df40e068cff4407e3d2eee108b3016</t>
        </is>
      </c>
      <c r="M5304" t="n">
        <v>732</v>
      </c>
      <c r="N5304" t="n">
        <v>732</v>
      </c>
    </row>
    <row r="5305">
      <c r="A5305" t="n">
        <v/>
      </c>
      <c r="B5305" t="n">
        <v>2018</v>
      </c>
      <c r="C5305" t="n">
        <v/>
      </c>
      <c r="D5305" t="inlineStr">
        <is>
          <t>Sollten die bestehenden Importerleichterungen für Lebensmittel aus der EU (Cassis-de-Dijon-Prinzip) abgeschafft werden?</t>
        </is>
      </c>
      <c r="E5305" t="n">
        <v/>
      </c>
      <c r="F5305" t="n">
        <v>1</v>
      </c>
      <c r="G5305" t="inlineStr">
        <is>
          <t>Aussenpolitik</t>
        </is>
      </c>
      <c r="H5305" t="inlineStr">
        <is>
          <t>Q07664</t>
        </is>
      </c>
      <c r="I5305" t="inlineStr">
        <is>
          <t>de</t>
        </is>
      </c>
      <c r="J5305" t="b">
        <v>1</v>
      </c>
      <c r="K5305" t="inlineStr">
        <is>
          <t>29df40e068cff4407e3d2eee108b3016</t>
        </is>
      </c>
      <c r="L5305" t="inlineStr">
        <is>
          <t>29df40e068cff4407e3d2eee108b3016</t>
        </is>
      </c>
      <c r="M5305" t="n">
        <v>732</v>
      </c>
      <c r="N5305" t="n">
        <v>732</v>
      </c>
    </row>
    <row r="5306">
      <c r="A5306" t="n">
        <v/>
      </c>
      <c r="B5306" t="n">
        <v>2018</v>
      </c>
      <c r="C5306" t="n">
        <v/>
      </c>
      <c r="D5306" t="inlineStr">
        <is>
          <t>Sollten die bestehenden Importerleichterungen für Lebensmittel aus der EU (Cassis-de-Dijon-Prinzip) abgeschafft werden?</t>
        </is>
      </c>
      <c r="E5306" t="n">
        <v/>
      </c>
      <c r="F5306" t="n">
        <v>1</v>
      </c>
      <c r="G5306" t="inlineStr">
        <is>
          <t>Aussenpolitik</t>
        </is>
      </c>
      <c r="H5306" t="inlineStr">
        <is>
          <t>Q07701</t>
        </is>
      </c>
      <c r="I5306" t="inlineStr">
        <is>
          <t>de</t>
        </is>
      </c>
      <c r="J5306" t="b">
        <v>1</v>
      </c>
      <c r="K5306" t="inlineStr">
        <is>
          <t>29df40e068cff4407e3d2eee108b3016</t>
        </is>
      </c>
      <c r="L5306" t="inlineStr">
        <is>
          <t>29df40e068cff4407e3d2eee108b3016</t>
        </is>
      </c>
      <c r="M5306" t="n">
        <v>732</v>
      </c>
      <c r="N5306" t="n">
        <v>732</v>
      </c>
    </row>
    <row r="5308">
      <c r="A5308" s="1">
        <f>== Cluster 784 – 6 Fragen – alle Fragen identisch ===</f>
        <v/>
      </c>
      <c r="B5308" s="1" t="n"/>
      <c r="C5308" s="1" t="n"/>
      <c r="D5308" s="1" t="n"/>
      <c r="E5308" s="1" t="n"/>
      <c r="F5308" s="1" t="n"/>
      <c r="G5308" s="1" t="n"/>
      <c r="H5308" s="1" t="n"/>
      <c r="I5308" s="1" t="n"/>
      <c r="J5308" s="1" t="n"/>
      <c r="K5308" s="1" t="n"/>
      <c r="L5308" s="1" t="n"/>
      <c r="M5308" s="1" t="n"/>
      <c r="N5308" s="1" t="n"/>
    </row>
    <row r="5309">
      <c r="A5309" t="inlineStr">
        <is>
          <t>ID_Wahl</t>
        </is>
      </c>
      <c r="B5309" t="inlineStr">
        <is>
          <t>Datum</t>
        </is>
      </c>
      <c r="C5309" t="inlineStr">
        <is>
          <t>Frage_ID</t>
        </is>
      </c>
      <c r="D5309" t="inlineStr">
        <is>
          <t>Frage_Text</t>
        </is>
      </c>
      <c r="E5309" t="inlineStr">
        <is>
          <t>Frage_Typ</t>
        </is>
      </c>
      <c r="F5309" t="inlineStr">
        <is>
          <t>Bereich_ID</t>
        </is>
      </c>
      <c r="G5309" t="inlineStr">
        <is>
          <t>Bereich</t>
        </is>
      </c>
      <c r="H5309" t="inlineStr">
        <is>
          <t>ID_gesamt</t>
        </is>
      </c>
      <c r="I5309" t="inlineStr">
        <is>
          <t>Sprache</t>
        </is>
      </c>
      <c r="J5309" t="inlineStr">
        <is>
          <t>Duplikat</t>
        </is>
      </c>
      <c r="K5309" t="inlineStr">
        <is>
          <t>Frage_Hash</t>
        </is>
      </c>
      <c r="L5309" t="inlineStr">
        <is>
          <t>Duplikat_Gruppe</t>
        </is>
      </c>
      <c r="M5309" t="inlineStr">
        <is>
          <t>Cluster_Duplikate</t>
        </is>
      </c>
      <c r="N5309" t="inlineStr">
        <is>
          <t>Cluster_Final</t>
        </is>
      </c>
    </row>
    <row r="5310">
      <c r="A5310" t="n">
        <v>95</v>
      </c>
      <c r="B5310" t="n">
        <v>2015</v>
      </c>
      <c r="C5310" t="n">
        <v>1468</v>
      </c>
      <c r="D5310" t="inlineStr">
        <is>
          <t>Soll der Kündigungsschutz für ältere Angestellte (über 50 Jahre) ausgebaut werden?</t>
        </is>
      </c>
      <c r="E5310" t="inlineStr">
        <is>
          <t>Standard-4</t>
        </is>
      </c>
      <c r="F5310" t="n">
        <v>15</v>
      </c>
      <c r="G5310" t="inlineStr">
        <is>
          <t>Wirtschaft &amp; Arbeit</t>
        </is>
      </c>
      <c r="H5310" t="inlineStr">
        <is>
          <t>Q04802</t>
        </is>
      </c>
      <c r="I5310" t="inlineStr">
        <is>
          <t>de</t>
        </is>
      </c>
      <c r="J5310" t="b">
        <v>1</v>
      </c>
      <c r="K5310" t="inlineStr">
        <is>
          <t>15fad4f99977aa70a7a970cecf4c5bb0</t>
        </is>
      </c>
      <c r="L5310" t="inlineStr">
        <is>
          <t>15fad4f99977aa70a7a970cecf4c5bb0</t>
        </is>
      </c>
      <c r="M5310" t="n">
        <v>784</v>
      </c>
      <c r="N5310" t="n">
        <v>784</v>
      </c>
    </row>
    <row r="5311">
      <c r="A5311" t="n">
        <v/>
      </c>
      <c r="B5311" t="n">
        <v>2018</v>
      </c>
      <c r="C5311" t="n">
        <v/>
      </c>
      <c r="D5311" t="inlineStr">
        <is>
          <t>Soll der Kündigungsschutz für ältere Angestellte (über 50 Jahre) ausgebaut werden?</t>
        </is>
      </c>
      <c r="E5311" t="n">
        <v/>
      </c>
      <c r="F5311" t="n">
        <v>12</v>
      </c>
      <c r="G5311" t="inlineStr">
        <is>
          <t>Sozialstaat &amp; Familie</t>
        </is>
      </c>
      <c r="H5311" t="inlineStr">
        <is>
          <t>Q05638</t>
        </is>
      </c>
      <c r="I5311" t="inlineStr">
        <is>
          <t>de</t>
        </is>
      </c>
      <c r="J5311" t="b">
        <v>1</v>
      </c>
      <c r="K5311" t="inlineStr">
        <is>
          <t>15fad4f99977aa70a7a970cecf4c5bb0</t>
        </is>
      </c>
      <c r="L5311" t="inlineStr">
        <is>
          <t>15fad4f99977aa70a7a970cecf4c5bb0</t>
        </is>
      </c>
      <c r="M5311" t="n">
        <v>784</v>
      </c>
      <c r="N5311" t="n">
        <v>784</v>
      </c>
    </row>
    <row r="5312">
      <c r="A5312" t="n">
        <v/>
      </c>
      <c r="B5312" t="n">
        <v>2018</v>
      </c>
      <c r="C5312" t="n">
        <v/>
      </c>
      <c r="D5312" t="inlineStr">
        <is>
          <t>Soll der Kündigungsschutz für ältere Angestellte (über 50 Jahre) ausgebaut werden?</t>
        </is>
      </c>
      <c r="E5312" t="n">
        <v/>
      </c>
      <c r="F5312" t="n">
        <v>12</v>
      </c>
      <c r="G5312" t="inlineStr">
        <is>
          <t>Sozialstaat &amp; Familie</t>
        </is>
      </c>
      <c r="H5312" t="inlineStr">
        <is>
          <t>Q05675</t>
        </is>
      </c>
      <c r="I5312" t="inlineStr">
        <is>
          <t>de</t>
        </is>
      </c>
      <c r="J5312" t="b">
        <v>1</v>
      </c>
      <c r="K5312" t="inlineStr">
        <is>
          <t>15fad4f99977aa70a7a970cecf4c5bb0</t>
        </is>
      </c>
      <c r="L5312" t="inlineStr">
        <is>
          <t>15fad4f99977aa70a7a970cecf4c5bb0</t>
        </is>
      </c>
      <c r="M5312" t="n">
        <v>784</v>
      </c>
      <c r="N5312" t="n">
        <v>784</v>
      </c>
    </row>
    <row r="5313">
      <c r="A5313" t="n">
        <v>95</v>
      </c>
      <c r="B5313" t="n">
        <v>2015</v>
      </c>
      <c r="C5313" t="n">
        <v>1468</v>
      </c>
      <c r="D5313" t="inlineStr">
        <is>
          <t>Soll der Kündigungsschutz für ältere Angestellte (über 50 Jahre) ausgebaut werden?</t>
        </is>
      </c>
      <c r="E5313" t="inlineStr">
        <is>
          <t>Standard-4</t>
        </is>
      </c>
      <c r="F5313" t="n">
        <v>15</v>
      </c>
      <c r="G5313" t="inlineStr">
        <is>
          <t>Wirtschaft &amp; Arbeit</t>
        </is>
      </c>
      <c r="H5313" t="inlineStr">
        <is>
          <t>Q07583</t>
        </is>
      </c>
      <c r="I5313" t="inlineStr">
        <is>
          <t>de</t>
        </is>
      </c>
      <c r="J5313" t="b">
        <v>1</v>
      </c>
      <c r="K5313" t="inlineStr">
        <is>
          <t>15fad4f99977aa70a7a970cecf4c5bb0</t>
        </is>
      </c>
      <c r="L5313" t="inlineStr">
        <is>
          <t>15fad4f99977aa70a7a970cecf4c5bb0</t>
        </is>
      </c>
      <c r="M5313" t="n">
        <v>784</v>
      </c>
      <c r="N5313" t="n">
        <v>784</v>
      </c>
    </row>
    <row r="5314">
      <c r="A5314" t="n">
        <v/>
      </c>
      <c r="B5314" t="n">
        <v>2018</v>
      </c>
      <c r="C5314" t="n">
        <v/>
      </c>
      <c r="D5314" t="inlineStr">
        <is>
          <t>Soll der Kündigungsschutz für ältere Angestellte (über 50 Jahre) ausgebaut werden?</t>
        </is>
      </c>
      <c r="E5314" t="n">
        <v/>
      </c>
      <c r="F5314" t="n">
        <v>12</v>
      </c>
      <c r="G5314" t="inlineStr">
        <is>
          <t>Sozialstaat &amp; Familie</t>
        </is>
      </c>
      <c r="H5314" t="inlineStr">
        <is>
          <t>Q07689</t>
        </is>
      </c>
      <c r="I5314" t="inlineStr">
        <is>
          <t>de</t>
        </is>
      </c>
      <c r="J5314" t="b">
        <v>1</v>
      </c>
      <c r="K5314" t="inlineStr">
        <is>
          <t>15fad4f99977aa70a7a970cecf4c5bb0</t>
        </is>
      </c>
      <c r="L5314" t="inlineStr">
        <is>
          <t>15fad4f99977aa70a7a970cecf4c5bb0</t>
        </is>
      </c>
      <c r="M5314" t="n">
        <v>784</v>
      </c>
      <c r="N5314" t="n">
        <v>784</v>
      </c>
    </row>
    <row r="5315">
      <c r="A5315" t="n">
        <v/>
      </c>
      <c r="B5315" t="n">
        <v>2018</v>
      </c>
      <c r="C5315" t="n">
        <v/>
      </c>
      <c r="D5315" t="inlineStr">
        <is>
          <t>Soll der Kündigungsschutz für ältere Angestellte (über 50 Jahre) ausgebaut werden?</t>
        </is>
      </c>
      <c r="E5315" t="n">
        <v/>
      </c>
      <c r="F5315" t="n">
        <v>12</v>
      </c>
      <c r="G5315" t="inlineStr">
        <is>
          <t>Sozialstaat &amp; Familie</t>
        </is>
      </c>
      <c r="H5315" t="inlineStr">
        <is>
          <t>Q07726</t>
        </is>
      </c>
      <c r="I5315" t="inlineStr">
        <is>
          <t>de</t>
        </is>
      </c>
      <c r="J5315" t="b">
        <v>1</v>
      </c>
      <c r="K5315" t="inlineStr">
        <is>
          <t>15fad4f99977aa70a7a970cecf4c5bb0</t>
        </is>
      </c>
      <c r="L5315" t="inlineStr">
        <is>
          <t>15fad4f99977aa70a7a970cecf4c5bb0</t>
        </is>
      </c>
      <c r="M5315" t="n">
        <v>784</v>
      </c>
      <c r="N5315" t="n">
        <v>784</v>
      </c>
    </row>
    <row r="5317">
      <c r="A5317" s="1">
        <f>== Cluster 363 – 5 Fragen – alle Fragen identisch ===</f>
        <v/>
      </c>
      <c r="B5317" s="1" t="n"/>
      <c r="C5317" s="1" t="n"/>
      <c r="D5317" s="1" t="n"/>
      <c r="E5317" s="1" t="n"/>
      <c r="F5317" s="1" t="n"/>
      <c r="G5317" s="1" t="n"/>
      <c r="H5317" s="1" t="n"/>
      <c r="I5317" s="1" t="n"/>
      <c r="J5317" s="1" t="n"/>
      <c r="K5317" s="1" t="n"/>
      <c r="L5317" s="1" t="n"/>
      <c r="M5317" s="1" t="n"/>
      <c r="N5317" s="1" t="n"/>
    </row>
    <row r="5318">
      <c r="A5318" t="inlineStr">
        <is>
          <t>ID_Wahl</t>
        </is>
      </c>
      <c r="B5318" t="inlineStr">
        <is>
          <t>Datum</t>
        </is>
      </c>
      <c r="C5318" t="inlineStr">
        <is>
          <t>Frage_ID</t>
        </is>
      </c>
      <c r="D5318" t="inlineStr">
        <is>
          <t>Frage_Text</t>
        </is>
      </c>
      <c r="E5318" t="inlineStr">
        <is>
          <t>Frage_Typ</t>
        </is>
      </c>
      <c r="F5318" t="inlineStr">
        <is>
          <t>Bereich_ID</t>
        </is>
      </c>
      <c r="G5318" t="inlineStr">
        <is>
          <t>Bereich</t>
        </is>
      </c>
      <c r="H5318" t="inlineStr">
        <is>
          <t>ID_gesamt</t>
        </is>
      </c>
      <c r="I5318" t="inlineStr">
        <is>
          <t>Sprache</t>
        </is>
      </c>
      <c r="J5318" t="inlineStr">
        <is>
          <t>Duplikat</t>
        </is>
      </c>
      <c r="K5318" t="inlineStr">
        <is>
          <t>Frage_Hash</t>
        </is>
      </c>
      <c r="L5318" t="inlineStr">
        <is>
          <t>Duplikat_Gruppe</t>
        </is>
      </c>
      <c r="M5318" t="inlineStr">
        <is>
          <t>Cluster_Duplikate</t>
        </is>
      </c>
      <c r="N5318" t="inlineStr">
        <is>
          <t>Cluster_Final</t>
        </is>
      </c>
    </row>
    <row r="5319">
      <c r="A5319" t="n">
        <v>71</v>
      </c>
      <c r="B5319" s="2" t="n">
        <v>44311</v>
      </c>
      <c r="C5319" t="n">
        <v>3299</v>
      </c>
      <c r="D5319" t="inlineStr">
        <is>
          <t>Sollen zusätzliche finanzielle Mittel für die Integration der ausländischen Wohnbevölkerung (u.a. Sprachunterricht, Infogespräche) eingesetzt werden?</t>
        </is>
      </c>
      <c r="E5319" t="inlineStr">
        <is>
          <t>options4</t>
        </is>
      </c>
      <c r="F5319" t="n">
        <v>4302</v>
      </c>
      <c r="G5319" t="inlineStr">
        <is>
          <t>Migration &amp; Integration</t>
        </is>
      </c>
      <c r="H5319" t="inlineStr">
        <is>
          <t>Q00987</t>
        </is>
      </c>
      <c r="I5319" t="inlineStr">
        <is>
          <t>de</t>
        </is>
      </c>
      <c r="J5319" t="b">
        <v>1</v>
      </c>
      <c r="K5319" t="inlineStr">
        <is>
          <t>385309adc9da6bfc9289a67706df4ada</t>
        </is>
      </c>
      <c r="L5319" t="inlineStr">
        <is>
          <t>385309adc9da6bfc9289a67706df4ada</t>
        </is>
      </c>
      <c r="M5319" t="n">
        <v>363</v>
      </c>
      <c r="N5319" t="n">
        <v>363</v>
      </c>
    </row>
    <row r="5320">
      <c r="A5320" t="n">
        <v>63</v>
      </c>
      <c r="B5320" s="2" t="n">
        <v>44311</v>
      </c>
      <c r="C5320" t="n">
        <v>3298</v>
      </c>
      <c r="D5320" t="inlineStr">
        <is>
          <t>Sollen zusätzliche finanzielle Mittel für die Integration der ausländischen Wohnbevölkerung (u.a. Sprachunterricht, Infogespräche) eingesetzt werden?</t>
        </is>
      </c>
      <c r="E5320" t="inlineStr">
        <is>
          <t>options4</t>
        </is>
      </c>
      <c r="F5320" t="n">
        <v>4294</v>
      </c>
      <c r="G5320" t="inlineStr">
        <is>
          <t>Migration &amp; Integration</t>
        </is>
      </c>
      <c r="H5320" t="inlineStr">
        <is>
          <t>Q01044</t>
        </is>
      </c>
      <c r="I5320" t="inlineStr">
        <is>
          <t>de</t>
        </is>
      </c>
      <c r="J5320" t="b">
        <v>1</v>
      </c>
      <c r="K5320" t="inlineStr">
        <is>
          <t>385309adc9da6bfc9289a67706df4ada</t>
        </is>
      </c>
      <c r="L5320" t="inlineStr">
        <is>
          <t>385309adc9da6bfc9289a67706df4ada</t>
        </is>
      </c>
      <c r="M5320" t="n">
        <v>363</v>
      </c>
      <c r="N5320" t="n">
        <v>363</v>
      </c>
    </row>
    <row r="5321">
      <c r="A5321" t="n">
        <v>92</v>
      </c>
      <c r="B5321" s="2" t="n">
        <v>44647</v>
      </c>
      <c r="C5321" t="n">
        <v>5541</v>
      </c>
      <c r="D5321" t="inlineStr">
        <is>
          <t>Sollen zusätzliche finanzielle Mittel für die Integration der ausländischen Wohnbevölkerung (u.a. Sprachunterricht, Infogespräche) eingesetzt werden?</t>
        </is>
      </c>
      <c r="E5321" t="inlineStr">
        <is>
          <t>options4</t>
        </is>
      </c>
      <c r="F5321" t="n">
        <v>4338</v>
      </c>
      <c r="G5321" t="inlineStr">
        <is>
          <t>Migration &amp; Integration</t>
        </is>
      </c>
      <c r="H5321" t="inlineStr">
        <is>
          <t>Q01629</t>
        </is>
      </c>
      <c r="I5321" t="inlineStr">
        <is>
          <t>de</t>
        </is>
      </c>
      <c r="J5321" t="b">
        <v>1</v>
      </c>
      <c r="K5321" t="inlineStr">
        <is>
          <t>385309adc9da6bfc9289a67706df4ada</t>
        </is>
      </c>
      <c r="L5321" t="inlineStr">
        <is>
          <t>385309adc9da6bfc9289a67706df4ada</t>
        </is>
      </c>
      <c r="M5321" t="n">
        <v>363</v>
      </c>
      <c r="N5321" t="n">
        <v>363</v>
      </c>
    </row>
    <row r="5322">
      <c r="A5322" t="n">
        <v>95</v>
      </c>
      <c r="B5322" s="2" t="n">
        <v>44647</v>
      </c>
      <c r="C5322" t="n">
        <v>5717</v>
      </c>
      <c r="D5322" t="inlineStr">
        <is>
          <t>Sollen zusätzliche finanzielle Mittel für die Integration der ausländischen Wohnbevölkerung (u.a. Sprachunterricht, Infogespräche) eingesetzt werden?</t>
        </is>
      </c>
      <c r="E5322" t="inlineStr">
        <is>
          <t>options4</t>
        </is>
      </c>
      <c r="F5322" t="n">
        <v>4339</v>
      </c>
      <c r="G5322" t="inlineStr">
        <is>
          <t>Migration &amp; Integration</t>
        </is>
      </c>
      <c r="H5322" t="inlineStr">
        <is>
          <t>Q01735</t>
        </is>
      </c>
      <c r="I5322" t="inlineStr">
        <is>
          <t>de</t>
        </is>
      </c>
      <c r="J5322" t="b">
        <v>1</v>
      </c>
      <c r="K5322" t="inlineStr">
        <is>
          <t>385309adc9da6bfc9289a67706df4ada</t>
        </is>
      </c>
      <c r="L5322" t="inlineStr">
        <is>
          <t>385309adc9da6bfc9289a67706df4ada</t>
        </is>
      </c>
      <c r="M5322" t="n">
        <v>363</v>
      </c>
      <c r="N5322" t="n">
        <v>363</v>
      </c>
    </row>
    <row r="5323">
      <c r="A5323" t="n">
        <v>109</v>
      </c>
      <c r="B5323" s="2" t="n">
        <v>44647</v>
      </c>
      <c r="C5323" t="n">
        <v>5508</v>
      </c>
      <c r="D5323" t="inlineStr">
        <is>
          <t>Sollen zusätzliche finanzielle Mittel für die Integration der ausländischen Wohnbevölkerung (u.a. Sprachunterricht, Infogespräche) eingesetzt werden?</t>
        </is>
      </c>
      <c r="E5323" t="inlineStr">
        <is>
          <t>options4</t>
        </is>
      </c>
      <c r="F5323" t="n">
        <v>4337</v>
      </c>
      <c r="G5323" t="inlineStr">
        <is>
          <t>Migration &amp; Integration</t>
        </is>
      </c>
      <c r="H5323" t="inlineStr">
        <is>
          <t>Q01950</t>
        </is>
      </c>
      <c r="I5323" t="inlineStr">
        <is>
          <t>de</t>
        </is>
      </c>
      <c r="J5323" t="b">
        <v>1</v>
      </c>
      <c r="K5323" t="inlineStr">
        <is>
          <t>385309adc9da6bfc9289a67706df4ada</t>
        </is>
      </c>
      <c r="L5323" t="inlineStr">
        <is>
          <t>385309adc9da6bfc9289a67706df4ada</t>
        </is>
      </c>
      <c r="M5323" t="n">
        <v>363</v>
      </c>
      <c r="N5323" t="n">
        <v>363</v>
      </c>
    </row>
    <row r="5325">
      <c r="A5325" s="1">
        <f>== Cluster 342 – 5 Fragen – alle Fragen identisch ===</f>
        <v/>
      </c>
      <c r="B5325" s="1" t="n"/>
      <c r="C5325" s="1" t="n"/>
      <c r="D5325" s="1" t="n"/>
      <c r="E5325" s="1" t="n"/>
      <c r="F5325" s="1" t="n"/>
      <c r="G5325" s="1" t="n"/>
      <c r="H5325" s="1" t="n"/>
      <c r="I5325" s="1" t="n"/>
      <c r="J5325" s="1" t="n"/>
      <c r="K5325" s="1" t="n"/>
      <c r="L5325" s="1" t="n"/>
      <c r="M5325" s="1" t="n"/>
      <c r="N5325" s="1" t="n"/>
    </row>
    <row r="5326">
      <c r="A5326" t="inlineStr">
        <is>
          <t>ID_Wahl</t>
        </is>
      </c>
      <c r="B5326" t="inlineStr">
        <is>
          <t>Datum</t>
        </is>
      </c>
      <c r="C5326" t="inlineStr">
        <is>
          <t>Frage_ID</t>
        </is>
      </c>
      <c r="D5326" t="inlineStr">
        <is>
          <t>Frage_Text</t>
        </is>
      </c>
      <c r="E5326" t="inlineStr">
        <is>
          <t>Frage_Typ</t>
        </is>
      </c>
      <c r="F5326" t="inlineStr">
        <is>
          <t>Bereich_ID</t>
        </is>
      </c>
      <c r="G5326" t="inlineStr">
        <is>
          <t>Bereich</t>
        </is>
      </c>
      <c r="H5326" t="inlineStr">
        <is>
          <t>ID_gesamt</t>
        </is>
      </c>
      <c r="I5326" t="inlineStr">
        <is>
          <t>Sprache</t>
        </is>
      </c>
      <c r="J5326" t="inlineStr">
        <is>
          <t>Duplikat</t>
        </is>
      </c>
      <c r="K5326" t="inlineStr">
        <is>
          <t>Frage_Hash</t>
        </is>
      </c>
      <c r="L5326" t="inlineStr">
        <is>
          <t>Duplikat_Gruppe</t>
        </is>
      </c>
      <c r="M5326" t="inlineStr">
        <is>
          <t>Cluster_Duplikate</t>
        </is>
      </c>
      <c r="N5326" t="inlineStr">
        <is>
          <t>Cluster_Final</t>
        </is>
      </c>
    </row>
    <row r="5327">
      <c r="A5327" t="n">
        <v>55</v>
      </c>
      <c r="B5327" s="2" t="n">
        <v>44262</v>
      </c>
      <c r="C5327" t="n">
        <v>3102</v>
      </c>
      <c r="D5327" t="inlineStr">
        <is>
          <t>Befürworten Sie die Einführung eines kantonalen Mindestlohnes für alle Arbeitnehmenden in der Höhe von 23 Franken pro Stunde (nach dem Vorbild Kanton Genf)?</t>
        </is>
      </c>
      <c r="E5327" t="inlineStr">
        <is>
          <t>options4</t>
        </is>
      </c>
      <c r="F5327" t="n">
        <v>4570</v>
      </c>
      <c r="G5327" t="inlineStr">
        <is>
          <t>Wirtschaft &amp; Arbeit</t>
        </is>
      </c>
      <c r="H5327" t="inlineStr">
        <is>
          <t>Q00913</t>
        </is>
      </c>
      <c r="I5327" t="inlineStr">
        <is>
          <t>de</t>
        </is>
      </c>
      <c r="J5327" t="b">
        <v>1</v>
      </c>
      <c r="K5327" t="inlineStr">
        <is>
          <t>964079cf6461f701e29b14c9bfe0b8aa</t>
        </is>
      </c>
      <c r="L5327" t="inlineStr">
        <is>
          <t>964079cf6461f701e29b14c9bfe0b8aa</t>
        </is>
      </c>
      <c r="M5327" t="n">
        <v>342</v>
      </c>
      <c r="N5327" t="n">
        <v>342</v>
      </c>
    </row>
    <row r="5328">
      <c r="A5328" t="n">
        <v>71</v>
      </c>
      <c r="B5328" s="2" t="n">
        <v>44311</v>
      </c>
      <c r="C5328" t="n">
        <v>3340</v>
      </c>
      <c r="D5328" t="inlineStr">
        <is>
          <t>Befürworten Sie die Einführung eines kantonalen Mindestlohnes für alle Arbeitnehmenden in der Höhe von 23 Franken pro Stunde (nach dem Vorbild Kanton Genf)?</t>
        </is>
      </c>
      <c r="E5328" t="inlineStr">
        <is>
          <t>options4</t>
        </is>
      </c>
      <c r="F5328" t="n">
        <v>4583</v>
      </c>
      <c r="G5328" t="inlineStr">
        <is>
          <t>Wirtschaft &amp; Arbeit</t>
        </is>
      </c>
      <c r="H5328" t="inlineStr">
        <is>
          <t>Q01001</t>
        </is>
      </c>
      <c r="I5328" t="inlineStr">
        <is>
          <t>de</t>
        </is>
      </c>
      <c r="J5328" t="b">
        <v>1</v>
      </c>
      <c r="K5328" t="inlineStr">
        <is>
          <t>964079cf6461f701e29b14c9bfe0b8aa</t>
        </is>
      </c>
      <c r="L5328" t="inlineStr">
        <is>
          <t>964079cf6461f701e29b14c9bfe0b8aa</t>
        </is>
      </c>
      <c r="M5328" t="n">
        <v>342</v>
      </c>
      <c r="N5328" t="n">
        <v>342</v>
      </c>
    </row>
    <row r="5329">
      <c r="A5329" t="n">
        <v>63</v>
      </c>
      <c r="B5329" s="2" t="n">
        <v>44311</v>
      </c>
      <c r="C5329" t="n">
        <v>3339</v>
      </c>
      <c r="D5329" t="inlineStr">
        <is>
          <t>Befürworten Sie die Einführung eines kantonalen Mindestlohnes für alle Arbeitnehmenden in der Höhe von 23 Franken pro Stunde (nach dem Vorbild Kanton Genf)?</t>
        </is>
      </c>
      <c r="E5329" t="inlineStr">
        <is>
          <t>options4</t>
        </is>
      </c>
      <c r="F5329" t="n">
        <v>4575</v>
      </c>
      <c r="G5329" t="inlineStr">
        <is>
          <t>Wirtschaft &amp; Arbeit</t>
        </is>
      </c>
      <c r="H5329" t="inlineStr">
        <is>
          <t>Q01057</t>
        </is>
      </c>
      <c r="I5329" t="inlineStr">
        <is>
          <t>de</t>
        </is>
      </c>
      <c r="J5329" t="b">
        <v>1</v>
      </c>
      <c r="K5329" t="inlineStr">
        <is>
          <t>964079cf6461f701e29b14c9bfe0b8aa</t>
        </is>
      </c>
      <c r="L5329" t="inlineStr">
        <is>
          <t>964079cf6461f701e29b14c9bfe0b8aa</t>
        </is>
      </c>
      <c r="M5329" t="n">
        <v>342</v>
      </c>
      <c r="N5329" t="n">
        <v>342</v>
      </c>
    </row>
    <row r="5330">
      <c r="A5330" t="n">
        <v>464</v>
      </c>
      <c r="B5330" s="2" t="n">
        <v>44262</v>
      </c>
      <c r="C5330" t="n">
        <v>3101</v>
      </c>
      <c r="D5330" t="inlineStr">
        <is>
          <t>Befürworten Sie die Einführung eines kantonalen Mindestlohnes für alle Arbeitnehmenden in der Höhe von 23 Franken pro Stunde (nach dem Vorbild Kanton Genf)?</t>
        </is>
      </c>
      <c r="E5330" t="inlineStr">
        <is>
          <t>options4</t>
        </is>
      </c>
      <c r="F5330" t="n">
        <v>4569</v>
      </c>
      <c r="G5330" t="inlineStr">
        <is>
          <t>Wirtschaft &amp; Arbeit</t>
        </is>
      </c>
      <c r="H5330" t="inlineStr">
        <is>
          <t>Q02459</t>
        </is>
      </c>
      <c r="I5330" t="inlineStr">
        <is>
          <t>de</t>
        </is>
      </c>
      <c r="J5330" t="b">
        <v>1</v>
      </c>
      <c r="K5330" t="inlineStr">
        <is>
          <t>964079cf6461f701e29b14c9bfe0b8aa</t>
        </is>
      </c>
      <c r="L5330" t="inlineStr">
        <is>
          <t>964079cf6461f701e29b14c9bfe0b8aa</t>
        </is>
      </c>
      <c r="M5330" t="n">
        <v>342</v>
      </c>
      <c r="N5330" t="n">
        <v>342</v>
      </c>
    </row>
    <row r="5331">
      <c r="A5331" t="n">
        <v>291</v>
      </c>
      <c r="B5331" t="n">
        <v>2021</v>
      </c>
      <c r="C5331" t="n">
        <v>4568</v>
      </c>
      <c r="D5331" t="inlineStr">
        <is>
          <t>Befürworten Sie die Einführung eines kantonalen Mindestlohnes für alle Arbeitnehmenden in der Höhe von 23 Franken pro Stunde (nach dem Vorbild Kanton Genf)?</t>
        </is>
      </c>
      <c r="E5331" t="inlineStr">
        <is>
          <t>Standard-4</t>
        </is>
      </c>
      <c r="F5331" t="n">
        <v>15</v>
      </c>
      <c r="G5331" t="inlineStr">
        <is>
          <t>Wirtschaft &amp; Arbeit</t>
        </is>
      </c>
      <c r="H5331" t="inlineStr">
        <is>
          <t>Q08767</t>
        </is>
      </c>
      <c r="I5331" t="inlineStr">
        <is>
          <t>de</t>
        </is>
      </c>
      <c r="J5331" t="b">
        <v>1</v>
      </c>
      <c r="K5331" t="inlineStr">
        <is>
          <t>964079cf6461f701e29b14c9bfe0b8aa</t>
        </is>
      </c>
      <c r="L5331" t="inlineStr">
        <is>
          <t>964079cf6461f701e29b14c9bfe0b8aa</t>
        </is>
      </c>
      <c r="M5331" t="n">
        <v>342</v>
      </c>
      <c r="N5331" t="n">
        <v>342</v>
      </c>
    </row>
    <row r="5333">
      <c r="A5333" s="1">
        <f>== Cluster 247 – 5 Fragen – alle Fragen identisch ===</f>
        <v/>
      </c>
      <c r="B5333" s="1" t="n"/>
      <c r="C5333" s="1" t="n"/>
      <c r="D5333" s="1" t="n"/>
      <c r="E5333" s="1" t="n"/>
      <c r="F5333" s="1" t="n"/>
      <c r="G5333" s="1" t="n"/>
      <c r="H5333" s="1" t="n"/>
      <c r="I5333" s="1" t="n"/>
      <c r="J5333" s="1" t="n"/>
      <c r="K5333" s="1" t="n"/>
      <c r="L5333" s="1" t="n"/>
      <c r="M5333" s="1" t="n"/>
      <c r="N5333" s="1" t="n"/>
    </row>
    <row r="5334">
      <c r="A5334" t="inlineStr">
        <is>
          <t>ID_Wahl</t>
        </is>
      </c>
      <c r="B5334" t="inlineStr">
        <is>
          <t>Datum</t>
        </is>
      </c>
      <c r="C5334" t="inlineStr">
        <is>
          <t>Frage_ID</t>
        </is>
      </c>
      <c r="D5334" t="inlineStr">
        <is>
          <t>Frage_Text</t>
        </is>
      </c>
      <c r="E5334" t="inlineStr">
        <is>
          <t>Frage_Typ</t>
        </is>
      </c>
      <c r="F5334" t="inlineStr">
        <is>
          <t>Bereich_ID</t>
        </is>
      </c>
      <c r="G5334" t="inlineStr">
        <is>
          <t>Bereich</t>
        </is>
      </c>
      <c r="H5334" t="inlineStr">
        <is>
          <t>ID_gesamt</t>
        </is>
      </c>
      <c r="I5334" t="inlineStr">
        <is>
          <t>Sprache</t>
        </is>
      </c>
      <c r="J5334" t="inlineStr">
        <is>
          <t>Duplikat</t>
        </is>
      </c>
      <c r="K5334" t="inlineStr">
        <is>
          <t>Frage_Hash</t>
        </is>
      </c>
      <c r="L5334" t="inlineStr">
        <is>
          <t>Duplikat_Gruppe</t>
        </is>
      </c>
      <c r="M5334" t="inlineStr">
        <is>
          <t>Cluster_Duplikate</t>
        </is>
      </c>
      <c r="N5334" t="inlineStr">
        <is>
          <t>Cluster_Final</t>
        </is>
      </c>
    </row>
    <row r="5335">
      <c r="A5335" t="n">
        <v>24</v>
      </c>
      <c r="B5335" s="2" t="n">
        <v>44122</v>
      </c>
      <c r="C5335" t="n">
        <v>2129</v>
      </c>
      <c r="D5335" t="inlineStr">
        <is>
          <t>Würden Sie ein Verbot von neuen Ölheizungen begrüssen (Ersatz bisheriger Anlagen oder bei Neubauten)?</t>
        </is>
      </c>
      <c r="E5335" t="inlineStr">
        <is>
          <t>options4</t>
        </is>
      </c>
      <c r="F5335" t="n">
        <v>5510</v>
      </c>
      <c r="G5335" t="inlineStr">
        <is>
          <t>Energie &amp; Umwelt</t>
        </is>
      </c>
      <c r="H5335" t="inlineStr">
        <is>
          <t>Q00596</t>
        </is>
      </c>
      <c r="I5335" t="inlineStr">
        <is>
          <t>de</t>
        </is>
      </c>
      <c r="J5335" t="b">
        <v>1</v>
      </c>
      <c r="K5335" t="inlineStr">
        <is>
          <t>99ddf7450ed2b6ff1c6fc76b1ebd2182</t>
        </is>
      </c>
      <c r="L5335" t="inlineStr">
        <is>
          <t>99ddf7450ed2b6ff1c6fc76b1ebd2182</t>
        </is>
      </c>
      <c r="M5335" t="n">
        <v>247</v>
      </c>
      <c r="N5335" t="n">
        <v>247</v>
      </c>
    </row>
    <row r="5336">
      <c r="A5336" t="n">
        <v>32</v>
      </c>
      <c r="B5336" s="2" t="n">
        <v>44164</v>
      </c>
      <c r="C5336" t="n">
        <v>2762</v>
      </c>
      <c r="D5336" t="inlineStr">
        <is>
          <t>Würden Sie ein Verbot von neuen Ölheizungen begrüssen (Ersatz bisheriger Anlagen oder bei Neubauten)?</t>
        </is>
      </c>
      <c r="E5336" t="inlineStr">
        <is>
          <t>options4</t>
        </is>
      </c>
      <c r="F5336" t="n">
        <v>5512</v>
      </c>
      <c r="G5336" t="inlineStr">
        <is>
          <t>Energie &amp; Umwelt</t>
        </is>
      </c>
      <c r="H5336" t="inlineStr">
        <is>
          <t>Q00807</t>
        </is>
      </c>
      <c r="I5336" t="inlineStr">
        <is>
          <t>de</t>
        </is>
      </c>
      <c r="J5336" t="b">
        <v>1</v>
      </c>
      <c r="K5336" t="inlineStr">
        <is>
          <t>99ddf7450ed2b6ff1c6fc76b1ebd2182</t>
        </is>
      </c>
      <c r="L5336" t="inlineStr">
        <is>
          <t>99ddf7450ed2b6ff1c6fc76b1ebd2182</t>
        </is>
      </c>
      <c r="M5336" t="n">
        <v>247</v>
      </c>
      <c r="N5336" t="n">
        <v>247</v>
      </c>
    </row>
    <row r="5337">
      <c r="A5337" t="n">
        <v>201</v>
      </c>
      <c r="B5337" t="n">
        <v>2019</v>
      </c>
      <c r="C5337" t="n">
        <v>3285</v>
      </c>
      <c r="D5337" t="inlineStr">
        <is>
          <t>Würden Sie ein Verbot von neuen Ölheizungen begrüssen (Ersatz bisheriger Anlagen oder bei Neubauten)?</t>
        </is>
      </c>
      <c r="E5337" t="inlineStr">
        <is>
          <t>Standard-4</t>
        </is>
      </c>
      <c r="F5337" t="n">
        <v>13</v>
      </c>
      <c r="G5337" t="inlineStr">
        <is>
          <t>Umweltschutz &amp; Landwirtschaft</t>
        </is>
      </c>
      <c r="H5337" t="inlineStr">
        <is>
          <t>Q05830</t>
        </is>
      </c>
      <c r="I5337" t="inlineStr">
        <is>
          <t>de</t>
        </is>
      </c>
      <c r="J5337" t="b">
        <v>1</v>
      </c>
      <c r="K5337" t="inlineStr">
        <is>
          <t>99ddf7450ed2b6ff1c6fc76b1ebd2182</t>
        </is>
      </c>
      <c r="L5337" t="inlineStr">
        <is>
          <t>99ddf7450ed2b6ff1c6fc76b1ebd2182</t>
        </is>
      </c>
      <c r="M5337" t="n">
        <v>247</v>
      </c>
      <c r="N5337" t="n">
        <v>247</v>
      </c>
    </row>
    <row r="5338">
      <c r="A5338" t="n">
        <v>255</v>
      </c>
      <c r="B5338" t="n">
        <v>2020</v>
      </c>
      <c r="C5338" t="n">
        <v>4151</v>
      </c>
      <c r="D5338" t="inlineStr">
        <is>
          <t>Würden Sie ein Verbot von neuen Ölheizungen begrüssen (Ersatz bisheriger Anlagen oder bei Neubauten)?</t>
        </is>
      </c>
      <c r="E5338" t="inlineStr">
        <is>
          <t>Standard-4</t>
        </is>
      </c>
      <c r="F5338" t="n">
        <v>13</v>
      </c>
      <c r="G5338" t="inlineStr">
        <is>
          <t>Umweltschutz &amp; Landwirtschaft</t>
        </is>
      </c>
      <c r="H5338" t="inlineStr">
        <is>
          <t>Q06372</t>
        </is>
      </c>
      <c r="I5338" t="inlineStr">
        <is>
          <t>de</t>
        </is>
      </c>
      <c r="J5338" t="b">
        <v>1</v>
      </c>
      <c r="K5338" t="inlineStr">
        <is>
          <t>99ddf7450ed2b6ff1c6fc76b1ebd2182</t>
        </is>
      </c>
      <c r="L5338" t="inlineStr">
        <is>
          <t>99ddf7450ed2b6ff1c6fc76b1ebd2182</t>
        </is>
      </c>
      <c r="M5338" t="n">
        <v>247</v>
      </c>
      <c r="N5338" t="n">
        <v>247</v>
      </c>
    </row>
    <row r="5339">
      <c r="A5339" t="n">
        <v>201</v>
      </c>
      <c r="B5339" t="n">
        <v>2019</v>
      </c>
      <c r="C5339" t="n">
        <v>3285</v>
      </c>
      <c r="D5339" t="inlineStr">
        <is>
          <t>Würden Sie ein Verbot von neuen Ölheizungen begrüssen (Ersatz bisheriger Anlagen oder bei Neubauten)?</t>
        </is>
      </c>
      <c r="E5339" t="inlineStr">
        <is>
          <t>Standard-4</t>
        </is>
      </c>
      <c r="F5339" t="n">
        <v>13</v>
      </c>
      <c r="G5339" t="inlineStr">
        <is>
          <t>Umweltschutz &amp; Landwirtschaft</t>
        </is>
      </c>
      <c r="H5339" t="inlineStr">
        <is>
          <t>Q07389</t>
        </is>
      </c>
      <c r="I5339" t="inlineStr">
        <is>
          <t>de</t>
        </is>
      </c>
      <c r="J5339" t="b">
        <v>1</v>
      </c>
      <c r="K5339" t="inlineStr">
        <is>
          <t>99ddf7450ed2b6ff1c6fc76b1ebd2182</t>
        </is>
      </c>
      <c r="L5339" t="inlineStr">
        <is>
          <t>99ddf7450ed2b6ff1c6fc76b1ebd2182</t>
        </is>
      </c>
      <c r="M5339" t="n">
        <v>247</v>
      </c>
      <c r="N5339" t="n">
        <v>247</v>
      </c>
    </row>
    <row r="5341">
      <c r="A5341" s="1">
        <f>== Cluster 207 – 5 Fragen – alle Fragen identisch ===</f>
        <v/>
      </c>
      <c r="B5341" s="1" t="n"/>
      <c r="C5341" s="1" t="n"/>
      <c r="D5341" s="1" t="n"/>
      <c r="E5341" s="1" t="n"/>
      <c r="F5341" s="1" t="n"/>
      <c r="G5341" s="1" t="n"/>
      <c r="H5341" s="1" t="n"/>
      <c r="I5341" s="1" t="n"/>
      <c r="J5341" s="1" t="n"/>
      <c r="K5341" s="1" t="n"/>
      <c r="L5341" s="1" t="n"/>
      <c r="M5341" s="1" t="n"/>
      <c r="N5341" s="1" t="n"/>
    </row>
    <row r="5342">
      <c r="A5342" t="inlineStr">
        <is>
          <t>ID_Wahl</t>
        </is>
      </c>
      <c r="B5342" t="inlineStr">
        <is>
          <t>Datum</t>
        </is>
      </c>
      <c r="C5342" t="inlineStr">
        <is>
          <t>Frage_ID</t>
        </is>
      </c>
      <c r="D5342" t="inlineStr">
        <is>
          <t>Frage_Text</t>
        </is>
      </c>
      <c r="E5342" t="inlineStr">
        <is>
          <t>Frage_Typ</t>
        </is>
      </c>
      <c r="F5342" t="inlineStr">
        <is>
          <t>Bereich_ID</t>
        </is>
      </c>
      <c r="G5342" t="inlineStr">
        <is>
          <t>Bereich</t>
        </is>
      </c>
      <c r="H5342" t="inlineStr">
        <is>
          <t>ID_gesamt</t>
        </is>
      </c>
      <c r="I5342" t="inlineStr">
        <is>
          <t>Sprache</t>
        </is>
      </c>
      <c r="J5342" t="inlineStr">
        <is>
          <t>Duplikat</t>
        </is>
      </c>
      <c r="K5342" t="inlineStr">
        <is>
          <t>Frage_Hash</t>
        </is>
      </c>
      <c r="L5342" t="inlineStr">
        <is>
          <t>Duplikat_Gruppe</t>
        </is>
      </c>
      <c r="M5342" t="inlineStr">
        <is>
          <t>Cluster_Duplikate</t>
        </is>
      </c>
      <c r="N5342" t="inlineStr">
        <is>
          <t>Cluster_Final</t>
        </is>
      </c>
    </row>
    <row r="5343">
      <c r="A5343" t="n">
        <v>22</v>
      </c>
      <c r="B5343" s="2" t="n">
        <v>44101</v>
      </c>
      <c r="C5343" t="n">
        <v>1873</v>
      </c>
      <c r="D5343" t="inlineStr">
        <is>
          <t>Soll der Kanton Ausländer/-innen bei der Integration stärker unterstützen (z.B. durch zusätzliche Sozialarbeiter/-innen)?</t>
        </is>
      </c>
      <c r="E5343" t="inlineStr">
        <is>
          <t>options4</t>
        </is>
      </c>
      <c r="F5343" t="n">
        <v>4258</v>
      </c>
      <c r="G5343" t="inlineStr">
        <is>
          <t>Migration &amp; Integration</t>
        </is>
      </c>
      <c r="H5343" t="inlineStr">
        <is>
          <t>Q00522</t>
        </is>
      </c>
      <c r="I5343" t="inlineStr">
        <is>
          <t>de</t>
        </is>
      </c>
      <c r="J5343" t="b">
        <v>1</v>
      </c>
      <c r="K5343" t="inlineStr">
        <is>
          <t>f064191ee2cda4eb0a148ce95df06133</t>
        </is>
      </c>
      <c r="L5343" t="inlineStr">
        <is>
          <t>f064191ee2cda4eb0a148ce95df06133</t>
        </is>
      </c>
      <c r="M5343" t="n">
        <v>207</v>
      </c>
      <c r="N5343" t="n">
        <v>207</v>
      </c>
    </row>
    <row r="5344">
      <c r="A5344" t="n">
        <v>24</v>
      </c>
      <c r="B5344" s="2" t="n">
        <v>44122</v>
      </c>
      <c r="C5344" t="n">
        <v>2075</v>
      </c>
      <c r="D5344" t="inlineStr">
        <is>
          <t>Soll der Kanton Ausländer/-innen bei der Integration stärker unterstützen (z.B. durch zusätzliche Sozialarbeiter/-innen)?</t>
        </is>
      </c>
      <c r="E5344" t="inlineStr">
        <is>
          <t>options4</t>
        </is>
      </c>
      <c r="F5344" t="n">
        <v>4254</v>
      </c>
      <c r="G5344" t="inlineStr">
        <is>
          <t>Migration &amp; Integration</t>
        </is>
      </c>
      <c r="H5344" t="inlineStr">
        <is>
          <t>Q00569</t>
        </is>
      </c>
      <c r="I5344" t="inlineStr">
        <is>
          <t>de</t>
        </is>
      </c>
      <c r="J5344" t="b">
        <v>1</v>
      </c>
      <c r="K5344" t="inlineStr">
        <is>
          <t>f064191ee2cda4eb0a148ce95df06133</t>
        </is>
      </c>
      <c r="L5344" t="inlineStr">
        <is>
          <t>f064191ee2cda4eb0a148ce95df06133</t>
        </is>
      </c>
      <c r="M5344" t="n">
        <v>207</v>
      </c>
      <c r="N5344" t="n">
        <v>207</v>
      </c>
    </row>
    <row r="5345">
      <c r="A5345" t="n">
        <v>89</v>
      </c>
      <c r="B5345" s="2" t="n">
        <v>44528</v>
      </c>
      <c r="C5345" t="n">
        <v>4280</v>
      </c>
      <c r="D5345" t="inlineStr">
        <is>
          <t>Soll der Kanton Ausländer/-innen bei der Integration stärker unterstützen (z.B. durch zusätzliche Sozialarbeiter/-innen)?</t>
        </is>
      </c>
      <c r="E5345" t="inlineStr">
        <is>
          <t>options4</t>
        </is>
      </c>
      <c r="F5345" t="n">
        <v>4313</v>
      </c>
      <c r="G5345" t="inlineStr">
        <is>
          <t>Migration &amp; Integration</t>
        </is>
      </c>
      <c r="H5345" t="inlineStr">
        <is>
          <t>Q01198</t>
        </is>
      </c>
      <c r="I5345" t="inlineStr">
        <is>
          <t>de</t>
        </is>
      </c>
      <c r="J5345" t="b">
        <v>1</v>
      </c>
      <c r="K5345" t="inlineStr">
        <is>
          <t>f064191ee2cda4eb0a148ce95df06133</t>
        </is>
      </c>
      <c r="L5345" t="inlineStr">
        <is>
          <t>f064191ee2cda4eb0a148ce95df06133</t>
        </is>
      </c>
      <c r="M5345" t="n">
        <v>207</v>
      </c>
      <c r="N5345" t="n">
        <v>207</v>
      </c>
    </row>
    <row r="5346">
      <c r="A5346" t="n">
        <v>255</v>
      </c>
      <c r="B5346" t="n">
        <v>2020</v>
      </c>
      <c r="C5346" t="n">
        <v>4124</v>
      </c>
      <c r="D5346" t="inlineStr">
        <is>
          <t>Soll der Kanton Ausländer/-innen bei der Integration stärker unterstützen (z.B. durch zusätzliche Sozialarbeiter/-innen)?</t>
        </is>
      </c>
      <c r="E5346" t="inlineStr">
        <is>
          <t>Standard-4</t>
        </is>
      </c>
      <c r="F5346" t="n">
        <v>9</v>
      </c>
      <c r="G5346" t="inlineStr">
        <is>
          <t>Migration &amp; Integration</t>
        </is>
      </c>
      <c r="H5346" t="inlineStr">
        <is>
          <t>Q06352</t>
        </is>
      </c>
      <c r="I5346" t="inlineStr">
        <is>
          <t>de</t>
        </is>
      </c>
      <c r="J5346" t="b">
        <v>1</v>
      </c>
      <c r="K5346" t="inlineStr">
        <is>
          <t>f064191ee2cda4eb0a148ce95df06133</t>
        </is>
      </c>
      <c r="L5346" t="inlineStr">
        <is>
          <t>f064191ee2cda4eb0a148ce95df06133</t>
        </is>
      </c>
      <c r="M5346" t="n">
        <v>207</v>
      </c>
      <c r="N5346" t="n">
        <v>207</v>
      </c>
    </row>
    <row r="5347">
      <c r="A5347" t="n">
        <v>246</v>
      </c>
      <c r="B5347" t="n">
        <v>2020</v>
      </c>
      <c r="C5347" t="n">
        <v>4026</v>
      </c>
      <c r="D5347" t="inlineStr">
        <is>
          <t>Soll der Kanton Ausländer/-innen bei der Integration stärker unterstützen (z.B. durch zusätzliche Sozialarbeiter/-innen)?</t>
        </is>
      </c>
      <c r="E5347" t="inlineStr">
        <is>
          <t>Standard-4</t>
        </is>
      </c>
      <c r="F5347" t="n">
        <v>9</v>
      </c>
      <c r="G5347" t="inlineStr">
        <is>
          <t>Migration &amp; Integration</t>
        </is>
      </c>
      <c r="H5347" t="inlineStr">
        <is>
          <t>Q07917</t>
        </is>
      </c>
      <c r="I5347" t="inlineStr">
        <is>
          <t>de</t>
        </is>
      </c>
      <c r="J5347" t="b">
        <v>1</v>
      </c>
      <c r="K5347" t="inlineStr">
        <is>
          <t>f064191ee2cda4eb0a148ce95df06133</t>
        </is>
      </c>
      <c r="L5347" t="inlineStr">
        <is>
          <t>f064191ee2cda4eb0a148ce95df06133</t>
        </is>
      </c>
      <c r="M5347" t="n">
        <v>207</v>
      </c>
      <c r="N5347" t="n">
        <v>207</v>
      </c>
    </row>
    <row r="5349">
      <c r="A5349" s="1">
        <f>== Cluster 31 – 5 Fragen – alle Fragen identisch ===</f>
        <v/>
      </c>
      <c r="B5349" s="1" t="n"/>
      <c r="C5349" s="1" t="n"/>
      <c r="D5349" s="1" t="n"/>
      <c r="E5349" s="1" t="n"/>
      <c r="F5349" s="1" t="n"/>
      <c r="G5349" s="1" t="n"/>
      <c r="H5349" s="1" t="n"/>
      <c r="I5349" s="1" t="n"/>
      <c r="J5349" s="1" t="n"/>
      <c r="K5349" s="1" t="n"/>
      <c r="L5349" s="1" t="n"/>
      <c r="M5349" s="1" t="n"/>
      <c r="N5349" s="1" t="n"/>
    </row>
    <row r="5350">
      <c r="A5350" t="inlineStr">
        <is>
          <t>ID_Wahl</t>
        </is>
      </c>
      <c r="B5350" t="inlineStr">
        <is>
          <t>Datum</t>
        </is>
      </c>
      <c r="C5350" t="inlineStr">
        <is>
          <t>Frage_ID</t>
        </is>
      </c>
      <c r="D5350" t="inlineStr">
        <is>
          <t>Frage_Text</t>
        </is>
      </c>
      <c r="E5350" t="inlineStr">
        <is>
          <t>Frage_Typ</t>
        </is>
      </c>
      <c r="F5350" t="inlineStr">
        <is>
          <t>Bereich_ID</t>
        </is>
      </c>
      <c r="G5350" t="inlineStr">
        <is>
          <t>Bereich</t>
        </is>
      </c>
      <c r="H5350" t="inlineStr">
        <is>
          <t>ID_gesamt</t>
        </is>
      </c>
      <c r="I5350" t="inlineStr">
        <is>
          <t>Sprache</t>
        </is>
      </c>
      <c r="J5350" t="inlineStr">
        <is>
          <t>Duplikat</t>
        </is>
      </c>
      <c r="K5350" t="inlineStr">
        <is>
          <t>Frage_Hash</t>
        </is>
      </c>
      <c r="L5350" t="inlineStr">
        <is>
          <t>Duplikat_Gruppe</t>
        </is>
      </c>
      <c r="M5350" t="inlineStr">
        <is>
          <t>Cluster_Duplikate</t>
        </is>
      </c>
      <c r="N5350" t="inlineStr">
        <is>
          <t>Cluster_Final</t>
        </is>
      </c>
    </row>
    <row r="5351">
      <c r="A5351" t="n">
        <v>2</v>
      </c>
      <c r="B5351" s="2" t="n">
        <v>43758</v>
      </c>
      <c r="C5351" t="n">
        <v>110</v>
      </c>
      <c r="D5351" t="inlineStr">
        <is>
          <t>Haben für Sie Steuersenkungen auf Bundesebene in den nächsten vier Jahren Priorität?</t>
        </is>
      </c>
      <c r="E5351" t="inlineStr">
        <is>
          <t>options4</t>
        </is>
      </c>
      <c r="F5351" t="n">
        <v>4391</v>
      </c>
      <c r="G5351" t="inlineStr">
        <is>
          <t>Finanzen &amp; Steuern</t>
        </is>
      </c>
      <c r="H5351" t="inlineStr">
        <is>
          <t>Q00031</t>
        </is>
      </c>
      <c r="I5351" t="inlineStr">
        <is>
          <t>de</t>
        </is>
      </c>
      <c r="J5351" t="b">
        <v>1</v>
      </c>
      <c r="K5351" t="inlineStr">
        <is>
          <t>20d33376a6f23d35ea56e32f6058eab9</t>
        </is>
      </c>
      <c r="L5351" t="inlineStr">
        <is>
          <t>20d33376a6f23d35ea56e32f6058eab9</t>
        </is>
      </c>
      <c r="M5351" t="n">
        <v>31</v>
      </c>
      <c r="N5351" t="n">
        <v>31</v>
      </c>
    </row>
    <row r="5352">
      <c r="A5352" t="n">
        <v>95</v>
      </c>
      <c r="B5352" t="n">
        <v>2015</v>
      </c>
      <c r="C5352" t="n">
        <v>1462</v>
      </c>
      <c r="D5352" t="inlineStr">
        <is>
          <t>Haben für Sie Steuersenkungen auf Bundesebene in den nächsten vier Jahren Priorität?</t>
        </is>
      </c>
      <c r="E5352" t="inlineStr">
        <is>
          <t>Standard-4</t>
        </is>
      </c>
      <c r="F5352" t="n">
        <v>4</v>
      </c>
      <c r="G5352" t="inlineStr">
        <is>
          <t>Finanzen &amp; Steuern</t>
        </is>
      </c>
      <c r="H5352" t="inlineStr">
        <is>
          <t>Q04750</t>
        </is>
      </c>
      <c r="I5352" t="inlineStr">
        <is>
          <t>de</t>
        </is>
      </c>
      <c r="J5352" t="b">
        <v>1</v>
      </c>
      <c r="K5352" t="inlineStr">
        <is>
          <t>20d33376a6f23d35ea56e32f6058eab9</t>
        </is>
      </c>
      <c r="L5352" t="inlineStr">
        <is>
          <t>20d33376a6f23d35ea56e32f6058eab9</t>
        </is>
      </c>
      <c r="M5352" t="n">
        <v>31</v>
      </c>
      <c r="N5352" t="n">
        <v>31</v>
      </c>
    </row>
    <row r="5353">
      <c r="A5353" t="n">
        <v>222</v>
      </c>
      <c r="B5353" t="n">
        <v>2019</v>
      </c>
      <c r="C5353" t="n">
        <v>3436</v>
      </c>
      <c r="D5353" t="inlineStr">
        <is>
          <t>Haben für Sie Steuersenkungen auf Bundesebene in den nächsten vier Jahren Priorität?</t>
        </is>
      </c>
      <c r="E5353" t="inlineStr">
        <is>
          <t>Standard-4</t>
        </is>
      </c>
      <c r="F5353" t="n">
        <v>4</v>
      </c>
      <c r="G5353" t="inlineStr">
        <is>
          <t>Finanzen &amp; Steuern</t>
        </is>
      </c>
      <c r="H5353" t="inlineStr">
        <is>
          <t>Q05857</t>
        </is>
      </c>
      <c r="I5353" t="inlineStr">
        <is>
          <t>de</t>
        </is>
      </c>
      <c r="J5353" t="b">
        <v>1</v>
      </c>
      <c r="K5353" t="inlineStr">
        <is>
          <t>20d33376a6f23d35ea56e32f6058eab9</t>
        </is>
      </c>
      <c r="L5353" t="inlineStr">
        <is>
          <t>20d33376a6f23d35ea56e32f6058eab9</t>
        </is>
      </c>
      <c r="M5353" t="n">
        <v>31</v>
      </c>
      <c r="N5353" t="n">
        <v>31</v>
      </c>
    </row>
    <row r="5354">
      <c r="A5354" t="n">
        <v>95</v>
      </c>
      <c r="B5354" t="n">
        <v>2015</v>
      </c>
      <c r="C5354" t="n">
        <v>1462</v>
      </c>
      <c r="D5354" t="inlineStr">
        <is>
          <t>Haben für Sie Steuersenkungen auf Bundesebene in den nächsten vier Jahren Priorität?</t>
        </is>
      </c>
      <c r="E5354" t="inlineStr">
        <is>
          <t>Standard-4</t>
        </is>
      </c>
      <c r="F5354" t="n">
        <v>4</v>
      </c>
      <c r="G5354" t="inlineStr">
        <is>
          <t>Finanzen &amp; Steuern</t>
        </is>
      </c>
      <c r="H5354" t="inlineStr">
        <is>
          <t>Q07531</t>
        </is>
      </c>
      <c r="I5354" t="inlineStr">
        <is>
          <t>de</t>
        </is>
      </c>
      <c r="J5354" t="b">
        <v>1</v>
      </c>
      <c r="K5354" t="inlineStr">
        <is>
          <t>20d33376a6f23d35ea56e32f6058eab9</t>
        </is>
      </c>
      <c r="L5354" t="inlineStr">
        <is>
          <t>20d33376a6f23d35ea56e32f6058eab9</t>
        </is>
      </c>
      <c r="M5354" t="n">
        <v>31</v>
      </c>
      <c r="N5354" t="n">
        <v>31</v>
      </c>
    </row>
    <row r="5355">
      <c r="A5355" t="n">
        <v>222</v>
      </c>
      <c r="B5355" t="n">
        <v>2019</v>
      </c>
      <c r="C5355" t="n">
        <v>3436</v>
      </c>
      <c r="D5355" t="inlineStr">
        <is>
          <t>Haben für Sie Steuersenkungen auf Bundesebene in den nächsten vier Jahren Priorität?</t>
        </is>
      </c>
      <c r="E5355" t="inlineStr">
        <is>
          <t>Standard-4</t>
        </is>
      </c>
      <c r="F5355" t="n">
        <v>4</v>
      </c>
      <c r="G5355" t="inlineStr">
        <is>
          <t>Finanzen &amp; Steuern</t>
        </is>
      </c>
      <c r="H5355" t="inlineStr">
        <is>
          <t>Q07604</t>
        </is>
      </c>
      <c r="I5355" t="inlineStr">
        <is>
          <t>de</t>
        </is>
      </c>
      <c r="J5355" t="b">
        <v>1</v>
      </c>
      <c r="K5355" t="inlineStr">
        <is>
          <t>20d33376a6f23d35ea56e32f6058eab9</t>
        </is>
      </c>
      <c r="L5355" t="inlineStr">
        <is>
          <t>20d33376a6f23d35ea56e32f6058eab9</t>
        </is>
      </c>
      <c r="M5355" t="n">
        <v>31</v>
      </c>
      <c r="N5355" t="n">
        <v>31</v>
      </c>
    </row>
    <row r="5357">
      <c r="A5357" s="1">
        <f>== Cluster 505 – 5 Fragen – alle Fragen identisch ===</f>
        <v/>
      </c>
      <c r="B5357" s="1" t="n"/>
      <c r="C5357" s="1" t="n"/>
      <c r="D5357" s="1" t="n"/>
      <c r="E5357" s="1" t="n"/>
      <c r="F5357" s="1" t="n"/>
      <c r="G5357" s="1" t="n"/>
      <c r="H5357" s="1" t="n"/>
      <c r="I5357" s="1" t="n"/>
      <c r="J5357" s="1" t="n"/>
      <c r="K5357" s="1" t="n"/>
      <c r="L5357" s="1" t="n"/>
      <c r="M5357" s="1" t="n"/>
      <c r="N5357" s="1" t="n"/>
    </row>
    <row r="5358">
      <c r="A5358" t="inlineStr">
        <is>
          <t>ID_Wahl</t>
        </is>
      </c>
      <c r="B5358" t="inlineStr">
        <is>
          <t>Datum</t>
        </is>
      </c>
      <c r="C5358" t="inlineStr">
        <is>
          <t>Frage_ID</t>
        </is>
      </c>
      <c r="D5358" t="inlineStr">
        <is>
          <t>Frage_Text</t>
        </is>
      </c>
      <c r="E5358" t="inlineStr">
        <is>
          <t>Frage_Typ</t>
        </is>
      </c>
      <c r="F5358" t="inlineStr">
        <is>
          <t>Bereich_ID</t>
        </is>
      </c>
      <c r="G5358" t="inlineStr">
        <is>
          <t>Bereich</t>
        </is>
      </c>
      <c r="H5358" t="inlineStr">
        <is>
          <t>ID_gesamt</t>
        </is>
      </c>
      <c r="I5358" t="inlineStr">
        <is>
          <t>Sprache</t>
        </is>
      </c>
      <c r="J5358" t="inlineStr">
        <is>
          <t>Duplikat</t>
        </is>
      </c>
      <c r="K5358" t="inlineStr">
        <is>
          <t>Frage_Hash</t>
        </is>
      </c>
      <c r="L5358" t="inlineStr">
        <is>
          <t>Duplikat_Gruppe</t>
        </is>
      </c>
      <c r="M5358" t="inlineStr">
        <is>
          <t>Cluster_Duplikate</t>
        </is>
      </c>
      <c r="N5358" t="inlineStr">
        <is>
          <t>Cluster_Final</t>
        </is>
      </c>
    </row>
    <row r="5359">
      <c r="A5359" t="n">
        <v>115</v>
      </c>
      <c r="B5359" s="2" t="n">
        <v>44836</v>
      </c>
      <c r="C5359" t="n">
        <v>6179</v>
      </c>
      <c r="D5359" t="inlineStr">
        <is>
          <t>Soll die Schweiz im Hinblick auf den Krieg in der Ukraine die Neutralität strikter auslegen (z.B. Verzicht auf Sanktionen)?</t>
        </is>
      </c>
      <c r="E5359" t="inlineStr">
        <is>
          <t>options4</t>
        </is>
      </c>
      <c r="F5359" t="n">
        <v>5279</v>
      </c>
      <c r="G5359" t="inlineStr">
        <is>
          <t>Sicherheit &amp; Polizei</t>
        </is>
      </c>
      <c r="H5359" t="inlineStr">
        <is>
          <t>Q02154</t>
        </is>
      </c>
      <c r="I5359" t="inlineStr">
        <is>
          <t>de</t>
        </is>
      </c>
      <c r="J5359" t="b">
        <v>1</v>
      </c>
      <c r="K5359" t="inlineStr">
        <is>
          <t>6cfa5c5738146de78a0831a435773c5e</t>
        </is>
      </c>
      <c r="L5359" t="inlineStr">
        <is>
          <t>6cfa5c5738146de78a0831a435773c5e</t>
        </is>
      </c>
      <c r="M5359" t="n">
        <v>505</v>
      </c>
      <c r="N5359" t="n">
        <v>505</v>
      </c>
    </row>
    <row r="5360">
      <c r="A5360" t="n">
        <v>114</v>
      </c>
      <c r="B5360" s="2" t="n">
        <v>44836</v>
      </c>
      <c r="C5360" t="n">
        <v>6286</v>
      </c>
      <c r="D5360" t="inlineStr">
        <is>
          <t>Soll die Schweiz im Hinblick auf den Krieg in der Ukraine die Neutralität strikter auslegen (z.B. Verzicht auf Sanktionen)?</t>
        </is>
      </c>
      <c r="E5360" t="inlineStr">
        <is>
          <t>options4</t>
        </is>
      </c>
      <c r="F5360" t="n">
        <v>5278</v>
      </c>
      <c r="G5360" t="inlineStr">
        <is>
          <t>Sicherheit &amp; Polizei</t>
        </is>
      </c>
      <c r="H5360" t="inlineStr">
        <is>
          <t>Q02208</t>
        </is>
      </c>
      <c r="I5360" t="inlineStr">
        <is>
          <t>de</t>
        </is>
      </c>
      <c r="J5360" t="b">
        <v>1</v>
      </c>
      <c r="K5360" t="inlineStr">
        <is>
          <t>6cfa5c5738146de78a0831a435773c5e</t>
        </is>
      </c>
      <c r="L5360" t="inlineStr">
        <is>
          <t>6cfa5c5738146de78a0831a435773c5e</t>
        </is>
      </c>
      <c r="M5360" t="n">
        <v>505</v>
      </c>
      <c r="N5360" t="n">
        <v>505</v>
      </c>
    </row>
    <row r="5361">
      <c r="A5361" t="n">
        <v>1038</v>
      </c>
      <c r="B5361" s="2" t="n">
        <v>44969</v>
      </c>
      <c r="C5361" t="n">
        <v>31893</v>
      </c>
      <c r="D5361" t="inlineStr">
        <is>
          <t>Soll die Schweiz im Hinblick auf den Krieg in der Ukraine die Neutralität strikter auslegen (z.B. Verzicht auf Sanktionen)?</t>
        </is>
      </c>
      <c r="E5361" t="inlineStr">
        <is>
          <t>options4</t>
        </is>
      </c>
      <c r="F5361" t="n">
        <v>11383</v>
      </c>
      <c r="G5361" t="inlineStr">
        <is>
          <t>Wirtschaft &amp; Arbeit</t>
        </is>
      </c>
      <c r="H5361" t="inlineStr">
        <is>
          <t>Q02381</t>
        </is>
      </c>
      <c r="I5361" t="inlineStr">
        <is>
          <t>de</t>
        </is>
      </c>
      <c r="J5361" t="b">
        <v>1</v>
      </c>
      <c r="K5361" t="inlineStr">
        <is>
          <t>6cfa5c5738146de78a0831a435773c5e</t>
        </is>
      </c>
      <c r="L5361" t="inlineStr">
        <is>
          <t>6cfa5c5738146de78a0831a435773c5e</t>
        </is>
      </c>
      <c r="M5361" t="n">
        <v>505</v>
      </c>
      <c r="N5361" t="n">
        <v>505</v>
      </c>
    </row>
    <row r="5362">
      <c r="A5362" t="n">
        <v>1039</v>
      </c>
      <c r="B5362" s="2" t="n">
        <v>44997</v>
      </c>
      <c r="C5362" t="n">
        <v>31956</v>
      </c>
      <c r="D5362" t="inlineStr">
        <is>
          <t>Soll die Schweiz im Hinblick auf den Krieg in der Ukraine die Neutralität strikter auslegen (z.B. Verzicht auf Sanktionen)?</t>
        </is>
      </c>
      <c r="E5362" t="inlineStr">
        <is>
          <t>options4</t>
        </is>
      </c>
      <c r="F5362" t="n">
        <v>11400</v>
      </c>
      <c r="G5362" t="inlineStr">
        <is>
          <t>Sicherheit &amp; Polizei</t>
        </is>
      </c>
      <c r="H5362" t="inlineStr">
        <is>
          <t>Q02629</t>
        </is>
      </c>
      <c r="I5362" t="inlineStr">
        <is>
          <t>de</t>
        </is>
      </c>
      <c r="J5362" t="b">
        <v>1</v>
      </c>
      <c r="K5362" t="inlineStr">
        <is>
          <t>6cfa5c5738146de78a0831a435773c5e</t>
        </is>
      </c>
      <c r="L5362" t="inlineStr">
        <is>
          <t>6cfa5c5738146de78a0831a435773c5e</t>
        </is>
      </c>
      <c r="M5362" t="n">
        <v>505</v>
      </c>
      <c r="N5362" t="n">
        <v>505</v>
      </c>
    </row>
    <row r="5363">
      <c r="A5363" t="n">
        <v>1044</v>
      </c>
      <c r="B5363" s="2" t="n">
        <v>45018</v>
      </c>
      <c r="C5363" t="n">
        <v>32010</v>
      </c>
      <c r="D5363" t="inlineStr">
        <is>
          <t>Soll die Schweiz im Hinblick auf den Krieg in der Ukraine die Neutralität strikter auslegen (z.B. Verzicht auf Sanktionen)?</t>
        </is>
      </c>
      <c r="E5363" t="inlineStr">
        <is>
          <t>options4</t>
        </is>
      </c>
      <c r="F5363" t="n">
        <v>11408</v>
      </c>
      <c r="G5363" t="inlineStr">
        <is>
          <t>Wirtschaft &amp; Arbeit</t>
        </is>
      </c>
      <c r="H5363" t="inlineStr">
        <is>
          <t>Q02733</t>
        </is>
      </c>
      <c r="I5363" t="inlineStr">
        <is>
          <t>de</t>
        </is>
      </c>
      <c r="J5363" t="b">
        <v>1</v>
      </c>
      <c r="K5363" t="inlineStr">
        <is>
          <t>6cfa5c5738146de78a0831a435773c5e</t>
        </is>
      </c>
      <c r="L5363" t="inlineStr">
        <is>
          <t>6cfa5c5738146de78a0831a435773c5e</t>
        </is>
      </c>
      <c r="M5363" t="n">
        <v>505</v>
      </c>
      <c r="N5363" t="n">
        <v>505</v>
      </c>
    </row>
    <row r="5365">
      <c r="A5365" s="1">
        <f>== Cluster 1031 – 5 Fragen – alle Fragen identisch ===</f>
        <v/>
      </c>
      <c r="B5365" s="1" t="n"/>
      <c r="C5365" s="1" t="n"/>
      <c r="D5365" s="1" t="n"/>
      <c r="E5365" s="1" t="n"/>
      <c r="F5365" s="1" t="n"/>
      <c r="G5365" s="1" t="n"/>
      <c r="H5365" s="1" t="n"/>
      <c r="I5365" s="1" t="n"/>
      <c r="J5365" s="1" t="n"/>
      <c r="K5365" s="1" t="n"/>
      <c r="L5365" s="1" t="n"/>
      <c r="M5365" s="1" t="n"/>
      <c r="N5365" s="1" t="n"/>
    </row>
    <row r="5366">
      <c r="A5366" t="inlineStr">
        <is>
          <t>ID_Wahl</t>
        </is>
      </c>
      <c r="B5366" t="inlineStr">
        <is>
          <t>Datum</t>
        </is>
      </c>
      <c r="C5366" t="inlineStr">
        <is>
          <t>Frage_ID</t>
        </is>
      </c>
      <c r="D5366" t="inlineStr">
        <is>
          <t>Frage_Text</t>
        </is>
      </c>
      <c r="E5366" t="inlineStr">
        <is>
          <t>Frage_Typ</t>
        </is>
      </c>
      <c r="F5366" t="inlineStr">
        <is>
          <t>Bereich_ID</t>
        </is>
      </c>
      <c r="G5366" t="inlineStr">
        <is>
          <t>Bereich</t>
        </is>
      </c>
      <c r="H5366" t="inlineStr">
        <is>
          <t>ID_gesamt</t>
        </is>
      </c>
      <c r="I5366" t="inlineStr">
        <is>
          <t>Sprache</t>
        </is>
      </c>
      <c r="J5366" t="inlineStr">
        <is>
          <t>Duplikat</t>
        </is>
      </c>
      <c r="K5366" t="inlineStr">
        <is>
          <t>Frage_Hash</t>
        </is>
      </c>
      <c r="L5366" t="inlineStr">
        <is>
          <t>Duplikat_Gruppe</t>
        </is>
      </c>
      <c r="M5366" t="inlineStr">
        <is>
          <t>Cluster_Duplikate</t>
        </is>
      </c>
      <c r="N5366" t="inlineStr">
        <is>
          <t>Cluster_Final</t>
        </is>
      </c>
    </row>
    <row r="5367">
      <c r="A5367" t="n">
        <v>178</v>
      </c>
      <c r="B5367" t="n">
        <v>2018</v>
      </c>
      <c r="C5367" t="n">
        <v>2721</v>
      </c>
      <c r="D5367" t="inlineStr">
        <is>
          <t>Würden Sie es befürworten, wenn Ausländer/innen, die seit mindestens zehn Jahren in der Schweiz leben, das kommunale Stimm- und Wahlrecht erhalten würden?</t>
        </is>
      </c>
      <c r="E5367" t="inlineStr">
        <is>
          <t>Standard-4</t>
        </is>
      </c>
      <c r="F5367" t="n">
        <v>9</v>
      </c>
      <c r="G5367" t="inlineStr">
        <is>
          <t>Migration &amp; Integration</t>
        </is>
      </c>
      <c r="H5367" t="inlineStr">
        <is>
          <t>Q05412</t>
        </is>
      </c>
      <c r="I5367" t="inlineStr">
        <is>
          <t>de</t>
        </is>
      </c>
      <c r="J5367" t="b">
        <v>1</v>
      </c>
      <c r="K5367" t="inlineStr">
        <is>
          <t>376849502fe292c178ce10d29dedfa14</t>
        </is>
      </c>
      <c r="L5367" t="inlineStr">
        <is>
          <t>376849502fe292c178ce10d29dedfa14</t>
        </is>
      </c>
      <c r="M5367" t="n">
        <v>1031</v>
      </c>
      <c r="N5367" t="n">
        <v>1031</v>
      </c>
    </row>
    <row r="5368">
      <c r="A5368" t="n">
        <v>56</v>
      </c>
      <c r="B5368" t="n">
        <v>2014</v>
      </c>
      <c r="C5368" t="n">
        <v>455</v>
      </c>
      <c r="D5368" t="inlineStr">
        <is>
          <t>Würden Sie es befürworten, wenn Ausländer/innen, die seit mindestens zehn Jahren in der Schweiz leben, das kommunale Stimm- und Wahlrecht erhalten würden?</t>
        </is>
      </c>
      <c r="E5368" t="inlineStr">
        <is>
          <t>Standard-4</t>
        </is>
      </c>
      <c r="F5368" t="n">
        <v>9</v>
      </c>
      <c r="G5368" t="inlineStr">
        <is>
          <t>Migration &amp; Integration</t>
        </is>
      </c>
      <c r="H5368" t="inlineStr">
        <is>
          <t>Q06419</t>
        </is>
      </c>
      <c r="I5368" t="inlineStr">
        <is>
          <t>de</t>
        </is>
      </c>
      <c r="J5368" t="b">
        <v>1</v>
      </c>
      <c r="K5368" t="inlineStr">
        <is>
          <t>376849502fe292c178ce10d29dedfa14</t>
        </is>
      </c>
      <c r="L5368" t="inlineStr">
        <is>
          <t>376849502fe292c178ce10d29dedfa14</t>
        </is>
      </c>
      <c r="M5368" t="n">
        <v>1031</v>
      </c>
      <c r="N5368" t="n">
        <v>1031</v>
      </c>
    </row>
    <row r="5369">
      <c r="A5369" t="n">
        <v>178</v>
      </c>
      <c r="B5369" t="n">
        <v>2018</v>
      </c>
      <c r="C5369" t="n">
        <v>2721</v>
      </c>
      <c r="D5369" t="inlineStr">
        <is>
          <t>Würden Sie es befürworten, wenn Ausländer/innen, die seit mindestens zehn Jahren in der Schweiz leben, das kommunale Stimm- und Wahlrecht erhalten würden?</t>
        </is>
      </c>
      <c r="E5369" t="inlineStr">
        <is>
          <t>Standard-4</t>
        </is>
      </c>
      <c r="F5369" t="n">
        <v>9</v>
      </c>
      <c r="G5369" t="inlineStr">
        <is>
          <t>Migration &amp; Integration</t>
        </is>
      </c>
      <c r="H5369" t="inlineStr">
        <is>
          <t>Q06475</t>
        </is>
      </c>
      <c r="I5369" t="inlineStr">
        <is>
          <t>de</t>
        </is>
      </c>
      <c r="J5369" t="b">
        <v>1</v>
      </c>
      <c r="K5369" t="inlineStr">
        <is>
          <t>376849502fe292c178ce10d29dedfa14</t>
        </is>
      </c>
      <c r="L5369" t="inlineStr">
        <is>
          <t>376849502fe292c178ce10d29dedfa14</t>
        </is>
      </c>
      <c r="M5369" t="n">
        <v>1031</v>
      </c>
      <c r="N5369" t="n">
        <v>1031</v>
      </c>
    </row>
    <row r="5370">
      <c r="A5370" t="n">
        <v>36</v>
      </c>
      <c r="B5370" t="n">
        <v>2012</v>
      </c>
      <c r="C5370" t="n">
        <v>455</v>
      </c>
      <c r="D5370" t="inlineStr">
        <is>
          <t>Würden Sie es befürworten, wenn Ausländer/innen, die seit mindestens zehn Jahren in der Schweiz leben, das kommunale Stimm- und Wahlrecht erhalten würden?</t>
        </is>
      </c>
      <c r="E5370" t="inlineStr">
        <is>
          <t>Standard-4</t>
        </is>
      </c>
      <c r="F5370" t="n">
        <v>9</v>
      </c>
      <c r="G5370" t="inlineStr">
        <is>
          <t>Migration &amp; Integration</t>
        </is>
      </c>
      <c r="H5370" t="inlineStr">
        <is>
          <t>Q06640</t>
        </is>
      </c>
      <c r="I5370" t="inlineStr">
        <is>
          <t>de</t>
        </is>
      </c>
      <c r="J5370" t="b">
        <v>1</v>
      </c>
      <c r="K5370" t="inlineStr">
        <is>
          <t>376849502fe292c178ce10d29dedfa14</t>
        </is>
      </c>
      <c r="L5370" t="inlineStr">
        <is>
          <t>376849502fe292c178ce10d29dedfa14</t>
        </is>
      </c>
      <c r="M5370" t="n">
        <v>1031</v>
      </c>
      <c r="N5370" t="n">
        <v>1031</v>
      </c>
    </row>
    <row r="5371">
      <c r="A5371" t="n">
        <v>44</v>
      </c>
      <c r="B5371" t="n">
        <v>2013</v>
      </c>
      <c r="C5371" t="n">
        <v>608</v>
      </c>
      <c r="D5371" t="inlineStr">
        <is>
          <t>Würden Sie es befürworten, wenn Ausländer/innen, die seit mindestens zehn Jahren in der Schweiz leben, das kommunale Stimm- und Wahlrecht erhalten würden?</t>
        </is>
      </c>
      <c r="E5371" t="inlineStr">
        <is>
          <t>Standard-4</t>
        </is>
      </c>
      <c r="F5371" t="n">
        <v>9</v>
      </c>
      <c r="G5371" t="inlineStr">
        <is>
          <t>Migration &amp; Integration</t>
        </is>
      </c>
      <c r="H5371" t="inlineStr">
        <is>
          <t>Q07975</t>
        </is>
      </c>
      <c r="I5371" t="inlineStr">
        <is>
          <t>de</t>
        </is>
      </c>
      <c r="J5371" t="b">
        <v>1</v>
      </c>
      <c r="K5371" t="inlineStr">
        <is>
          <t>376849502fe292c178ce10d29dedfa14</t>
        </is>
      </c>
      <c r="L5371" t="inlineStr">
        <is>
          <t>376849502fe292c178ce10d29dedfa14</t>
        </is>
      </c>
      <c r="M5371" t="n">
        <v>1031</v>
      </c>
      <c r="N5371" t="n">
        <v>1031</v>
      </c>
    </row>
    <row r="5373">
      <c r="A5373" s="1">
        <f>== Cluster 495 – 5 Fragen – alle Fragen identisch ===</f>
        <v/>
      </c>
      <c r="B5373" s="1" t="n"/>
      <c r="C5373" s="1" t="n"/>
      <c r="D5373" s="1" t="n"/>
      <c r="E5373" s="1" t="n"/>
      <c r="F5373" s="1" t="n"/>
      <c r="G5373" s="1" t="n"/>
      <c r="H5373" s="1" t="n"/>
      <c r="I5373" s="1" t="n"/>
      <c r="J5373" s="1" t="n"/>
      <c r="K5373" s="1" t="n"/>
      <c r="L5373" s="1" t="n"/>
      <c r="M5373" s="1" t="n"/>
      <c r="N5373" s="1" t="n"/>
    </row>
    <row r="5374">
      <c r="A5374" t="inlineStr">
        <is>
          <t>ID_Wahl</t>
        </is>
      </c>
      <c r="B5374" t="inlineStr">
        <is>
          <t>Datum</t>
        </is>
      </c>
      <c r="C5374" t="inlineStr">
        <is>
          <t>Frage_ID</t>
        </is>
      </c>
      <c r="D5374" t="inlineStr">
        <is>
          <t>Frage_Text</t>
        </is>
      </c>
      <c r="E5374" t="inlineStr">
        <is>
          <t>Frage_Typ</t>
        </is>
      </c>
      <c r="F5374" t="inlineStr">
        <is>
          <t>Bereich_ID</t>
        </is>
      </c>
      <c r="G5374" t="inlineStr">
        <is>
          <t>Bereich</t>
        </is>
      </c>
      <c r="H5374" t="inlineStr">
        <is>
          <t>ID_gesamt</t>
        </is>
      </c>
      <c r="I5374" t="inlineStr">
        <is>
          <t>Sprache</t>
        </is>
      </c>
      <c r="J5374" t="inlineStr">
        <is>
          <t>Duplikat</t>
        </is>
      </c>
      <c r="K5374" t="inlineStr">
        <is>
          <t>Frage_Hash</t>
        </is>
      </c>
      <c r="L5374" t="inlineStr">
        <is>
          <t>Duplikat_Gruppe</t>
        </is>
      </c>
      <c r="M5374" t="inlineStr">
        <is>
          <t>Cluster_Duplikate</t>
        </is>
      </c>
      <c r="N5374" t="inlineStr">
        <is>
          <t>Cluster_Final</t>
        </is>
      </c>
    </row>
    <row r="5375">
      <c r="A5375" t="n">
        <v>111</v>
      </c>
      <c r="B5375" s="2" t="n">
        <v>44696</v>
      </c>
      <c r="C5375" t="n">
        <v>5990</v>
      </c>
      <c r="D5375" t="inlineStr">
        <is>
          <t>Befürworten Sie den flächendeckenden Ausbau des Mobilfunknetzes nach 5G-Standard?</t>
        </is>
      </c>
      <c r="E5375" t="inlineStr">
        <is>
          <t>options4</t>
        </is>
      </c>
      <c r="F5375" t="n">
        <v>5191</v>
      </c>
      <c r="G5375" t="inlineStr">
        <is>
          <t>Politisches System &amp; Digitalisierung</t>
        </is>
      </c>
      <c r="H5375" t="inlineStr">
        <is>
          <t>Q02033</t>
        </is>
      </c>
      <c r="I5375" t="inlineStr">
        <is>
          <t>de</t>
        </is>
      </c>
      <c r="J5375" t="b">
        <v>1</v>
      </c>
      <c r="K5375" t="inlineStr">
        <is>
          <t>44a48ee649b050460e8cda3b8abf9dd8</t>
        </is>
      </c>
      <c r="L5375" t="inlineStr">
        <is>
          <t>44a48ee649b050460e8cda3b8abf9dd8</t>
        </is>
      </c>
      <c r="M5375" t="n">
        <v>495</v>
      </c>
      <c r="N5375" t="n">
        <v>495</v>
      </c>
    </row>
    <row r="5376">
      <c r="A5376" t="n">
        <v>113</v>
      </c>
      <c r="B5376" s="2" t="n">
        <v>44696</v>
      </c>
      <c r="C5376" t="n">
        <v>6059</v>
      </c>
      <c r="D5376" t="inlineStr">
        <is>
          <t>Befürworten Sie den flächendeckenden Ausbau des Mobilfunknetzes nach 5G-Standard?</t>
        </is>
      </c>
      <c r="E5376" t="inlineStr">
        <is>
          <t>options4</t>
        </is>
      </c>
      <c r="F5376" t="n">
        <v>5193</v>
      </c>
      <c r="G5376" t="inlineStr">
        <is>
          <t>Politisches System &amp; Digitalisierung</t>
        </is>
      </c>
      <c r="H5376" t="inlineStr">
        <is>
          <t>Q02087</t>
        </is>
      </c>
      <c r="I5376" t="inlineStr">
        <is>
          <t>de</t>
        </is>
      </c>
      <c r="J5376" t="b">
        <v>1</v>
      </c>
      <c r="K5376" t="inlineStr">
        <is>
          <t>44a48ee649b050460e8cda3b8abf9dd8</t>
        </is>
      </c>
      <c r="L5376" t="inlineStr">
        <is>
          <t>44a48ee649b050460e8cda3b8abf9dd8</t>
        </is>
      </c>
      <c r="M5376" t="n">
        <v>495</v>
      </c>
      <c r="N5376" t="n">
        <v>495</v>
      </c>
    </row>
    <row r="5377">
      <c r="A5377" t="n">
        <v>1037</v>
      </c>
      <c r="B5377" s="2" t="n">
        <v>44969</v>
      </c>
      <c r="C5377" t="n">
        <v>31820</v>
      </c>
      <c r="D5377" t="inlineStr">
        <is>
          <t>Befürworten Sie den flächendeckenden Ausbau des Mobilfunknetzes nach 5G-Standard?</t>
        </is>
      </c>
      <c r="E5377" t="inlineStr">
        <is>
          <t>options4</t>
        </is>
      </c>
      <c r="F5377" t="n">
        <v>11374</v>
      </c>
      <c r="G5377" t="inlineStr">
        <is>
          <t>Politisches System &amp; Digitalisierung</t>
        </is>
      </c>
      <c r="H5377" t="inlineStr">
        <is>
          <t>Q02313</t>
        </is>
      </c>
      <c r="I5377" t="inlineStr">
        <is>
          <t>de</t>
        </is>
      </c>
      <c r="J5377" t="b">
        <v>1</v>
      </c>
      <c r="K5377" t="inlineStr">
        <is>
          <t>44a48ee649b050460e8cda3b8abf9dd8</t>
        </is>
      </c>
      <c r="L5377" t="inlineStr">
        <is>
          <t>44a48ee649b050460e8cda3b8abf9dd8</t>
        </is>
      </c>
      <c r="M5377" t="n">
        <v>495</v>
      </c>
      <c r="N5377" t="n">
        <v>495</v>
      </c>
    </row>
    <row r="5378">
      <c r="A5378" t="n">
        <v>1038</v>
      </c>
      <c r="B5378" s="2" t="n">
        <v>44969</v>
      </c>
      <c r="C5378" t="n">
        <v>31891</v>
      </c>
      <c r="D5378" t="inlineStr">
        <is>
          <t>Befürworten Sie den flächendeckenden Ausbau des Mobilfunknetzes nach 5G-Standard?</t>
        </is>
      </c>
      <c r="E5378" t="inlineStr">
        <is>
          <t>options4</t>
        </is>
      </c>
      <c r="F5378" t="n">
        <v>11387</v>
      </c>
      <c r="G5378" t="inlineStr">
        <is>
          <t>Politisches System &amp; Digitalisierung</t>
        </is>
      </c>
      <c r="H5378" t="inlineStr">
        <is>
          <t>Q02379</t>
        </is>
      </c>
      <c r="I5378" t="inlineStr">
        <is>
          <t>de</t>
        </is>
      </c>
      <c r="J5378" t="b">
        <v>1</v>
      </c>
      <c r="K5378" t="inlineStr">
        <is>
          <t>44a48ee649b050460e8cda3b8abf9dd8</t>
        </is>
      </c>
      <c r="L5378" t="inlineStr">
        <is>
          <t>44a48ee649b050460e8cda3b8abf9dd8</t>
        </is>
      </c>
      <c r="M5378" t="n">
        <v>495</v>
      </c>
      <c r="N5378" t="n">
        <v>495</v>
      </c>
    </row>
    <row r="5379">
      <c r="A5379" t="n">
        <v>1041</v>
      </c>
      <c r="B5379" s="2" t="n">
        <v>44997</v>
      </c>
      <c r="C5379" t="n">
        <v>32073</v>
      </c>
      <c r="D5379" t="inlineStr">
        <is>
          <t>Befürworten Sie den flächendeckenden Ausbau des Mobilfunknetzes nach 5G-Standard?</t>
        </is>
      </c>
      <c r="E5379" t="inlineStr">
        <is>
          <t>options4</t>
        </is>
      </c>
      <c r="F5379" t="n">
        <v>11424</v>
      </c>
      <c r="G5379" t="inlineStr">
        <is>
          <t>Politisches System &amp; Digitalisierung</t>
        </is>
      </c>
      <c r="H5379" t="inlineStr">
        <is>
          <t>Q02682</t>
        </is>
      </c>
      <c r="I5379" t="inlineStr">
        <is>
          <t>de</t>
        </is>
      </c>
      <c r="J5379" t="b">
        <v>1</v>
      </c>
      <c r="K5379" t="inlineStr">
        <is>
          <t>44a48ee649b050460e8cda3b8abf9dd8</t>
        </is>
      </c>
      <c r="L5379" t="inlineStr">
        <is>
          <t>44a48ee649b050460e8cda3b8abf9dd8</t>
        </is>
      </c>
      <c r="M5379" t="n">
        <v>495</v>
      </c>
      <c r="N5379" t="n">
        <v>495</v>
      </c>
    </row>
    <row r="5381">
      <c r="A5381" s="1">
        <f>== Cluster 775 – 5 Fragen – alle Fragen identisch ===</f>
        <v/>
      </c>
      <c r="B5381" s="1" t="n"/>
      <c r="C5381" s="1" t="n"/>
      <c r="D5381" s="1" t="n"/>
      <c r="E5381" s="1" t="n"/>
      <c r="F5381" s="1" t="n"/>
      <c r="G5381" s="1" t="n"/>
      <c r="H5381" s="1" t="n"/>
      <c r="I5381" s="1" t="n"/>
      <c r="J5381" s="1" t="n"/>
      <c r="K5381" s="1" t="n"/>
      <c r="L5381" s="1" t="n"/>
      <c r="M5381" s="1" t="n"/>
      <c r="N5381" s="1" t="n"/>
    </row>
    <row r="5382">
      <c r="A5382" t="inlineStr">
        <is>
          <t>ID_Wahl</t>
        </is>
      </c>
      <c r="B5382" t="inlineStr">
        <is>
          <t>Datum</t>
        </is>
      </c>
      <c r="C5382" t="inlineStr">
        <is>
          <t>Frage_ID</t>
        </is>
      </c>
      <c r="D5382" t="inlineStr">
        <is>
          <t>Frage_Text</t>
        </is>
      </c>
      <c r="E5382" t="inlineStr">
        <is>
          <t>Frage_Typ</t>
        </is>
      </c>
      <c r="F5382" t="inlineStr">
        <is>
          <t>Bereich_ID</t>
        </is>
      </c>
      <c r="G5382" t="inlineStr">
        <is>
          <t>Bereich</t>
        </is>
      </c>
      <c r="H5382" t="inlineStr">
        <is>
          <t>ID_gesamt</t>
        </is>
      </c>
      <c r="I5382" t="inlineStr">
        <is>
          <t>Sprache</t>
        </is>
      </c>
      <c r="J5382" t="inlineStr">
        <is>
          <t>Duplikat</t>
        </is>
      </c>
      <c r="K5382" t="inlineStr">
        <is>
          <t>Frage_Hash</t>
        </is>
      </c>
      <c r="L5382" t="inlineStr">
        <is>
          <t>Duplikat_Gruppe</t>
        </is>
      </c>
      <c r="M5382" t="inlineStr">
        <is>
          <t>Cluster_Duplikate</t>
        </is>
      </c>
      <c r="N5382" t="inlineStr">
        <is>
          <t>Cluster_Final</t>
        </is>
      </c>
    </row>
    <row r="5383">
      <c r="A5383" t="n">
        <v>95</v>
      </c>
      <c r="B5383" t="n">
        <v>2015</v>
      </c>
      <c r="C5383" t="n">
        <v>1505</v>
      </c>
      <c r="D5383" t="inlineStr">
        <is>
          <t>Umwelt und Raumordnung</t>
        </is>
      </c>
      <c r="E5383" t="inlineStr">
        <is>
          <t>Budget-5</t>
        </is>
      </c>
      <c r="F5383" t="n">
        <v>13</v>
      </c>
      <c r="G5383" t="inlineStr">
        <is>
          <t>Umweltschutz &amp; Landwirtschaft</t>
        </is>
      </c>
      <c r="H5383" t="inlineStr">
        <is>
          <t>Q04790</t>
        </is>
      </c>
      <c r="I5383" t="inlineStr">
        <is>
          <t>de</t>
        </is>
      </c>
      <c r="J5383" t="b">
        <v>1</v>
      </c>
      <c r="K5383" t="inlineStr">
        <is>
          <t>d56679ff034f30b6a54e81fdaa7e7e1d</t>
        </is>
      </c>
      <c r="L5383" t="inlineStr">
        <is>
          <t>d56679ff034f30b6a54e81fdaa7e7e1d</t>
        </is>
      </c>
      <c r="M5383" t="n">
        <v>775</v>
      </c>
      <c r="N5383" t="n">
        <v>775</v>
      </c>
    </row>
    <row r="5384">
      <c r="A5384" t="n">
        <v>36</v>
      </c>
      <c r="B5384" t="n">
        <v>2012</v>
      </c>
      <c r="C5384" t="n">
        <v>537</v>
      </c>
      <c r="D5384" t="inlineStr">
        <is>
          <t>Umwelt und Raumordnung</t>
        </is>
      </c>
      <c r="E5384" t="inlineStr">
        <is>
          <t>Budget-5</t>
        </is>
      </c>
      <c r="F5384" t="n">
        <v>13</v>
      </c>
      <c r="G5384" t="inlineStr">
        <is>
          <t>Umweltschutz &amp; Landwirtschaft</t>
        </is>
      </c>
      <c r="H5384" t="inlineStr">
        <is>
          <t>Q06653</t>
        </is>
      </c>
      <c r="I5384" t="inlineStr">
        <is>
          <t>de</t>
        </is>
      </c>
      <c r="J5384" t="b">
        <v>1</v>
      </c>
      <c r="K5384" t="inlineStr">
        <is>
          <t>d56679ff034f30b6a54e81fdaa7e7e1d</t>
        </is>
      </c>
      <c r="L5384" t="inlineStr">
        <is>
          <t>d56679ff034f30b6a54e81fdaa7e7e1d</t>
        </is>
      </c>
      <c r="M5384" t="n">
        <v>775</v>
      </c>
      <c r="N5384" t="n">
        <v>775</v>
      </c>
    </row>
    <row r="5385">
      <c r="A5385" t="n">
        <v>95</v>
      </c>
      <c r="B5385" t="n">
        <v>2015</v>
      </c>
      <c r="C5385" t="n">
        <v>1505</v>
      </c>
      <c r="D5385" t="inlineStr">
        <is>
          <t>Umwelt und Raumordnung</t>
        </is>
      </c>
      <c r="E5385" t="inlineStr">
        <is>
          <t>Budget-5</t>
        </is>
      </c>
      <c r="F5385" t="n">
        <v>13</v>
      </c>
      <c r="G5385" t="inlineStr">
        <is>
          <t>Umweltschutz &amp; Landwirtschaft</t>
        </is>
      </c>
      <c r="H5385" t="inlineStr">
        <is>
          <t>Q07570</t>
        </is>
      </c>
      <c r="I5385" t="inlineStr">
        <is>
          <t>de</t>
        </is>
      </c>
      <c r="J5385" t="b">
        <v>1</v>
      </c>
      <c r="K5385" t="inlineStr">
        <is>
          <t>d56679ff034f30b6a54e81fdaa7e7e1d</t>
        </is>
      </c>
      <c r="L5385" t="inlineStr">
        <is>
          <t>d56679ff034f30b6a54e81fdaa7e7e1d</t>
        </is>
      </c>
      <c r="M5385" t="n">
        <v>775</v>
      </c>
      <c r="N5385" t="n">
        <v>775</v>
      </c>
    </row>
    <row r="5386">
      <c r="A5386" t="n">
        <v>44</v>
      </c>
      <c r="B5386" t="n">
        <v>2013</v>
      </c>
      <c r="C5386" t="n">
        <v>581</v>
      </c>
      <c r="D5386" t="inlineStr">
        <is>
          <t>Umwelt und Raumordnung</t>
        </is>
      </c>
      <c r="E5386" t="inlineStr">
        <is>
          <t>Budget-5</t>
        </is>
      </c>
      <c r="F5386" t="n">
        <v>13</v>
      </c>
      <c r="G5386" t="inlineStr">
        <is>
          <t>Umweltschutz &amp; Landwirtschaft</t>
        </is>
      </c>
      <c r="H5386" t="inlineStr">
        <is>
          <t>Q07989</t>
        </is>
      </c>
      <c r="I5386" t="inlineStr">
        <is>
          <t>de</t>
        </is>
      </c>
      <c r="J5386" t="b">
        <v>1</v>
      </c>
      <c r="K5386" t="inlineStr">
        <is>
          <t>d56679ff034f30b6a54e81fdaa7e7e1d</t>
        </is>
      </c>
      <c r="L5386" t="inlineStr">
        <is>
          <t>d56679ff034f30b6a54e81fdaa7e7e1d</t>
        </is>
      </c>
      <c r="M5386" t="n">
        <v>775</v>
      </c>
      <c r="N5386" t="n">
        <v>775</v>
      </c>
    </row>
    <row r="5387">
      <c r="A5387" t="n">
        <v>15</v>
      </c>
      <c r="B5387" t="n">
        <v>2012</v>
      </c>
      <c r="C5387" t="n">
        <v>283</v>
      </c>
      <c r="D5387" t="inlineStr">
        <is>
          <t>Umwelt und Raumordnung</t>
        </is>
      </c>
      <c r="E5387" t="inlineStr">
        <is>
          <t>Budget-5</t>
        </is>
      </c>
      <c r="F5387" t="n">
        <v>13</v>
      </c>
      <c r="G5387" t="inlineStr">
        <is>
          <t>Umweltschutz &amp; Landwirtschaft</t>
        </is>
      </c>
      <c r="H5387" t="inlineStr">
        <is>
          <t>Q08196</t>
        </is>
      </c>
      <c r="I5387" t="inlineStr">
        <is>
          <t>de</t>
        </is>
      </c>
      <c r="J5387" t="b">
        <v>1</v>
      </c>
      <c r="K5387" t="inlineStr">
        <is>
          <t>d56679ff034f30b6a54e81fdaa7e7e1d</t>
        </is>
      </c>
      <c r="L5387" t="inlineStr">
        <is>
          <t>d56679ff034f30b6a54e81fdaa7e7e1d</t>
        </is>
      </c>
      <c r="M5387" t="n">
        <v>775</v>
      </c>
      <c r="N5387" t="n">
        <v>775</v>
      </c>
    </row>
    <row r="5389">
      <c r="A5389" s="1">
        <f>== Cluster 494 – 5 Fragen – alle Fragen identisch ===</f>
        <v/>
      </c>
      <c r="B5389" s="1" t="n"/>
      <c r="C5389" s="1" t="n"/>
      <c r="D5389" s="1" t="n"/>
      <c r="E5389" s="1" t="n"/>
      <c r="F5389" s="1" t="n"/>
      <c r="G5389" s="1" t="n"/>
      <c r="H5389" s="1" t="n"/>
      <c r="I5389" s="1" t="n"/>
      <c r="J5389" s="1" t="n"/>
      <c r="K5389" s="1" t="n"/>
      <c r="L5389" s="1" t="n"/>
      <c r="M5389" s="1" t="n"/>
      <c r="N5389" s="1" t="n"/>
    </row>
    <row r="5390">
      <c r="A5390" t="inlineStr">
        <is>
          <t>ID_Wahl</t>
        </is>
      </c>
      <c r="B5390" t="inlineStr">
        <is>
          <t>Datum</t>
        </is>
      </c>
      <c r="C5390" t="inlineStr">
        <is>
          <t>Frage_ID</t>
        </is>
      </c>
      <c r="D5390" t="inlineStr">
        <is>
          <t>Frage_Text</t>
        </is>
      </c>
      <c r="E5390" t="inlineStr">
        <is>
          <t>Frage_Typ</t>
        </is>
      </c>
      <c r="F5390" t="inlineStr">
        <is>
          <t>Bereich_ID</t>
        </is>
      </c>
      <c r="G5390" t="inlineStr">
        <is>
          <t>Bereich</t>
        </is>
      </c>
      <c r="H5390" t="inlineStr">
        <is>
          <t>ID_gesamt</t>
        </is>
      </c>
      <c r="I5390" t="inlineStr">
        <is>
          <t>Sprache</t>
        </is>
      </c>
      <c r="J5390" t="inlineStr">
        <is>
          <t>Duplikat</t>
        </is>
      </c>
      <c r="K5390" t="inlineStr">
        <is>
          <t>Frage_Hash</t>
        </is>
      </c>
      <c r="L5390" t="inlineStr">
        <is>
          <t>Duplikat_Gruppe</t>
        </is>
      </c>
      <c r="M5390" t="inlineStr">
        <is>
          <t>Cluster_Duplikate</t>
        </is>
      </c>
      <c r="N5390" t="inlineStr">
        <is>
          <t>Cluster_Final</t>
        </is>
      </c>
    </row>
    <row r="5391">
      <c r="A5391" t="n">
        <v>111</v>
      </c>
      <c r="B5391" s="2" t="n">
        <v>44696</v>
      </c>
      <c r="C5391" t="n">
        <v>5978</v>
      </c>
      <c r="D5391" t="inlineStr">
        <is>
          <t>Braucht es im Kanton zusätzliche Massnahmen zugunsten des motorisierten Individualverkehrs (z.B. Umfahrungsstrassen, Kapazitätsausbau)?</t>
        </is>
      </c>
      <c r="E5391" t="inlineStr">
        <is>
          <t>options4</t>
        </is>
      </c>
      <c r="F5391" t="n">
        <v>5426</v>
      </c>
      <c r="G5391" t="inlineStr">
        <is>
          <t>Verkehr &amp; Infrastruktur</t>
        </is>
      </c>
      <c r="H5391" t="inlineStr">
        <is>
          <t>Q02027</t>
        </is>
      </c>
      <c r="I5391" t="inlineStr">
        <is>
          <t>de</t>
        </is>
      </c>
      <c r="J5391" t="b">
        <v>1</v>
      </c>
      <c r="K5391" t="inlineStr">
        <is>
          <t>683f70c30a8a6b9000af003827d18a72</t>
        </is>
      </c>
      <c r="L5391" t="inlineStr">
        <is>
          <t>683f70c30a8a6b9000af003827d18a72</t>
        </is>
      </c>
      <c r="M5391" t="n">
        <v>494</v>
      </c>
      <c r="N5391" t="n">
        <v>494</v>
      </c>
    </row>
    <row r="5392">
      <c r="A5392" t="n">
        <v>113</v>
      </c>
      <c r="B5392" s="2" t="n">
        <v>44696</v>
      </c>
      <c r="C5392" t="n">
        <v>6051</v>
      </c>
      <c r="D5392" t="inlineStr">
        <is>
          <t>Braucht es im Kanton zusätzliche Massnahmen zugunsten des motorisierten Individualverkehrs (z.B. Umfahrungsstrassen, Kapazitätsausbau)?</t>
        </is>
      </c>
      <c r="E5392" t="inlineStr">
        <is>
          <t>options4</t>
        </is>
      </c>
      <c r="F5392" t="n">
        <v>5428</v>
      </c>
      <c r="G5392" t="inlineStr">
        <is>
          <t>Verkehr &amp; Infrastruktur</t>
        </is>
      </c>
      <c r="H5392" t="inlineStr">
        <is>
          <t>Q02079</t>
        </is>
      </c>
      <c r="I5392" t="inlineStr">
        <is>
          <t>de</t>
        </is>
      </c>
      <c r="J5392" t="b">
        <v>1</v>
      </c>
      <c r="K5392" t="inlineStr">
        <is>
          <t>683f70c30a8a6b9000af003827d18a72</t>
        </is>
      </c>
      <c r="L5392" t="inlineStr">
        <is>
          <t>683f70c30a8a6b9000af003827d18a72</t>
        </is>
      </c>
      <c r="M5392" t="n">
        <v>494</v>
      </c>
      <c r="N5392" t="n">
        <v>494</v>
      </c>
    </row>
    <row r="5393">
      <c r="A5393" t="n">
        <v>115</v>
      </c>
      <c r="B5393" s="2" t="n">
        <v>44836</v>
      </c>
      <c r="C5393" t="n">
        <v>6161</v>
      </c>
      <c r="D5393" t="inlineStr">
        <is>
          <t>Braucht es im Kanton zusätzliche Massnahmen zugunsten des motorisierten Individualverkehrs (z.B. Umfahrungsstrassen, Kapazitätsausbau)?</t>
        </is>
      </c>
      <c r="E5393" t="inlineStr">
        <is>
          <t>options4</t>
        </is>
      </c>
      <c r="F5393" t="n">
        <v>5431</v>
      </c>
      <c r="G5393" t="inlineStr">
        <is>
          <t>Verkehr &amp; Infrastruktur</t>
        </is>
      </c>
      <c r="H5393" t="inlineStr">
        <is>
          <t>Q02145</t>
        </is>
      </c>
      <c r="I5393" t="inlineStr">
        <is>
          <t>de</t>
        </is>
      </c>
      <c r="J5393" t="b">
        <v>1</v>
      </c>
      <c r="K5393" t="inlineStr">
        <is>
          <t>683f70c30a8a6b9000af003827d18a72</t>
        </is>
      </c>
      <c r="L5393" t="inlineStr">
        <is>
          <t>683f70c30a8a6b9000af003827d18a72</t>
        </is>
      </c>
      <c r="M5393" t="n">
        <v>494</v>
      </c>
      <c r="N5393" t="n">
        <v>494</v>
      </c>
    </row>
    <row r="5394">
      <c r="A5394" t="n">
        <v>1037</v>
      </c>
      <c r="B5394" s="2" t="n">
        <v>44969</v>
      </c>
      <c r="C5394" t="n">
        <v>31819</v>
      </c>
      <c r="D5394" t="inlineStr">
        <is>
          <t>Braucht es im Kanton zusätzliche Massnahmen zugunsten des motorisierten Individualverkehrs (z.B. Umfahrungsstrassen, Kapazitätsausbau)?</t>
        </is>
      </c>
      <c r="E5394" t="inlineStr">
        <is>
          <t>options4</t>
        </is>
      </c>
      <c r="F5394" t="n">
        <v>11373</v>
      </c>
      <c r="G5394" t="inlineStr">
        <is>
          <t>Verkehr &amp; Infrastruktur</t>
        </is>
      </c>
      <c r="H5394" t="inlineStr">
        <is>
          <t>Q02312</t>
        </is>
      </c>
      <c r="I5394" t="inlineStr">
        <is>
          <t>de</t>
        </is>
      </c>
      <c r="J5394" t="b">
        <v>1</v>
      </c>
      <c r="K5394" t="inlineStr">
        <is>
          <t>683f70c30a8a6b9000af003827d18a72</t>
        </is>
      </c>
      <c r="L5394" t="inlineStr">
        <is>
          <t>683f70c30a8a6b9000af003827d18a72</t>
        </is>
      </c>
      <c r="M5394" t="n">
        <v>494</v>
      </c>
      <c r="N5394" t="n">
        <v>494</v>
      </c>
    </row>
    <row r="5395">
      <c r="A5395" t="n">
        <v>1094</v>
      </c>
      <c r="B5395" s="2" t="n">
        <v>45354</v>
      </c>
      <c r="C5395" t="n">
        <v>32427</v>
      </c>
      <c r="D5395" t="inlineStr">
        <is>
          <t>Braucht es im Kanton zusätzliche Massnahmen zugunsten des motorisierten Individualverkehrs (z.B. Umfahrungsstrassen, Kapazitätsausbau)?</t>
        </is>
      </c>
      <c r="E5395" t="inlineStr">
        <is>
          <t>options4</t>
        </is>
      </c>
      <c r="F5395" t="n">
        <v>11485</v>
      </c>
      <c r="G5395" t="inlineStr">
        <is>
          <t>Verkehr &amp; Infrastruktur</t>
        </is>
      </c>
      <c r="H5395" t="inlineStr">
        <is>
          <t>Q02963</t>
        </is>
      </c>
      <c r="I5395" t="inlineStr">
        <is>
          <t>de</t>
        </is>
      </c>
      <c r="J5395" t="b">
        <v>1</v>
      </c>
      <c r="K5395" t="inlineStr">
        <is>
          <t>683f70c30a8a6b9000af003827d18a72</t>
        </is>
      </c>
      <c r="L5395" t="inlineStr">
        <is>
          <t>683f70c30a8a6b9000af003827d18a72</t>
        </is>
      </c>
      <c r="M5395" t="n">
        <v>494</v>
      </c>
      <c r="N5395" t="n">
        <v>494</v>
      </c>
    </row>
    <row r="5397">
      <c r="A5397" s="1">
        <f>== Cluster 493 – 5 Fragen – alle Fragen identisch ===</f>
        <v/>
      </c>
      <c r="B5397" s="1" t="n"/>
      <c r="C5397" s="1" t="n"/>
      <c r="D5397" s="1" t="n"/>
      <c r="E5397" s="1" t="n"/>
      <c r="F5397" s="1" t="n"/>
      <c r="G5397" s="1" t="n"/>
      <c r="H5397" s="1" t="n"/>
      <c r="I5397" s="1" t="n"/>
      <c r="J5397" s="1" t="n"/>
      <c r="K5397" s="1" t="n"/>
      <c r="L5397" s="1" t="n"/>
      <c r="M5397" s="1" t="n"/>
      <c r="N5397" s="1" t="n"/>
    </row>
    <row r="5398">
      <c r="A5398" t="inlineStr">
        <is>
          <t>ID_Wahl</t>
        </is>
      </c>
      <c r="B5398" t="inlineStr">
        <is>
          <t>Datum</t>
        </is>
      </c>
      <c r="C5398" t="inlineStr">
        <is>
          <t>Frage_ID</t>
        </is>
      </c>
      <c r="D5398" t="inlineStr">
        <is>
          <t>Frage_Text</t>
        </is>
      </c>
      <c r="E5398" t="inlineStr">
        <is>
          <t>Frage_Typ</t>
        </is>
      </c>
      <c r="F5398" t="inlineStr">
        <is>
          <t>Bereich_ID</t>
        </is>
      </c>
      <c r="G5398" t="inlineStr">
        <is>
          <t>Bereich</t>
        </is>
      </c>
      <c r="H5398" t="inlineStr">
        <is>
          <t>ID_gesamt</t>
        </is>
      </c>
      <c r="I5398" t="inlineStr">
        <is>
          <t>Sprache</t>
        </is>
      </c>
      <c r="J5398" t="inlineStr">
        <is>
          <t>Duplikat</t>
        </is>
      </c>
      <c r="K5398" t="inlineStr">
        <is>
          <t>Frage_Hash</t>
        </is>
      </c>
      <c r="L5398" t="inlineStr">
        <is>
          <t>Duplikat_Gruppe</t>
        </is>
      </c>
      <c r="M5398" t="inlineStr">
        <is>
          <t>Cluster_Duplikate</t>
        </is>
      </c>
      <c r="N5398" t="inlineStr">
        <is>
          <t>Cluster_Final</t>
        </is>
      </c>
    </row>
    <row r="5399">
      <c r="A5399" t="n">
        <v>111</v>
      </c>
      <c r="B5399" s="2" t="n">
        <v>44696</v>
      </c>
      <c r="C5399" t="n">
        <v>5972</v>
      </c>
      <c r="D5399" t="inlineStr">
        <is>
          <t>Soll der Kanton bei den Klimaschutzmassnahmen vollständig auf Anreize und Zielvereinbarungen setzen, statt auf Verbote und Einschränkungen?</t>
        </is>
      </c>
      <c r="E5399" t="inlineStr">
        <is>
          <t>options4</t>
        </is>
      </c>
      <c r="F5399" t="n">
        <v>5545</v>
      </c>
      <c r="G5399" t="inlineStr">
        <is>
          <t>Energie &amp; Umwelt</t>
        </is>
      </c>
      <c r="H5399" t="inlineStr">
        <is>
          <t>Q02024</t>
        </is>
      </c>
      <c r="I5399" t="inlineStr">
        <is>
          <t>de</t>
        </is>
      </c>
      <c r="J5399" t="b">
        <v>1</v>
      </c>
      <c r="K5399" t="inlineStr">
        <is>
          <t>40ffcc6ac5c1e5fe8e933e9650369119</t>
        </is>
      </c>
      <c r="L5399" t="inlineStr">
        <is>
          <t>40ffcc6ac5c1e5fe8e933e9650369119</t>
        </is>
      </c>
      <c r="M5399" t="n">
        <v>493</v>
      </c>
      <c r="N5399" t="n">
        <v>493</v>
      </c>
    </row>
    <row r="5400">
      <c r="A5400" t="n">
        <v>113</v>
      </c>
      <c r="B5400" s="2" t="n">
        <v>44696</v>
      </c>
      <c r="C5400" t="n">
        <v>6045</v>
      </c>
      <c r="D5400" t="inlineStr">
        <is>
          <t>Soll der Kanton bei den Klimaschutzmassnahmen vollständig auf Anreize und Zielvereinbarungen setzen, statt auf Verbote und Einschränkungen?</t>
        </is>
      </c>
      <c r="E5400" t="inlineStr">
        <is>
          <t>options4</t>
        </is>
      </c>
      <c r="F5400" t="n">
        <v>5547</v>
      </c>
      <c r="G5400" t="inlineStr">
        <is>
          <t>Energie &amp; Umwelt</t>
        </is>
      </c>
      <c r="H5400" t="inlineStr">
        <is>
          <t>Q02073</t>
        </is>
      </c>
      <c r="I5400" t="inlineStr">
        <is>
          <t>de</t>
        </is>
      </c>
      <c r="J5400" t="b">
        <v>1</v>
      </c>
      <c r="K5400" t="inlineStr">
        <is>
          <t>40ffcc6ac5c1e5fe8e933e9650369119</t>
        </is>
      </c>
      <c r="L5400" t="inlineStr">
        <is>
          <t>40ffcc6ac5c1e5fe8e933e9650369119</t>
        </is>
      </c>
      <c r="M5400" t="n">
        <v>493</v>
      </c>
      <c r="N5400" t="n">
        <v>493</v>
      </c>
    </row>
    <row r="5401">
      <c r="A5401" t="n">
        <v>1037</v>
      </c>
      <c r="B5401" s="2" t="n">
        <v>44969</v>
      </c>
      <c r="C5401" t="n">
        <v>31810</v>
      </c>
      <c r="D5401" t="inlineStr">
        <is>
          <t>Soll der Kanton bei den Klimaschutzmassnahmen vollständig auf Anreize und Zielvereinbarungen setzen, statt auf Verbote und Einschränkungen?</t>
        </is>
      </c>
      <c r="E5401" t="inlineStr">
        <is>
          <t>options4</t>
        </is>
      </c>
      <c r="F5401" t="n">
        <v>11372</v>
      </c>
      <c r="G5401" t="inlineStr">
        <is>
          <t>Umwelt &amp; Energie</t>
        </is>
      </c>
      <c r="H5401" t="inlineStr">
        <is>
          <t>Q02303</t>
        </is>
      </c>
      <c r="I5401" t="inlineStr">
        <is>
          <t>de</t>
        </is>
      </c>
      <c r="J5401" t="b">
        <v>1</v>
      </c>
      <c r="K5401" t="inlineStr">
        <is>
          <t>40ffcc6ac5c1e5fe8e933e9650369119</t>
        </is>
      </c>
      <c r="L5401" t="inlineStr">
        <is>
          <t>40ffcc6ac5c1e5fe8e933e9650369119</t>
        </is>
      </c>
      <c r="M5401" t="n">
        <v>493</v>
      </c>
      <c r="N5401" t="n">
        <v>493</v>
      </c>
    </row>
    <row r="5402">
      <c r="A5402" t="n">
        <v>1038</v>
      </c>
      <c r="B5402" s="2" t="n">
        <v>44969</v>
      </c>
      <c r="C5402" t="n">
        <v>31877</v>
      </c>
      <c r="D5402" t="inlineStr">
        <is>
          <t>Soll der Kanton bei den Klimaschutzmassnahmen vollständig auf Anreize und Zielvereinbarungen setzen, statt auf Verbote und Einschränkungen?</t>
        </is>
      </c>
      <c r="E5402" t="inlineStr">
        <is>
          <t>options4</t>
        </is>
      </c>
      <c r="F5402" t="n">
        <v>11385</v>
      </c>
      <c r="G5402" t="inlineStr">
        <is>
          <t>Umwelt &amp; Energie</t>
        </is>
      </c>
      <c r="H5402" t="inlineStr">
        <is>
          <t>Q02367</t>
        </is>
      </c>
      <c r="I5402" t="inlineStr">
        <is>
          <t>de</t>
        </is>
      </c>
      <c r="J5402" t="b">
        <v>1</v>
      </c>
      <c r="K5402" t="inlineStr">
        <is>
          <t>40ffcc6ac5c1e5fe8e933e9650369119</t>
        </is>
      </c>
      <c r="L5402" t="inlineStr">
        <is>
          <t>40ffcc6ac5c1e5fe8e933e9650369119</t>
        </is>
      </c>
      <c r="M5402" t="n">
        <v>493</v>
      </c>
      <c r="N5402" t="n">
        <v>493</v>
      </c>
    </row>
    <row r="5403">
      <c r="A5403" t="n">
        <v>1044</v>
      </c>
      <c r="B5403" s="2" t="n">
        <v>45018</v>
      </c>
      <c r="C5403" t="n">
        <v>32018</v>
      </c>
      <c r="D5403" t="inlineStr">
        <is>
          <t>Soll der Kanton bei den Klimaschutzmassnahmen vollständig auf Anreize und Zielvereinbarungen setzen, statt auf Verbote und Einschränkungen?</t>
        </is>
      </c>
      <c r="E5403" t="inlineStr">
        <is>
          <t>options4</t>
        </is>
      </c>
      <c r="F5403" t="n">
        <v>11414</v>
      </c>
      <c r="G5403" t="inlineStr">
        <is>
          <t>Umwelt &amp; Energie</t>
        </is>
      </c>
      <c r="H5403" t="inlineStr">
        <is>
          <t>Q02740</t>
        </is>
      </c>
      <c r="I5403" t="inlineStr">
        <is>
          <t>de</t>
        </is>
      </c>
      <c r="J5403" t="b">
        <v>1</v>
      </c>
      <c r="K5403" t="inlineStr">
        <is>
          <t>40ffcc6ac5c1e5fe8e933e9650369119</t>
        </is>
      </c>
      <c r="L5403" t="inlineStr">
        <is>
          <t>40ffcc6ac5c1e5fe8e933e9650369119</t>
        </is>
      </c>
      <c r="M5403" t="n">
        <v>493</v>
      </c>
      <c r="N5403" t="n">
        <v>493</v>
      </c>
    </row>
    <row r="5405">
      <c r="A5405" s="1">
        <f>== Cluster 252 – 5 Fragen – alle Fragen identisch ===</f>
        <v/>
      </c>
      <c r="B5405" s="1" t="n"/>
      <c r="C5405" s="1" t="n"/>
      <c r="D5405" s="1" t="n"/>
      <c r="E5405" s="1" t="n"/>
      <c r="F5405" s="1" t="n"/>
      <c r="G5405" s="1" t="n"/>
      <c r="H5405" s="1" t="n"/>
      <c r="I5405" s="1" t="n"/>
      <c r="J5405" s="1" t="n"/>
      <c r="K5405" s="1" t="n"/>
      <c r="L5405" s="1" t="n"/>
      <c r="M5405" s="1" t="n"/>
      <c r="N5405" s="1" t="n"/>
    </row>
    <row r="5406">
      <c r="A5406" t="inlineStr">
        <is>
          <t>ID_Wahl</t>
        </is>
      </c>
      <c r="B5406" t="inlineStr">
        <is>
          <t>Datum</t>
        </is>
      </c>
      <c r="C5406" t="inlineStr">
        <is>
          <t>Frage_ID</t>
        </is>
      </c>
      <c r="D5406" t="inlineStr">
        <is>
          <t>Frage_Text</t>
        </is>
      </c>
      <c r="E5406" t="inlineStr">
        <is>
          <t>Frage_Typ</t>
        </is>
      </c>
      <c r="F5406" t="inlineStr">
        <is>
          <t>Bereich_ID</t>
        </is>
      </c>
      <c r="G5406" t="inlineStr">
        <is>
          <t>Bereich</t>
        </is>
      </c>
      <c r="H5406" t="inlineStr">
        <is>
          <t>ID_gesamt</t>
        </is>
      </c>
      <c r="I5406" t="inlineStr">
        <is>
          <t>Sprache</t>
        </is>
      </c>
      <c r="J5406" t="inlineStr">
        <is>
          <t>Duplikat</t>
        </is>
      </c>
      <c r="K5406" t="inlineStr">
        <is>
          <t>Frage_Hash</t>
        </is>
      </c>
      <c r="L5406" t="inlineStr">
        <is>
          <t>Duplikat_Gruppe</t>
        </is>
      </c>
      <c r="M5406" t="inlineStr">
        <is>
          <t>Cluster_Duplikate</t>
        </is>
      </c>
      <c r="N5406" t="inlineStr">
        <is>
          <t>Cluster_Final</t>
        </is>
      </c>
    </row>
    <row r="5407">
      <c r="A5407" t="n">
        <v>24</v>
      </c>
      <c r="B5407" s="2" t="n">
        <v>44122</v>
      </c>
      <c r="C5407" t="n">
        <v>2145</v>
      </c>
      <c r="D5407" t="inlineStr">
        <is>
          <t>Sollen Delikte im Strassenverkehr von sog. Auto-Posern strenger verfolgt werden (z.B. wegen Lärm oder illegalen Anpassungen am Fahrzeug)?</t>
        </is>
      </c>
      <c r="E5407" t="inlineStr">
        <is>
          <t>options4</t>
        </is>
      </c>
      <c r="F5407" t="n">
        <v>5216</v>
      </c>
      <c r="G5407" t="inlineStr">
        <is>
          <t>Sicherheit &amp; Polizei</t>
        </is>
      </c>
      <c r="H5407" t="inlineStr">
        <is>
          <t>Q00604</t>
        </is>
      </c>
      <c r="I5407" t="inlineStr">
        <is>
          <t>de</t>
        </is>
      </c>
      <c r="J5407" t="b">
        <v>1</v>
      </c>
      <c r="K5407" t="inlineStr">
        <is>
          <t>461d2ae6002dd1f8dd3b2f4ed098e44e</t>
        </is>
      </c>
      <c r="L5407" t="inlineStr">
        <is>
          <t>461d2ae6002dd1f8dd3b2f4ed098e44e</t>
        </is>
      </c>
      <c r="M5407" t="n">
        <v>252</v>
      </c>
      <c r="N5407" t="n">
        <v>252</v>
      </c>
    </row>
    <row r="5408">
      <c r="A5408" t="n">
        <v>75</v>
      </c>
      <c r="B5408" s="2" t="n">
        <v>44465</v>
      </c>
      <c r="C5408" t="n">
        <v>4089</v>
      </c>
      <c r="D5408" t="inlineStr">
        <is>
          <t>Sollen Delikte im Strassenverkehr von sog. Auto-Posern strenger verfolgt werden (z.B. wegen Lärm oder illegalen Anpassungen am Fahrzeug)?</t>
        </is>
      </c>
      <c r="E5408" t="inlineStr">
        <is>
          <t>options4</t>
        </is>
      </c>
      <c r="F5408" t="n">
        <v>5250</v>
      </c>
      <c r="G5408" t="inlineStr">
        <is>
          <t>Sicherheit &amp; Polizei</t>
        </is>
      </c>
      <c r="H5408" t="inlineStr">
        <is>
          <t>Q01276</t>
        </is>
      </c>
      <c r="I5408" t="inlineStr">
        <is>
          <t>de</t>
        </is>
      </c>
      <c r="J5408" t="b">
        <v>1</v>
      </c>
      <c r="K5408" t="inlineStr">
        <is>
          <t>461d2ae6002dd1f8dd3b2f4ed098e44e</t>
        </is>
      </c>
      <c r="L5408" t="inlineStr">
        <is>
          <t>461d2ae6002dd1f8dd3b2f4ed098e44e</t>
        </is>
      </c>
      <c r="M5408" t="n">
        <v>252</v>
      </c>
      <c r="N5408" t="n">
        <v>252</v>
      </c>
    </row>
    <row r="5409">
      <c r="A5409" t="n">
        <v>86</v>
      </c>
      <c r="B5409" s="2" t="n">
        <v>44528</v>
      </c>
      <c r="C5409" t="n">
        <v>4206</v>
      </c>
      <c r="D5409" t="inlineStr">
        <is>
          <t>Sollen Delikte im Strassenverkehr von sog. Auto-Posern strenger verfolgt werden (z.B. wegen Lärm oder illegalen Anpassungen am Fahrzeug)?</t>
        </is>
      </c>
      <c r="E5409" t="inlineStr">
        <is>
          <t>options4</t>
        </is>
      </c>
      <c r="F5409" t="n">
        <v>5254</v>
      </c>
      <c r="G5409" t="inlineStr">
        <is>
          <t>Sicherheit &amp; Polizei</t>
        </is>
      </c>
      <c r="H5409" t="inlineStr">
        <is>
          <t>Q01328</t>
        </is>
      </c>
      <c r="I5409" t="inlineStr">
        <is>
          <t>de</t>
        </is>
      </c>
      <c r="J5409" t="b">
        <v>1</v>
      </c>
      <c r="K5409" t="inlineStr">
        <is>
          <t>461d2ae6002dd1f8dd3b2f4ed098e44e</t>
        </is>
      </c>
      <c r="L5409" t="inlineStr">
        <is>
          <t>461d2ae6002dd1f8dd3b2f4ed098e44e</t>
        </is>
      </c>
      <c r="M5409" t="n">
        <v>252</v>
      </c>
      <c r="N5409" t="n">
        <v>252</v>
      </c>
    </row>
    <row r="5410">
      <c r="A5410" t="n">
        <v>482</v>
      </c>
      <c r="B5410" s="2" t="n">
        <v>44465</v>
      </c>
      <c r="C5410" t="n">
        <v>4205</v>
      </c>
      <c r="D5410" t="inlineStr">
        <is>
          <t>Sollen Delikte im Strassenverkehr von sog. Auto-Posern strenger verfolgt werden (z.B. wegen Lärm oder illegalen Anpassungen am Fahrzeug)?</t>
        </is>
      </c>
      <c r="E5410" t="inlineStr">
        <is>
          <t>options4</t>
        </is>
      </c>
      <c r="F5410" t="n">
        <v>5245</v>
      </c>
      <c r="G5410" t="inlineStr">
        <is>
          <t>Sicherheit &amp; Polizei</t>
        </is>
      </c>
      <c r="H5410" t="inlineStr">
        <is>
          <t>Q02517</t>
        </is>
      </c>
      <c r="I5410" t="inlineStr">
        <is>
          <t>de</t>
        </is>
      </c>
      <c r="J5410" t="b">
        <v>1</v>
      </c>
      <c r="K5410" t="inlineStr">
        <is>
          <t>461d2ae6002dd1f8dd3b2f4ed098e44e</t>
        </is>
      </c>
      <c r="L5410" t="inlineStr">
        <is>
          <t>461d2ae6002dd1f8dd3b2f4ed098e44e</t>
        </is>
      </c>
      <c r="M5410" t="n">
        <v>252</v>
      </c>
      <c r="N5410" t="n">
        <v>252</v>
      </c>
    </row>
    <row r="5411">
      <c r="A5411" t="n">
        <v>255</v>
      </c>
      <c r="B5411" t="n">
        <v>2020</v>
      </c>
      <c r="C5411" t="n">
        <v>4159</v>
      </c>
      <c r="D5411" t="inlineStr">
        <is>
          <t>Sollen Delikte im Strassenverkehr von sog. Auto-Posern strenger verfolgt werden (z.B. wegen Lärm oder illegalen Anpassungen am Fahrzeug)?</t>
        </is>
      </c>
      <c r="E5411" t="inlineStr">
        <is>
          <t>Standard-4</t>
        </is>
      </c>
      <c r="F5411" t="n">
        <v>14</v>
      </c>
      <c r="G5411" t="inlineStr">
        <is>
          <t>Verkehr</t>
        </is>
      </c>
      <c r="H5411" t="inlineStr">
        <is>
          <t>Q06377</t>
        </is>
      </c>
      <c r="I5411" t="inlineStr">
        <is>
          <t>de</t>
        </is>
      </c>
      <c r="J5411" t="b">
        <v>1</v>
      </c>
      <c r="K5411" t="inlineStr">
        <is>
          <t>461d2ae6002dd1f8dd3b2f4ed098e44e</t>
        </is>
      </c>
      <c r="L5411" t="inlineStr">
        <is>
          <t>461d2ae6002dd1f8dd3b2f4ed098e44e</t>
        </is>
      </c>
      <c r="M5411" t="n">
        <v>252</v>
      </c>
      <c r="N5411" t="n">
        <v>252</v>
      </c>
    </row>
    <row r="5413">
      <c r="A5413" s="1">
        <f>== Cluster 539 – 5 Fragen – alle Fragen identisch ===</f>
        <v/>
      </c>
      <c r="B5413" s="1" t="n"/>
      <c r="C5413" s="1" t="n"/>
      <c r="D5413" s="1" t="n"/>
      <c r="E5413" s="1" t="n"/>
      <c r="F5413" s="1" t="n"/>
      <c r="G5413" s="1" t="n"/>
      <c r="H5413" s="1" t="n"/>
      <c r="I5413" s="1" t="n"/>
      <c r="J5413" s="1" t="n"/>
      <c r="K5413" s="1" t="n"/>
      <c r="L5413" s="1" t="n"/>
      <c r="M5413" s="1" t="n"/>
      <c r="N5413" s="1" t="n"/>
    </row>
    <row r="5414">
      <c r="A5414" t="inlineStr">
        <is>
          <t>ID_Wahl</t>
        </is>
      </c>
      <c r="B5414" t="inlineStr">
        <is>
          <t>Datum</t>
        </is>
      </c>
      <c r="C5414" t="inlineStr">
        <is>
          <t>Frage_ID</t>
        </is>
      </c>
      <c r="D5414" t="inlineStr">
        <is>
          <t>Frage_Text</t>
        </is>
      </c>
      <c r="E5414" t="inlineStr">
        <is>
          <t>Frage_Typ</t>
        </is>
      </c>
      <c r="F5414" t="inlineStr">
        <is>
          <t>Bereich_ID</t>
        </is>
      </c>
      <c r="G5414" t="inlineStr">
        <is>
          <t>Bereich</t>
        </is>
      </c>
      <c r="H5414" t="inlineStr">
        <is>
          <t>ID_gesamt</t>
        </is>
      </c>
      <c r="I5414" t="inlineStr">
        <is>
          <t>Sprache</t>
        </is>
      </c>
      <c r="J5414" t="inlineStr">
        <is>
          <t>Duplikat</t>
        </is>
      </c>
      <c r="K5414" t="inlineStr">
        <is>
          <t>Frage_Hash</t>
        </is>
      </c>
      <c r="L5414" t="inlineStr">
        <is>
          <t>Duplikat_Gruppe</t>
        </is>
      </c>
      <c r="M5414" t="inlineStr">
        <is>
          <t>Cluster_Duplikate</t>
        </is>
      </c>
      <c r="N5414" t="inlineStr">
        <is>
          <t>Cluster_Final</t>
        </is>
      </c>
    </row>
    <row r="5415">
      <c r="A5415" t="n">
        <v>1084</v>
      </c>
      <c r="B5415" s="2" t="n">
        <v>45221</v>
      </c>
      <c r="C5415" t="n">
        <v>32271</v>
      </c>
      <c r="D5415" t="inlineStr">
        <is>
          <t>Sollen Schweizer Unternehmen, deren Tochterfirmen oder Zulieferer im Ausland tätig sind, zur Einhaltung von Sozial- und Umweltstandards verpflichtet werden?</t>
        </is>
      </c>
      <c r="E5415" t="inlineStr">
        <is>
          <t>options4</t>
        </is>
      </c>
      <c r="F5415" t="n">
        <v>11462</v>
      </c>
      <c r="G5415" t="inlineStr">
        <is>
          <t>Aussenbeziehungen</t>
        </is>
      </c>
      <c r="H5415" t="inlineStr">
        <is>
          <t>Q02809</t>
        </is>
      </c>
      <c r="I5415" t="inlineStr">
        <is>
          <t>de</t>
        </is>
      </c>
      <c r="J5415" t="b">
        <v>1</v>
      </c>
      <c r="K5415" t="inlineStr">
        <is>
          <t>8d6bf7305100a327150cc179e31c4036</t>
        </is>
      </c>
      <c r="L5415" t="inlineStr">
        <is>
          <t>8d6bf7305100a327150cc179e31c4036</t>
        </is>
      </c>
      <c r="M5415" t="n">
        <v>539</v>
      </c>
      <c r="N5415" t="n">
        <v>539</v>
      </c>
    </row>
    <row r="5416">
      <c r="A5416" t="n">
        <v>1105</v>
      </c>
      <c r="B5416" s="2" t="n">
        <v>45396</v>
      </c>
      <c r="C5416" t="n">
        <v>32334</v>
      </c>
      <c r="D5416" t="inlineStr">
        <is>
          <t>Sollen Schweizer Unternehmen, deren Tochterfirmen oder Zulieferer im Ausland tätig sind, zur Einhaltung von Sozial- und Umweltstandards verpflichtet werden?</t>
        </is>
      </c>
      <c r="E5416" t="inlineStr">
        <is>
          <t>options4</t>
        </is>
      </c>
      <c r="F5416" t="n">
        <v>11506</v>
      </c>
      <c r="G5416" t="inlineStr">
        <is>
          <t>Wirtschaft &amp; Arbeit</t>
        </is>
      </c>
      <c r="H5416" t="inlineStr">
        <is>
          <t>Q02901</t>
        </is>
      </c>
      <c r="I5416" t="inlineStr">
        <is>
          <t>de</t>
        </is>
      </c>
      <c r="J5416" t="b">
        <v>1</v>
      </c>
      <c r="K5416" t="inlineStr">
        <is>
          <t>8d6bf7305100a327150cc179e31c4036</t>
        </is>
      </c>
      <c r="L5416" t="inlineStr">
        <is>
          <t>8d6bf7305100a327150cc179e31c4036</t>
        </is>
      </c>
      <c r="M5416" t="n">
        <v>539</v>
      </c>
      <c r="N5416" t="n">
        <v>539</v>
      </c>
    </row>
    <row r="5417">
      <c r="A5417" t="n">
        <v>1115</v>
      </c>
      <c r="B5417" s="2" t="n">
        <v>45557</v>
      </c>
      <c r="C5417" t="n">
        <v>32858</v>
      </c>
      <c r="D5417" t="inlineStr">
        <is>
          <t>Sollen Schweizer Unternehmen, deren Tochterfirmen oder Zulieferer im Ausland tätig sind, zur Einhaltung von Sozial- und Umweltstandards verpflichtet werden?</t>
        </is>
      </c>
      <c r="E5417" t="inlineStr">
        <is>
          <t>options4</t>
        </is>
      </c>
      <c r="F5417" t="n">
        <v>11600</v>
      </c>
      <c r="G5417" t="inlineStr">
        <is>
          <t>Wirtschaft &amp; Arbeit</t>
        </is>
      </c>
      <c r="H5417" t="inlineStr">
        <is>
          <t>Q03192</t>
        </is>
      </c>
      <c r="I5417" t="inlineStr">
        <is>
          <t>de</t>
        </is>
      </c>
      <c r="J5417" t="b">
        <v>1</v>
      </c>
      <c r="K5417" t="inlineStr">
        <is>
          <t>8d6bf7305100a327150cc179e31c4036</t>
        </is>
      </c>
      <c r="L5417" t="inlineStr">
        <is>
          <t>8d6bf7305100a327150cc179e31c4036</t>
        </is>
      </c>
      <c r="M5417" t="n">
        <v>539</v>
      </c>
      <c r="N5417" t="n">
        <v>539</v>
      </c>
    </row>
    <row r="5418">
      <c r="A5418" t="n">
        <v>1118</v>
      </c>
      <c r="B5418" s="2" t="n">
        <v>45557</v>
      </c>
      <c r="C5418" t="n">
        <v>32711</v>
      </c>
      <c r="D5418" t="inlineStr">
        <is>
          <t>Sollen Schweizer Unternehmen, deren Tochterfirmen oder Zulieferer im Ausland tätig sind, zur Einhaltung von Sozial- und Umweltstandards verpflichtet werden?</t>
        </is>
      </c>
      <c r="E5418" t="inlineStr">
        <is>
          <t>options4</t>
        </is>
      </c>
      <c r="F5418" t="n">
        <v>11564</v>
      </c>
      <c r="G5418" t="inlineStr">
        <is>
          <t>Wirtschaft &amp; Arbeit</t>
        </is>
      </c>
      <c r="H5418" t="inlineStr">
        <is>
          <t>Q03239</t>
        </is>
      </c>
      <c r="I5418" t="inlineStr">
        <is>
          <t>de</t>
        </is>
      </c>
      <c r="J5418" t="b">
        <v>1</v>
      </c>
      <c r="K5418" t="inlineStr">
        <is>
          <t>8d6bf7305100a327150cc179e31c4036</t>
        </is>
      </c>
      <c r="L5418" t="inlineStr">
        <is>
          <t>8d6bf7305100a327150cc179e31c4036</t>
        </is>
      </c>
      <c r="M5418" t="n">
        <v>539</v>
      </c>
      <c r="N5418" t="n">
        <v>539</v>
      </c>
    </row>
    <row r="5419">
      <c r="A5419" t="n">
        <v>1122</v>
      </c>
      <c r="B5419" s="2" t="n">
        <v>45557</v>
      </c>
      <c r="C5419" t="n">
        <v>32761</v>
      </c>
      <c r="D5419" t="inlineStr">
        <is>
          <t>Sollen Schweizer Unternehmen, deren Tochterfirmen oder Zulieferer im Ausland tätig sind, zur Einhaltung von Sozial- und Umweltstandards verpflichtet werden?</t>
        </is>
      </c>
      <c r="E5419" t="inlineStr">
        <is>
          <t>options4</t>
        </is>
      </c>
      <c r="F5419" t="n">
        <v>11576</v>
      </c>
      <c r="G5419" t="inlineStr">
        <is>
          <t>Wirtschaft &amp; Arbeit</t>
        </is>
      </c>
      <c r="H5419" t="inlineStr">
        <is>
          <t>Q03336</t>
        </is>
      </c>
      <c r="I5419" t="inlineStr">
        <is>
          <t>de</t>
        </is>
      </c>
      <c r="J5419" t="b">
        <v>1</v>
      </c>
      <c r="K5419" t="inlineStr">
        <is>
          <t>8d6bf7305100a327150cc179e31c4036</t>
        </is>
      </c>
      <c r="L5419" t="inlineStr">
        <is>
          <t>8d6bf7305100a327150cc179e31c4036</t>
        </is>
      </c>
      <c r="M5419" t="n">
        <v>539</v>
      </c>
      <c r="N5419" t="n">
        <v>539</v>
      </c>
    </row>
    <row r="5421">
      <c r="A5421" s="1">
        <f>== Cluster 449 – 5 Fragen – alle Fragen identisch ===</f>
        <v/>
      </c>
      <c r="B5421" s="1" t="n"/>
      <c r="C5421" s="1" t="n"/>
      <c r="D5421" s="1" t="n"/>
      <c r="E5421" s="1" t="n"/>
      <c r="F5421" s="1" t="n"/>
      <c r="G5421" s="1" t="n"/>
      <c r="H5421" s="1" t="n"/>
      <c r="I5421" s="1" t="n"/>
      <c r="J5421" s="1" t="n"/>
      <c r="K5421" s="1" t="n"/>
      <c r="L5421" s="1" t="n"/>
      <c r="M5421" s="1" t="n"/>
      <c r="N5421" s="1" t="n"/>
    </row>
    <row r="5422">
      <c r="A5422" t="inlineStr">
        <is>
          <t>ID_Wahl</t>
        </is>
      </c>
      <c r="B5422" t="inlineStr">
        <is>
          <t>Datum</t>
        </is>
      </c>
      <c r="C5422" t="inlineStr">
        <is>
          <t>Frage_ID</t>
        </is>
      </c>
      <c r="D5422" t="inlineStr">
        <is>
          <t>Frage_Text</t>
        </is>
      </c>
      <c r="E5422" t="inlineStr">
        <is>
          <t>Frage_Typ</t>
        </is>
      </c>
      <c r="F5422" t="inlineStr">
        <is>
          <t>Bereich_ID</t>
        </is>
      </c>
      <c r="G5422" t="inlineStr">
        <is>
          <t>Bereich</t>
        </is>
      </c>
      <c r="H5422" t="inlineStr">
        <is>
          <t>ID_gesamt</t>
        </is>
      </c>
      <c r="I5422" t="inlineStr">
        <is>
          <t>Sprache</t>
        </is>
      </c>
      <c r="J5422" t="inlineStr">
        <is>
          <t>Duplikat</t>
        </is>
      </c>
      <c r="K5422" t="inlineStr">
        <is>
          <t>Frage_Hash</t>
        </is>
      </c>
      <c r="L5422" t="inlineStr">
        <is>
          <t>Duplikat_Gruppe</t>
        </is>
      </c>
      <c r="M5422" t="inlineStr">
        <is>
          <t>Cluster_Duplikate</t>
        </is>
      </c>
      <c r="N5422" t="inlineStr">
        <is>
          <t>Cluster_Final</t>
        </is>
      </c>
    </row>
    <row r="5423">
      <c r="A5423" t="n">
        <v>92</v>
      </c>
      <c r="B5423" s="2" t="n">
        <v>44647</v>
      </c>
      <c r="C5423" t="n">
        <v>5529</v>
      </c>
      <c r="D5423" t="inlineStr">
        <is>
          <t>Kinder mit besonderem Bildungsbedarf (z.B. Lernschwierigkeiten oder Behinderungen) werden grundsätzlich in regulären Schulklassen unterrichtet. Befürworten Sie dies?</t>
        </is>
      </c>
      <c r="E5423" t="inlineStr">
        <is>
          <t>options4</t>
        </is>
      </c>
      <c r="F5423" t="n">
        <v>4964</v>
      </c>
      <c r="G5423" t="inlineStr">
        <is>
          <t>Bildung &amp; Schule</t>
        </is>
      </c>
      <c r="H5423" t="inlineStr">
        <is>
          <t>Q01625</t>
        </is>
      </c>
      <c r="I5423" t="inlineStr">
        <is>
          <t>de</t>
        </is>
      </c>
      <c r="J5423" t="b">
        <v>1</v>
      </c>
      <c r="K5423" t="inlineStr">
        <is>
          <t>493f00afb0359fcae7d3887c07b6cd81</t>
        </is>
      </c>
      <c r="L5423" t="inlineStr">
        <is>
          <t>493f00afb0359fcae7d3887c07b6cd81</t>
        </is>
      </c>
      <c r="M5423" t="n">
        <v>449</v>
      </c>
      <c r="N5423" t="n">
        <v>449</v>
      </c>
    </row>
    <row r="5424">
      <c r="A5424" t="n">
        <v>108</v>
      </c>
      <c r="B5424" s="2" t="n">
        <v>44647</v>
      </c>
      <c r="C5424" t="n">
        <v>5814</v>
      </c>
      <c r="D5424" t="inlineStr">
        <is>
          <t>Kinder mit besonderem Bildungsbedarf (z.B. Lernschwierigkeiten oder Behinderungen) werden grundsätzlich in regulären Schulklassen unterrichtet. Befürworten Sie dies?</t>
        </is>
      </c>
      <c r="E5424" t="inlineStr">
        <is>
          <t>options4</t>
        </is>
      </c>
      <c r="F5424" t="n">
        <v>4951</v>
      </c>
      <c r="G5424" t="inlineStr">
        <is>
          <t>Bildung &amp; Schule</t>
        </is>
      </c>
      <c r="H5424" t="inlineStr">
        <is>
          <t>Q01678</t>
        </is>
      </c>
      <c r="I5424" t="inlineStr">
        <is>
          <t>de</t>
        </is>
      </c>
      <c r="J5424" t="b">
        <v>1</v>
      </c>
      <c r="K5424" t="inlineStr">
        <is>
          <t>493f00afb0359fcae7d3887c07b6cd81</t>
        </is>
      </c>
      <c r="L5424" t="inlineStr">
        <is>
          <t>493f00afb0359fcae7d3887c07b6cd81</t>
        </is>
      </c>
      <c r="M5424" t="n">
        <v>449</v>
      </c>
      <c r="N5424" t="n">
        <v>449</v>
      </c>
    </row>
    <row r="5425">
      <c r="A5425" t="n">
        <v>95</v>
      </c>
      <c r="B5425" s="2" t="n">
        <v>44647</v>
      </c>
      <c r="C5425" t="n">
        <v>5713</v>
      </c>
      <c r="D5425" t="inlineStr">
        <is>
          <t>Kinder mit besonderem Bildungsbedarf (z.B. Lernschwierigkeiten oder Behinderungen) werden grundsätzlich in regulären Schulklassen unterrichtet. Befürworten Sie dies?</t>
        </is>
      </c>
      <c r="E5425" t="inlineStr">
        <is>
          <t>options4</t>
        </is>
      </c>
      <c r="F5425" t="n">
        <v>4965</v>
      </c>
      <c r="G5425" t="inlineStr">
        <is>
          <t>Bildung &amp; Schule</t>
        </is>
      </c>
      <c r="H5425" t="inlineStr">
        <is>
          <t>Q01733</t>
        </is>
      </c>
      <c r="I5425" t="inlineStr">
        <is>
          <t>de</t>
        </is>
      </c>
      <c r="J5425" t="b">
        <v>1</v>
      </c>
      <c r="K5425" t="inlineStr">
        <is>
          <t>493f00afb0359fcae7d3887c07b6cd81</t>
        </is>
      </c>
      <c r="L5425" t="inlineStr">
        <is>
          <t>493f00afb0359fcae7d3887c07b6cd81</t>
        </is>
      </c>
      <c r="M5425" t="n">
        <v>449</v>
      </c>
      <c r="N5425" t="n">
        <v>449</v>
      </c>
    </row>
    <row r="5426">
      <c r="A5426" t="n">
        <v>102</v>
      </c>
      <c r="B5426" s="2" t="n">
        <v>44605</v>
      </c>
      <c r="C5426" t="n">
        <v>4889</v>
      </c>
      <c r="D5426" t="inlineStr">
        <is>
          <t>Kinder mit besonderem Bildungsbedarf (z.B. Lernschwierigkeiten oder Behinderungen) werden grundsätzlich in regulären Schulklassen unterrichtet. Befürworten Sie dies?</t>
        </is>
      </c>
      <c r="E5426" t="inlineStr">
        <is>
          <t>options4</t>
        </is>
      </c>
      <c r="F5426" t="n">
        <v>4953</v>
      </c>
      <c r="G5426" t="inlineStr">
        <is>
          <t>Bildung &amp; Schule</t>
        </is>
      </c>
      <c r="H5426" t="inlineStr">
        <is>
          <t>Q01784</t>
        </is>
      </c>
      <c r="I5426" t="inlineStr">
        <is>
          <t>de</t>
        </is>
      </c>
      <c r="J5426" t="b">
        <v>1</v>
      </c>
      <c r="K5426" t="inlineStr">
        <is>
          <t>493f00afb0359fcae7d3887c07b6cd81</t>
        </is>
      </c>
      <c r="L5426" t="inlineStr">
        <is>
          <t>493f00afb0359fcae7d3887c07b6cd81</t>
        </is>
      </c>
      <c r="M5426" t="n">
        <v>449</v>
      </c>
      <c r="N5426" t="n">
        <v>449</v>
      </c>
    </row>
    <row r="5427">
      <c r="A5427" t="n">
        <v>109</v>
      </c>
      <c r="B5427" s="2" t="n">
        <v>44647</v>
      </c>
      <c r="C5427" t="n">
        <v>5504</v>
      </c>
      <c r="D5427" t="inlineStr">
        <is>
          <t>Kinder mit besonderem Bildungsbedarf (z.B. Lernschwierigkeiten oder Behinderungen) werden grundsätzlich in regulären Schulklassen unterrichtet. Befürworten Sie dies?</t>
        </is>
      </c>
      <c r="E5427" t="inlineStr">
        <is>
          <t>options4</t>
        </is>
      </c>
      <c r="F5427" t="n">
        <v>4963</v>
      </c>
      <c r="G5427" t="inlineStr">
        <is>
          <t>Bildung &amp; Schule</t>
        </is>
      </c>
      <c r="H5427" t="inlineStr">
        <is>
          <t>Q01948</t>
        </is>
      </c>
      <c r="I5427" t="inlineStr">
        <is>
          <t>de</t>
        </is>
      </c>
      <c r="J5427" t="b">
        <v>1</v>
      </c>
      <c r="K5427" t="inlineStr">
        <is>
          <t>493f00afb0359fcae7d3887c07b6cd81</t>
        </is>
      </c>
      <c r="L5427" t="inlineStr">
        <is>
          <t>493f00afb0359fcae7d3887c07b6cd81</t>
        </is>
      </c>
      <c r="M5427" t="n">
        <v>449</v>
      </c>
      <c r="N5427" t="n">
        <v>449</v>
      </c>
    </row>
    <row r="5429">
      <c r="A5429" s="1">
        <f>== Cluster 566 – 5 Fragen – alle Fragen identisch ===</f>
        <v/>
      </c>
      <c r="B5429" s="1" t="n"/>
      <c r="C5429" s="1" t="n"/>
      <c r="D5429" s="1" t="n"/>
      <c r="E5429" s="1" t="n"/>
      <c r="F5429" s="1" t="n"/>
      <c r="G5429" s="1" t="n"/>
      <c r="H5429" s="1" t="n"/>
      <c r="I5429" s="1" t="n"/>
      <c r="J5429" s="1" t="n"/>
      <c r="K5429" s="1" t="n"/>
      <c r="L5429" s="1" t="n"/>
      <c r="M5429" s="1" t="n"/>
      <c r="N5429" s="1" t="n"/>
    </row>
    <row r="5430">
      <c r="A5430" t="inlineStr">
        <is>
          <t>ID_Wahl</t>
        </is>
      </c>
      <c r="B5430" t="inlineStr">
        <is>
          <t>Datum</t>
        </is>
      </c>
      <c r="C5430" t="inlineStr">
        <is>
          <t>Frage_ID</t>
        </is>
      </c>
      <c r="D5430" t="inlineStr">
        <is>
          <t>Frage_Text</t>
        </is>
      </c>
      <c r="E5430" t="inlineStr">
        <is>
          <t>Frage_Typ</t>
        </is>
      </c>
      <c r="F5430" t="inlineStr">
        <is>
          <t>Bereich_ID</t>
        </is>
      </c>
      <c r="G5430" t="inlineStr">
        <is>
          <t>Bereich</t>
        </is>
      </c>
      <c r="H5430" t="inlineStr">
        <is>
          <t>ID_gesamt</t>
        </is>
      </c>
      <c r="I5430" t="inlineStr">
        <is>
          <t>Sprache</t>
        </is>
      </c>
      <c r="J5430" t="inlineStr">
        <is>
          <t>Duplikat</t>
        </is>
      </c>
      <c r="K5430" t="inlineStr">
        <is>
          <t>Frage_Hash</t>
        </is>
      </c>
      <c r="L5430" t="inlineStr">
        <is>
          <t>Duplikat_Gruppe</t>
        </is>
      </c>
      <c r="M5430" t="inlineStr">
        <is>
          <t>Cluster_Duplikate</t>
        </is>
      </c>
      <c r="N5430" t="inlineStr">
        <is>
          <t>Cluster_Final</t>
        </is>
      </c>
    </row>
    <row r="5431">
      <c r="A5431" t="n">
        <v>1105</v>
      </c>
      <c r="B5431" s="2" t="n">
        <v>45396</v>
      </c>
      <c r="C5431" t="n">
        <v>32355</v>
      </c>
      <c r="D5431" t="inlineStr">
        <is>
          <t>Befürworten Sie das Scannen von Autonummern im Rahmen der automatisierten Fahrzeugfahndung?</t>
        </is>
      </c>
      <c r="E5431" t="inlineStr">
        <is>
          <t>options4</t>
        </is>
      </c>
      <c r="F5431" t="n">
        <v>11509</v>
      </c>
      <c r="G5431" t="inlineStr">
        <is>
          <t>Sicherheit &amp; Polizei</t>
        </is>
      </c>
      <c r="H5431" t="inlineStr">
        <is>
          <t>Q02915</t>
        </is>
      </c>
      <c r="I5431" t="inlineStr">
        <is>
          <t>de</t>
        </is>
      </c>
      <c r="J5431" t="b">
        <v>1</v>
      </c>
      <c r="K5431" t="inlineStr">
        <is>
          <t>f2fbf323f42fa3be0f759a45cc605355</t>
        </is>
      </c>
      <c r="L5431" t="inlineStr">
        <is>
          <t>f2fbf323f42fa3be0f759a45cc605355</t>
        </is>
      </c>
      <c r="M5431" t="n">
        <v>566</v>
      </c>
      <c r="N5431" t="n">
        <v>566</v>
      </c>
    </row>
    <row r="5432">
      <c r="A5432" t="n">
        <v>1094</v>
      </c>
      <c r="B5432" s="2" t="n">
        <v>45354</v>
      </c>
      <c r="C5432" t="n">
        <v>32434</v>
      </c>
      <c r="D5432" t="inlineStr">
        <is>
          <t>Befürworten Sie das Scannen von Autonummern im Rahmen der automatisierten Fahrzeugfahndung?</t>
        </is>
      </c>
      <c r="E5432" t="inlineStr">
        <is>
          <t>options4</t>
        </is>
      </c>
      <c r="F5432" t="n">
        <v>11488</v>
      </c>
      <c r="G5432" t="inlineStr">
        <is>
          <t>Sicherheit &amp; Polizei</t>
        </is>
      </c>
      <c r="H5432" t="inlineStr">
        <is>
          <t>Q02969</t>
        </is>
      </c>
      <c r="I5432" t="inlineStr">
        <is>
          <t>de</t>
        </is>
      </c>
      <c r="J5432" t="b">
        <v>1</v>
      </c>
      <c r="K5432" t="inlineStr">
        <is>
          <t>f2fbf323f42fa3be0f759a45cc605355</t>
        </is>
      </c>
      <c r="L5432" t="inlineStr">
        <is>
          <t>f2fbf323f42fa3be0f759a45cc605355</t>
        </is>
      </c>
      <c r="M5432" t="n">
        <v>566</v>
      </c>
      <c r="N5432" t="n">
        <v>566</v>
      </c>
    </row>
    <row r="5433">
      <c r="A5433" t="n">
        <v>1106</v>
      </c>
      <c r="B5433" s="2" t="n">
        <v>45403</v>
      </c>
      <c r="C5433" t="n">
        <v>32483</v>
      </c>
      <c r="D5433" t="inlineStr">
        <is>
          <t>Befürworten Sie das Scannen von Autonummern im Rahmen der automatisierten Fahrzeugfahndung?</t>
        </is>
      </c>
      <c r="E5433" t="inlineStr">
        <is>
          <t>options4</t>
        </is>
      </c>
      <c r="F5433" t="n">
        <v>11499</v>
      </c>
      <c r="G5433" t="inlineStr">
        <is>
          <t>Sicherheit &amp; Polizei</t>
        </is>
      </c>
      <c r="H5433" t="inlineStr">
        <is>
          <t>Q03018</t>
        </is>
      </c>
      <c r="I5433" t="inlineStr">
        <is>
          <t>de</t>
        </is>
      </c>
      <c r="J5433" t="b">
        <v>1</v>
      </c>
      <c r="K5433" t="inlineStr">
        <is>
          <t>f2fbf323f42fa3be0f759a45cc605355</t>
        </is>
      </c>
      <c r="L5433" t="inlineStr">
        <is>
          <t>f2fbf323f42fa3be0f759a45cc605355</t>
        </is>
      </c>
      <c r="M5433" t="n">
        <v>566</v>
      </c>
      <c r="N5433" t="n">
        <v>566</v>
      </c>
    </row>
    <row r="5434">
      <c r="A5434" t="n">
        <v>1097</v>
      </c>
      <c r="B5434" s="2" t="n">
        <v>45389</v>
      </c>
      <c r="C5434" t="n">
        <v>32536</v>
      </c>
      <c r="D5434" t="inlineStr">
        <is>
          <t>Befürworten Sie das Scannen von Autonummern im Rahmen der automatisierten Fahrzeugfahndung?</t>
        </is>
      </c>
      <c r="E5434" t="inlineStr">
        <is>
          <t>options4</t>
        </is>
      </c>
      <c r="F5434" t="n">
        <v>11521</v>
      </c>
      <c r="G5434" t="inlineStr">
        <is>
          <t>Sicherheit &amp; Polizei</t>
        </is>
      </c>
      <c r="H5434" t="inlineStr">
        <is>
          <t>Q03067</t>
        </is>
      </c>
      <c r="I5434" t="inlineStr">
        <is>
          <t>de</t>
        </is>
      </c>
      <c r="J5434" t="b">
        <v>1</v>
      </c>
      <c r="K5434" t="inlineStr">
        <is>
          <t>f2fbf323f42fa3be0f759a45cc605355</t>
        </is>
      </c>
      <c r="L5434" t="inlineStr">
        <is>
          <t>f2fbf323f42fa3be0f759a45cc605355</t>
        </is>
      </c>
      <c r="M5434" t="n">
        <v>566</v>
      </c>
      <c r="N5434" t="n">
        <v>566</v>
      </c>
    </row>
    <row r="5435">
      <c r="A5435" t="n">
        <v>1124</v>
      </c>
      <c r="B5435" s="2" t="n">
        <v>45585</v>
      </c>
      <c r="C5435" t="n">
        <v>32977</v>
      </c>
      <c r="D5435" t="inlineStr">
        <is>
          <t>Befürworten Sie das Scannen von Autonummern im Rahmen der automatisierten Fahrzeugfahndung?</t>
        </is>
      </c>
      <c r="E5435" t="inlineStr">
        <is>
          <t>options4</t>
        </is>
      </c>
      <c r="F5435" t="n">
        <v>11628</v>
      </c>
      <c r="G5435" t="inlineStr">
        <is>
          <t>Sicherheit &amp; Polizei</t>
        </is>
      </c>
      <c r="H5435" t="inlineStr">
        <is>
          <t>Q03407</t>
        </is>
      </c>
      <c r="I5435" t="inlineStr">
        <is>
          <t>de</t>
        </is>
      </c>
      <c r="J5435" t="b">
        <v>1</v>
      </c>
      <c r="K5435" t="inlineStr">
        <is>
          <t>f2fbf323f42fa3be0f759a45cc605355</t>
        </is>
      </c>
      <c r="L5435" t="inlineStr">
        <is>
          <t>f2fbf323f42fa3be0f759a45cc605355</t>
        </is>
      </c>
      <c r="M5435" t="n">
        <v>566</v>
      </c>
      <c r="N5435" t="n">
        <v>566</v>
      </c>
    </row>
    <row r="5437">
      <c r="A5437" s="1">
        <f>== Cluster 574 – 5 Fragen – alle Fragen identisch ===</f>
        <v/>
      </c>
      <c r="B5437" s="1" t="n"/>
      <c r="C5437" s="1" t="n"/>
      <c r="D5437" s="1" t="n"/>
      <c r="E5437" s="1" t="n"/>
      <c r="F5437" s="1" t="n"/>
      <c r="G5437" s="1" t="n"/>
      <c r="H5437" s="1" t="n"/>
      <c r="I5437" s="1" t="n"/>
      <c r="J5437" s="1" t="n"/>
      <c r="K5437" s="1" t="n"/>
      <c r="L5437" s="1" t="n"/>
      <c r="M5437" s="1" t="n"/>
      <c r="N5437" s="1" t="n"/>
    </row>
    <row r="5438">
      <c r="A5438" t="inlineStr">
        <is>
          <t>ID_Wahl</t>
        </is>
      </c>
      <c r="B5438" t="inlineStr">
        <is>
          <t>Datum</t>
        </is>
      </c>
      <c r="C5438" t="inlineStr">
        <is>
          <t>Frage_ID</t>
        </is>
      </c>
      <c r="D5438" t="inlineStr">
        <is>
          <t>Frage_Text</t>
        </is>
      </c>
      <c r="E5438" t="inlineStr">
        <is>
          <t>Frage_Typ</t>
        </is>
      </c>
      <c r="F5438" t="inlineStr">
        <is>
          <t>Bereich_ID</t>
        </is>
      </c>
      <c r="G5438" t="inlineStr">
        <is>
          <t>Bereich</t>
        </is>
      </c>
      <c r="H5438" t="inlineStr">
        <is>
          <t>ID_gesamt</t>
        </is>
      </c>
      <c r="I5438" t="inlineStr">
        <is>
          <t>Sprache</t>
        </is>
      </c>
      <c r="J5438" t="inlineStr">
        <is>
          <t>Duplikat</t>
        </is>
      </c>
      <c r="K5438" t="inlineStr">
        <is>
          <t>Frage_Hash</t>
        </is>
      </c>
      <c r="L5438" t="inlineStr">
        <is>
          <t>Duplikat_Gruppe</t>
        </is>
      </c>
      <c r="M5438" t="inlineStr">
        <is>
          <t>Cluster_Duplikate</t>
        </is>
      </c>
      <c r="N5438" t="inlineStr">
        <is>
          <t>Cluster_Final</t>
        </is>
      </c>
    </row>
    <row r="5439">
      <c r="A5439" t="n">
        <v>1100</v>
      </c>
      <c r="B5439" s="2" t="n">
        <v>45410</v>
      </c>
      <c r="C5439" t="n">
        <v>32567</v>
      </c>
      <c r="D5439" t="inlineStr">
        <is>
          <t>Soll die Schweiz ein umfassendes Freihandelsabkommen
(inkl. Landwirtschaft) mit den USA anstreben?</t>
        </is>
      </c>
      <c r="E5439" t="inlineStr">
        <is>
          <t>options4</t>
        </is>
      </c>
      <c r="F5439" t="n">
        <v>11528</v>
      </c>
      <c r="G5439" t="inlineStr">
        <is>
          <t>Wirtschaft &amp; Arbeit</t>
        </is>
      </c>
      <c r="H5439" t="inlineStr">
        <is>
          <t>Q03097</t>
        </is>
      </c>
      <c r="I5439" t="inlineStr">
        <is>
          <t>de</t>
        </is>
      </c>
      <c r="J5439" t="b">
        <v>1</v>
      </c>
      <c r="K5439" t="inlineStr">
        <is>
          <t>83f7fe7900017b77440c1b2f52ba6cf9</t>
        </is>
      </c>
      <c r="L5439" t="inlineStr">
        <is>
          <t>83f7fe7900017b77440c1b2f52ba6cf9</t>
        </is>
      </c>
      <c r="M5439" t="n">
        <v>574</v>
      </c>
      <c r="N5439" t="n">
        <v>574</v>
      </c>
    </row>
    <row r="5440">
      <c r="A5440" t="n">
        <v>1112</v>
      </c>
      <c r="B5440" s="2" t="n">
        <v>45557</v>
      </c>
      <c r="C5440" t="n">
        <v>32808</v>
      </c>
      <c r="D5440" t="inlineStr">
        <is>
          <t>Soll die Schweiz ein umfassendes Freihandelsabkommen
(inkl. Landwirtschaft) mit den USA anstreben?</t>
        </is>
      </c>
      <c r="E5440" t="inlineStr">
        <is>
          <t>options4</t>
        </is>
      </c>
      <c r="F5440" t="n">
        <v>11588</v>
      </c>
      <c r="G5440" t="inlineStr">
        <is>
          <t>Wirtschaft &amp; Arbeit</t>
        </is>
      </c>
      <c r="H5440" t="inlineStr">
        <is>
          <t>Q03142</t>
        </is>
      </c>
      <c r="I5440" t="inlineStr">
        <is>
          <t>de</t>
        </is>
      </c>
      <c r="J5440" t="b">
        <v>1</v>
      </c>
      <c r="K5440" t="inlineStr">
        <is>
          <t>83f7fe7900017b77440c1b2f52ba6cf9</t>
        </is>
      </c>
      <c r="L5440" t="inlineStr">
        <is>
          <t>83f7fe7900017b77440c1b2f52ba6cf9</t>
        </is>
      </c>
      <c r="M5440" t="n">
        <v>574</v>
      </c>
      <c r="N5440" t="n">
        <v>574</v>
      </c>
    </row>
    <row r="5441">
      <c r="A5441" t="n">
        <v>1118</v>
      </c>
      <c r="B5441" s="2" t="n">
        <v>45557</v>
      </c>
      <c r="C5441" t="n">
        <v>32710</v>
      </c>
      <c r="D5441" t="inlineStr">
        <is>
          <t>Soll die Schweiz ein umfassendes Freihandelsabkommen
(inkl. Landwirtschaft) mit den USA anstreben?</t>
        </is>
      </c>
      <c r="E5441" t="inlineStr">
        <is>
          <t>options4</t>
        </is>
      </c>
      <c r="F5441" t="n">
        <v>11564</v>
      </c>
      <c r="G5441" t="inlineStr">
        <is>
          <t>Wirtschaft &amp; Arbeit</t>
        </is>
      </c>
      <c r="H5441" t="inlineStr">
        <is>
          <t>Q03238</t>
        </is>
      </c>
      <c r="I5441" t="inlineStr">
        <is>
          <t>de</t>
        </is>
      </c>
      <c r="J5441" t="b">
        <v>1</v>
      </c>
      <c r="K5441" t="inlineStr">
        <is>
          <t>83f7fe7900017b77440c1b2f52ba6cf9</t>
        </is>
      </c>
      <c r="L5441" t="inlineStr">
        <is>
          <t>83f7fe7900017b77440c1b2f52ba6cf9</t>
        </is>
      </c>
      <c r="M5441" t="n">
        <v>574</v>
      </c>
      <c r="N5441" t="n">
        <v>574</v>
      </c>
    </row>
    <row r="5442">
      <c r="A5442" t="n">
        <v>1121</v>
      </c>
      <c r="B5442" s="2" t="n">
        <v>45557</v>
      </c>
      <c r="C5442" t="n">
        <v>32664</v>
      </c>
      <c r="D5442" t="inlineStr">
        <is>
          <t>Soll die Schweiz ein umfassendes Freihandelsabkommen
(inkl. Landwirtschaft) mit den USA anstreben?</t>
        </is>
      </c>
      <c r="E5442" t="inlineStr">
        <is>
          <t>options4</t>
        </is>
      </c>
      <c r="F5442" t="n">
        <v>11552</v>
      </c>
      <c r="G5442" t="inlineStr">
        <is>
          <t>Wirtschaft &amp; Arbeit</t>
        </is>
      </c>
      <c r="H5442" t="inlineStr">
        <is>
          <t>Q03286</t>
        </is>
      </c>
      <c r="I5442" t="inlineStr">
        <is>
          <t>de</t>
        </is>
      </c>
      <c r="J5442" t="b">
        <v>1</v>
      </c>
      <c r="K5442" t="inlineStr">
        <is>
          <t>83f7fe7900017b77440c1b2f52ba6cf9</t>
        </is>
      </c>
      <c r="L5442" t="inlineStr">
        <is>
          <t>83f7fe7900017b77440c1b2f52ba6cf9</t>
        </is>
      </c>
      <c r="M5442" t="n">
        <v>574</v>
      </c>
      <c r="N5442" t="n">
        <v>574</v>
      </c>
    </row>
    <row r="5443">
      <c r="A5443" t="n">
        <v>1122</v>
      </c>
      <c r="B5443" s="2" t="n">
        <v>45557</v>
      </c>
      <c r="C5443" t="n">
        <v>32760</v>
      </c>
      <c r="D5443" t="inlineStr">
        <is>
          <t>Soll die Schweiz ein umfassendes Freihandelsabkommen
(inkl. Landwirtschaft) mit den USA anstreben?</t>
        </is>
      </c>
      <c r="E5443" t="inlineStr">
        <is>
          <t>options4</t>
        </is>
      </c>
      <c r="F5443" t="n">
        <v>11576</v>
      </c>
      <c r="G5443" t="inlineStr">
        <is>
          <t>Wirtschaft &amp; Arbeit</t>
        </is>
      </c>
      <c r="H5443" t="inlineStr">
        <is>
          <t>Q03335</t>
        </is>
      </c>
      <c r="I5443" t="inlineStr">
        <is>
          <t>de</t>
        </is>
      </c>
      <c r="J5443" t="b">
        <v>1</v>
      </c>
      <c r="K5443" t="inlineStr">
        <is>
          <t>83f7fe7900017b77440c1b2f52ba6cf9</t>
        </is>
      </c>
      <c r="L5443" t="inlineStr">
        <is>
          <t>83f7fe7900017b77440c1b2f52ba6cf9</t>
        </is>
      </c>
      <c r="M5443" t="n">
        <v>574</v>
      </c>
      <c r="N5443" t="n">
        <v>574</v>
      </c>
    </row>
    <row r="5445">
      <c r="A5445" s="1">
        <f>== Cluster 550 – 5 Fragen – alle Fragen identisch ===</f>
        <v/>
      </c>
      <c r="B5445" s="1" t="n"/>
      <c r="C5445" s="1" t="n"/>
      <c r="D5445" s="1" t="n"/>
      <c r="E5445" s="1" t="n"/>
      <c r="F5445" s="1" t="n"/>
      <c r="G5445" s="1" t="n"/>
      <c r="H5445" s="1" t="n"/>
      <c r="I5445" s="1" t="n"/>
      <c r="J5445" s="1" t="n"/>
      <c r="K5445" s="1" t="n"/>
      <c r="L5445" s="1" t="n"/>
      <c r="M5445" s="1" t="n"/>
      <c r="N5445" s="1" t="n"/>
    </row>
    <row r="5446">
      <c r="A5446" t="inlineStr">
        <is>
          <t>ID_Wahl</t>
        </is>
      </c>
      <c r="B5446" t="inlineStr">
        <is>
          <t>Datum</t>
        </is>
      </c>
      <c r="C5446" t="inlineStr">
        <is>
          <t>Frage_ID</t>
        </is>
      </c>
      <c r="D5446" t="inlineStr">
        <is>
          <t>Frage_Text</t>
        </is>
      </c>
      <c r="E5446" t="inlineStr">
        <is>
          <t>Frage_Typ</t>
        </is>
      </c>
      <c r="F5446" t="inlineStr">
        <is>
          <t>Bereich_ID</t>
        </is>
      </c>
      <c r="G5446" t="inlineStr">
        <is>
          <t>Bereich</t>
        </is>
      </c>
      <c r="H5446" t="inlineStr">
        <is>
          <t>ID_gesamt</t>
        </is>
      </c>
      <c r="I5446" t="inlineStr">
        <is>
          <t>Sprache</t>
        </is>
      </c>
      <c r="J5446" t="inlineStr">
        <is>
          <t>Duplikat</t>
        </is>
      </c>
      <c r="K5446" t="inlineStr">
        <is>
          <t>Frage_Hash</t>
        </is>
      </c>
      <c r="L5446" t="inlineStr">
        <is>
          <t>Duplikat_Gruppe</t>
        </is>
      </c>
      <c r="M5446" t="inlineStr">
        <is>
          <t>Cluster_Duplikate</t>
        </is>
      </c>
      <c r="N5446" t="inlineStr">
        <is>
          <t>Cluster_Final</t>
        </is>
      </c>
    </row>
    <row r="5447">
      <c r="A5447" t="n">
        <v>1086</v>
      </c>
      <c r="B5447" s="2" t="n">
        <v>45354</v>
      </c>
      <c r="C5447" t="n">
        <v>32307</v>
      </c>
      <c r="D5447" t="inlineStr">
        <is>
          <t>Soll die Gemeinde die finanzielle Unterstützung von Asylsuchenden auf ein Minimum reduzieren (z.B. Verzicht auf Kostenübernahme für Weiterbildungsprogramme)?</t>
        </is>
      </c>
      <c r="E5447" t="inlineStr">
        <is>
          <t>options4</t>
        </is>
      </c>
      <c r="F5447" t="n">
        <v>11467</v>
      </c>
      <c r="G5447" t="inlineStr">
        <is>
          <t>Migration &amp; Integration</t>
        </is>
      </c>
      <c r="H5447" t="inlineStr">
        <is>
          <t>Q02836</t>
        </is>
      </c>
      <c r="I5447" t="inlineStr">
        <is>
          <t>de</t>
        </is>
      </c>
      <c r="J5447" t="b">
        <v>1</v>
      </c>
      <c r="K5447" t="inlineStr">
        <is>
          <t>076aacf5e9e7bdaaa62902d36744dfc5</t>
        </is>
      </c>
      <c r="L5447" t="inlineStr">
        <is>
          <t>076aacf5e9e7bdaaa62902d36744dfc5</t>
        </is>
      </c>
      <c r="M5447" t="n">
        <v>550</v>
      </c>
      <c r="N5447" t="n">
        <v>550</v>
      </c>
    </row>
    <row r="5448">
      <c r="A5448" t="n">
        <v>1118</v>
      </c>
      <c r="B5448" s="2" t="n">
        <v>45557</v>
      </c>
      <c r="C5448" t="n">
        <v>32701</v>
      </c>
      <c r="D5448" t="inlineStr">
        <is>
          <t>Soll die Gemeinde die finanzielle Unterstützung von Asylsuchenden auf ein Minimum reduzieren (z.B. Verzicht auf Kostenübernahme für Weiterbildungsprogramme)?</t>
        </is>
      </c>
      <c r="E5448" t="inlineStr">
        <is>
          <t>options4</t>
        </is>
      </c>
      <c r="F5448" t="n">
        <v>11561</v>
      </c>
      <c r="G5448" t="inlineStr">
        <is>
          <t>Migration &amp; Integration</t>
        </is>
      </c>
      <c r="H5448" t="inlineStr">
        <is>
          <t>Q03229</t>
        </is>
      </c>
      <c r="I5448" t="inlineStr">
        <is>
          <t>de</t>
        </is>
      </c>
      <c r="J5448" t="b">
        <v>1</v>
      </c>
      <c r="K5448" t="inlineStr">
        <is>
          <t>076aacf5e9e7bdaaa62902d36744dfc5</t>
        </is>
      </c>
      <c r="L5448" t="inlineStr">
        <is>
          <t>076aacf5e9e7bdaaa62902d36744dfc5</t>
        </is>
      </c>
      <c r="M5448" t="n">
        <v>550</v>
      </c>
      <c r="N5448" t="n">
        <v>550</v>
      </c>
    </row>
    <row r="5449">
      <c r="A5449" t="n">
        <v>1121</v>
      </c>
      <c r="B5449" s="2" t="n">
        <v>45557</v>
      </c>
      <c r="C5449" t="n">
        <v>32652</v>
      </c>
      <c r="D5449" t="inlineStr">
        <is>
          <t>Soll die Gemeinde die finanzielle Unterstützung von Asylsuchenden auf ein Minimum reduzieren (z.B. Verzicht auf Kostenübernahme für Weiterbildungsprogramme)?</t>
        </is>
      </c>
      <c r="E5449" t="inlineStr">
        <is>
          <t>options4</t>
        </is>
      </c>
      <c r="F5449" t="n">
        <v>11549</v>
      </c>
      <c r="G5449" t="inlineStr">
        <is>
          <t>Migration &amp; Integration</t>
        </is>
      </c>
      <c r="H5449" t="inlineStr">
        <is>
          <t>Q03274</t>
        </is>
      </c>
      <c r="I5449" t="inlineStr">
        <is>
          <t>de</t>
        </is>
      </c>
      <c r="J5449" t="b">
        <v>1</v>
      </c>
      <c r="K5449" t="inlineStr">
        <is>
          <t>076aacf5e9e7bdaaa62902d36744dfc5</t>
        </is>
      </c>
      <c r="L5449" t="inlineStr">
        <is>
          <t>076aacf5e9e7bdaaa62902d36744dfc5</t>
        </is>
      </c>
      <c r="M5449" t="n">
        <v>550</v>
      </c>
      <c r="N5449" t="n">
        <v>550</v>
      </c>
    </row>
    <row r="5450">
      <c r="A5450" t="n">
        <v>1129</v>
      </c>
      <c r="B5450" s="2" t="n">
        <v>45620</v>
      </c>
      <c r="C5450" t="n">
        <v>33045</v>
      </c>
      <c r="D5450" t="inlineStr">
        <is>
          <t>Soll die Gemeinde die finanzielle Unterstützung von Asylsuchenden auf ein Minimum reduzieren (z.B. Verzicht auf Kostenübernahme für Weiterbildungsprogramme)?</t>
        </is>
      </c>
      <c r="E5450" t="inlineStr">
        <is>
          <t>options4</t>
        </is>
      </c>
      <c r="F5450" t="n">
        <v>11644</v>
      </c>
      <c r="G5450" t="inlineStr">
        <is>
          <t>Migration &amp; Integration</t>
        </is>
      </c>
      <c r="H5450" t="inlineStr">
        <is>
          <t>Q03475</t>
        </is>
      </c>
      <c r="I5450" t="inlineStr">
        <is>
          <t>de</t>
        </is>
      </c>
      <c r="J5450" t="b">
        <v>1</v>
      </c>
      <c r="K5450" t="inlineStr">
        <is>
          <t>076aacf5e9e7bdaaa62902d36744dfc5</t>
        </is>
      </c>
      <c r="L5450" t="inlineStr">
        <is>
          <t>076aacf5e9e7bdaaa62902d36744dfc5</t>
        </is>
      </c>
      <c r="M5450" t="n">
        <v>550</v>
      </c>
      <c r="N5450" t="n">
        <v>550</v>
      </c>
    </row>
    <row r="5451">
      <c r="A5451" t="n">
        <v>1131</v>
      </c>
      <c r="B5451" s="2" t="n">
        <v>45620</v>
      </c>
      <c r="C5451" t="n">
        <v>33091</v>
      </c>
      <c r="D5451" t="inlineStr">
        <is>
          <t>Soll die Gemeinde die finanzielle Unterstützung von Asylsuchenden auf ein Minimum reduzieren (z.B. Verzicht auf Kostenübernahme für Weiterbildungsprogramme)?</t>
        </is>
      </c>
      <c r="E5451" t="inlineStr">
        <is>
          <t>options4</t>
        </is>
      </c>
      <c r="F5451" t="n">
        <v>11656</v>
      </c>
      <c r="G5451" t="inlineStr">
        <is>
          <t>Migration &amp; Integration</t>
        </is>
      </c>
      <c r="H5451" t="inlineStr">
        <is>
          <t>Q03521</t>
        </is>
      </c>
      <c r="I5451" t="inlineStr">
        <is>
          <t>de</t>
        </is>
      </c>
      <c r="J5451" t="b">
        <v>1</v>
      </c>
      <c r="K5451" t="inlineStr">
        <is>
          <t>076aacf5e9e7bdaaa62902d36744dfc5</t>
        </is>
      </c>
      <c r="L5451" t="inlineStr">
        <is>
          <t>076aacf5e9e7bdaaa62902d36744dfc5</t>
        </is>
      </c>
      <c r="M5451" t="n">
        <v>550</v>
      </c>
      <c r="N5451" t="n">
        <v>550</v>
      </c>
    </row>
    <row r="5453">
      <c r="A5453" s="1">
        <f>== Cluster 430 – 5 Fragen – unterschiedliche Fragen vorhanden ===</f>
        <v/>
      </c>
      <c r="B5453" s="1" t="n"/>
      <c r="C5453" s="1" t="n"/>
      <c r="D5453" s="1" t="n"/>
      <c r="E5453" s="1" t="n"/>
      <c r="F5453" s="1" t="n"/>
      <c r="G5453" s="1" t="n"/>
      <c r="H5453" s="1" t="n"/>
      <c r="I5453" s="1" t="n"/>
      <c r="J5453" s="1" t="n"/>
      <c r="K5453" s="1" t="n"/>
      <c r="L5453" s="1" t="n"/>
      <c r="M5453" s="1" t="n"/>
      <c r="N5453" s="1" t="n"/>
    </row>
    <row r="5454">
      <c r="A5454" t="inlineStr">
        <is>
          <t>ID_Wahl</t>
        </is>
      </c>
      <c r="B5454" t="inlineStr">
        <is>
          <t>Datum</t>
        </is>
      </c>
      <c r="C5454" t="inlineStr">
        <is>
          <t>Frage_ID</t>
        </is>
      </c>
      <c r="D5454" t="inlineStr">
        <is>
          <t>Frage_Text</t>
        </is>
      </c>
      <c r="E5454" t="inlineStr">
        <is>
          <t>Frage_Typ</t>
        </is>
      </c>
      <c r="F5454" t="inlineStr">
        <is>
          <t>Bereich_ID</t>
        </is>
      </c>
      <c r="G5454" t="inlineStr">
        <is>
          <t>Bereich</t>
        </is>
      </c>
      <c r="H5454" t="inlineStr">
        <is>
          <t>ID_gesamt</t>
        </is>
      </c>
      <c r="I5454" t="inlineStr">
        <is>
          <t>Sprache</t>
        </is>
      </c>
      <c r="J5454" t="inlineStr">
        <is>
          <t>Duplikat</t>
        </is>
      </c>
      <c r="K5454" t="inlineStr">
        <is>
          <t>Frage_Hash</t>
        </is>
      </c>
      <c r="L5454" t="inlineStr">
        <is>
          <t>Duplikat_Gruppe</t>
        </is>
      </c>
      <c r="M5454" t="inlineStr">
        <is>
          <t>Cluster_Duplikate</t>
        </is>
      </c>
      <c r="N5454" t="inlineStr">
        <is>
          <t>Cluster_Final</t>
        </is>
      </c>
    </row>
    <row r="5455">
      <c r="A5455" t="n">
        <v>83</v>
      </c>
      <c r="B5455" s="2" t="n">
        <v>44605</v>
      </c>
      <c r="C5455" t="n">
        <v>4704</v>
      </c>
      <c r="D5455" t="inlineStr">
        <is>
          <t xml:space="preserve"> Eine kantonale Initiative fordert die Einführung einer 18-wöchigen Elternzeit für beide Elternteile. Befürworten Sie dieses Anliegen?</t>
        </is>
      </c>
      <c r="E5455" t="inlineStr">
        <is>
          <t>options4</t>
        </is>
      </c>
      <c r="F5455" t="n">
        <v>4188</v>
      </c>
      <c r="G5455" t="inlineStr">
        <is>
          <t>Sozialstaat &amp; Familie</t>
        </is>
      </c>
      <c r="H5455" t="inlineStr">
        <is>
          <t>Q01449</t>
        </is>
      </c>
      <c r="I5455" t="inlineStr">
        <is>
          <t>de</t>
        </is>
      </c>
      <c r="J5455" t="b">
        <v>1</v>
      </c>
      <c r="K5455" t="inlineStr">
        <is>
          <t>a609d803df20a02533de562d30af7997</t>
        </is>
      </c>
      <c r="L5455" t="inlineStr">
        <is>
          <t>a609d803df20a02533de562d30af7997</t>
        </is>
      </c>
      <c r="M5455" t="n">
        <v>430</v>
      </c>
      <c r="N5455" t="n">
        <v>430</v>
      </c>
    </row>
    <row r="5456">
      <c r="A5456" t="n">
        <v>84</v>
      </c>
      <c r="B5456" s="2" t="n">
        <v>44605</v>
      </c>
      <c r="C5456" t="n">
        <v>4541</v>
      </c>
      <c r="D5456" t="inlineStr">
        <is>
          <t>Eine kantonale Initiative fordert die Einführung einer 18-wöchigen Elternzeit für beide Elternteile. Befürworten Sie dieses Anliegen?</t>
        </is>
      </c>
      <c r="E5456" t="inlineStr">
        <is>
          <t>options4</t>
        </is>
      </c>
      <c r="F5456" t="n">
        <v>4889</v>
      </c>
      <c r="G5456" t="inlineStr">
        <is>
          <t>Sozialstaat, Familie &amp; Gesundheit</t>
        </is>
      </c>
      <c r="H5456" t="inlineStr">
        <is>
          <t>Q01507</t>
        </is>
      </c>
      <c r="I5456" t="inlineStr">
        <is>
          <t>de</t>
        </is>
      </c>
      <c r="J5456" t="b">
        <v>1</v>
      </c>
      <c r="K5456" t="inlineStr">
        <is>
          <t>a609d803df20a02533de562d30af7997</t>
        </is>
      </c>
      <c r="L5456" t="inlineStr">
        <is>
          <t>a609d803df20a02533de562d30af7997</t>
        </is>
      </c>
      <c r="M5456" t="n">
        <v>430</v>
      </c>
      <c r="N5456" t="n">
        <v>430</v>
      </c>
    </row>
    <row r="5457">
      <c r="A5457" t="n">
        <v>95</v>
      </c>
      <c r="B5457" s="2" t="n">
        <v>44647</v>
      </c>
      <c r="C5457" t="n">
        <v>5709</v>
      </c>
      <c r="D5457" t="inlineStr">
        <is>
          <t>Eine kantonale Initiative fordert die Einführung einer 18-wöchigen Elternzeit für beide Elternteile. Befürworten Sie dieses Anliegen?</t>
        </is>
      </c>
      <c r="E5457" t="inlineStr">
        <is>
          <t>options4</t>
        </is>
      </c>
      <c r="F5457" t="n">
        <v>5310</v>
      </c>
      <c r="G5457" t="inlineStr">
        <is>
          <t>Sozialstaat, Familie &amp; Gesundheit</t>
        </is>
      </c>
      <c r="H5457" t="inlineStr">
        <is>
          <t>Q01731</t>
        </is>
      </c>
      <c r="I5457" t="inlineStr">
        <is>
          <t>de</t>
        </is>
      </c>
      <c r="J5457" t="b">
        <v>1</v>
      </c>
      <c r="K5457" t="inlineStr">
        <is>
          <t>a609d803df20a02533de562d30af7997</t>
        </is>
      </c>
      <c r="L5457" t="inlineStr">
        <is>
          <t>a609d803df20a02533de562d30af7997</t>
        </is>
      </c>
      <c r="M5457" t="n">
        <v>430</v>
      </c>
      <c r="N5457" t="n">
        <v>430</v>
      </c>
    </row>
    <row r="5458">
      <c r="A5458" t="n">
        <v>102</v>
      </c>
      <c r="B5458" s="2" t="n">
        <v>44605</v>
      </c>
      <c r="C5458" t="n">
        <v>4879</v>
      </c>
      <c r="D5458" t="inlineStr">
        <is>
          <t xml:space="preserve"> Eine kantonale Initiative fordert die Einführung einer 18-wöchigen Elternzeit für beide Elternteile. Befürworten Sie dieses Anliegen?</t>
        </is>
      </c>
      <c r="E5458" t="inlineStr">
        <is>
          <t>options4</t>
        </is>
      </c>
      <c r="F5458" t="n">
        <v>4187</v>
      </c>
      <c r="G5458" t="inlineStr">
        <is>
          <t>Sozialstaat &amp; Familie</t>
        </is>
      </c>
      <c r="H5458" t="inlineStr">
        <is>
          <t>Q01779</t>
        </is>
      </c>
      <c r="I5458" t="inlineStr">
        <is>
          <t>de</t>
        </is>
      </c>
      <c r="J5458" t="b">
        <v>1</v>
      </c>
      <c r="K5458" t="inlineStr">
        <is>
          <t>a609d803df20a02533de562d30af7997</t>
        </is>
      </c>
      <c r="L5458" t="inlineStr">
        <is>
          <t>a609d803df20a02533de562d30af7997</t>
        </is>
      </c>
      <c r="M5458" t="n">
        <v>430</v>
      </c>
      <c r="N5458" t="n">
        <v>430</v>
      </c>
    </row>
    <row r="5459">
      <c r="A5459" t="n">
        <v>109</v>
      </c>
      <c r="B5459" s="2" t="n">
        <v>44647</v>
      </c>
      <c r="C5459" t="n">
        <v>5492</v>
      </c>
      <c r="D5459" t="inlineStr">
        <is>
          <t>Eine kantonale Initiative fordert die Einführung einer 18-wöchigen Elternzeit für beide Elternteile. Befürworten Sie dieses Anliegen?</t>
        </is>
      </c>
      <c r="E5459" t="inlineStr">
        <is>
          <t>options4</t>
        </is>
      </c>
      <c r="F5459" t="n">
        <v>4191</v>
      </c>
      <c r="G5459" t="inlineStr">
        <is>
          <t>Sozialstaat &amp; Familie</t>
        </is>
      </c>
      <c r="H5459" t="inlineStr">
        <is>
          <t>Q01942</t>
        </is>
      </c>
      <c r="I5459" t="inlineStr">
        <is>
          <t>de</t>
        </is>
      </c>
      <c r="J5459" t="b">
        <v>1</v>
      </c>
      <c r="K5459" t="inlineStr">
        <is>
          <t>a609d803df20a02533de562d30af7997</t>
        </is>
      </c>
      <c r="L5459" t="inlineStr">
        <is>
          <t>a609d803df20a02533de562d30af7997</t>
        </is>
      </c>
      <c r="M5459" t="n">
        <v>430</v>
      </c>
      <c r="N5459" t="n">
        <v>430</v>
      </c>
    </row>
    <row r="5461">
      <c r="A5461" s="1">
        <f>== Cluster 146 – 5 Fragen – alle Fragen identisch ===</f>
        <v/>
      </c>
      <c r="B5461" s="1" t="n"/>
      <c r="C5461" s="1" t="n"/>
      <c r="D5461" s="1" t="n"/>
      <c r="E5461" s="1" t="n"/>
      <c r="F5461" s="1" t="n"/>
      <c r="G5461" s="1" t="n"/>
      <c r="H5461" s="1" t="n"/>
      <c r="I5461" s="1" t="n"/>
      <c r="J5461" s="1" t="n"/>
      <c r="K5461" s="1" t="n"/>
      <c r="L5461" s="1" t="n"/>
      <c r="M5461" s="1" t="n"/>
      <c r="N5461" s="1" t="n"/>
    </row>
    <row r="5462">
      <c r="A5462" t="inlineStr">
        <is>
          <t>ID_Wahl</t>
        </is>
      </c>
      <c r="B5462" t="inlineStr">
        <is>
          <t>Datum</t>
        </is>
      </c>
      <c r="C5462" t="inlineStr">
        <is>
          <t>Frage_ID</t>
        </is>
      </c>
      <c r="D5462" t="inlineStr">
        <is>
          <t>Frage_Text</t>
        </is>
      </c>
      <c r="E5462" t="inlineStr">
        <is>
          <t>Frage_Typ</t>
        </is>
      </c>
      <c r="F5462" t="inlineStr">
        <is>
          <t>Bereich_ID</t>
        </is>
      </c>
      <c r="G5462" t="inlineStr">
        <is>
          <t>Bereich</t>
        </is>
      </c>
      <c r="H5462" t="inlineStr">
        <is>
          <t>ID_gesamt</t>
        </is>
      </c>
      <c r="I5462" t="inlineStr">
        <is>
          <t>Sprache</t>
        </is>
      </c>
      <c r="J5462" t="inlineStr">
        <is>
          <t>Duplikat</t>
        </is>
      </c>
      <c r="K5462" t="inlineStr">
        <is>
          <t>Frage_Hash</t>
        </is>
      </c>
      <c r="L5462" t="inlineStr">
        <is>
          <t>Duplikat_Gruppe</t>
        </is>
      </c>
      <c r="M5462" t="inlineStr">
        <is>
          <t>Cluster_Duplikate</t>
        </is>
      </c>
      <c r="N5462" t="inlineStr">
        <is>
          <t>Cluster_Final</t>
        </is>
      </c>
    </row>
    <row r="5463">
      <c r="A5463" t="n">
        <v>8</v>
      </c>
      <c r="B5463" s="2" t="n">
        <v>43905</v>
      </c>
      <c r="C5463" t="n">
        <v>559</v>
      </c>
      <c r="D5463" t="inlineStr">
        <is>
          <t>Braucht es zur Wahrung der öffentlichen Sicherheit im Kanton Thurgau eine stärkere sichtbare Präsenz der Polizei?</t>
        </is>
      </c>
      <c r="E5463" t="inlineStr">
        <is>
          <t>options4</t>
        </is>
      </c>
      <c r="F5463" t="n">
        <v>5204</v>
      </c>
      <c r="G5463" t="inlineStr">
        <is>
          <t>Sicherheit &amp; Polizei</t>
        </is>
      </c>
      <c r="H5463" t="inlineStr">
        <is>
          <t>Q00207</t>
        </is>
      </c>
      <c r="I5463" t="inlineStr">
        <is>
          <t>de</t>
        </is>
      </c>
      <c r="J5463" t="b">
        <v>1</v>
      </c>
      <c r="K5463" t="inlineStr">
        <is>
          <t>466dcb04fdcbe0e3071ba387105663dd</t>
        </is>
      </c>
      <c r="L5463" t="inlineStr">
        <is>
          <t>466dcb04fdcbe0e3071ba387105663dd</t>
        </is>
      </c>
      <c r="M5463" t="n">
        <v>146</v>
      </c>
      <c r="N5463" t="n">
        <v>146</v>
      </c>
    </row>
    <row r="5464">
      <c r="A5464" t="n">
        <v>105</v>
      </c>
      <c r="B5464" t="n">
        <v>2016</v>
      </c>
      <c r="C5464" t="n">
        <v>1668</v>
      </c>
      <c r="D5464" t="inlineStr">
        <is>
          <t>Braucht es zur Wahrung der öffentlichen Sicherheit im Kanton Thurgau eine stärkere sichtbare Präsenz der Polizei?</t>
        </is>
      </c>
      <c r="E5464" t="inlineStr">
        <is>
          <t>Standard-4</t>
        </is>
      </c>
      <c r="F5464" t="n">
        <v>7</v>
      </c>
      <c r="G5464" t="inlineStr">
        <is>
          <t>Justiz, Armee &amp; Polizei</t>
        </is>
      </c>
      <c r="H5464" t="inlineStr">
        <is>
          <t>Q05089</t>
        </is>
      </c>
      <c r="I5464" t="inlineStr">
        <is>
          <t>de</t>
        </is>
      </c>
      <c r="J5464" t="b">
        <v>1</v>
      </c>
      <c r="K5464" t="inlineStr">
        <is>
          <t>466dcb04fdcbe0e3071ba387105663dd</t>
        </is>
      </c>
      <c r="L5464" t="inlineStr">
        <is>
          <t>466dcb04fdcbe0e3071ba387105663dd</t>
        </is>
      </c>
      <c r="M5464" t="n">
        <v>146</v>
      </c>
      <c r="N5464" t="n">
        <v>146</v>
      </c>
    </row>
    <row r="5465">
      <c r="A5465" t="n">
        <v>234</v>
      </c>
      <c r="B5465" t="n">
        <v>2020</v>
      </c>
      <c r="C5465" t="n">
        <v>3620</v>
      </c>
      <c r="D5465" t="inlineStr">
        <is>
          <t>Braucht es zur Wahrung der öffentlichen Sicherheit im Kanton Thurgau eine stärkere sichtbare Präsenz der Polizei?</t>
        </is>
      </c>
      <c r="E5465" t="inlineStr">
        <is>
          <t>Standard-4</t>
        </is>
      </c>
      <c r="F5465" t="n">
        <v>7</v>
      </c>
      <c r="G5465" t="inlineStr">
        <is>
          <t>Justiz, Armee &amp; Polizei</t>
        </is>
      </c>
      <c r="H5465" t="inlineStr">
        <is>
          <t>Q06129</t>
        </is>
      </c>
      <c r="I5465" t="inlineStr">
        <is>
          <t>de</t>
        </is>
      </c>
      <c r="J5465" t="b">
        <v>1</v>
      </c>
      <c r="K5465" t="inlineStr">
        <is>
          <t>466dcb04fdcbe0e3071ba387105663dd</t>
        </is>
      </c>
      <c r="L5465" t="inlineStr">
        <is>
          <t>466dcb04fdcbe0e3071ba387105663dd</t>
        </is>
      </c>
      <c r="M5465" t="n">
        <v>146</v>
      </c>
      <c r="N5465" t="n">
        <v>146</v>
      </c>
    </row>
    <row r="5466">
      <c r="A5466" t="n">
        <v>105</v>
      </c>
      <c r="B5466" t="n">
        <v>2016</v>
      </c>
      <c r="C5466" t="n">
        <v>1668</v>
      </c>
      <c r="D5466" t="inlineStr">
        <is>
          <t>Braucht es zur Wahrung der öffentlichen Sicherheit im Kanton Thurgau eine stärkere sichtbare Präsenz der Polizei?</t>
        </is>
      </c>
      <c r="E5466" t="inlineStr">
        <is>
          <t>Standard-4</t>
        </is>
      </c>
      <c r="F5466" t="n">
        <v>7</v>
      </c>
      <c r="G5466" t="inlineStr">
        <is>
          <t>Justiz, Armee &amp; Polizei</t>
        </is>
      </c>
      <c r="H5466" t="inlineStr">
        <is>
          <t>Q08228</t>
        </is>
      </c>
      <c r="I5466" t="inlineStr">
        <is>
          <t>de</t>
        </is>
      </c>
      <c r="J5466" t="b">
        <v>1</v>
      </c>
      <c r="K5466" t="inlineStr">
        <is>
          <t>466dcb04fdcbe0e3071ba387105663dd</t>
        </is>
      </c>
      <c r="L5466" t="inlineStr">
        <is>
          <t>466dcb04fdcbe0e3071ba387105663dd</t>
        </is>
      </c>
      <c r="M5466" t="n">
        <v>146</v>
      </c>
      <c r="N5466" t="n">
        <v>146</v>
      </c>
    </row>
    <row r="5467">
      <c r="A5467" t="n">
        <v>234</v>
      </c>
      <c r="B5467" t="n">
        <v>2020</v>
      </c>
      <c r="C5467" t="n">
        <v>3620</v>
      </c>
      <c r="D5467" t="inlineStr">
        <is>
          <t>Braucht es zur Wahrung der öffentlichen Sicherheit im Kanton Thurgau eine stärkere sichtbare Präsenz der Polizei?</t>
        </is>
      </c>
      <c r="E5467" t="inlineStr">
        <is>
          <t>Standard-4</t>
        </is>
      </c>
      <c r="F5467" t="n">
        <v>7</v>
      </c>
      <c r="G5467" t="inlineStr">
        <is>
          <t>Justiz, Armee &amp; Polizei</t>
        </is>
      </c>
      <c r="H5467" t="inlineStr">
        <is>
          <t>Q08270</t>
        </is>
      </c>
      <c r="I5467" t="inlineStr">
        <is>
          <t>de</t>
        </is>
      </c>
      <c r="J5467" t="b">
        <v>1</v>
      </c>
      <c r="K5467" t="inlineStr">
        <is>
          <t>466dcb04fdcbe0e3071ba387105663dd</t>
        </is>
      </c>
      <c r="L5467" t="inlineStr">
        <is>
          <t>466dcb04fdcbe0e3071ba387105663dd</t>
        </is>
      </c>
      <c r="M5467" t="n">
        <v>146</v>
      </c>
      <c r="N5467" t="n">
        <v>146</v>
      </c>
    </row>
    <row r="5469">
      <c r="A5469" s="1">
        <f>== Cluster 140 – 5 Fragen – alle Fragen identisch ===</f>
        <v/>
      </c>
      <c r="B5469" s="1" t="n"/>
      <c r="C5469" s="1" t="n"/>
      <c r="D5469" s="1" t="n"/>
      <c r="E5469" s="1" t="n"/>
      <c r="F5469" s="1" t="n"/>
      <c r="G5469" s="1" t="n"/>
      <c r="H5469" s="1" t="n"/>
      <c r="I5469" s="1" t="n"/>
      <c r="J5469" s="1" t="n"/>
      <c r="K5469" s="1" t="n"/>
      <c r="L5469" s="1" t="n"/>
      <c r="M5469" s="1" t="n"/>
      <c r="N5469" s="1" t="n"/>
    </row>
    <row r="5470">
      <c r="A5470" t="inlineStr">
        <is>
          <t>ID_Wahl</t>
        </is>
      </c>
      <c r="B5470" t="inlineStr">
        <is>
          <t>Datum</t>
        </is>
      </c>
      <c r="C5470" t="inlineStr">
        <is>
          <t>Frage_ID</t>
        </is>
      </c>
      <c r="D5470" t="inlineStr">
        <is>
          <t>Frage_Text</t>
        </is>
      </c>
      <c r="E5470" t="inlineStr">
        <is>
          <t>Frage_Typ</t>
        </is>
      </c>
      <c r="F5470" t="inlineStr">
        <is>
          <t>Bereich_ID</t>
        </is>
      </c>
      <c r="G5470" t="inlineStr">
        <is>
          <t>Bereich</t>
        </is>
      </c>
      <c r="H5470" t="inlineStr">
        <is>
          <t>ID_gesamt</t>
        </is>
      </c>
      <c r="I5470" t="inlineStr">
        <is>
          <t>Sprache</t>
        </is>
      </c>
      <c r="J5470" t="inlineStr">
        <is>
          <t>Duplikat</t>
        </is>
      </c>
      <c r="K5470" t="inlineStr">
        <is>
          <t>Frage_Hash</t>
        </is>
      </c>
      <c r="L5470" t="inlineStr">
        <is>
          <t>Duplikat_Gruppe</t>
        </is>
      </c>
      <c r="M5470" t="inlineStr">
        <is>
          <t>Cluster_Duplikate</t>
        </is>
      </c>
      <c r="N5470" t="inlineStr">
        <is>
          <t>Cluster_Final</t>
        </is>
      </c>
    </row>
    <row r="5471">
      <c r="A5471" t="n">
        <v>8</v>
      </c>
      <c r="B5471" s="2" t="n">
        <v>43905</v>
      </c>
      <c r="C5471" t="n">
        <v>545</v>
      </c>
      <c r="D5471" t="inlineStr">
        <is>
          <t>Befürworten Sie eine deutliche Reduktion der Bauzonen im Kanton Thurgau als Massnahme für den Kulturlandschutz?</t>
        </is>
      </c>
      <c r="E5471" t="inlineStr">
        <is>
          <t>options4</t>
        </is>
      </c>
      <c r="F5471" t="n">
        <v>5062</v>
      </c>
      <c r="G5471" t="inlineStr">
        <is>
          <t>Umwelt, Verkehr &amp; Energie</t>
        </is>
      </c>
      <c r="H5471" t="inlineStr">
        <is>
          <t>Q00200</t>
        </is>
      </c>
      <c r="I5471" t="inlineStr">
        <is>
          <t>de</t>
        </is>
      </c>
      <c r="J5471" t="b">
        <v>1</v>
      </c>
      <c r="K5471" t="inlineStr">
        <is>
          <t>29d99decf6655258450588411800705c</t>
        </is>
      </c>
      <c r="L5471" t="inlineStr">
        <is>
          <t>29d99decf6655258450588411800705c</t>
        </is>
      </c>
      <c r="M5471" t="n">
        <v>140</v>
      </c>
      <c r="N5471" t="n">
        <v>140</v>
      </c>
    </row>
    <row r="5472">
      <c r="A5472" t="n">
        <v>105</v>
      </c>
      <c r="B5472" t="n">
        <v>2016</v>
      </c>
      <c r="C5472" t="n">
        <v>1662</v>
      </c>
      <c r="D5472" t="inlineStr">
        <is>
          <t>Befürworten Sie eine deutliche Reduktion der Bauzonen im Kanton Thurgau als Massnahme für den Kulturlandschutz?</t>
        </is>
      </c>
      <c r="E5472" t="inlineStr">
        <is>
          <t>Standard-4</t>
        </is>
      </c>
      <c r="F5472" t="n">
        <v>13</v>
      </c>
      <c r="G5472" t="inlineStr">
        <is>
          <t>Umweltschutz &amp; Landwirtschaft</t>
        </is>
      </c>
      <c r="H5472" t="inlineStr">
        <is>
          <t>Q05105</t>
        </is>
      </c>
      <c r="I5472" t="inlineStr">
        <is>
          <t>de</t>
        </is>
      </c>
      <c r="J5472" t="b">
        <v>1</v>
      </c>
      <c r="K5472" t="inlineStr">
        <is>
          <t>29d99decf6655258450588411800705c</t>
        </is>
      </c>
      <c r="L5472" t="inlineStr">
        <is>
          <t>29d99decf6655258450588411800705c</t>
        </is>
      </c>
      <c r="M5472" t="n">
        <v>140</v>
      </c>
      <c r="N5472" t="n">
        <v>140</v>
      </c>
    </row>
    <row r="5473">
      <c r="A5473" t="n">
        <v>234</v>
      </c>
      <c r="B5473" t="n">
        <v>2020</v>
      </c>
      <c r="C5473" t="n">
        <v>3613</v>
      </c>
      <c r="D5473" t="inlineStr">
        <is>
          <t>Befürworten Sie eine deutliche Reduktion der Bauzonen im Kanton Thurgau als Massnahme für den Kulturlandschutz?</t>
        </is>
      </c>
      <c r="E5473" t="inlineStr">
        <is>
          <t>Standard-4</t>
        </is>
      </c>
      <c r="F5473" t="n">
        <v>13</v>
      </c>
      <c r="G5473" t="inlineStr">
        <is>
          <t>Umweltschutz &amp; Landwirtschaft</t>
        </is>
      </c>
      <c r="H5473" t="inlineStr">
        <is>
          <t>Q06147</t>
        </is>
      </c>
      <c r="I5473" t="inlineStr">
        <is>
          <t>de</t>
        </is>
      </c>
      <c r="J5473" t="b">
        <v>1</v>
      </c>
      <c r="K5473" t="inlineStr">
        <is>
          <t>29d99decf6655258450588411800705c</t>
        </is>
      </c>
      <c r="L5473" t="inlineStr">
        <is>
          <t>29d99decf6655258450588411800705c</t>
        </is>
      </c>
      <c r="M5473" t="n">
        <v>140</v>
      </c>
      <c r="N5473" t="n">
        <v>140</v>
      </c>
    </row>
    <row r="5474">
      <c r="A5474" t="n">
        <v>105</v>
      </c>
      <c r="B5474" t="n">
        <v>2016</v>
      </c>
      <c r="C5474" t="n">
        <v>1662</v>
      </c>
      <c r="D5474" t="inlineStr">
        <is>
          <t>Befürworten Sie eine deutliche Reduktion der Bauzonen im Kanton Thurgau als Massnahme für den Kulturlandschutz?</t>
        </is>
      </c>
      <c r="E5474" t="inlineStr">
        <is>
          <t>Standard-4</t>
        </is>
      </c>
      <c r="F5474" t="n">
        <v>13</v>
      </c>
      <c r="G5474" t="inlineStr">
        <is>
          <t>Umweltschutz &amp; Landwirtschaft</t>
        </is>
      </c>
      <c r="H5474" t="inlineStr">
        <is>
          <t>Q08244</t>
        </is>
      </c>
      <c r="I5474" t="inlineStr">
        <is>
          <t>de</t>
        </is>
      </c>
      <c r="J5474" t="b">
        <v>1</v>
      </c>
      <c r="K5474" t="inlineStr">
        <is>
          <t>29d99decf6655258450588411800705c</t>
        </is>
      </c>
      <c r="L5474" t="inlineStr">
        <is>
          <t>29d99decf6655258450588411800705c</t>
        </is>
      </c>
      <c r="M5474" t="n">
        <v>140</v>
      </c>
      <c r="N5474" t="n">
        <v>140</v>
      </c>
    </row>
    <row r="5475">
      <c r="A5475" t="n">
        <v>234</v>
      </c>
      <c r="B5475" t="n">
        <v>2020</v>
      </c>
      <c r="C5475" t="n">
        <v>3613</v>
      </c>
      <c r="D5475" t="inlineStr">
        <is>
          <t>Befürworten Sie eine deutliche Reduktion der Bauzonen im Kanton Thurgau als Massnahme für den Kulturlandschutz?</t>
        </is>
      </c>
      <c r="E5475" t="inlineStr">
        <is>
          <t>Standard-4</t>
        </is>
      </c>
      <c r="F5475" t="n">
        <v>13</v>
      </c>
      <c r="G5475" t="inlineStr">
        <is>
          <t>Umweltschutz &amp; Landwirtschaft</t>
        </is>
      </c>
      <c r="H5475" t="inlineStr">
        <is>
          <t>Q08288</t>
        </is>
      </c>
      <c r="I5475" t="inlineStr">
        <is>
          <t>de</t>
        </is>
      </c>
      <c r="J5475" t="b">
        <v>1</v>
      </c>
      <c r="K5475" t="inlineStr">
        <is>
          <t>29d99decf6655258450588411800705c</t>
        </is>
      </c>
      <c r="L5475" t="inlineStr">
        <is>
          <t>29d99decf6655258450588411800705c</t>
        </is>
      </c>
      <c r="M5475" t="n">
        <v>140</v>
      </c>
      <c r="N5475" t="n">
        <v>140</v>
      </c>
    </row>
    <row r="5477">
      <c r="A5477" s="1">
        <f>== Cluster 99 – 5 Fragen – alle Fragen identisch ===</f>
        <v/>
      </c>
      <c r="B5477" s="1" t="n"/>
      <c r="C5477" s="1" t="n"/>
      <c r="D5477" s="1" t="n"/>
      <c r="E5477" s="1" t="n"/>
      <c r="F5477" s="1" t="n"/>
      <c r="G5477" s="1" t="n"/>
      <c r="H5477" s="1" t="n"/>
      <c r="I5477" s="1" t="n"/>
      <c r="J5477" s="1" t="n"/>
      <c r="K5477" s="1" t="n"/>
      <c r="L5477" s="1" t="n"/>
      <c r="M5477" s="1" t="n"/>
      <c r="N5477" s="1" t="n"/>
    </row>
    <row r="5478">
      <c r="A5478" t="inlineStr">
        <is>
          <t>ID_Wahl</t>
        </is>
      </c>
      <c r="B5478" t="inlineStr">
        <is>
          <t>Datum</t>
        </is>
      </c>
      <c r="C5478" t="inlineStr">
        <is>
          <t>Frage_ID</t>
        </is>
      </c>
      <c r="D5478" t="inlineStr">
        <is>
          <t>Frage_Text</t>
        </is>
      </c>
      <c r="E5478" t="inlineStr">
        <is>
          <t>Frage_Typ</t>
        </is>
      </c>
      <c r="F5478" t="inlineStr">
        <is>
          <t>Bereich_ID</t>
        </is>
      </c>
      <c r="G5478" t="inlineStr">
        <is>
          <t>Bereich</t>
        </is>
      </c>
      <c r="H5478" t="inlineStr">
        <is>
          <t>ID_gesamt</t>
        </is>
      </c>
      <c r="I5478" t="inlineStr">
        <is>
          <t>Sprache</t>
        </is>
      </c>
      <c r="J5478" t="inlineStr">
        <is>
          <t>Duplikat</t>
        </is>
      </c>
      <c r="K5478" t="inlineStr">
        <is>
          <t>Frage_Hash</t>
        </is>
      </c>
      <c r="L5478" t="inlineStr">
        <is>
          <t>Duplikat_Gruppe</t>
        </is>
      </c>
      <c r="M5478" t="inlineStr">
        <is>
          <t>Cluster_Duplikate</t>
        </is>
      </c>
      <c r="N5478" t="inlineStr">
        <is>
          <t>Cluster_Final</t>
        </is>
      </c>
    </row>
    <row r="5479">
      <c r="A5479" t="n">
        <v>5</v>
      </c>
      <c r="B5479" s="2" t="n">
        <v>43898</v>
      </c>
      <c r="C5479" t="n">
        <v>245</v>
      </c>
      <c r="D5479" t="inlineStr">
        <is>
          <t>Sollen im Kanton Uri Ergänzungsleistungen für Familien mit tiefem Einkommen eingeführt werden?</t>
        </is>
      </c>
      <c r="E5479" t="inlineStr">
        <is>
          <t>options4</t>
        </is>
      </c>
      <c r="F5479" t="n">
        <v>4854</v>
      </c>
      <c r="G5479" t="inlineStr">
        <is>
          <t>Sozialstaat, Familie &amp; Gesundheit</t>
        </is>
      </c>
      <c r="H5479" t="inlineStr">
        <is>
          <t>Q00124</t>
        </is>
      </c>
      <c r="I5479" t="inlineStr">
        <is>
          <t>de</t>
        </is>
      </c>
      <c r="J5479" t="b">
        <v>1</v>
      </c>
      <c r="K5479" t="inlineStr">
        <is>
          <t>3083c3ef72e93d4f7d367192cd52e75e</t>
        </is>
      </c>
      <c r="L5479" t="inlineStr">
        <is>
          <t>3083c3ef72e93d4f7d367192cd52e75e</t>
        </is>
      </c>
      <c r="M5479" t="n">
        <v>99</v>
      </c>
      <c r="N5479" t="n">
        <v>99</v>
      </c>
    </row>
    <row r="5480">
      <c r="A5480" t="n">
        <v>102</v>
      </c>
      <c r="B5480" t="n">
        <v>2016</v>
      </c>
      <c r="C5480" t="n">
        <v>1553</v>
      </c>
      <c r="D5480" t="inlineStr">
        <is>
          <t>Sollen im Kanton Uri Ergänzungsleistungen für Familien mit tiefem Einkommen eingeführt werden?</t>
        </is>
      </c>
      <c r="E5480" t="inlineStr">
        <is>
          <t>Standard-4</t>
        </is>
      </c>
      <c r="F5480" t="n">
        <v>12</v>
      </c>
      <c r="G5480" t="inlineStr">
        <is>
          <t>Sozialstaat &amp; Familie</t>
        </is>
      </c>
      <c r="H5480" t="inlineStr">
        <is>
          <t>Q05140</t>
        </is>
      </c>
      <c r="I5480" t="inlineStr">
        <is>
          <t>de</t>
        </is>
      </c>
      <c r="J5480" t="b">
        <v>1</v>
      </c>
      <c r="K5480" t="inlineStr">
        <is>
          <t>3083c3ef72e93d4f7d367192cd52e75e</t>
        </is>
      </c>
      <c r="L5480" t="inlineStr">
        <is>
          <t>3083c3ef72e93d4f7d367192cd52e75e</t>
        </is>
      </c>
      <c r="M5480" t="n">
        <v>99</v>
      </c>
      <c r="N5480" t="n">
        <v>99</v>
      </c>
    </row>
    <row r="5481">
      <c r="A5481" t="n">
        <v>230</v>
      </c>
      <c r="B5481" t="n">
        <v>2020</v>
      </c>
      <c r="C5481" t="n">
        <v>3480</v>
      </c>
      <c r="D5481" t="inlineStr">
        <is>
          <t>Sollen im Kanton Uri Ergänzungsleistungen für Familien mit tiefem Einkommen eingeführt werden?</t>
        </is>
      </c>
      <c r="E5481" t="inlineStr">
        <is>
          <t>Standard-4</t>
        </is>
      </c>
      <c r="F5481" t="n">
        <v>12</v>
      </c>
      <c r="G5481" t="inlineStr">
        <is>
          <t>Sozialstaat &amp; Familie</t>
        </is>
      </c>
      <c r="H5481" t="inlineStr">
        <is>
          <t>Q06194</t>
        </is>
      </c>
      <c r="I5481" t="inlineStr">
        <is>
          <t>de</t>
        </is>
      </c>
      <c r="J5481" t="b">
        <v>1</v>
      </c>
      <c r="K5481" t="inlineStr">
        <is>
          <t>3083c3ef72e93d4f7d367192cd52e75e</t>
        </is>
      </c>
      <c r="L5481" t="inlineStr">
        <is>
          <t>3083c3ef72e93d4f7d367192cd52e75e</t>
        </is>
      </c>
      <c r="M5481" t="n">
        <v>99</v>
      </c>
      <c r="N5481" t="n">
        <v>99</v>
      </c>
    </row>
    <row r="5482">
      <c r="A5482" t="n">
        <v>102</v>
      </c>
      <c r="B5482" t="n">
        <v>2016</v>
      </c>
      <c r="C5482" t="n">
        <v>1553</v>
      </c>
      <c r="D5482" t="inlineStr">
        <is>
          <t>Sollen im Kanton Uri Ergänzungsleistungen für Familien mit tiefem Einkommen eingeführt werden?</t>
        </is>
      </c>
      <c r="E5482" t="inlineStr">
        <is>
          <t>Standard-4</t>
        </is>
      </c>
      <c r="F5482" t="n">
        <v>12</v>
      </c>
      <c r="G5482" t="inlineStr">
        <is>
          <t>Sozialstaat &amp; Familie</t>
        </is>
      </c>
      <c r="H5482" t="inlineStr">
        <is>
          <t>Q08485</t>
        </is>
      </c>
      <c r="I5482" t="inlineStr">
        <is>
          <t>de</t>
        </is>
      </c>
      <c r="J5482" t="b">
        <v>1</v>
      </c>
      <c r="K5482" t="inlineStr">
        <is>
          <t>3083c3ef72e93d4f7d367192cd52e75e</t>
        </is>
      </c>
      <c r="L5482" t="inlineStr">
        <is>
          <t>3083c3ef72e93d4f7d367192cd52e75e</t>
        </is>
      </c>
      <c r="M5482" t="n">
        <v>99</v>
      </c>
      <c r="N5482" t="n">
        <v>99</v>
      </c>
    </row>
    <row r="5483">
      <c r="A5483" t="n">
        <v>230</v>
      </c>
      <c r="B5483" t="n">
        <v>2020</v>
      </c>
      <c r="C5483" t="n">
        <v>3480</v>
      </c>
      <c r="D5483" t="inlineStr">
        <is>
          <t>Sollen im Kanton Uri Ergänzungsleistungen für Familien mit tiefem Einkommen eingeführt werden?</t>
        </is>
      </c>
      <c r="E5483" t="inlineStr">
        <is>
          <t>Standard-4</t>
        </is>
      </c>
      <c r="F5483" t="n">
        <v>12</v>
      </c>
      <c r="G5483" t="inlineStr">
        <is>
          <t>Sozialstaat &amp; Familie</t>
        </is>
      </c>
      <c r="H5483" t="inlineStr">
        <is>
          <t>Q08533</t>
        </is>
      </c>
      <c r="I5483" t="inlineStr">
        <is>
          <t>de</t>
        </is>
      </c>
      <c r="J5483" t="b">
        <v>1</v>
      </c>
      <c r="K5483" t="inlineStr">
        <is>
          <t>3083c3ef72e93d4f7d367192cd52e75e</t>
        </is>
      </c>
      <c r="L5483" t="inlineStr">
        <is>
          <t>3083c3ef72e93d4f7d367192cd52e75e</t>
        </is>
      </c>
      <c r="M5483" t="n">
        <v>99</v>
      </c>
      <c r="N5483" t="n">
        <v>99</v>
      </c>
    </row>
    <row r="5485">
      <c r="A5485" s="1">
        <f>== Cluster 517 – 5 Fragen – alle Fragen identisch ===</f>
        <v/>
      </c>
      <c r="B5485" s="1" t="n"/>
      <c r="C5485" s="1" t="n"/>
      <c r="D5485" s="1" t="n"/>
      <c r="E5485" s="1" t="n"/>
      <c r="F5485" s="1" t="n"/>
      <c r="G5485" s="1" t="n"/>
      <c r="H5485" s="1" t="n"/>
      <c r="I5485" s="1" t="n"/>
      <c r="J5485" s="1" t="n"/>
      <c r="K5485" s="1" t="n"/>
      <c r="L5485" s="1" t="n"/>
      <c r="M5485" s="1" t="n"/>
      <c r="N5485" s="1" t="n"/>
    </row>
    <row r="5486">
      <c r="A5486" t="inlineStr">
        <is>
          <t>ID_Wahl</t>
        </is>
      </c>
      <c r="B5486" t="inlineStr">
        <is>
          <t>Datum</t>
        </is>
      </c>
      <c r="C5486" t="inlineStr">
        <is>
          <t>Frage_ID</t>
        </is>
      </c>
      <c r="D5486" t="inlineStr">
        <is>
          <t>Frage_Text</t>
        </is>
      </c>
      <c r="E5486" t="inlineStr">
        <is>
          <t>Frage_Typ</t>
        </is>
      </c>
      <c r="F5486" t="inlineStr">
        <is>
          <t>Bereich_ID</t>
        </is>
      </c>
      <c r="G5486" t="inlineStr">
        <is>
          <t>Bereich</t>
        </is>
      </c>
      <c r="H5486" t="inlineStr">
        <is>
          <t>ID_gesamt</t>
        </is>
      </c>
      <c r="I5486" t="inlineStr">
        <is>
          <t>Sprache</t>
        </is>
      </c>
      <c r="J5486" t="inlineStr">
        <is>
          <t>Duplikat</t>
        </is>
      </c>
      <c r="K5486" t="inlineStr">
        <is>
          <t>Frage_Hash</t>
        </is>
      </c>
      <c r="L5486" t="inlineStr">
        <is>
          <t>Duplikat_Gruppe</t>
        </is>
      </c>
      <c r="M5486" t="inlineStr">
        <is>
          <t>Cluster_Duplikate</t>
        </is>
      </c>
      <c r="N5486" t="inlineStr">
        <is>
          <t>Cluster_Final</t>
        </is>
      </c>
    </row>
    <row r="5487">
      <c r="A5487" t="n">
        <v>1037</v>
      </c>
      <c r="B5487" s="2" t="n">
        <v>44969</v>
      </c>
      <c r="C5487" t="n">
        <v>31828</v>
      </c>
      <c r="D5487" t="inlineStr">
        <is>
          <t>Wie beurteilen Sie die folgende Aussage: "Wer sich nichts zuschulden kommen lässt, hat von staatlichen Sicherheitsmassnahmen nichts zu befürchten."</t>
        </is>
      </c>
      <c r="E5487" t="inlineStr">
        <is>
          <t>options7</t>
        </is>
      </c>
      <c r="F5487" t="n">
        <v>11376</v>
      </c>
      <c r="G5487" t="inlineStr">
        <is>
          <t>Werthaltungen</t>
        </is>
      </c>
      <c r="H5487" t="inlineStr">
        <is>
          <t>Q02321</t>
        </is>
      </c>
      <c r="I5487" t="inlineStr">
        <is>
          <t>de</t>
        </is>
      </c>
      <c r="J5487" t="b">
        <v>1</v>
      </c>
      <c r="K5487" t="inlineStr">
        <is>
          <t>388ca9564698843b924615e45934c979</t>
        </is>
      </c>
      <c r="L5487" t="inlineStr">
        <is>
          <t>388ca9564698843b924615e45934c979</t>
        </is>
      </c>
      <c r="M5487" t="n">
        <v>517</v>
      </c>
      <c r="N5487" t="n">
        <v>517</v>
      </c>
    </row>
    <row r="5488">
      <c r="A5488" t="n">
        <v>1038</v>
      </c>
      <c r="B5488" s="2" t="n">
        <v>44969</v>
      </c>
      <c r="C5488" t="n">
        <v>31897</v>
      </c>
      <c r="D5488" t="inlineStr">
        <is>
          <t>Wie beurteilen Sie die folgende Aussage: "Wer sich nichts zuschulden kommen lässt, hat von staatlichen Sicherheitsmassnahmen nichts zu befürchten."</t>
        </is>
      </c>
      <c r="E5488" t="inlineStr">
        <is>
          <t>options7</t>
        </is>
      </c>
      <c r="F5488" t="n">
        <v>11389</v>
      </c>
      <c r="G5488" t="inlineStr">
        <is>
          <t>Wertehaltungen</t>
        </is>
      </c>
      <c r="H5488" t="inlineStr">
        <is>
          <t>Q02385</t>
        </is>
      </c>
      <c r="I5488" t="inlineStr">
        <is>
          <t>de</t>
        </is>
      </c>
      <c r="J5488" t="b">
        <v>1</v>
      </c>
      <c r="K5488" t="inlineStr">
        <is>
          <t>388ca9564698843b924615e45934c979</t>
        </is>
      </c>
      <c r="L5488" t="inlineStr">
        <is>
          <t>388ca9564698843b924615e45934c979</t>
        </is>
      </c>
      <c r="M5488" t="n">
        <v>517</v>
      </c>
      <c r="N5488" t="n">
        <v>517</v>
      </c>
    </row>
    <row r="5489">
      <c r="A5489" t="n">
        <v>1039</v>
      </c>
      <c r="B5489" s="2" t="n">
        <v>44997</v>
      </c>
      <c r="C5489" t="n">
        <v>31959</v>
      </c>
      <c r="D5489" t="inlineStr">
        <is>
          <t>Wie beurteilen Sie die folgende Aussage: "Wer sich nichts zuschulden kommen lässt, hat von staatlichen Sicherheitsmassnahmen nichts zu befürchten."</t>
        </is>
      </c>
      <c r="E5489" t="inlineStr">
        <is>
          <t>options7</t>
        </is>
      </c>
      <c r="F5489" t="n">
        <v>11401</v>
      </c>
      <c r="G5489" t="inlineStr">
        <is>
          <t>Werthaltungen</t>
        </is>
      </c>
      <c r="H5489" t="inlineStr">
        <is>
          <t>Q02632</t>
        </is>
      </c>
      <c r="I5489" t="inlineStr">
        <is>
          <t>de</t>
        </is>
      </c>
      <c r="J5489" t="b">
        <v>1</v>
      </c>
      <c r="K5489" t="inlineStr">
        <is>
          <t>388ca9564698843b924615e45934c979</t>
        </is>
      </c>
      <c r="L5489" t="inlineStr">
        <is>
          <t>388ca9564698843b924615e45934c979</t>
        </is>
      </c>
      <c r="M5489" t="n">
        <v>517</v>
      </c>
      <c r="N5489" t="n">
        <v>517</v>
      </c>
    </row>
    <row r="5490">
      <c r="A5490" t="n">
        <v>1041</v>
      </c>
      <c r="B5490" s="2" t="n">
        <v>44997</v>
      </c>
      <c r="C5490" t="n">
        <v>32077</v>
      </c>
      <c r="D5490" t="inlineStr">
        <is>
          <t>Wie beurteilen Sie die folgende Aussage: "Wer sich nichts zuschulden kommen lässt, hat von staatlichen Sicherheitsmassnahmen nichts zu befürchten."</t>
        </is>
      </c>
      <c r="E5490" t="inlineStr">
        <is>
          <t>options7</t>
        </is>
      </c>
      <c r="F5490" t="n">
        <v>11426</v>
      </c>
      <c r="G5490" t="inlineStr">
        <is>
          <t>Werthaltungen</t>
        </is>
      </c>
      <c r="H5490" t="inlineStr">
        <is>
          <t>Q02686</t>
        </is>
      </c>
      <c r="I5490" t="inlineStr">
        <is>
          <t>de</t>
        </is>
      </c>
      <c r="J5490" t="b">
        <v>1</v>
      </c>
      <c r="K5490" t="inlineStr">
        <is>
          <t>388ca9564698843b924615e45934c979</t>
        </is>
      </c>
      <c r="L5490" t="inlineStr">
        <is>
          <t>388ca9564698843b924615e45934c979</t>
        </is>
      </c>
      <c r="M5490" t="n">
        <v>517</v>
      </c>
      <c r="N5490" t="n">
        <v>517</v>
      </c>
    </row>
    <row r="5491">
      <c r="A5491" t="n">
        <v>1044</v>
      </c>
      <c r="B5491" s="2" t="n">
        <v>45018</v>
      </c>
      <c r="C5491" t="n">
        <v>31966</v>
      </c>
      <c r="D5491" t="inlineStr">
        <is>
          <t>Wie beurteilen Sie die folgende Aussage: "Wer sich nichts zuschulden kommen lässt, hat von staatlichen Sicherheitsmassnahmen nichts zu befürchten."</t>
        </is>
      </c>
      <c r="E5491" t="inlineStr">
        <is>
          <t>options7</t>
        </is>
      </c>
      <c r="F5491" t="n">
        <v>11413</v>
      </c>
      <c r="G5491" t="inlineStr">
        <is>
          <t>Wertehaltung</t>
        </is>
      </c>
      <c r="H5491" t="inlineStr">
        <is>
          <t>Q02693</t>
        </is>
      </c>
      <c r="I5491" t="inlineStr">
        <is>
          <t>de</t>
        </is>
      </c>
      <c r="J5491" t="b">
        <v>1</v>
      </c>
      <c r="K5491" t="inlineStr">
        <is>
          <t>388ca9564698843b924615e45934c979</t>
        </is>
      </c>
      <c r="L5491" t="inlineStr">
        <is>
          <t>388ca9564698843b924615e45934c979</t>
        </is>
      </c>
      <c r="M5491" t="n">
        <v>517</v>
      </c>
      <c r="N5491" t="n">
        <v>517</v>
      </c>
    </row>
    <row r="5493">
      <c r="A5493" s="1">
        <f>== Cluster 126 – 5 Fragen – alle Fragen identisch ===</f>
        <v/>
      </c>
      <c r="B5493" s="1" t="n"/>
      <c r="C5493" s="1" t="n"/>
      <c r="D5493" s="1" t="n"/>
      <c r="E5493" s="1" t="n"/>
      <c r="F5493" s="1" t="n"/>
      <c r="G5493" s="1" t="n"/>
      <c r="H5493" s="1" t="n"/>
      <c r="I5493" s="1" t="n"/>
      <c r="J5493" s="1" t="n"/>
      <c r="K5493" s="1" t="n"/>
      <c r="L5493" s="1" t="n"/>
      <c r="M5493" s="1" t="n"/>
      <c r="N5493" s="1" t="n"/>
    </row>
    <row r="5494">
      <c r="A5494" t="inlineStr">
        <is>
          <t>ID_Wahl</t>
        </is>
      </c>
      <c r="B5494" t="inlineStr">
        <is>
          <t>Datum</t>
        </is>
      </c>
      <c r="C5494" t="inlineStr">
        <is>
          <t>Frage_ID</t>
        </is>
      </c>
      <c r="D5494" t="inlineStr">
        <is>
          <t>Frage_Text</t>
        </is>
      </c>
      <c r="E5494" t="inlineStr">
        <is>
          <t>Frage_Typ</t>
        </is>
      </c>
      <c r="F5494" t="inlineStr">
        <is>
          <t>Bereich_ID</t>
        </is>
      </c>
      <c r="G5494" t="inlineStr">
        <is>
          <t>Bereich</t>
        </is>
      </c>
      <c r="H5494" t="inlineStr">
        <is>
          <t>ID_gesamt</t>
        </is>
      </c>
      <c r="I5494" t="inlineStr">
        <is>
          <t>Sprache</t>
        </is>
      </c>
      <c r="J5494" t="inlineStr">
        <is>
          <t>Duplikat</t>
        </is>
      </c>
      <c r="K5494" t="inlineStr">
        <is>
          <t>Frage_Hash</t>
        </is>
      </c>
      <c r="L5494" t="inlineStr">
        <is>
          <t>Duplikat_Gruppe</t>
        </is>
      </c>
      <c r="M5494" t="inlineStr">
        <is>
          <t>Cluster_Duplikate</t>
        </is>
      </c>
      <c r="N5494" t="inlineStr">
        <is>
          <t>Cluster_Final</t>
        </is>
      </c>
    </row>
    <row r="5495">
      <c r="A5495" t="n">
        <v>8</v>
      </c>
      <c r="B5495" s="2" t="n">
        <v>43905</v>
      </c>
      <c r="C5495" t="n">
        <v>495</v>
      </c>
      <c r="D5495" t="inlineStr">
        <is>
          <t>Sollen im Kanton Thurgau Ergänzungsleistungen für Familien mit tiefem Einkommen eingeführt werden?</t>
        </is>
      </c>
      <c r="E5495" t="inlineStr">
        <is>
          <t>options4</t>
        </is>
      </c>
      <c r="F5495" t="n">
        <v>4858</v>
      </c>
      <c r="G5495" t="inlineStr">
        <is>
          <t>Sozialstaat, Familie &amp; Gesundheit</t>
        </is>
      </c>
      <c r="H5495" t="inlineStr">
        <is>
          <t>Q00175</t>
        </is>
      </c>
      <c r="I5495" t="inlineStr">
        <is>
          <t>de</t>
        </is>
      </c>
      <c r="J5495" t="b">
        <v>1</v>
      </c>
      <c r="K5495" t="inlineStr">
        <is>
          <t>f8f8c6ef9828d4ff9789ff3a13eacd19</t>
        </is>
      </c>
      <c r="L5495" t="inlineStr">
        <is>
          <t>f8f8c6ef9828d4ff9789ff3a13eacd19</t>
        </is>
      </c>
      <c r="M5495" t="n">
        <v>126</v>
      </c>
      <c r="N5495" t="n">
        <v>126</v>
      </c>
    </row>
    <row r="5496">
      <c r="A5496" t="n">
        <v>105</v>
      </c>
      <c r="B5496" t="n">
        <v>2016</v>
      </c>
      <c r="C5496" t="n">
        <v>1640</v>
      </c>
      <c r="D5496" t="inlineStr">
        <is>
          <t>Sollen im Kanton Thurgau Ergänzungsleistungen für Familien mit tiefem Einkommen eingeführt werden?</t>
        </is>
      </c>
      <c r="E5496" t="inlineStr">
        <is>
          <t>Standard-4</t>
        </is>
      </c>
      <c r="F5496" t="n">
        <v>12</v>
      </c>
      <c r="G5496" t="inlineStr">
        <is>
          <t>Sozialstaat &amp; Familie</t>
        </is>
      </c>
      <c r="H5496" t="inlineStr">
        <is>
          <t>Q05101</t>
        </is>
      </c>
      <c r="I5496" t="inlineStr">
        <is>
          <t>de</t>
        </is>
      </c>
      <c r="J5496" t="b">
        <v>1</v>
      </c>
      <c r="K5496" t="inlineStr">
        <is>
          <t>f8f8c6ef9828d4ff9789ff3a13eacd19</t>
        </is>
      </c>
      <c r="L5496" t="inlineStr">
        <is>
          <t>f8f8c6ef9828d4ff9789ff3a13eacd19</t>
        </is>
      </c>
      <c r="M5496" t="n">
        <v>126</v>
      </c>
      <c r="N5496" t="n">
        <v>126</v>
      </c>
    </row>
    <row r="5497">
      <c r="A5497" t="n">
        <v>234</v>
      </c>
      <c r="B5497" t="n">
        <v>2020</v>
      </c>
      <c r="C5497" t="n">
        <v>3588</v>
      </c>
      <c r="D5497" t="inlineStr">
        <is>
          <t>Sollen im Kanton Thurgau Ergänzungsleistungen für Familien mit tiefem Einkommen eingeführt werden?</t>
        </is>
      </c>
      <c r="E5497" t="inlineStr">
        <is>
          <t>Standard-4</t>
        </is>
      </c>
      <c r="F5497" t="n">
        <v>12</v>
      </c>
      <c r="G5497" t="inlineStr">
        <is>
          <t>Sozialstaat &amp; Familie</t>
        </is>
      </c>
      <c r="H5497" t="inlineStr">
        <is>
          <t>Q06144</t>
        </is>
      </c>
      <c r="I5497" t="inlineStr">
        <is>
          <t>de</t>
        </is>
      </c>
      <c r="J5497" t="b">
        <v>1</v>
      </c>
      <c r="K5497" t="inlineStr">
        <is>
          <t>f8f8c6ef9828d4ff9789ff3a13eacd19</t>
        </is>
      </c>
      <c r="L5497" t="inlineStr">
        <is>
          <t>f8f8c6ef9828d4ff9789ff3a13eacd19</t>
        </is>
      </c>
      <c r="M5497" t="n">
        <v>126</v>
      </c>
      <c r="N5497" t="n">
        <v>126</v>
      </c>
    </row>
    <row r="5498">
      <c r="A5498" t="n">
        <v>105</v>
      </c>
      <c r="B5498" t="n">
        <v>2016</v>
      </c>
      <c r="C5498" t="n">
        <v>1640</v>
      </c>
      <c r="D5498" t="inlineStr">
        <is>
          <t>Sollen im Kanton Thurgau Ergänzungsleistungen für Familien mit tiefem Einkommen eingeführt werden?</t>
        </is>
      </c>
      <c r="E5498" t="inlineStr">
        <is>
          <t>Standard-4</t>
        </is>
      </c>
      <c r="F5498" t="n">
        <v>12</v>
      </c>
      <c r="G5498" t="inlineStr">
        <is>
          <t>Sozialstaat &amp; Familie</t>
        </is>
      </c>
      <c r="H5498" t="inlineStr">
        <is>
          <t>Q08240</t>
        </is>
      </c>
      <c r="I5498" t="inlineStr">
        <is>
          <t>de</t>
        </is>
      </c>
      <c r="J5498" t="b">
        <v>1</v>
      </c>
      <c r="K5498" t="inlineStr">
        <is>
          <t>f8f8c6ef9828d4ff9789ff3a13eacd19</t>
        </is>
      </c>
      <c r="L5498" t="inlineStr">
        <is>
          <t>f8f8c6ef9828d4ff9789ff3a13eacd19</t>
        </is>
      </c>
      <c r="M5498" t="n">
        <v>126</v>
      </c>
      <c r="N5498" t="n">
        <v>126</v>
      </c>
    </row>
    <row r="5499">
      <c r="A5499" t="n">
        <v>234</v>
      </c>
      <c r="B5499" t="n">
        <v>2020</v>
      </c>
      <c r="C5499" t="n">
        <v>3588</v>
      </c>
      <c r="D5499" t="inlineStr">
        <is>
          <t>Sollen im Kanton Thurgau Ergänzungsleistungen für Familien mit tiefem Einkommen eingeführt werden?</t>
        </is>
      </c>
      <c r="E5499" t="inlineStr">
        <is>
          <t>Standard-4</t>
        </is>
      </c>
      <c r="F5499" t="n">
        <v>12</v>
      </c>
      <c r="G5499" t="inlineStr">
        <is>
          <t>Sozialstaat &amp; Familie</t>
        </is>
      </c>
      <c r="H5499" t="inlineStr">
        <is>
          <t>Q08285</t>
        </is>
      </c>
      <c r="I5499" t="inlineStr">
        <is>
          <t>de</t>
        </is>
      </c>
      <c r="J5499" t="b">
        <v>1</v>
      </c>
      <c r="K5499" t="inlineStr">
        <is>
          <t>f8f8c6ef9828d4ff9789ff3a13eacd19</t>
        </is>
      </c>
      <c r="L5499" t="inlineStr">
        <is>
          <t>f8f8c6ef9828d4ff9789ff3a13eacd19</t>
        </is>
      </c>
      <c r="M5499" t="n">
        <v>126</v>
      </c>
      <c r="N5499" t="n">
        <v>126</v>
      </c>
    </row>
    <row r="5501">
      <c r="A5501" s="1">
        <f>== Cluster 125 – 5 Fragen – alle Fragen identisch ===</f>
        <v/>
      </c>
      <c r="B5501" s="1" t="n"/>
      <c r="C5501" s="1" t="n"/>
      <c r="D5501" s="1" t="n"/>
      <c r="E5501" s="1" t="n"/>
      <c r="F5501" s="1" t="n"/>
      <c r="G5501" s="1" t="n"/>
      <c r="H5501" s="1" t="n"/>
      <c r="I5501" s="1" t="n"/>
      <c r="J5501" s="1" t="n"/>
      <c r="K5501" s="1" t="n"/>
      <c r="L5501" s="1" t="n"/>
      <c r="M5501" s="1" t="n"/>
      <c r="N5501" s="1" t="n"/>
    </row>
    <row r="5502">
      <c r="A5502" t="inlineStr">
        <is>
          <t>ID_Wahl</t>
        </is>
      </c>
      <c r="B5502" t="inlineStr">
        <is>
          <t>Datum</t>
        </is>
      </c>
      <c r="C5502" t="inlineStr">
        <is>
          <t>Frage_ID</t>
        </is>
      </c>
      <c r="D5502" t="inlineStr">
        <is>
          <t>Frage_Text</t>
        </is>
      </c>
      <c r="E5502" t="inlineStr">
        <is>
          <t>Frage_Typ</t>
        </is>
      </c>
      <c r="F5502" t="inlineStr">
        <is>
          <t>Bereich_ID</t>
        </is>
      </c>
      <c r="G5502" t="inlineStr">
        <is>
          <t>Bereich</t>
        </is>
      </c>
      <c r="H5502" t="inlineStr">
        <is>
          <t>ID_gesamt</t>
        </is>
      </c>
      <c r="I5502" t="inlineStr">
        <is>
          <t>Sprache</t>
        </is>
      </c>
      <c r="J5502" t="inlineStr">
        <is>
          <t>Duplikat</t>
        </is>
      </c>
      <c r="K5502" t="inlineStr">
        <is>
          <t>Frage_Hash</t>
        </is>
      </c>
      <c r="L5502" t="inlineStr">
        <is>
          <t>Duplikat_Gruppe</t>
        </is>
      </c>
      <c r="M5502" t="inlineStr">
        <is>
          <t>Cluster_Duplikate</t>
        </is>
      </c>
      <c r="N5502" t="inlineStr">
        <is>
          <t>Cluster_Final</t>
        </is>
      </c>
    </row>
    <row r="5503">
      <c r="A5503" t="n">
        <v>8</v>
      </c>
      <c r="B5503" s="2" t="n">
        <v>43905</v>
      </c>
      <c r="C5503" t="n">
        <v>493</v>
      </c>
      <c r="D5503" t="inlineStr">
        <is>
          <t>Soll der Kanton Thurgau die Schaffung von familienergänzenden Betreuungsstrukturen (Tagesstätten, Tagesschulen, Mittagstische) verstärkt finanziell unterstützen?</t>
        </is>
      </c>
      <c r="E5503" t="inlineStr">
        <is>
          <t>options4</t>
        </is>
      </c>
      <c r="F5503" t="n">
        <v>4858</v>
      </c>
      <c r="G5503" t="inlineStr">
        <is>
          <t>Sozialstaat, Familie &amp; Gesundheit</t>
        </is>
      </c>
      <c r="H5503" t="inlineStr">
        <is>
          <t>Q00174</t>
        </is>
      </c>
      <c r="I5503" t="inlineStr">
        <is>
          <t>de</t>
        </is>
      </c>
      <c r="J5503" t="b">
        <v>1</v>
      </c>
      <c r="K5503" t="inlineStr">
        <is>
          <t>642396937e414bf849652efd86c69c1f</t>
        </is>
      </c>
      <c r="L5503" t="inlineStr">
        <is>
          <t>642396937e414bf849652efd86c69c1f</t>
        </is>
      </c>
      <c r="M5503" t="n">
        <v>125</v>
      </c>
      <c r="N5503" t="n">
        <v>125</v>
      </c>
    </row>
    <row r="5504">
      <c r="A5504" t="n">
        <v>105</v>
      </c>
      <c r="B5504" t="n">
        <v>2016</v>
      </c>
      <c r="C5504" t="n">
        <v>1639</v>
      </c>
      <c r="D5504" t="inlineStr">
        <is>
          <t>Soll der Kanton Thurgau die Schaffung von familienergänzenden Betreuungsstrukturen (Tagesstätten, Tagesschulen, Mittagstische) verstärkt finanziell unterstützen?</t>
        </is>
      </c>
      <c r="E5504" t="inlineStr">
        <is>
          <t>Standard-4</t>
        </is>
      </c>
      <c r="F5504" t="n">
        <v>12</v>
      </c>
      <c r="G5504" t="inlineStr">
        <is>
          <t>Sozialstaat &amp; Familie</t>
        </is>
      </c>
      <c r="H5504" t="inlineStr">
        <is>
          <t>Q05099</t>
        </is>
      </c>
      <c r="I5504" t="inlineStr">
        <is>
          <t>de</t>
        </is>
      </c>
      <c r="J5504" t="b">
        <v>1</v>
      </c>
      <c r="K5504" t="inlineStr">
        <is>
          <t>642396937e414bf849652efd86c69c1f</t>
        </is>
      </c>
      <c r="L5504" t="inlineStr">
        <is>
          <t>642396937e414bf849652efd86c69c1f</t>
        </is>
      </c>
      <c r="M5504" t="n">
        <v>125</v>
      </c>
      <c r="N5504" t="n">
        <v>125</v>
      </c>
    </row>
    <row r="5505">
      <c r="A5505" t="n">
        <v>234</v>
      </c>
      <c r="B5505" t="n">
        <v>2020</v>
      </c>
      <c r="C5505" t="n">
        <v>3587</v>
      </c>
      <c r="D5505" t="inlineStr">
        <is>
          <t>Soll der Kanton Thurgau die Schaffung von familienergänzenden Betreuungsstrukturen (Tagesstätten, Tagesschulen, Mittagstische) verstärkt finanziell unterstützen?</t>
        </is>
      </c>
      <c r="E5505" t="inlineStr">
        <is>
          <t>Standard-4</t>
        </is>
      </c>
      <c r="F5505" t="n">
        <v>12</v>
      </c>
      <c r="G5505" t="inlineStr">
        <is>
          <t>Sozialstaat &amp; Familie</t>
        </is>
      </c>
      <c r="H5505" t="inlineStr">
        <is>
          <t>Q06140</t>
        </is>
      </c>
      <c r="I5505" t="inlineStr">
        <is>
          <t>de</t>
        </is>
      </c>
      <c r="J5505" t="b">
        <v>1</v>
      </c>
      <c r="K5505" t="inlineStr">
        <is>
          <t>642396937e414bf849652efd86c69c1f</t>
        </is>
      </c>
      <c r="L5505" t="inlineStr">
        <is>
          <t>642396937e414bf849652efd86c69c1f</t>
        </is>
      </c>
      <c r="M5505" t="n">
        <v>125</v>
      </c>
      <c r="N5505" t="n">
        <v>125</v>
      </c>
    </row>
    <row r="5506">
      <c r="A5506" t="n">
        <v>105</v>
      </c>
      <c r="B5506" t="n">
        <v>2016</v>
      </c>
      <c r="C5506" t="n">
        <v>1639</v>
      </c>
      <c r="D5506" t="inlineStr">
        <is>
          <t>Soll der Kanton Thurgau die Schaffung von familienergänzenden Betreuungsstrukturen (Tagesstätten, Tagesschulen, Mittagstische) verstärkt finanziell unterstützen?</t>
        </is>
      </c>
      <c r="E5506" t="inlineStr">
        <is>
          <t>Standard-4</t>
        </is>
      </c>
      <c r="F5506" t="n">
        <v>12</v>
      </c>
      <c r="G5506" t="inlineStr">
        <is>
          <t>Sozialstaat &amp; Familie</t>
        </is>
      </c>
      <c r="H5506" t="inlineStr">
        <is>
          <t>Q08238</t>
        </is>
      </c>
      <c r="I5506" t="inlineStr">
        <is>
          <t>de</t>
        </is>
      </c>
      <c r="J5506" t="b">
        <v>1</v>
      </c>
      <c r="K5506" t="inlineStr">
        <is>
          <t>642396937e414bf849652efd86c69c1f</t>
        </is>
      </c>
      <c r="L5506" t="inlineStr">
        <is>
          <t>642396937e414bf849652efd86c69c1f</t>
        </is>
      </c>
      <c r="M5506" t="n">
        <v>125</v>
      </c>
      <c r="N5506" t="n">
        <v>125</v>
      </c>
    </row>
    <row r="5507">
      <c r="A5507" t="n">
        <v>234</v>
      </c>
      <c r="B5507" t="n">
        <v>2020</v>
      </c>
      <c r="C5507" t="n">
        <v>3587</v>
      </c>
      <c r="D5507" t="inlineStr">
        <is>
          <t>Soll der Kanton Thurgau die Schaffung von familienergänzenden Betreuungsstrukturen (Tagesstätten, Tagesschulen, Mittagstische) verstärkt finanziell unterstützen?</t>
        </is>
      </c>
      <c r="E5507" t="inlineStr">
        <is>
          <t>Standard-4</t>
        </is>
      </c>
      <c r="F5507" t="n">
        <v>12</v>
      </c>
      <c r="G5507" t="inlineStr">
        <is>
          <t>Sozialstaat &amp; Familie</t>
        </is>
      </c>
      <c r="H5507" t="inlineStr">
        <is>
          <t>Q08281</t>
        </is>
      </c>
      <c r="I5507" t="inlineStr">
        <is>
          <t>de</t>
        </is>
      </c>
      <c r="J5507" t="b">
        <v>1</v>
      </c>
      <c r="K5507" t="inlineStr">
        <is>
          <t>642396937e414bf849652efd86c69c1f</t>
        </is>
      </c>
      <c r="L5507" t="inlineStr">
        <is>
          <t>642396937e414bf849652efd86c69c1f</t>
        </is>
      </c>
      <c r="M5507" t="n">
        <v>125</v>
      </c>
      <c r="N5507" t="n">
        <v>125</v>
      </c>
    </row>
    <row r="5509">
      <c r="A5509" s="1">
        <f>== Cluster 441 – 5 Fragen – alle Fragen identisch ===</f>
        <v/>
      </c>
      <c r="B5509" s="1" t="n"/>
      <c r="C5509" s="1" t="n"/>
      <c r="D5509" s="1" t="n"/>
      <c r="E5509" s="1" t="n"/>
      <c r="F5509" s="1" t="n"/>
      <c r="G5509" s="1" t="n"/>
      <c r="H5509" s="1" t="n"/>
      <c r="I5509" s="1" t="n"/>
      <c r="J5509" s="1" t="n"/>
      <c r="K5509" s="1" t="n"/>
      <c r="L5509" s="1" t="n"/>
      <c r="M5509" s="1" t="n"/>
      <c r="N5509" s="1" t="n"/>
    </row>
    <row r="5510">
      <c r="A5510" t="inlineStr">
        <is>
          <t>ID_Wahl</t>
        </is>
      </c>
      <c r="B5510" t="inlineStr">
        <is>
          <t>Datum</t>
        </is>
      </c>
      <c r="C5510" t="inlineStr">
        <is>
          <t>Frage_ID</t>
        </is>
      </c>
      <c r="D5510" t="inlineStr">
        <is>
          <t>Frage_Text</t>
        </is>
      </c>
      <c r="E5510" t="inlineStr">
        <is>
          <t>Frage_Typ</t>
        </is>
      </c>
      <c r="F5510" t="inlineStr">
        <is>
          <t>Bereich_ID</t>
        </is>
      </c>
      <c r="G5510" t="inlineStr">
        <is>
          <t>Bereich</t>
        </is>
      </c>
      <c r="H5510" t="inlineStr">
        <is>
          <t>ID_gesamt</t>
        </is>
      </c>
      <c r="I5510" t="inlineStr">
        <is>
          <t>Sprache</t>
        </is>
      </c>
      <c r="J5510" t="inlineStr">
        <is>
          <t>Duplikat</t>
        </is>
      </c>
      <c r="K5510" t="inlineStr">
        <is>
          <t>Frage_Hash</t>
        </is>
      </c>
      <c r="L5510" t="inlineStr">
        <is>
          <t>Duplikat_Gruppe</t>
        </is>
      </c>
      <c r="M5510" t="inlineStr">
        <is>
          <t>Cluster_Duplikate</t>
        </is>
      </c>
      <c r="N5510" t="inlineStr">
        <is>
          <t>Cluster_Final</t>
        </is>
      </c>
    </row>
    <row r="5511">
      <c r="A5511" t="n">
        <v>84</v>
      </c>
      <c r="B5511" s="2" t="n">
        <v>44605</v>
      </c>
      <c r="C5511" t="n">
        <v>4705</v>
      </c>
      <c r="D5511" t="inlineStr">
        <is>
          <t>Soll sich die Stadt stärker gegen häusliche Gewalt engagieren (z.B. mehr finanzielle Mittel für Frauenhäuser, Präventionskampagnen)?</t>
        </is>
      </c>
      <c r="E5511" t="inlineStr">
        <is>
          <t>options4</t>
        </is>
      </c>
      <c r="F5511" t="n">
        <v>5252</v>
      </c>
      <c r="G5511" t="inlineStr">
        <is>
          <t>Sicherheit &amp; Polizei</t>
        </is>
      </c>
      <c r="H5511" t="inlineStr">
        <is>
          <t>Q01547</t>
        </is>
      </c>
      <c r="I5511" t="inlineStr">
        <is>
          <t>de</t>
        </is>
      </c>
      <c r="J5511" t="b">
        <v>1</v>
      </c>
      <c r="K5511" t="inlineStr">
        <is>
          <t>11035f5523d56fb2729680e71e23310f</t>
        </is>
      </c>
      <c r="L5511" t="inlineStr">
        <is>
          <t>11035f5523d56fb2729680e71e23310f</t>
        </is>
      </c>
      <c r="M5511" t="n">
        <v>441</v>
      </c>
      <c r="N5511" t="n">
        <v>441</v>
      </c>
    </row>
    <row r="5512">
      <c r="A5512" t="n">
        <v>92</v>
      </c>
      <c r="B5512" s="2" t="n">
        <v>44647</v>
      </c>
      <c r="C5512" t="n">
        <v>5673</v>
      </c>
      <c r="D5512" t="inlineStr">
        <is>
          <t>Soll sich die Stadt stärker gegen häusliche Gewalt engagieren (z.B. mehr finanzielle Mittel für Frauenhäuser, Präventionskampagnen)?</t>
        </is>
      </c>
      <c r="E5512" t="inlineStr">
        <is>
          <t>options4</t>
        </is>
      </c>
      <c r="F5512" t="n">
        <v>5270</v>
      </c>
      <c r="G5512" t="inlineStr">
        <is>
          <t>Sicherheit &amp; Polizei</t>
        </is>
      </c>
      <c r="H5512" t="inlineStr">
        <is>
          <t>Q01659</t>
        </is>
      </c>
      <c r="I5512" t="inlineStr">
        <is>
          <t>de</t>
        </is>
      </c>
      <c r="J5512" t="b">
        <v>1</v>
      </c>
      <c r="K5512" t="inlineStr">
        <is>
          <t>11035f5523d56fb2729680e71e23310f</t>
        </is>
      </c>
      <c r="L5512" t="inlineStr">
        <is>
          <t>11035f5523d56fb2729680e71e23310f</t>
        </is>
      </c>
      <c r="M5512" t="n">
        <v>441</v>
      </c>
      <c r="N5512" t="n">
        <v>441</v>
      </c>
    </row>
    <row r="5513">
      <c r="A5513" t="n">
        <v>95</v>
      </c>
      <c r="B5513" s="2" t="n">
        <v>44647</v>
      </c>
      <c r="C5513" t="n">
        <v>5783</v>
      </c>
      <c r="D5513" t="inlineStr">
        <is>
          <t>Soll sich die Stadt stärker gegen häusliche Gewalt engagieren (z.B. mehr finanzielle Mittel für Frauenhäuser, Präventionskampagnen)?</t>
        </is>
      </c>
      <c r="E5513" t="inlineStr">
        <is>
          <t>options4</t>
        </is>
      </c>
      <c r="F5513" t="n">
        <v>5271</v>
      </c>
      <c r="G5513" t="inlineStr">
        <is>
          <t>Sicherheit &amp; Polizei</t>
        </is>
      </c>
      <c r="H5513" t="inlineStr">
        <is>
          <t>Q01768</t>
        </is>
      </c>
      <c r="I5513" t="inlineStr">
        <is>
          <t>de</t>
        </is>
      </c>
      <c r="J5513" t="b">
        <v>1</v>
      </c>
      <c r="K5513" t="inlineStr">
        <is>
          <t>11035f5523d56fb2729680e71e23310f</t>
        </is>
      </c>
      <c r="L5513" t="inlineStr">
        <is>
          <t>11035f5523d56fb2729680e71e23310f</t>
        </is>
      </c>
      <c r="M5513" t="n">
        <v>441</v>
      </c>
      <c r="N5513" t="n">
        <v>441</v>
      </c>
    </row>
    <row r="5514">
      <c r="A5514" t="n">
        <v>102</v>
      </c>
      <c r="B5514" s="2" t="n">
        <v>44605</v>
      </c>
      <c r="C5514" t="n">
        <v>4959</v>
      </c>
      <c r="D5514" t="inlineStr">
        <is>
          <t>Soll sich die Stadt stärker gegen häusliche Gewalt engagieren (z.B. mehr finanzielle Mittel für Frauenhäuser, Präventionskampagnen)?</t>
        </is>
      </c>
      <c r="E5514" t="inlineStr">
        <is>
          <t>options4</t>
        </is>
      </c>
      <c r="F5514" t="n">
        <v>5258</v>
      </c>
      <c r="G5514" t="inlineStr">
        <is>
          <t>Sicherheit &amp; Polizei</t>
        </is>
      </c>
      <c r="H5514" t="inlineStr">
        <is>
          <t>Q01819</t>
        </is>
      </c>
      <c r="I5514" t="inlineStr">
        <is>
          <t>de</t>
        </is>
      </c>
      <c r="J5514" t="b">
        <v>1</v>
      </c>
      <c r="K5514" t="inlineStr">
        <is>
          <t>11035f5523d56fb2729680e71e23310f</t>
        </is>
      </c>
      <c r="L5514" t="inlineStr">
        <is>
          <t>11035f5523d56fb2729680e71e23310f</t>
        </is>
      </c>
      <c r="M5514" t="n">
        <v>441</v>
      </c>
      <c r="N5514" t="n">
        <v>441</v>
      </c>
    </row>
    <row r="5515">
      <c r="A5515" t="n">
        <v>109</v>
      </c>
      <c r="B5515" s="2" t="n">
        <v>44647</v>
      </c>
      <c r="C5515" t="n">
        <v>5620</v>
      </c>
      <c r="D5515" t="inlineStr">
        <is>
          <t>Soll sich die Stadt stärker gegen häusliche Gewalt engagieren (z.B. mehr finanzielle Mittel für Frauenhäuser, Präventionskampagnen)?</t>
        </is>
      </c>
      <c r="E5515" t="inlineStr">
        <is>
          <t>options4</t>
        </is>
      </c>
      <c r="F5515" t="n">
        <v>5269</v>
      </c>
      <c r="G5515" t="inlineStr">
        <is>
          <t>Sicherheit &amp; Polizei</t>
        </is>
      </c>
      <c r="H5515" t="inlineStr">
        <is>
          <t>Q01982</t>
        </is>
      </c>
      <c r="I5515" t="inlineStr">
        <is>
          <t>de</t>
        </is>
      </c>
      <c r="J5515" t="b">
        <v>1</v>
      </c>
      <c r="K5515" t="inlineStr">
        <is>
          <t>11035f5523d56fb2729680e71e23310f</t>
        </is>
      </c>
      <c r="L5515" t="inlineStr">
        <is>
          <t>11035f5523d56fb2729680e71e23310f</t>
        </is>
      </c>
      <c r="M5515" t="n">
        <v>441</v>
      </c>
      <c r="N5515" t="n">
        <v>441</v>
      </c>
    </row>
    <row r="5517">
      <c r="A5517" s="1">
        <f>== Cluster 435 – 5 Fragen – alle Fragen identisch ===</f>
        <v/>
      </c>
      <c r="B5517" s="1" t="n"/>
      <c r="C5517" s="1" t="n"/>
      <c r="D5517" s="1" t="n"/>
      <c r="E5517" s="1" t="n"/>
      <c r="F5517" s="1" t="n"/>
      <c r="G5517" s="1" t="n"/>
      <c r="H5517" s="1" t="n"/>
      <c r="I5517" s="1" t="n"/>
      <c r="J5517" s="1" t="n"/>
      <c r="K5517" s="1" t="n"/>
      <c r="L5517" s="1" t="n"/>
      <c r="M5517" s="1" t="n"/>
      <c r="N5517" s="1" t="n"/>
    </row>
    <row r="5518">
      <c r="A5518" t="inlineStr">
        <is>
          <t>ID_Wahl</t>
        </is>
      </c>
      <c r="B5518" t="inlineStr">
        <is>
          <t>Datum</t>
        </is>
      </c>
      <c r="C5518" t="inlineStr">
        <is>
          <t>Frage_ID</t>
        </is>
      </c>
      <c r="D5518" t="inlineStr">
        <is>
          <t>Frage_Text</t>
        </is>
      </c>
      <c r="E5518" t="inlineStr">
        <is>
          <t>Frage_Typ</t>
        </is>
      </c>
      <c r="F5518" t="inlineStr">
        <is>
          <t>Bereich_ID</t>
        </is>
      </c>
      <c r="G5518" t="inlineStr">
        <is>
          <t>Bereich</t>
        </is>
      </c>
      <c r="H5518" t="inlineStr">
        <is>
          <t>ID_gesamt</t>
        </is>
      </c>
      <c r="I5518" t="inlineStr">
        <is>
          <t>Sprache</t>
        </is>
      </c>
      <c r="J5518" t="inlineStr">
        <is>
          <t>Duplikat</t>
        </is>
      </c>
      <c r="K5518" t="inlineStr">
        <is>
          <t>Frage_Hash</t>
        </is>
      </c>
      <c r="L5518" t="inlineStr">
        <is>
          <t>Duplikat_Gruppe</t>
        </is>
      </c>
      <c r="M5518" t="inlineStr">
        <is>
          <t>Cluster_Duplikate</t>
        </is>
      </c>
      <c r="N5518" t="inlineStr">
        <is>
          <t>Cluster_Final</t>
        </is>
      </c>
    </row>
    <row r="5519">
      <c r="A5519" t="n">
        <v>83</v>
      </c>
      <c r="B5519" s="2" t="n">
        <v>44605</v>
      </c>
      <c r="C5519" t="n">
        <v>4846</v>
      </c>
      <c r="D5519" t="inlineStr">
        <is>
          <t>Finden Sie es richtig, wenn die Verwaltung dazu übergeht, vor Ort (am Schalter) erbrachte Dienstleistungen abzubauen zugunsten von reinen Online-Angeboten ("Digital First"-Prinzip)?</t>
        </is>
      </c>
      <c r="E5519" t="inlineStr">
        <is>
          <t>options4</t>
        </is>
      </c>
      <c r="F5519" t="n">
        <v>5184</v>
      </c>
      <c r="G5519" t="inlineStr">
        <is>
          <t>Politisches System &amp; Digitalisierung</t>
        </is>
      </c>
      <c r="H5519" t="inlineStr">
        <is>
          <t>Q01490</t>
        </is>
      </c>
      <c r="I5519" t="inlineStr">
        <is>
          <t>de</t>
        </is>
      </c>
      <c r="J5519" t="b">
        <v>1</v>
      </c>
      <c r="K5519" t="inlineStr">
        <is>
          <t>7caf2f15f6a0862a0825cdabfc69e9ab</t>
        </is>
      </c>
      <c r="L5519" t="inlineStr">
        <is>
          <t>7caf2f15f6a0862a0825cdabfc69e9ab</t>
        </is>
      </c>
      <c r="M5519" t="n">
        <v>435</v>
      </c>
      <c r="N5519" t="n">
        <v>435</v>
      </c>
    </row>
    <row r="5520">
      <c r="A5520" t="n">
        <v>84</v>
      </c>
      <c r="B5520" s="2" t="n">
        <v>44605</v>
      </c>
      <c r="C5520" t="n">
        <v>4693</v>
      </c>
      <c r="D5520" t="inlineStr">
        <is>
          <t>Finden Sie es richtig, wenn die Verwaltung dazu übergeht, vor Ort (am Schalter) erbrachte Dienstleistungen abzubauen zugunsten von reinen Online-Angeboten ("Digital First"-Prinzip)?</t>
        </is>
      </c>
      <c r="E5520" t="inlineStr">
        <is>
          <t>options4</t>
        </is>
      </c>
      <c r="F5520" t="n">
        <v>5175</v>
      </c>
      <c r="G5520" t="inlineStr">
        <is>
          <t>Politisches System &amp; Digitalisierung</t>
        </is>
      </c>
      <c r="H5520" t="inlineStr">
        <is>
          <t>Q01545</t>
        </is>
      </c>
      <c r="I5520" t="inlineStr">
        <is>
          <t>de</t>
        </is>
      </c>
      <c r="J5520" t="b">
        <v>1</v>
      </c>
      <c r="K5520" t="inlineStr">
        <is>
          <t>7caf2f15f6a0862a0825cdabfc69e9ab</t>
        </is>
      </c>
      <c r="L5520" t="inlineStr">
        <is>
          <t>7caf2f15f6a0862a0825cdabfc69e9ab</t>
        </is>
      </c>
      <c r="M5520" t="n">
        <v>435</v>
      </c>
      <c r="N5520" t="n">
        <v>435</v>
      </c>
    </row>
    <row r="5521">
      <c r="A5521" t="n">
        <v>113</v>
      </c>
      <c r="B5521" s="2" t="n">
        <v>44696</v>
      </c>
      <c r="C5521" t="n">
        <v>6055</v>
      </c>
      <c r="D5521" t="inlineStr">
        <is>
          <t>Finden Sie es richtig, wenn die Verwaltung dazu übergeht, vor Ort (am Schalter) erbrachte Dienstleistungen abzubauen zugunsten von reinen Online-Angeboten ("Digital First"-Prinzip)?</t>
        </is>
      </c>
      <c r="E5521" t="inlineStr">
        <is>
          <t>options4</t>
        </is>
      </c>
      <c r="F5521" t="n">
        <v>5193</v>
      </c>
      <c r="G5521" t="inlineStr">
        <is>
          <t>Politisches System &amp; Digitalisierung</t>
        </is>
      </c>
      <c r="H5521" t="inlineStr">
        <is>
          <t>Q02083</t>
        </is>
      </c>
      <c r="I5521" t="inlineStr">
        <is>
          <t>de</t>
        </is>
      </c>
      <c r="J5521" t="b">
        <v>1</v>
      </c>
      <c r="K5521" t="inlineStr">
        <is>
          <t>7caf2f15f6a0862a0825cdabfc69e9ab</t>
        </is>
      </c>
      <c r="L5521" t="inlineStr">
        <is>
          <t>7caf2f15f6a0862a0825cdabfc69e9ab</t>
        </is>
      </c>
      <c r="M5521" t="n">
        <v>435</v>
      </c>
      <c r="N5521" t="n">
        <v>435</v>
      </c>
    </row>
    <row r="5522">
      <c r="A5522" t="n">
        <v>115</v>
      </c>
      <c r="B5522" s="2" t="n">
        <v>44836</v>
      </c>
      <c r="C5522" t="n">
        <v>6173</v>
      </c>
      <c r="D5522" t="inlineStr">
        <is>
          <t>Finden Sie es richtig, wenn die Verwaltung dazu übergeht, vor Ort (am Schalter) erbrachte Dienstleistungen abzubauen zugunsten von reinen Online-Angeboten ("Digital First"-Prinzip)?</t>
        </is>
      </c>
      <c r="E5522" t="inlineStr">
        <is>
          <t>options4</t>
        </is>
      </c>
      <c r="F5522" t="n">
        <v>5197</v>
      </c>
      <c r="G5522" t="inlineStr">
        <is>
          <t>Politisches System &amp; Digitalisierung</t>
        </is>
      </c>
      <c r="H5522" t="inlineStr">
        <is>
          <t>Q02151</t>
        </is>
      </c>
      <c r="I5522" t="inlineStr">
        <is>
          <t>de</t>
        </is>
      </c>
      <c r="J5522" t="b">
        <v>1</v>
      </c>
      <c r="K5522" t="inlineStr">
        <is>
          <t>7caf2f15f6a0862a0825cdabfc69e9ab</t>
        </is>
      </c>
      <c r="L5522" t="inlineStr">
        <is>
          <t>7caf2f15f6a0862a0825cdabfc69e9ab</t>
        </is>
      </c>
      <c r="M5522" t="n">
        <v>435</v>
      </c>
      <c r="N5522" t="n">
        <v>435</v>
      </c>
    </row>
    <row r="5523">
      <c r="A5523" t="n">
        <v>114</v>
      </c>
      <c r="B5523" s="2" t="n">
        <v>44836</v>
      </c>
      <c r="C5523" t="n">
        <v>6276</v>
      </c>
      <c r="D5523" t="inlineStr">
        <is>
          <t>Finden Sie es richtig, wenn die Verwaltung dazu übergeht, vor Ort (am Schalter) erbrachte Dienstleistungen abzubauen zugunsten von reinen Online-Angeboten ("Digital First"-Prinzip)?</t>
        </is>
      </c>
      <c r="E5523" t="inlineStr">
        <is>
          <t>options4</t>
        </is>
      </c>
      <c r="F5523" t="n">
        <v>5196</v>
      </c>
      <c r="G5523" t="inlineStr">
        <is>
          <t>Politisches System &amp; Digitalisierung</t>
        </is>
      </c>
      <c r="H5523" t="inlineStr">
        <is>
          <t>Q02203</t>
        </is>
      </c>
      <c r="I5523" t="inlineStr">
        <is>
          <t>de</t>
        </is>
      </c>
      <c r="J5523" t="b">
        <v>1</v>
      </c>
      <c r="K5523" t="inlineStr">
        <is>
          <t>7caf2f15f6a0862a0825cdabfc69e9ab</t>
        </is>
      </c>
      <c r="L5523" t="inlineStr">
        <is>
          <t>7caf2f15f6a0862a0825cdabfc69e9ab</t>
        </is>
      </c>
      <c r="M5523" t="n">
        <v>435</v>
      </c>
      <c r="N5523" t="n">
        <v>435</v>
      </c>
    </row>
    <row r="5525">
      <c r="A5525" s="1">
        <f>== Cluster 515 – 5 Fragen – alle Fragen identisch ===</f>
        <v/>
      </c>
      <c r="B5525" s="1" t="n"/>
      <c r="C5525" s="1" t="n"/>
      <c r="D5525" s="1" t="n"/>
      <c r="E5525" s="1" t="n"/>
      <c r="F5525" s="1" t="n"/>
      <c r="G5525" s="1" t="n"/>
      <c r="H5525" s="1" t="n"/>
      <c r="I5525" s="1" t="n"/>
      <c r="J5525" s="1" t="n"/>
      <c r="K5525" s="1" t="n"/>
      <c r="L5525" s="1" t="n"/>
      <c r="M5525" s="1" t="n"/>
      <c r="N5525" s="1" t="n"/>
    </row>
    <row r="5526">
      <c r="A5526" t="inlineStr">
        <is>
          <t>ID_Wahl</t>
        </is>
      </c>
      <c r="B5526" t="inlineStr">
        <is>
          <t>Datum</t>
        </is>
      </c>
      <c r="C5526" t="inlineStr">
        <is>
          <t>Frage_ID</t>
        </is>
      </c>
      <c r="D5526" t="inlineStr">
        <is>
          <t>Frage_Text</t>
        </is>
      </c>
      <c r="E5526" t="inlineStr">
        <is>
          <t>Frage_Typ</t>
        </is>
      </c>
      <c r="F5526" t="inlineStr">
        <is>
          <t>Bereich_ID</t>
        </is>
      </c>
      <c r="G5526" t="inlineStr">
        <is>
          <t>Bereich</t>
        </is>
      </c>
      <c r="H5526" t="inlineStr">
        <is>
          <t>ID_gesamt</t>
        </is>
      </c>
      <c r="I5526" t="inlineStr">
        <is>
          <t>Sprache</t>
        </is>
      </c>
      <c r="J5526" t="inlineStr">
        <is>
          <t>Duplikat</t>
        </is>
      </c>
      <c r="K5526" t="inlineStr">
        <is>
          <t>Frage_Hash</t>
        </is>
      </c>
      <c r="L5526" t="inlineStr">
        <is>
          <t>Duplikat_Gruppe</t>
        </is>
      </c>
      <c r="M5526" t="inlineStr">
        <is>
          <t>Cluster_Duplikate</t>
        </is>
      </c>
      <c r="N5526" t="inlineStr">
        <is>
          <t>Cluster_Final</t>
        </is>
      </c>
    </row>
    <row r="5527">
      <c r="A5527" t="n">
        <v>1037</v>
      </c>
      <c r="B5527" s="2" t="n">
        <v>44969</v>
      </c>
      <c r="C5527" t="n">
        <v>31821</v>
      </c>
      <c r="D5527" t="inlineStr">
        <is>
          <t>Soll die (institutionelle) Zusammenarbeit mit dem Kanton Basel-Stadt weiter ausgebaut und vertieft werden?</t>
        </is>
      </c>
      <c r="E5527" t="inlineStr">
        <is>
          <t>options4</t>
        </is>
      </c>
      <c r="F5527" t="n">
        <v>11374</v>
      </c>
      <c r="G5527" t="inlineStr">
        <is>
          <t>Politisches System &amp; Digitalisierung</t>
        </is>
      </c>
      <c r="H5527" t="inlineStr">
        <is>
          <t>Q02314</t>
        </is>
      </c>
      <c r="I5527" t="inlineStr">
        <is>
          <t>de</t>
        </is>
      </c>
      <c r="J5527" t="b">
        <v>1</v>
      </c>
      <c r="K5527" t="inlineStr">
        <is>
          <t>03fb7f11efba067528676420a70559c5</t>
        </is>
      </c>
      <c r="L5527" t="inlineStr">
        <is>
          <t>03fb7f11efba067528676420a70559c5</t>
        </is>
      </c>
      <c r="M5527" t="n">
        <v>515</v>
      </c>
      <c r="N5527" t="n">
        <v>515</v>
      </c>
    </row>
    <row r="5528">
      <c r="A5528" t="n">
        <v>76</v>
      </c>
      <c r="B5528" t="n">
        <v>2015</v>
      </c>
      <c r="C5528" t="n">
        <v>1160</v>
      </c>
      <c r="D5528" t="inlineStr">
        <is>
          <t>Soll die (institutionelle) Zusammenarbeit mit dem Kanton Basel-Stadt weiter ausgebaut und vertieft werden?</t>
        </is>
      </c>
      <c r="E5528" t="inlineStr">
        <is>
          <t>Standard-4</t>
        </is>
      </c>
      <c r="F5528" t="n">
        <v>10</v>
      </c>
      <c r="G5528" t="inlineStr">
        <is>
          <t>Politisches System</t>
        </is>
      </c>
      <c r="H5528" t="inlineStr">
        <is>
          <t>Q04540</t>
        </is>
      </c>
      <c r="I5528" t="inlineStr">
        <is>
          <t>de</t>
        </is>
      </c>
      <c r="J5528" t="b">
        <v>1</v>
      </c>
      <c r="K5528" t="inlineStr">
        <is>
          <t>03fb7f11efba067528676420a70559c5</t>
        </is>
      </c>
      <c r="L5528" t="inlineStr">
        <is>
          <t>03fb7f11efba067528676420a70559c5</t>
        </is>
      </c>
      <c r="M5528" t="n">
        <v>515</v>
      </c>
      <c r="N5528" t="n">
        <v>515</v>
      </c>
    </row>
    <row r="5529">
      <c r="A5529" t="n">
        <v>202</v>
      </c>
      <c r="B5529" t="n">
        <v>2019</v>
      </c>
      <c r="C5529" t="n">
        <v>3187</v>
      </c>
      <c r="D5529" t="inlineStr">
        <is>
          <t>Soll die (institutionelle) Zusammenarbeit mit dem Kanton Basel-Stadt weiter ausgebaut und vertieft werden?</t>
        </is>
      </c>
      <c r="E5529" t="inlineStr">
        <is>
          <t>Standard-4</t>
        </is>
      </c>
      <c r="F5529" t="n">
        <v>10</v>
      </c>
      <c r="G5529" t="inlineStr">
        <is>
          <t>Politisches System</t>
        </is>
      </c>
      <c r="H5529" t="inlineStr">
        <is>
          <t>Q05769</t>
        </is>
      </c>
      <c r="I5529" t="inlineStr">
        <is>
          <t>de</t>
        </is>
      </c>
      <c r="J5529" t="b">
        <v>1</v>
      </c>
      <c r="K5529" t="inlineStr">
        <is>
          <t>03fb7f11efba067528676420a70559c5</t>
        </is>
      </c>
      <c r="L5529" t="inlineStr">
        <is>
          <t>03fb7f11efba067528676420a70559c5</t>
        </is>
      </c>
      <c r="M5529" t="n">
        <v>515</v>
      </c>
      <c r="N5529" t="n">
        <v>515</v>
      </c>
    </row>
    <row r="5530">
      <c r="A5530" t="n">
        <v>76</v>
      </c>
      <c r="B5530" t="n">
        <v>2015</v>
      </c>
      <c r="C5530" t="n">
        <v>1160</v>
      </c>
      <c r="D5530" t="inlineStr">
        <is>
          <t>Soll die (institutionelle) Zusammenarbeit mit dem Kanton Basel-Stadt weiter ausgebaut und vertieft werden?</t>
        </is>
      </c>
      <c r="E5530" t="inlineStr">
        <is>
          <t>Standard-4</t>
        </is>
      </c>
      <c r="F5530" t="n">
        <v>10</v>
      </c>
      <c r="G5530" t="inlineStr">
        <is>
          <t>Politisches System</t>
        </is>
      </c>
      <c r="H5530" t="inlineStr">
        <is>
          <t>Q06536</t>
        </is>
      </c>
      <c r="I5530" t="inlineStr">
        <is>
          <t>de</t>
        </is>
      </c>
      <c r="J5530" t="b">
        <v>1</v>
      </c>
      <c r="K5530" t="inlineStr">
        <is>
          <t>03fb7f11efba067528676420a70559c5</t>
        </is>
      </c>
      <c r="L5530" t="inlineStr">
        <is>
          <t>03fb7f11efba067528676420a70559c5</t>
        </is>
      </c>
      <c r="M5530" t="n">
        <v>515</v>
      </c>
      <c r="N5530" t="n">
        <v>515</v>
      </c>
    </row>
    <row r="5531">
      <c r="A5531" t="n">
        <v>202</v>
      </c>
      <c r="B5531" t="n">
        <v>2019</v>
      </c>
      <c r="C5531" t="n">
        <v>3187</v>
      </c>
      <c r="D5531" t="inlineStr">
        <is>
          <t>Soll die (institutionelle) Zusammenarbeit mit dem Kanton Basel-Stadt weiter ausgebaut und vertieft werden?</t>
        </is>
      </c>
      <c r="E5531" t="inlineStr">
        <is>
          <t>Standard-4</t>
        </is>
      </c>
      <c r="F5531" t="n">
        <v>10</v>
      </c>
      <c r="G5531" t="inlineStr">
        <is>
          <t>Politisches System</t>
        </is>
      </c>
      <c r="H5531" t="inlineStr">
        <is>
          <t>Q06585</t>
        </is>
      </c>
      <c r="I5531" t="inlineStr">
        <is>
          <t>de</t>
        </is>
      </c>
      <c r="J5531" t="b">
        <v>1</v>
      </c>
      <c r="K5531" t="inlineStr">
        <is>
          <t>03fb7f11efba067528676420a70559c5</t>
        </is>
      </c>
      <c r="L5531" t="inlineStr">
        <is>
          <t>03fb7f11efba067528676420a70559c5</t>
        </is>
      </c>
      <c r="M5531" t="n">
        <v>515</v>
      </c>
      <c r="N5531" t="n">
        <v>515</v>
      </c>
    </row>
    <row r="5533">
      <c r="A5533" s="1">
        <f>== Cluster 492 – 5 Fragen – alle Fragen identisch ===</f>
        <v/>
      </c>
      <c r="B5533" s="1" t="n"/>
      <c r="C5533" s="1" t="n"/>
      <c r="D5533" s="1" t="n"/>
      <c r="E5533" s="1" t="n"/>
      <c r="F5533" s="1" t="n"/>
      <c r="G5533" s="1" t="n"/>
      <c r="H5533" s="1" t="n"/>
      <c r="I5533" s="1" t="n"/>
      <c r="J5533" s="1" t="n"/>
      <c r="K5533" s="1" t="n"/>
      <c r="L5533" s="1" t="n"/>
      <c r="M5533" s="1" t="n"/>
      <c r="N5533" s="1" t="n"/>
    </row>
    <row r="5534">
      <c r="A5534" t="inlineStr">
        <is>
          <t>ID_Wahl</t>
        </is>
      </c>
      <c r="B5534" t="inlineStr">
        <is>
          <t>Datum</t>
        </is>
      </c>
      <c r="C5534" t="inlineStr">
        <is>
          <t>Frage_ID</t>
        </is>
      </c>
      <c r="D5534" t="inlineStr">
        <is>
          <t>Frage_Text</t>
        </is>
      </c>
      <c r="E5534" t="inlineStr">
        <is>
          <t>Frage_Typ</t>
        </is>
      </c>
      <c r="F5534" t="inlineStr">
        <is>
          <t>Bereich_ID</t>
        </is>
      </c>
      <c r="G5534" t="inlineStr">
        <is>
          <t>Bereich</t>
        </is>
      </c>
      <c r="H5534" t="inlineStr">
        <is>
          <t>ID_gesamt</t>
        </is>
      </c>
      <c r="I5534" t="inlineStr">
        <is>
          <t>Sprache</t>
        </is>
      </c>
      <c r="J5534" t="inlineStr">
        <is>
          <t>Duplikat</t>
        </is>
      </c>
      <c r="K5534" t="inlineStr">
        <is>
          <t>Frage_Hash</t>
        </is>
      </c>
      <c r="L5534" t="inlineStr">
        <is>
          <t>Duplikat_Gruppe</t>
        </is>
      </c>
      <c r="M5534" t="inlineStr">
        <is>
          <t>Cluster_Duplikate</t>
        </is>
      </c>
      <c r="N5534" t="inlineStr">
        <is>
          <t>Cluster_Final</t>
        </is>
      </c>
    </row>
    <row r="5535">
      <c r="A5535" t="n">
        <v>111</v>
      </c>
      <c r="B5535" s="2" t="n">
        <v>44696</v>
      </c>
      <c r="C5535" t="n">
        <v>5966</v>
      </c>
      <c r="D5535" t="inlineStr">
        <is>
          <t>Befürworten Sie eine stärkere finanzielle Unterstützung des Kantons zugunsten von kleineren und mittleren Bergbahnbetreibern?</t>
        </is>
      </c>
      <c r="E5535" t="inlineStr">
        <is>
          <t>options4</t>
        </is>
      </c>
      <c r="F5535" t="n">
        <v>4623</v>
      </c>
      <c r="G5535" t="inlineStr">
        <is>
          <t>Wirtschaft &amp; Arbeit</t>
        </is>
      </c>
      <c r="H5535" t="inlineStr">
        <is>
          <t>Q02021</t>
        </is>
      </c>
      <c r="I5535" t="inlineStr">
        <is>
          <t>de</t>
        </is>
      </c>
      <c r="J5535" t="b">
        <v>1</v>
      </c>
      <c r="K5535" t="inlineStr">
        <is>
          <t>64ab4f9c3201078b2cce28bd963e2a50</t>
        </is>
      </c>
      <c r="L5535" t="inlineStr">
        <is>
          <t>64ab4f9c3201078b2cce28bd963e2a50</t>
        </is>
      </c>
      <c r="M5535" t="n">
        <v>492</v>
      </c>
      <c r="N5535" t="n">
        <v>492</v>
      </c>
    </row>
    <row r="5536">
      <c r="A5536" t="n">
        <v>156</v>
      </c>
      <c r="B5536" t="n">
        <v>2017</v>
      </c>
      <c r="C5536" t="n">
        <v>2236</v>
      </c>
      <c r="D5536" t="inlineStr">
        <is>
          <t>Befürworten Sie eine stärkere finanzielle Unterstützung des Kantons zugunsten von kleineren und mittleren Bergbahnbetreibern?</t>
        </is>
      </c>
      <c r="E5536" t="inlineStr">
        <is>
          <t>Standard-4</t>
        </is>
      </c>
      <c r="F5536" t="n">
        <v>14</v>
      </c>
      <c r="G5536" t="inlineStr">
        <is>
          <t>Verkehr</t>
        </is>
      </c>
      <c r="H5536" t="inlineStr">
        <is>
          <t>Q05374</t>
        </is>
      </c>
      <c r="I5536" t="inlineStr">
        <is>
          <t>de</t>
        </is>
      </c>
      <c r="J5536" t="b">
        <v>1</v>
      </c>
      <c r="K5536" t="inlineStr">
        <is>
          <t>64ab4f9c3201078b2cce28bd963e2a50</t>
        </is>
      </c>
      <c r="L5536" t="inlineStr">
        <is>
          <t>64ab4f9c3201078b2cce28bd963e2a50</t>
        </is>
      </c>
      <c r="M5536" t="n">
        <v>492</v>
      </c>
      <c r="N5536" t="n">
        <v>492</v>
      </c>
    </row>
    <row r="5537">
      <c r="A5537" t="n">
        <v>190</v>
      </c>
      <c r="B5537" t="n">
        <v>2018</v>
      </c>
      <c r="C5537" t="n">
        <v>2906</v>
      </c>
      <c r="D5537" t="inlineStr">
        <is>
          <t>Befürworten Sie eine stärkere finanzielle Unterstützung des Kantons zugunsten von kleineren und mittleren Bergbahnbetreibern?</t>
        </is>
      </c>
      <c r="E5537" t="inlineStr">
        <is>
          <t>Standard-4</t>
        </is>
      </c>
      <c r="F5537" t="n">
        <v>14</v>
      </c>
      <c r="G5537" t="inlineStr">
        <is>
          <t>Verkehr</t>
        </is>
      </c>
      <c r="H5537" t="inlineStr">
        <is>
          <t>Q05604</t>
        </is>
      </c>
      <c r="I5537" t="inlineStr">
        <is>
          <t>de</t>
        </is>
      </c>
      <c r="J5537" t="b">
        <v>1</v>
      </c>
      <c r="K5537" t="inlineStr">
        <is>
          <t>64ab4f9c3201078b2cce28bd963e2a50</t>
        </is>
      </c>
      <c r="L5537" t="inlineStr">
        <is>
          <t>64ab4f9c3201078b2cce28bd963e2a50</t>
        </is>
      </c>
      <c r="M5537" t="n">
        <v>492</v>
      </c>
      <c r="N5537" t="n">
        <v>492</v>
      </c>
    </row>
    <row r="5538">
      <c r="A5538" t="n">
        <v>190</v>
      </c>
      <c r="B5538" t="n">
        <v>2018</v>
      </c>
      <c r="C5538" t="n">
        <v>2906</v>
      </c>
      <c r="D5538" t="inlineStr">
        <is>
          <t>Befürworten Sie eine stärkere finanzielle Unterstützung des Kantons zugunsten von kleineren und mittleren Bergbahnbetreibern?</t>
        </is>
      </c>
      <c r="E5538" t="inlineStr">
        <is>
          <t>Standard-4</t>
        </is>
      </c>
      <c r="F5538" t="n">
        <v>14</v>
      </c>
      <c r="G5538" t="inlineStr">
        <is>
          <t>Verkehr</t>
        </is>
      </c>
      <c r="H5538" t="inlineStr">
        <is>
          <t>Q07178</t>
        </is>
      </c>
      <c r="I5538" t="inlineStr">
        <is>
          <t>de</t>
        </is>
      </c>
      <c r="J5538" t="b">
        <v>1</v>
      </c>
      <c r="K5538" t="inlineStr">
        <is>
          <t>64ab4f9c3201078b2cce28bd963e2a50</t>
        </is>
      </c>
      <c r="L5538" t="inlineStr">
        <is>
          <t>64ab4f9c3201078b2cce28bd963e2a50</t>
        </is>
      </c>
      <c r="M5538" t="n">
        <v>492</v>
      </c>
      <c r="N5538" t="n">
        <v>492</v>
      </c>
    </row>
    <row r="5539">
      <c r="A5539" t="n">
        <v>156</v>
      </c>
      <c r="B5539" t="n">
        <v>2017</v>
      </c>
      <c r="C5539" t="n">
        <v>2236</v>
      </c>
      <c r="D5539" t="inlineStr">
        <is>
          <t>Befürworten Sie eine stärkere finanzielle Unterstützung des Kantons zugunsten von kleineren und mittleren Bergbahnbetreibern?</t>
        </is>
      </c>
      <c r="E5539" t="inlineStr">
        <is>
          <t>Standard-4</t>
        </is>
      </c>
      <c r="F5539" t="n">
        <v>14</v>
      </c>
      <c r="G5539" t="inlineStr">
        <is>
          <t>Verkehr</t>
        </is>
      </c>
      <c r="H5539" t="inlineStr">
        <is>
          <t>Q08712</t>
        </is>
      </c>
      <c r="I5539" t="inlineStr">
        <is>
          <t>de</t>
        </is>
      </c>
      <c r="J5539" t="b">
        <v>1</v>
      </c>
      <c r="K5539" t="inlineStr">
        <is>
          <t>64ab4f9c3201078b2cce28bd963e2a50</t>
        </is>
      </c>
      <c r="L5539" t="inlineStr">
        <is>
          <t>64ab4f9c3201078b2cce28bd963e2a50</t>
        </is>
      </c>
      <c r="M5539" t="n">
        <v>492</v>
      </c>
      <c r="N5539" t="n">
        <v>492</v>
      </c>
    </row>
    <row r="5541">
      <c r="A5541" s="1">
        <f>== Cluster 336 – 5 Fragen – alle Fragen identisch ===</f>
        <v/>
      </c>
      <c r="B5541" s="1" t="n"/>
      <c r="C5541" s="1" t="n"/>
      <c r="D5541" s="1" t="n"/>
      <c r="E5541" s="1" t="n"/>
      <c r="F5541" s="1" t="n"/>
      <c r="G5541" s="1" t="n"/>
      <c r="H5541" s="1" t="n"/>
      <c r="I5541" s="1" t="n"/>
      <c r="J5541" s="1" t="n"/>
      <c r="K5541" s="1" t="n"/>
      <c r="L5541" s="1" t="n"/>
      <c r="M5541" s="1" t="n"/>
      <c r="N5541" s="1" t="n"/>
    </row>
    <row r="5542">
      <c r="A5542" t="inlineStr">
        <is>
          <t>ID_Wahl</t>
        </is>
      </c>
      <c r="B5542" t="inlineStr">
        <is>
          <t>Datum</t>
        </is>
      </c>
      <c r="C5542" t="inlineStr">
        <is>
          <t>Frage_ID</t>
        </is>
      </c>
      <c r="D5542" t="inlineStr">
        <is>
          <t>Frage_Text</t>
        </is>
      </c>
      <c r="E5542" t="inlineStr">
        <is>
          <t>Frage_Typ</t>
        </is>
      </c>
      <c r="F5542" t="inlineStr">
        <is>
          <t>Bereich_ID</t>
        </is>
      </c>
      <c r="G5542" t="inlineStr">
        <is>
          <t>Bereich</t>
        </is>
      </c>
      <c r="H5542" t="inlineStr">
        <is>
          <t>ID_gesamt</t>
        </is>
      </c>
      <c r="I5542" t="inlineStr">
        <is>
          <t>Sprache</t>
        </is>
      </c>
      <c r="J5542" t="inlineStr">
        <is>
          <t>Duplikat</t>
        </is>
      </c>
      <c r="K5542" t="inlineStr">
        <is>
          <t>Frage_Hash</t>
        </is>
      </c>
      <c r="L5542" t="inlineStr">
        <is>
          <t>Duplikat_Gruppe</t>
        </is>
      </c>
      <c r="M5542" t="inlineStr">
        <is>
          <t>Cluster_Duplikate</t>
        </is>
      </c>
      <c r="N5542" t="inlineStr">
        <is>
          <t>Cluster_Final</t>
        </is>
      </c>
    </row>
    <row r="5543">
      <c r="A5543" t="n">
        <v>55</v>
      </c>
      <c r="B5543" s="2" t="n">
        <v>44262</v>
      </c>
      <c r="C5543" t="n">
        <v>3061</v>
      </c>
      <c r="D5543" t="inlineStr">
        <is>
          <t>Unterstützen Sie die Volksinitiative «Ja zum Verhüllungsverbot»? (Volksabstimmung vom 07. März 2021)</t>
        </is>
      </c>
      <c r="E5543" t="inlineStr">
        <is>
          <t>options4</t>
        </is>
      </c>
      <c r="F5543" t="n">
        <v>4368</v>
      </c>
      <c r="G5543" t="inlineStr">
        <is>
          <t>Gesellschaft &amp; Ethik</t>
        </is>
      </c>
      <c r="H5543" t="inlineStr">
        <is>
          <t>Q00905</t>
        </is>
      </c>
      <c r="I5543" t="inlineStr">
        <is>
          <t>de</t>
        </is>
      </c>
      <c r="J5543" t="b">
        <v>1</v>
      </c>
      <c r="K5543" t="inlineStr">
        <is>
          <t>353465e353e8f12ac68cd6a140ec7921</t>
        </is>
      </c>
      <c r="L5543" t="inlineStr">
        <is>
          <t>353465e353e8f12ac68cd6a140ec7921</t>
        </is>
      </c>
      <c r="M5543" t="n">
        <v>336</v>
      </c>
      <c r="N5543" t="n">
        <v>336</v>
      </c>
    </row>
    <row r="5544">
      <c r="A5544" t="n">
        <v>60</v>
      </c>
      <c r="B5544" s="2" t="n">
        <v>44262</v>
      </c>
      <c r="C5544" t="n">
        <v>3059</v>
      </c>
      <c r="D5544" t="inlineStr">
        <is>
          <t>Unterstützen Sie die Volksinitiative «Ja zum Verhüllungsverbot»? (Volksabstimmung vom 07. März 2021)</t>
        </is>
      </c>
      <c r="E5544" t="inlineStr">
        <is>
          <t>options4</t>
        </is>
      </c>
      <c r="F5544" t="n">
        <v>4366</v>
      </c>
      <c r="G5544" t="inlineStr">
        <is>
          <t>Gesellschaft &amp; Ethik</t>
        </is>
      </c>
      <c r="H5544" t="inlineStr">
        <is>
          <t>Q00932</t>
        </is>
      </c>
      <c r="I5544" t="inlineStr">
        <is>
          <t>de</t>
        </is>
      </c>
      <c r="J5544" t="b">
        <v>1</v>
      </c>
      <c r="K5544" t="inlineStr">
        <is>
          <t>353465e353e8f12ac68cd6a140ec7921</t>
        </is>
      </c>
      <c r="L5544" t="inlineStr">
        <is>
          <t>353465e353e8f12ac68cd6a140ec7921</t>
        </is>
      </c>
      <c r="M5544" t="n">
        <v>336</v>
      </c>
      <c r="N5544" t="n">
        <v>336</v>
      </c>
    </row>
    <row r="5545">
      <c r="A5545" t="n">
        <v>62</v>
      </c>
      <c r="B5545" s="2" t="n">
        <v>44262</v>
      </c>
      <c r="C5545" t="n">
        <v>3063</v>
      </c>
      <c r="D5545" t="inlineStr">
        <is>
          <t>Unterstützen Sie die Volksinitiative «Ja zum Verhüllungsverbot»? (Volksabstimmung vom 07. März 2021)</t>
        </is>
      </c>
      <c r="E5545" t="inlineStr">
        <is>
          <t>options4</t>
        </is>
      </c>
      <c r="F5545" t="n">
        <v>4370</v>
      </c>
      <c r="G5545" t="inlineStr">
        <is>
          <t>Gesellschaft &amp; Ethik</t>
        </is>
      </c>
      <c r="H5545" t="inlineStr">
        <is>
          <t>Q01029</t>
        </is>
      </c>
      <c r="I5545" t="inlineStr">
        <is>
          <t>de</t>
        </is>
      </c>
      <c r="J5545" t="b">
        <v>1</v>
      </c>
      <c r="K5545" t="inlineStr">
        <is>
          <t>353465e353e8f12ac68cd6a140ec7921</t>
        </is>
      </c>
      <c r="L5545" t="inlineStr">
        <is>
          <t>353465e353e8f12ac68cd6a140ec7921</t>
        </is>
      </c>
      <c r="M5545" t="n">
        <v>336</v>
      </c>
      <c r="N5545" t="n">
        <v>336</v>
      </c>
    </row>
    <row r="5546">
      <c r="A5546" t="n">
        <v>464</v>
      </c>
      <c r="B5546" s="2" t="n">
        <v>44262</v>
      </c>
      <c r="C5546" t="n">
        <v>3060</v>
      </c>
      <c r="D5546" t="inlineStr">
        <is>
          <t>Unterstützen Sie die Volksinitiative «Ja zum Verhüllungsverbot»? (Volksabstimmung vom 07. März 2021)</t>
        </is>
      </c>
      <c r="E5546" t="inlineStr">
        <is>
          <t>options4</t>
        </is>
      </c>
      <c r="F5546" t="n">
        <v>4367</v>
      </c>
      <c r="G5546" t="inlineStr">
        <is>
          <t>Gesellschaft &amp; Ethik</t>
        </is>
      </c>
      <c r="H5546" t="inlineStr">
        <is>
          <t>Q02451</t>
        </is>
      </c>
      <c r="I5546" t="inlineStr">
        <is>
          <t>de</t>
        </is>
      </c>
      <c r="J5546" t="b">
        <v>1</v>
      </c>
      <c r="K5546" t="inlineStr">
        <is>
          <t>353465e353e8f12ac68cd6a140ec7921</t>
        </is>
      </c>
      <c r="L5546" t="inlineStr">
        <is>
          <t>353465e353e8f12ac68cd6a140ec7921</t>
        </is>
      </c>
      <c r="M5546" t="n">
        <v>336</v>
      </c>
      <c r="N5546" t="n">
        <v>336</v>
      </c>
    </row>
    <row r="5547">
      <c r="A5547" t="n">
        <v>291</v>
      </c>
      <c r="B5547" t="n">
        <v>2021</v>
      </c>
      <c r="C5547" t="n">
        <v>4560</v>
      </c>
      <c r="D5547" t="inlineStr">
        <is>
          <t>Unterstützen Sie die Volksinitiative «Ja zum Verhüllungsverbot»? (Volksabstimmung vom 07. März 2021)</t>
        </is>
      </c>
      <c r="E5547" t="inlineStr">
        <is>
          <t>Standard-4</t>
        </is>
      </c>
      <c r="F5547" t="n">
        <v>9</v>
      </c>
      <c r="G5547" t="inlineStr">
        <is>
          <t>Migration &amp; Integration</t>
        </is>
      </c>
      <c r="H5547" t="inlineStr">
        <is>
          <t>Q08745</t>
        </is>
      </c>
      <c r="I5547" t="inlineStr">
        <is>
          <t>de</t>
        </is>
      </c>
      <c r="J5547" t="b">
        <v>1</v>
      </c>
      <c r="K5547" t="inlineStr">
        <is>
          <t>353465e353e8f12ac68cd6a140ec7921</t>
        </is>
      </c>
      <c r="L5547" t="inlineStr">
        <is>
          <t>353465e353e8f12ac68cd6a140ec7921</t>
        </is>
      </c>
      <c r="M5547" t="n">
        <v>336</v>
      </c>
      <c r="N5547" t="n">
        <v>336</v>
      </c>
    </row>
    <row r="5549">
      <c r="A5549" s="1">
        <f>== Cluster 238 – 5 Fragen – alle Fragen identisch ===</f>
        <v/>
      </c>
      <c r="B5549" s="1" t="n"/>
      <c r="C5549" s="1" t="n"/>
      <c r="D5549" s="1" t="n"/>
      <c r="E5549" s="1" t="n"/>
      <c r="F5549" s="1" t="n"/>
      <c r="G5549" s="1" t="n"/>
      <c r="H5549" s="1" t="n"/>
      <c r="I5549" s="1" t="n"/>
      <c r="J5549" s="1" t="n"/>
      <c r="K5549" s="1" t="n"/>
      <c r="L5549" s="1" t="n"/>
      <c r="M5549" s="1" t="n"/>
      <c r="N5549" s="1" t="n"/>
    </row>
    <row r="5550">
      <c r="A5550" t="inlineStr">
        <is>
          <t>ID_Wahl</t>
        </is>
      </c>
      <c r="B5550" t="inlineStr">
        <is>
          <t>Datum</t>
        </is>
      </c>
      <c r="C5550" t="inlineStr">
        <is>
          <t>Frage_ID</t>
        </is>
      </c>
      <c r="D5550" t="inlineStr">
        <is>
          <t>Frage_Text</t>
        </is>
      </c>
      <c r="E5550" t="inlineStr">
        <is>
          <t>Frage_Typ</t>
        </is>
      </c>
      <c r="F5550" t="inlineStr">
        <is>
          <t>Bereich_ID</t>
        </is>
      </c>
      <c r="G5550" t="inlineStr">
        <is>
          <t>Bereich</t>
        </is>
      </c>
      <c r="H5550" t="inlineStr">
        <is>
          <t>ID_gesamt</t>
        </is>
      </c>
      <c r="I5550" t="inlineStr">
        <is>
          <t>Sprache</t>
        </is>
      </c>
      <c r="J5550" t="inlineStr">
        <is>
          <t>Duplikat</t>
        </is>
      </c>
      <c r="K5550" t="inlineStr">
        <is>
          <t>Frage_Hash</t>
        </is>
      </c>
      <c r="L5550" t="inlineStr">
        <is>
          <t>Duplikat_Gruppe</t>
        </is>
      </c>
      <c r="M5550" t="inlineStr">
        <is>
          <t>Cluster_Duplikate</t>
        </is>
      </c>
      <c r="N5550" t="inlineStr">
        <is>
          <t>Cluster_Final</t>
        </is>
      </c>
    </row>
    <row r="5551">
      <c r="A5551" t="n">
        <v>24</v>
      </c>
      <c r="B5551" s="2" t="n">
        <v>44122</v>
      </c>
      <c r="C5551" t="n">
        <v>2109</v>
      </c>
      <c r="D5551" t="inlineStr">
        <is>
          <t>Soll die Lohngleichheit von Frauen und Männern bei Unternehmen durch den Staat strenger kontrolliert werden?</t>
        </is>
      </c>
      <c r="E5551" t="inlineStr">
        <is>
          <t>options4</t>
        </is>
      </c>
      <c r="F5551" t="n">
        <v>4535</v>
      </c>
      <c r="G5551" t="inlineStr">
        <is>
          <t>Wirtschaft &amp; Arbeit</t>
        </is>
      </c>
      <c r="H5551" t="inlineStr">
        <is>
          <t>Q00586</t>
        </is>
      </c>
      <c r="I5551" t="inlineStr">
        <is>
          <t>de</t>
        </is>
      </c>
      <c r="J5551" t="b">
        <v>1</v>
      </c>
      <c r="K5551" t="inlineStr">
        <is>
          <t>cb4e81e8a9344251a3d574b8d96a8cd4</t>
        </is>
      </c>
      <c r="L5551" t="inlineStr">
        <is>
          <t>cb4e81e8a9344251a3d574b8d96a8cd4</t>
        </is>
      </c>
      <c r="M5551" t="n">
        <v>238</v>
      </c>
      <c r="N5551" t="n">
        <v>238</v>
      </c>
    </row>
    <row r="5552">
      <c r="A5552" t="n">
        <v>45</v>
      </c>
      <c r="B5552" s="2" t="n">
        <v>44129</v>
      </c>
      <c r="C5552" t="n">
        <v>2254</v>
      </c>
      <c r="D5552" t="inlineStr">
        <is>
          <t>Soll die Lohngleichheit von Frauen und Männern bei Unternehmen durch den Staat strenger kontrolliert werden?</t>
        </is>
      </c>
      <c r="E5552" t="inlineStr">
        <is>
          <t>options4</t>
        </is>
      </c>
      <c r="F5552" t="n">
        <v>4562</v>
      </c>
      <c r="G5552" t="inlineStr">
        <is>
          <t>Wirtschaft &amp; Arbeit</t>
        </is>
      </c>
      <c r="H5552" t="inlineStr">
        <is>
          <t>Q00643</t>
        </is>
      </c>
      <c r="I5552" t="inlineStr">
        <is>
          <t>de</t>
        </is>
      </c>
      <c r="J5552" t="b">
        <v>1</v>
      </c>
      <c r="K5552" t="inlineStr">
        <is>
          <t>cb4e81e8a9344251a3d574b8d96a8cd4</t>
        </is>
      </c>
      <c r="L5552" t="inlineStr">
        <is>
          <t>cb4e81e8a9344251a3d574b8d96a8cd4</t>
        </is>
      </c>
      <c r="M5552" t="n">
        <v>238</v>
      </c>
      <c r="N5552" t="n">
        <v>238</v>
      </c>
    </row>
    <row r="5553">
      <c r="A5553" t="n">
        <v>33</v>
      </c>
      <c r="B5553" s="2" t="n">
        <v>44164</v>
      </c>
      <c r="C5553" t="n">
        <v>2622</v>
      </c>
      <c r="D5553" t="inlineStr">
        <is>
          <t>Soll die Lohngleichheit von Frauen und Männern bei Unternehmen durch den Staat strenger kontrolliert werden?</t>
        </is>
      </c>
      <c r="E5553" t="inlineStr">
        <is>
          <t>options4</t>
        </is>
      </c>
      <c r="F5553" t="n">
        <v>5007</v>
      </c>
      <c r="G5553" t="inlineStr">
        <is>
          <t>Gesellschaft, Kultur &amp; Ethik</t>
        </is>
      </c>
      <c r="H5553" t="inlineStr">
        <is>
          <t>Q00737</t>
        </is>
      </c>
      <c r="I5553" t="inlineStr">
        <is>
          <t>de</t>
        </is>
      </c>
      <c r="J5553" t="b">
        <v>1</v>
      </c>
      <c r="K5553" t="inlineStr">
        <is>
          <t>cb4e81e8a9344251a3d574b8d96a8cd4</t>
        </is>
      </c>
      <c r="L5553" t="inlineStr">
        <is>
          <t>cb4e81e8a9344251a3d574b8d96a8cd4</t>
        </is>
      </c>
      <c r="M5553" t="n">
        <v>238</v>
      </c>
      <c r="N5553" t="n">
        <v>238</v>
      </c>
    </row>
    <row r="5554">
      <c r="A5554" t="n">
        <v>255</v>
      </c>
      <c r="B5554" t="n">
        <v>2020</v>
      </c>
      <c r="C5554" t="n">
        <v>4141</v>
      </c>
      <c r="D5554" t="inlineStr">
        <is>
          <t>Soll die Lohngleichheit von Frauen und Männern bei Unternehmen durch den Staat strenger kontrolliert werden?</t>
        </is>
      </c>
      <c r="E5554" t="inlineStr">
        <is>
          <t>Standard-4</t>
        </is>
      </c>
      <c r="F5554" t="n">
        <v>15</v>
      </c>
      <c r="G5554" t="inlineStr">
        <is>
          <t>Wirtschaft &amp; Arbeit</t>
        </is>
      </c>
      <c r="H5554" t="inlineStr">
        <is>
          <t>Q06379</t>
        </is>
      </c>
      <c r="I5554" t="inlineStr">
        <is>
          <t>de</t>
        </is>
      </c>
      <c r="J5554" t="b">
        <v>1</v>
      </c>
      <c r="K5554" t="inlineStr">
        <is>
          <t>cb4e81e8a9344251a3d574b8d96a8cd4</t>
        </is>
      </c>
      <c r="L5554" t="inlineStr">
        <is>
          <t>cb4e81e8a9344251a3d574b8d96a8cd4</t>
        </is>
      </c>
      <c r="M5554" t="n">
        <v>238</v>
      </c>
      <c r="N5554" t="n">
        <v>238</v>
      </c>
    </row>
    <row r="5555">
      <c r="A5555" t="n">
        <v>258</v>
      </c>
      <c r="B5555" t="n">
        <v>2020</v>
      </c>
      <c r="C5555" t="n">
        <v>4199</v>
      </c>
      <c r="D5555" t="inlineStr">
        <is>
          <t>Soll die Lohngleichheit von Frauen und Männern bei Unternehmen durch den Staat strenger kontrolliert werden?</t>
        </is>
      </c>
      <c r="E5555" t="inlineStr">
        <is>
          <t>Standard-4</t>
        </is>
      </c>
      <c r="F5555" t="n">
        <v>15</v>
      </c>
      <c r="G5555" t="inlineStr">
        <is>
          <t>Wirtschaft &amp; Arbeit</t>
        </is>
      </c>
      <c r="H5555" t="inlineStr">
        <is>
          <t>Q06777</t>
        </is>
      </c>
      <c r="I5555" t="inlineStr">
        <is>
          <t>de</t>
        </is>
      </c>
      <c r="J5555" t="b">
        <v>1</v>
      </c>
      <c r="K5555" t="inlineStr">
        <is>
          <t>cb4e81e8a9344251a3d574b8d96a8cd4</t>
        </is>
      </c>
      <c r="L5555" t="inlineStr">
        <is>
          <t>cb4e81e8a9344251a3d574b8d96a8cd4</t>
        </is>
      </c>
      <c r="M5555" t="n">
        <v>238</v>
      </c>
      <c r="N5555" t="n">
        <v>238</v>
      </c>
    </row>
    <row r="5557">
      <c r="A5557" s="1">
        <f>== Cluster 229 – 5 Fragen – alle Fragen identisch ===</f>
        <v/>
      </c>
      <c r="B5557" s="1" t="n"/>
      <c r="C5557" s="1" t="n"/>
      <c r="D5557" s="1" t="n"/>
      <c r="E5557" s="1" t="n"/>
      <c r="F5557" s="1" t="n"/>
      <c r="G5557" s="1" t="n"/>
      <c r="H5557" s="1" t="n"/>
      <c r="I5557" s="1" t="n"/>
      <c r="J5557" s="1" t="n"/>
      <c r="K5557" s="1" t="n"/>
      <c r="L5557" s="1" t="n"/>
      <c r="M5557" s="1" t="n"/>
      <c r="N5557" s="1" t="n"/>
    </row>
    <row r="5558">
      <c r="A5558" t="inlineStr">
        <is>
          <t>ID_Wahl</t>
        </is>
      </c>
      <c r="B5558" t="inlineStr">
        <is>
          <t>Datum</t>
        </is>
      </c>
      <c r="C5558" t="inlineStr">
        <is>
          <t>Frage_ID</t>
        </is>
      </c>
      <c r="D5558" t="inlineStr">
        <is>
          <t>Frage_Text</t>
        </is>
      </c>
      <c r="E5558" t="inlineStr">
        <is>
          <t>Frage_Typ</t>
        </is>
      </c>
      <c r="F5558" t="inlineStr">
        <is>
          <t>Bereich_ID</t>
        </is>
      </c>
      <c r="G5558" t="inlineStr">
        <is>
          <t>Bereich</t>
        </is>
      </c>
      <c r="H5558" t="inlineStr">
        <is>
          <t>ID_gesamt</t>
        </is>
      </c>
      <c r="I5558" t="inlineStr">
        <is>
          <t>Sprache</t>
        </is>
      </c>
      <c r="J5558" t="inlineStr">
        <is>
          <t>Duplikat</t>
        </is>
      </c>
      <c r="K5558" t="inlineStr">
        <is>
          <t>Frage_Hash</t>
        </is>
      </c>
      <c r="L5558" t="inlineStr">
        <is>
          <t>Duplikat_Gruppe</t>
        </is>
      </c>
      <c r="M5558" t="inlineStr">
        <is>
          <t>Cluster_Duplikate</t>
        </is>
      </c>
      <c r="N5558" t="inlineStr">
        <is>
          <t>Cluster_Final</t>
        </is>
      </c>
    </row>
    <row r="5559">
      <c r="A5559" t="n">
        <v>24</v>
      </c>
      <c r="B5559" s="2" t="n">
        <v>44122</v>
      </c>
      <c r="C5559" t="n">
        <v>2081</v>
      </c>
      <c r="D5559" t="inlineStr">
        <is>
          <t>Würden Sie es begrüssen, wenn die Schweiz das Personenfreizügigkeitsabkommen mit der EU kündigen würde, um so die Einwanderung zu begrenzen (Abstimmung vom 27. September)?</t>
        </is>
      </c>
      <c r="E5559" t="inlineStr">
        <is>
          <t>options4</t>
        </is>
      </c>
      <c r="F5559" t="n">
        <v>4254</v>
      </c>
      <c r="G5559" t="inlineStr">
        <is>
          <t>Migration &amp; Integration</t>
        </is>
      </c>
      <c r="H5559" t="inlineStr">
        <is>
          <t>Q00572</t>
        </is>
      </c>
      <c r="I5559" t="inlineStr">
        <is>
          <t>de</t>
        </is>
      </c>
      <c r="J5559" t="b">
        <v>1</v>
      </c>
      <c r="K5559" t="inlineStr">
        <is>
          <t>158ae982dfd4dcfa33c376780ebcb29f</t>
        </is>
      </c>
      <c r="L5559" t="inlineStr">
        <is>
          <t>158ae982dfd4dcfa33c376780ebcb29f</t>
        </is>
      </c>
      <c r="M5559" t="n">
        <v>229</v>
      </c>
      <c r="N5559" t="n">
        <v>229</v>
      </c>
    </row>
    <row r="5560">
      <c r="A5560" t="n">
        <v>45</v>
      </c>
      <c r="B5560" s="2" t="n">
        <v>44129</v>
      </c>
      <c r="C5560" t="n">
        <v>2212</v>
      </c>
      <c r="D5560" t="inlineStr">
        <is>
          <t>Würden Sie es begrüssen, wenn die Schweiz das Personenfreizügigkeitsabkommen mit der EU kündigen würde, um so die Einwanderung zu begrenzen (Abstimmung vom 27. September)?</t>
        </is>
      </c>
      <c r="E5560" t="inlineStr">
        <is>
          <t>options4</t>
        </is>
      </c>
      <c r="F5560" t="n">
        <v>4281</v>
      </c>
      <c r="G5560" t="inlineStr">
        <is>
          <t>Migration &amp; Integration</t>
        </is>
      </c>
      <c r="H5560" t="inlineStr">
        <is>
          <t>Q00629</t>
        </is>
      </c>
      <c r="I5560" t="inlineStr">
        <is>
          <t>de</t>
        </is>
      </c>
      <c r="J5560" t="b">
        <v>1</v>
      </c>
      <c r="K5560" t="inlineStr">
        <is>
          <t>158ae982dfd4dcfa33c376780ebcb29f</t>
        </is>
      </c>
      <c r="L5560" t="inlineStr">
        <is>
          <t>158ae982dfd4dcfa33c376780ebcb29f</t>
        </is>
      </c>
      <c r="M5560" t="n">
        <v>229</v>
      </c>
      <c r="N5560" t="n">
        <v>229</v>
      </c>
    </row>
    <row r="5561">
      <c r="A5561" t="n">
        <v>25</v>
      </c>
      <c r="B5561" s="2" t="n">
        <v>44129</v>
      </c>
      <c r="C5561" t="n">
        <v>2521</v>
      </c>
      <c r="D5561" t="inlineStr">
        <is>
          <t>Würden Sie es begrüssen, wenn die Schweiz das Personenfreizügigkeitsabkommen mit der EU kündigen würde, um so die Einwanderung zu begrenzen (Abstimmung vom 27. September)?</t>
        </is>
      </c>
      <c r="E5561" t="inlineStr">
        <is>
          <t>options4</t>
        </is>
      </c>
      <c r="F5561" t="n">
        <v>4271</v>
      </c>
      <c r="G5561" t="inlineStr">
        <is>
          <t>Migration &amp; Integration</t>
        </is>
      </c>
      <c r="H5561" t="inlineStr">
        <is>
          <t>Q00686</t>
        </is>
      </c>
      <c r="I5561" t="inlineStr">
        <is>
          <t>de</t>
        </is>
      </c>
      <c r="J5561" t="b">
        <v>1</v>
      </c>
      <c r="K5561" t="inlineStr">
        <is>
          <t>158ae982dfd4dcfa33c376780ebcb29f</t>
        </is>
      </c>
      <c r="L5561" t="inlineStr">
        <is>
          <t>158ae982dfd4dcfa33c376780ebcb29f</t>
        </is>
      </c>
      <c r="M5561" t="n">
        <v>229</v>
      </c>
      <c r="N5561" t="n">
        <v>229</v>
      </c>
    </row>
    <row r="5562">
      <c r="A5562" t="n">
        <v>255</v>
      </c>
      <c r="B5562" t="n">
        <v>2020</v>
      </c>
      <c r="C5562" t="n">
        <v>4127</v>
      </c>
      <c r="D5562" t="inlineStr">
        <is>
          <t>Würden Sie es begrüssen, wenn die Schweiz das Personenfreizügigkeitsabkommen mit der EU kündigen würde, um so die Einwanderung zu begrenzen (Abstimmung vom 27. September)?</t>
        </is>
      </c>
      <c r="E5562" t="inlineStr">
        <is>
          <t>Standard-4</t>
        </is>
      </c>
      <c r="F5562" t="n">
        <v>9</v>
      </c>
      <c r="G5562" t="inlineStr">
        <is>
          <t>Migration &amp; Integration</t>
        </is>
      </c>
      <c r="H5562" t="inlineStr">
        <is>
          <t>Q06354</t>
        </is>
      </c>
      <c r="I5562" t="inlineStr">
        <is>
          <t>de</t>
        </is>
      </c>
      <c r="J5562" t="b">
        <v>1</v>
      </c>
      <c r="K5562" t="inlineStr">
        <is>
          <t>158ae982dfd4dcfa33c376780ebcb29f</t>
        </is>
      </c>
      <c r="L5562" t="inlineStr">
        <is>
          <t>158ae982dfd4dcfa33c376780ebcb29f</t>
        </is>
      </c>
      <c r="M5562" t="n">
        <v>229</v>
      </c>
      <c r="N5562" t="n">
        <v>229</v>
      </c>
    </row>
    <row r="5563">
      <c r="A5563" t="n">
        <v>258</v>
      </c>
      <c r="B5563" t="n">
        <v>2020</v>
      </c>
      <c r="C5563" t="n">
        <v>4185</v>
      </c>
      <c r="D5563" t="inlineStr">
        <is>
          <t>Würden Sie es begrüssen, wenn die Schweiz das Personenfreizügigkeitsabkommen mit der EU kündigen würde, um so die Einwanderung zu begrenzen (Abstimmung vom 27. September)?</t>
        </is>
      </c>
      <c r="E5563" t="inlineStr">
        <is>
          <t>Standard-4</t>
        </is>
      </c>
      <c r="F5563" t="n">
        <v>9</v>
      </c>
      <c r="G5563" t="inlineStr">
        <is>
          <t>Migration &amp; Integration</t>
        </is>
      </c>
      <c r="H5563" t="inlineStr">
        <is>
          <t>Q06753</t>
        </is>
      </c>
      <c r="I5563" t="inlineStr">
        <is>
          <t>de</t>
        </is>
      </c>
      <c r="J5563" t="b">
        <v>1</v>
      </c>
      <c r="K5563" t="inlineStr">
        <is>
          <t>158ae982dfd4dcfa33c376780ebcb29f</t>
        </is>
      </c>
      <c r="L5563" t="inlineStr">
        <is>
          <t>158ae982dfd4dcfa33c376780ebcb29f</t>
        </is>
      </c>
      <c r="M5563" t="n">
        <v>229</v>
      </c>
      <c r="N5563" t="n">
        <v>229</v>
      </c>
    </row>
    <row r="5565">
      <c r="A5565" s="1">
        <f>== Cluster 328 – 5 Fragen – alle Fragen identisch ===</f>
        <v/>
      </c>
      <c r="B5565" s="1" t="n"/>
      <c r="C5565" s="1" t="n"/>
      <c r="D5565" s="1" t="n"/>
      <c r="E5565" s="1" t="n"/>
      <c r="F5565" s="1" t="n"/>
      <c r="G5565" s="1" t="n"/>
      <c r="H5565" s="1" t="n"/>
      <c r="I5565" s="1" t="n"/>
      <c r="J5565" s="1" t="n"/>
      <c r="K5565" s="1" t="n"/>
      <c r="L5565" s="1" t="n"/>
      <c r="M5565" s="1" t="n"/>
      <c r="N5565" s="1" t="n"/>
    </row>
    <row r="5566">
      <c r="A5566" t="inlineStr">
        <is>
          <t>ID_Wahl</t>
        </is>
      </c>
      <c r="B5566" t="inlineStr">
        <is>
          <t>Datum</t>
        </is>
      </c>
      <c r="C5566" t="inlineStr">
        <is>
          <t>Frage_ID</t>
        </is>
      </c>
      <c r="D5566" t="inlineStr">
        <is>
          <t>Frage_Text</t>
        </is>
      </c>
      <c r="E5566" t="inlineStr">
        <is>
          <t>Frage_Typ</t>
        </is>
      </c>
      <c r="F5566" t="inlineStr">
        <is>
          <t>Bereich_ID</t>
        </is>
      </c>
      <c r="G5566" t="inlineStr">
        <is>
          <t>Bereich</t>
        </is>
      </c>
      <c r="H5566" t="inlineStr">
        <is>
          <t>ID_gesamt</t>
        </is>
      </c>
      <c r="I5566" t="inlineStr">
        <is>
          <t>Sprache</t>
        </is>
      </c>
      <c r="J5566" t="inlineStr">
        <is>
          <t>Duplikat</t>
        </is>
      </c>
      <c r="K5566" t="inlineStr">
        <is>
          <t>Frage_Hash</t>
        </is>
      </c>
      <c r="L5566" t="inlineStr">
        <is>
          <t>Duplikat_Gruppe</t>
        </is>
      </c>
      <c r="M5566" t="inlineStr">
        <is>
          <t>Cluster_Duplikate</t>
        </is>
      </c>
      <c r="N5566" t="inlineStr">
        <is>
          <t>Cluster_Final</t>
        </is>
      </c>
    </row>
    <row r="5567">
      <c r="A5567" t="n">
        <v>55</v>
      </c>
      <c r="B5567" s="2" t="n">
        <v>44262</v>
      </c>
      <c r="C5567" t="n">
        <v>3015</v>
      </c>
      <c r="D5567" t="inlineStr">
        <is>
          <t>Soll der Kanton Wallis mehr Geld für die Verbilligung der Krankenkassenprämien bereitstellen?</t>
        </is>
      </c>
      <c r="E5567" t="inlineStr">
        <is>
          <t>options4</t>
        </is>
      </c>
      <c r="F5567" t="n">
        <v>4181</v>
      </c>
      <c r="G5567" t="inlineStr">
        <is>
          <t>Sozialstaat &amp; Familie</t>
        </is>
      </c>
      <c r="H5567" t="inlineStr">
        <is>
          <t>Q00895</t>
        </is>
      </c>
      <c r="I5567" t="inlineStr">
        <is>
          <t>de</t>
        </is>
      </c>
      <c r="J5567" t="b">
        <v>1</v>
      </c>
      <c r="K5567" t="inlineStr">
        <is>
          <t>46f64a2b8938bbd24a11a098752891b3</t>
        </is>
      </c>
      <c r="L5567" t="inlineStr">
        <is>
          <t>46f64a2b8938bbd24a11a098752891b3</t>
        </is>
      </c>
      <c r="M5567" t="n">
        <v>328</v>
      </c>
      <c r="N5567" t="n">
        <v>328</v>
      </c>
    </row>
    <row r="5568">
      <c r="A5568" t="n">
        <v>464</v>
      </c>
      <c r="B5568" s="2" t="n">
        <v>44262</v>
      </c>
      <c r="C5568" t="n">
        <v>3014</v>
      </c>
      <c r="D5568" t="inlineStr">
        <is>
          <t>Soll der Kanton Wallis mehr Geld für die Verbilligung der Krankenkassenprämien bereitstellen?</t>
        </is>
      </c>
      <c r="E5568" t="inlineStr">
        <is>
          <t>options4</t>
        </is>
      </c>
      <c r="F5568" t="n">
        <v>4180</v>
      </c>
      <c r="G5568" t="inlineStr">
        <is>
          <t>Sozialstaat &amp; Familie</t>
        </is>
      </c>
      <c r="H5568" t="inlineStr">
        <is>
          <t>Q02441</t>
        </is>
      </c>
      <c r="I5568" t="inlineStr">
        <is>
          <t>de</t>
        </is>
      </c>
      <c r="J5568" t="b">
        <v>1</v>
      </c>
      <c r="K5568" t="inlineStr">
        <is>
          <t>46f64a2b8938bbd24a11a098752891b3</t>
        </is>
      </c>
      <c r="L5568" t="inlineStr">
        <is>
          <t>46f64a2b8938bbd24a11a098752891b3</t>
        </is>
      </c>
      <c r="M5568" t="n">
        <v>328</v>
      </c>
      <c r="N5568" t="n">
        <v>328</v>
      </c>
    </row>
    <row r="5569">
      <c r="A5569" t="n">
        <v>156</v>
      </c>
      <c r="B5569" t="n">
        <v>2017</v>
      </c>
      <c r="C5569" t="n">
        <v>2219</v>
      </c>
      <c r="D5569" t="inlineStr">
        <is>
          <t>Soll der Kanton Wallis mehr Geld für die Verbilligung der Krankenkassenprämien bereitstellen?</t>
        </is>
      </c>
      <c r="E5569" t="inlineStr">
        <is>
          <t>Standard-4</t>
        </is>
      </c>
      <c r="F5569" t="n">
        <v>6</v>
      </c>
      <c r="G5569" t="inlineStr">
        <is>
          <t>Gesundheit</t>
        </is>
      </c>
      <c r="H5569" t="inlineStr">
        <is>
          <t>Q05341</t>
        </is>
      </c>
      <c r="I5569" t="inlineStr">
        <is>
          <t>de</t>
        </is>
      </c>
      <c r="J5569" t="b">
        <v>1</v>
      </c>
      <c r="K5569" t="inlineStr">
        <is>
          <t>46f64a2b8938bbd24a11a098752891b3</t>
        </is>
      </c>
      <c r="L5569" t="inlineStr">
        <is>
          <t>46f64a2b8938bbd24a11a098752891b3</t>
        </is>
      </c>
      <c r="M5569" t="n">
        <v>328</v>
      </c>
      <c r="N5569" t="n">
        <v>328</v>
      </c>
    </row>
    <row r="5570">
      <c r="A5570" t="n">
        <v>156</v>
      </c>
      <c r="B5570" t="n">
        <v>2017</v>
      </c>
      <c r="C5570" t="n">
        <v>2219</v>
      </c>
      <c r="D5570" t="inlineStr">
        <is>
          <t>Soll der Kanton Wallis mehr Geld für die Verbilligung der Krankenkassenprämien bereitstellen?</t>
        </is>
      </c>
      <c r="E5570" t="inlineStr">
        <is>
          <t>Standard-4</t>
        </is>
      </c>
      <c r="F5570" t="n">
        <v>6</v>
      </c>
      <c r="G5570" t="inlineStr">
        <is>
          <t>Gesundheit</t>
        </is>
      </c>
      <c r="H5570" t="inlineStr">
        <is>
          <t>Q08679</t>
        </is>
      </c>
      <c r="I5570" t="inlineStr">
        <is>
          <t>de</t>
        </is>
      </c>
      <c r="J5570" t="b">
        <v>1</v>
      </c>
      <c r="K5570" t="inlineStr">
        <is>
          <t>46f64a2b8938bbd24a11a098752891b3</t>
        </is>
      </c>
      <c r="L5570" t="inlineStr">
        <is>
          <t>46f64a2b8938bbd24a11a098752891b3</t>
        </is>
      </c>
      <c r="M5570" t="n">
        <v>328</v>
      </c>
      <c r="N5570" t="n">
        <v>328</v>
      </c>
    </row>
    <row r="5571">
      <c r="A5571" t="n">
        <v>291</v>
      </c>
      <c r="B5571" t="n">
        <v>2021</v>
      </c>
      <c r="C5571" t="n">
        <v>4550</v>
      </c>
      <c r="D5571" t="inlineStr">
        <is>
          <t>Soll der Kanton Wallis mehr Geld für die Verbilligung der Krankenkassenprämien bereitstellen?</t>
        </is>
      </c>
      <c r="E5571" t="inlineStr">
        <is>
          <t>Standard-4</t>
        </is>
      </c>
      <c r="F5571" t="n">
        <v>6</v>
      </c>
      <c r="G5571" t="inlineStr">
        <is>
          <t>Gesundheit</t>
        </is>
      </c>
      <c r="H5571" t="inlineStr">
        <is>
          <t>Q08736</t>
        </is>
      </c>
      <c r="I5571" t="inlineStr">
        <is>
          <t>de</t>
        </is>
      </c>
      <c r="J5571" t="b">
        <v>1</v>
      </c>
      <c r="K5571" t="inlineStr">
        <is>
          <t>46f64a2b8938bbd24a11a098752891b3</t>
        </is>
      </c>
      <c r="L5571" t="inlineStr">
        <is>
          <t>46f64a2b8938bbd24a11a098752891b3</t>
        </is>
      </c>
      <c r="M5571" t="n">
        <v>328</v>
      </c>
      <c r="N5571" t="n">
        <v>328</v>
      </c>
    </row>
    <row r="5573">
      <c r="A5573" s="1">
        <f>== Cluster 51 – 5 Fragen – alle Fragen identisch ===</f>
        <v/>
      </c>
      <c r="B5573" s="1" t="n"/>
      <c r="C5573" s="1" t="n"/>
      <c r="D5573" s="1" t="n"/>
      <c r="E5573" s="1" t="n"/>
      <c r="F5573" s="1" t="n"/>
      <c r="G5573" s="1" t="n"/>
      <c r="H5573" s="1" t="n"/>
      <c r="I5573" s="1" t="n"/>
      <c r="J5573" s="1" t="n"/>
      <c r="K5573" s="1" t="n"/>
      <c r="L5573" s="1" t="n"/>
      <c r="M5573" s="1" t="n"/>
      <c r="N5573" s="1" t="n"/>
    </row>
    <row r="5574">
      <c r="A5574" t="inlineStr">
        <is>
          <t>ID_Wahl</t>
        </is>
      </c>
      <c r="B5574" t="inlineStr">
        <is>
          <t>Datum</t>
        </is>
      </c>
      <c r="C5574" t="inlineStr">
        <is>
          <t>Frage_ID</t>
        </is>
      </c>
      <c r="D5574" t="inlineStr">
        <is>
          <t>Frage_Text</t>
        </is>
      </c>
      <c r="E5574" t="inlineStr">
        <is>
          <t>Frage_Typ</t>
        </is>
      </c>
      <c r="F5574" t="inlineStr">
        <is>
          <t>Bereich_ID</t>
        </is>
      </c>
      <c r="G5574" t="inlineStr">
        <is>
          <t>Bereich</t>
        </is>
      </c>
      <c r="H5574" t="inlineStr">
        <is>
          <t>ID_gesamt</t>
        </is>
      </c>
      <c r="I5574" t="inlineStr">
        <is>
          <t>Sprache</t>
        </is>
      </c>
      <c r="J5574" t="inlineStr">
        <is>
          <t>Duplikat</t>
        </is>
      </c>
      <c r="K5574" t="inlineStr">
        <is>
          <t>Frage_Hash</t>
        </is>
      </c>
      <c r="L5574" t="inlineStr">
        <is>
          <t>Duplikat_Gruppe</t>
        </is>
      </c>
      <c r="M5574" t="inlineStr">
        <is>
          <t>Cluster_Duplikate</t>
        </is>
      </c>
      <c r="N5574" t="inlineStr">
        <is>
          <t>Cluster_Final</t>
        </is>
      </c>
    </row>
    <row r="5575">
      <c r="A5575" t="n">
        <v>2</v>
      </c>
      <c r="B5575" s="2" t="n">
        <v>43758</v>
      </c>
      <c r="C5575" t="n">
        <v>174</v>
      </c>
      <c r="D5575" t="inlineStr">
        <is>
          <t>Befürworten Sie einen Ausbau des Landschaftsschutzes (z.B. strengere Regeln zum Bauen ausserhalb bestehender Bauzonen)?</t>
        </is>
      </c>
      <c r="E5575" t="inlineStr">
        <is>
          <t>options4</t>
        </is>
      </c>
      <c r="F5575" t="n">
        <v>4673</v>
      </c>
      <c r="G5575" t="inlineStr">
        <is>
          <t>Naturschutz</t>
        </is>
      </c>
      <c r="H5575" t="inlineStr">
        <is>
          <t>Q00051</t>
        </is>
      </c>
      <c r="I5575" t="inlineStr">
        <is>
          <t>de</t>
        </is>
      </c>
      <c r="J5575" t="b">
        <v>1</v>
      </c>
      <c r="K5575" t="inlineStr">
        <is>
          <t>d374975b2454c324315307865cbf60e7</t>
        </is>
      </c>
      <c r="L5575" t="inlineStr">
        <is>
          <t>d374975b2454c324315307865cbf60e7</t>
        </is>
      </c>
      <c r="M5575" t="n">
        <v>51</v>
      </c>
      <c r="N5575" t="n">
        <v>51</v>
      </c>
    </row>
    <row r="5576">
      <c r="A5576" t="n">
        <v>24</v>
      </c>
      <c r="B5576" s="2" t="n">
        <v>44122</v>
      </c>
      <c r="C5576" t="n">
        <v>2125</v>
      </c>
      <c r="D5576" t="inlineStr">
        <is>
          <t>Befürworten Sie einen Ausbau des Landschaftsschutzes (z.B. strengere Regeln zum Bauen ausserhalb bestehender Bauzonen)?</t>
        </is>
      </c>
      <c r="E5576" t="inlineStr">
        <is>
          <t>options4</t>
        </is>
      </c>
      <c r="F5576" t="n">
        <v>5510</v>
      </c>
      <c r="G5576" t="inlineStr">
        <is>
          <t>Energie &amp; Umwelt</t>
        </is>
      </c>
      <c r="H5576" t="inlineStr">
        <is>
          <t>Q00594</t>
        </is>
      </c>
      <c r="I5576" t="inlineStr">
        <is>
          <t>de</t>
        </is>
      </c>
      <c r="J5576" t="b">
        <v>1</v>
      </c>
      <c r="K5576" t="inlineStr">
        <is>
          <t>d374975b2454c324315307865cbf60e7</t>
        </is>
      </c>
      <c r="L5576" t="inlineStr">
        <is>
          <t>d374975b2454c324315307865cbf60e7</t>
        </is>
      </c>
      <c r="M5576" t="n">
        <v>51</v>
      </c>
      <c r="N5576" t="n">
        <v>51</v>
      </c>
    </row>
    <row r="5577">
      <c r="A5577" t="n">
        <v>222</v>
      </c>
      <c r="B5577" t="n">
        <v>2019</v>
      </c>
      <c r="C5577" t="n">
        <v>3456</v>
      </c>
      <c r="D5577" t="inlineStr">
        <is>
          <t>Befürworten Sie einen Ausbau des Landschaftsschutzes (z.B. strengere Regeln zum Bauen ausserhalb bestehender Bauzonen)?</t>
        </is>
      </c>
      <c r="E5577" t="inlineStr">
        <is>
          <t>Standard-4</t>
        </is>
      </c>
      <c r="F5577" t="n">
        <v>13</v>
      </c>
      <c r="G5577" t="inlineStr">
        <is>
          <t>Umweltschutz &amp; Landwirtschaft</t>
        </is>
      </c>
      <c r="H5577" t="inlineStr">
        <is>
          <t>Q05895</t>
        </is>
      </c>
      <c r="I5577" t="inlineStr">
        <is>
          <t>de</t>
        </is>
      </c>
      <c r="J5577" t="b">
        <v>1</v>
      </c>
      <c r="K5577" t="inlineStr">
        <is>
          <t>d374975b2454c324315307865cbf60e7</t>
        </is>
      </c>
      <c r="L5577" t="inlineStr">
        <is>
          <t>d374975b2454c324315307865cbf60e7</t>
        </is>
      </c>
      <c r="M5577" t="n">
        <v>51</v>
      </c>
      <c r="N5577" t="n">
        <v>51</v>
      </c>
    </row>
    <row r="5578">
      <c r="A5578" t="n">
        <v>255</v>
      </c>
      <c r="B5578" t="n">
        <v>2020</v>
      </c>
      <c r="C5578" t="n">
        <v>4149</v>
      </c>
      <c r="D5578" t="inlineStr">
        <is>
          <t>Befürworten Sie einen Ausbau des Landschaftsschutzes (z.B. strengere Regeln zum Bauen ausserhalb bestehender Bauzonen)?</t>
        </is>
      </c>
      <c r="E5578" t="inlineStr">
        <is>
          <t>Standard-4</t>
        </is>
      </c>
      <c r="F5578" t="n">
        <v>13</v>
      </c>
      <c r="G5578" t="inlineStr">
        <is>
          <t>Umweltschutz &amp; Landwirtschaft</t>
        </is>
      </c>
      <c r="H5578" t="inlineStr">
        <is>
          <t>Q06366</t>
        </is>
      </c>
      <c r="I5578" t="inlineStr">
        <is>
          <t>de</t>
        </is>
      </c>
      <c r="J5578" t="b">
        <v>1</v>
      </c>
      <c r="K5578" t="inlineStr">
        <is>
          <t>d374975b2454c324315307865cbf60e7</t>
        </is>
      </c>
      <c r="L5578" t="inlineStr">
        <is>
          <t>d374975b2454c324315307865cbf60e7</t>
        </is>
      </c>
      <c r="M5578" t="n">
        <v>51</v>
      </c>
      <c r="N5578" t="n">
        <v>51</v>
      </c>
    </row>
    <row r="5579">
      <c r="A5579" t="n">
        <v>222</v>
      </c>
      <c r="B5579" t="n">
        <v>2019</v>
      </c>
      <c r="C5579" t="n">
        <v>3456</v>
      </c>
      <c r="D5579" t="inlineStr">
        <is>
          <t>Befürworten Sie einen Ausbau des Landschaftsschutzes (z.B. strengere Regeln zum Bauen ausserhalb bestehender Bauzonen)?</t>
        </is>
      </c>
      <c r="E5579" t="inlineStr">
        <is>
          <t>Standard-4</t>
        </is>
      </c>
      <c r="F5579" t="n">
        <v>13</v>
      </c>
      <c r="G5579" t="inlineStr">
        <is>
          <t>Umweltschutz &amp; Landwirtschaft</t>
        </is>
      </c>
      <c r="H5579" t="inlineStr">
        <is>
          <t>Q07642</t>
        </is>
      </c>
      <c r="I5579" t="inlineStr">
        <is>
          <t>de</t>
        </is>
      </c>
      <c r="J5579" t="b">
        <v>1</v>
      </c>
      <c r="K5579" t="inlineStr">
        <is>
          <t>d374975b2454c324315307865cbf60e7</t>
        </is>
      </c>
      <c r="L5579" t="inlineStr">
        <is>
          <t>d374975b2454c324315307865cbf60e7</t>
        </is>
      </c>
      <c r="M5579" t="n">
        <v>51</v>
      </c>
      <c r="N5579" t="n">
        <v>51</v>
      </c>
    </row>
    <row r="5581">
      <c r="A5581" s="1">
        <f>== Cluster 384 – 5 Fragen – alle Fragen identisch ===</f>
        <v/>
      </c>
      <c r="B5581" s="1" t="n"/>
      <c r="C5581" s="1" t="n"/>
      <c r="D5581" s="1" t="n"/>
      <c r="E5581" s="1" t="n"/>
      <c r="F5581" s="1" t="n"/>
      <c r="G5581" s="1" t="n"/>
      <c r="H5581" s="1" t="n"/>
      <c r="I5581" s="1" t="n"/>
      <c r="J5581" s="1" t="n"/>
      <c r="K5581" s="1" t="n"/>
      <c r="L5581" s="1" t="n"/>
      <c r="M5581" s="1" t="n"/>
      <c r="N5581" s="1" t="n"/>
    </row>
    <row r="5582">
      <c r="A5582" t="inlineStr">
        <is>
          <t>ID_Wahl</t>
        </is>
      </c>
      <c r="B5582" t="inlineStr">
        <is>
          <t>Datum</t>
        </is>
      </c>
      <c r="C5582" t="inlineStr">
        <is>
          <t>Frage_ID</t>
        </is>
      </c>
      <c r="D5582" t="inlineStr">
        <is>
          <t>Frage_Text</t>
        </is>
      </c>
      <c r="E5582" t="inlineStr">
        <is>
          <t>Frage_Typ</t>
        </is>
      </c>
      <c r="F5582" t="inlineStr">
        <is>
          <t>Bereich_ID</t>
        </is>
      </c>
      <c r="G5582" t="inlineStr">
        <is>
          <t>Bereich</t>
        </is>
      </c>
      <c r="H5582" t="inlineStr">
        <is>
          <t>ID_gesamt</t>
        </is>
      </c>
      <c r="I5582" t="inlineStr">
        <is>
          <t>Sprache</t>
        </is>
      </c>
      <c r="J5582" t="inlineStr">
        <is>
          <t>Duplikat</t>
        </is>
      </c>
      <c r="K5582" t="inlineStr">
        <is>
          <t>Frage_Hash</t>
        </is>
      </c>
      <c r="L5582" t="inlineStr">
        <is>
          <t>Duplikat_Gruppe</t>
        </is>
      </c>
      <c r="M5582" t="inlineStr">
        <is>
          <t>Cluster_Duplikate</t>
        </is>
      </c>
      <c r="N5582" t="inlineStr">
        <is>
          <t>Cluster_Final</t>
        </is>
      </c>
    </row>
    <row r="5583">
      <c r="A5583" t="n">
        <v>71</v>
      </c>
      <c r="B5583" s="2" t="n">
        <v>44311</v>
      </c>
      <c r="C5583" t="n">
        <v>3384</v>
      </c>
      <c r="D5583" t="inlineStr">
        <is>
          <t>Braucht es verstärkte Anstrengungen der Stadt im Bereich Sicherheit im öffentlichen Raum (Patrouillen, Kontrollen, Videoüberwachung)?</t>
        </is>
      </c>
      <c r="E5583" t="inlineStr">
        <is>
          <t>options4</t>
        </is>
      </c>
      <c r="F5583" t="n">
        <v>5242</v>
      </c>
      <c r="G5583" t="inlineStr">
        <is>
          <t>Sicherheit &amp; Polizei</t>
        </is>
      </c>
      <c r="H5583" t="inlineStr">
        <is>
          <t>Q01016</t>
        </is>
      </c>
      <c r="I5583" t="inlineStr">
        <is>
          <t>de</t>
        </is>
      </c>
      <c r="J5583" t="b">
        <v>1</v>
      </c>
      <c r="K5583" t="inlineStr">
        <is>
          <t>aa58ea6daf3196918a677c02b92e9229</t>
        </is>
      </c>
      <c r="L5583" t="inlineStr">
        <is>
          <t>aa58ea6daf3196918a677c02b92e9229</t>
        </is>
      </c>
      <c r="M5583" t="n">
        <v>384</v>
      </c>
      <c r="N5583" t="n">
        <v>384</v>
      </c>
    </row>
    <row r="5584">
      <c r="A5584" t="n">
        <v>63</v>
      </c>
      <c r="B5584" s="2" t="n">
        <v>44311</v>
      </c>
      <c r="C5584" t="n">
        <v>3383</v>
      </c>
      <c r="D5584" t="inlineStr">
        <is>
          <t>Braucht es verstärkte Anstrengungen der Stadt im Bereich Sicherheit im öffentlichen Raum (Patrouillen, Kontrollen, Videoüberwachung)?</t>
        </is>
      </c>
      <c r="E5584" t="inlineStr">
        <is>
          <t>options4</t>
        </is>
      </c>
      <c r="F5584" t="n">
        <v>5239</v>
      </c>
      <c r="G5584" t="inlineStr">
        <is>
          <t>Sicherheit &amp; Polizei</t>
        </is>
      </c>
      <c r="H5584" t="inlineStr">
        <is>
          <t>Q01071</t>
        </is>
      </c>
      <c r="I5584" t="inlineStr">
        <is>
          <t>de</t>
        </is>
      </c>
      <c r="J5584" t="b">
        <v>1</v>
      </c>
      <c r="K5584" t="inlineStr">
        <is>
          <t>aa58ea6daf3196918a677c02b92e9229</t>
        </is>
      </c>
      <c r="L5584" t="inlineStr">
        <is>
          <t>aa58ea6daf3196918a677c02b92e9229</t>
        </is>
      </c>
      <c r="M5584" t="n">
        <v>384</v>
      </c>
      <c r="N5584" t="n">
        <v>384</v>
      </c>
    </row>
    <row r="5585">
      <c r="A5585" t="n">
        <v>86</v>
      </c>
      <c r="B5585" s="2" t="n">
        <v>44528</v>
      </c>
      <c r="C5585" t="n">
        <v>4204</v>
      </c>
      <c r="D5585" t="inlineStr">
        <is>
          <t>Braucht es verstärkte Anstrengungen der Stadt im Bereich Sicherheit im öffentlichen Raum (Patrouillen, Kontrollen, Videoüberwachung)?</t>
        </is>
      </c>
      <c r="E5585" t="inlineStr">
        <is>
          <t>options4</t>
        </is>
      </c>
      <c r="F5585" t="n">
        <v>5254</v>
      </c>
      <c r="G5585" t="inlineStr">
        <is>
          <t>Sicherheit &amp; Polizei</t>
        </is>
      </c>
      <c r="H5585" t="inlineStr">
        <is>
          <t>Q01327</t>
        </is>
      </c>
      <c r="I5585" t="inlineStr">
        <is>
          <t>de</t>
        </is>
      </c>
      <c r="J5585" t="b">
        <v>1</v>
      </c>
      <c r="K5585" t="inlineStr">
        <is>
          <t>aa58ea6daf3196918a677c02b92e9229</t>
        </is>
      </c>
      <c r="L5585" t="inlineStr">
        <is>
          <t>aa58ea6daf3196918a677c02b92e9229</t>
        </is>
      </c>
      <c r="M5585" t="n">
        <v>384</v>
      </c>
      <c r="N5585" t="n">
        <v>384</v>
      </c>
    </row>
    <row r="5586">
      <c r="A5586" t="n">
        <v>95</v>
      </c>
      <c r="B5586" s="2" t="n">
        <v>44647</v>
      </c>
      <c r="C5586" t="n">
        <v>5785</v>
      </c>
      <c r="D5586" t="inlineStr">
        <is>
          <t>Braucht es verstärkte Anstrengungen der Stadt im Bereich Sicherheit im öffentlichen Raum (Patrouillen, Kontrollen, Videoüberwachung)?</t>
        </is>
      </c>
      <c r="E5586" t="inlineStr">
        <is>
          <t>options4</t>
        </is>
      </c>
      <c r="F5586" t="n">
        <v>5271</v>
      </c>
      <c r="G5586" t="inlineStr">
        <is>
          <t>Sicherheit &amp; Polizei</t>
        </is>
      </c>
      <c r="H5586" t="inlineStr">
        <is>
          <t>Q01769</t>
        </is>
      </c>
      <c r="I5586" t="inlineStr">
        <is>
          <t>de</t>
        </is>
      </c>
      <c r="J5586" t="b">
        <v>1</v>
      </c>
      <c r="K5586" t="inlineStr">
        <is>
          <t>aa58ea6daf3196918a677c02b92e9229</t>
        </is>
      </c>
      <c r="L5586" t="inlineStr">
        <is>
          <t>aa58ea6daf3196918a677c02b92e9229</t>
        </is>
      </c>
      <c r="M5586" t="n">
        <v>384</v>
      </c>
      <c r="N5586" t="n">
        <v>384</v>
      </c>
    </row>
    <row r="5587">
      <c r="A5587" t="n">
        <v>482</v>
      </c>
      <c r="B5587" s="2" t="n">
        <v>44465</v>
      </c>
      <c r="C5587" t="n">
        <v>4203</v>
      </c>
      <c r="D5587" t="inlineStr">
        <is>
          <t>Braucht es verstärkte Anstrengungen der Stadt im Bereich Sicherheit im öffentlichen Raum (Patrouillen, Kontrollen, Videoüberwachung)?</t>
        </is>
      </c>
      <c r="E5587" t="inlineStr">
        <is>
          <t>options4</t>
        </is>
      </c>
      <c r="F5587" t="n">
        <v>5245</v>
      </c>
      <c r="G5587" t="inlineStr">
        <is>
          <t>Sicherheit &amp; Polizei</t>
        </is>
      </c>
      <c r="H5587" t="inlineStr">
        <is>
          <t>Q02516</t>
        </is>
      </c>
      <c r="I5587" t="inlineStr">
        <is>
          <t>de</t>
        </is>
      </c>
      <c r="J5587" t="b">
        <v>1</v>
      </c>
      <c r="K5587" t="inlineStr">
        <is>
          <t>aa58ea6daf3196918a677c02b92e9229</t>
        </is>
      </c>
      <c r="L5587" t="inlineStr">
        <is>
          <t>aa58ea6daf3196918a677c02b92e9229</t>
        </is>
      </c>
      <c r="M5587" t="n">
        <v>384</v>
      </c>
      <c r="N5587" t="n">
        <v>384</v>
      </c>
    </row>
    <row r="5589">
      <c r="A5589" s="1">
        <f>== Cluster 172 – 5 Fragen – alle Fragen identisch ===</f>
        <v/>
      </c>
      <c r="B5589" s="1" t="n"/>
      <c r="C5589" s="1" t="n"/>
      <c r="D5589" s="1" t="n"/>
      <c r="E5589" s="1" t="n"/>
      <c r="F5589" s="1" t="n"/>
      <c r="G5589" s="1" t="n"/>
      <c r="H5589" s="1" t="n"/>
      <c r="I5589" s="1" t="n"/>
      <c r="J5589" s="1" t="n"/>
      <c r="K5589" s="1" t="n"/>
      <c r="L5589" s="1" t="n"/>
      <c r="M5589" s="1" t="n"/>
      <c r="N5589" s="1" t="n"/>
    </row>
    <row r="5590">
      <c r="A5590" t="inlineStr">
        <is>
          <t>ID_Wahl</t>
        </is>
      </c>
      <c r="B5590" t="inlineStr">
        <is>
          <t>Datum</t>
        </is>
      </c>
      <c r="C5590" t="inlineStr">
        <is>
          <t>Frage_ID</t>
        </is>
      </c>
      <c r="D5590" t="inlineStr">
        <is>
          <t>Frage_Text</t>
        </is>
      </c>
      <c r="E5590" t="inlineStr">
        <is>
          <t>Frage_Typ</t>
        </is>
      </c>
      <c r="F5590" t="inlineStr">
        <is>
          <t>Bereich_ID</t>
        </is>
      </c>
      <c r="G5590" t="inlineStr">
        <is>
          <t>Bereich</t>
        </is>
      </c>
      <c r="H5590" t="inlineStr">
        <is>
          <t>ID_gesamt</t>
        </is>
      </c>
      <c r="I5590" t="inlineStr">
        <is>
          <t>Sprache</t>
        </is>
      </c>
      <c r="J5590" t="inlineStr">
        <is>
          <t>Duplikat</t>
        </is>
      </c>
      <c r="K5590" t="inlineStr">
        <is>
          <t>Frage_Hash</t>
        </is>
      </c>
      <c r="L5590" t="inlineStr">
        <is>
          <t>Duplikat_Gruppe</t>
        </is>
      </c>
      <c r="M5590" t="inlineStr">
        <is>
          <t>Cluster_Duplikate</t>
        </is>
      </c>
      <c r="N5590" t="inlineStr">
        <is>
          <t>Cluster_Final</t>
        </is>
      </c>
    </row>
    <row r="5591">
      <c r="A5591" t="n">
        <v>9</v>
      </c>
      <c r="B5591" s="2" t="n">
        <v>43912</v>
      </c>
      <c r="C5591" t="n">
        <v>841</v>
      </c>
      <c r="D5591" t="inlineStr">
        <is>
          <t>Soll die Schweiz das Schengen-Abkommen mit der EU kündigen um dauerhafte Personenkontrollen direkt an der Grenze einzuführen?</t>
        </is>
      </c>
      <c r="E5591" t="inlineStr">
        <is>
          <t>options4</t>
        </is>
      </c>
      <c r="F5591" t="n">
        <v>5206</v>
      </c>
      <c r="G5591" t="inlineStr">
        <is>
          <t>Sicherheit &amp; Polizei</t>
        </is>
      </c>
      <c r="H5591" t="inlineStr">
        <is>
          <t>Q00259</t>
        </is>
      </c>
      <c r="I5591" t="inlineStr">
        <is>
          <t>de</t>
        </is>
      </c>
      <c r="J5591" t="b">
        <v>1</v>
      </c>
      <c r="K5591" t="inlineStr">
        <is>
          <t>2102e7924713adf1130e780ffefee79e</t>
        </is>
      </c>
      <c r="L5591" t="inlineStr">
        <is>
          <t>2102e7924713adf1130e780ffefee79e</t>
        </is>
      </c>
      <c r="M5591" t="n">
        <v>172</v>
      </c>
      <c r="N5591" t="n">
        <v>172</v>
      </c>
    </row>
    <row r="5592">
      <c r="A5592" t="n">
        <v>40</v>
      </c>
      <c r="B5592" s="2" t="n">
        <v>43919</v>
      </c>
      <c r="C5592" t="n">
        <v>985</v>
      </c>
      <c r="D5592" t="inlineStr">
        <is>
          <t>Soll die Schweiz das Schengen-Abkommen mit der EU kündigen um dauerhafte Personenkontrollen direkt an der Grenze einzuführen?</t>
        </is>
      </c>
      <c r="E5592" t="inlineStr">
        <is>
          <t>options4</t>
        </is>
      </c>
      <c r="F5592" t="n">
        <v>5208</v>
      </c>
      <c r="G5592" t="inlineStr">
        <is>
          <t>Sicherheit &amp; Polizei</t>
        </is>
      </c>
      <c r="H5592" t="inlineStr">
        <is>
          <t>Q00307</t>
        </is>
      </c>
      <c r="I5592" t="inlineStr">
        <is>
          <t>de</t>
        </is>
      </c>
      <c r="J5592" t="b">
        <v>1</v>
      </c>
      <c r="K5592" t="inlineStr">
        <is>
          <t>2102e7924713adf1130e780ffefee79e</t>
        </is>
      </c>
      <c r="L5592" t="inlineStr">
        <is>
          <t>2102e7924713adf1130e780ffefee79e</t>
        </is>
      </c>
      <c r="M5592" t="n">
        <v>172</v>
      </c>
      <c r="N5592" t="n">
        <v>172</v>
      </c>
    </row>
    <row r="5593">
      <c r="A5593" t="n">
        <v>79</v>
      </c>
      <c r="B5593" s="2" t="n">
        <v>44465</v>
      </c>
      <c r="C5593" t="n">
        <v>4026</v>
      </c>
      <c r="D5593" t="inlineStr">
        <is>
          <t>Soll die Schweiz das Schengen-Abkommen mit der EU kündigen um dauerhafte Personenkontrollen direkt an der Grenze einzuführen?</t>
        </is>
      </c>
      <c r="E5593" t="inlineStr">
        <is>
          <t>options4</t>
        </is>
      </c>
      <c r="F5593" t="n">
        <v>5248</v>
      </c>
      <c r="G5593" t="inlineStr">
        <is>
          <t>Sicherheit &amp; Polizei</t>
        </is>
      </c>
      <c r="H5593" t="inlineStr">
        <is>
          <t>Q01393</t>
        </is>
      </c>
      <c r="I5593" t="inlineStr">
        <is>
          <t>de</t>
        </is>
      </c>
      <c r="J5593" t="b">
        <v>1</v>
      </c>
      <c r="K5593" t="inlineStr">
        <is>
          <t>2102e7924713adf1130e780ffefee79e</t>
        </is>
      </c>
      <c r="L5593" t="inlineStr">
        <is>
          <t>2102e7924713adf1130e780ffefee79e</t>
        </is>
      </c>
      <c r="M5593" t="n">
        <v>172</v>
      </c>
      <c r="N5593" t="n">
        <v>172</v>
      </c>
    </row>
    <row r="5594">
      <c r="A5594" t="n">
        <v>237</v>
      </c>
      <c r="B5594" t="n">
        <v>2020</v>
      </c>
      <c r="C5594" t="n">
        <v>3722</v>
      </c>
      <c r="D5594" t="inlineStr">
        <is>
          <t>Soll die Schweiz das Schengen-Abkommen mit der EU kündigen um dauerhafte Personenkontrollen direkt an der Grenze einzuführen?</t>
        </is>
      </c>
      <c r="E5594" t="inlineStr">
        <is>
          <t>Standard-4</t>
        </is>
      </c>
      <c r="F5594" t="n">
        <v>1</v>
      </c>
      <c r="G5594" t="inlineStr">
        <is>
          <t>Aussenpolitik</t>
        </is>
      </c>
      <c r="H5594" t="inlineStr">
        <is>
          <t>Q06066</t>
        </is>
      </c>
      <c r="I5594" t="inlineStr">
        <is>
          <t>de</t>
        </is>
      </c>
      <c r="J5594" t="b">
        <v>1</v>
      </c>
      <c r="K5594" t="inlineStr">
        <is>
          <t>2102e7924713adf1130e780ffefee79e</t>
        </is>
      </c>
      <c r="L5594" t="inlineStr">
        <is>
          <t>2102e7924713adf1130e780ffefee79e</t>
        </is>
      </c>
      <c r="M5594" t="n">
        <v>172</v>
      </c>
      <c r="N5594" t="n">
        <v>172</v>
      </c>
    </row>
    <row r="5595">
      <c r="A5595" t="n">
        <v>237</v>
      </c>
      <c r="B5595" t="n">
        <v>2020</v>
      </c>
      <c r="C5595" t="n">
        <v>3722</v>
      </c>
      <c r="D5595" t="inlineStr">
        <is>
          <t>Soll die Schweiz das Schengen-Abkommen mit der EU kündigen um dauerhafte Personenkontrollen direkt an der Grenze einzuführen?</t>
        </is>
      </c>
      <c r="E5595" t="inlineStr">
        <is>
          <t>Standard-4</t>
        </is>
      </c>
      <c r="F5595" t="n">
        <v>1</v>
      </c>
      <c r="G5595" t="inlineStr">
        <is>
          <t>Aussenpolitik</t>
        </is>
      </c>
      <c r="H5595" t="inlineStr">
        <is>
          <t>Q08106</t>
        </is>
      </c>
      <c r="I5595" t="inlineStr">
        <is>
          <t>de</t>
        </is>
      </c>
      <c r="J5595" t="b">
        <v>1</v>
      </c>
      <c r="K5595" t="inlineStr">
        <is>
          <t>2102e7924713adf1130e780ffefee79e</t>
        </is>
      </c>
      <c r="L5595" t="inlineStr">
        <is>
          <t>2102e7924713adf1130e780ffefee79e</t>
        </is>
      </c>
      <c r="M5595" t="n">
        <v>172</v>
      </c>
      <c r="N5595" t="n">
        <v>172</v>
      </c>
    </row>
    <row r="5597">
      <c r="A5597" s="1">
        <f>== Cluster 672 – 5 Fragen – alle Fragen identisch ===</f>
        <v/>
      </c>
      <c r="B5597" s="1" t="n"/>
      <c r="C5597" s="1" t="n"/>
      <c r="D5597" s="1" t="n"/>
      <c r="E5597" s="1" t="n"/>
      <c r="F5597" s="1" t="n"/>
      <c r="G5597" s="1" t="n"/>
      <c r="H5597" s="1" t="n"/>
      <c r="I5597" s="1" t="n"/>
      <c r="J5597" s="1" t="n"/>
      <c r="K5597" s="1" t="n"/>
      <c r="L5597" s="1" t="n"/>
      <c r="M5597" s="1" t="n"/>
      <c r="N5597" s="1" t="n"/>
    </row>
    <row r="5598">
      <c r="A5598" t="inlineStr">
        <is>
          <t>ID_Wahl</t>
        </is>
      </c>
      <c r="B5598" t="inlineStr">
        <is>
          <t>Datum</t>
        </is>
      </c>
      <c r="C5598" t="inlineStr">
        <is>
          <t>Frage_ID</t>
        </is>
      </c>
      <c r="D5598" t="inlineStr">
        <is>
          <t>Frage_Text</t>
        </is>
      </c>
      <c r="E5598" t="inlineStr">
        <is>
          <t>Frage_Typ</t>
        </is>
      </c>
      <c r="F5598" t="inlineStr">
        <is>
          <t>Bereich_ID</t>
        </is>
      </c>
      <c r="G5598" t="inlineStr">
        <is>
          <t>Bereich</t>
        </is>
      </c>
      <c r="H5598" t="inlineStr">
        <is>
          <t>ID_gesamt</t>
        </is>
      </c>
      <c r="I5598" t="inlineStr">
        <is>
          <t>Sprache</t>
        </is>
      </c>
      <c r="J5598" t="inlineStr">
        <is>
          <t>Duplikat</t>
        </is>
      </c>
      <c r="K5598" t="inlineStr">
        <is>
          <t>Frage_Hash</t>
        </is>
      </c>
      <c r="L5598" t="inlineStr">
        <is>
          <t>Duplikat_Gruppe</t>
        </is>
      </c>
      <c r="M5598" t="inlineStr">
        <is>
          <t>Cluster_Duplikate</t>
        </is>
      </c>
      <c r="N5598" t="inlineStr">
        <is>
          <t>Cluster_Final</t>
        </is>
      </c>
    </row>
    <row r="5599">
      <c r="A5599" t="n">
        <v>123</v>
      </c>
      <c r="B5599" t="n">
        <v>2015</v>
      </c>
      <c r="C5599" t="n">
        <v>1909</v>
      </c>
      <c r="D5599" t="inlineStr">
        <is>
          <t>Kultur</t>
        </is>
      </c>
      <c r="E5599" t="inlineStr">
        <is>
          <t>Budget-5</t>
        </is>
      </c>
      <c r="F5599" t="n">
        <v>8</v>
      </c>
      <c r="G5599" t="inlineStr">
        <is>
          <t>Kultur, Sport &amp; Medien</t>
        </is>
      </c>
      <c r="H5599" t="inlineStr">
        <is>
          <t>Q04586</t>
        </is>
      </c>
      <c r="I5599" t="inlineStr">
        <is>
          <t>de</t>
        </is>
      </c>
      <c r="J5599" t="b">
        <v>1</v>
      </c>
      <c r="K5599" t="inlineStr">
        <is>
          <t>0494f194cae00d8dc3e982b89b046aa4</t>
        </is>
      </c>
      <c r="L5599" t="inlineStr">
        <is>
          <t>0494f194cae00d8dc3e982b89b046aa4</t>
        </is>
      </c>
      <c r="M5599" t="n">
        <v>672</v>
      </c>
      <c r="N5599" t="n">
        <v>672</v>
      </c>
    </row>
    <row r="5600">
      <c r="A5600" t="n">
        <v>178</v>
      </c>
      <c r="B5600" t="n">
        <v>2018</v>
      </c>
      <c r="C5600" t="n">
        <v>2748</v>
      </c>
      <c r="D5600" t="inlineStr">
        <is>
          <t>Kultur</t>
        </is>
      </c>
      <c r="E5600" t="inlineStr">
        <is>
          <t>Budget-5</t>
        </is>
      </c>
      <c r="F5600" t="n">
        <v>8</v>
      </c>
      <c r="G5600" t="inlineStr">
        <is>
          <t>Kultur, Sport &amp; Medien</t>
        </is>
      </c>
      <c r="H5600" t="inlineStr">
        <is>
          <t>Q05407</t>
        </is>
      </c>
      <c r="I5600" t="inlineStr">
        <is>
          <t>de</t>
        </is>
      </c>
      <c r="J5600" t="b">
        <v>1</v>
      </c>
      <c r="K5600" t="inlineStr">
        <is>
          <t>0494f194cae00d8dc3e982b89b046aa4</t>
        </is>
      </c>
      <c r="L5600" t="inlineStr">
        <is>
          <t>0494f194cae00d8dc3e982b89b046aa4</t>
        </is>
      </c>
      <c r="M5600" t="n">
        <v>672</v>
      </c>
      <c r="N5600" t="n">
        <v>672</v>
      </c>
    </row>
    <row r="5601">
      <c r="A5601" t="n">
        <v>178</v>
      </c>
      <c r="B5601" t="n">
        <v>2018</v>
      </c>
      <c r="C5601" t="n">
        <v>2748</v>
      </c>
      <c r="D5601" t="inlineStr">
        <is>
          <t>Kultur</t>
        </is>
      </c>
      <c r="E5601" t="inlineStr">
        <is>
          <t>Budget-5</t>
        </is>
      </c>
      <c r="F5601" t="n">
        <v>8</v>
      </c>
      <c r="G5601" t="inlineStr">
        <is>
          <t>Kultur, Sport &amp; Medien</t>
        </is>
      </c>
      <c r="H5601" t="inlineStr">
        <is>
          <t>Q06470</t>
        </is>
      </c>
      <c r="I5601" t="inlineStr">
        <is>
          <t>de</t>
        </is>
      </c>
      <c r="J5601" t="b">
        <v>1</v>
      </c>
      <c r="K5601" t="inlineStr">
        <is>
          <t>0494f194cae00d8dc3e982b89b046aa4</t>
        </is>
      </c>
      <c r="L5601" t="inlineStr">
        <is>
          <t>0494f194cae00d8dc3e982b89b046aa4</t>
        </is>
      </c>
      <c r="M5601" t="n">
        <v>672</v>
      </c>
      <c r="N5601" t="n">
        <v>672</v>
      </c>
    </row>
    <row r="5602">
      <c r="A5602" t="n">
        <v>123</v>
      </c>
      <c r="B5602" t="n">
        <v>2016</v>
      </c>
      <c r="C5602" t="n">
        <v>1909</v>
      </c>
      <c r="D5602" t="inlineStr">
        <is>
          <t>Kultur</t>
        </is>
      </c>
      <c r="E5602" t="inlineStr">
        <is>
          <t>Budget-5</t>
        </is>
      </c>
      <c r="F5602" t="n">
        <v>8</v>
      </c>
      <c r="G5602" t="inlineStr">
        <is>
          <t>Kultur, Sport &amp; Medien</t>
        </is>
      </c>
      <c r="H5602" t="inlineStr">
        <is>
          <t>Q06695</t>
        </is>
      </c>
      <c r="I5602" t="inlineStr">
        <is>
          <t>de</t>
        </is>
      </c>
      <c r="J5602" t="b">
        <v>1</v>
      </c>
      <c r="K5602" t="inlineStr">
        <is>
          <t>0494f194cae00d8dc3e982b89b046aa4</t>
        </is>
      </c>
      <c r="L5602" t="inlineStr">
        <is>
          <t>0494f194cae00d8dc3e982b89b046aa4</t>
        </is>
      </c>
      <c r="M5602" t="n">
        <v>672</v>
      </c>
      <c r="N5602" t="n">
        <v>672</v>
      </c>
    </row>
    <row r="5603">
      <c r="A5603" t="n">
        <v>8</v>
      </c>
      <c r="B5603" t="n">
        <v>2012</v>
      </c>
      <c r="C5603" t="n">
        <v>165</v>
      </c>
      <c r="D5603" t="inlineStr">
        <is>
          <t>Kultur</t>
        </is>
      </c>
      <c r="E5603" t="inlineStr">
        <is>
          <t>Budget-5</t>
        </is>
      </c>
      <c r="F5603" t="n">
        <v>8</v>
      </c>
      <c r="G5603" t="inlineStr">
        <is>
          <t>Kultur, Sport &amp; Medien</t>
        </is>
      </c>
      <c r="H5603" t="inlineStr">
        <is>
          <t>Q07770</t>
        </is>
      </c>
      <c r="I5603" t="inlineStr">
        <is>
          <t>de</t>
        </is>
      </c>
      <c r="J5603" t="b">
        <v>1</v>
      </c>
      <c r="K5603" t="inlineStr">
        <is>
          <t>0494f194cae00d8dc3e982b89b046aa4</t>
        </is>
      </c>
      <c r="L5603" t="inlineStr">
        <is>
          <t>0494f194cae00d8dc3e982b89b046aa4</t>
        </is>
      </c>
      <c r="M5603" t="n">
        <v>672</v>
      </c>
      <c r="N5603" t="n">
        <v>672</v>
      </c>
    </row>
    <row r="5605">
      <c r="A5605" s="1">
        <f>== Cluster 563 – 5 Fragen – alle Fragen identisch ===</f>
        <v/>
      </c>
      <c r="B5605" s="1" t="n"/>
      <c r="C5605" s="1" t="n"/>
      <c r="D5605" s="1" t="n"/>
      <c r="E5605" s="1" t="n"/>
      <c r="F5605" s="1" t="n"/>
      <c r="G5605" s="1" t="n"/>
      <c r="H5605" s="1" t="n"/>
      <c r="I5605" s="1" t="n"/>
      <c r="J5605" s="1" t="n"/>
      <c r="K5605" s="1" t="n"/>
      <c r="L5605" s="1" t="n"/>
      <c r="M5605" s="1" t="n"/>
      <c r="N5605" s="1" t="n"/>
    </row>
    <row r="5606">
      <c r="A5606" t="inlineStr">
        <is>
          <t>ID_Wahl</t>
        </is>
      </c>
      <c r="B5606" t="inlineStr">
        <is>
          <t>Datum</t>
        </is>
      </c>
      <c r="C5606" t="inlineStr">
        <is>
          <t>Frage_ID</t>
        </is>
      </c>
      <c r="D5606" t="inlineStr">
        <is>
          <t>Frage_Text</t>
        </is>
      </c>
      <c r="E5606" t="inlineStr">
        <is>
          <t>Frage_Typ</t>
        </is>
      </c>
      <c r="F5606" t="inlineStr">
        <is>
          <t>Bereich_ID</t>
        </is>
      </c>
      <c r="G5606" t="inlineStr">
        <is>
          <t>Bereich</t>
        </is>
      </c>
      <c r="H5606" t="inlineStr">
        <is>
          <t>ID_gesamt</t>
        </is>
      </c>
      <c r="I5606" t="inlineStr">
        <is>
          <t>Sprache</t>
        </is>
      </c>
      <c r="J5606" t="inlineStr">
        <is>
          <t>Duplikat</t>
        </is>
      </c>
      <c r="K5606" t="inlineStr">
        <is>
          <t>Frage_Hash</t>
        </is>
      </c>
      <c r="L5606" t="inlineStr">
        <is>
          <t>Duplikat_Gruppe</t>
        </is>
      </c>
      <c r="M5606" t="inlineStr">
        <is>
          <t>Cluster_Duplikate</t>
        </is>
      </c>
      <c r="N5606" t="inlineStr">
        <is>
          <t>Cluster_Final</t>
        </is>
      </c>
    </row>
    <row r="5607">
      <c r="A5607" t="n">
        <v>1105</v>
      </c>
      <c r="B5607" s="2" t="n">
        <v>45396</v>
      </c>
      <c r="C5607" t="n">
        <v>32342</v>
      </c>
      <c r="D5607" t="inlineStr">
        <is>
          <t xml:space="preserve">Finden Sie es richtig, dass für den Ausbau von erneuerbaren Energien die Bauvorschriften gelockert werden (Umwelt-, Landschafts, Ortsbild- und Denkmalschutzes)? </t>
        </is>
      </c>
      <c r="E5607" t="inlineStr">
        <is>
          <t>options4</t>
        </is>
      </c>
      <c r="F5607" t="n">
        <v>11507</v>
      </c>
      <c r="G5607" t="inlineStr">
        <is>
          <t>Umwelt, Verkehr &amp; Energie</t>
        </is>
      </c>
      <c r="H5607" t="inlineStr">
        <is>
          <t>Q02906</t>
        </is>
      </c>
      <c r="I5607" t="inlineStr">
        <is>
          <t>de</t>
        </is>
      </c>
      <c r="J5607" t="b">
        <v>1</v>
      </c>
      <c r="K5607" t="inlineStr">
        <is>
          <t>6ea009a8a082d75a678ee515018c49c0</t>
        </is>
      </c>
      <c r="L5607" t="inlineStr">
        <is>
          <t>6ea009a8a082d75a678ee515018c49c0</t>
        </is>
      </c>
      <c r="M5607" t="n">
        <v>563</v>
      </c>
      <c r="N5607" t="n">
        <v>563</v>
      </c>
    </row>
    <row r="5608">
      <c r="A5608" t="n">
        <v>1112</v>
      </c>
      <c r="B5608" s="2" t="n">
        <v>45557</v>
      </c>
      <c r="C5608" t="n">
        <v>32818</v>
      </c>
      <c r="D5608" t="inlineStr">
        <is>
          <t xml:space="preserve">Finden Sie es richtig, dass für den Ausbau von erneuerbaren Energien die Bauvorschriften gelockert werden (Umwelt-, Landschafts, Ortsbild- und Denkmalschutzes)? </t>
        </is>
      </c>
      <c r="E5608" t="inlineStr">
        <is>
          <t>options4</t>
        </is>
      </c>
      <c r="F5608" t="n">
        <v>11590</v>
      </c>
      <c r="G5608" t="inlineStr">
        <is>
          <t>Umwelt &amp; Energie</t>
        </is>
      </c>
      <c r="H5608" t="inlineStr">
        <is>
          <t>Q03152</t>
        </is>
      </c>
      <c r="I5608" t="inlineStr">
        <is>
          <t>de</t>
        </is>
      </c>
      <c r="J5608" t="b">
        <v>1</v>
      </c>
      <c r="K5608" t="inlineStr">
        <is>
          <t>6ea009a8a082d75a678ee515018c49c0</t>
        </is>
      </c>
      <c r="L5608" t="inlineStr">
        <is>
          <t>6ea009a8a082d75a678ee515018c49c0</t>
        </is>
      </c>
      <c r="M5608" t="n">
        <v>563</v>
      </c>
      <c r="N5608" t="n">
        <v>563</v>
      </c>
    </row>
    <row r="5609">
      <c r="A5609" t="n">
        <v>1124</v>
      </c>
      <c r="B5609" s="2" t="n">
        <v>45585</v>
      </c>
      <c r="C5609" t="n">
        <v>32963</v>
      </c>
      <c r="D5609" t="inlineStr">
        <is>
          <t xml:space="preserve">Finden Sie es richtig, dass für den Ausbau von erneuerbaren Energien die Bauvorschriften gelockert werden (Umwelt-, Landschafts, Ortsbild- und Denkmalschutzes)? </t>
        </is>
      </c>
      <c r="E5609" t="inlineStr">
        <is>
          <t>options4</t>
        </is>
      </c>
      <c r="F5609" t="n">
        <v>11625</v>
      </c>
      <c r="G5609" t="inlineStr">
        <is>
          <t>Umwelt &amp; Energie</t>
        </is>
      </c>
      <c r="H5609" t="inlineStr">
        <is>
          <t>Q03393</t>
        </is>
      </c>
      <c r="I5609" t="inlineStr">
        <is>
          <t>de</t>
        </is>
      </c>
      <c r="J5609" t="b">
        <v>1</v>
      </c>
      <c r="K5609" t="inlineStr">
        <is>
          <t>6ea009a8a082d75a678ee515018c49c0</t>
        </is>
      </c>
      <c r="L5609" t="inlineStr">
        <is>
          <t>6ea009a8a082d75a678ee515018c49c0</t>
        </is>
      </c>
      <c r="M5609" t="n">
        <v>563</v>
      </c>
      <c r="N5609" t="n">
        <v>563</v>
      </c>
    </row>
    <row r="5610">
      <c r="A5610" t="n">
        <v>1129</v>
      </c>
      <c r="B5610" s="2" t="n">
        <v>45620</v>
      </c>
      <c r="C5610" t="n">
        <v>33063</v>
      </c>
      <c r="D5610" t="inlineStr">
        <is>
          <t xml:space="preserve">Finden Sie es richtig, dass für den Ausbau von erneuerbaren Energien die Bauvorschriften gelockert werden (Umwelt-, Landschafts, Ortsbild- und Denkmalschutzes)? </t>
        </is>
      </c>
      <c r="E5610" t="inlineStr">
        <is>
          <t>options4</t>
        </is>
      </c>
      <c r="F5610" t="n">
        <v>11649</v>
      </c>
      <c r="G5610" t="inlineStr">
        <is>
          <t>Umwelt &amp; Energie</t>
        </is>
      </c>
      <c r="H5610" t="inlineStr">
        <is>
          <t>Q03493</t>
        </is>
      </c>
      <c r="I5610" t="inlineStr">
        <is>
          <t>de</t>
        </is>
      </c>
      <c r="J5610" t="b">
        <v>1</v>
      </c>
      <c r="K5610" t="inlineStr">
        <is>
          <t>6ea009a8a082d75a678ee515018c49c0</t>
        </is>
      </c>
      <c r="L5610" t="inlineStr">
        <is>
          <t>6ea009a8a082d75a678ee515018c49c0</t>
        </is>
      </c>
      <c r="M5610" t="n">
        <v>563</v>
      </c>
      <c r="N5610" t="n">
        <v>563</v>
      </c>
    </row>
    <row r="5611">
      <c r="A5611" t="n">
        <v>1131</v>
      </c>
      <c r="B5611" s="2" t="n">
        <v>45620</v>
      </c>
      <c r="C5611" t="n">
        <v>33111</v>
      </c>
      <c r="D5611" t="inlineStr">
        <is>
          <t xml:space="preserve">Finden Sie es richtig, dass für den Ausbau von erneuerbaren Energien die Bauvorschriften gelockert werden (Umwelt-, Landschafts, Ortsbild- und Denkmalschutzes)? </t>
        </is>
      </c>
      <c r="E5611" t="inlineStr">
        <is>
          <t>options4</t>
        </is>
      </c>
      <c r="F5611" t="n">
        <v>11661</v>
      </c>
      <c r="G5611" t="inlineStr">
        <is>
          <t>Umwelt &amp; Energie</t>
        </is>
      </c>
      <c r="H5611" t="inlineStr">
        <is>
          <t>Q03541</t>
        </is>
      </c>
      <c r="I5611" t="inlineStr">
        <is>
          <t>de</t>
        </is>
      </c>
      <c r="J5611" t="b">
        <v>1</v>
      </c>
      <c r="K5611" t="inlineStr">
        <is>
          <t>6ea009a8a082d75a678ee515018c49c0</t>
        </is>
      </c>
      <c r="L5611" t="inlineStr">
        <is>
          <t>6ea009a8a082d75a678ee515018c49c0</t>
        </is>
      </c>
      <c r="M5611" t="n">
        <v>563</v>
      </c>
      <c r="N5611" t="n">
        <v>563</v>
      </c>
    </row>
    <row r="5613">
      <c r="A5613" s="1">
        <f>== Cluster 518 – 4 Fragen – alle Fragen identisch ===</f>
        <v/>
      </c>
      <c r="B5613" s="1" t="n"/>
      <c r="C5613" s="1" t="n"/>
      <c r="D5613" s="1" t="n"/>
      <c r="E5613" s="1" t="n"/>
      <c r="F5613" s="1" t="n"/>
      <c r="G5613" s="1" t="n"/>
      <c r="H5613" s="1" t="n"/>
      <c r="I5613" s="1" t="n"/>
      <c r="J5613" s="1" t="n"/>
      <c r="K5613" s="1" t="n"/>
      <c r="L5613" s="1" t="n"/>
      <c r="M5613" s="1" t="n"/>
      <c r="N5613" s="1" t="n"/>
    </row>
    <row r="5614">
      <c r="A5614" t="inlineStr">
        <is>
          <t>ID_Wahl</t>
        </is>
      </c>
      <c r="B5614" t="inlineStr">
        <is>
          <t>Datum</t>
        </is>
      </c>
      <c r="C5614" t="inlineStr">
        <is>
          <t>Frage_ID</t>
        </is>
      </c>
      <c r="D5614" t="inlineStr">
        <is>
          <t>Frage_Text</t>
        </is>
      </c>
      <c r="E5614" t="inlineStr">
        <is>
          <t>Frage_Typ</t>
        </is>
      </c>
      <c r="F5614" t="inlineStr">
        <is>
          <t>Bereich_ID</t>
        </is>
      </c>
      <c r="G5614" t="inlineStr">
        <is>
          <t>Bereich</t>
        </is>
      </c>
      <c r="H5614" t="inlineStr">
        <is>
          <t>ID_gesamt</t>
        </is>
      </c>
      <c r="I5614" t="inlineStr">
        <is>
          <t>Sprache</t>
        </is>
      </c>
      <c r="J5614" t="inlineStr">
        <is>
          <t>Duplikat</t>
        </is>
      </c>
      <c r="K5614" t="inlineStr">
        <is>
          <t>Frage_Hash</t>
        </is>
      </c>
      <c r="L5614" t="inlineStr">
        <is>
          <t>Duplikat_Gruppe</t>
        </is>
      </c>
      <c r="M5614" t="inlineStr">
        <is>
          <t>Cluster_Duplikate</t>
        </is>
      </c>
      <c r="N5614" t="inlineStr">
        <is>
          <t>Cluster_Final</t>
        </is>
      </c>
    </row>
    <row r="5615">
      <c r="A5615" t="n">
        <v>1037</v>
      </c>
      <c r="B5615" s="2" t="n">
        <v>44969</v>
      </c>
      <c r="C5615" t="n">
        <v>31830</v>
      </c>
      <c r="D5615" t="inlineStr">
        <is>
          <t>Wie beurteilen Sie die folgende Aussage: "Vermögende sollten sich proportional stärker an der Finanzierung des Staates beteiligen als Personen mit wenig Vermögen."</t>
        </is>
      </c>
      <c r="E5615" t="inlineStr">
        <is>
          <t>options7</t>
        </is>
      </c>
      <c r="F5615" t="n">
        <v>11376</v>
      </c>
      <c r="G5615" t="inlineStr">
        <is>
          <t>Werthaltungen</t>
        </is>
      </c>
      <c r="H5615" t="inlineStr">
        <is>
          <t>Q02323</t>
        </is>
      </c>
      <c r="I5615" t="inlineStr">
        <is>
          <t>de</t>
        </is>
      </c>
      <c r="J5615" t="b">
        <v>1</v>
      </c>
      <c r="K5615" t="inlineStr">
        <is>
          <t>7d907c80991f67a238a3ac3d31ef4259</t>
        </is>
      </c>
      <c r="L5615" t="inlineStr">
        <is>
          <t>7d907c80991f67a238a3ac3d31ef4259</t>
        </is>
      </c>
      <c r="M5615" t="n">
        <v>518</v>
      </c>
      <c r="N5615" t="n">
        <v>518</v>
      </c>
    </row>
    <row r="5616">
      <c r="A5616" t="n">
        <v>1039</v>
      </c>
      <c r="B5616" s="2" t="n">
        <v>44997</v>
      </c>
      <c r="C5616" t="n">
        <v>31961</v>
      </c>
      <c r="D5616" t="inlineStr">
        <is>
          <t>Wie beurteilen Sie die folgende Aussage: "Vermögende sollten sich proportional stärker an der Finanzierung des Staates beteiligen als Personen mit wenig Vermögen."</t>
        </is>
      </c>
      <c r="E5616" t="inlineStr">
        <is>
          <t>options7</t>
        </is>
      </c>
      <c r="F5616" t="n">
        <v>11401</v>
      </c>
      <c r="G5616" t="inlineStr">
        <is>
          <t>Werthaltungen</t>
        </is>
      </c>
      <c r="H5616" t="inlineStr">
        <is>
          <t>Q02634</t>
        </is>
      </c>
      <c r="I5616" t="inlineStr">
        <is>
          <t>de</t>
        </is>
      </c>
      <c r="J5616" t="b">
        <v>1</v>
      </c>
      <c r="K5616" t="inlineStr">
        <is>
          <t>7d907c80991f67a238a3ac3d31ef4259</t>
        </is>
      </c>
      <c r="L5616" t="inlineStr">
        <is>
          <t>7d907c80991f67a238a3ac3d31ef4259</t>
        </is>
      </c>
      <c r="M5616" t="n">
        <v>518</v>
      </c>
      <c r="N5616" t="n">
        <v>518</v>
      </c>
    </row>
    <row r="5617">
      <c r="A5617" t="n">
        <v>1041</v>
      </c>
      <c r="B5617" s="2" t="n">
        <v>44997</v>
      </c>
      <c r="C5617" t="n">
        <v>32079</v>
      </c>
      <c r="D5617" t="inlineStr">
        <is>
          <t>Wie beurteilen Sie die folgende Aussage: "Vermögende sollten sich proportional stärker an der Finanzierung des Staates beteiligen als Personen mit wenig Vermögen."</t>
        </is>
      </c>
      <c r="E5617" t="inlineStr">
        <is>
          <t>options7</t>
        </is>
      </c>
      <c r="F5617" t="n">
        <v>11426</v>
      </c>
      <c r="G5617" t="inlineStr">
        <is>
          <t>Werthaltungen</t>
        </is>
      </c>
      <c r="H5617" t="inlineStr">
        <is>
          <t>Q02688</t>
        </is>
      </c>
      <c r="I5617" t="inlineStr">
        <is>
          <t>de</t>
        </is>
      </c>
      <c r="J5617" t="b">
        <v>1</v>
      </c>
      <c r="K5617" t="inlineStr">
        <is>
          <t>7d907c80991f67a238a3ac3d31ef4259</t>
        </is>
      </c>
      <c r="L5617" t="inlineStr">
        <is>
          <t>7d907c80991f67a238a3ac3d31ef4259</t>
        </is>
      </c>
      <c r="M5617" t="n">
        <v>518</v>
      </c>
      <c r="N5617" t="n">
        <v>518</v>
      </c>
    </row>
    <row r="5618">
      <c r="A5618" t="n">
        <v>1044</v>
      </c>
      <c r="B5618" s="2" t="n">
        <v>45018</v>
      </c>
      <c r="C5618" t="n">
        <v>31973</v>
      </c>
      <c r="D5618" t="inlineStr">
        <is>
          <t>Wie beurteilen Sie die folgende Aussage: "Vermögende sollten sich proportional stärker an der Finanzierung des Staates beteiligen als Personen mit wenig Vermögen."</t>
        </is>
      </c>
      <c r="E5618" t="inlineStr">
        <is>
          <t>options7</t>
        </is>
      </c>
      <c r="F5618" t="n">
        <v>11413</v>
      </c>
      <c r="G5618" t="inlineStr">
        <is>
          <t>Wertehaltung</t>
        </is>
      </c>
      <c r="H5618" t="inlineStr">
        <is>
          <t>Q02699</t>
        </is>
      </c>
      <c r="I5618" t="inlineStr">
        <is>
          <t>de</t>
        </is>
      </c>
      <c r="J5618" t="b">
        <v>1</v>
      </c>
      <c r="K5618" t="inlineStr">
        <is>
          <t>7d907c80991f67a238a3ac3d31ef4259</t>
        </is>
      </c>
      <c r="L5618" t="inlineStr">
        <is>
          <t>7d907c80991f67a238a3ac3d31ef4259</t>
        </is>
      </c>
      <c r="M5618" t="n">
        <v>518</v>
      </c>
      <c r="N5618" t="n">
        <v>518</v>
      </c>
    </row>
    <row r="5620">
      <c r="A5620" s="1">
        <f>== Cluster 529 – 4 Fragen – alle Fragen identisch ===</f>
        <v/>
      </c>
      <c r="B5620" s="1" t="n"/>
      <c r="C5620" s="1" t="n"/>
      <c r="D5620" s="1" t="n"/>
      <c r="E5620" s="1" t="n"/>
      <c r="F5620" s="1" t="n"/>
      <c r="G5620" s="1" t="n"/>
      <c r="H5620" s="1" t="n"/>
      <c r="I5620" s="1" t="n"/>
      <c r="J5620" s="1" t="n"/>
      <c r="K5620" s="1" t="n"/>
      <c r="L5620" s="1" t="n"/>
      <c r="M5620" s="1" t="n"/>
      <c r="N5620" s="1" t="n"/>
    </row>
    <row r="5621">
      <c r="A5621" t="inlineStr">
        <is>
          <t>ID_Wahl</t>
        </is>
      </c>
      <c r="B5621" t="inlineStr">
        <is>
          <t>Datum</t>
        </is>
      </c>
      <c r="C5621" t="inlineStr">
        <is>
          <t>Frage_ID</t>
        </is>
      </c>
      <c r="D5621" t="inlineStr">
        <is>
          <t>Frage_Text</t>
        </is>
      </c>
      <c r="E5621" t="inlineStr">
        <is>
          <t>Frage_Typ</t>
        </is>
      </c>
      <c r="F5621" t="inlineStr">
        <is>
          <t>Bereich_ID</t>
        </is>
      </c>
      <c r="G5621" t="inlineStr">
        <is>
          <t>Bereich</t>
        </is>
      </c>
      <c r="H5621" t="inlineStr">
        <is>
          <t>ID_gesamt</t>
        </is>
      </c>
      <c r="I5621" t="inlineStr">
        <is>
          <t>Sprache</t>
        </is>
      </c>
      <c r="J5621" t="inlineStr">
        <is>
          <t>Duplikat</t>
        </is>
      </c>
      <c r="K5621" t="inlineStr">
        <is>
          <t>Frage_Hash</t>
        </is>
      </c>
      <c r="L5621" t="inlineStr">
        <is>
          <t>Duplikat_Gruppe</t>
        </is>
      </c>
      <c r="M5621" t="inlineStr">
        <is>
          <t>Cluster_Duplikate</t>
        </is>
      </c>
      <c r="N5621" t="inlineStr">
        <is>
          <t>Cluster_Final</t>
        </is>
      </c>
    </row>
    <row r="5622">
      <c r="A5622" t="n">
        <v>1084</v>
      </c>
      <c r="B5622" s="2" t="n">
        <v>45221</v>
      </c>
      <c r="C5622" t="n">
        <v>32225</v>
      </c>
      <c r="D5622" t="inlineStr">
        <is>
          <t>Gemäss dem Konzept der integrativen Schule werden Kinder mit Lernschwierigkeiten oder Behinderungen in regulären Schulklassen unterrichtet. Befürworten Sie dies?</t>
        </is>
      </c>
      <c r="E5622" t="inlineStr">
        <is>
          <t>options4</t>
        </is>
      </c>
      <c r="F5622" t="n">
        <v>11453</v>
      </c>
      <c r="G5622" t="inlineStr">
        <is>
          <t>Bildung</t>
        </is>
      </c>
      <c r="H5622" t="inlineStr">
        <is>
          <t>Q02763</t>
        </is>
      </c>
      <c r="I5622" t="inlineStr">
        <is>
          <t>de</t>
        </is>
      </c>
      <c r="J5622" t="b">
        <v>1</v>
      </c>
      <c r="K5622" t="inlineStr">
        <is>
          <t>e9d22faf2b631acec92d939c31fbf760</t>
        </is>
      </c>
      <c r="L5622" t="inlineStr">
        <is>
          <t>e9d22faf2b631acec92d939c31fbf760</t>
        </is>
      </c>
      <c r="M5622" t="n">
        <v>529</v>
      </c>
      <c r="N5622" t="n">
        <v>529</v>
      </c>
    </row>
    <row r="5623">
      <c r="A5623" t="n">
        <v>1086</v>
      </c>
      <c r="B5623" s="2" t="n">
        <v>45354</v>
      </c>
      <c r="C5623" t="n">
        <v>32296</v>
      </c>
      <c r="D5623" t="inlineStr">
        <is>
          <t>Gemäss dem Konzept der integrativen Schule werden Kinder mit Lernschwierigkeiten oder Behinderungen in regulären Schulklassen unterrichtet. Befürworten Sie dies?</t>
        </is>
      </c>
      <c r="E5623" t="inlineStr">
        <is>
          <t>options4</t>
        </is>
      </c>
      <c r="F5623" t="n">
        <v>11466</v>
      </c>
      <c r="G5623" t="inlineStr">
        <is>
          <t>Schule &amp; Bildung</t>
        </is>
      </c>
      <c r="H5623" t="inlineStr">
        <is>
          <t>Q02833</t>
        </is>
      </c>
      <c r="I5623" t="inlineStr">
        <is>
          <t>de</t>
        </is>
      </c>
      <c r="J5623" t="b">
        <v>1</v>
      </c>
      <c r="K5623" t="inlineStr">
        <is>
          <t>e9d22faf2b631acec92d939c31fbf760</t>
        </is>
      </c>
      <c r="L5623" t="inlineStr">
        <is>
          <t>e9d22faf2b631acec92d939c31fbf760</t>
        </is>
      </c>
      <c r="M5623" t="n">
        <v>529</v>
      </c>
      <c r="N5623" t="n">
        <v>529</v>
      </c>
    </row>
    <row r="5624">
      <c r="A5624" t="n">
        <v>1094</v>
      </c>
      <c r="B5624" s="2" t="n">
        <v>45354</v>
      </c>
      <c r="C5624" t="n">
        <v>32395</v>
      </c>
      <c r="D5624" t="inlineStr">
        <is>
          <t>Gemäss dem Konzept der integrativen Schule werden Kinder mit Lernschwierigkeiten oder Behinderungen in regulären Schulklassen unterrichtet. Befürworten Sie dies?</t>
        </is>
      </c>
      <c r="E5624" t="inlineStr">
        <is>
          <t>options4</t>
        </is>
      </c>
      <c r="F5624" t="n">
        <v>11478</v>
      </c>
      <c r="G5624" t="inlineStr">
        <is>
          <t>Schule &amp; Bildung</t>
        </is>
      </c>
      <c r="H5624" t="inlineStr">
        <is>
          <t>Q02932</t>
        </is>
      </c>
      <c r="I5624" t="inlineStr">
        <is>
          <t>de</t>
        </is>
      </c>
      <c r="J5624" t="b">
        <v>1</v>
      </c>
      <c r="K5624" t="inlineStr">
        <is>
          <t>e9d22faf2b631acec92d939c31fbf760</t>
        </is>
      </c>
      <c r="L5624" t="inlineStr">
        <is>
          <t>e9d22faf2b631acec92d939c31fbf760</t>
        </is>
      </c>
      <c r="M5624" t="n">
        <v>529</v>
      </c>
      <c r="N5624" t="n">
        <v>529</v>
      </c>
    </row>
    <row r="5625">
      <c r="A5625" t="n">
        <v>1097</v>
      </c>
      <c r="B5625" s="2" t="n">
        <v>45389</v>
      </c>
      <c r="C5625" t="n">
        <v>32495</v>
      </c>
      <c r="D5625" t="inlineStr">
        <is>
          <t>Gemäss dem Konzept der integrativen Schule werden Kinder mit Lernschwierigkeiten oder Behinderungen in regulären Schulklassen unterrichtet. Befürworten Sie dies?</t>
        </is>
      </c>
      <c r="E5625" t="inlineStr">
        <is>
          <t>options4</t>
        </is>
      </c>
      <c r="F5625" t="n">
        <v>11512</v>
      </c>
      <c r="G5625" t="inlineStr">
        <is>
          <t>Schule &amp; Bildung</t>
        </is>
      </c>
      <c r="H5625" t="inlineStr">
        <is>
          <t>Q03028</t>
        </is>
      </c>
      <c r="I5625" t="inlineStr">
        <is>
          <t>de</t>
        </is>
      </c>
      <c r="J5625" t="b">
        <v>1</v>
      </c>
      <c r="K5625" t="inlineStr">
        <is>
          <t>e9d22faf2b631acec92d939c31fbf760</t>
        </is>
      </c>
      <c r="L5625" t="inlineStr">
        <is>
          <t>e9d22faf2b631acec92d939c31fbf760</t>
        </is>
      </c>
      <c r="M5625" t="n">
        <v>529</v>
      </c>
      <c r="N5625" t="n">
        <v>529</v>
      </c>
    </row>
    <row r="5627">
      <c r="A5627" s="1">
        <f>== Cluster 458 – 4 Fragen – alle Fragen identisch ===</f>
        <v/>
      </c>
      <c r="B5627" s="1" t="n"/>
      <c r="C5627" s="1" t="n"/>
      <c r="D5627" s="1" t="n"/>
      <c r="E5627" s="1" t="n"/>
      <c r="F5627" s="1" t="n"/>
      <c r="G5627" s="1" t="n"/>
      <c r="H5627" s="1" t="n"/>
      <c r="I5627" s="1" t="n"/>
      <c r="J5627" s="1" t="n"/>
      <c r="K5627" s="1" t="n"/>
      <c r="L5627" s="1" t="n"/>
      <c r="M5627" s="1" t="n"/>
      <c r="N5627" s="1" t="n"/>
    </row>
    <row r="5628">
      <c r="A5628" t="inlineStr">
        <is>
          <t>ID_Wahl</t>
        </is>
      </c>
      <c r="B5628" t="inlineStr">
        <is>
          <t>Datum</t>
        </is>
      </c>
      <c r="C5628" t="inlineStr">
        <is>
          <t>Frage_ID</t>
        </is>
      </c>
      <c r="D5628" t="inlineStr">
        <is>
          <t>Frage_Text</t>
        </is>
      </c>
      <c r="E5628" t="inlineStr">
        <is>
          <t>Frage_Typ</t>
        </is>
      </c>
      <c r="F5628" t="inlineStr">
        <is>
          <t>Bereich_ID</t>
        </is>
      </c>
      <c r="G5628" t="inlineStr">
        <is>
          <t>Bereich</t>
        </is>
      </c>
      <c r="H5628" t="inlineStr">
        <is>
          <t>ID_gesamt</t>
        </is>
      </c>
      <c r="I5628" t="inlineStr">
        <is>
          <t>Sprache</t>
        </is>
      </c>
      <c r="J5628" t="inlineStr">
        <is>
          <t>Duplikat</t>
        </is>
      </c>
      <c r="K5628" t="inlineStr">
        <is>
          <t>Frage_Hash</t>
        </is>
      </c>
      <c r="L5628" t="inlineStr">
        <is>
          <t>Duplikat_Gruppe</t>
        </is>
      </c>
      <c r="M5628" t="inlineStr">
        <is>
          <t>Cluster_Duplikate</t>
        </is>
      </c>
      <c r="N5628" t="inlineStr">
        <is>
          <t>Cluster_Final</t>
        </is>
      </c>
    </row>
    <row r="5629">
      <c r="A5629" t="n">
        <v>105</v>
      </c>
      <c r="B5629" s="2" t="n">
        <v>44633</v>
      </c>
      <c r="C5629" t="n">
        <v>5431</v>
      </c>
      <c r="D5629" t="inlineStr">
        <is>
          <t>Befürworten Sie die Einführung eines für alle Arbeitnehmenden gültigen Mindestlohnes von CHF 4'000 pro Monat für eine Vollzeitstelle?</t>
        </is>
      </c>
      <c r="E5629" t="inlineStr">
        <is>
          <t>options4</t>
        </is>
      </c>
      <c r="F5629" t="n">
        <v>4616</v>
      </c>
      <c r="G5629" t="inlineStr">
        <is>
          <t>Wirtschaft &amp; Arbeit</t>
        </is>
      </c>
      <c r="H5629" t="inlineStr">
        <is>
          <t>Q01856</t>
        </is>
      </c>
      <c r="I5629" t="inlineStr">
        <is>
          <t>de</t>
        </is>
      </c>
      <c r="J5629" t="b">
        <v>1</v>
      </c>
      <c r="K5629" t="inlineStr">
        <is>
          <t>e6b18b7c1031bb5e5f1d20410484984f</t>
        </is>
      </c>
      <c r="L5629" t="inlineStr">
        <is>
          <t>e6b18b7c1031bb5e5f1d20410484984f</t>
        </is>
      </c>
      <c r="M5629" t="n">
        <v>458</v>
      </c>
      <c r="N5629" t="n">
        <v>458</v>
      </c>
    </row>
    <row r="5630">
      <c r="A5630" t="n">
        <v>106</v>
      </c>
      <c r="B5630" s="2" t="n">
        <v>44633</v>
      </c>
      <c r="C5630" t="n">
        <v>5322</v>
      </c>
      <c r="D5630" t="inlineStr">
        <is>
          <t>Befürworten Sie die Einführung eines für alle Arbeitnehmenden gültigen Mindestlohnes von CHF 4'000 pro Monat für eine Vollzeitstelle?</t>
        </is>
      </c>
      <c r="E5630" t="inlineStr">
        <is>
          <t>options4</t>
        </is>
      </c>
      <c r="F5630" t="n">
        <v>4614</v>
      </c>
      <c r="G5630" t="inlineStr">
        <is>
          <t>Wirtschaft &amp; Arbeit</t>
        </is>
      </c>
      <c r="H5630" t="inlineStr">
        <is>
          <t>Q01911</t>
        </is>
      </c>
      <c r="I5630" t="inlineStr">
        <is>
          <t>de</t>
        </is>
      </c>
      <c r="J5630" t="b">
        <v>1</v>
      </c>
      <c r="K5630" t="inlineStr">
        <is>
          <t>e6b18b7c1031bb5e5f1d20410484984f</t>
        </is>
      </c>
      <c r="L5630" t="inlineStr">
        <is>
          <t>e6b18b7c1031bb5e5f1d20410484984f</t>
        </is>
      </c>
      <c r="M5630" t="n">
        <v>458</v>
      </c>
      <c r="N5630" t="n">
        <v>458</v>
      </c>
    </row>
    <row r="5631">
      <c r="A5631" t="n">
        <v>109</v>
      </c>
      <c r="B5631" s="2" t="n">
        <v>44647</v>
      </c>
      <c r="C5631" t="n">
        <v>5570</v>
      </c>
      <c r="D5631" t="inlineStr">
        <is>
          <t>Befürworten Sie die Einführung eines für alle Arbeitnehmenden gültigen Mindestlohnes von CHF 4'000 pro Monat für eine Vollzeitstelle?</t>
        </is>
      </c>
      <c r="E5631" t="inlineStr">
        <is>
          <t>options4</t>
        </is>
      </c>
      <c r="F5631" t="n">
        <v>4618</v>
      </c>
      <c r="G5631" t="inlineStr">
        <is>
          <t>Wirtschaft &amp; Arbeit</t>
        </is>
      </c>
      <c r="H5631" t="inlineStr">
        <is>
          <t>Q01961</t>
        </is>
      </c>
      <c r="I5631" t="inlineStr">
        <is>
          <t>de</t>
        </is>
      </c>
      <c r="J5631" t="b">
        <v>1</v>
      </c>
      <c r="K5631" t="inlineStr">
        <is>
          <t>e6b18b7c1031bb5e5f1d20410484984f</t>
        </is>
      </c>
      <c r="L5631" t="inlineStr">
        <is>
          <t>e6b18b7c1031bb5e5f1d20410484984f</t>
        </is>
      </c>
      <c r="M5631" t="n">
        <v>458</v>
      </c>
      <c r="N5631" t="n">
        <v>458</v>
      </c>
    </row>
    <row r="5632">
      <c r="A5632" t="n">
        <v>512</v>
      </c>
      <c r="B5632" s="2" t="n">
        <v>44633</v>
      </c>
      <c r="C5632" t="n">
        <v>5323</v>
      </c>
      <c r="D5632" t="inlineStr">
        <is>
          <t>Befürworten Sie die Einführung eines für alle Arbeitnehmenden gültigen Mindestlohnes von CHF 4'000 pro Monat für eine Vollzeitstelle?</t>
        </is>
      </c>
      <c r="E5632" t="inlineStr">
        <is>
          <t>options4</t>
        </is>
      </c>
      <c r="F5632" t="n">
        <v>4617</v>
      </c>
      <c r="G5632" t="inlineStr">
        <is>
          <t>Wirtschaft &amp; Arbeit</t>
        </is>
      </c>
      <c r="H5632" t="inlineStr">
        <is>
          <t>Q02554</t>
        </is>
      </c>
      <c r="I5632" t="inlineStr">
        <is>
          <t>de</t>
        </is>
      </c>
      <c r="J5632" t="b">
        <v>1</v>
      </c>
      <c r="K5632" t="inlineStr">
        <is>
          <t>e6b18b7c1031bb5e5f1d20410484984f</t>
        </is>
      </c>
      <c r="L5632" t="inlineStr">
        <is>
          <t>e6b18b7c1031bb5e5f1d20410484984f</t>
        </is>
      </c>
      <c r="M5632" t="n">
        <v>458</v>
      </c>
      <c r="N5632" t="n">
        <v>458</v>
      </c>
    </row>
    <row r="5634">
      <c r="A5634" s="1">
        <f>== Cluster 513 – 4 Fragen – alle Fragen identisch ===</f>
        <v/>
      </c>
      <c r="B5634" s="1" t="n"/>
      <c r="C5634" s="1" t="n"/>
      <c r="D5634" s="1" t="n"/>
      <c r="E5634" s="1" t="n"/>
      <c r="F5634" s="1" t="n"/>
      <c r="G5634" s="1" t="n"/>
      <c r="H5634" s="1" t="n"/>
      <c r="I5634" s="1" t="n"/>
      <c r="J5634" s="1" t="n"/>
      <c r="K5634" s="1" t="n"/>
      <c r="L5634" s="1" t="n"/>
      <c r="M5634" s="1" t="n"/>
      <c r="N5634" s="1" t="n"/>
    </row>
    <row r="5635">
      <c r="A5635" t="inlineStr">
        <is>
          <t>ID_Wahl</t>
        </is>
      </c>
      <c r="B5635" t="inlineStr">
        <is>
          <t>Datum</t>
        </is>
      </c>
      <c r="C5635" t="inlineStr">
        <is>
          <t>Frage_ID</t>
        </is>
      </c>
      <c r="D5635" t="inlineStr">
        <is>
          <t>Frage_Text</t>
        </is>
      </c>
      <c r="E5635" t="inlineStr">
        <is>
          <t>Frage_Typ</t>
        </is>
      </c>
      <c r="F5635" t="inlineStr">
        <is>
          <t>Bereich_ID</t>
        </is>
      </c>
      <c r="G5635" t="inlineStr">
        <is>
          <t>Bereich</t>
        </is>
      </c>
      <c r="H5635" t="inlineStr">
        <is>
          <t>ID_gesamt</t>
        </is>
      </c>
      <c r="I5635" t="inlineStr">
        <is>
          <t>Sprache</t>
        </is>
      </c>
      <c r="J5635" t="inlineStr">
        <is>
          <t>Duplikat</t>
        </is>
      </c>
      <c r="K5635" t="inlineStr">
        <is>
          <t>Frage_Hash</t>
        </is>
      </c>
      <c r="L5635" t="inlineStr">
        <is>
          <t>Duplikat_Gruppe</t>
        </is>
      </c>
      <c r="M5635" t="inlineStr">
        <is>
          <t>Cluster_Duplikate</t>
        </is>
      </c>
      <c r="N5635" t="inlineStr">
        <is>
          <t>Cluster_Final</t>
        </is>
      </c>
    </row>
    <row r="5636">
      <c r="A5636" t="n">
        <v>1037</v>
      </c>
      <c r="B5636" s="2" t="n">
        <v>44969</v>
      </c>
      <c r="C5636" t="n">
        <v>31807</v>
      </c>
      <c r="D5636" t="inlineStr">
        <is>
          <t>Soll die Schweiz die bilateralen Verträge mit der EU durch ein Freihandelsabkommen (ohne Personenfreizügigkeit) ersetzen?</t>
        </is>
      </c>
      <c r="E5636" t="inlineStr">
        <is>
          <t>options4</t>
        </is>
      </c>
      <c r="F5636" t="n">
        <v>11370</v>
      </c>
      <c r="G5636" t="inlineStr">
        <is>
          <t>Wirtschaft &amp; Arbeit</t>
        </is>
      </c>
      <c r="H5636" t="inlineStr">
        <is>
          <t>Q02300</t>
        </is>
      </c>
      <c r="I5636" t="inlineStr">
        <is>
          <t>de</t>
        </is>
      </c>
      <c r="J5636" t="b">
        <v>1</v>
      </c>
      <c r="K5636" t="inlineStr">
        <is>
          <t>94c7ae53c94742ae806bee48ab49ba72</t>
        </is>
      </c>
      <c r="L5636" t="inlineStr">
        <is>
          <t>94c7ae53c94742ae806bee48ab49ba72</t>
        </is>
      </c>
      <c r="M5636" t="n">
        <v>513</v>
      </c>
      <c r="N5636" t="n">
        <v>513</v>
      </c>
    </row>
    <row r="5637">
      <c r="A5637" t="n">
        <v>1039</v>
      </c>
      <c r="B5637" s="2" t="n">
        <v>44997</v>
      </c>
      <c r="C5637" t="n">
        <v>31935</v>
      </c>
      <c r="D5637" t="inlineStr">
        <is>
          <t>Soll die Schweiz die bilateralen Verträge mit der EU durch ein Freihandelsabkommen (ohne Personenfreizügigkeit) ersetzen?</t>
        </is>
      </c>
      <c r="E5637" t="inlineStr">
        <is>
          <t>options4</t>
        </is>
      </c>
      <c r="F5637" t="n">
        <v>11395</v>
      </c>
      <c r="G5637" t="inlineStr">
        <is>
          <t>Wirtschaft &amp; Arbeit</t>
        </is>
      </c>
      <c r="H5637" t="inlineStr">
        <is>
          <t>Q02610</t>
        </is>
      </c>
      <c r="I5637" t="inlineStr">
        <is>
          <t>de</t>
        </is>
      </c>
      <c r="J5637" t="b">
        <v>1</v>
      </c>
      <c r="K5637" t="inlineStr">
        <is>
          <t>94c7ae53c94742ae806bee48ab49ba72</t>
        </is>
      </c>
      <c r="L5637" t="inlineStr">
        <is>
          <t>94c7ae53c94742ae806bee48ab49ba72</t>
        </is>
      </c>
      <c r="M5637" t="n">
        <v>513</v>
      </c>
      <c r="N5637" t="n">
        <v>513</v>
      </c>
    </row>
    <row r="5638">
      <c r="A5638" t="n">
        <v>1041</v>
      </c>
      <c r="B5638" s="2" t="n">
        <v>44997</v>
      </c>
      <c r="C5638" t="n">
        <v>32057</v>
      </c>
      <c r="D5638" t="inlineStr">
        <is>
          <t>Soll die Schweiz die bilateralen Verträge mit der EU durch ein Freihandelsabkommen (ohne Personenfreizügigkeit) ersetzen?</t>
        </is>
      </c>
      <c r="E5638" t="inlineStr">
        <is>
          <t>options4</t>
        </is>
      </c>
      <c r="F5638" t="n">
        <v>11420</v>
      </c>
      <c r="G5638" t="inlineStr">
        <is>
          <t>Wirtschaft &amp; Arbeit</t>
        </is>
      </c>
      <c r="H5638" t="inlineStr">
        <is>
          <t>Q02666</t>
        </is>
      </c>
      <c r="I5638" t="inlineStr">
        <is>
          <t>de</t>
        </is>
      </c>
      <c r="J5638" t="b">
        <v>1</v>
      </c>
      <c r="K5638" t="inlineStr">
        <is>
          <t>94c7ae53c94742ae806bee48ab49ba72</t>
        </is>
      </c>
      <c r="L5638" t="inlineStr">
        <is>
          <t>94c7ae53c94742ae806bee48ab49ba72</t>
        </is>
      </c>
      <c r="M5638" t="n">
        <v>513</v>
      </c>
      <c r="N5638" t="n">
        <v>513</v>
      </c>
    </row>
    <row r="5639">
      <c r="A5639" t="n">
        <v>1044</v>
      </c>
      <c r="B5639" s="2" t="n">
        <v>45018</v>
      </c>
      <c r="C5639" t="n">
        <v>32008</v>
      </c>
      <c r="D5639" t="inlineStr">
        <is>
          <t>Soll die Schweiz die bilateralen Verträge mit der EU durch ein Freihandelsabkommen (ohne Personenfreizügigkeit) ersetzen?</t>
        </is>
      </c>
      <c r="E5639" t="inlineStr">
        <is>
          <t>options4</t>
        </is>
      </c>
      <c r="F5639" t="n">
        <v>11408</v>
      </c>
      <c r="G5639" t="inlineStr">
        <is>
          <t>Wirtschaft &amp; Arbeit</t>
        </is>
      </c>
      <c r="H5639" t="inlineStr">
        <is>
          <t>Q02732</t>
        </is>
      </c>
      <c r="I5639" t="inlineStr">
        <is>
          <t>de</t>
        </is>
      </c>
      <c r="J5639" t="b">
        <v>1</v>
      </c>
      <c r="K5639" t="inlineStr">
        <is>
          <t>94c7ae53c94742ae806bee48ab49ba72</t>
        </is>
      </c>
      <c r="L5639" t="inlineStr">
        <is>
          <t>94c7ae53c94742ae806bee48ab49ba72</t>
        </is>
      </c>
      <c r="M5639" t="n">
        <v>513</v>
      </c>
      <c r="N5639" t="n">
        <v>513</v>
      </c>
    </row>
    <row r="5641">
      <c r="A5641" s="1">
        <f>== Cluster 1289 – 4 Fragen – alle Fragen identisch ===</f>
        <v/>
      </c>
      <c r="B5641" s="1" t="n"/>
      <c r="C5641" s="1" t="n"/>
      <c r="D5641" s="1" t="n"/>
      <c r="E5641" s="1" t="n"/>
      <c r="F5641" s="1" t="n"/>
      <c r="G5641" s="1" t="n"/>
      <c r="H5641" s="1" t="n"/>
      <c r="I5641" s="1" t="n"/>
      <c r="J5641" s="1" t="n"/>
      <c r="K5641" s="1" t="n"/>
      <c r="L5641" s="1" t="n"/>
      <c r="M5641" s="1" t="n"/>
      <c r="N5641" s="1" t="n"/>
    </row>
    <row r="5642">
      <c r="A5642" t="inlineStr">
        <is>
          <t>ID_Wahl</t>
        </is>
      </c>
      <c r="B5642" t="inlineStr">
        <is>
          <t>Datum</t>
        </is>
      </c>
      <c r="C5642" t="inlineStr">
        <is>
          <t>Frage_ID</t>
        </is>
      </c>
      <c r="D5642" t="inlineStr">
        <is>
          <t>Frage_Text</t>
        </is>
      </c>
      <c r="E5642" t="inlineStr">
        <is>
          <t>Frage_Typ</t>
        </is>
      </c>
      <c r="F5642" t="inlineStr">
        <is>
          <t>Bereich_ID</t>
        </is>
      </c>
      <c r="G5642" t="inlineStr">
        <is>
          <t>Bereich</t>
        </is>
      </c>
      <c r="H5642" t="inlineStr">
        <is>
          <t>ID_gesamt</t>
        </is>
      </c>
      <c r="I5642" t="inlineStr">
        <is>
          <t>Sprache</t>
        </is>
      </c>
      <c r="J5642" t="inlineStr">
        <is>
          <t>Duplikat</t>
        </is>
      </c>
      <c r="K5642" t="inlineStr">
        <is>
          <t>Frage_Hash</t>
        </is>
      </c>
      <c r="L5642" t="inlineStr">
        <is>
          <t>Duplikat_Gruppe</t>
        </is>
      </c>
      <c r="M5642" t="inlineStr">
        <is>
          <t>Cluster_Duplikate</t>
        </is>
      </c>
      <c r="N5642" t="inlineStr">
        <is>
          <t>Cluster_Final</t>
        </is>
      </c>
    </row>
    <row r="5643">
      <c r="A5643" t="n">
        <v>26</v>
      </c>
      <c r="B5643" t="n">
        <v>2012</v>
      </c>
      <c r="C5643" t="n">
        <v>5</v>
      </c>
      <c r="D5643" t="inlineStr">
        <is>
          <t>Sollen die staatlichen Unterstützungsleistungen für Familien mit tiefem Einkommen ausgebaut werden?</t>
        </is>
      </c>
      <c r="E5643" t="inlineStr">
        <is>
          <t>Standard-4</t>
        </is>
      </c>
      <c r="F5643" t="n">
        <v>12</v>
      </c>
      <c r="G5643" t="inlineStr">
        <is>
          <t>Sozialstaat &amp; Familie</t>
        </is>
      </c>
      <c r="H5643" t="inlineStr">
        <is>
          <t>Q06248</t>
        </is>
      </c>
      <c r="I5643" t="inlineStr">
        <is>
          <t>de</t>
        </is>
      </c>
      <c r="J5643" t="b">
        <v>1</v>
      </c>
      <c r="K5643" t="inlineStr">
        <is>
          <t>1b4e8f3ecaa40b7b526ebe1663ded37e</t>
        </is>
      </c>
      <c r="L5643" t="inlineStr">
        <is>
          <t>1b4e8f3ecaa40b7b526ebe1663ded37e</t>
        </is>
      </c>
      <c r="M5643" t="n">
        <v>1289</v>
      </c>
      <c r="N5643" t="n">
        <v>1289</v>
      </c>
    </row>
    <row r="5644">
      <c r="A5644" t="n">
        <v>36</v>
      </c>
      <c r="B5644" t="n">
        <v>2012</v>
      </c>
      <c r="C5644" t="n">
        <v>5</v>
      </c>
      <c r="D5644" t="inlineStr">
        <is>
          <t>Sollen die staatlichen Unterstützungsleistungen für Familien mit tiefem Einkommen ausgebaut werden?</t>
        </is>
      </c>
      <c r="E5644" t="inlineStr">
        <is>
          <t>Standard-4</t>
        </is>
      </c>
      <c r="F5644" t="n">
        <v>12</v>
      </c>
      <c r="G5644" t="inlineStr">
        <is>
          <t>Sozialstaat &amp; Familie</t>
        </is>
      </c>
      <c r="H5644" t="inlineStr">
        <is>
          <t>Q06650</t>
        </is>
      </c>
      <c r="I5644" t="inlineStr">
        <is>
          <t>de</t>
        </is>
      </c>
      <c r="J5644" t="b">
        <v>1</v>
      </c>
      <c r="K5644" t="inlineStr">
        <is>
          <t>1b4e8f3ecaa40b7b526ebe1663ded37e</t>
        </is>
      </c>
      <c r="L5644" t="inlineStr">
        <is>
          <t>1b4e8f3ecaa40b7b526ebe1663ded37e</t>
        </is>
      </c>
      <c r="M5644" t="n">
        <v>1289</v>
      </c>
      <c r="N5644" t="n">
        <v>1289</v>
      </c>
    </row>
    <row r="5645">
      <c r="A5645" t="n">
        <v>63</v>
      </c>
      <c r="B5645" t="n">
        <v>2014</v>
      </c>
      <c r="C5645" t="n">
        <v>5</v>
      </c>
      <c r="D5645" t="inlineStr">
        <is>
          <t>Sollen die staatlichen Unterstützungsleistungen für Familien mit tiefem Einkommen ausgebaut werden?</t>
        </is>
      </c>
      <c r="E5645" t="inlineStr">
        <is>
          <t>Standard-4</t>
        </is>
      </c>
      <c r="F5645" t="n">
        <v>12</v>
      </c>
      <c r="G5645" t="inlineStr">
        <is>
          <t>Sozialstaat &amp; Familie</t>
        </is>
      </c>
      <c r="H5645" t="inlineStr">
        <is>
          <t>Q06998</t>
        </is>
      </c>
      <c r="I5645" t="inlineStr">
        <is>
          <t>de</t>
        </is>
      </c>
      <c r="J5645" t="b">
        <v>1</v>
      </c>
      <c r="K5645" t="inlineStr">
        <is>
          <t>1b4e8f3ecaa40b7b526ebe1663ded37e</t>
        </is>
      </c>
      <c r="L5645" t="inlineStr">
        <is>
          <t>1b4e8f3ecaa40b7b526ebe1663ded37e</t>
        </is>
      </c>
      <c r="M5645" t="n">
        <v>1289</v>
      </c>
      <c r="N5645" t="n">
        <v>1289</v>
      </c>
    </row>
    <row r="5646">
      <c r="A5646" t="n">
        <v>44</v>
      </c>
      <c r="B5646" t="n">
        <v>2013</v>
      </c>
      <c r="C5646" t="n">
        <v>619</v>
      </c>
      <c r="D5646" t="inlineStr">
        <is>
          <t>Sollen die staatlichen Unterstützungsleistungen für Familien mit tiefem Einkommen ausgebaut werden?</t>
        </is>
      </c>
      <c r="E5646" t="inlineStr">
        <is>
          <t>Standard-4</t>
        </is>
      </c>
      <c r="F5646" t="n">
        <v>12</v>
      </c>
      <c r="G5646" t="inlineStr">
        <is>
          <t>Sozialstaat &amp; Familie</t>
        </is>
      </c>
      <c r="H5646" t="inlineStr">
        <is>
          <t>Q07987</t>
        </is>
      </c>
      <c r="I5646" t="inlineStr">
        <is>
          <t>de</t>
        </is>
      </c>
      <c r="J5646" t="b">
        <v>1</v>
      </c>
      <c r="K5646" t="inlineStr">
        <is>
          <t>1b4e8f3ecaa40b7b526ebe1663ded37e</t>
        </is>
      </c>
      <c r="L5646" t="inlineStr">
        <is>
          <t>1b4e8f3ecaa40b7b526ebe1663ded37e</t>
        </is>
      </c>
      <c r="M5646" t="n">
        <v>1289</v>
      </c>
      <c r="N5646" t="n">
        <v>1289</v>
      </c>
    </row>
    <row r="5648">
      <c r="A5648" s="1">
        <f>== Cluster 1292 – 4 Fragen – alle Fragen identisch ===</f>
        <v/>
      </c>
      <c r="B5648" s="1" t="n"/>
      <c r="C5648" s="1" t="n"/>
      <c r="D5648" s="1" t="n"/>
      <c r="E5648" s="1" t="n"/>
      <c r="F5648" s="1" t="n"/>
      <c r="G5648" s="1" t="n"/>
      <c r="H5648" s="1" t="n"/>
      <c r="I5648" s="1" t="n"/>
      <c r="J5648" s="1" t="n"/>
      <c r="K5648" s="1" t="n"/>
      <c r="L5648" s="1" t="n"/>
      <c r="M5648" s="1" t="n"/>
      <c r="N5648" s="1" t="n"/>
    </row>
    <row r="5649">
      <c r="A5649" t="inlineStr">
        <is>
          <t>ID_Wahl</t>
        </is>
      </c>
      <c r="B5649" t="inlineStr">
        <is>
          <t>Datum</t>
        </is>
      </c>
      <c r="C5649" t="inlineStr">
        <is>
          <t>Frage_ID</t>
        </is>
      </c>
      <c r="D5649" t="inlineStr">
        <is>
          <t>Frage_Text</t>
        </is>
      </c>
      <c r="E5649" t="inlineStr">
        <is>
          <t>Frage_Typ</t>
        </is>
      </c>
      <c r="F5649" t="inlineStr">
        <is>
          <t>Bereich_ID</t>
        </is>
      </c>
      <c r="G5649" t="inlineStr">
        <is>
          <t>Bereich</t>
        </is>
      </c>
      <c r="H5649" t="inlineStr">
        <is>
          <t>ID_gesamt</t>
        </is>
      </c>
      <c r="I5649" t="inlineStr">
        <is>
          <t>Sprache</t>
        </is>
      </c>
      <c r="J5649" t="inlineStr">
        <is>
          <t>Duplikat</t>
        </is>
      </c>
      <c r="K5649" t="inlineStr">
        <is>
          <t>Frage_Hash</t>
        </is>
      </c>
      <c r="L5649" t="inlineStr">
        <is>
          <t>Duplikat_Gruppe</t>
        </is>
      </c>
      <c r="M5649" t="inlineStr">
        <is>
          <t>Cluster_Duplikate</t>
        </is>
      </c>
      <c r="N5649" t="inlineStr">
        <is>
          <t>Cluster_Final</t>
        </is>
      </c>
    </row>
    <row r="5650">
      <c r="A5650" t="n">
        <v>26</v>
      </c>
      <c r="B5650" t="n">
        <v>2012</v>
      </c>
      <c r="C5650" t="n">
        <v>41</v>
      </c>
      <c r="D5650" t="inlineStr">
        <is>
          <t>Soll das geltende Moratorium für gentechnisch veränderte Pflanzen und Tiere in der Schweizer Landwirtschaft über 2013 hinaus verlängert werden?</t>
        </is>
      </c>
      <c r="E5650" t="inlineStr">
        <is>
          <t>Standard-4</t>
        </is>
      </c>
      <c r="F5650" t="n">
        <v>13</v>
      </c>
      <c r="G5650" t="inlineStr">
        <is>
          <t>Umweltschutz &amp; Landwirtschaft</t>
        </is>
      </c>
      <c r="H5650" t="inlineStr">
        <is>
          <t>Q06253</t>
        </is>
      </c>
      <c r="I5650" t="inlineStr">
        <is>
          <t>de</t>
        </is>
      </c>
      <c r="J5650" t="b">
        <v>1</v>
      </c>
      <c r="K5650" t="inlineStr">
        <is>
          <t>deb167e855dcee91f2bd6dacbaa21191</t>
        </is>
      </c>
      <c r="L5650" t="inlineStr">
        <is>
          <t>deb167e855dcee91f2bd6dacbaa21191</t>
        </is>
      </c>
      <c r="M5650" t="n">
        <v>1292</v>
      </c>
      <c r="N5650" t="n">
        <v>1292</v>
      </c>
    </row>
    <row r="5651">
      <c r="A5651" t="n">
        <v>36</v>
      </c>
      <c r="B5651" t="n">
        <v>2012</v>
      </c>
      <c r="C5651" t="n">
        <v>41</v>
      </c>
      <c r="D5651" t="inlineStr">
        <is>
          <t>Soll das geltende Moratorium für gentechnisch veränderte Pflanzen und Tiere in der Schweizer Landwirtschaft über 2013 hinaus verlängert werden?</t>
        </is>
      </c>
      <c r="E5651" t="inlineStr">
        <is>
          <t>Standard-4</t>
        </is>
      </c>
      <c r="F5651" t="n">
        <v>13</v>
      </c>
      <c r="G5651" t="inlineStr">
        <is>
          <t>Umweltschutz &amp; Landwirtschaft</t>
        </is>
      </c>
      <c r="H5651" t="inlineStr">
        <is>
          <t>Q06654</t>
        </is>
      </c>
      <c r="I5651" t="inlineStr">
        <is>
          <t>de</t>
        </is>
      </c>
      <c r="J5651" t="b">
        <v>1</v>
      </c>
      <c r="K5651" t="inlineStr">
        <is>
          <t>deb167e855dcee91f2bd6dacbaa21191</t>
        </is>
      </c>
      <c r="L5651" t="inlineStr">
        <is>
          <t>deb167e855dcee91f2bd6dacbaa21191</t>
        </is>
      </c>
      <c r="M5651" t="n">
        <v>1292</v>
      </c>
      <c r="N5651" t="n">
        <v>1292</v>
      </c>
    </row>
    <row r="5652">
      <c r="A5652" t="n">
        <v>8</v>
      </c>
      <c r="B5652" t="n">
        <v>2012</v>
      </c>
      <c r="C5652" t="n">
        <v>41</v>
      </c>
      <c r="D5652" t="inlineStr">
        <is>
          <t>Soll das geltende Moratorium für gentechnisch veränderte Pflanzen und Tiere in der Schweizer Landwirtschaft über 2013 hinaus verlängert werden?</t>
        </is>
      </c>
      <c r="E5652" t="inlineStr">
        <is>
          <t>Standard-4</t>
        </is>
      </c>
      <c r="F5652" t="n">
        <v>13</v>
      </c>
      <c r="G5652" t="inlineStr">
        <is>
          <t>Umweltschutz &amp; Landwirtschaft</t>
        </is>
      </c>
      <c r="H5652" t="inlineStr">
        <is>
          <t>Q07791</t>
        </is>
      </c>
      <c r="I5652" t="inlineStr">
        <is>
          <t>de</t>
        </is>
      </c>
      <c r="J5652" t="b">
        <v>1</v>
      </c>
      <c r="K5652" t="inlineStr">
        <is>
          <t>deb167e855dcee91f2bd6dacbaa21191</t>
        </is>
      </c>
      <c r="L5652" t="inlineStr">
        <is>
          <t>deb167e855dcee91f2bd6dacbaa21191</t>
        </is>
      </c>
      <c r="M5652" t="n">
        <v>1292</v>
      </c>
      <c r="N5652" t="n">
        <v>1292</v>
      </c>
    </row>
    <row r="5653">
      <c r="A5653" t="n">
        <v>44</v>
      </c>
      <c r="B5653" t="n">
        <v>2013</v>
      </c>
      <c r="C5653" t="n">
        <v>628</v>
      </c>
      <c r="D5653" t="inlineStr">
        <is>
          <t>Soll das geltende Moratorium für gentechnisch veränderte Pflanzen und Tiere in der Schweizer Landwirtschaft über 2013 hinaus verlängert werden?</t>
        </is>
      </c>
      <c r="E5653" t="inlineStr">
        <is>
          <t>Standard-4</t>
        </is>
      </c>
      <c r="F5653" t="n">
        <v>13</v>
      </c>
      <c r="G5653" t="inlineStr">
        <is>
          <t>Umweltschutz &amp; Landwirtschaft</t>
        </is>
      </c>
      <c r="H5653" t="inlineStr">
        <is>
          <t>Q07990</t>
        </is>
      </c>
      <c r="I5653" t="inlineStr">
        <is>
          <t>de</t>
        </is>
      </c>
      <c r="J5653" t="b">
        <v>1</v>
      </c>
      <c r="K5653" t="inlineStr">
        <is>
          <t>deb167e855dcee91f2bd6dacbaa21191</t>
        </is>
      </c>
      <c r="L5653" t="inlineStr">
        <is>
          <t>deb167e855dcee91f2bd6dacbaa21191</t>
        </is>
      </c>
      <c r="M5653" t="n">
        <v>1292</v>
      </c>
      <c r="N5653" t="n">
        <v>1292</v>
      </c>
    </row>
    <row r="5655">
      <c r="A5655" s="1">
        <f>== Cluster 68 – 4 Fragen – alle Fragen identisch ===</f>
        <v/>
      </c>
      <c r="B5655" s="1" t="n"/>
      <c r="C5655" s="1" t="n"/>
      <c r="D5655" s="1" t="n"/>
      <c r="E5655" s="1" t="n"/>
      <c r="F5655" s="1" t="n"/>
      <c r="G5655" s="1" t="n"/>
      <c r="H5655" s="1" t="n"/>
      <c r="I5655" s="1" t="n"/>
      <c r="J5655" s="1" t="n"/>
      <c r="K5655" s="1" t="n"/>
      <c r="L5655" s="1" t="n"/>
      <c r="M5655" s="1" t="n"/>
      <c r="N5655" s="1" t="n"/>
    </row>
    <row r="5656">
      <c r="A5656" t="inlineStr">
        <is>
          <t>ID_Wahl</t>
        </is>
      </c>
      <c r="B5656" t="inlineStr">
        <is>
          <t>Datum</t>
        </is>
      </c>
      <c r="C5656" t="inlineStr">
        <is>
          <t>Frage_ID</t>
        </is>
      </c>
      <c r="D5656" t="inlineStr">
        <is>
          <t>Frage_Text</t>
        </is>
      </c>
      <c r="E5656" t="inlineStr">
        <is>
          <t>Frage_Typ</t>
        </is>
      </c>
      <c r="F5656" t="inlineStr">
        <is>
          <t>Bereich_ID</t>
        </is>
      </c>
      <c r="G5656" t="inlineStr">
        <is>
          <t>Bereich</t>
        </is>
      </c>
      <c r="H5656" t="inlineStr">
        <is>
          <t>ID_gesamt</t>
        </is>
      </c>
      <c r="I5656" t="inlineStr">
        <is>
          <t>Sprache</t>
        </is>
      </c>
      <c r="J5656" t="inlineStr">
        <is>
          <t>Duplikat</t>
        </is>
      </c>
      <c r="K5656" t="inlineStr">
        <is>
          <t>Frage_Hash</t>
        </is>
      </c>
      <c r="L5656" t="inlineStr">
        <is>
          <t>Duplikat_Gruppe</t>
        </is>
      </c>
      <c r="M5656" t="inlineStr">
        <is>
          <t>Cluster_Duplikate</t>
        </is>
      </c>
      <c r="N5656" t="inlineStr">
        <is>
          <t>Cluster_Final</t>
        </is>
      </c>
    </row>
    <row r="5657">
      <c r="A5657" t="n">
        <v>2</v>
      </c>
      <c r="B5657" s="2" t="n">
        <v>43758</v>
      </c>
      <c r="C5657" t="n">
        <v>225</v>
      </c>
      <c r="D5657" t="inlineStr">
        <is>
          <t>Soll der Bund im Bereich "Landesverteidigung" mehr oder weniger ausgeben?</t>
        </is>
      </c>
      <c r="E5657" t="inlineStr">
        <is>
          <t>options5</t>
        </is>
      </c>
      <c r="F5657" t="n">
        <v>4852</v>
      </c>
      <c r="G5657" t="inlineStr">
        <is>
          <t>Bundesbudget</t>
        </is>
      </c>
      <c r="H5657" t="inlineStr">
        <is>
          <t>Q00068</t>
        </is>
      </c>
      <c r="I5657" t="inlineStr">
        <is>
          <t>de</t>
        </is>
      </c>
      <c r="J5657" t="b">
        <v>1</v>
      </c>
      <c r="K5657" t="inlineStr">
        <is>
          <t>5813de9e97067b6ce7ae713bb769ed52</t>
        </is>
      </c>
      <c r="L5657" t="inlineStr">
        <is>
          <t>5813de9e97067b6ce7ae713bb769ed52</t>
        </is>
      </c>
      <c r="M5657" t="n">
        <v>68</v>
      </c>
      <c r="N5657" t="n">
        <v>68</v>
      </c>
    </row>
    <row r="5658">
      <c r="A5658" t="n">
        <v>1084</v>
      </c>
      <c r="B5658" s="2" t="n">
        <v>45221</v>
      </c>
      <c r="C5658" t="n">
        <v>32287</v>
      </c>
      <c r="D5658" t="inlineStr">
        <is>
          <t>Soll der Bund im Bereich "Landesverteidigung" mehr oder weniger ausgeben?</t>
        </is>
      </c>
      <c r="E5658" t="inlineStr">
        <is>
          <t>options5</t>
        </is>
      </c>
      <c r="F5658" t="n">
        <v>11464</v>
      </c>
      <c r="G5658" t="inlineStr">
        <is>
          <t>Bundesbudget</t>
        </is>
      </c>
      <c r="H5658" t="inlineStr">
        <is>
          <t>Q02825</t>
        </is>
      </c>
      <c r="I5658" t="inlineStr">
        <is>
          <t>de</t>
        </is>
      </c>
      <c r="J5658" t="b">
        <v>1</v>
      </c>
      <c r="K5658" t="inlineStr">
        <is>
          <t>5813de9e97067b6ce7ae713bb769ed52</t>
        </is>
      </c>
      <c r="L5658" t="inlineStr">
        <is>
          <t>5813de9e97067b6ce7ae713bb769ed52</t>
        </is>
      </c>
      <c r="M5658" t="n">
        <v>68</v>
      </c>
      <c r="N5658" t="n">
        <v>68</v>
      </c>
    </row>
    <row r="5659">
      <c r="A5659" t="n">
        <v>222</v>
      </c>
      <c r="B5659" t="n">
        <v>2019</v>
      </c>
      <c r="C5659" t="n">
        <v>3473</v>
      </c>
      <c r="D5659" t="inlineStr">
        <is>
          <t>Soll der Bund im Bereich "Landesverteidigung" mehr oder weniger ausgeben?</t>
        </is>
      </c>
      <c r="E5659" t="inlineStr">
        <is>
          <t>Budget-5</t>
        </is>
      </c>
      <c r="F5659" t="n">
        <v>7</v>
      </c>
      <c r="G5659" t="inlineStr">
        <is>
          <t>Justiz, Armee &amp; Polizei</t>
        </is>
      </c>
      <c r="H5659" t="inlineStr">
        <is>
          <t>Q05869</t>
        </is>
      </c>
      <c r="I5659" t="inlineStr">
        <is>
          <t>de</t>
        </is>
      </c>
      <c r="J5659" t="b">
        <v>1</v>
      </c>
      <c r="K5659" t="inlineStr">
        <is>
          <t>5813de9e97067b6ce7ae713bb769ed52</t>
        </is>
      </c>
      <c r="L5659" t="inlineStr">
        <is>
          <t>5813de9e97067b6ce7ae713bb769ed52</t>
        </is>
      </c>
      <c r="M5659" t="n">
        <v>68</v>
      </c>
      <c r="N5659" t="n">
        <v>68</v>
      </c>
    </row>
    <row r="5660">
      <c r="A5660" t="n">
        <v>222</v>
      </c>
      <c r="B5660" t="n">
        <v>2019</v>
      </c>
      <c r="C5660" t="n">
        <v>3473</v>
      </c>
      <c r="D5660" t="inlineStr">
        <is>
          <t>Soll der Bund im Bereich "Landesverteidigung" mehr oder weniger ausgeben?</t>
        </is>
      </c>
      <c r="E5660" t="inlineStr">
        <is>
          <t>Budget-5</t>
        </is>
      </c>
      <c r="F5660" t="n">
        <v>7</v>
      </c>
      <c r="G5660" t="inlineStr">
        <is>
          <t>Justiz, Armee &amp; Polizei</t>
        </is>
      </c>
      <c r="H5660" t="inlineStr">
        <is>
          <t>Q07616</t>
        </is>
      </c>
      <c r="I5660" t="inlineStr">
        <is>
          <t>de</t>
        </is>
      </c>
      <c r="J5660" t="b">
        <v>1</v>
      </c>
      <c r="K5660" t="inlineStr">
        <is>
          <t>5813de9e97067b6ce7ae713bb769ed52</t>
        </is>
      </c>
      <c r="L5660" t="inlineStr">
        <is>
          <t>5813de9e97067b6ce7ae713bb769ed52</t>
        </is>
      </c>
      <c r="M5660" t="n">
        <v>68</v>
      </c>
      <c r="N5660" t="n">
        <v>68</v>
      </c>
    </row>
    <row r="5662">
      <c r="A5662" s="1">
        <f>== Cluster 151 – 4 Fragen – alle Fragen identisch ===</f>
        <v/>
      </c>
      <c r="B5662" s="1" t="n"/>
      <c r="C5662" s="1" t="n"/>
      <c r="D5662" s="1" t="n"/>
      <c r="E5662" s="1" t="n"/>
      <c r="F5662" s="1" t="n"/>
      <c r="G5662" s="1" t="n"/>
      <c r="H5662" s="1" t="n"/>
      <c r="I5662" s="1" t="n"/>
      <c r="J5662" s="1" t="n"/>
      <c r="K5662" s="1" t="n"/>
      <c r="L5662" s="1" t="n"/>
      <c r="M5662" s="1" t="n"/>
      <c r="N5662" s="1" t="n"/>
    </row>
    <row r="5663">
      <c r="A5663" t="inlineStr">
        <is>
          <t>ID_Wahl</t>
        </is>
      </c>
      <c r="B5663" t="inlineStr">
        <is>
          <t>Datum</t>
        </is>
      </c>
      <c r="C5663" t="inlineStr">
        <is>
          <t>Frage_ID</t>
        </is>
      </c>
      <c r="D5663" t="inlineStr">
        <is>
          <t>Frage_Text</t>
        </is>
      </c>
      <c r="E5663" t="inlineStr">
        <is>
          <t>Frage_Typ</t>
        </is>
      </c>
      <c r="F5663" t="inlineStr">
        <is>
          <t>Bereich_ID</t>
        </is>
      </c>
      <c r="G5663" t="inlineStr">
        <is>
          <t>Bereich</t>
        </is>
      </c>
      <c r="H5663" t="inlineStr">
        <is>
          <t>ID_gesamt</t>
        </is>
      </c>
      <c r="I5663" t="inlineStr">
        <is>
          <t>Sprache</t>
        </is>
      </c>
      <c r="J5663" t="inlineStr">
        <is>
          <t>Duplikat</t>
        </is>
      </c>
      <c r="K5663" t="inlineStr">
        <is>
          <t>Frage_Hash</t>
        </is>
      </c>
      <c r="L5663" t="inlineStr">
        <is>
          <t>Duplikat_Gruppe</t>
        </is>
      </c>
      <c r="M5663" t="inlineStr">
        <is>
          <t>Cluster_Duplikate</t>
        </is>
      </c>
      <c r="N5663" t="inlineStr">
        <is>
          <t>Cluster_Final</t>
        </is>
      </c>
    </row>
    <row r="5664">
      <c r="A5664" t="n">
        <v>9</v>
      </c>
      <c r="B5664" s="2" t="n">
        <v>43912</v>
      </c>
      <c r="C5664" t="n">
        <v>736</v>
      </c>
      <c r="D5664" t="inlineStr">
        <is>
          <t>Soll der Kanton den gemeinnützigen Wohnungsbau verstärkt fördern?</t>
        </is>
      </c>
      <c r="E5664" t="inlineStr">
        <is>
          <t>options4</t>
        </is>
      </c>
      <c r="F5664" t="n">
        <v>4860</v>
      </c>
      <c r="G5664" t="inlineStr">
        <is>
          <t>Sozialstaat, Familie &amp; Gesundheit</t>
        </is>
      </c>
      <c r="H5664" t="inlineStr">
        <is>
          <t>Q00224</t>
        </is>
      </c>
      <c r="I5664" t="inlineStr">
        <is>
          <t>de</t>
        </is>
      </c>
      <c r="J5664" t="b">
        <v>1</v>
      </c>
      <c r="K5664" t="inlineStr">
        <is>
          <t>e7ec03e59a94bbdc6ad8a0e3982c241c</t>
        </is>
      </c>
      <c r="L5664" t="inlineStr">
        <is>
          <t>e7ec03e59a94bbdc6ad8a0e3982c241c</t>
        </is>
      </c>
      <c r="M5664" t="n">
        <v>151</v>
      </c>
      <c r="N5664" t="n">
        <v>151</v>
      </c>
    </row>
    <row r="5665">
      <c r="A5665" t="n">
        <v>1094</v>
      </c>
      <c r="B5665" s="2" t="n">
        <v>45354</v>
      </c>
      <c r="C5665" t="n">
        <v>32417</v>
      </c>
      <c r="D5665" t="inlineStr">
        <is>
          <t>Soll der Kanton den gemeinnützigen Wohnungsbau verstärkt fördern?</t>
        </is>
      </c>
      <c r="E5665" t="inlineStr">
        <is>
          <t>options4</t>
        </is>
      </c>
      <c r="F5665" t="n">
        <v>11483</v>
      </c>
      <c r="G5665" t="inlineStr">
        <is>
          <t>Raumplanung</t>
        </is>
      </c>
      <c r="H5665" t="inlineStr">
        <is>
          <t>Q02953</t>
        </is>
      </c>
      <c r="I5665" t="inlineStr">
        <is>
          <t>de</t>
        </is>
      </c>
      <c r="J5665" t="b">
        <v>1</v>
      </c>
      <c r="K5665" t="inlineStr">
        <is>
          <t>e7ec03e59a94bbdc6ad8a0e3982c241c</t>
        </is>
      </c>
      <c r="L5665" t="inlineStr">
        <is>
          <t>e7ec03e59a94bbdc6ad8a0e3982c241c</t>
        </is>
      </c>
      <c r="M5665" t="n">
        <v>151</v>
      </c>
      <c r="N5665" t="n">
        <v>151</v>
      </c>
    </row>
    <row r="5666">
      <c r="A5666" t="n">
        <v>237</v>
      </c>
      <c r="B5666" t="n">
        <v>2020</v>
      </c>
      <c r="C5666" t="n">
        <v>3687</v>
      </c>
      <c r="D5666" t="inlineStr">
        <is>
          <t>Soll der Kanton den gemeinnützigen Wohnungsbau verstärkt fördern?</t>
        </is>
      </c>
      <c r="E5666" t="inlineStr">
        <is>
          <t>Standard-4</t>
        </is>
      </c>
      <c r="F5666" t="n">
        <v>12</v>
      </c>
      <c r="G5666" t="inlineStr">
        <is>
          <t>Sozialstaat &amp; Familie</t>
        </is>
      </c>
      <c r="H5666" t="inlineStr">
        <is>
          <t>Q06094</t>
        </is>
      </c>
      <c r="I5666" t="inlineStr">
        <is>
          <t>de</t>
        </is>
      </c>
      <c r="J5666" t="b">
        <v>1</v>
      </c>
      <c r="K5666" t="inlineStr">
        <is>
          <t>e7ec03e59a94bbdc6ad8a0e3982c241c</t>
        </is>
      </c>
      <c r="L5666" t="inlineStr">
        <is>
          <t>e7ec03e59a94bbdc6ad8a0e3982c241c</t>
        </is>
      </c>
      <c r="M5666" t="n">
        <v>151</v>
      </c>
      <c r="N5666" t="n">
        <v>151</v>
      </c>
    </row>
    <row r="5667">
      <c r="A5667" t="n">
        <v>237</v>
      </c>
      <c r="B5667" t="n">
        <v>2020</v>
      </c>
      <c r="C5667" t="n">
        <v>3687</v>
      </c>
      <c r="D5667" t="inlineStr">
        <is>
          <t>Soll der Kanton den gemeinnützigen Wohnungsbau verstärkt fördern?</t>
        </is>
      </c>
      <c r="E5667" t="inlineStr">
        <is>
          <t>Standard-4</t>
        </is>
      </c>
      <c r="F5667" t="n">
        <v>12</v>
      </c>
      <c r="G5667" t="inlineStr">
        <is>
          <t>Sozialstaat &amp; Familie</t>
        </is>
      </c>
      <c r="H5667" t="inlineStr">
        <is>
          <t>Q08134</t>
        </is>
      </c>
      <c r="I5667" t="inlineStr">
        <is>
          <t>de</t>
        </is>
      </c>
      <c r="J5667" t="b">
        <v>1</v>
      </c>
      <c r="K5667" t="inlineStr">
        <is>
          <t>e7ec03e59a94bbdc6ad8a0e3982c241c</t>
        </is>
      </c>
      <c r="L5667" t="inlineStr">
        <is>
          <t>e7ec03e59a94bbdc6ad8a0e3982c241c</t>
        </is>
      </c>
      <c r="M5667" t="n">
        <v>151</v>
      </c>
      <c r="N5667" t="n">
        <v>151</v>
      </c>
    </row>
    <row r="5669">
      <c r="A5669" s="1">
        <f>== Cluster 35 – 4 Fragen – alle Fragen identisch ===</f>
        <v/>
      </c>
      <c r="B5669" s="1" t="n"/>
      <c r="C5669" s="1" t="n"/>
      <c r="D5669" s="1" t="n"/>
      <c r="E5669" s="1" t="n"/>
      <c r="F5669" s="1" t="n"/>
      <c r="G5669" s="1" t="n"/>
      <c r="H5669" s="1" t="n"/>
      <c r="I5669" s="1" t="n"/>
      <c r="J5669" s="1" t="n"/>
      <c r="K5669" s="1" t="n"/>
      <c r="L5669" s="1" t="n"/>
      <c r="M5669" s="1" t="n"/>
      <c r="N5669" s="1" t="n"/>
    </row>
    <row r="5670">
      <c r="A5670" t="inlineStr">
        <is>
          <t>ID_Wahl</t>
        </is>
      </c>
      <c r="B5670" t="inlineStr">
        <is>
          <t>Datum</t>
        </is>
      </c>
      <c r="C5670" t="inlineStr">
        <is>
          <t>Frage_ID</t>
        </is>
      </c>
      <c r="D5670" t="inlineStr">
        <is>
          <t>Frage_Text</t>
        </is>
      </c>
      <c r="E5670" t="inlineStr">
        <is>
          <t>Frage_Typ</t>
        </is>
      </c>
      <c r="F5670" t="inlineStr">
        <is>
          <t>Bereich_ID</t>
        </is>
      </c>
      <c r="G5670" t="inlineStr">
        <is>
          <t>Bereich</t>
        </is>
      </c>
      <c r="H5670" t="inlineStr">
        <is>
          <t>ID_gesamt</t>
        </is>
      </c>
      <c r="I5670" t="inlineStr">
        <is>
          <t>Sprache</t>
        </is>
      </c>
      <c r="J5670" t="inlineStr">
        <is>
          <t>Duplikat</t>
        </is>
      </c>
      <c r="K5670" t="inlineStr">
        <is>
          <t>Frage_Hash</t>
        </is>
      </c>
      <c r="L5670" t="inlineStr">
        <is>
          <t>Duplikat_Gruppe</t>
        </is>
      </c>
      <c r="M5670" t="inlineStr">
        <is>
          <t>Cluster_Duplikate</t>
        </is>
      </c>
      <c r="N5670" t="inlineStr">
        <is>
          <t>Cluster_Final</t>
        </is>
      </c>
    </row>
    <row r="5671">
      <c r="A5671" t="n">
        <v>2</v>
      </c>
      <c r="B5671" s="2" t="n">
        <v>43758</v>
      </c>
      <c r="C5671" t="n">
        <v>122</v>
      </c>
      <c r="D5671" t="inlineStr">
        <is>
          <t>Sollen Privathaushalte ihren Stromanbieter frei wählen können (vollständige Liberalisierung des Strommarktes)?</t>
        </is>
      </c>
      <c r="E5671" t="inlineStr">
        <is>
          <t>options4</t>
        </is>
      </c>
      <c r="F5671" t="n">
        <v>4512</v>
      </c>
      <c r="G5671" t="inlineStr">
        <is>
          <t>Wirtschaft &amp; Arbeit</t>
        </is>
      </c>
      <c r="H5671" t="inlineStr">
        <is>
          <t>Q00035</t>
        </is>
      </c>
      <c r="I5671" t="inlineStr">
        <is>
          <t>de</t>
        </is>
      </c>
      <c r="J5671" t="b">
        <v>1</v>
      </c>
      <c r="K5671" t="inlineStr">
        <is>
          <t>80c36d156749696e87350efb631b6015</t>
        </is>
      </c>
      <c r="L5671" t="inlineStr">
        <is>
          <t>80c36d156749696e87350efb631b6015</t>
        </is>
      </c>
      <c r="M5671" t="n">
        <v>35</v>
      </c>
      <c r="N5671" t="n">
        <v>35</v>
      </c>
    </row>
    <row r="5672">
      <c r="A5672" t="n">
        <v>1084</v>
      </c>
      <c r="B5672" s="2" t="n">
        <v>45221</v>
      </c>
      <c r="C5672" t="n">
        <v>32242</v>
      </c>
      <c r="D5672" t="inlineStr">
        <is>
          <t>Sollen Privathaushalte ihren Stromanbieter frei wählen können (vollständige Liberalisierung des Strommarktes)?</t>
        </is>
      </c>
      <c r="E5672" t="inlineStr">
        <is>
          <t>options4</t>
        </is>
      </c>
      <c r="F5672" t="n">
        <v>11457</v>
      </c>
      <c r="G5672" t="inlineStr">
        <is>
          <t>Wirtschaft &amp; Arbeit</t>
        </is>
      </c>
      <c r="H5672" t="inlineStr">
        <is>
          <t>Q02780</t>
        </is>
      </c>
      <c r="I5672" t="inlineStr">
        <is>
          <t>de</t>
        </is>
      </c>
      <c r="J5672" t="b">
        <v>1</v>
      </c>
      <c r="K5672" t="inlineStr">
        <is>
          <t>80c36d156749696e87350efb631b6015</t>
        </is>
      </c>
      <c r="L5672" t="inlineStr">
        <is>
          <t>80c36d156749696e87350efb631b6015</t>
        </is>
      </c>
      <c r="M5672" t="n">
        <v>35</v>
      </c>
      <c r="N5672" t="n">
        <v>35</v>
      </c>
    </row>
    <row r="5673">
      <c r="A5673" t="n">
        <v>222</v>
      </c>
      <c r="B5673" t="n">
        <v>2019</v>
      </c>
      <c r="C5673" t="n">
        <v>3440</v>
      </c>
      <c r="D5673" t="inlineStr">
        <is>
          <t>Sollen Privathaushalte ihren Stromanbieter frei wählen können (vollständige Liberalisierung des Strommarktes)?</t>
        </is>
      </c>
      <c r="E5673" t="inlineStr">
        <is>
          <t>Standard-4</t>
        </is>
      </c>
      <c r="F5673" t="n">
        <v>15</v>
      </c>
      <c r="G5673" t="inlineStr">
        <is>
          <t>Wirtschaft &amp; Arbeit</t>
        </is>
      </c>
      <c r="H5673" t="inlineStr">
        <is>
          <t>Q05913</t>
        </is>
      </c>
      <c r="I5673" t="inlineStr">
        <is>
          <t>de</t>
        </is>
      </c>
      <c r="J5673" t="b">
        <v>1</v>
      </c>
      <c r="K5673" t="inlineStr">
        <is>
          <t>80c36d156749696e87350efb631b6015</t>
        </is>
      </c>
      <c r="L5673" t="inlineStr">
        <is>
          <t>80c36d156749696e87350efb631b6015</t>
        </is>
      </c>
      <c r="M5673" t="n">
        <v>35</v>
      </c>
      <c r="N5673" t="n">
        <v>35</v>
      </c>
    </row>
    <row r="5674">
      <c r="A5674" t="n">
        <v>222</v>
      </c>
      <c r="B5674" t="n">
        <v>2019</v>
      </c>
      <c r="C5674" t="n">
        <v>3440</v>
      </c>
      <c r="D5674" t="inlineStr">
        <is>
          <t>Sollen Privathaushalte ihren Stromanbieter frei wählen können (vollständige Liberalisierung des Strommarktes)?</t>
        </is>
      </c>
      <c r="E5674" t="inlineStr">
        <is>
          <t>Standard-4</t>
        </is>
      </c>
      <c r="F5674" t="n">
        <v>15</v>
      </c>
      <c r="G5674" t="inlineStr">
        <is>
          <t>Wirtschaft &amp; Arbeit</t>
        </is>
      </c>
      <c r="H5674" t="inlineStr">
        <is>
          <t>Q07660</t>
        </is>
      </c>
      <c r="I5674" t="inlineStr">
        <is>
          <t>de</t>
        </is>
      </c>
      <c r="J5674" t="b">
        <v>1</v>
      </c>
      <c r="K5674" t="inlineStr">
        <is>
          <t>80c36d156749696e87350efb631b6015</t>
        </is>
      </c>
      <c r="L5674" t="inlineStr">
        <is>
          <t>80c36d156749696e87350efb631b6015</t>
        </is>
      </c>
      <c r="M5674" t="n">
        <v>35</v>
      </c>
      <c r="N5674" t="n">
        <v>35</v>
      </c>
    </row>
    <row r="5676">
      <c r="A5676" s="1">
        <f>== Cluster 645 – 4 Fragen – alle Fragen identisch ===</f>
        <v/>
      </c>
      <c r="B5676" s="1" t="n"/>
      <c r="C5676" s="1" t="n"/>
      <c r="D5676" s="1" t="n"/>
      <c r="E5676" s="1" t="n"/>
      <c r="F5676" s="1" t="n"/>
      <c r="G5676" s="1" t="n"/>
      <c r="H5676" s="1" t="n"/>
      <c r="I5676" s="1" t="n"/>
      <c r="J5676" s="1" t="n"/>
      <c r="K5676" s="1" t="n"/>
      <c r="L5676" s="1" t="n"/>
      <c r="M5676" s="1" t="n"/>
      <c r="N5676" s="1" t="n"/>
    </row>
    <row r="5677">
      <c r="A5677" t="inlineStr">
        <is>
          <t>ID_Wahl</t>
        </is>
      </c>
      <c r="B5677" t="inlineStr">
        <is>
          <t>Datum</t>
        </is>
      </c>
      <c r="C5677" t="inlineStr">
        <is>
          <t>Frage_ID</t>
        </is>
      </c>
      <c r="D5677" t="inlineStr">
        <is>
          <t>Frage_Text</t>
        </is>
      </c>
      <c r="E5677" t="inlineStr">
        <is>
          <t>Frage_Typ</t>
        </is>
      </c>
      <c r="F5677" t="inlineStr">
        <is>
          <t>Bereich_ID</t>
        </is>
      </c>
      <c r="G5677" t="inlineStr">
        <is>
          <t>Bereich</t>
        </is>
      </c>
      <c r="H5677" t="inlineStr">
        <is>
          <t>ID_gesamt</t>
        </is>
      </c>
      <c r="I5677" t="inlineStr">
        <is>
          <t>Sprache</t>
        </is>
      </c>
      <c r="J5677" t="inlineStr">
        <is>
          <t>Duplikat</t>
        </is>
      </c>
      <c r="K5677" t="inlineStr">
        <is>
          <t>Frage_Hash</t>
        </is>
      </c>
      <c r="L5677" t="inlineStr">
        <is>
          <t>Duplikat_Gruppe</t>
        </is>
      </c>
      <c r="M5677" t="inlineStr">
        <is>
          <t>Cluster_Duplikate</t>
        </is>
      </c>
      <c r="N5677" t="inlineStr">
        <is>
          <t>Cluster_Final</t>
        </is>
      </c>
    </row>
    <row r="5678">
      <c r="A5678" t="n">
        <v>76</v>
      </c>
      <c r="B5678" t="n">
        <v>2015</v>
      </c>
      <c r="C5678" t="n">
        <v>1146</v>
      </c>
      <c r="D5678" t="inlineStr">
        <is>
          <t>Befürworten Sie die Einführung eines für alle Arbeitnehmenden in der Schweiz gültigen Mindestlohns?</t>
        </is>
      </c>
      <c r="E5678" t="inlineStr">
        <is>
          <t>Standard-4</t>
        </is>
      </c>
      <c r="F5678" t="n">
        <v>15</v>
      </c>
      <c r="G5678" t="inlineStr">
        <is>
          <t>Wirtschaft &amp; Arbeit</t>
        </is>
      </c>
      <c r="H5678" t="inlineStr">
        <is>
          <t>Q04557</t>
        </is>
      </c>
      <c r="I5678" t="inlineStr">
        <is>
          <t>de</t>
        </is>
      </c>
      <c r="J5678" t="b">
        <v>1</v>
      </c>
      <c r="K5678" t="inlineStr">
        <is>
          <t>9ffea3c3590f88848f7ba502f964caa1</t>
        </is>
      </c>
      <c r="L5678" t="inlineStr">
        <is>
          <t>9ffea3c3590f88848f7ba502f964caa1</t>
        </is>
      </c>
      <c r="M5678" t="n">
        <v>645</v>
      </c>
      <c r="N5678" t="n">
        <v>645</v>
      </c>
    </row>
    <row r="5679">
      <c r="A5679" t="n">
        <v>96</v>
      </c>
      <c r="B5679" t="n">
        <v>2015</v>
      </c>
      <c r="C5679" t="n">
        <v>1203</v>
      </c>
      <c r="D5679" t="inlineStr">
        <is>
          <t>Befürworten Sie die Einführung eines für alle Arbeitnehmenden in der Schweiz gültigen Mindestlohns?</t>
        </is>
      </c>
      <c r="E5679" t="inlineStr">
        <is>
          <t>Standard-4</t>
        </is>
      </c>
      <c r="F5679" t="n">
        <v>15</v>
      </c>
      <c r="G5679" t="inlineStr">
        <is>
          <t>Wirtschaft &amp; Arbeit</t>
        </is>
      </c>
      <c r="H5679" t="inlineStr">
        <is>
          <t>Q04731</t>
        </is>
      </c>
      <c r="I5679" t="inlineStr">
        <is>
          <t>de</t>
        </is>
      </c>
      <c r="J5679" t="b">
        <v>1</v>
      </c>
      <c r="K5679" t="inlineStr">
        <is>
          <t>9ffea3c3590f88848f7ba502f964caa1</t>
        </is>
      </c>
      <c r="L5679" t="inlineStr">
        <is>
          <t>9ffea3c3590f88848f7ba502f964caa1</t>
        </is>
      </c>
      <c r="M5679" t="n">
        <v>645</v>
      </c>
      <c r="N5679" t="n">
        <v>645</v>
      </c>
    </row>
    <row r="5680">
      <c r="A5680" t="n">
        <v>76</v>
      </c>
      <c r="B5680" t="n">
        <v>2015</v>
      </c>
      <c r="C5680" t="n">
        <v>1146</v>
      </c>
      <c r="D5680" t="inlineStr">
        <is>
          <t>Befürworten Sie die Einführung eines für alle Arbeitnehmenden in der Schweiz gültigen Mindestlohns?</t>
        </is>
      </c>
      <c r="E5680" t="inlineStr">
        <is>
          <t>Standard-4</t>
        </is>
      </c>
      <c r="F5680" t="n">
        <v>15</v>
      </c>
      <c r="G5680" t="inlineStr">
        <is>
          <t>Wirtschaft &amp; Arbeit</t>
        </is>
      </c>
      <c r="H5680" t="inlineStr">
        <is>
          <t>Q06553</t>
        </is>
      </c>
      <c r="I5680" t="inlineStr">
        <is>
          <t>de</t>
        </is>
      </c>
      <c r="J5680" t="b">
        <v>1</v>
      </c>
      <c r="K5680" t="inlineStr">
        <is>
          <t>9ffea3c3590f88848f7ba502f964caa1</t>
        </is>
      </c>
      <c r="L5680" t="inlineStr">
        <is>
          <t>9ffea3c3590f88848f7ba502f964caa1</t>
        </is>
      </c>
      <c r="M5680" t="n">
        <v>645</v>
      </c>
      <c r="N5680" t="n">
        <v>645</v>
      </c>
    </row>
    <row r="5681">
      <c r="A5681" t="n">
        <v>96</v>
      </c>
      <c r="B5681" t="n">
        <v>2015</v>
      </c>
      <c r="C5681" t="n">
        <v>1203</v>
      </c>
      <c r="D5681" t="inlineStr">
        <is>
          <t>Befürworten Sie die Einführung eines für alle Arbeitnehmenden in der Schweiz gültigen Mindestlohns?</t>
        </is>
      </c>
      <c r="E5681" t="inlineStr">
        <is>
          <t>Standard-4</t>
        </is>
      </c>
      <c r="F5681" t="n">
        <v>15</v>
      </c>
      <c r="G5681" t="inlineStr">
        <is>
          <t>Wirtschaft &amp; Arbeit</t>
        </is>
      </c>
      <c r="H5681" t="inlineStr">
        <is>
          <t>Q07349</t>
        </is>
      </c>
      <c r="I5681" t="inlineStr">
        <is>
          <t>de</t>
        </is>
      </c>
      <c r="J5681" t="b">
        <v>1</v>
      </c>
      <c r="K5681" t="inlineStr">
        <is>
          <t>9ffea3c3590f88848f7ba502f964caa1</t>
        </is>
      </c>
      <c r="L5681" t="inlineStr">
        <is>
          <t>9ffea3c3590f88848f7ba502f964caa1</t>
        </is>
      </c>
      <c r="M5681" t="n">
        <v>645</v>
      </c>
      <c r="N5681" t="n">
        <v>645</v>
      </c>
    </row>
    <row r="5683">
      <c r="A5683" s="1">
        <f>== Cluster 73 – 4 Fragen – alle Fragen identisch ===</f>
        <v/>
      </c>
      <c r="B5683" s="1" t="n"/>
      <c r="C5683" s="1" t="n"/>
      <c r="D5683" s="1" t="n"/>
      <c r="E5683" s="1" t="n"/>
      <c r="F5683" s="1" t="n"/>
      <c r="G5683" s="1" t="n"/>
      <c r="H5683" s="1" t="n"/>
      <c r="I5683" s="1" t="n"/>
      <c r="J5683" s="1" t="n"/>
      <c r="K5683" s="1" t="n"/>
      <c r="L5683" s="1" t="n"/>
      <c r="M5683" s="1" t="n"/>
      <c r="N5683" s="1" t="n"/>
    </row>
    <row r="5684">
      <c r="A5684" t="inlineStr">
        <is>
          <t>ID_Wahl</t>
        </is>
      </c>
      <c r="B5684" t="inlineStr">
        <is>
          <t>Datum</t>
        </is>
      </c>
      <c r="C5684" t="inlineStr">
        <is>
          <t>Frage_ID</t>
        </is>
      </c>
      <c r="D5684" t="inlineStr">
        <is>
          <t>Frage_Text</t>
        </is>
      </c>
      <c r="E5684" t="inlineStr">
        <is>
          <t>Frage_Typ</t>
        </is>
      </c>
      <c r="F5684" t="inlineStr">
        <is>
          <t>Bereich_ID</t>
        </is>
      </c>
      <c r="G5684" t="inlineStr">
        <is>
          <t>Bereich</t>
        </is>
      </c>
      <c r="H5684" t="inlineStr">
        <is>
          <t>ID_gesamt</t>
        </is>
      </c>
      <c r="I5684" t="inlineStr">
        <is>
          <t>Sprache</t>
        </is>
      </c>
      <c r="J5684" t="inlineStr">
        <is>
          <t>Duplikat</t>
        </is>
      </c>
      <c r="K5684" t="inlineStr">
        <is>
          <t>Frage_Hash</t>
        </is>
      </c>
      <c r="L5684" t="inlineStr">
        <is>
          <t>Duplikat_Gruppe</t>
        </is>
      </c>
      <c r="M5684" t="inlineStr">
        <is>
          <t>Cluster_Duplikate</t>
        </is>
      </c>
      <c r="N5684" t="inlineStr">
        <is>
          <t>Cluster_Final</t>
        </is>
      </c>
    </row>
    <row r="5685">
      <c r="A5685" t="n">
        <v>2</v>
      </c>
      <c r="B5685" s="2" t="n">
        <v>43758</v>
      </c>
      <c r="C5685" t="n">
        <v>243</v>
      </c>
      <c r="D5685" t="inlineStr">
        <is>
          <t>Soll der Bund im Bereich "Landwirtschaft" mehr oder weniger ausgeben?</t>
        </is>
      </c>
      <c r="E5685" t="inlineStr">
        <is>
          <t>options5</t>
        </is>
      </c>
      <c r="F5685" t="n">
        <v>4852</v>
      </c>
      <c r="G5685" t="inlineStr">
        <is>
          <t>Bundesbudget</t>
        </is>
      </c>
      <c r="H5685" t="inlineStr">
        <is>
          <t>Q00074</t>
        </is>
      </c>
      <c r="I5685" t="inlineStr">
        <is>
          <t>de</t>
        </is>
      </c>
      <c r="J5685" t="b">
        <v>1</v>
      </c>
      <c r="K5685" t="inlineStr">
        <is>
          <t>7195e902b9424ab1cd4f14a24aa6e1d3</t>
        </is>
      </c>
      <c r="L5685" t="inlineStr">
        <is>
          <t>7195e902b9424ab1cd4f14a24aa6e1d3</t>
        </is>
      </c>
      <c r="M5685" t="n">
        <v>73</v>
      </c>
      <c r="N5685" t="n">
        <v>73</v>
      </c>
    </row>
    <row r="5686">
      <c r="A5686" t="n">
        <v>1084</v>
      </c>
      <c r="B5686" s="2" t="n">
        <v>45221</v>
      </c>
      <c r="C5686" t="n">
        <v>32283</v>
      </c>
      <c r="D5686" t="inlineStr">
        <is>
          <t>Soll der Bund im Bereich "Landwirtschaft" mehr oder weniger ausgeben?</t>
        </is>
      </c>
      <c r="E5686" t="inlineStr">
        <is>
          <t>options5</t>
        </is>
      </c>
      <c r="F5686" t="n">
        <v>11464</v>
      </c>
      <c r="G5686" t="inlineStr">
        <is>
          <t>Bundesbudget</t>
        </is>
      </c>
      <c r="H5686" t="inlineStr">
        <is>
          <t>Q02821</t>
        </is>
      </c>
      <c r="I5686" t="inlineStr">
        <is>
          <t>de</t>
        </is>
      </c>
      <c r="J5686" t="b">
        <v>1</v>
      </c>
      <c r="K5686" t="inlineStr">
        <is>
          <t>7195e902b9424ab1cd4f14a24aa6e1d3</t>
        </is>
      </c>
      <c r="L5686" t="inlineStr">
        <is>
          <t>7195e902b9424ab1cd4f14a24aa6e1d3</t>
        </is>
      </c>
      <c r="M5686" t="n">
        <v>73</v>
      </c>
      <c r="N5686" t="n">
        <v>73</v>
      </c>
    </row>
    <row r="5687">
      <c r="A5687" t="n">
        <v>222</v>
      </c>
      <c r="B5687" t="n">
        <v>2019</v>
      </c>
      <c r="C5687" t="n">
        <v>3479</v>
      </c>
      <c r="D5687" t="inlineStr">
        <is>
          <t>Soll der Bund im Bereich "Landwirtschaft" mehr oder weniger ausgeben?</t>
        </is>
      </c>
      <c r="E5687" t="inlineStr">
        <is>
          <t>Budget-5</t>
        </is>
      </c>
      <c r="F5687" t="n">
        <v>13</v>
      </c>
      <c r="G5687" t="inlineStr">
        <is>
          <t>Umweltschutz &amp; Landwirtschaft</t>
        </is>
      </c>
      <c r="H5687" t="inlineStr">
        <is>
          <t>Q05896</t>
        </is>
      </c>
      <c r="I5687" t="inlineStr">
        <is>
          <t>de</t>
        </is>
      </c>
      <c r="J5687" t="b">
        <v>1</v>
      </c>
      <c r="K5687" t="inlineStr">
        <is>
          <t>7195e902b9424ab1cd4f14a24aa6e1d3</t>
        </is>
      </c>
      <c r="L5687" t="inlineStr">
        <is>
          <t>7195e902b9424ab1cd4f14a24aa6e1d3</t>
        </is>
      </c>
      <c r="M5687" t="n">
        <v>73</v>
      </c>
      <c r="N5687" t="n">
        <v>73</v>
      </c>
    </row>
    <row r="5688">
      <c r="A5688" t="n">
        <v>222</v>
      </c>
      <c r="B5688" t="n">
        <v>2019</v>
      </c>
      <c r="C5688" t="n">
        <v>3479</v>
      </c>
      <c r="D5688" t="inlineStr">
        <is>
          <t>Soll der Bund im Bereich "Landwirtschaft" mehr oder weniger ausgeben?</t>
        </is>
      </c>
      <c r="E5688" t="inlineStr">
        <is>
          <t>Budget-5</t>
        </is>
      </c>
      <c r="F5688" t="n">
        <v>13</v>
      </c>
      <c r="G5688" t="inlineStr">
        <is>
          <t>Umweltschutz &amp; Landwirtschaft</t>
        </is>
      </c>
      <c r="H5688" t="inlineStr">
        <is>
          <t>Q07643</t>
        </is>
      </c>
      <c r="I5688" t="inlineStr">
        <is>
          <t>de</t>
        </is>
      </c>
      <c r="J5688" t="b">
        <v>1</v>
      </c>
      <c r="K5688" t="inlineStr">
        <is>
          <t>7195e902b9424ab1cd4f14a24aa6e1d3</t>
        </is>
      </c>
      <c r="L5688" t="inlineStr">
        <is>
          <t>7195e902b9424ab1cd4f14a24aa6e1d3</t>
        </is>
      </c>
      <c r="M5688" t="n">
        <v>73</v>
      </c>
      <c r="N5688" t="n">
        <v>73</v>
      </c>
    </row>
    <row r="5690">
      <c r="A5690" s="1">
        <f>== Cluster 389 – 4 Fragen – alle Fragen identisch ===</f>
        <v/>
      </c>
      <c r="B5690" s="1" t="n"/>
      <c r="C5690" s="1" t="n"/>
      <c r="D5690" s="1" t="n"/>
      <c r="E5690" s="1" t="n"/>
      <c r="F5690" s="1" t="n"/>
      <c r="G5690" s="1" t="n"/>
      <c r="H5690" s="1" t="n"/>
      <c r="I5690" s="1" t="n"/>
      <c r="J5690" s="1" t="n"/>
      <c r="K5690" s="1" t="n"/>
      <c r="L5690" s="1" t="n"/>
      <c r="M5690" s="1" t="n"/>
      <c r="N5690" s="1" t="n"/>
    </row>
    <row r="5691">
      <c r="A5691" t="inlineStr">
        <is>
          <t>ID_Wahl</t>
        </is>
      </c>
      <c r="B5691" t="inlineStr">
        <is>
          <t>Datum</t>
        </is>
      </c>
      <c r="C5691" t="inlineStr">
        <is>
          <t>Frage_ID</t>
        </is>
      </c>
      <c r="D5691" t="inlineStr">
        <is>
          <t>Frage_Text</t>
        </is>
      </c>
      <c r="E5691" t="inlineStr">
        <is>
          <t>Frage_Typ</t>
        </is>
      </c>
      <c r="F5691" t="inlineStr">
        <is>
          <t>Bereich_ID</t>
        </is>
      </c>
      <c r="G5691" t="inlineStr">
        <is>
          <t>Bereich</t>
        </is>
      </c>
      <c r="H5691" t="inlineStr">
        <is>
          <t>ID_gesamt</t>
        </is>
      </c>
      <c r="I5691" t="inlineStr">
        <is>
          <t>Sprache</t>
        </is>
      </c>
      <c r="J5691" t="inlineStr">
        <is>
          <t>Duplikat</t>
        </is>
      </c>
      <c r="K5691" t="inlineStr">
        <is>
          <t>Frage_Hash</t>
        </is>
      </c>
      <c r="L5691" t="inlineStr">
        <is>
          <t>Duplikat_Gruppe</t>
        </is>
      </c>
      <c r="M5691" t="inlineStr">
        <is>
          <t>Cluster_Duplikate</t>
        </is>
      </c>
      <c r="N5691" t="inlineStr">
        <is>
          <t>Cluster_Final</t>
        </is>
      </c>
    </row>
    <row r="5692">
      <c r="A5692" t="n">
        <v>75</v>
      </c>
      <c r="B5692" s="2" t="n">
        <v>44465</v>
      </c>
      <c r="C5692" t="n">
        <v>4086</v>
      </c>
      <c r="D5692" t="inlineStr">
        <is>
          <t>Befürworten Sie eine stärkere sichtbare Präsenz der Polizei zur Wahrung der öffentlichen Sicherheit?</t>
        </is>
      </c>
      <c r="E5692" t="inlineStr">
        <is>
          <t>options4</t>
        </is>
      </c>
      <c r="F5692" t="n">
        <v>5250</v>
      </c>
      <c r="G5692" t="inlineStr">
        <is>
          <t>Sicherheit &amp; Polizei</t>
        </is>
      </c>
      <c r="H5692" t="inlineStr">
        <is>
          <t>Q01275</t>
        </is>
      </c>
      <c r="I5692" t="inlineStr">
        <is>
          <t>de</t>
        </is>
      </c>
      <c r="J5692" t="b">
        <v>1</v>
      </c>
      <c r="K5692" t="inlineStr">
        <is>
          <t>723ee99c1050b74255e2cdb5a1337380</t>
        </is>
      </c>
      <c r="L5692" t="inlineStr">
        <is>
          <t>723ee99c1050b74255e2cdb5a1337380</t>
        </is>
      </c>
      <c r="M5692" t="n">
        <v>389</v>
      </c>
      <c r="N5692" t="n">
        <v>389</v>
      </c>
    </row>
    <row r="5693">
      <c r="A5693" t="n">
        <v>84</v>
      </c>
      <c r="B5693" s="2" t="n">
        <v>44605</v>
      </c>
      <c r="C5693" t="n">
        <v>4711</v>
      </c>
      <c r="D5693" t="inlineStr">
        <is>
          <t>Befürworten Sie eine stärkere sichtbare Präsenz der Polizei zur Wahrung der öffentlichen Sicherheit?</t>
        </is>
      </c>
      <c r="E5693" t="inlineStr">
        <is>
          <t>options4</t>
        </is>
      </c>
      <c r="F5693" t="n">
        <v>5252</v>
      </c>
      <c r="G5693" t="inlineStr">
        <is>
          <t>Sicherheit &amp; Polizei</t>
        </is>
      </c>
      <c r="H5693" t="inlineStr">
        <is>
          <t>Q01548</t>
        </is>
      </c>
      <c r="I5693" t="inlineStr">
        <is>
          <t>de</t>
        </is>
      </c>
      <c r="J5693" t="b">
        <v>1</v>
      </c>
      <c r="K5693" t="inlineStr">
        <is>
          <t>723ee99c1050b74255e2cdb5a1337380</t>
        </is>
      </c>
      <c r="L5693" t="inlineStr">
        <is>
          <t>723ee99c1050b74255e2cdb5a1337380</t>
        </is>
      </c>
      <c r="M5693" t="n">
        <v>389</v>
      </c>
      <c r="N5693" t="n">
        <v>389</v>
      </c>
    </row>
    <row r="5694">
      <c r="A5694" t="n">
        <v>92</v>
      </c>
      <c r="B5694" s="2" t="n">
        <v>44647</v>
      </c>
      <c r="C5694" t="n">
        <v>5665</v>
      </c>
      <c r="D5694" t="inlineStr">
        <is>
          <t>Befürworten Sie eine stärkere sichtbare Präsenz der Polizei zur Wahrung der öffentlichen Sicherheit?</t>
        </is>
      </c>
      <c r="E5694" t="inlineStr">
        <is>
          <t>options4</t>
        </is>
      </c>
      <c r="F5694" t="n">
        <v>5270</v>
      </c>
      <c r="G5694" t="inlineStr">
        <is>
          <t>Sicherheit &amp; Polizei</t>
        </is>
      </c>
      <c r="H5694" t="inlineStr">
        <is>
          <t>Q01655</t>
        </is>
      </c>
      <c r="I5694" t="inlineStr">
        <is>
          <t>de</t>
        </is>
      </c>
      <c r="J5694" t="b">
        <v>1</v>
      </c>
      <c r="K5694" t="inlineStr">
        <is>
          <t>723ee99c1050b74255e2cdb5a1337380</t>
        </is>
      </c>
      <c r="L5694" t="inlineStr">
        <is>
          <t>723ee99c1050b74255e2cdb5a1337380</t>
        </is>
      </c>
      <c r="M5694" t="n">
        <v>389</v>
      </c>
      <c r="N5694" t="n">
        <v>389</v>
      </c>
    </row>
    <row r="5695">
      <c r="A5695" t="n">
        <v>108</v>
      </c>
      <c r="B5695" s="2" t="n">
        <v>44647</v>
      </c>
      <c r="C5695" t="n">
        <v>5888</v>
      </c>
      <c r="D5695" t="inlineStr">
        <is>
          <t>Befürworten Sie eine stärkere sichtbare Präsenz der Polizei zur Wahrung der öffentlichen Sicherheit?</t>
        </is>
      </c>
      <c r="E5695" t="inlineStr">
        <is>
          <t>options4</t>
        </is>
      </c>
      <c r="F5695" t="n">
        <v>5256</v>
      </c>
      <c r="G5695" t="inlineStr">
        <is>
          <t>Sicherheit &amp; Polizei</t>
        </is>
      </c>
      <c r="H5695" t="inlineStr">
        <is>
          <t>Q01715</t>
        </is>
      </c>
      <c r="I5695" t="inlineStr">
        <is>
          <t>de</t>
        </is>
      </c>
      <c r="J5695" t="b">
        <v>1</v>
      </c>
      <c r="K5695" t="inlineStr">
        <is>
          <t>723ee99c1050b74255e2cdb5a1337380</t>
        </is>
      </c>
      <c r="L5695" t="inlineStr">
        <is>
          <t>723ee99c1050b74255e2cdb5a1337380</t>
        </is>
      </c>
      <c r="M5695" t="n">
        <v>389</v>
      </c>
      <c r="N5695" t="n">
        <v>389</v>
      </c>
    </row>
    <row r="5697">
      <c r="A5697" s="1">
        <f>== Cluster 565 – 4 Fragen – alle Fragen identisch ===</f>
        <v/>
      </c>
      <c r="B5697" s="1" t="n"/>
      <c r="C5697" s="1" t="n"/>
      <c r="D5697" s="1" t="n"/>
      <c r="E5697" s="1" t="n"/>
      <c r="F5697" s="1" t="n"/>
      <c r="G5697" s="1" t="n"/>
      <c r="H5697" s="1" t="n"/>
      <c r="I5697" s="1" t="n"/>
      <c r="J5697" s="1" t="n"/>
      <c r="K5697" s="1" t="n"/>
      <c r="L5697" s="1" t="n"/>
      <c r="M5697" s="1" t="n"/>
      <c r="N5697" s="1" t="n"/>
    </row>
    <row r="5698">
      <c r="A5698" t="inlineStr">
        <is>
          <t>ID_Wahl</t>
        </is>
      </c>
      <c r="B5698" t="inlineStr">
        <is>
          <t>Datum</t>
        </is>
      </c>
      <c r="C5698" t="inlineStr">
        <is>
          <t>Frage_ID</t>
        </is>
      </c>
      <c r="D5698" t="inlineStr">
        <is>
          <t>Frage_Text</t>
        </is>
      </c>
      <c r="E5698" t="inlineStr">
        <is>
          <t>Frage_Typ</t>
        </is>
      </c>
      <c r="F5698" t="inlineStr">
        <is>
          <t>Bereich_ID</t>
        </is>
      </c>
      <c r="G5698" t="inlineStr">
        <is>
          <t>Bereich</t>
        </is>
      </c>
      <c r="H5698" t="inlineStr">
        <is>
          <t>ID_gesamt</t>
        </is>
      </c>
      <c r="I5698" t="inlineStr">
        <is>
          <t>Sprache</t>
        </is>
      </c>
      <c r="J5698" t="inlineStr">
        <is>
          <t>Duplikat</t>
        </is>
      </c>
      <c r="K5698" t="inlineStr">
        <is>
          <t>Frage_Hash</t>
        </is>
      </c>
      <c r="L5698" t="inlineStr">
        <is>
          <t>Duplikat_Gruppe</t>
        </is>
      </c>
      <c r="M5698" t="inlineStr">
        <is>
          <t>Cluster_Duplikate</t>
        </is>
      </c>
      <c r="N5698" t="inlineStr">
        <is>
          <t>Cluster_Final</t>
        </is>
      </c>
    </row>
    <row r="5699">
      <c r="A5699" t="n">
        <v>1105</v>
      </c>
      <c r="B5699" s="2" t="n">
        <v>45396</v>
      </c>
      <c r="C5699" t="n">
        <v>32353</v>
      </c>
      <c r="D5699" t="inlineStr">
        <is>
          <t>Braucht es zur Wahrung der öffentlichen Sicherheit im Kanton eine stärkere sichtbare Präsenz der Polizei?</t>
        </is>
      </c>
      <c r="E5699" t="inlineStr">
        <is>
          <t>options4</t>
        </is>
      </c>
      <c r="F5699" t="n">
        <v>11509</v>
      </c>
      <c r="G5699" t="inlineStr">
        <is>
          <t>Sicherheit &amp; Polizei</t>
        </is>
      </c>
      <c r="H5699" t="inlineStr">
        <is>
          <t>Q02914</t>
        </is>
      </c>
      <c r="I5699" t="inlineStr">
        <is>
          <t>de</t>
        </is>
      </c>
      <c r="J5699" t="b">
        <v>1</v>
      </c>
      <c r="K5699" t="inlineStr">
        <is>
          <t>2229ae17478b71ce0ccbc61eb8911c6d</t>
        </is>
      </c>
      <c r="L5699" t="inlineStr">
        <is>
          <t>2229ae17478b71ce0ccbc61eb8911c6d</t>
        </is>
      </c>
      <c r="M5699" t="n">
        <v>565</v>
      </c>
      <c r="N5699" t="n">
        <v>565</v>
      </c>
    </row>
    <row r="5700">
      <c r="A5700" t="n">
        <v>1094</v>
      </c>
      <c r="B5700" s="2" t="n">
        <v>45354</v>
      </c>
      <c r="C5700" t="n">
        <v>32432</v>
      </c>
      <c r="D5700" t="inlineStr">
        <is>
          <t>Braucht es zur Wahrung der öffentlichen Sicherheit im Kanton eine stärkere sichtbare Präsenz der Polizei?</t>
        </is>
      </c>
      <c r="E5700" t="inlineStr">
        <is>
          <t>options4</t>
        </is>
      </c>
      <c r="F5700" t="n">
        <v>11488</v>
      </c>
      <c r="G5700" t="inlineStr">
        <is>
          <t>Sicherheit &amp; Polizei</t>
        </is>
      </c>
      <c r="H5700" t="inlineStr">
        <is>
          <t>Q02968</t>
        </is>
      </c>
      <c r="I5700" t="inlineStr">
        <is>
          <t>de</t>
        </is>
      </c>
      <c r="J5700" t="b">
        <v>1</v>
      </c>
      <c r="K5700" t="inlineStr">
        <is>
          <t>2229ae17478b71ce0ccbc61eb8911c6d</t>
        </is>
      </c>
      <c r="L5700" t="inlineStr">
        <is>
          <t>2229ae17478b71ce0ccbc61eb8911c6d</t>
        </is>
      </c>
      <c r="M5700" t="n">
        <v>565</v>
      </c>
      <c r="N5700" t="n">
        <v>565</v>
      </c>
    </row>
    <row r="5701">
      <c r="A5701" t="n">
        <v>1106</v>
      </c>
      <c r="B5701" s="2" t="n">
        <v>45403</v>
      </c>
      <c r="C5701" t="n">
        <v>32482</v>
      </c>
      <c r="D5701" t="inlineStr">
        <is>
          <t>Braucht es zur Wahrung der öffentlichen Sicherheit im Kanton eine stärkere sichtbare Präsenz der Polizei?</t>
        </is>
      </c>
      <c r="E5701" t="inlineStr">
        <is>
          <t>options4</t>
        </is>
      </c>
      <c r="F5701" t="n">
        <v>11499</v>
      </c>
      <c r="G5701" t="inlineStr">
        <is>
          <t>Sicherheit &amp; Polizei</t>
        </is>
      </c>
      <c r="H5701" t="inlineStr">
        <is>
          <t>Q03017</t>
        </is>
      </c>
      <c r="I5701" t="inlineStr">
        <is>
          <t>de</t>
        </is>
      </c>
      <c r="J5701" t="b">
        <v>1</v>
      </c>
      <c r="K5701" t="inlineStr">
        <is>
          <t>2229ae17478b71ce0ccbc61eb8911c6d</t>
        </is>
      </c>
      <c r="L5701" t="inlineStr">
        <is>
          <t>2229ae17478b71ce0ccbc61eb8911c6d</t>
        </is>
      </c>
      <c r="M5701" t="n">
        <v>565</v>
      </c>
      <c r="N5701" t="n">
        <v>565</v>
      </c>
    </row>
    <row r="5702">
      <c r="A5702" t="n">
        <v>1097</v>
      </c>
      <c r="B5702" s="2" t="n">
        <v>45389</v>
      </c>
      <c r="C5702" t="n">
        <v>32537</v>
      </c>
      <c r="D5702" t="inlineStr">
        <is>
          <t>Braucht es zur Wahrung der öffentlichen Sicherheit im Kanton eine stärkere sichtbare Präsenz der Polizei?</t>
        </is>
      </c>
      <c r="E5702" t="inlineStr">
        <is>
          <t>options4</t>
        </is>
      </c>
      <c r="F5702" t="n">
        <v>11521</v>
      </c>
      <c r="G5702" t="inlineStr">
        <is>
          <t>Sicherheit &amp; Polizei</t>
        </is>
      </c>
      <c r="H5702" t="inlineStr">
        <is>
          <t>Q03068</t>
        </is>
      </c>
      <c r="I5702" t="inlineStr">
        <is>
          <t>de</t>
        </is>
      </c>
      <c r="J5702" t="b">
        <v>1</v>
      </c>
      <c r="K5702" t="inlineStr">
        <is>
          <t>2229ae17478b71ce0ccbc61eb8911c6d</t>
        </is>
      </c>
      <c r="L5702" t="inlineStr">
        <is>
          <t>2229ae17478b71ce0ccbc61eb8911c6d</t>
        </is>
      </c>
      <c r="M5702" t="n">
        <v>565</v>
      </c>
      <c r="N5702" t="n">
        <v>565</v>
      </c>
    </row>
    <row r="5704">
      <c r="A5704" s="1">
        <f>== Cluster 562 – 4 Fragen – alle Fragen identisch ===</f>
        <v/>
      </c>
      <c r="B5704" s="1" t="n"/>
      <c r="C5704" s="1" t="n"/>
      <c r="D5704" s="1" t="n"/>
      <c r="E5704" s="1" t="n"/>
      <c r="F5704" s="1" t="n"/>
      <c r="G5704" s="1" t="n"/>
      <c r="H5704" s="1" t="n"/>
      <c r="I5704" s="1" t="n"/>
      <c r="J5704" s="1" t="n"/>
      <c r="K5704" s="1" t="n"/>
      <c r="L5704" s="1" t="n"/>
      <c r="M5704" s="1" t="n"/>
      <c r="N5704" s="1" t="n"/>
    </row>
    <row r="5705">
      <c r="A5705" t="inlineStr">
        <is>
          <t>ID_Wahl</t>
        </is>
      </c>
      <c r="B5705" t="inlineStr">
        <is>
          <t>Datum</t>
        </is>
      </c>
      <c r="C5705" t="inlineStr">
        <is>
          <t>Frage_ID</t>
        </is>
      </c>
      <c r="D5705" t="inlineStr">
        <is>
          <t>Frage_Text</t>
        </is>
      </c>
      <c r="E5705" t="inlineStr">
        <is>
          <t>Frage_Typ</t>
        </is>
      </c>
      <c r="F5705" t="inlineStr">
        <is>
          <t>Bereich_ID</t>
        </is>
      </c>
      <c r="G5705" t="inlineStr">
        <is>
          <t>Bereich</t>
        </is>
      </c>
      <c r="H5705" t="inlineStr">
        <is>
          <t>ID_gesamt</t>
        </is>
      </c>
      <c r="I5705" t="inlineStr">
        <is>
          <t>Sprache</t>
        </is>
      </c>
      <c r="J5705" t="inlineStr">
        <is>
          <t>Duplikat</t>
        </is>
      </c>
      <c r="K5705" t="inlineStr">
        <is>
          <t>Frage_Hash</t>
        </is>
      </c>
      <c r="L5705" t="inlineStr">
        <is>
          <t>Duplikat_Gruppe</t>
        </is>
      </c>
      <c r="M5705" t="inlineStr">
        <is>
          <t>Cluster_Duplikate</t>
        </is>
      </c>
      <c r="N5705" t="inlineStr">
        <is>
          <t>Cluster_Final</t>
        </is>
      </c>
    </row>
    <row r="5706">
      <c r="A5706" t="n">
        <v>1105</v>
      </c>
      <c r="B5706" s="2" t="n">
        <v>45396</v>
      </c>
      <c r="C5706" t="n">
        <v>32338</v>
      </c>
      <c r="D5706" t="inlineStr">
        <is>
          <t>Sollen die Vorschriften für den Bau von Wohnraum gelockert werden (z.B. Denkmalschutz, Lärmschutz, Ausnutzungsziffern)?</t>
        </is>
      </c>
      <c r="E5706" t="inlineStr">
        <is>
          <t>options4</t>
        </is>
      </c>
      <c r="F5706" t="n">
        <v>11506</v>
      </c>
      <c r="G5706" t="inlineStr">
        <is>
          <t>Wirtschaft &amp; Arbeit</t>
        </is>
      </c>
      <c r="H5706" t="inlineStr">
        <is>
          <t>Q02903</t>
        </is>
      </c>
      <c r="I5706" t="inlineStr">
        <is>
          <t>de</t>
        </is>
      </c>
      <c r="J5706" t="b">
        <v>1</v>
      </c>
      <c r="K5706" t="inlineStr">
        <is>
          <t>69928e3d984a7cecf6d5dd93b6a24cec</t>
        </is>
      </c>
      <c r="L5706" t="inlineStr">
        <is>
          <t>69928e3d984a7cecf6d5dd93b6a24cec</t>
        </is>
      </c>
      <c r="M5706" t="n">
        <v>562</v>
      </c>
      <c r="N5706" t="n">
        <v>562</v>
      </c>
    </row>
    <row r="5707">
      <c r="A5707" t="n">
        <v>1097</v>
      </c>
      <c r="B5707" s="2" t="n">
        <v>45389</v>
      </c>
      <c r="C5707" t="n">
        <v>32521</v>
      </c>
      <c r="D5707" t="inlineStr">
        <is>
          <t>Sollen die Vorschriften für den Bau von Wohnraum gelockert werden (z.B. Denkmalschutz, Lärmschutz, Ausnutzungsziffern)?</t>
        </is>
      </c>
      <c r="E5707" t="inlineStr">
        <is>
          <t>options4</t>
        </is>
      </c>
      <c r="F5707" t="n">
        <v>11517</v>
      </c>
      <c r="G5707" t="inlineStr">
        <is>
          <t>Raumplanung</t>
        </is>
      </c>
      <c r="H5707" t="inlineStr">
        <is>
          <t>Q03052</t>
        </is>
      </c>
      <c r="I5707" t="inlineStr">
        <is>
          <t>de</t>
        </is>
      </c>
      <c r="J5707" t="b">
        <v>1</v>
      </c>
      <c r="K5707" t="inlineStr">
        <is>
          <t>69928e3d984a7cecf6d5dd93b6a24cec</t>
        </is>
      </c>
      <c r="L5707" t="inlineStr">
        <is>
          <t>69928e3d984a7cecf6d5dd93b6a24cec</t>
        </is>
      </c>
      <c r="M5707" t="n">
        <v>562</v>
      </c>
      <c r="N5707" t="n">
        <v>562</v>
      </c>
    </row>
    <row r="5708">
      <c r="A5708" t="n">
        <v>1118</v>
      </c>
      <c r="B5708" s="2" t="n">
        <v>45557</v>
      </c>
      <c r="C5708" t="n">
        <v>32714</v>
      </c>
      <c r="D5708" t="inlineStr">
        <is>
          <t>Sollen die Vorschriften für den Bau von Wohnraum gelockert werden (z.B. Denkmalschutz, Lärmschutz, Ausnutzungsziffern)?</t>
        </is>
      </c>
      <c r="E5708" t="inlineStr">
        <is>
          <t>options4</t>
        </is>
      </c>
      <c r="F5708" t="n">
        <v>11565</v>
      </c>
      <c r="G5708" t="inlineStr">
        <is>
          <t xml:space="preserve">Stadtentwicklung &amp; Raumplanung </t>
        </is>
      </c>
      <c r="H5708" t="inlineStr">
        <is>
          <t>Q03242</t>
        </is>
      </c>
      <c r="I5708" t="inlineStr">
        <is>
          <t>de</t>
        </is>
      </c>
      <c r="J5708" t="b">
        <v>1</v>
      </c>
      <c r="K5708" t="inlineStr">
        <is>
          <t>69928e3d984a7cecf6d5dd93b6a24cec</t>
        </is>
      </c>
      <c r="L5708" t="inlineStr">
        <is>
          <t>69928e3d984a7cecf6d5dd93b6a24cec</t>
        </is>
      </c>
      <c r="M5708" t="n">
        <v>562</v>
      </c>
      <c r="N5708" t="n">
        <v>562</v>
      </c>
    </row>
    <row r="5709">
      <c r="A5709" t="n">
        <v>1155</v>
      </c>
      <c r="B5709" s="2" t="n">
        <v>45718</v>
      </c>
      <c r="C5709" t="n">
        <v>33222</v>
      </c>
      <c r="D5709" t="inlineStr">
        <is>
          <t>Sollen die Vorschriften für den Bau von Wohnraum gelockert werden (z.B. Denkmalschutz, Lärmschutz, Ausnutzungsziffern)?</t>
        </is>
      </c>
      <c r="E5709" t="inlineStr">
        <is>
          <t>options4</t>
        </is>
      </c>
      <c r="F5709" t="n">
        <v>11685</v>
      </c>
      <c r="G5709" t="inlineStr">
        <is>
          <t>Verkehr &amp; Raumplanung</t>
        </is>
      </c>
      <c r="H5709" t="inlineStr">
        <is>
          <t>Q03735</t>
        </is>
      </c>
      <c r="I5709" t="inlineStr">
        <is>
          <t>de</t>
        </is>
      </c>
      <c r="J5709" t="b">
        <v>1</v>
      </c>
      <c r="K5709" t="inlineStr">
        <is>
          <t>69928e3d984a7cecf6d5dd93b6a24cec</t>
        </is>
      </c>
      <c r="L5709" t="inlineStr">
        <is>
          <t>69928e3d984a7cecf6d5dd93b6a24cec</t>
        </is>
      </c>
      <c r="M5709" t="n">
        <v>562</v>
      </c>
      <c r="N5709" t="n">
        <v>562</v>
      </c>
    </row>
    <row r="5711">
      <c r="A5711" s="1">
        <f>== Cluster 132 – 4 Fragen – alle Fragen identisch ===</f>
        <v/>
      </c>
      <c r="B5711" s="1" t="n"/>
      <c r="C5711" s="1" t="n"/>
      <c r="D5711" s="1" t="n"/>
      <c r="E5711" s="1" t="n"/>
      <c r="F5711" s="1" t="n"/>
      <c r="G5711" s="1" t="n"/>
      <c r="H5711" s="1" t="n"/>
      <c r="I5711" s="1" t="n"/>
      <c r="J5711" s="1" t="n"/>
      <c r="K5711" s="1" t="n"/>
      <c r="L5711" s="1" t="n"/>
      <c r="M5711" s="1" t="n"/>
      <c r="N5711" s="1" t="n"/>
    </row>
    <row r="5712">
      <c r="A5712" t="inlineStr">
        <is>
          <t>ID_Wahl</t>
        </is>
      </c>
      <c r="B5712" t="inlineStr">
        <is>
          <t>Datum</t>
        </is>
      </c>
      <c r="C5712" t="inlineStr">
        <is>
          <t>Frage_ID</t>
        </is>
      </c>
      <c r="D5712" t="inlineStr">
        <is>
          <t>Frage_Text</t>
        </is>
      </c>
      <c r="E5712" t="inlineStr">
        <is>
          <t>Frage_Typ</t>
        </is>
      </c>
      <c r="F5712" t="inlineStr">
        <is>
          <t>Bereich_ID</t>
        </is>
      </c>
      <c r="G5712" t="inlineStr">
        <is>
          <t>Bereich</t>
        </is>
      </c>
      <c r="H5712" t="inlineStr">
        <is>
          <t>ID_gesamt</t>
        </is>
      </c>
      <c r="I5712" t="inlineStr">
        <is>
          <t>Sprache</t>
        </is>
      </c>
      <c r="J5712" t="inlineStr">
        <is>
          <t>Duplikat</t>
        </is>
      </c>
      <c r="K5712" t="inlineStr">
        <is>
          <t>Frage_Hash</t>
        </is>
      </c>
      <c r="L5712" t="inlineStr">
        <is>
          <t>Duplikat_Gruppe</t>
        </is>
      </c>
      <c r="M5712" t="inlineStr">
        <is>
          <t>Cluster_Duplikate</t>
        </is>
      </c>
      <c r="N5712" t="inlineStr">
        <is>
          <t>Cluster_Final</t>
        </is>
      </c>
    </row>
    <row r="5713">
      <c r="A5713" t="n">
        <v>8</v>
      </c>
      <c r="B5713" s="2" t="n">
        <v>43905</v>
      </c>
      <c r="C5713" t="n">
        <v>517</v>
      </c>
      <c r="D5713" t="inlineStr">
        <is>
          <t>Soll der Denkmal- und Heimatschutz gelockert werden (u.a. damit im Inneren von geschützten Gebäuden leichter umgebaut werden kann)?</t>
        </is>
      </c>
      <c r="E5713" t="inlineStr">
        <is>
          <t>options4</t>
        </is>
      </c>
      <c r="F5713" t="n">
        <v>4980</v>
      </c>
      <c r="G5713" t="inlineStr">
        <is>
          <t>Gesellschaft, Kultur &amp; Ethik</t>
        </is>
      </c>
      <c r="H5713" t="inlineStr">
        <is>
          <t>Q00186</t>
        </is>
      </c>
      <c r="I5713" t="inlineStr">
        <is>
          <t>de</t>
        </is>
      </c>
      <c r="J5713" t="b">
        <v>1</v>
      </c>
      <c r="K5713" t="inlineStr">
        <is>
          <t>247c3c4fed4354cc0bfc210b94e623a2</t>
        </is>
      </c>
      <c r="L5713" t="inlineStr">
        <is>
          <t>247c3c4fed4354cc0bfc210b94e623a2</t>
        </is>
      </c>
      <c r="M5713" t="n">
        <v>132</v>
      </c>
      <c r="N5713" t="n">
        <v>132</v>
      </c>
    </row>
    <row r="5714">
      <c r="A5714" t="n">
        <v>114</v>
      </c>
      <c r="B5714" s="2" t="n">
        <v>44836</v>
      </c>
      <c r="C5714" t="n">
        <v>6224</v>
      </c>
      <c r="D5714" t="inlineStr">
        <is>
          <t>Soll der Denkmal- und Heimatschutz gelockert werden (u.a. damit im Inneren von geschützten Gebäuden leichter umgebaut werden kann)?</t>
        </is>
      </c>
      <c r="E5714" t="inlineStr">
        <is>
          <t>options4</t>
        </is>
      </c>
      <c r="F5714" t="n">
        <v>5054</v>
      </c>
      <c r="G5714" t="inlineStr">
        <is>
          <t>Gesellschaft, Kultur &amp; Ethik</t>
        </is>
      </c>
      <c r="H5714" t="inlineStr">
        <is>
          <t>Q02177</t>
        </is>
      </c>
      <c r="I5714" t="inlineStr">
        <is>
          <t>de</t>
        </is>
      </c>
      <c r="J5714" t="b">
        <v>1</v>
      </c>
      <c r="K5714" t="inlineStr">
        <is>
          <t>247c3c4fed4354cc0bfc210b94e623a2</t>
        </is>
      </c>
      <c r="L5714" t="inlineStr">
        <is>
          <t>247c3c4fed4354cc0bfc210b94e623a2</t>
        </is>
      </c>
      <c r="M5714" t="n">
        <v>132</v>
      </c>
      <c r="N5714" t="n">
        <v>132</v>
      </c>
    </row>
    <row r="5715">
      <c r="A5715" t="n">
        <v>234</v>
      </c>
      <c r="B5715" t="n">
        <v>2020</v>
      </c>
      <c r="C5715" t="n">
        <v>3599</v>
      </c>
      <c r="D5715" t="inlineStr">
        <is>
          <t>Soll der Denkmal- und Heimatschutz gelockert werden (u.a. damit im Inneren von geschützten Gebäuden leichter umgebaut werden kann)?</t>
        </is>
      </c>
      <c r="E5715" t="inlineStr">
        <is>
          <t>Standard-4</t>
        </is>
      </c>
      <c r="F5715" t="n">
        <v>13</v>
      </c>
      <c r="G5715" t="inlineStr">
        <is>
          <t>Umweltschutz &amp; Landwirtschaft</t>
        </is>
      </c>
      <c r="H5715" t="inlineStr">
        <is>
          <t>Q06149</t>
        </is>
      </c>
      <c r="I5715" t="inlineStr">
        <is>
          <t>de</t>
        </is>
      </c>
      <c r="J5715" t="b">
        <v>1</v>
      </c>
      <c r="K5715" t="inlineStr">
        <is>
          <t>247c3c4fed4354cc0bfc210b94e623a2</t>
        </is>
      </c>
      <c r="L5715" t="inlineStr">
        <is>
          <t>247c3c4fed4354cc0bfc210b94e623a2</t>
        </is>
      </c>
      <c r="M5715" t="n">
        <v>132</v>
      </c>
      <c r="N5715" t="n">
        <v>132</v>
      </c>
    </row>
    <row r="5716">
      <c r="A5716" t="n">
        <v>234</v>
      </c>
      <c r="B5716" t="n">
        <v>2020</v>
      </c>
      <c r="C5716" t="n">
        <v>3599</v>
      </c>
      <c r="D5716" t="inlineStr">
        <is>
          <t>Soll der Denkmal- und Heimatschutz gelockert werden (u.a. damit im Inneren von geschützten Gebäuden leichter umgebaut werden kann)?</t>
        </is>
      </c>
      <c r="E5716" t="inlineStr">
        <is>
          <t>Standard-4</t>
        </is>
      </c>
      <c r="F5716" t="n">
        <v>13</v>
      </c>
      <c r="G5716" t="inlineStr">
        <is>
          <t>Umweltschutz &amp; Landwirtschaft</t>
        </is>
      </c>
      <c r="H5716" t="inlineStr">
        <is>
          <t>Q08290</t>
        </is>
      </c>
      <c r="I5716" t="inlineStr">
        <is>
          <t>de</t>
        </is>
      </c>
      <c r="J5716" t="b">
        <v>1</v>
      </c>
      <c r="K5716" t="inlineStr">
        <is>
          <t>247c3c4fed4354cc0bfc210b94e623a2</t>
        </is>
      </c>
      <c r="L5716" t="inlineStr">
        <is>
          <t>247c3c4fed4354cc0bfc210b94e623a2</t>
        </is>
      </c>
      <c r="M5716" t="n">
        <v>132</v>
      </c>
      <c r="N5716" t="n">
        <v>132</v>
      </c>
    </row>
    <row r="5718">
      <c r="A5718" s="1">
        <f>== Cluster 561 – 4 Fragen – alle Fragen identisch ===</f>
        <v/>
      </c>
      <c r="B5718" s="1" t="n"/>
      <c r="C5718" s="1" t="n"/>
      <c r="D5718" s="1" t="n"/>
      <c r="E5718" s="1" t="n"/>
      <c r="F5718" s="1" t="n"/>
      <c r="G5718" s="1" t="n"/>
      <c r="H5718" s="1" t="n"/>
      <c r="I5718" s="1" t="n"/>
      <c r="J5718" s="1" t="n"/>
      <c r="K5718" s="1" t="n"/>
      <c r="L5718" s="1" t="n"/>
      <c r="M5718" s="1" t="n"/>
      <c r="N5718" s="1" t="n"/>
    </row>
    <row r="5719">
      <c r="A5719" t="inlineStr">
        <is>
          <t>ID_Wahl</t>
        </is>
      </c>
      <c r="B5719" t="inlineStr">
        <is>
          <t>Datum</t>
        </is>
      </c>
      <c r="C5719" t="inlineStr">
        <is>
          <t>Frage_ID</t>
        </is>
      </c>
      <c r="D5719" t="inlineStr">
        <is>
          <t>Frage_Text</t>
        </is>
      </c>
      <c r="E5719" t="inlineStr">
        <is>
          <t>Frage_Typ</t>
        </is>
      </c>
      <c r="F5719" t="inlineStr">
        <is>
          <t>Bereich_ID</t>
        </is>
      </c>
      <c r="G5719" t="inlineStr">
        <is>
          <t>Bereich</t>
        </is>
      </c>
      <c r="H5719" t="inlineStr">
        <is>
          <t>ID_gesamt</t>
        </is>
      </c>
      <c r="I5719" t="inlineStr">
        <is>
          <t>Sprache</t>
        </is>
      </c>
      <c r="J5719" t="inlineStr">
        <is>
          <t>Duplikat</t>
        </is>
      </c>
      <c r="K5719" t="inlineStr">
        <is>
          <t>Frage_Hash</t>
        </is>
      </c>
      <c r="L5719" t="inlineStr">
        <is>
          <t>Duplikat_Gruppe</t>
        </is>
      </c>
      <c r="M5719" t="inlineStr">
        <is>
          <t>Cluster_Duplikate</t>
        </is>
      </c>
      <c r="N5719" t="inlineStr">
        <is>
          <t>Cluster_Final</t>
        </is>
      </c>
    </row>
    <row r="5720">
      <c r="A5720" t="n">
        <v>1105</v>
      </c>
      <c r="B5720" s="2" t="n">
        <v>45396</v>
      </c>
      <c r="C5720" t="n">
        <v>32336</v>
      </c>
      <c r="D5720" t="inlineStr">
        <is>
          <t>Befürworten Sie eine vollständige Liberalisierung der Ladenöffnungszeiten?</t>
        </is>
      </c>
      <c r="E5720" t="inlineStr">
        <is>
          <t>options4</t>
        </is>
      </c>
      <c r="F5720" t="n">
        <v>11506</v>
      </c>
      <c r="G5720" t="inlineStr">
        <is>
          <t>Wirtschaft &amp; Arbeit</t>
        </is>
      </c>
      <c r="H5720" t="inlineStr">
        <is>
          <t>Q02902</t>
        </is>
      </c>
      <c r="I5720" t="inlineStr">
        <is>
          <t>de</t>
        </is>
      </c>
      <c r="J5720" t="b">
        <v>1</v>
      </c>
      <c r="K5720" t="inlineStr">
        <is>
          <t>3a4f7ab67a5e920b1beeb390ba556b3d</t>
        </is>
      </c>
      <c r="L5720" t="inlineStr">
        <is>
          <t>3a4f7ab67a5e920b1beeb390ba556b3d</t>
        </is>
      </c>
      <c r="M5720" t="n">
        <v>561</v>
      </c>
      <c r="N5720" t="n">
        <v>561</v>
      </c>
    </row>
    <row r="5721">
      <c r="A5721" t="n">
        <v>1115</v>
      </c>
      <c r="B5721" s="2" t="n">
        <v>45557</v>
      </c>
      <c r="C5721" t="n">
        <v>32859</v>
      </c>
      <c r="D5721" t="inlineStr">
        <is>
          <t>Befürworten Sie eine vollständige Liberalisierung der Ladenöffnungszeiten?</t>
        </is>
      </c>
      <c r="E5721" t="inlineStr">
        <is>
          <t>options4</t>
        </is>
      </c>
      <c r="F5721" t="n">
        <v>11600</v>
      </c>
      <c r="G5721" t="inlineStr">
        <is>
          <t>Wirtschaft &amp; Arbeit</t>
        </is>
      </c>
      <c r="H5721" t="inlineStr">
        <is>
          <t>Q03193</t>
        </is>
      </c>
      <c r="I5721" t="inlineStr">
        <is>
          <t>de</t>
        </is>
      </c>
      <c r="J5721" t="b">
        <v>1</v>
      </c>
      <c r="K5721" t="inlineStr">
        <is>
          <t>3a4f7ab67a5e920b1beeb390ba556b3d</t>
        </is>
      </c>
      <c r="L5721" t="inlineStr">
        <is>
          <t>3a4f7ab67a5e920b1beeb390ba556b3d</t>
        </is>
      </c>
      <c r="M5721" t="n">
        <v>561</v>
      </c>
      <c r="N5721" t="n">
        <v>561</v>
      </c>
    </row>
    <row r="5722">
      <c r="A5722" t="n">
        <v>1118</v>
      </c>
      <c r="B5722" s="2" t="n">
        <v>45557</v>
      </c>
      <c r="C5722" t="n">
        <v>32712</v>
      </c>
      <c r="D5722" t="inlineStr">
        <is>
          <t>Befürworten Sie eine vollständige Liberalisierung der Ladenöffnungszeiten?</t>
        </is>
      </c>
      <c r="E5722" t="inlineStr">
        <is>
          <t>options4</t>
        </is>
      </c>
      <c r="F5722" t="n">
        <v>11564</v>
      </c>
      <c r="G5722" t="inlineStr">
        <is>
          <t>Wirtschaft &amp; Arbeit</t>
        </is>
      </c>
      <c r="H5722" t="inlineStr">
        <is>
          <t>Q03240</t>
        </is>
      </c>
      <c r="I5722" t="inlineStr">
        <is>
          <t>de</t>
        </is>
      </c>
      <c r="J5722" t="b">
        <v>1</v>
      </c>
      <c r="K5722" t="inlineStr">
        <is>
          <t>3a4f7ab67a5e920b1beeb390ba556b3d</t>
        </is>
      </c>
      <c r="L5722" t="inlineStr">
        <is>
          <t>3a4f7ab67a5e920b1beeb390ba556b3d</t>
        </is>
      </c>
      <c r="M5722" t="n">
        <v>561</v>
      </c>
      <c r="N5722" t="n">
        <v>561</v>
      </c>
    </row>
    <row r="5723">
      <c r="A5723" t="n">
        <v>1122</v>
      </c>
      <c r="B5723" s="2" t="n">
        <v>45557</v>
      </c>
      <c r="C5723" t="n">
        <v>32759</v>
      </c>
      <c r="D5723" t="inlineStr">
        <is>
          <t>Befürworten Sie eine vollständige Liberalisierung der Ladenöffnungszeiten?</t>
        </is>
      </c>
      <c r="E5723" t="inlineStr">
        <is>
          <t>options4</t>
        </is>
      </c>
      <c r="F5723" t="n">
        <v>11576</v>
      </c>
      <c r="G5723" t="inlineStr">
        <is>
          <t>Wirtschaft &amp; Arbeit</t>
        </is>
      </c>
      <c r="H5723" t="inlineStr">
        <is>
          <t>Q03334</t>
        </is>
      </c>
      <c r="I5723" t="inlineStr">
        <is>
          <t>de</t>
        </is>
      </c>
      <c r="J5723" t="b">
        <v>1</v>
      </c>
      <c r="K5723" t="inlineStr">
        <is>
          <t>3a4f7ab67a5e920b1beeb390ba556b3d</t>
        </is>
      </c>
      <c r="L5723" t="inlineStr">
        <is>
          <t>3a4f7ab67a5e920b1beeb390ba556b3d</t>
        </is>
      </c>
      <c r="M5723" t="n">
        <v>561</v>
      </c>
      <c r="N5723" t="n">
        <v>561</v>
      </c>
    </row>
    <row r="5725">
      <c r="A5725" s="1">
        <f>== Cluster 554 – 4 Fragen – alle Fragen identisch ===</f>
        <v/>
      </c>
      <c r="B5725" s="1" t="n"/>
      <c r="C5725" s="1" t="n"/>
      <c r="D5725" s="1" t="n"/>
      <c r="E5725" s="1" t="n"/>
      <c r="F5725" s="1" t="n"/>
      <c r="G5725" s="1" t="n"/>
      <c r="H5725" s="1" t="n"/>
      <c r="I5725" s="1" t="n"/>
      <c r="J5725" s="1" t="n"/>
      <c r="K5725" s="1" t="n"/>
      <c r="L5725" s="1" t="n"/>
      <c r="M5725" s="1" t="n"/>
      <c r="N5725" s="1" t="n"/>
    </row>
    <row r="5726">
      <c r="A5726" t="inlineStr">
        <is>
          <t>ID_Wahl</t>
        </is>
      </c>
      <c r="B5726" t="inlineStr">
        <is>
          <t>Datum</t>
        </is>
      </c>
      <c r="C5726" t="inlineStr">
        <is>
          <t>Frage_ID</t>
        </is>
      </c>
      <c r="D5726" t="inlineStr">
        <is>
          <t>Frage_Text</t>
        </is>
      </c>
      <c r="E5726" t="inlineStr">
        <is>
          <t>Frage_Typ</t>
        </is>
      </c>
      <c r="F5726" t="inlineStr">
        <is>
          <t>Bereich_ID</t>
        </is>
      </c>
      <c r="G5726" t="inlineStr">
        <is>
          <t>Bereich</t>
        </is>
      </c>
      <c r="H5726" t="inlineStr">
        <is>
          <t>ID_gesamt</t>
        </is>
      </c>
      <c r="I5726" t="inlineStr">
        <is>
          <t>Sprache</t>
        </is>
      </c>
      <c r="J5726" t="inlineStr">
        <is>
          <t>Duplikat</t>
        </is>
      </c>
      <c r="K5726" t="inlineStr">
        <is>
          <t>Frage_Hash</t>
        </is>
      </c>
      <c r="L5726" t="inlineStr">
        <is>
          <t>Duplikat_Gruppe</t>
        </is>
      </c>
      <c r="M5726" t="inlineStr">
        <is>
          <t>Cluster_Duplikate</t>
        </is>
      </c>
      <c r="N5726" t="inlineStr">
        <is>
          <t>Cluster_Final</t>
        </is>
      </c>
    </row>
    <row r="5727">
      <c r="A5727" t="n">
        <v>1105</v>
      </c>
      <c r="B5727" s="2" t="n">
        <v>45396</v>
      </c>
      <c r="C5727" t="n">
        <v>32308</v>
      </c>
      <c r="D5727" t="inlineStr">
        <is>
          <t>Soll sich der Kanton stärker für gleiche Bildungschancen einsetzen (z.B. mit Förderunterricht-Gutscheinen für Schüler/-innen aus Familien mit geringem Einkommen)?</t>
        </is>
      </c>
      <c r="E5727" t="inlineStr">
        <is>
          <t>options4</t>
        </is>
      </c>
      <c r="F5727" t="n">
        <v>11502</v>
      </c>
      <c r="G5727" t="inlineStr">
        <is>
          <t>Schule &amp; Bildung</t>
        </is>
      </c>
      <c r="H5727" t="inlineStr">
        <is>
          <t>Q02882</t>
        </is>
      </c>
      <c r="I5727" t="inlineStr">
        <is>
          <t>de</t>
        </is>
      </c>
      <c r="J5727" t="b">
        <v>1</v>
      </c>
      <c r="K5727" t="inlineStr">
        <is>
          <t>0f9277c5c1d6c73411d20942b9f286a8</t>
        </is>
      </c>
      <c r="L5727" t="inlineStr">
        <is>
          <t>0f9277c5c1d6c73411d20942b9f286a8</t>
        </is>
      </c>
      <c r="M5727" t="n">
        <v>554</v>
      </c>
      <c r="N5727" t="n">
        <v>554</v>
      </c>
    </row>
    <row r="5728">
      <c r="A5728" t="n">
        <v>1097</v>
      </c>
      <c r="B5728" s="2" t="n">
        <v>45389</v>
      </c>
      <c r="C5728" t="n">
        <v>32498</v>
      </c>
      <c r="D5728" t="inlineStr">
        <is>
          <t>Soll sich der Kanton stärker für gleiche Bildungschancen einsetzen (z.B. mit Förderunterricht-Gutscheinen für Schüler/-innen aus Familien mit geringem Einkommen)?</t>
        </is>
      </c>
      <c r="E5728" t="inlineStr">
        <is>
          <t>options4</t>
        </is>
      </c>
      <c r="F5728" t="n">
        <v>11512</v>
      </c>
      <c r="G5728" t="inlineStr">
        <is>
          <t>Schule &amp; Bildung</t>
        </is>
      </c>
      <c r="H5728" t="inlineStr">
        <is>
          <t>Q03030</t>
        </is>
      </c>
      <c r="I5728" t="inlineStr">
        <is>
          <t>de</t>
        </is>
      </c>
      <c r="J5728" t="b">
        <v>1</v>
      </c>
      <c r="K5728" t="inlineStr">
        <is>
          <t>0f9277c5c1d6c73411d20942b9f286a8</t>
        </is>
      </c>
      <c r="L5728" t="inlineStr">
        <is>
          <t>0f9277c5c1d6c73411d20942b9f286a8</t>
        </is>
      </c>
      <c r="M5728" t="n">
        <v>554</v>
      </c>
      <c r="N5728" t="n">
        <v>554</v>
      </c>
    </row>
    <row r="5729">
      <c r="A5729" t="n">
        <v>1122</v>
      </c>
      <c r="B5729" s="2" t="n">
        <v>45557</v>
      </c>
      <c r="C5729" t="n">
        <v>32744</v>
      </c>
      <c r="D5729" t="inlineStr">
        <is>
          <t>Soll sich der Kanton stärker für gleiche Bildungschancen einsetzen (z.B. mit Förderunterricht-Gutscheinen für Schüler/-innen aus Familien mit geringem Einkommen)?</t>
        </is>
      </c>
      <c r="E5729" t="inlineStr">
        <is>
          <t>options4</t>
        </is>
      </c>
      <c r="F5729" t="n">
        <v>11572</v>
      </c>
      <c r="G5729" t="inlineStr">
        <is>
          <t>Schule &amp; Bildung</t>
        </is>
      </c>
      <c r="H5729" t="inlineStr">
        <is>
          <t>Q03319</t>
        </is>
      </c>
      <c r="I5729" t="inlineStr">
        <is>
          <t>de</t>
        </is>
      </c>
      <c r="J5729" t="b">
        <v>1</v>
      </c>
      <c r="K5729" t="inlineStr">
        <is>
          <t>0f9277c5c1d6c73411d20942b9f286a8</t>
        </is>
      </c>
      <c r="L5729" t="inlineStr">
        <is>
          <t>0f9277c5c1d6c73411d20942b9f286a8</t>
        </is>
      </c>
      <c r="M5729" t="n">
        <v>554</v>
      </c>
      <c r="N5729" t="n">
        <v>554</v>
      </c>
    </row>
    <row r="5730">
      <c r="A5730" t="n">
        <v>1137</v>
      </c>
      <c r="B5730" s="2" t="n">
        <v>45725</v>
      </c>
      <c r="C5730" t="n">
        <v>33189</v>
      </c>
      <c r="D5730" t="inlineStr">
        <is>
          <t>Soll sich der Kanton stärker für gleiche Bildungschancen einsetzen (z.B. mit Förderunterricht-Gutscheinen für Schüler/-innen aus Familien mit geringem Einkommen)?</t>
        </is>
      </c>
      <c r="E5730" t="inlineStr">
        <is>
          <t>options4</t>
        </is>
      </c>
      <c r="F5730" t="n">
        <v>11677</v>
      </c>
      <c r="G5730" t="inlineStr">
        <is>
          <t>Schule &amp; Bildung</t>
        </is>
      </c>
      <c r="H5730" t="inlineStr">
        <is>
          <t>Q03618</t>
        </is>
      </c>
      <c r="I5730" t="inlineStr">
        <is>
          <t>de</t>
        </is>
      </c>
      <c r="J5730" t="b">
        <v>1</v>
      </c>
      <c r="K5730" t="inlineStr">
        <is>
          <t>0f9277c5c1d6c73411d20942b9f286a8</t>
        </is>
      </c>
      <c r="L5730" t="inlineStr">
        <is>
          <t>0f9277c5c1d6c73411d20942b9f286a8</t>
        </is>
      </c>
      <c r="M5730" t="n">
        <v>554</v>
      </c>
      <c r="N5730" t="n">
        <v>554</v>
      </c>
    </row>
    <row r="5732">
      <c r="A5732" s="1">
        <f>== Cluster 429 – 4 Fragen – alle Fragen identisch ===</f>
        <v/>
      </c>
      <c r="B5732" s="1" t="n"/>
      <c r="C5732" s="1" t="n"/>
      <c r="D5732" s="1" t="n"/>
      <c r="E5732" s="1" t="n"/>
      <c r="F5732" s="1" t="n"/>
      <c r="G5732" s="1" t="n"/>
      <c r="H5732" s="1" t="n"/>
      <c r="I5732" s="1" t="n"/>
      <c r="J5732" s="1" t="n"/>
      <c r="K5732" s="1" t="n"/>
      <c r="L5732" s="1" t="n"/>
      <c r="M5732" s="1" t="n"/>
      <c r="N5732" s="1" t="n"/>
    </row>
    <row r="5733">
      <c r="A5733" t="inlineStr">
        <is>
          <t>ID_Wahl</t>
        </is>
      </c>
      <c r="B5733" t="inlineStr">
        <is>
          <t>Datum</t>
        </is>
      </c>
      <c r="C5733" t="inlineStr">
        <is>
          <t>Frage_ID</t>
        </is>
      </c>
      <c r="D5733" t="inlineStr">
        <is>
          <t>Frage_Text</t>
        </is>
      </c>
      <c r="E5733" t="inlineStr">
        <is>
          <t>Frage_Typ</t>
        </is>
      </c>
      <c r="F5733" t="inlineStr">
        <is>
          <t>Bereich_ID</t>
        </is>
      </c>
      <c r="G5733" t="inlineStr">
        <is>
          <t>Bereich</t>
        </is>
      </c>
      <c r="H5733" t="inlineStr">
        <is>
          <t>ID_gesamt</t>
        </is>
      </c>
      <c r="I5733" t="inlineStr">
        <is>
          <t>Sprache</t>
        </is>
      </c>
      <c r="J5733" t="inlineStr">
        <is>
          <t>Duplikat</t>
        </is>
      </c>
      <c r="K5733" t="inlineStr">
        <is>
          <t>Frage_Hash</t>
        </is>
      </c>
      <c r="L5733" t="inlineStr">
        <is>
          <t>Duplikat_Gruppe</t>
        </is>
      </c>
      <c r="M5733" t="inlineStr">
        <is>
          <t>Cluster_Duplikate</t>
        </is>
      </c>
      <c r="N5733" t="inlineStr">
        <is>
          <t>Cluster_Final</t>
        </is>
      </c>
    </row>
    <row r="5734">
      <c r="A5734" t="n">
        <v>80</v>
      </c>
      <c r="B5734" s="2" t="n">
        <v>44528</v>
      </c>
      <c r="C5734" t="n">
        <v>4498</v>
      </c>
      <c r="D5734" t="inlineStr">
        <is>
          <t>Soll sich die Stadt stärker für ein ausgeglichenes Geschlechterverhältnis bei der Besetzung von offenen Kaderstellen in der Verwaltung einsetzen?</t>
        </is>
      </c>
      <c r="E5734" t="inlineStr">
        <is>
          <t>options4</t>
        </is>
      </c>
      <c r="F5734" t="n">
        <v>4380</v>
      </c>
      <c r="G5734" t="inlineStr">
        <is>
          <t>Gesellschaft &amp; Ethik</t>
        </is>
      </c>
      <c r="H5734" t="inlineStr">
        <is>
          <t>Q01409</t>
        </is>
      </c>
      <c r="I5734" t="inlineStr">
        <is>
          <t>de</t>
        </is>
      </c>
      <c r="J5734" t="b">
        <v>1</v>
      </c>
      <c r="K5734" t="inlineStr">
        <is>
          <t>d508becd3e84d8df76171bc582e736a6</t>
        </is>
      </c>
      <c r="L5734" t="inlineStr">
        <is>
          <t>d508becd3e84d8df76171bc582e736a6</t>
        </is>
      </c>
      <c r="M5734" t="n">
        <v>429</v>
      </c>
      <c r="N5734" t="n">
        <v>429</v>
      </c>
    </row>
    <row r="5735">
      <c r="A5735" t="n">
        <v>109</v>
      </c>
      <c r="B5735" s="2" t="n">
        <v>44647</v>
      </c>
      <c r="C5735" t="n">
        <v>5578</v>
      </c>
      <c r="D5735" t="inlineStr">
        <is>
          <t>Soll sich die Stadt stärker für ein ausgeglichenes Geschlechterverhältnis bei der Besetzung von offenen Kaderstellen in der Verwaltung einsetzen?</t>
        </is>
      </c>
      <c r="E5735" t="inlineStr">
        <is>
          <t>options4</t>
        </is>
      </c>
      <c r="F5735" t="n">
        <v>4618</v>
      </c>
      <c r="G5735" t="inlineStr">
        <is>
          <t>Wirtschaft &amp; Arbeit</t>
        </is>
      </c>
      <c r="H5735" t="inlineStr">
        <is>
          <t>Q01963</t>
        </is>
      </c>
      <c r="I5735" t="inlineStr">
        <is>
          <t>de</t>
        </is>
      </c>
      <c r="J5735" t="b">
        <v>1</v>
      </c>
      <c r="K5735" t="inlineStr">
        <is>
          <t>d508becd3e84d8df76171bc582e736a6</t>
        </is>
      </c>
      <c r="L5735" t="inlineStr">
        <is>
          <t>d508becd3e84d8df76171bc582e736a6</t>
        </is>
      </c>
      <c r="M5735" t="n">
        <v>429</v>
      </c>
      <c r="N5735" t="n">
        <v>429</v>
      </c>
    </row>
    <row r="5736">
      <c r="A5736" t="n">
        <v>1129</v>
      </c>
      <c r="B5736" s="2" t="n">
        <v>45620</v>
      </c>
      <c r="C5736" t="n">
        <v>33058</v>
      </c>
      <c r="D5736" t="inlineStr">
        <is>
          <t>Soll sich die Stadt stärker für ein ausgeglichenes Geschlechterverhältnis bei der Besetzung von offenen Kaderstellen in der Verwaltung einsetzen?</t>
        </is>
      </c>
      <c r="E5736" t="inlineStr">
        <is>
          <t>options4</t>
        </is>
      </c>
      <c r="F5736" t="n">
        <v>11647</v>
      </c>
      <c r="G5736" t="inlineStr">
        <is>
          <t>Wirtschaft &amp; Arbeit</t>
        </is>
      </c>
      <c r="H5736" t="inlineStr">
        <is>
          <t>Q03488</t>
        </is>
      </c>
      <c r="I5736" t="inlineStr">
        <is>
          <t>de</t>
        </is>
      </c>
      <c r="J5736" t="b">
        <v>1</v>
      </c>
      <c r="K5736" t="inlineStr">
        <is>
          <t>d508becd3e84d8df76171bc582e736a6</t>
        </is>
      </c>
      <c r="L5736" t="inlineStr">
        <is>
          <t>d508becd3e84d8df76171bc582e736a6</t>
        </is>
      </c>
      <c r="M5736" t="n">
        <v>429</v>
      </c>
      <c r="N5736" t="n">
        <v>429</v>
      </c>
    </row>
    <row r="5737">
      <c r="A5737" t="n">
        <v>1156</v>
      </c>
      <c r="B5737" s="2" t="n">
        <v>45760</v>
      </c>
      <c r="C5737" t="n">
        <v>33425</v>
      </c>
      <c r="D5737" t="inlineStr">
        <is>
          <t>Soll sich die Stadt stärker für ein ausgeglichenes Geschlechterverhältnis bei der Besetzung von offenen Kaderstellen in der Verwaltung einsetzen?</t>
        </is>
      </c>
      <c r="E5737" t="inlineStr">
        <is>
          <t>options4</t>
        </is>
      </c>
      <c r="F5737" t="n">
        <v>11733</v>
      </c>
      <c r="G5737" t="inlineStr">
        <is>
          <t>Wirtschaft &amp; Arbeit</t>
        </is>
      </c>
      <c r="H5737" t="inlineStr">
        <is>
          <t>Q03780</t>
        </is>
      </c>
      <c r="I5737" t="inlineStr">
        <is>
          <t>de</t>
        </is>
      </c>
      <c r="J5737" t="b">
        <v>1</v>
      </c>
      <c r="K5737" t="inlineStr">
        <is>
          <t>d508becd3e84d8df76171bc582e736a6</t>
        </is>
      </c>
      <c r="L5737" t="inlineStr">
        <is>
          <t>d508becd3e84d8df76171bc582e736a6</t>
        </is>
      </c>
      <c r="M5737" t="n">
        <v>429</v>
      </c>
      <c r="N5737" t="n">
        <v>429</v>
      </c>
    </row>
    <row r="5739">
      <c r="A5739" s="1">
        <f>== Cluster 545 – 4 Fragen – alle Fragen identisch ===</f>
        <v/>
      </c>
      <c r="B5739" s="1" t="n"/>
      <c r="C5739" s="1" t="n"/>
      <c r="D5739" s="1" t="n"/>
      <c r="E5739" s="1" t="n"/>
      <c r="F5739" s="1" t="n"/>
      <c r="G5739" s="1" t="n"/>
      <c r="H5739" s="1" t="n"/>
      <c r="I5739" s="1" t="n"/>
      <c r="J5739" s="1" t="n"/>
      <c r="K5739" s="1" t="n"/>
      <c r="L5739" s="1" t="n"/>
      <c r="M5739" s="1" t="n"/>
      <c r="N5739" s="1" t="n"/>
    </row>
    <row r="5740">
      <c r="A5740" t="inlineStr">
        <is>
          <t>ID_Wahl</t>
        </is>
      </c>
      <c r="B5740" t="inlineStr">
        <is>
          <t>Datum</t>
        </is>
      </c>
      <c r="C5740" t="inlineStr">
        <is>
          <t>Frage_ID</t>
        </is>
      </c>
      <c r="D5740" t="inlineStr">
        <is>
          <t>Frage_Text</t>
        </is>
      </c>
      <c r="E5740" t="inlineStr">
        <is>
          <t>Frage_Typ</t>
        </is>
      </c>
      <c r="F5740" t="inlineStr">
        <is>
          <t>Bereich_ID</t>
        </is>
      </c>
      <c r="G5740" t="inlineStr">
        <is>
          <t>Bereich</t>
        </is>
      </c>
      <c r="H5740" t="inlineStr">
        <is>
          <t>ID_gesamt</t>
        </is>
      </c>
      <c r="I5740" t="inlineStr">
        <is>
          <t>Sprache</t>
        </is>
      </c>
      <c r="J5740" t="inlineStr">
        <is>
          <t>Duplikat</t>
        </is>
      </c>
      <c r="K5740" t="inlineStr">
        <is>
          <t>Frage_Hash</t>
        </is>
      </c>
      <c r="L5740" t="inlineStr">
        <is>
          <t>Duplikat_Gruppe</t>
        </is>
      </c>
      <c r="M5740" t="inlineStr">
        <is>
          <t>Cluster_Duplikate</t>
        </is>
      </c>
      <c r="N5740" t="inlineStr">
        <is>
          <t>Cluster_Final</t>
        </is>
      </c>
    </row>
    <row r="5741">
      <c r="A5741" t="n">
        <v>1084</v>
      </c>
      <c r="B5741" s="2" t="n">
        <v>45221</v>
      </c>
      <c r="C5741" t="n">
        <v>32278</v>
      </c>
      <c r="D5741" t="inlineStr">
        <is>
          <t>Wie beurteilen Sie folgende Aussage: "Die fortschreitende Digitalisierung bietet mehr Chancen als Risiken."</t>
        </is>
      </c>
      <c r="E5741" t="inlineStr">
        <is>
          <t>options7</t>
        </is>
      </c>
      <c r="F5741" t="n">
        <v>11463</v>
      </c>
      <c r="G5741" t="inlineStr">
        <is>
          <t>Werthaltungen</t>
        </is>
      </c>
      <c r="H5741" t="inlineStr">
        <is>
          <t>Q02816</t>
        </is>
      </c>
      <c r="I5741" t="inlineStr">
        <is>
          <t>de</t>
        </is>
      </c>
      <c r="J5741" t="b">
        <v>1</v>
      </c>
      <c r="K5741" t="inlineStr">
        <is>
          <t>f01572b2ad927cc3a330b81c79a4a49d</t>
        </is>
      </c>
      <c r="L5741" t="inlineStr">
        <is>
          <t>f01572b2ad927cc3a330b81c79a4a49d</t>
        </is>
      </c>
      <c r="M5741" t="n">
        <v>545</v>
      </c>
      <c r="N5741" t="n">
        <v>545</v>
      </c>
    </row>
    <row r="5742">
      <c r="A5742" t="n">
        <v>1124</v>
      </c>
      <c r="B5742" s="2" t="n">
        <v>45585</v>
      </c>
      <c r="C5742" t="n">
        <v>32981</v>
      </c>
      <c r="D5742" t="inlineStr">
        <is>
          <t>Wie beurteilen Sie folgende Aussage: "Die fortschreitende Digitalisierung bietet mehr Chancen als Risiken."</t>
        </is>
      </c>
      <c r="E5742" t="inlineStr">
        <is>
          <t>options7</t>
        </is>
      </c>
      <c r="F5742" t="n">
        <v>11629</v>
      </c>
      <c r="G5742" t="inlineStr">
        <is>
          <t>Werthaltungen</t>
        </is>
      </c>
      <c r="H5742" t="inlineStr">
        <is>
          <t>Q03411</t>
        </is>
      </c>
      <c r="I5742" t="inlineStr">
        <is>
          <t>de</t>
        </is>
      </c>
      <c r="J5742" t="b">
        <v>1</v>
      </c>
      <c r="K5742" t="inlineStr">
        <is>
          <t>f01572b2ad927cc3a330b81c79a4a49d</t>
        </is>
      </c>
      <c r="L5742" t="inlineStr">
        <is>
          <t>f01572b2ad927cc3a330b81c79a4a49d</t>
        </is>
      </c>
      <c r="M5742" t="n">
        <v>545</v>
      </c>
      <c r="N5742" t="n">
        <v>545</v>
      </c>
    </row>
    <row r="5743">
      <c r="A5743" t="n">
        <v>1125</v>
      </c>
      <c r="B5743" s="2" t="n">
        <v>45585</v>
      </c>
      <c r="C5743" t="n">
        <v>32930</v>
      </c>
      <c r="D5743" t="inlineStr">
        <is>
          <t>Wie beurteilen Sie folgende Aussage: "Die fortschreitende Digitalisierung bietet mehr Chancen als Risiken."</t>
        </is>
      </c>
      <c r="E5743" t="inlineStr">
        <is>
          <t>options7</t>
        </is>
      </c>
      <c r="F5743" t="n">
        <v>11618</v>
      </c>
      <c r="G5743" t="inlineStr">
        <is>
          <t>Wertehaltungen</t>
        </is>
      </c>
      <c r="H5743" t="inlineStr">
        <is>
          <t>Q03460</t>
        </is>
      </c>
      <c r="I5743" t="inlineStr">
        <is>
          <t>de</t>
        </is>
      </c>
      <c r="J5743" t="b">
        <v>1</v>
      </c>
      <c r="K5743" t="inlineStr">
        <is>
          <t>f01572b2ad927cc3a330b81c79a4a49d</t>
        </is>
      </c>
      <c r="L5743" t="inlineStr">
        <is>
          <t>f01572b2ad927cc3a330b81c79a4a49d</t>
        </is>
      </c>
      <c r="M5743" t="n">
        <v>545</v>
      </c>
      <c r="N5743" t="n">
        <v>545</v>
      </c>
    </row>
    <row r="5744">
      <c r="A5744" t="n">
        <v>1140</v>
      </c>
      <c r="B5744" s="2" t="n">
        <v>45697</v>
      </c>
      <c r="C5744" t="n">
        <v>33175</v>
      </c>
      <c r="D5744" t="inlineStr">
        <is>
          <t>Wie beurteilen Sie folgende Aussage: "Die fortschreitende Digitalisierung bietet mehr Chancen als Risiken."</t>
        </is>
      </c>
      <c r="E5744" t="inlineStr">
        <is>
          <t>options7</t>
        </is>
      </c>
      <c r="F5744" t="n">
        <v>11675</v>
      </c>
      <c r="G5744" t="inlineStr">
        <is>
          <t>Werthaltungen</t>
        </is>
      </c>
      <c r="H5744" t="inlineStr">
        <is>
          <t>Q03702</t>
        </is>
      </c>
      <c r="I5744" t="inlineStr">
        <is>
          <t>de</t>
        </is>
      </c>
      <c r="J5744" t="b">
        <v>1</v>
      </c>
      <c r="K5744" t="inlineStr">
        <is>
          <t>f01572b2ad927cc3a330b81c79a4a49d</t>
        </is>
      </c>
      <c r="L5744" t="inlineStr">
        <is>
          <t>f01572b2ad927cc3a330b81c79a4a49d</t>
        </is>
      </c>
      <c r="M5744" t="n">
        <v>545</v>
      </c>
      <c r="N5744" t="n">
        <v>545</v>
      </c>
    </row>
    <row r="5746">
      <c r="A5746" s="1">
        <f>== Cluster 581 – 4 Fragen – alle Fragen identisch ===</f>
        <v/>
      </c>
      <c r="B5746" s="1" t="n"/>
      <c r="C5746" s="1" t="n"/>
      <c r="D5746" s="1" t="n"/>
      <c r="E5746" s="1" t="n"/>
      <c r="F5746" s="1" t="n"/>
      <c r="G5746" s="1" t="n"/>
      <c r="H5746" s="1" t="n"/>
      <c r="I5746" s="1" t="n"/>
      <c r="J5746" s="1" t="n"/>
      <c r="K5746" s="1" t="n"/>
      <c r="L5746" s="1" t="n"/>
      <c r="M5746" s="1" t="n"/>
      <c r="N5746" s="1" t="n"/>
    </row>
    <row r="5747">
      <c r="A5747" t="inlineStr">
        <is>
          <t>ID_Wahl</t>
        </is>
      </c>
      <c r="B5747" t="inlineStr">
        <is>
          <t>Datum</t>
        </is>
      </c>
      <c r="C5747" t="inlineStr">
        <is>
          <t>Frage_ID</t>
        </is>
      </c>
      <c r="D5747" t="inlineStr">
        <is>
          <t>Frage_Text</t>
        </is>
      </c>
      <c r="E5747" t="inlineStr">
        <is>
          <t>Frage_Typ</t>
        </is>
      </c>
      <c r="F5747" t="inlineStr">
        <is>
          <t>Bereich_ID</t>
        </is>
      </c>
      <c r="G5747" t="inlineStr">
        <is>
          <t>Bereich</t>
        </is>
      </c>
      <c r="H5747" t="inlineStr">
        <is>
          <t>ID_gesamt</t>
        </is>
      </c>
      <c r="I5747" t="inlineStr">
        <is>
          <t>Sprache</t>
        </is>
      </c>
      <c r="J5747" t="inlineStr">
        <is>
          <t>Duplikat</t>
        </is>
      </c>
      <c r="K5747" t="inlineStr">
        <is>
          <t>Frage_Hash</t>
        </is>
      </c>
      <c r="L5747" t="inlineStr">
        <is>
          <t>Duplikat_Gruppe</t>
        </is>
      </c>
      <c r="M5747" t="inlineStr">
        <is>
          <t>Cluster_Duplikate</t>
        </is>
      </c>
      <c r="N5747" t="inlineStr">
        <is>
          <t>Cluster_Final</t>
        </is>
      </c>
    </row>
    <row r="5748">
      <c r="A5748" t="n">
        <v>1121</v>
      </c>
      <c r="B5748" s="2" t="n">
        <v>45557</v>
      </c>
      <c r="C5748" t="n">
        <v>32655</v>
      </c>
      <c r="D5748" t="inlineStr">
        <is>
          <t>Soll bei Einbürgerungen von in der Schweiz geborenen Ausländer/-innen auf die Erhebung einer Gebühr verzichtet werden?</t>
        </is>
      </c>
      <c r="E5748" t="inlineStr">
        <is>
          <t>options4</t>
        </is>
      </c>
      <c r="F5748" t="n">
        <v>11549</v>
      </c>
      <c r="G5748" t="inlineStr">
        <is>
          <t>Migration &amp; Integration</t>
        </is>
      </c>
      <c r="H5748" t="inlineStr">
        <is>
          <t>Q03277</t>
        </is>
      </c>
      <c r="I5748" t="inlineStr">
        <is>
          <t>de</t>
        </is>
      </c>
      <c r="J5748" t="b">
        <v>1</v>
      </c>
      <c r="K5748" t="inlineStr">
        <is>
          <t>2d277778d209a4de0c331133c748bd86</t>
        </is>
      </c>
      <c r="L5748" t="inlineStr">
        <is>
          <t>2d277778d209a4de0c331133c748bd86</t>
        </is>
      </c>
      <c r="M5748" t="n">
        <v>581</v>
      </c>
      <c r="N5748" t="n">
        <v>581</v>
      </c>
    </row>
    <row r="5749">
      <c r="A5749" t="n">
        <v>1129</v>
      </c>
      <c r="B5749" s="2" t="n">
        <v>45620</v>
      </c>
      <c r="C5749" t="n">
        <v>33047</v>
      </c>
      <c r="D5749" t="inlineStr">
        <is>
          <t>Soll bei Einbürgerungen von in der Schweiz geborenen Ausländer/-innen auf die Erhebung einer Gebühr verzichtet werden?</t>
        </is>
      </c>
      <c r="E5749" t="inlineStr">
        <is>
          <t>options4</t>
        </is>
      </c>
      <c r="F5749" t="n">
        <v>11644</v>
      </c>
      <c r="G5749" t="inlineStr">
        <is>
          <t>Migration &amp; Integration</t>
        </is>
      </c>
      <c r="H5749" t="inlineStr">
        <is>
          <t>Q03477</t>
        </is>
      </c>
      <c r="I5749" t="inlineStr">
        <is>
          <t>de</t>
        </is>
      </c>
      <c r="J5749" t="b">
        <v>1</v>
      </c>
      <c r="K5749" t="inlineStr">
        <is>
          <t>2d277778d209a4de0c331133c748bd86</t>
        </is>
      </c>
      <c r="L5749" t="inlineStr">
        <is>
          <t>2d277778d209a4de0c331133c748bd86</t>
        </is>
      </c>
      <c r="M5749" t="n">
        <v>581</v>
      </c>
      <c r="N5749" t="n">
        <v>581</v>
      </c>
    </row>
    <row r="5750">
      <c r="A5750" t="n">
        <v>1131</v>
      </c>
      <c r="B5750" s="2" t="n">
        <v>45620</v>
      </c>
      <c r="C5750" t="n">
        <v>33094</v>
      </c>
      <c r="D5750" t="inlineStr">
        <is>
          <t>Soll bei Einbürgerungen von in der Schweiz geborenen Ausländer/-innen auf die Erhebung einer Gebühr verzichtet werden?</t>
        </is>
      </c>
      <c r="E5750" t="inlineStr">
        <is>
          <t>options4</t>
        </is>
      </c>
      <c r="F5750" t="n">
        <v>11656</v>
      </c>
      <c r="G5750" t="inlineStr">
        <is>
          <t>Migration &amp; Integration</t>
        </is>
      </c>
      <c r="H5750" t="inlineStr">
        <is>
          <t>Q03524</t>
        </is>
      </c>
      <c r="I5750" t="inlineStr">
        <is>
          <t>de</t>
        </is>
      </c>
      <c r="J5750" t="b">
        <v>1</v>
      </c>
      <c r="K5750" t="inlineStr">
        <is>
          <t>2d277778d209a4de0c331133c748bd86</t>
        </is>
      </c>
      <c r="L5750" t="inlineStr">
        <is>
          <t>2d277778d209a4de0c331133c748bd86</t>
        </is>
      </c>
      <c r="M5750" t="n">
        <v>581</v>
      </c>
      <c r="N5750" t="n">
        <v>581</v>
      </c>
    </row>
    <row r="5751">
      <c r="A5751" t="n">
        <v>1156</v>
      </c>
      <c r="B5751" s="2" t="n">
        <v>45760</v>
      </c>
      <c r="C5751" t="n">
        <v>33398</v>
      </c>
      <c r="D5751" t="inlineStr">
        <is>
          <t>Soll bei Einbürgerungen von in der Schweiz geborenen Ausländer/-innen auf die Erhebung einer Gebühr verzichtet werden?</t>
        </is>
      </c>
      <c r="E5751" t="inlineStr">
        <is>
          <t>options4</t>
        </is>
      </c>
      <c r="F5751" t="n">
        <v>11728</v>
      </c>
      <c r="G5751" t="inlineStr">
        <is>
          <t>Migration &amp; Integration</t>
        </is>
      </c>
      <c r="H5751" t="inlineStr">
        <is>
          <t>Q03766</t>
        </is>
      </c>
      <c r="I5751" t="inlineStr">
        <is>
          <t>de</t>
        </is>
      </c>
      <c r="J5751" t="b">
        <v>1</v>
      </c>
      <c r="K5751" t="inlineStr">
        <is>
          <t>2d277778d209a4de0c331133c748bd86</t>
        </is>
      </c>
      <c r="L5751" t="inlineStr">
        <is>
          <t>2d277778d209a4de0c331133c748bd86</t>
        </is>
      </c>
      <c r="M5751" t="n">
        <v>581</v>
      </c>
      <c r="N5751" t="n">
        <v>581</v>
      </c>
    </row>
    <row r="5753">
      <c r="A5753" s="1">
        <f>== Cluster 15 – 4 Fragen – alle Fragen identisch ===</f>
        <v/>
      </c>
      <c r="B5753" s="1" t="n"/>
      <c r="C5753" s="1" t="n"/>
      <c r="D5753" s="1" t="n"/>
      <c r="E5753" s="1" t="n"/>
      <c r="F5753" s="1" t="n"/>
      <c r="G5753" s="1" t="n"/>
      <c r="H5753" s="1" t="n"/>
      <c r="I5753" s="1" t="n"/>
      <c r="J5753" s="1" t="n"/>
      <c r="K5753" s="1" t="n"/>
      <c r="L5753" s="1" t="n"/>
      <c r="M5753" s="1" t="n"/>
      <c r="N5753" s="1" t="n"/>
    </row>
    <row r="5754">
      <c r="A5754" t="inlineStr">
        <is>
          <t>ID_Wahl</t>
        </is>
      </c>
      <c r="B5754" t="inlineStr">
        <is>
          <t>Datum</t>
        </is>
      </c>
      <c r="C5754" t="inlineStr">
        <is>
          <t>Frage_ID</t>
        </is>
      </c>
      <c r="D5754" t="inlineStr">
        <is>
          <t>Frage_Text</t>
        </is>
      </c>
      <c r="E5754" t="inlineStr">
        <is>
          <t>Frage_Typ</t>
        </is>
      </c>
      <c r="F5754" t="inlineStr">
        <is>
          <t>Bereich_ID</t>
        </is>
      </c>
      <c r="G5754" t="inlineStr">
        <is>
          <t>Bereich</t>
        </is>
      </c>
      <c r="H5754" t="inlineStr">
        <is>
          <t>ID_gesamt</t>
        </is>
      </c>
      <c r="I5754" t="inlineStr">
        <is>
          <t>Sprache</t>
        </is>
      </c>
      <c r="J5754" t="inlineStr">
        <is>
          <t>Duplikat</t>
        </is>
      </c>
      <c r="K5754" t="inlineStr">
        <is>
          <t>Frage_Hash</t>
        </is>
      </c>
      <c r="L5754" t="inlineStr">
        <is>
          <t>Duplikat_Gruppe</t>
        </is>
      </c>
      <c r="M5754" t="inlineStr">
        <is>
          <t>Cluster_Duplikate</t>
        </is>
      </c>
      <c r="N5754" t="inlineStr">
        <is>
          <t>Cluster_Final</t>
        </is>
      </c>
    </row>
    <row r="5755">
      <c r="A5755" t="n">
        <v>2</v>
      </c>
      <c r="B5755" s="2" t="n">
        <v>43758</v>
      </c>
      <c r="C5755" t="n">
        <v>62</v>
      </c>
      <c r="D5755" t="inlineStr">
        <is>
          <t>Soll für Kinder eine Impfpflicht gemäss dem Schweizerischen Impfplan eingeführt werden?</t>
        </is>
      </c>
      <c r="E5755" t="inlineStr">
        <is>
          <t>options4</t>
        </is>
      </c>
      <c r="F5755" t="n">
        <v>4205</v>
      </c>
      <c r="G5755" t="inlineStr">
        <is>
          <t>Gesundheitswesen</t>
        </is>
      </c>
      <c r="H5755" t="inlineStr">
        <is>
          <t>Q00015</t>
        </is>
      </c>
      <c r="I5755" t="inlineStr">
        <is>
          <t>de</t>
        </is>
      </c>
      <c r="J5755" t="b">
        <v>1</v>
      </c>
      <c r="K5755" t="inlineStr">
        <is>
          <t>fa64ede22f8d0e8a66808af76c5cbdbd</t>
        </is>
      </c>
      <c r="L5755" t="inlineStr">
        <is>
          <t>fa64ede22f8d0e8a66808af76c5cbdbd</t>
        </is>
      </c>
      <c r="M5755" t="n">
        <v>15</v>
      </c>
      <c r="N5755" t="n">
        <v>15</v>
      </c>
    </row>
    <row r="5756">
      <c r="A5756" t="n">
        <v>1084</v>
      </c>
      <c r="B5756" s="2" t="n">
        <v>45221</v>
      </c>
      <c r="C5756" t="n">
        <v>32220</v>
      </c>
      <c r="D5756" t="inlineStr">
        <is>
          <t>Soll für Kinder eine Impfpflicht gemäss dem Schweizerischen Impfplan eingeführt werden?</t>
        </is>
      </c>
      <c r="E5756" t="inlineStr">
        <is>
          <t>options4</t>
        </is>
      </c>
      <c r="F5756" t="n">
        <v>11452</v>
      </c>
      <c r="G5756" t="inlineStr">
        <is>
          <t>Gesundheit</t>
        </is>
      </c>
      <c r="H5756" t="inlineStr">
        <is>
          <t>Q02758</t>
        </is>
      </c>
      <c r="I5756" t="inlineStr">
        <is>
          <t>de</t>
        </is>
      </c>
      <c r="J5756" t="b">
        <v>1</v>
      </c>
      <c r="K5756" t="inlineStr">
        <is>
          <t>fa64ede22f8d0e8a66808af76c5cbdbd</t>
        </is>
      </c>
      <c r="L5756" t="inlineStr">
        <is>
          <t>fa64ede22f8d0e8a66808af76c5cbdbd</t>
        </is>
      </c>
      <c r="M5756" t="n">
        <v>15</v>
      </c>
      <c r="N5756" t="n">
        <v>15</v>
      </c>
    </row>
    <row r="5757">
      <c r="A5757" t="n">
        <v>222</v>
      </c>
      <c r="B5757" t="n">
        <v>2019</v>
      </c>
      <c r="C5757" t="n">
        <v>3420</v>
      </c>
      <c r="D5757" t="inlineStr">
        <is>
          <t>Soll für Kinder eine Impfpflicht gemäss dem Schweizerischen Impfplan eingeführt werden?</t>
        </is>
      </c>
      <c r="E5757" t="inlineStr">
        <is>
          <t>Standard-4</t>
        </is>
      </c>
      <c r="F5757" t="n">
        <v>6</v>
      </c>
      <c r="G5757" t="inlineStr">
        <is>
          <t>Gesundheit</t>
        </is>
      </c>
      <c r="H5757" t="inlineStr">
        <is>
          <t>Q05866</t>
        </is>
      </c>
      <c r="I5757" t="inlineStr">
        <is>
          <t>de</t>
        </is>
      </c>
      <c r="J5757" t="b">
        <v>1</v>
      </c>
      <c r="K5757" t="inlineStr">
        <is>
          <t>fa64ede22f8d0e8a66808af76c5cbdbd</t>
        </is>
      </c>
      <c r="L5757" t="inlineStr">
        <is>
          <t>fa64ede22f8d0e8a66808af76c5cbdbd</t>
        </is>
      </c>
      <c r="M5757" t="n">
        <v>15</v>
      </c>
      <c r="N5757" t="n">
        <v>15</v>
      </c>
    </row>
    <row r="5758">
      <c r="A5758" t="n">
        <v>222</v>
      </c>
      <c r="B5758" t="n">
        <v>2019</v>
      </c>
      <c r="C5758" t="n">
        <v>3420</v>
      </c>
      <c r="D5758" t="inlineStr">
        <is>
          <t>Soll für Kinder eine Impfpflicht gemäss dem Schweizerischen Impfplan eingeführt werden?</t>
        </is>
      </c>
      <c r="E5758" t="inlineStr">
        <is>
          <t>Standard-4</t>
        </is>
      </c>
      <c r="F5758" t="n">
        <v>6</v>
      </c>
      <c r="G5758" t="inlineStr">
        <is>
          <t>Gesundheit</t>
        </is>
      </c>
      <c r="H5758" t="inlineStr">
        <is>
          <t>Q07613</t>
        </is>
      </c>
      <c r="I5758" t="inlineStr">
        <is>
          <t>de</t>
        </is>
      </c>
      <c r="J5758" t="b">
        <v>1</v>
      </c>
      <c r="K5758" t="inlineStr">
        <is>
          <t>fa64ede22f8d0e8a66808af76c5cbdbd</t>
        </is>
      </c>
      <c r="L5758" t="inlineStr">
        <is>
          <t>fa64ede22f8d0e8a66808af76c5cbdbd</t>
        </is>
      </c>
      <c r="M5758" t="n">
        <v>15</v>
      </c>
      <c r="N5758" t="n">
        <v>15</v>
      </c>
    </row>
    <row r="5760">
      <c r="A5760" s="1">
        <f>== Cluster 446 – 4 Fragen – alle Fragen identisch ===</f>
        <v/>
      </c>
      <c r="B5760" s="1" t="n"/>
      <c r="C5760" s="1" t="n"/>
      <c r="D5760" s="1" t="n"/>
      <c r="E5760" s="1" t="n"/>
      <c r="F5760" s="1" t="n"/>
      <c r="G5760" s="1" t="n"/>
      <c r="H5760" s="1" t="n"/>
      <c r="I5760" s="1" t="n"/>
      <c r="J5760" s="1" t="n"/>
      <c r="K5760" s="1" t="n"/>
      <c r="L5760" s="1" t="n"/>
      <c r="M5760" s="1" t="n"/>
      <c r="N5760" s="1" t="n"/>
    </row>
    <row r="5761">
      <c r="A5761" t="inlineStr">
        <is>
          <t>ID_Wahl</t>
        </is>
      </c>
      <c r="B5761" t="inlineStr">
        <is>
          <t>Datum</t>
        </is>
      </c>
      <c r="C5761" t="inlineStr">
        <is>
          <t>Frage_ID</t>
        </is>
      </c>
      <c r="D5761" t="inlineStr">
        <is>
          <t>Frage_Text</t>
        </is>
      </c>
      <c r="E5761" t="inlineStr">
        <is>
          <t>Frage_Typ</t>
        </is>
      </c>
      <c r="F5761" t="inlineStr">
        <is>
          <t>Bereich_ID</t>
        </is>
      </c>
      <c r="G5761" t="inlineStr">
        <is>
          <t>Bereich</t>
        </is>
      </c>
      <c r="H5761" t="inlineStr">
        <is>
          <t>ID_gesamt</t>
        </is>
      </c>
      <c r="I5761" t="inlineStr">
        <is>
          <t>Sprache</t>
        </is>
      </c>
      <c r="J5761" t="inlineStr">
        <is>
          <t>Duplikat</t>
        </is>
      </c>
      <c r="K5761" t="inlineStr">
        <is>
          <t>Frage_Hash</t>
        </is>
      </c>
      <c r="L5761" t="inlineStr">
        <is>
          <t>Duplikat_Gruppe</t>
        </is>
      </c>
      <c r="M5761" t="inlineStr">
        <is>
          <t>Cluster_Duplikate</t>
        </is>
      </c>
      <c r="N5761" t="inlineStr">
        <is>
          <t>Cluster_Final</t>
        </is>
      </c>
    </row>
    <row r="5762">
      <c r="A5762" t="n">
        <v>103</v>
      </c>
      <c r="B5762" s="2" t="n">
        <v>44647</v>
      </c>
      <c r="C5762" t="n">
        <v>5204</v>
      </c>
      <c r="D5762" t="inlineStr">
        <is>
          <t>Befürworten Sie Steuersenkungen für natürliche Personen in den nächsten vier Jahren?</t>
        </is>
      </c>
      <c r="E5762" t="inlineStr">
        <is>
          <t>options4</t>
        </is>
      </c>
      <c r="F5762" t="n">
        <v>4477</v>
      </c>
      <c r="G5762" t="inlineStr">
        <is>
          <t>Finanzen &amp; Steuern</t>
        </is>
      </c>
      <c r="H5762" t="inlineStr">
        <is>
          <t>Q01586</t>
        </is>
      </c>
      <c r="I5762" t="inlineStr">
        <is>
          <t>de</t>
        </is>
      </c>
      <c r="J5762" t="b">
        <v>1</v>
      </c>
      <c r="K5762" t="inlineStr">
        <is>
          <t>cf85794d16d4198fd0812d602d7c7fc1</t>
        </is>
      </c>
      <c r="L5762" t="inlineStr">
        <is>
          <t>cf85794d16d4198fd0812d602d7c7fc1</t>
        </is>
      </c>
      <c r="M5762" t="n">
        <v>446</v>
      </c>
      <c r="N5762" t="n">
        <v>446</v>
      </c>
    </row>
    <row r="5763">
      <c r="A5763" t="n">
        <v>115</v>
      </c>
      <c r="B5763" s="2" t="n">
        <v>44836</v>
      </c>
      <c r="C5763" t="n">
        <v>6121</v>
      </c>
      <c r="D5763" t="inlineStr">
        <is>
          <t>Befürworten Sie Steuersenkungen für natürliche Personen in den nächsten vier Jahren?</t>
        </is>
      </c>
      <c r="E5763" t="inlineStr">
        <is>
          <t>options4</t>
        </is>
      </c>
      <c r="F5763" t="n">
        <v>4508</v>
      </c>
      <c r="G5763" t="inlineStr">
        <is>
          <t>Finanzen &amp; Steuern</t>
        </is>
      </c>
      <c r="H5763" t="inlineStr">
        <is>
          <t>Q02125</t>
        </is>
      </c>
      <c r="I5763" t="inlineStr">
        <is>
          <t>de</t>
        </is>
      </c>
      <c r="J5763" t="b">
        <v>1</v>
      </c>
      <c r="K5763" t="inlineStr">
        <is>
          <t>cf85794d16d4198fd0812d602d7c7fc1</t>
        </is>
      </c>
      <c r="L5763" t="inlineStr">
        <is>
          <t>cf85794d16d4198fd0812d602d7c7fc1</t>
        </is>
      </c>
      <c r="M5763" t="n">
        <v>446</v>
      </c>
      <c r="N5763" t="n">
        <v>446</v>
      </c>
    </row>
    <row r="5764">
      <c r="A5764" t="n">
        <v>114</v>
      </c>
      <c r="B5764" s="2" t="n">
        <v>44836</v>
      </c>
      <c r="C5764" t="n">
        <v>6232</v>
      </c>
      <c r="D5764" t="inlineStr">
        <is>
          <t>Befürworten Sie Steuersenkungen für natürliche Personen in den nächsten vier Jahren?</t>
        </is>
      </c>
      <c r="E5764" t="inlineStr">
        <is>
          <t>options4</t>
        </is>
      </c>
      <c r="F5764" t="n">
        <v>4507</v>
      </c>
      <c r="G5764" t="inlineStr">
        <is>
          <t>Finanzen &amp; Steuern</t>
        </is>
      </c>
      <c r="H5764" t="inlineStr">
        <is>
          <t>Q02181</t>
        </is>
      </c>
      <c r="I5764" t="inlineStr">
        <is>
          <t>de</t>
        </is>
      </c>
      <c r="J5764" t="b">
        <v>1</v>
      </c>
      <c r="K5764" t="inlineStr">
        <is>
          <t>cf85794d16d4198fd0812d602d7c7fc1</t>
        </is>
      </c>
      <c r="L5764" t="inlineStr">
        <is>
          <t>cf85794d16d4198fd0812d602d7c7fc1</t>
        </is>
      </c>
      <c r="M5764" t="n">
        <v>446</v>
      </c>
      <c r="N5764" t="n">
        <v>446</v>
      </c>
    </row>
    <row r="5765">
      <c r="A5765" t="n">
        <v>118</v>
      </c>
      <c r="B5765" s="2" t="n">
        <v>44892</v>
      </c>
      <c r="C5765" t="n">
        <v>6320</v>
      </c>
      <c r="D5765" t="inlineStr">
        <is>
          <t>Befürworten Sie Steuersenkungen für natürliche Personen in den nächsten vier Jahren?</t>
        </is>
      </c>
      <c r="E5765" t="inlineStr">
        <is>
          <t>options4</t>
        </is>
      </c>
      <c r="F5765" t="n">
        <v>4510</v>
      </c>
      <c r="G5765" t="inlineStr">
        <is>
          <t>Finanzen &amp; Steuern</t>
        </is>
      </c>
      <c r="H5765" t="inlineStr">
        <is>
          <t>Q02234</t>
        </is>
      </c>
      <c r="I5765" t="inlineStr">
        <is>
          <t>de</t>
        </is>
      </c>
      <c r="J5765" t="b">
        <v>1</v>
      </c>
      <c r="K5765" t="inlineStr">
        <is>
          <t>cf85794d16d4198fd0812d602d7c7fc1</t>
        </is>
      </c>
      <c r="L5765" t="inlineStr">
        <is>
          <t>cf85794d16d4198fd0812d602d7c7fc1</t>
        </is>
      </c>
      <c r="M5765" t="n">
        <v>446</v>
      </c>
      <c r="N5765" t="n">
        <v>446</v>
      </c>
    </row>
    <row r="5767">
      <c r="A5767" s="1">
        <f>== Cluster 443 – 4 Fragen – alle Fragen identisch ===</f>
        <v/>
      </c>
      <c r="B5767" s="1" t="n"/>
      <c r="C5767" s="1" t="n"/>
      <c r="D5767" s="1" t="n"/>
      <c r="E5767" s="1" t="n"/>
      <c r="F5767" s="1" t="n"/>
      <c r="G5767" s="1" t="n"/>
      <c r="H5767" s="1" t="n"/>
      <c r="I5767" s="1" t="n"/>
      <c r="J5767" s="1" t="n"/>
      <c r="K5767" s="1" t="n"/>
      <c r="L5767" s="1" t="n"/>
      <c r="M5767" s="1" t="n"/>
      <c r="N5767" s="1" t="n"/>
    </row>
    <row r="5768">
      <c r="A5768" t="inlineStr">
        <is>
          <t>ID_Wahl</t>
        </is>
      </c>
      <c r="B5768" t="inlineStr">
        <is>
          <t>Datum</t>
        </is>
      </c>
      <c r="C5768" t="inlineStr">
        <is>
          <t>Frage_ID</t>
        </is>
      </c>
      <c r="D5768" t="inlineStr">
        <is>
          <t>Frage_Text</t>
        </is>
      </c>
      <c r="E5768" t="inlineStr">
        <is>
          <t>Frage_Typ</t>
        </is>
      </c>
      <c r="F5768" t="inlineStr">
        <is>
          <t>Bereich_ID</t>
        </is>
      </c>
      <c r="G5768" t="inlineStr">
        <is>
          <t>Bereich</t>
        </is>
      </c>
      <c r="H5768" t="inlineStr">
        <is>
          <t>ID_gesamt</t>
        </is>
      </c>
      <c r="I5768" t="inlineStr">
        <is>
          <t>Sprache</t>
        </is>
      </c>
      <c r="J5768" t="inlineStr">
        <is>
          <t>Duplikat</t>
        </is>
      </c>
      <c r="K5768" t="inlineStr">
        <is>
          <t>Frage_Hash</t>
        </is>
      </c>
      <c r="L5768" t="inlineStr">
        <is>
          <t>Duplikat_Gruppe</t>
        </is>
      </c>
      <c r="M5768" t="inlineStr">
        <is>
          <t>Cluster_Duplikate</t>
        </is>
      </c>
      <c r="N5768" t="inlineStr">
        <is>
          <t>Cluster_Final</t>
        </is>
      </c>
    </row>
    <row r="5769">
      <c r="A5769" t="n">
        <v>103</v>
      </c>
      <c r="B5769" s="2" t="n">
        <v>44647</v>
      </c>
      <c r="C5769" t="n">
        <v>5170</v>
      </c>
      <c r="D5769" t="inlineStr">
        <is>
          <t>Unterstützen Sie die Einführung einer generellen Impfpflicht gegen das Corona-Virus (Covid-19)?</t>
        </is>
      </c>
      <c r="E5769" t="inlineStr">
        <is>
          <t>options4</t>
        </is>
      </c>
      <c r="F5769" t="n">
        <v>4210</v>
      </c>
      <c r="G5769" t="inlineStr">
        <is>
          <t>Gesundheitswesen</t>
        </is>
      </c>
      <c r="H5769" t="inlineStr">
        <is>
          <t>Q01569</t>
        </is>
      </c>
      <c r="I5769" t="inlineStr">
        <is>
          <t>de</t>
        </is>
      </c>
      <c r="J5769" t="b">
        <v>1</v>
      </c>
      <c r="K5769" t="inlineStr">
        <is>
          <t>bff938291adc0d3d558cea24f2c54392</t>
        </is>
      </c>
      <c r="L5769" t="inlineStr">
        <is>
          <t>bff938291adc0d3d558cea24f2c54392</t>
        </is>
      </c>
      <c r="M5769" t="n">
        <v>443</v>
      </c>
      <c r="N5769" t="n">
        <v>443</v>
      </c>
    </row>
    <row r="5770">
      <c r="A5770" t="n">
        <v>105</v>
      </c>
      <c r="B5770" s="2" t="n">
        <v>44633</v>
      </c>
      <c r="C5770" t="n">
        <v>5413</v>
      </c>
      <c r="D5770" t="inlineStr">
        <is>
          <t>Unterstützen Sie die Einführung einer generellen Impfpflicht gegen das Corona-Virus (Covid-19)?</t>
        </is>
      </c>
      <c r="E5770" t="inlineStr">
        <is>
          <t>options4</t>
        </is>
      </c>
      <c r="F5770" t="n">
        <v>5043</v>
      </c>
      <c r="G5770" t="inlineStr">
        <is>
          <t>Gesellschaft, Kultur &amp; Ethik</t>
        </is>
      </c>
      <c r="H5770" t="inlineStr">
        <is>
          <t>Q01847</t>
        </is>
      </c>
      <c r="I5770" t="inlineStr">
        <is>
          <t>de</t>
        </is>
      </c>
      <c r="J5770" t="b">
        <v>1</v>
      </c>
      <c r="K5770" t="inlineStr">
        <is>
          <t>bff938291adc0d3d558cea24f2c54392</t>
        </is>
      </c>
      <c r="L5770" t="inlineStr">
        <is>
          <t>bff938291adc0d3d558cea24f2c54392</t>
        </is>
      </c>
      <c r="M5770" t="n">
        <v>443</v>
      </c>
      <c r="N5770" t="n">
        <v>443</v>
      </c>
    </row>
    <row r="5771">
      <c r="A5771" t="n">
        <v>106</v>
      </c>
      <c r="B5771" s="2" t="n">
        <v>44633</v>
      </c>
      <c r="C5771" t="n">
        <v>5304</v>
      </c>
      <c r="D5771" t="inlineStr">
        <is>
          <t>Unterstützen Sie die Einführung einer generellen Impfpflicht gegen das Corona-Virus (Covid-19)?</t>
        </is>
      </c>
      <c r="E5771" t="inlineStr">
        <is>
          <t>options4</t>
        </is>
      </c>
      <c r="F5771" t="n">
        <v>5041</v>
      </c>
      <c r="G5771" t="inlineStr">
        <is>
          <t>Gesellschaft, Kultur &amp; Ethik</t>
        </is>
      </c>
      <c r="H5771" t="inlineStr">
        <is>
          <t>Q01902</t>
        </is>
      </c>
      <c r="I5771" t="inlineStr">
        <is>
          <t>de</t>
        </is>
      </c>
      <c r="J5771" t="b">
        <v>1</v>
      </c>
      <c r="K5771" t="inlineStr">
        <is>
          <t>bff938291adc0d3d558cea24f2c54392</t>
        </is>
      </c>
      <c r="L5771" t="inlineStr">
        <is>
          <t>bff938291adc0d3d558cea24f2c54392</t>
        </is>
      </c>
      <c r="M5771" t="n">
        <v>443</v>
      </c>
      <c r="N5771" t="n">
        <v>443</v>
      </c>
    </row>
    <row r="5772">
      <c r="A5772" t="n">
        <v>512</v>
      </c>
      <c r="B5772" s="2" t="n">
        <v>44633</v>
      </c>
      <c r="C5772" t="n">
        <v>5305</v>
      </c>
      <c r="D5772" t="inlineStr">
        <is>
          <t>Unterstützen Sie die Einführung einer generellen Impfpflicht gegen das Corona-Virus (Covid-19)?</t>
        </is>
      </c>
      <c r="E5772" t="inlineStr">
        <is>
          <t>options4</t>
        </is>
      </c>
      <c r="F5772" t="n">
        <v>5044</v>
      </c>
      <c r="G5772" t="inlineStr">
        <is>
          <t>Gesellschaft, Kultur &amp; Ethik</t>
        </is>
      </c>
      <c r="H5772" t="inlineStr">
        <is>
          <t>Q02545</t>
        </is>
      </c>
      <c r="I5772" t="inlineStr">
        <is>
          <t>de</t>
        </is>
      </c>
      <c r="J5772" t="b">
        <v>1</v>
      </c>
      <c r="K5772" t="inlineStr">
        <is>
          <t>bff938291adc0d3d558cea24f2c54392</t>
        </is>
      </c>
      <c r="L5772" t="inlineStr">
        <is>
          <t>bff938291adc0d3d558cea24f2c54392</t>
        </is>
      </c>
      <c r="M5772" t="n">
        <v>443</v>
      </c>
      <c r="N5772" t="n">
        <v>443</v>
      </c>
    </row>
    <row r="5774">
      <c r="A5774" s="1">
        <f>== Cluster 72 – 4 Fragen – alle Fragen identisch ===</f>
        <v/>
      </c>
      <c r="B5774" s="1" t="n"/>
      <c r="C5774" s="1" t="n"/>
      <c r="D5774" s="1" t="n"/>
      <c r="E5774" s="1" t="n"/>
      <c r="F5774" s="1" t="n"/>
      <c r="G5774" s="1" t="n"/>
      <c r="H5774" s="1" t="n"/>
      <c r="I5774" s="1" t="n"/>
      <c r="J5774" s="1" t="n"/>
      <c r="K5774" s="1" t="n"/>
      <c r="L5774" s="1" t="n"/>
      <c r="M5774" s="1" t="n"/>
      <c r="N5774" s="1" t="n"/>
    </row>
    <row r="5775">
      <c r="A5775" t="inlineStr">
        <is>
          <t>ID_Wahl</t>
        </is>
      </c>
      <c r="B5775" t="inlineStr">
        <is>
          <t>Datum</t>
        </is>
      </c>
      <c r="C5775" t="inlineStr">
        <is>
          <t>Frage_ID</t>
        </is>
      </c>
      <c r="D5775" t="inlineStr">
        <is>
          <t>Frage_Text</t>
        </is>
      </c>
      <c r="E5775" t="inlineStr">
        <is>
          <t>Frage_Typ</t>
        </is>
      </c>
      <c r="F5775" t="inlineStr">
        <is>
          <t>Bereich_ID</t>
        </is>
      </c>
      <c r="G5775" t="inlineStr">
        <is>
          <t>Bereich</t>
        </is>
      </c>
      <c r="H5775" t="inlineStr">
        <is>
          <t>ID_gesamt</t>
        </is>
      </c>
      <c r="I5775" t="inlineStr">
        <is>
          <t>Sprache</t>
        </is>
      </c>
      <c r="J5775" t="inlineStr">
        <is>
          <t>Duplikat</t>
        </is>
      </c>
      <c r="K5775" t="inlineStr">
        <is>
          <t>Frage_Hash</t>
        </is>
      </c>
      <c r="L5775" t="inlineStr">
        <is>
          <t>Duplikat_Gruppe</t>
        </is>
      </c>
      <c r="M5775" t="inlineStr">
        <is>
          <t>Cluster_Duplikate</t>
        </is>
      </c>
      <c r="N5775" t="inlineStr">
        <is>
          <t>Cluster_Final</t>
        </is>
      </c>
    </row>
    <row r="5776">
      <c r="A5776" t="n">
        <v>2</v>
      </c>
      <c r="B5776" s="2" t="n">
        <v>43758</v>
      </c>
      <c r="C5776" t="n">
        <v>240</v>
      </c>
      <c r="D5776" t="inlineStr">
        <is>
          <t>Soll der Bund im Bereich "Öffentlicher Verkehr" mehr oder weniger ausgeben?</t>
        </is>
      </c>
      <c r="E5776" t="inlineStr">
        <is>
          <t>options5</t>
        </is>
      </c>
      <c r="F5776" t="n">
        <v>4852</v>
      </c>
      <c r="G5776" t="inlineStr">
        <is>
          <t>Bundesbudget</t>
        </is>
      </c>
      <c r="H5776" t="inlineStr">
        <is>
          <t>Q00073</t>
        </is>
      </c>
      <c r="I5776" t="inlineStr">
        <is>
          <t>de</t>
        </is>
      </c>
      <c r="J5776" t="b">
        <v>1</v>
      </c>
      <c r="K5776" t="inlineStr">
        <is>
          <t>4e6dae74da4da87ef703b20127b428fa</t>
        </is>
      </c>
      <c r="L5776" t="inlineStr">
        <is>
          <t>4e6dae74da4da87ef703b20127b428fa</t>
        </is>
      </c>
      <c r="M5776" t="n">
        <v>72</v>
      </c>
      <c r="N5776" t="n">
        <v>72</v>
      </c>
    </row>
    <row r="5777">
      <c r="A5777" t="n">
        <v>1084</v>
      </c>
      <c r="B5777" s="2" t="n">
        <v>45221</v>
      </c>
      <c r="C5777" t="n">
        <v>32284</v>
      </c>
      <c r="D5777" t="inlineStr">
        <is>
          <t>Soll der Bund im Bereich "Öffentlicher Verkehr" mehr oder weniger ausgeben?</t>
        </is>
      </c>
      <c r="E5777" t="inlineStr">
        <is>
          <t>options5</t>
        </is>
      </c>
      <c r="F5777" t="n">
        <v>11464</v>
      </c>
      <c r="G5777" t="inlineStr">
        <is>
          <t>Bundesbudget</t>
        </is>
      </c>
      <c r="H5777" t="inlineStr">
        <is>
          <t>Q02822</t>
        </is>
      </c>
      <c r="I5777" t="inlineStr">
        <is>
          <t>de</t>
        </is>
      </c>
      <c r="J5777" t="b">
        <v>1</v>
      </c>
      <c r="K5777" t="inlineStr">
        <is>
          <t>4e6dae74da4da87ef703b20127b428fa</t>
        </is>
      </c>
      <c r="L5777" t="inlineStr">
        <is>
          <t>4e6dae74da4da87ef703b20127b428fa</t>
        </is>
      </c>
      <c r="M5777" t="n">
        <v>72</v>
      </c>
      <c r="N5777" t="n">
        <v>72</v>
      </c>
    </row>
    <row r="5778">
      <c r="A5778" t="n">
        <v>222</v>
      </c>
      <c r="B5778" t="n">
        <v>2019</v>
      </c>
      <c r="C5778" t="n">
        <v>3478</v>
      </c>
      <c r="D5778" t="inlineStr">
        <is>
          <t>Soll der Bund im Bereich "Öffentlicher Verkehr" mehr oder weniger ausgeben?</t>
        </is>
      </c>
      <c r="E5778" t="inlineStr">
        <is>
          <t>Budget-5</t>
        </is>
      </c>
      <c r="F5778" t="n">
        <v>14</v>
      </c>
      <c r="G5778" t="inlineStr">
        <is>
          <t>Verkehr</t>
        </is>
      </c>
      <c r="H5778" t="inlineStr">
        <is>
          <t>Q05907</t>
        </is>
      </c>
      <c r="I5778" t="inlineStr">
        <is>
          <t>de</t>
        </is>
      </c>
      <c r="J5778" t="b">
        <v>1</v>
      </c>
      <c r="K5778" t="inlineStr">
        <is>
          <t>4e6dae74da4da87ef703b20127b428fa</t>
        </is>
      </c>
      <c r="L5778" t="inlineStr">
        <is>
          <t>4e6dae74da4da87ef703b20127b428fa</t>
        </is>
      </c>
      <c r="M5778" t="n">
        <v>72</v>
      </c>
      <c r="N5778" t="n">
        <v>72</v>
      </c>
    </row>
    <row r="5779">
      <c r="A5779" t="n">
        <v>222</v>
      </c>
      <c r="B5779" t="n">
        <v>2019</v>
      </c>
      <c r="C5779" t="n">
        <v>3478</v>
      </c>
      <c r="D5779" t="inlineStr">
        <is>
          <t>Soll der Bund im Bereich "Öffentlicher Verkehr" mehr oder weniger ausgeben?</t>
        </is>
      </c>
      <c r="E5779" t="inlineStr">
        <is>
          <t>Budget-5</t>
        </is>
      </c>
      <c r="F5779" t="n">
        <v>14</v>
      </c>
      <c r="G5779" t="inlineStr">
        <is>
          <t>Verkehr</t>
        </is>
      </c>
      <c r="H5779" t="inlineStr">
        <is>
          <t>Q07654</t>
        </is>
      </c>
      <c r="I5779" t="inlineStr">
        <is>
          <t>de</t>
        </is>
      </c>
      <c r="J5779" t="b">
        <v>1</v>
      </c>
      <c r="K5779" t="inlineStr">
        <is>
          <t>4e6dae74da4da87ef703b20127b428fa</t>
        </is>
      </c>
      <c r="L5779" t="inlineStr">
        <is>
          <t>4e6dae74da4da87ef703b20127b428fa</t>
        </is>
      </c>
      <c r="M5779" t="n">
        <v>72</v>
      </c>
      <c r="N5779" t="n">
        <v>72</v>
      </c>
    </row>
    <row r="5781">
      <c r="A5781" s="1">
        <f>== Cluster 109 – 4 Fragen – alle Fragen identisch ===</f>
        <v/>
      </c>
      <c r="B5781" s="1" t="n"/>
      <c r="C5781" s="1" t="n"/>
      <c r="D5781" s="1" t="n"/>
      <c r="E5781" s="1" t="n"/>
      <c r="F5781" s="1" t="n"/>
      <c r="G5781" s="1" t="n"/>
      <c r="H5781" s="1" t="n"/>
      <c r="I5781" s="1" t="n"/>
      <c r="J5781" s="1" t="n"/>
      <c r="K5781" s="1" t="n"/>
      <c r="L5781" s="1" t="n"/>
      <c r="M5781" s="1" t="n"/>
      <c r="N5781" s="1" t="n"/>
    </row>
    <row r="5782">
      <c r="A5782" t="inlineStr">
        <is>
          <t>ID_Wahl</t>
        </is>
      </c>
      <c r="B5782" t="inlineStr">
        <is>
          <t>Datum</t>
        </is>
      </c>
      <c r="C5782" t="inlineStr">
        <is>
          <t>Frage_ID</t>
        </is>
      </c>
      <c r="D5782" t="inlineStr">
        <is>
          <t>Frage_Text</t>
        </is>
      </c>
      <c r="E5782" t="inlineStr">
        <is>
          <t>Frage_Typ</t>
        </is>
      </c>
      <c r="F5782" t="inlineStr">
        <is>
          <t>Bereich_ID</t>
        </is>
      </c>
      <c r="G5782" t="inlineStr">
        <is>
          <t>Bereich</t>
        </is>
      </c>
      <c r="H5782" t="inlineStr">
        <is>
          <t>ID_gesamt</t>
        </is>
      </c>
      <c r="I5782" t="inlineStr">
        <is>
          <t>Sprache</t>
        </is>
      </c>
      <c r="J5782" t="inlineStr">
        <is>
          <t>Duplikat</t>
        </is>
      </c>
      <c r="K5782" t="inlineStr">
        <is>
          <t>Frage_Hash</t>
        </is>
      </c>
      <c r="L5782" t="inlineStr">
        <is>
          <t>Duplikat_Gruppe</t>
        </is>
      </c>
      <c r="M5782" t="inlineStr">
        <is>
          <t>Cluster_Duplikate</t>
        </is>
      </c>
      <c r="N5782" t="inlineStr">
        <is>
          <t>Cluster_Final</t>
        </is>
      </c>
    </row>
    <row r="5783">
      <c r="A5783" t="n">
        <v>5</v>
      </c>
      <c r="B5783" s="2" t="n">
        <v>43898</v>
      </c>
      <c r="C5783" t="n">
        <v>285</v>
      </c>
      <c r="D5783" t="inlineStr">
        <is>
          <t>Sollten die finanzschwachen Gemeinden mehr Geld aus dem kantonalen Finanzausgleich erhalten als heute?</t>
        </is>
      </c>
      <c r="E5783" t="inlineStr">
        <is>
          <t>options4</t>
        </is>
      </c>
      <c r="F5783" t="n">
        <v>4393</v>
      </c>
      <c r="G5783" t="inlineStr">
        <is>
          <t>Finanzen &amp; Steuern</t>
        </is>
      </c>
      <c r="H5783" t="inlineStr">
        <is>
          <t>Q00144</t>
        </is>
      </c>
      <c r="I5783" t="inlineStr">
        <is>
          <t>de</t>
        </is>
      </c>
      <c r="J5783" t="b">
        <v>1</v>
      </c>
      <c r="K5783" t="inlineStr">
        <is>
          <t>22680e045cf5e6cbcaa74743afba3527</t>
        </is>
      </c>
      <c r="L5783" t="inlineStr">
        <is>
          <t>22680e045cf5e6cbcaa74743afba3527</t>
        </is>
      </c>
      <c r="M5783" t="n">
        <v>109</v>
      </c>
      <c r="N5783" t="n">
        <v>109</v>
      </c>
    </row>
    <row r="5784">
      <c r="A5784" t="n">
        <v>1106</v>
      </c>
      <c r="B5784" s="2" t="n">
        <v>45403</v>
      </c>
      <c r="C5784" t="n">
        <v>32460</v>
      </c>
      <c r="D5784" t="inlineStr">
        <is>
          <t>Sollten die finanzschwachen Gemeinden mehr Geld aus dem kantonalen Finanzausgleich erhalten als heute?</t>
        </is>
      </c>
      <c r="E5784" t="inlineStr">
        <is>
          <t>options4</t>
        </is>
      </c>
      <c r="F5784" t="n">
        <v>11493</v>
      </c>
      <c r="G5784" t="inlineStr">
        <is>
          <t>Finanzen &amp; Steuern</t>
        </is>
      </c>
      <c r="H5784" t="inlineStr">
        <is>
          <t>Q02995</t>
        </is>
      </c>
      <c r="I5784" t="inlineStr">
        <is>
          <t>de</t>
        </is>
      </c>
      <c r="J5784" t="b">
        <v>1</v>
      </c>
      <c r="K5784" t="inlineStr">
        <is>
          <t>22680e045cf5e6cbcaa74743afba3527</t>
        </is>
      </c>
      <c r="L5784" t="inlineStr">
        <is>
          <t>22680e045cf5e6cbcaa74743afba3527</t>
        </is>
      </c>
      <c r="M5784" t="n">
        <v>109</v>
      </c>
      <c r="N5784" t="n">
        <v>109</v>
      </c>
    </row>
    <row r="5785">
      <c r="A5785" t="n">
        <v>230</v>
      </c>
      <c r="B5785" t="n">
        <v>2020</v>
      </c>
      <c r="C5785" t="n">
        <v>3501</v>
      </c>
      <c r="D5785" t="inlineStr">
        <is>
          <t>Sollten die finanzschwachen Gemeinden mehr Geld aus dem kantonalen Finanzausgleich erhalten als heute?</t>
        </is>
      </c>
      <c r="E5785" t="inlineStr">
        <is>
          <t>Standard-4</t>
        </is>
      </c>
      <c r="F5785" t="n">
        <v>13</v>
      </c>
      <c r="G5785" t="inlineStr">
        <is>
          <t>Umweltschutz &amp; Landwirtschaft</t>
        </is>
      </c>
      <c r="H5785" t="inlineStr">
        <is>
          <t>Q06197</t>
        </is>
      </c>
      <c r="I5785" t="inlineStr">
        <is>
          <t>de</t>
        </is>
      </c>
      <c r="J5785" t="b">
        <v>1</v>
      </c>
      <c r="K5785" t="inlineStr">
        <is>
          <t>22680e045cf5e6cbcaa74743afba3527</t>
        </is>
      </c>
      <c r="L5785" t="inlineStr">
        <is>
          <t>22680e045cf5e6cbcaa74743afba3527</t>
        </is>
      </c>
      <c r="M5785" t="n">
        <v>109</v>
      </c>
      <c r="N5785" t="n">
        <v>109</v>
      </c>
    </row>
    <row r="5786">
      <c r="A5786" t="n">
        <v>230</v>
      </c>
      <c r="B5786" t="n">
        <v>2020</v>
      </c>
      <c r="C5786" t="n">
        <v>3501</v>
      </c>
      <c r="D5786" t="inlineStr">
        <is>
          <t>Sollten die finanzschwachen Gemeinden mehr Geld aus dem kantonalen Finanzausgleich erhalten als heute?</t>
        </is>
      </c>
      <c r="E5786" t="inlineStr">
        <is>
          <t>Standard-4</t>
        </is>
      </c>
      <c r="F5786" t="n">
        <v>4</v>
      </c>
      <c r="G5786" t="inlineStr">
        <is>
          <t>Finanzen &amp; Steuern</t>
        </is>
      </c>
      <c r="H5786" t="inlineStr">
        <is>
          <t>Q08504</t>
        </is>
      </c>
      <c r="I5786" t="inlineStr">
        <is>
          <t>de</t>
        </is>
      </c>
      <c r="J5786" t="b">
        <v>1</v>
      </c>
      <c r="K5786" t="inlineStr">
        <is>
          <t>22680e045cf5e6cbcaa74743afba3527</t>
        </is>
      </c>
      <c r="L5786" t="inlineStr">
        <is>
          <t>22680e045cf5e6cbcaa74743afba3527</t>
        </is>
      </c>
      <c r="M5786" t="n">
        <v>109</v>
      </c>
      <c r="N5786" t="n">
        <v>109</v>
      </c>
    </row>
    <row r="5788">
      <c r="A5788" s="1">
        <f>== Cluster 69 – 4 Fragen – alle Fragen identisch ===</f>
        <v/>
      </c>
      <c r="B5788" s="1" t="n"/>
      <c r="C5788" s="1" t="n"/>
      <c r="D5788" s="1" t="n"/>
      <c r="E5788" s="1" t="n"/>
      <c r="F5788" s="1" t="n"/>
      <c r="G5788" s="1" t="n"/>
      <c r="H5788" s="1" t="n"/>
      <c r="I5788" s="1" t="n"/>
      <c r="J5788" s="1" t="n"/>
      <c r="K5788" s="1" t="n"/>
      <c r="L5788" s="1" t="n"/>
      <c r="M5788" s="1" t="n"/>
      <c r="N5788" s="1" t="n"/>
    </row>
    <row r="5789">
      <c r="A5789" t="inlineStr">
        <is>
          <t>ID_Wahl</t>
        </is>
      </c>
      <c r="B5789" t="inlineStr">
        <is>
          <t>Datum</t>
        </is>
      </c>
      <c r="C5789" t="inlineStr">
        <is>
          <t>Frage_ID</t>
        </is>
      </c>
      <c r="D5789" t="inlineStr">
        <is>
          <t>Frage_Text</t>
        </is>
      </c>
      <c r="E5789" t="inlineStr">
        <is>
          <t>Frage_Typ</t>
        </is>
      </c>
      <c r="F5789" t="inlineStr">
        <is>
          <t>Bereich_ID</t>
        </is>
      </c>
      <c r="G5789" t="inlineStr">
        <is>
          <t>Bereich</t>
        </is>
      </c>
      <c r="H5789" t="inlineStr">
        <is>
          <t>ID_gesamt</t>
        </is>
      </c>
      <c r="I5789" t="inlineStr">
        <is>
          <t>Sprache</t>
        </is>
      </c>
      <c r="J5789" t="inlineStr">
        <is>
          <t>Duplikat</t>
        </is>
      </c>
      <c r="K5789" t="inlineStr">
        <is>
          <t>Frage_Hash</t>
        </is>
      </c>
      <c r="L5789" t="inlineStr">
        <is>
          <t>Duplikat_Gruppe</t>
        </is>
      </c>
      <c r="M5789" t="inlineStr">
        <is>
          <t>Cluster_Duplikate</t>
        </is>
      </c>
      <c r="N5789" t="inlineStr">
        <is>
          <t>Cluster_Final</t>
        </is>
      </c>
    </row>
    <row r="5790">
      <c r="A5790" t="n">
        <v>2</v>
      </c>
      <c r="B5790" s="2" t="n">
        <v>43758</v>
      </c>
      <c r="C5790" t="n">
        <v>228</v>
      </c>
      <c r="D5790" t="inlineStr">
        <is>
          <t>Soll der Bund im Bereich "Öffentliche Sicherheit" mehr oder weniger ausgeben?</t>
        </is>
      </c>
      <c r="E5790" t="inlineStr">
        <is>
          <t>options5</t>
        </is>
      </c>
      <c r="F5790" t="n">
        <v>4852</v>
      </c>
      <c r="G5790" t="inlineStr">
        <is>
          <t>Bundesbudget</t>
        </is>
      </c>
      <c r="H5790" t="inlineStr">
        <is>
          <t>Q00069</t>
        </is>
      </c>
      <c r="I5790" t="inlineStr">
        <is>
          <t>de</t>
        </is>
      </c>
      <c r="J5790" t="b">
        <v>1</v>
      </c>
      <c r="K5790" t="inlineStr">
        <is>
          <t>1ab5241ca5241a8aaa2ed3d73d287078</t>
        </is>
      </c>
      <c r="L5790" t="inlineStr">
        <is>
          <t>1ab5241ca5241a8aaa2ed3d73d287078</t>
        </is>
      </c>
      <c r="M5790" t="n">
        <v>69</v>
      </c>
      <c r="N5790" t="n">
        <v>69</v>
      </c>
    </row>
    <row r="5791">
      <c r="A5791" t="n">
        <v>1084</v>
      </c>
      <c r="B5791" s="2" t="n">
        <v>45221</v>
      </c>
      <c r="C5791" t="n">
        <v>32286</v>
      </c>
      <c r="D5791" t="inlineStr">
        <is>
          <t>Soll der Bund im Bereich "Öffentliche Sicherheit" mehr oder weniger ausgeben?</t>
        </is>
      </c>
      <c r="E5791" t="inlineStr">
        <is>
          <t>options5</t>
        </is>
      </c>
      <c r="F5791" t="n">
        <v>11464</v>
      </c>
      <c r="G5791" t="inlineStr">
        <is>
          <t>Bundesbudget</t>
        </is>
      </c>
      <c r="H5791" t="inlineStr">
        <is>
          <t>Q02824</t>
        </is>
      </c>
      <c r="I5791" t="inlineStr">
        <is>
          <t>de</t>
        </is>
      </c>
      <c r="J5791" t="b">
        <v>1</v>
      </c>
      <c r="K5791" t="inlineStr">
        <is>
          <t>1ab5241ca5241a8aaa2ed3d73d287078</t>
        </is>
      </c>
      <c r="L5791" t="inlineStr">
        <is>
          <t>1ab5241ca5241a8aaa2ed3d73d287078</t>
        </is>
      </c>
      <c r="M5791" t="n">
        <v>69</v>
      </c>
      <c r="N5791" t="n">
        <v>69</v>
      </c>
    </row>
    <row r="5792">
      <c r="A5792" t="n">
        <v>222</v>
      </c>
      <c r="B5792" t="n">
        <v>2019</v>
      </c>
      <c r="C5792" t="n">
        <v>3474</v>
      </c>
      <c r="D5792" t="inlineStr">
        <is>
          <t>Soll der Bund im Bereich "Öffentliche Sicherheit" mehr oder weniger ausgeben?</t>
        </is>
      </c>
      <c r="E5792" t="inlineStr">
        <is>
          <t>Budget-5</t>
        </is>
      </c>
      <c r="F5792" t="n">
        <v>7</v>
      </c>
      <c r="G5792" t="inlineStr">
        <is>
          <t>Justiz, Armee &amp; Polizei</t>
        </is>
      </c>
      <c r="H5792" t="inlineStr">
        <is>
          <t>Q05870</t>
        </is>
      </c>
      <c r="I5792" t="inlineStr">
        <is>
          <t>de</t>
        </is>
      </c>
      <c r="J5792" t="b">
        <v>1</v>
      </c>
      <c r="K5792" t="inlineStr">
        <is>
          <t>1ab5241ca5241a8aaa2ed3d73d287078</t>
        </is>
      </c>
      <c r="L5792" t="inlineStr">
        <is>
          <t>1ab5241ca5241a8aaa2ed3d73d287078</t>
        </is>
      </c>
      <c r="M5792" t="n">
        <v>69</v>
      </c>
      <c r="N5792" t="n">
        <v>69</v>
      </c>
    </row>
    <row r="5793">
      <c r="A5793" t="n">
        <v>222</v>
      </c>
      <c r="B5793" t="n">
        <v>2019</v>
      </c>
      <c r="C5793" t="n">
        <v>3474</v>
      </c>
      <c r="D5793" t="inlineStr">
        <is>
          <t>Soll der Bund im Bereich "Öffentliche Sicherheit" mehr oder weniger ausgeben?</t>
        </is>
      </c>
      <c r="E5793" t="inlineStr">
        <is>
          <t>Budget-5</t>
        </is>
      </c>
      <c r="F5793" t="n">
        <v>7</v>
      </c>
      <c r="G5793" t="inlineStr">
        <is>
          <t>Justiz, Armee &amp; Polizei</t>
        </is>
      </c>
      <c r="H5793" t="inlineStr">
        <is>
          <t>Q07617</t>
        </is>
      </c>
      <c r="I5793" t="inlineStr">
        <is>
          <t>de</t>
        </is>
      </c>
      <c r="J5793" t="b">
        <v>1</v>
      </c>
      <c r="K5793" t="inlineStr">
        <is>
          <t>1ab5241ca5241a8aaa2ed3d73d287078</t>
        </is>
      </c>
      <c r="L5793" t="inlineStr">
        <is>
          <t>1ab5241ca5241a8aaa2ed3d73d287078</t>
        </is>
      </c>
      <c r="M5793" t="n">
        <v>69</v>
      </c>
      <c r="N5793" t="n">
        <v>69</v>
      </c>
    </row>
    <row r="5795">
      <c r="A5795" s="1">
        <f>== Cluster 70 – 4 Fragen – alle Fragen identisch ===</f>
        <v/>
      </c>
      <c r="B5795" s="1" t="n"/>
      <c r="C5795" s="1" t="n"/>
      <c r="D5795" s="1" t="n"/>
      <c r="E5795" s="1" t="n"/>
      <c r="F5795" s="1" t="n"/>
      <c r="G5795" s="1" t="n"/>
      <c r="H5795" s="1" t="n"/>
      <c r="I5795" s="1" t="n"/>
      <c r="J5795" s="1" t="n"/>
      <c r="K5795" s="1" t="n"/>
      <c r="L5795" s="1" t="n"/>
      <c r="M5795" s="1" t="n"/>
      <c r="N5795" s="1" t="n"/>
    </row>
    <row r="5796">
      <c r="A5796" t="inlineStr">
        <is>
          <t>ID_Wahl</t>
        </is>
      </c>
      <c r="B5796" t="inlineStr">
        <is>
          <t>Datum</t>
        </is>
      </c>
      <c r="C5796" t="inlineStr">
        <is>
          <t>Frage_ID</t>
        </is>
      </c>
      <c r="D5796" t="inlineStr">
        <is>
          <t>Frage_Text</t>
        </is>
      </c>
      <c r="E5796" t="inlineStr">
        <is>
          <t>Frage_Typ</t>
        </is>
      </c>
      <c r="F5796" t="inlineStr">
        <is>
          <t>Bereich_ID</t>
        </is>
      </c>
      <c r="G5796" t="inlineStr">
        <is>
          <t>Bereich</t>
        </is>
      </c>
      <c r="H5796" t="inlineStr">
        <is>
          <t>ID_gesamt</t>
        </is>
      </c>
      <c r="I5796" t="inlineStr">
        <is>
          <t>Sprache</t>
        </is>
      </c>
      <c r="J5796" t="inlineStr">
        <is>
          <t>Duplikat</t>
        </is>
      </c>
      <c r="K5796" t="inlineStr">
        <is>
          <t>Frage_Hash</t>
        </is>
      </c>
      <c r="L5796" t="inlineStr">
        <is>
          <t>Duplikat_Gruppe</t>
        </is>
      </c>
      <c r="M5796" t="inlineStr">
        <is>
          <t>Cluster_Duplikate</t>
        </is>
      </c>
      <c r="N5796" t="inlineStr">
        <is>
          <t>Cluster_Final</t>
        </is>
      </c>
    </row>
    <row r="5797">
      <c r="A5797" t="n">
        <v>2</v>
      </c>
      <c r="B5797" s="2" t="n">
        <v>43758</v>
      </c>
      <c r="C5797" t="n">
        <v>234</v>
      </c>
      <c r="D5797" t="inlineStr">
        <is>
          <t>Soll der Bund im Bereich "Soziale Wohlfahrt" mehr oder weniger ausgeben?</t>
        </is>
      </c>
      <c r="E5797" t="inlineStr">
        <is>
          <t>options5</t>
        </is>
      </c>
      <c r="F5797" t="n">
        <v>4852</v>
      </c>
      <c r="G5797" t="inlineStr">
        <is>
          <t>Bundesbudget</t>
        </is>
      </c>
      <c r="H5797" t="inlineStr">
        <is>
          <t>Q00071</t>
        </is>
      </c>
      <c r="I5797" t="inlineStr">
        <is>
          <t>de</t>
        </is>
      </c>
      <c r="J5797" t="b">
        <v>1</v>
      </c>
      <c r="K5797" t="inlineStr">
        <is>
          <t>73e76bee3d338f4060df3a69284d815f</t>
        </is>
      </c>
      <c r="L5797" t="inlineStr">
        <is>
          <t>73e76bee3d338f4060df3a69284d815f</t>
        </is>
      </c>
      <c r="M5797" t="n">
        <v>70</v>
      </c>
      <c r="N5797" t="n">
        <v>70</v>
      </c>
    </row>
    <row r="5798">
      <c r="A5798" t="n">
        <v>1084</v>
      </c>
      <c r="B5798" s="2" t="n">
        <v>45221</v>
      </c>
      <c r="C5798" t="n">
        <v>32281</v>
      </c>
      <c r="D5798" t="inlineStr">
        <is>
          <t>Soll der Bund im Bereich "Soziale Wohlfahrt" mehr oder weniger ausgeben?</t>
        </is>
      </c>
      <c r="E5798" t="inlineStr">
        <is>
          <t>options5</t>
        </is>
      </c>
      <c r="F5798" t="n">
        <v>11464</v>
      </c>
      <c r="G5798" t="inlineStr">
        <is>
          <t>Bundesbudget</t>
        </is>
      </c>
      <c r="H5798" t="inlineStr">
        <is>
          <t>Q02819</t>
        </is>
      </c>
      <c r="I5798" t="inlineStr">
        <is>
          <t>de</t>
        </is>
      </c>
      <c r="J5798" t="b">
        <v>1</v>
      </c>
      <c r="K5798" t="inlineStr">
        <is>
          <t>73e76bee3d338f4060df3a69284d815f</t>
        </is>
      </c>
      <c r="L5798" t="inlineStr">
        <is>
          <t>73e76bee3d338f4060df3a69284d815f</t>
        </is>
      </c>
      <c r="M5798" t="n">
        <v>70</v>
      </c>
      <c r="N5798" t="n">
        <v>70</v>
      </c>
    </row>
    <row r="5799">
      <c r="A5799" t="n">
        <v>222</v>
      </c>
      <c r="B5799" t="n">
        <v>2019</v>
      </c>
      <c r="C5799" t="n">
        <v>3476</v>
      </c>
      <c r="D5799" t="inlineStr">
        <is>
          <t>Soll der Bund im Bereich "Soziale Wohlfahrt" mehr oder weniger ausgeben?</t>
        </is>
      </c>
      <c r="E5799" t="inlineStr">
        <is>
          <t>Budget-5</t>
        </is>
      </c>
      <c r="F5799" t="n">
        <v>12</v>
      </c>
      <c r="G5799" t="inlineStr">
        <is>
          <t>Sozialstaat &amp; Familie</t>
        </is>
      </c>
      <c r="H5799" t="inlineStr">
        <is>
          <t>Q05885</t>
        </is>
      </c>
      <c r="I5799" t="inlineStr">
        <is>
          <t>de</t>
        </is>
      </c>
      <c r="J5799" t="b">
        <v>1</v>
      </c>
      <c r="K5799" t="inlineStr">
        <is>
          <t>73e76bee3d338f4060df3a69284d815f</t>
        </is>
      </c>
      <c r="L5799" t="inlineStr">
        <is>
          <t>73e76bee3d338f4060df3a69284d815f</t>
        </is>
      </c>
      <c r="M5799" t="n">
        <v>70</v>
      </c>
      <c r="N5799" t="n">
        <v>70</v>
      </c>
    </row>
    <row r="5800">
      <c r="A5800" t="n">
        <v>222</v>
      </c>
      <c r="B5800" t="n">
        <v>2019</v>
      </c>
      <c r="C5800" t="n">
        <v>3476</v>
      </c>
      <c r="D5800" t="inlineStr">
        <is>
          <t>Soll der Bund im Bereich "Soziale Wohlfahrt" mehr oder weniger ausgeben?</t>
        </is>
      </c>
      <c r="E5800" t="inlineStr">
        <is>
          <t>Budget-5</t>
        </is>
      </c>
      <c r="F5800" t="n">
        <v>12</v>
      </c>
      <c r="G5800" t="inlineStr">
        <is>
          <t>Sozialstaat &amp; Familie</t>
        </is>
      </c>
      <c r="H5800" t="inlineStr">
        <is>
          <t>Q07632</t>
        </is>
      </c>
      <c r="I5800" t="inlineStr">
        <is>
          <t>de</t>
        </is>
      </c>
      <c r="J5800" t="b">
        <v>1</v>
      </c>
      <c r="K5800" t="inlineStr">
        <is>
          <t>73e76bee3d338f4060df3a69284d815f</t>
        </is>
      </c>
      <c r="L5800" t="inlineStr">
        <is>
          <t>73e76bee3d338f4060df3a69284d815f</t>
        </is>
      </c>
      <c r="M5800" t="n">
        <v>70</v>
      </c>
      <c r="N5800" t="n">
        <v>70</v>
      </c>
    </row>
    <row r="5802">
      <c r="A5802" s="1">
        <f>== Cluster 187 – 4 Fragen – alle Fragen identisch ===</f>
        <v/>
      </c>
      <c r="B5802" s="1" t="n"/>
      <c r="C5802" s="1" t="n"/>
      <c r="D5802" s="1" t="n"/>
      <c r="E5802" s="1" t="n"/>
      <c r="F5802" s="1" t="n"/>
      <c r="G5802" s="1" t="n"/>
      <c r="H5802" s="1" t="n"/>
      <c r="I5802" s="1" t="n"/>
      <c r="J5802" s="1" t="n"/>
      <c r="K5802" s="1" t="n"/>
      <c r="L5802" s="1" t="n"/>
      <c r="M5802" s="1" t="n"/>
      <c r="N5802" s="1" t="n"/>
    </row>
    <row r="5803">
      <c r="A5803" t="inlineStr">
        <is>
          <t>ID_Wahl</t>
        </is>
      </c>
      <c r="B5803" t="inlineStr">
        <is>
          <t>Datum</t>
        </is>
      </c>
      <c r="C5803" t="inlineStr">
        <is>
          <t>Frage_ID</t>
        </is>
      </c>
      <c r="D5803" t="inlineStr">
        <is>
          <t>Frage_Text</t>
        </is>
      </c>
      <c r="E5803" t="inlineStr">
        <is>
          <t>Frage_Typ</t>
        </is>
      </c>
      <c r="F5803" t="inlineStr">
        <is>
          <t>Bereich_ID</t>
        </is>
      </c>
      <c r="G5803" t="inlineStr">
        <is>
          <t>Bereich</t>
        </is>
      </c>
      <c r="H5803" t="inlineStr">
        <is>
          <t>ID_gesamt</t>
        </is>
      </c>
      <c r="I5803" t="inlineStr">
        <is>
          <t>Sprache</t>
        </is>
      </c>
      <c r="J5803" t="inlineStr">
        <is>
          <t>Duplikat</t>
        </is>
      </c>
      <c r="K5803" t="inlineStr">
        <is>
          <t>Frage_Hash</t>
        </is>
      </c>
      <c r="L5803" t="inlineStr">
        <is>
          <t>Duplikat_Gruppe</t>
        </is>
      </c>
      <c r="M5803" t="inlineStr">
        <is>
          <t>Cluster_Duplikate</t>
        </is>
      </c>
      <c r="N5803" t="inlineStr">
        <is>
          <t>Cluster_Final</t>
        </is>
      </c>
    </row>
    <row r="5804">
      <c r="A5804" t="n">
        <v>49</v>
      </c>
      <c r="B5804" s="2" t="n">
        <v>44101</v>
      </c>
      <c r="C5804" t="n">
        <v>1349</v>
      </c>
      <c r="D5804" t="inlineStr">
        <is>
          <t>Braucht es zur Wahrung der öffentlichen Sicherheit in der Stadt eine stärkere sichtbare Präsenz der Polizei?</t>
        </is>
      </c>
      <c r="E5804" t="inlineStr">
        <is>
          <t>options4</t>
        </is>
      </c>
      <c r="F5804" t="n">
        <v>5234</v>
      </c>
      <c r="G5804" t="inlineStr">
        <is>
          <t>Sicherheit &amp; Polizei</t>
        </is>
      </c>
      <c r="H5804" t="inlineStr">
        <is>
          <t>Q00354</t>
        </is>
      </c>
      <c r="I5804" t="inlineStr">
        <is>
          <t>de</t>
        </is>
      </c>
      <c r="J5804" t="b">
        <v>1</v>
      </c>
      <c r="K5804" t="inlineStr">
        <is>
          <t>db21ed6e9af75b43f0a4d528ee6bd3dc</t>
        </is>
      </c>
      <c r="L5804" t="inlineStr">
        <is>
          <t>db21ed6e9af75b43f0a4d528ee6bd3dc</t>
        </is>
      </c>
      <c r="M5804" t="n">
        <v>187</v>
      </c>
      <c r="N5804" t="n">
        <v>187</v>
      </c>
    </row>
    <row r="5805">
      <c r="A5805" t="n">
        <v>18</v>
      </c>
      <c r="B5805" s="2" t="n">
        <v>44101</v>
      </c>
      <c r="C5805" t="n">
        <v>1809</v>
      </c>
      <c r="D5805" t="inlineStr">
        <is>
          <t>Braucht es zur Wahrung der öffentlichen Sicherheit in der Stadt eine stärkere sichtbare Präsenz der Polizei?</t>
        </is>
      </c>
      <c r="E5805" t="inlineStr">
        <is>
          <t>options4</t>
        </is>
      </c>
      <c r="F5805" t="n">
        <v>5224</v>
      </c>
      <c r="G5805" t="inlineStr">
        <is>
          <t>Sicherheit &amp; Polizei</t>
        </is>
      </c>
      <c r="H5805" t="inlineStr">
        <is>
          <t>Q00403</t>
        </is>
      </c>
      <c r="I5805" t="inlineStr">
        <is>
          <t>de</t>
        </is>
      </c>
      <c r="J5805" t="b">
        <v>1</v>
      </c>
      <c r="K5805" t="inlineStr">
        <is>
          <t>db21ed6e9af75b43f0a4d528ee6bd3dc</t>
        </is>
      </c>
      <c r="L5805" t="inlineStr">
        <is>
          <t>db21ed6e9af75b43f0a4d528ee6bd3dc</t>
        </is>
      </c>
      <c r="M5805" t="n">
        <v>187</v>
      </c>
      <c r="N5805" t="n">
        <v>187</v>
      </c>
    </row>
    <row r="5806">
      <c r="A5806" t="n">
        <v>51</v>
      </c>
      <c r="B5806" s="2" t="n">
        <v>44101</v>
      </c>
      <c r="C5806" t="n">
        <v>1613</v>
      </c>
      <c r="D5806" t="inlineStr">
        <is>
          <t>Braucht es zur Wahrung der öffentlichen Sicherheit in der Stadt eine stärkere sichtbare Präsenz der Polizei?</t>
        </is>
      </c>
      <c r="E5806" t="inlineStr">
        <is>
          <t>options4</t>
        </is>
      </c>
      <c r="F5806" t="n">
        <v>5232</v>
      </c>
      <c r="G5806" t="inlineStr">
        <is>
          <t>Sicherheit &amp; Polizei</t>
        </is>
      </c>
      <c r="H5806" t="inlineStr">
        <is>
          <t>Q00452</t>
        </is>
      </c>
      <c r="I5806" t="inlineStr">
        <is>
          <t>de</t>
        </is>
      </c>
      <c r="J5806" t="b">
        <v>1</v>
      </c>
      <c r="K5806" t="inlineStr">
        <is>
          <t>db21ed6e9af75b43f0a4d528ee6bd3dc</t>
        </is>
      </c>
      <c r="L5806" t="inlineStr">
        <is>
          <t>db21ed6e9af75b43f0a4d528ee6bd3dc</t>
        </is>
      </c>
      <c r="M5806" t="n">
        <v>187</v>
      </c>
      <c r="N5806" t="n">
        <v>187</v>
      </c>
    </row>
    <row r="5807">
      <c r="A5807" t="n">
        <v>33</v>
      </c>
      <c r="B5807" s="2" t="n">
        <v>44164</v>
      </c>
      <c r="C5807" t="n">
        <v>2678</v>
      </c>
      <c r="D5807" t="inlineStr">
        <is>
          <t>Braucht es zur Wahrung der öffentlichen Sicherheit in der Stadt eine stärkere sichtbare Präsenz der Polizei?</t>
        </is>
      </c>
      <c r="E5807" t="inlineStr">
        <is>
          <t>options4</t>
        </is>
      </c>
      <c r="F5807" t="n">
        <v>5229</v>
      </c>
      <c r="G5807" t="inlineStr">
        <is>
          <t>Sicherheit &amp; Polizei</t>
        </is>
      </c>
      <c r="H5807" t="inlineStr">
        <is>
          <t>Q00765</t>
        </is>
      </c>
      <c r="I5807" t="inlineStr">
        <is>
          <t>de</t>
        </is>
      </c>
      <c r="J5807" t="b">
        <v>1</v>
      </c>
      <c r="K5807" t="inlineStr">
        <is>
          <t>db21ed6e9af75b43f0a4d528ee6bd3dc</t>
        </is>
      </c>
      <c r="L5807" t="inlineStr">
        <is>
          <t>db21ed6e9af75b43f0a4d528ee6bd3dc</t>
        </is>
      </c>
      <c r="M5807" t="n">
        <v>187</v>
      </c>
      <c r="N5807" t="n">
        <v>187</v>
      </c>
    </row>
    <row r="5809">
      <c r="A5809" s="1">
        <f>== Cluster 185 – 4 Fragen – alle Fragen identisch ===</f>
        <v/>
      </c>
      <c r="B5809" s="1" t="n"/>
      <c r="C5809" s="1" t="n"/>
      <c r="D5809" s="1" t="n"/>
      <c r="E5809" s="1" t="n"/>
      <c r="F5809" s="1" t="n"/>
      <c r="G5809" s="1" t="n"/>
      <c r="H5809" s="1" t="n"/>
      <c r="I5809" s="1" t="n"/>
      <c r="J5809" s="1" t="n"/>
      <c r="K5809" s="1" t="n"/>
      <c r="L5809" s="1" t="n"/>
      <c r="M5809" s="1" t="n"/>
      <c r="N5809" s="1" t="n"/>
    </row>
    <row r="5810">
      <c r="A5810" t="inlineStr">
        <is>
          <t>ID_Wahl</t>
        </is>
      </c>
      <c r="B5810" t="inlineStr">
        <is>
          <t>Datum</t>
        </is>
      </c>
      <c r="C5810" t="inlineStr">
        <is>
          <t>Frage_ID</t>
        </is>
      </c>
      <c r="D5810" t="inlineStr">
        <is>
          <t>Frage_Text</t>
        </is>
      </c>
      <c r="E5810" t="inlineStr">
        <is>
          <t>Frage_Typ</t>
        </is>
      </c>
      <c r="F5810" t="inlineStr">
        <is>
          <t>Bereich_ID</t>
        </is>
      </c>
      <c r="G5810" t="inlineStr">
        <is>
          <t>Bereich</t>
        </is>
      </c>
      <c r="H5810" t="inlineStr">
        <is>
          <t>ID_gesamt</t>
        </is>
      </c>
      <c r="I5810" t="inlineStr">
        <is>
          <t>Sprache</t>
        </is>
      </c>
      <c r="J5810" t="inlineStr">
        <is>
          <t>Duplikat</t>
        </is>
      </c>
      <c r="K5810" t="inlineStr">
        <is>
          <t>Frage_Hash</t>
        </is>
      </c>
      <c r="L5810" t="inlineStr">
        <is>
          <t>Duplikat_Gruppe</t>
        </is>
      </c>
      <c r="M5810" t="inlineStr">
        <is>
          <t>Cluster_Duplikate</t>
        </is>
      </c>
      <c r="N5810" t="inlineStr">
        <is>
          <t>Cluster_Final</t>
        </is>
      </c>
    </row>
    <row r="5811">
      <c r="A5811" t="n">
        <v>49</v>
      </c>
      <c r="B5811" s="2" t="n">
        <v>44101</v>
      </c>
      <c r="C5811" t="n">
        <v>1334</v>
      </c>
      <c r="D5811" t="inlineStr">
        <is>
          <t>Soll das Stimmrechtsalter auf 16 Jahre gesenkt werden?</t>
        </is>
      </c>
      <c r="E5811" t="inlineStr">
        <is>
          <t>options4</t>
        </is>
      </c>
      <c r="F5811" t="n">
        <v>5140</v>
      </c>
      <c r="G5811" t="inlineStr">
        <is>
          <t>Politisches System &amp; Digitalisierung</t>
        </is>
      </c>
      <c r="H5811" t="inlineStr">
        <is>
          <t>Q00351</t>
        </is>
      </c>
      <c r="I5811" t="inlineStr">
        <is>
          <t>de</t>
        </is>
      </c>
      <c r="J5811" t="b">
        <v>1</v>
      </c>
      <c r="K5811" t="inlineStr">
        <is>
          <t>1a77e82117cd1486ccc5029a3c411526</t>
        </is>
      </c>
      <c r="L5811" t="inlineStr">
        <is>
          <t>1a77e82117cd1486ccc5029a3c411526</t>
        </is>
      </c>
      <c r="M5811" t="n">
        <v>185</v>
      </c>
      <c r="N5811" t="n">
        <v>185</v>
      </c>
    </row>
    <row r="5812">
      <c r="A5812" t="n">
        <v>103</v>
      </c>
      <c r="B5812" s="2" t="n">
        <v>44647</v>
      </c>
      <c r="C5812" t="n">
        <v>5244</v>
      </c>
      <c r="D5812" t="inlineStr">
        <is>
          <t>Soll das Stimmrechtsalter auf 16 Jahre gesenkt werden?</t>
        </is>
      </c>
      <c r="E5812" t="inlineStr">
        <is>
          <t>options4</t>
        </is>
      </c>
      <c r="F5812" t="n">
        <v>5565</v>
      </c>
      <c r="G5812" t="inlineStr">
        <is>
          <t>Politisches System &amp; Aussenbeziehungen</t>
        </is>
      </c>
      <c r="H5812" t="inlineStr">
        <is>
          <t>Q01606</t>
        </is>
      </c>
      <c r="I5812" t="inlineStr">
        <is>
          <t>de</t>
        </is>
      </c>
      <c r="J5812" t="b">
        <v>1</v>
      </c>
      <c r="K5812" t="inlineStr">
        <is>
          <t>1a77e82117cd1486ccc5029a3c411526</t>
        </is>
      </c>
      <c r="L5812" t="inlineStr">
        <is>
          <t>1a77e82117cd1486ccc5029a3c411526</t>
        </is>
      </c>
      <c r="M5812" t="n">
        <v>185</v>
      </c>
      <c r="N5812" t="n">
        <v>185</v>
      </c>
    </row>
    <row r="5813">
      <c r="A5813" t="n">
        <v>115</v>
      </c>
      <c r="B5813" s="2" t="n">
        <v>44836</v>
      </c>
      <c r="C5813" t="n">
        <v>6171</v>
      </c>
      <c r="D5813" t="inlineStr">
        <is>
          <t>Soll das Stimmrechtsalter auf 16 Jahre gesenkt werden?</t>
        </is>
      </c>
      <c r="E5813" t="inlineStr">
        <is>
          <t>options4</t>
        </is>
      </c>
      <c r="F5813" t="n">
        <v>5197</v>
      </c>
      <c r="G5813" t="inlineStr">
        <is>
          <t>Politisches System &amp; Digitalisierung</t>
        </is>
      </c>
      <c r="H5813" t="inlineStr">
        <is>
          <t>Q02150</t>
        </is>
      </c>
      <c r="I5813" t="inlineStr">
        <is>
          <t>de</t>
        </is>
      </c>
      <c r="J5813" t="b">
        <v>1</v>
      </c>
      <c r="K5813" t="inlineStr">
        <is>
          <t>1a77e82117cd1486ccc5029a3c411526</t>
        </is>
      </c>
      <c r="L5813" t="inlineStr">
        <is>
          <t>1a77e82117cd1486ccc5029a3c411526</t>
        </is>
      </c>
      <c r="M5813" t="n">
        <v>185</v>
      </c>
      <c r="N5813" t="n">
        <v>185</v>
      </c>
    </row>
    <row r="5814">
      <c r="A5814" t="n">
        <v>1084</v>
      </c>
      <c r="B5814" s="2" t="n">
        <v>45221</v>
      </c>
      <c r="C5814" t="n">
        <v>32262</v>
      </c>
      <c r="D5814" t="inlineStr">
        <is>
          <t>Soll das Stimmrechtsalter auf 16 Jahre gesenkt werden?</t>
        </is>
      </c>
      <c r="E5814" t="inlineStr">
        <is>
          <t>options4</t>
        </is>
      </c>
      <c r="F5814" t="n">
        <v>11460</v>
      </c>
      <c r="G5814" t="inlineStr">
        <is>
          <t>Demokratie, Medien &amp; Digitalisierung</t>
        </is>
      </c>
      <c r="H5814" t="inlineStr">
        <is>
          <t>Q02800</t>
        </is>
      </c>
      <c r="I5814" t="inlineStr">
        <is>
          <t>de</t>
        </is>
      </c>
      <c r="J5814" t="b">
        <v>1</v>
      </c>
      <c r="K5814" t="inlineStr">
        <is>
          <t>1a77e82117cd1486ccc5029a3c411526</t>
        </is>
      </c>
      <c r="L5814" t="inlineStr">
        <is>
          <t>1a77e82117cd1486ccc5029a3c411526</t>
        </is>
      </c>
      <c r="M5814" t="n">
        <v>185</v>
      </c>
      <c r="N5814" t="n">
        <v>185</v>
      </c>
    </row>
    <row r="5816">
      <c r="A5816" s="1">
        <f>== Cluster 677 – 4 Fragen – alle Fragen identisch ===</f>
        <v/>
      </c>
      <c r="B5816" s="1" t="n"/>
      <c r="C5816" s="1" t="n"/>
      <c r="D5816" s="1" t="n"/>
      <c r="E5816" s="1" t="n"/>
      <c r="F5816" s="1" t="n"/>
      <c r="G5816" s="1" t="n"/>
      <c r="H5816" s="1" t="n"/>
      <c r="I5816" s="1" t="n"/>
      <c r="J5816" s="1" t="n"/>
      <c r="K5816" s="1" t="n"/>
      <c r="L5816" s="1" t="n"/>
      <c r="M5816" s="1" t="n"/>
      <c r="N5816" s="1" t="n"/>
    </row>
    <row r="5817">
      <c r="A5817" t="inlineStr">
        <is>
          <t>ID_Wahl</t>
        </is>
      </c>
      <c r="B5817" t="inlineStr">
        <is>
          <t>Datum</t>
        </is>
      </c>
      <c r="C5817" t="inlineStr">
        <is>
          <t>Frage_ID</t>
        </is>
      </c>
      <c r="D5817" t="inlineStr">
        <is>
          <t>Frage_Text</t>
        </is>
      </c>
      <c r="E5817" t="inlineStr">
        <is>
          <t>Frage_Typ</t>
        </is>
      </c>
      <c r="F5817" t="inlineStr">
        <is>
          <t>Bereich_ID</t>
        </is>
      </c>
      <c r="G5817" t="inlineStr">
        <is>
          <t>Bereich</t>
        </is>
      </c>
      <c r="H5817" t="inlineStr">
        <is>
          <t>ID_gesamt</t>
        </is>
      </c>
      <c r="I5817" t="inlineStr">
        <is>
          <t>Sprache</t>
        </is>
      </c>
      <c r="J5817" t="inlineStr">
        <is>
          <t>Duplikat</t>
        </is>
      </c>
      <c r="K5817" t="inlineStr">
        <is>
          <t>Frage_Hash</t>
        </is>
      </c>
      <c r="L5817" t="inlineStr">
        <is>
          <t>Duplikat_Gruppe</t>
        </is>
      </c>
      <c r="M5817" t="inlineStr">
        <is>
          <t>Cluster_Duplikate</t>
        </is>
      </c>
      <c r="N5817" t="inlineStr">
        <is>
          <t>Cluster_Final</t>
        </is>
      </c>
    </row>
    <row r="5818">
      <c r="A5818" t="n">
        <v>123</v>
      </c>
      <c r="B5818" t="n">
        <v>2015</v>
      </c>
      <c r="C5818" t="n">
        <v>1871</v>
      </c>
      <c r="D5818" t="inlineStr">
        <is>
          <t>Soll das Stimmrecht für Ausländerinnen und Ausländer, die seit mindestens 10 Jahren in der Schweiz leben, auf kantonaler und kommunaler Ebene eingeführt werden?</t>
        </is>
      </c>
      <c r="E5818" t="inlineStr">
        <is>
          <t>Standard-4</t>
        </is>
      </c>
      <c r="F5818" t="n">
        <v>9</v>
      </c>
      <c r="G5818" t="inlineStr">
        <is>
          <t>Migration &amp; Integration</t>
        </is>
      </c>
      <c r="H5818" t="inlineStr">
        <is>
          <t>Q04591</t>
        </is>
      </c>
      <c r="I5818" t="inlineStr">
        <is>
          <t>de</t>
        </is>
      </c>
      <c r="J5818" t="b">
        <v>1</v>
      </c>
      <c r="K5818" t="inlineStr">
        <is>
          <t>d825ee5acf81327eac2723ced527df14</t>
        </is>
      </c>
      <c r="L5818" t="inlineStr">
        <is>
          <t>d825ee5acf81327eac2723ced527df14</t>
        </is>
      </c>
      <c r="M5818" t="n">
        <v>677</v>
      </c>
      <c r="N5818" t="n">
        <v>677</v>
      </c>
    </row>
    <row r="5819">
      <c r="A5819" t="n">
        <v>122</v>
      </c>
      <c r="B5819" t="n">
        <v>2016</v>
      </c>
      <c r="C5819" t="n">
        <v>1815</v>
      </c>
      <c r="D5819" t="inlineStr">
        <is>
          <t>Soll das Stimmrecht für Ausländerinnen und Ausländer, die seit mindestens 10 Jahren in der Schweiz leben, auf kantonaler und kommunaler Ebene eingeführt werden?</t>
        </is>
      </c>
      <c r="E5819" t="inlineStr">
        <is>
          <t>Standard-4</t>
        </is>
      </c>
      <c r="F5819" t="n">
        <v>9</v>
      </c>
      <c r="G5819" t="inlineStr">
        <is>
          <t>Migration &amp; Integration</t>
        </is>
      </c>
      <c r="H5819" t="inlineStr">
        <is>
          <t>Q04946</t>
        </is>
      </c>
      <c r="I5819" t="inlineStr">
        <is>
          <t>de</t>
        </is>
      </c>
      <c r="J5819" t="b">
        <v>1</v>
      </c>
      <c r="K5819" t="inlineStr">
        <is>
          <t>d825ee5acf81327eac2723ced527df14</t>
        </is>
      </c>
      <c r="L5819" t="inlineStr">
        <is>
          <t>d825ee5acf81327eac2723ced527df14</t>
        </is>
      </c>
      <c r="M5819" t="n">
        <v>677</v>
      </c>
      <c r="N5819" t="n">
        <v>677</v>
      </c>
    </row>
    <row r="5820">
      <c r="A5820" t="n">
        <v>122</v>
      </c>
      <c r="B5820" t="n">
        <v>2016</v>
      </c>
      <c r="C5820" t="n">
        <v>1815</v>
      </c>
      <c r="D5820" t="inlineStr">
        <is>
          <t>Soll das Stimmrecht für Ausländerinnen und Ausländer, die seit mindestens 10 Jahren in der Schweiz leben, auf kantonaler und kommunaler Ebene eingeführt werden?</t>
        </is>
      </c>
      <c r="E5820" t="inlineStr">
        <is>
          <t>Standard-4</t>
        </is>
      </c>
      <c r="F5820" t="n">
        <v>9</v>
      </c>
      <c r="G5820" t="inlineStr">
        <is>
          <t>Migration &amp; Integration</t>
        </is>
      </c>
      <c r="H5820" t="inlineStr">
        <is>
          <t>Q06296</t>
        </is>
      </c>
      <c r="I5820" t="inlineStr">
        <is>
          <t>de</t>
        </is>
      </c>
      <c r="J5820" t="b">
        <v>1</v>
      </c>
      <c r="K5820" t="inlineStr">
        <is>
          <t>d825ee5acf81327eac2723ced527df14</t>
        </is>
      </c>
      <c r="L5820" t="inlineStr">
        <is>
          <t>d825ee5acf81327eac2723ced527df14</t>
        </is>
      </c>
      <c r="M5820" t="n">
        <v>677</v>
      </c>
      <c r="N5820" t="n">
        <v>677</v>
      </c>
    </row>
    <row r="5821">
      <c r="A5821" t="n">
        <v>123</v>
      </c>
      <c r="B5821" t="n">
        <v>2016</v>
      </c>
      <c r="C5821" t="n">
        <v>1871</v>
      </c>
      <c r="D5821" t="inlineStr">
        <is>
          <t>Soll das Stimmrecht für Ausländerinnen und Ausländer, die seit mindestens 10 Jahren in der Schweiz leben, auf kantonaler und kommunaler Ebene eingeführt werden?</t>
        </is>
      </c>
      <c r="E5821" t="inlineStr">
        <is>
          <t>Standard-4</t>
        </is>
      </c>
      <c r="F5821" t="n">
        <v>9</v>
      </c>
      <c r="G5821" t="inlineStr">
        <is>
          <t>Migration &amp; Integration</t>
        </is>
      </c>
      <c r="H5821" t="inlineStr">
        <is>
          <t>Q06700</t>
        </is>
      </c>
      <c r="I5821" t="inlineStr">
        <is>
          <t>de</t>
        </is>
      </c>
      <c r="J5821" t="b">
        <v>1</v>
      </c>
      <c r="K5821" t="inlineStr">
        <is>
          <t>d825ee5acf81327eac2723ced527df14</t>
        </is>
      </c>
      <c r="L5821" t="inlineStr">
        <is>
          <t>d825ee5acf81327eac2723ced527df14</t>
        </is>
      </c>
      <c r="M5821" t="n">
        <v>677</v>
      </c>
      <c r="N5821" t="n">
        <v>677</v>
      </c>
    </row>
    <row r="5823">
      <c r="A5823" s="1">
        <f>== Cluster 1138 – 4 Fragen – alle Fragen identisch ===</f>
        <v/>
      </c>
      <c r="B5823" s="1" t="n"/>
      <c r="C5823" s="1" t="n"/>
      <c r="D5823" s="1" t="n"/>
      <c r="E5823" s="1" t="n"/>
      <c r="F5823" s="1" t="n"/>
      <c r="G5823" s="1" t="n"/>
      <c r="H5823" s="1" t="n"/>
      <c r="I5823" s="1" t="n"/>
      <c r="J5823" s="1" t="n"/>
      <c r="K5823" s="1" t="n"/>
      <c r="L5823" s="1" t="n"/>
      <c r="M5823" s="1" t="n"/>
      <c r="N5823" s="1" t="n"/>
    </row>
    <row r="5824">
      <c r="A5824" t="inlineStr">
        <is>
          <t>ID_Wahl</t>
        </is>
      </c>
      <c r="B5824" t="inlineStr">
        <is>
          <t>Datum</t>
        </is>
      </c>
      <c r="C5824" t="inlineStr">
        <is>
          <t>Frage_ID</t>
        </is>
      </c>
      <c r="D5824" t="inlineStr">
        <is>
          <t>Frage_Text</t>
        </is>
      </c>
      <c r="E5824" t="inlineStr">
        <is>
          <t>Frage_Typ</t>
        </is>
      </c>
      <c r="F5824" t="inlineStr">
        <is>
          <t>Bereich_ID</t>
        </is>
      </c>
      <c r="G5824" t="inlineStr">
        <is>
          <t>Bereich</t>
        </is>
      </c>
      <c r="H5824" t="inlineStr">
        <is>
          <t>ID_gesamt</t>
        </is>
      </c>
      <c r="I5824" t="inlineStr">
        <is>
          <t>Sprache</t>
        </is>
      </c>
      <c r="J5824" t="inlineStr">
        <is>
          <t>Duplikat</t>
        </is>
      </c>
      <c r="K5824" t="inlineStr">
        <is>
          <t>Frage_Hash</t>
        </is>
      </c>
      <c r="L5824" t="inlineStr">
        <is>
          <t>Duplikat_Gruppe</t>
        </is>
      </c>
      <c r="M5824" t="inlineStr">
        <is>
          <t>Cluster_Duplikate</t>
        </is>
      </c>
      <c r="N5824" t="inlineStr">
        <is>
          <t>Cluster_Final</t>
        </is>
      </c>
    </row>
    <row r="5825">
      <c r="A5825" t="n">
        <v/>
      </c>
      <c r="B5825" t="n">
        <v>2018</v>
      </c>
      <c r="C5825" t="n">
        <v/>
      </c>
      <c r="D5825" t="inlineStr">
        <is>
          <t>Soll die Aufenthaltserlaubnis für Migrant/innen aus Nicht-EU/EFTA- Staaten schweizweit an die Erfüllung verbindlicher Integrationsvereinbarungen geknüpft werden?</t>
        </is>
      </c>
      <c r="E5825" t="n">
        <v/>
      </c>
      <c r="F5825" t="n">
        <v>9</v>
      </c>
      <c r="G5825" t="inlineStr">
        <is>
          <t>Migration &amp; Integration</t>
        </is>
      </c>
      <c r="H5825" t="inlineStr">
        <is>
          <t>Q05631</t>
        </is>
      </c>
      <c r="I5825" t="inlineStr">
        <is>
          <t>de</t>
        </is>
      </c>
      <c r="J5825" t="b">
        <v>1</v>
      </c>
      <c r="K5825" t="inlineStr">
        <is>
          <t>bab13a1c3ea08f30627b8eaa82b21f25</t>
        </is>
      </c>
      <c r="L5825" t="inlineStr">
        <is>
          <t>bab13a1c3ea08f30627b8eaa82b21f25</t>
        </is>
      </c>
      <c r="M5825" t="n">
        <v>1138</v>
      </c>
      <c r="N5825" t="n">
        <v>1138</v>
      </c>
    </row>
    <row r="5826">
      <c r="A5826" t="n">
        <v/>
      </c>
      <c r="B5826" t="n">
        <v>2018</v>
      </c>
      <c r="C5826" t="n">
        <v/>
      </c>
      <c r="D5826" t="inlineStr">
        <is>
          <t>Soll die Aufenthaltserlaubnis für Migrant/innen aus Nicht-EU/EFTA- Staaten schweizweit an die Erfüllung verbindlicher Integrationsvereinbarungen geknüpft werden?</t>
        </is>
      </c>
      <c r="E5826" t="n">
        <v/>
      </c>
      <c r="F5826" t="n">
        <v>9</v>
      </c>
      <c r="G5826" t="inlineStr">
        <is>
          <t>Migration &amp; Integration</t>
        </is>
      </c>
      <c r="H5826" t="inlineStr">
        <is>
          <t>Q05668</t>
        </is>
      </c>
      <c r="I5826" t="inlineStr">
        <is>
          <t>de</t>
        </is>
      </c>
      <c r="J5826" t="b">
        <v>1</v>
      </c>
      <c r="K5826" t="inlineStr">
        <is>
          <t>bab13a1c3ea08f30627b8eaa82b21f25</t>
        </is>
      </c>
      <c r="L5826" t="inlineStr">
        <is>
          <t>bab13a1c3ea08f30627b8eaa82b21f25</t>
        </is>
      </c>
      <c r="M5826" t="n">
        <v>1138</v>
      </c>
      <c r="N5826" t="n">
        <v>1138</v>
      </c>
    </row>
    <row r="5827">
      <c r="A5827" t="n">
        <v/>
      </c>
      <c r="B5827" t="n">
        <v>2018</v>
      </c>
      <c r="C5827" t="n">
        <v/>
      </c>
      <c r="D5827" t="inlineStr">
        <is>
          <t>Soll die Aufenthaltserlaubnis für Migrant/innen aus Nicht-EU/EFTA- Staaten schweizweit an die Erfüllung verbindlicher Integrationsvereinbarungen geknüpft werden?</t>
        </is>
      </c>
      <c r="E5827" t="n">
        <v/>
      </c>
      <c r="F5827" t="n">
        <v>9</v>
      </c>
      <c r="G5827" t="inlineStr">
        <is>
          <t>Migration &amp; Integration</t>
        </is>
      </c>
      <c r="H5827" t="inlineStr">
        <is>
          <t>Q07682</t>
        </is>
      </c>
      <c r="I5827" t="inlineStr">
        <is>
          <t>de</t>
        </is>
      </c>
      <c r="J5827" t="b">
        <v>1</v>
      </c>
      <c r="K5827" t="inlineStr">
        <is>
          <t>bab13a1c3ea08f30627b8eaa82b21f25</t>
        </is>
      </c>
      <c r="L5827" t="inlineStr">
        <is>
          <t>bab13a1c3ea08f30627b8eaa82b21f25</t>
        </is>
      </c>
      <c r="M5827" t="n">
        <v>1138</v>
      </c>
      <c r="N5827" t="n">
        <v>1138</v>
      </c>
    </row>
    <row r="5828">
      <c r="A5828" t="n">
        <v/>
      </c>
      <c r="B5828" t="n">
        <v>2018</v>
      </c>
      <c r="C5828" t="n">
        <v/>
      </c>
      <c r="D5828" t="inlineStr">
        <is>
          <t>Soll die Aufenthaltserlaubnis für Migrant/innen aus Nicht-EU/EFTA- Staaten schweizweit an die Erfüllung verbindlicher Integrationsvereinbarungen geknüpft werden?</t>
        </is>
      </c>
      <c r="E5828" t="n">
        <v/>
      </c>
      <c r="F5828" t="n">
        <v>9</v>
      </c>
      <c r="G5828" t="inlineStr">
        <is>
          <t>Migration &amp; Integration</t>
        </is>
      </c>
      <c r="H5828" t="inlineStr">
        <is>
          <t>Q07719</t>
        </is>
      </c>
      <c r="I5828" t="inlineStr">
        <is>
          <t>de</t>
        </is>
      </c>
      <c r="J5828" t="b">
        <v>1</v>
      </c>
      <c r="K5828" t="inlineStr">
        <is>
          <t>bab13a1c3ea08f30627b8eaa82b21f25</t>
        </is>
      </c>
      <c r="L5828" t="inlineStr">
        <is>
          <t>bab13a1c3ea08f30627b8eaa82b21f25</t>
        </is>
      </c>
      <c r="M5828" t="n">
        <v>1138</v>
      </c>
      <c r="N5828" t="n">
        <v>1138</v>
      </c>
    </row>
    <row r="5830">
      <c r="A5830" s="1">
        <f>== Cluster 1139 – 4 Fragen – alle Fragen identisch ===</f>
        <v/>
      </c>
      <c r="B5830" s="1" t="n"/>
      <c r="C5830" s="1" t="n"/>
      <c r="D5830" s="1" t="n"/>
      <c r="E5830" s="1" t="n"/>
      <c r="F5830" s="1" t="n"/>
      <c r="G5830" s="1" t="n"/>
      <c r="H5830" s="1" t="n"/>
      <c r="I5830" s="1" t="n"/>
      <c r="J5830" s="1" t="n"/>
      <c r="K5830" s="1" t="n"/>
      <c r="L5830" s="1" t="n"/>
      <c r="M5830" s="1" t="n"/>
      <c r="N5830" s="1" t="n"/>
    </row>
    <row r="5831">
      <c r="A5831" t="inlineStr">
        <is>
          <t>ID_Wahl</t>
        </is>
      </c>
      <c r="B5831" t="inlineStr">
        <is>
          <t>Datum</t>
        </is>
      </c>
      <c r="C5831" t="inlineStr">
        <is>
          <t>Frage_ID</t>
        </is>
      </c>
      <c r="D5831" t="inlineStr">
        <is>
          <t>Frage_Text</t>
        </is>
      </c>
      <c r="E5831" t="inlineStr">
        <is>
          <t>Frage_Typ</t>
        </is>
      </c>
      <c r="F5831" t="inlineStr">
        <is>
          <t>Bereich_ID</t>
        </is>
      </c>
      <c r="G5831" t="inlineStr">
        <is>
          <t>Bereich</t>
        </is>
      </c>
      <c r="H5831" t="inlineStr">
        <is>
          <t>ID_gesamt</t>
        </is>
      </c>
      <c r="I5831" t="inlineStr">
        <is>
          <t>Sprache</t>
        </is>
      </c>
      <c r="J5831" t="inlineStr">
        <is>
          <t>Duplikat</t>
        </is>
      </c>
      <c r="K5831" t="inlineStr">
        <is>
          <t>Frage_Hash</t>
        </is>
      </c>
      <c r="L5831" t="inlineStr">
        <is>
          <t>Duplikat_Gruppe</t>
        </is>
      </c>
      <c r="M5831" t="inlineStr">
        <is>
          <t>Cluster_Duplikate</t>
        </is>
      </c>
      <c r="N5831" t="inlineStr">
        <is>
          <t>Cluster_Final</t>
        </is>
      </c>
    </row>
    <row r="5832">
      <c r="A5832" t="n">
        <v/>
      </c>
      <c r="B5832" t="n">
        <v>2018</v>
      </c>
      <c r="C5832" t="n">
        <v/>
      </c>
      <c r="D5832" t="inlineStr">
        <is>
          <t>Hat für Sie die eigenständige Begrenzung der Zuwanderung durch die Schweiz Priorität gegenüber dem Erhalt der Bilateralen Verträge mit der EU?</t>
        </is>
      </c>
      <c r="E5832" t="n">
        <v/>
      </c>
      <c r="F5832" t="n">
        <v>9</v>
      </c>
      <c r="G5832" t="inlineStr">
        <is>
          <t>Migration &amp; Integration</t>
        </is>
      </c>
      <c r="H5832" t="inlineStr">
        <is>
          <t>Q05633</t>
        </is>
      </c>
      <c r="I5832" t="inlineStr">
        <is>
          <t>de</t>
        </is>
      </c>
      <c r="J5832" t="b">
        <v>1</v>
      </c>
      <c r="K5832" t="inlineStr">
        <is>
          <t>a72c783df8bdc29ab4d9cfb6fa51b4bf</t>
        </is>
      </c>
      <c r="L5832" t="inlineStr">
        <is>
          <t>a72c783df8bdc29ab4d9cfb6fa51b4bf</t>
        </is>
      </c>
      <c r="M5832" t="n">
        <v>1139</v>
      </c>
      <c r="N5832" t="n">
        <v>1139</v>
      </c>
    </row>
    <row r="5833">
      <c r="A5833" t="n">
        <v/>
      </c>
      <c r="B5833" t="n">
        <v>2018</v>
      </c>
      <c r="C5833" t="n">
        <v/>
      </c>
      <c r="D5833" t="inlineStr">
        <is>
          <t>Hat für Sie die eigenständige Begrenzung der Zuwanderung durch die Schweiz Priorität gegenüber dem Erhalt der Bilateralen Verträge mit der EU?</t>
        </is>
      </c>
      <c r="E5833" t="n">
        <v/>
      </c>
      <c r="F5833" t="n">
        <v>9</v>
      </c>
      <c r="G5833" t="inlineStr">
        <is>
          <t>Migration &amp; Integration</t>
        </is>
      </c>
      <c r="H5833" t="inlineStr">
        <is>
          <t>Q05670</t>
        </is>
      </c>
      <c r="I5833" t="inlineStr">
        <is>
          <t>de</t>
        </is>
      </c>
      <c r="J5833" t="b">
        <v>1</v>
      </c>
      <c r="K5833" t="inlineStr">
        <is>
          <t>a72c783df8bdc29ab4d9cfb6fa51b4bf</t>
        </is>
      </c>
      <c r="L5833" t="inlineStr">
        <is>
          <t>a72c783df8bdc29ab4d9cfb6fa51b4bf</t>
        </is>
      </c>
      <c r="M5833" t="n">
        <v>1139</v>
      </c>
      <c r="N5833" t="n">
        <v>1139</v>
      </c>
    </row>
    <row r="5834">
      <c r="A5834" t="n">
        <v/>
      </c>
      <c r="B5834" t="n">
        <v>2018</v>
      </c>
      <c r="C5834" t="n">
        <v/>
      </c>
      <c r="D5834" t="inlineStr">
        <is>
          <t>Hat für Sie die eigenständige Begrenzung der Zuwanderung durch die Schweiz Priorität gegenüber dem Erhalt der Bilateralen Verträge mit der EU?</t>
        </is>
      </c>
      <c r="E5834" t="n">
        <v/>
      </c>
      <c r="F5834" t="n">
        <v>9</v>
      </c>
      <c r="G5834" t="inlineStr">
        <is>
          <t>Migration &amp; Integration</t>
        </is>
      </c>
      <c r="H5834" t="inlineStr">
        <is>
          <t>Q07684</t>
        </is>
      </c>
      <c r="I5834" t="inlineStr">
        <is>
          <t>de</t>
        </is>
      </c>
      <c r="J5834" t="b">
        <v>1</v>
      </c>
      <c r="K5834" t="inlineStr">
        <is>
          <t>a72c783df8bdc29ab4d9cfb6fa51b4bf</t>
        </is>
      </c>
      <c r="L5834" t="inlineStr">
        <is>
          <t>a72c783df8bdc29ab4d9cfb6fa51b4bf</t>
        </is>
      </c>
      <c r="M5834" t="n">
        <v>1139</v>
      </c>
      <c r="N5834" t="n">
        <v>1139</v>
      </c>
    </row>
    <row r="5835">
      <c r="A5835" t="n">
        <v/>
      </c>
      <c r="B5835" t="n">
        <v>2018</v>
      </c>
      <c r="C5835" t="n">
        <v/>
      </c>
      <c r="D5835" t="inlineStr">
        <is>
          <t>Hat für Sie die eigenständige Begrenzung der Zuwanderung durch die Schweiz Priorität gegenüber dem Erhalt der Bilateralen Verträge mit der EU?</t>
        </is>
      </c>
      <c r="E5835" t="n">
        <v/>
      </c>
      <c r="F5835" t="n">
        <v>9</v>
      </c>
      <c r="G5835" t="inlineStr">
        <is>
          <t>Migration &amp; Integration</t>
        </is>
      </c>
      <c r="H5835" t="inlineStr">
        <is>
          <t>Q07721</t>
        </is>
      </c>
      <c r="I5835" t="inlineStr">
        <is>
          <t>de</t>
        </is>
      </c>
      <c r="J5835" t="b">
        <v>1</v>
      </c>
      <c r="K5835" t="inlineStr">
        <is>
          <t>a72c783df8bdc29ab4d9cfb6fa51b4bf</t>
        </is>
      </c>
      <c r="L5835" t="inlineStr">
        <is>
          <t>a72c783df8bdc29ab4d9cfb6fa51b4bf</t>
        </is>
      </c>
      <c r="M5835" t="n">
        <v>1139</v>
      </c>
      <c r="N5835" t="n">
        <v>1139</v>
      </c>
    </row>
    <row r="5837">
      <c r="A5837" s="1">
        <f>== Cluster 1140 – 4 Fragen – alle Fragen identisch ===</f>
        <v/>
      </c>
      <c r="B5837" s="1" t="n"/>
      <c r="C5837" s="1" t="n"/>
      <c r="D5837" s="1" t="n"/>
      <c r="E5837" s="1" t="n"/>
      <c r="F5837" s="1" t="n"/>
      <c r="G5837" s="1" t="n"/>
      <c r="H5837" s="1" t="n"/>
      <c r="I5837" s="1" t="n"/>
      <c r="J5837" s="1" t="n"/>
      <c r="K5837" s="1" t="n"/>
      <c r="L5837" s="1" t="n"/>
      <c r="M5837" s="1" t="n"/>
      <c r="N5837" s="1" t="n"/>
    </row>
    <row r="5838">
      <c r="A5838" t="inlineStr">
        <is>
          <t>ID_Wahl</t>
        </is>
      </c>
      <c r="B5838" t="inlineStr">
        <is>
          <t>Datum</t>
        </is>
      </c>
      <c r="C5838" t="inlineStr">
        <is>
          <t>Frage_ID</t>
        </is>
      </c>
      <c r="D5838" t="inlineStr">
        <is>
          <t>Frage_Text</t>
        </is>
      </c>
      <c r="E5838" t="inlineStr">
        <is>
          <t>Frage_Typ</t>
        </is>
      </c>
      <c r="F5838" t="inlineStr">
        <is>
          <t>Bereich_ID</t>
        </is>
      </c>
      <c r="G5838" t="inlineStr">
        <is>
          <t>Bereich</t>
        </is>
      </c>
      <c r="H5838" t="inlineStr">
        <is>
          <t>ID_gesamt</t>
        </is>
      </c>
      <c r="I5838" t="inlineStr">
        <is>
          <t>Sprache</t>
        </is>
      </c>
      <c r="J5838" t="inlineStr">
        <is>
          <t>Duplikat</t>
        </is>
      </c>
      <c r="K5838" t="inlineStr">
        <is>
          <t>Frage_Hash</t>
        </is>
      </c>
      <c r="L5838" t="inlineStr">
        <is>
          <t>Duplikat_Gruppe</t>
        </is>
      </c>
      <c r="M5838" t="inlineStr">
        <is>
          <t>Cluster_Duplikate</t>
        </is>
      </c>
      <c r="N5838" t="inlineStr">
        <is>
          <t>Cluster_Final</t>
        </is>
      </c>
    </row>
    <row r="5839">
      <c r="A5839" t="n">
        <v/>
      </c>
      <c r="B5839" t="n">
        <v>2018</v>
      </c>
      <c r="C5839" t="n">
        <v/>
      </c>
      <c r="D5839" t="inlineStr">
        <is>
          <t>Soll die Einbürgerung von Ausländer/innen der dritten Generation weiter erleichtert werden?</t>
        </is>
      </c>
      <c r="E5839" t="n">
        <v/>
      </c>
      <c r="F5839" t="n">
        <v>9</v>
      </c>
      <c r="G5839" t="inlineStr">
        <is>
          <t>Migration &amp; Integration</t>
        </is>
      </c>
      <c r="H5839" t="inlineStr">
        <is>
          <t>Q05634</t>
        </is>
      </c>
      <c r="I5839" t="inlineStr">
        <is>
          <t>de</t>
        </is>
      </c>
      <c r="J5839" t="b">
        <v>1</v>
      </c>
      <c r="K5839" t="inlineStr">
        <is>
          <t>ee623b27df08ee87c0a52936270d7194</t>
        </is>
      </c>
      <c r="L5839" t="inlineStr">
        <is>
          <t>ee623b27df08ee87c0a52936270d7194</t>
        </is>
      </c>
      <c r="M5839" t="n">
        <v>1140</v>
      </c>
      <c r="N5839" t="n">
        <v>1140</v>
      </c>
    </row>
    <row r="5840">
      <c r="A5840" t="n">
        <v/>
      </c>
      <c r="B5840" t="n">
        <v>2018</v>
      </c>
      <c r="C5840" t="n">
        <v/>
      </c>
      <c r="D5840" t="inlineStr">
        <is>
          <t>Soll die Einbürgerung von Ausländer/innen der dritten Generation weiter erleichtert werden?</t>
        </is>
      </c>
      <c r="E5840" t="n">
        <v/>
      </c>
      <c r="F5840" t="n">
        <v>9</v>
      </c>
      <c r="G5840" t="inlineStr">
        <is>
          <t>Migration &amp; Integration</t>
        </is>
      </c>
      <c r="H5840" t="inlineStr">
        <is>
          <t>Q05671</t>
        </is>
      </c>
      <c r="I5840" t="inlineStr">
        <is>
          <t>de</t>
        </is>
      </c>
      <c r="J5840" t="b">
        <v>1</v>
      </c>
      <c r="K5840" t="inlineStr">
        <is>
          <t>ee623b27df08ee87c0a52936270d7194</t>
        </is>
      </c>
      <c r="L5840" t="inlineStr">
        <is>
          <t>ee623b27df08ee87c0a52936270d7194</t>
        </is>
      </c>
      <c r="M5840" t="n">
        <v>1140</v>
      </c>
      <c r="N5840" t="n">
        <v>1140</v>
      </c>
    </row>
    <row r="5841">
      <c r="A5841" t="n">
        <v/>
      </c>
      <c r="B5841" t="n">
        <v>2018</v>
      </c>
      <c r="C5841" t="n">
        <v/>
      </c>
      <c r="D5841" t="inlineStr">
        <is>
          <t>Soll die Einbürgerung von Ausländer/innen der dritten Generation weiter erleichtert werden?</t>
        </is>
      </c>
      <c r="E5841" t="n">
        <v/>
      </c>
      <c r="F5841" t="n">
        <v>9</v>
      </c>
      <c r="G5841" t="inlineStr">
        <is>
          <t>Migration &amp; Integration</t>
        </is>
      </c>
      <c r="H5841" t="inlineStr">
        <is>
          <t>Q07685</t>
        </is>
      </c>
      <c r="I5841" t="inlineStr">
        <is>
          <t>de</t>
        </is>
      </c>
      <c r="J5841" t="b">
        <v>1</v>
      </c>
      <c r="K5841" t="inlineStr">
        <is>
          <t>ee623b27df08ee87c0a52936270d7194</t>
        </is>
      </c>
      <c r="L5841" t="inlineStr">
        <is>
          <t>ee623b27df08ee87c0a52936270d7194</t>
        </is>
      </c>
      <c r="M5841" t="n">
        <v>1140</v>
      </c>
      <c r="N5841" t="n">
        <v>1140</v>
      </c>
    </row>
    <row r="5842">
      <c r="A5842" t="n">
        <v/>
      </c>
      <c r="B5842" t="n">
        <v>2018</v>
      </c>
      <c r="C5842" t="n">
        <v/>
      </c>
      <c r="D5842" t="inlineStr">
        <is>
          <t>Soll die Einbürgerung von Ausländer/innen der dritten Generation weiter erleichtert werden?</t>
        </is>
      </c>
      <c r="E5842" t="n">
        <v/>
      </c>
      <c r="F5842" t="n">
        <v>9</v>
      </c>
      <c r="G5842" t="inlineStr">
        <is>
          <t>Migration &amp; Integration</t>
        </is>
      </c>
      <c r="H5842" t="inlineStr">
        <is>
          <t>Q07722</t>
        </is>
      </c>
      <c r="I5842" t="inlineStr">
        <is>
          <t>de</t>
        </is>
      </c>
      <c r="J5842" t="b">
        <v>1</v>
      </c>
      <c r="K5842" t="inlineStr">
        <is>
          <t>ee623b27df08ee87c0a52936270d7194</t>
        </is>
      </c>
      <c r="L5842" t="inlineStr">
        <is>
          <t>ee623b27df08ee87c0a52936270d7194</t>
        </is>
      </c>
      <c r="M5842" t="n">
        <v>1140</v>
      </c>
      <c r="N5842" t="n">
        <v>1140</v>
      </c>
    </row>
    <row r="5844">
      <c r="A5844" s="1">
        <f>== Cluster 1141 – 4 Fragen – alle Fragen identisch ===</f>
        <v/>
      </c>
      <c r="B5844" s="1" t="n"/>
      <c r="C5844" s="1" t="n"/>
      <c r="D5844" s="1" t="n"/>
      <c r="E5844" s="1" t="n"/>
      <c r="F5844" s="1" t="n"/>
      <c r="G5844" s="1" t="n"/>
      <c r="H5844" s="1" t="n"/>
      <c r="I5844" s="1" t="n"/>
      <c r="J5844" s="1" t="n"/>
      <c r="K5844" s="1" t="n"/>
      <c r="L5844" s="1" t="n"/>
      <c r="M5844" s="1" t="n"/>
      <c r="N5844" s="1" t="n"/>
    </row>
    <row r="5845">
      <c r="A5845" t="inlineStr">
        <is>
          <t>ID_Wahl</t>
        </is>
      </c>
      <c r="B5845" t="inlineStr">
        <is>
          <t>Datum</t>
        </is>
      </c>
      <c r="C5845" t="inlineStr">
        <is>
          <t>Frage_ID</t>
        </is>
      </c>
      <c r="D5845" t="inlineStr">
        <is>
          <t>Frage_Text</t>
        </is>
      </c>
      <c r="E5845" t="inlineStr">
        <is>
          <t>Frage_Typ</t>
        </is>
      </c>
      <c r="F5845" t="inlineStr">
        <is>
          <t>Bereich_ID</t>
        </is>
      </c>
      <c r="G5845" t="inlineStr">
        <is>
          <t>Bereich</t>
        </is>
      </c>
      <c r="H5845" t="inlineStr">
        <is>
          <t>ID_gesamt</t>
        </is>
      </c>
      <c r="I5845" t="inlineStr">
        <is>
          <t>Sprache</t>
        </is>
      </c>
      <c r="J5845" t="inlineStr">
        <is>
          <t>Duplikat</t>
        </is>
      </c>
      <c r="K5845" t="inlineStr">
        <is>
          <t>Frage_Hash</t>
        </is>
      </c>
      <c r="L5845" t="inlineStr">
        <is>
          <t>Duplikat_Gruppe</t>
        </is>
      </c>
      <c r="M5845" t="inlineStr">
        <is>
          <t>Cluster_Duplikate</t>
        </is>
      </c>
      <c r="N5845" t="inlineStr">
        <is>
          <t>Cluster_Final</t>
        </is>
      </c>
    </row>
    <row r="5846">
      <c r="A5846" t="n">
        <v/>
      </c>
      <c r="B5846" t="n">
        <v>2018</v>
      </c>
      <c r="C5846" t="n">
        <v/>
      </c>
      <c r="D5846" t="inlineStr">
        <is>
          <t>Finden Sie es richtig, dass die öffentliche Hand die ausserfamiliäre Kinderbetreuung finanziell unterstützt?</t>
        </is>
      </c>
      <c r="E5846" t="n">
        <v/>
      </c>
      <c r="F5846" t="n">
        <v>12</v>
      </c>
      <c r="G5846" t="inlineStr">
        <is>
          <t>Sozialstaat &amp; Familie</t>
        </is>
      </c>
      <c r="H5846" t="inlineStr">
        <is>
          <t>Q05637</t>
        </is>
      </c>
      <c r="I5846" t="inlineStr">
        <is>
          <t>de</t>
        </is>
      </c>
      <c r="J5846" t="b">
        <v>1</v>
      </c>
      <c r="K5846" t="inlineStr">
        <is>
          <t>524c5b1818612555f1ce8fe6b1db2e78</t>
        </is>
      </c>
      <c r="L5846" t="inlineStr">
        <is>
          <t>524c5b1818612555f1ce8fe6b1db2e78</t>
        </is>
      </c>
      <c r="M5846" t="n">
        <v>1141</v>
      </c>
      <c r="N5846" t="n">
        <v>1141</v>
      </c>
    </row>
    <row r="5847">
      <c r="A5847" t="n">
        <v/>
      </c>
      <c r="B5847" t="n">
        <v>2018</v>
      </c>
      <c r="C5847" t="n">
        <v/>
      </c>
      <c r="D5847" t="inlineStr">
        <is>
          <t>Finden Sie es richtig, dass die öffentliche Hand die ausserfamiliäre Kinderbetreuung finanziell unterstützt?</t>
        </is>
      </c>
      <c r="E5847" t="n">
        <v/>
      </c>
      <c r="F5847" t="n">
        <v>12</v>
      </c>
      <c r="G5847" t="inlineStr">
        <is>
          <t>Sozialstaat &amp; Familie</t>
        </is>
      </c>
      <c r="H5847" t="inlineStr">
        <is>
          <t>Q05674</t>
        </is>
      </c>
      <c r="I5847" t="inlineStr">
        <is>
          <t>de</t>
        </is>
      </c>
      <c r="J5847" t="b">
        <v>1</v>
      </c>
      <c r="K5847" t="inlineStr">
        <is>
          <t>524c5b1818612555f1ce8fe6b1db2e78</t>
        </is>
      </c>
      <c r="L5847" t="inlineStr">
        <is>
          <t>524c5b1818612555f1ce8fe6b1db2e78</t>
        </is>
      </c>
      <c r="M5847" t="n">
        <v>1141</v>
      </c>
      <c r="N5847" t="n">
        <v>1141</v>
      </c>
    </row>
    <row r="5848">
      <c r="A5848" t="n">
        <v/>
      </c>
      <c r="B5848" t="n">
        <v>2018</v>
      </c>
      <c r="C5848" t="n">
        <v/>
      </c>
      <c r="D5848" t="inlineStr">
        <is>
          <t>Finden Sie es richtig, dass die öffentliche Hand die ausserfamiliäre Kinderbetreuung finanziell unterstützt?</t>
        </is>
      </c>
      <c r="E5848" t="n">
        <v/>
      </c>
      <c r="F5848" t="n">
        <v>12</v>
      </c>
      <c r="G5848" t="inlineStr">
        <is>
          <t>Sozialstaat &amp; Familie</t>
        </is>
      </c>
      <c r="H5848" t="inlineStr">
        <is>
          <t>Q07688</t>
        </is>
      </c>
      <c r="I5848" t="inlineStr">
        <is>
          <t>de</t>
        </is>
      </c>
      <c r="J5848" t="b">
        <v>1</v>
      </c>
      <c r="K5848" t="inlineStr">
        <is>
          <t>524c5b1818612555f1ce8fe6b1db2e78</t>
        </is>
      </c>
      <c r="L5848" t="inlineStr">
        <is>
          <t>524c5b1818612555f1ce8fe6b1db2e78</t>
        </is>
      </c>
      <c r="M5848" t="n">
        <v>1141</v>
      </c>
      <c r="N5848" t="n">
        <v>1141</v>
      </c>
    </row>
    <row r="5849">
      <c r="A5849" t="n">
        <v/>
      </c>
      <c r="B5849" t="n">
        <v>2018</v>
      </c>
      <c r="C5849" t="n">
        <v/>
      </c>
      <c r="D5849" t="inlineStr">
        <is>
          <t>Finden Sie es richtig, dass die öffentliche Hand die ausserfamiliäre Kinderbetreuung finanziell unterstützt?</t>
        </is>
      </c>
      <c r="E5849" t="n">
        <v/>
      </c>
      <c r="F5849" t="n">
        <v>12</v>
      </c>
      <c r="G5849" t="inlineStr">
        <is>
          <t>Sozialstaat &amp; Familie</t>
        </is>
      </c>
      <c r="H5849" t="inlineStr">
        <is>
          <t>Q07725</t>
        </is>
      </c>
      <c r="I5849" t="inlineStr">
        <is>
          <t>de</t>
        </is>
      </c>
      <c r="J5849" t="b">
        <v>1</v>
      </c>
      <c r="K5849" t="inlineStr">
        <is>
          <t>524c5b1818612555f1ce8fe6b1db2e78</t>
        </is>
      </c>
      <c r="L5849" t="inlineStr">
        <is>
          <t>524c5b1818612555f1ce8fe6b1db2e78</t>
        </is>
      </c>
      <c r="M5849" t="n">
        <v>1141</v>
      </c>
      <c r="N5849" t="n">
        <v>1141</v>
      </c>
    </row>
    <row r="5851">
      <c r="A5851" s="1">
        <f>== Cluster 1142 – 4 Fragen – alle Fragen identisch ===</f>
        <v/>
      </c>
      <c r="B5851" s="1" t="n"/>
      <c r="C5851" s="1" t="n"/>
      <c r="D5851" s="1" t="n"/>
      <c r="E5851" s="1" t="n"/>
      <c r="F5851" s="1" t="n"/>
      <c r="G5851" s="1" t="n"/>
      <c r="H5851" s="1" t="n"/>
      <c r="I5851" s="1" t="n"/>
      <c r="J5851" s="1" t="n"/>
      <c r="K5851" s="1" t="n"/>
      <c r="L5851" s="1" t="n"/>
      <c r="M5851" s="1" t="n"/>
      <c r="N5851" s="1" t="n"/>
    </row>
    <row r="5852">
      <c r="A5852" t="inlineStr">
        <is>
          <t>ID_Wahl</t>
        </is>
      </c>
      <c r="B5852" t="inlineStr">
        <is>
          <t>Datum</t>
        </is>
      </c>
      <c r="C5852" t="inlineStr">
        <is>
          <t>Frage_ID</t>
        </is>
      </c>
      <c r="D5852" t="inlineStr">
        <is>
          <t>Frage_Text</t>
        </is>
      </c>
      <c r="E5852" t="inlineStr">
        <is>
          <t>Frage_Typ</t>
        </is>
      </c>
      <c r="F5852" t="inlineStr">
        <is>
          <t>Bereich_ID</t>
        </is>
      </c>
      <c r="G5852" t="inlineStr">
        <is>
          <t>Bereich</t>
        </is>
      </c>
      <c r="H5852" t="inlineStr">
        <is>
          <t>ID_gesamt</t>
        </is>
      </c>
      <c r="I5852" t="inlineStr">
        <is>
          <t>Sprache</t>
        </is>
      </c>
      <c r="J5852" t="inlineStr">
        <is>
          <t>Duplikat</t>
        </is>
      </c>
      <c r="K5852" t="inlineStr">
        <is>
          <t>Frage_Hash</t>
        </is>
      </c>
      <c r="L5852" t="inlineStr">
        <is>
          <t>Duplikat_Gruppe</t>
        </is>
      </c>
      <c r="M5852" t="inlineStr">
        <is>
          <t>Cluster_Duplikate</t>
        </is>
      </c>
      <c r="N5852" t="inlineStr">
        <is>
          <t>Cluster_Final</t>
        </is>
      </c>
    </row>
    <row r="5853">
      <c r="A5853" t="n">
        <v/>
      </c>
      <c r="B5853" t="n">
        <v>2018</v>
      </c>
      <c r="C5853" t="n">
        <v/>
      </c>
      <c r="D5853" t="inlineStr">
        <is>
          <t>Soll der Umwandlungssatz, der die Höhe der BVG-Rente (2. Säule) regelt, an die   gestiegene Lebenserwartung angepasst und von 6.8 auf 6.0% gesenkt werden?</t>
        </is>
      </c>
      <c r="E5853" t="n">
        <v/>
      </c>
      <c r="F5853" t="n">
        <v>12</v>
      </c>
      <c r="G5853" t="inlineStr">
        <is>
          <t>Sozialstaat &amp; Familie</t>
        </is>
      </c>
      <c r="H5853" t="inlineStr">
        <is>
          <t>Q05640</t>
        </is>
      </c>
      <c r="I5853" t="inlineStr">
        <is>
          <t>de</t>
        </is>
      </c>
      <c r="J5853" t="b">
        <v>1</v>
      </c>
      <c r="K5853" t="inlineStr">
        <is>
          <t>631287a0c9115657c24263e11befdfce</t>
        </is>
      </c>
      <c r="L5853" t="inlineStr">
        <is>
          <t>631287a0c9115657c24263e11befdfce</t>
        </is>
      </c>
      <c r="M5853" t="n">
        <v>1142</v>
      </c>
      <c r="N5853" t="n">
        <v>1142</v>
      </c>
    </row>
    <row r="5854">
      <c r="A5854" t="n">
        <v/>
      </c>
      <c r="B5854" t="n">
        <v>2018</v>
      </c>
      <c r="C5854" t="n">
        <v/>
      </c>
      <c r="D5854" t="inlineStr">
        <is>
          <t>Soll der Umwandlungssatz, der die Höhe der BVG-Rente (2. Säule) regelt, an die   gestiegene Lebenserwartung angepasst und von 6.8 auf 6.0% gesenkt werden?</t>
        </is>
      </c>
      <c r="E5854" t="n">
        <v/>
      </c>
      <c r="F5854" t="n">
        <v>12</v>
      </c>
      <c r="G5854" t="inlineStr">
        <is>
          <t>Sozialstaat &amp; Familie</t>
        </is>
      </c>
      <c r="H5854" t="inlineStr">
        <is>
          <t>Q05677</t>
        </is>
      </c>
      <c r="I5854" t="inlineStr">
        <is>
          <t>de</t>
        </is>
      </c>
      <c r="J5854" t="b">
        <v>1</v>
      </c>
      <c r="K5854" t="inlineStr">
        <is>
          <t>631287a0c9115657c24263e11befdfce</t>
        </is>
      </c>
      <c r="L5854" t="inlineStr">
        <is>
          <t>631287a0c9115657c24263e11befdfce</t>
        </is>
      </c>
      <c r="M5854" t="n">
        <v>1142</v>
      </c>
      <c r="N5854" t="n">
        <v>1142</v>
      </c>
    </row>
    <row r="5855">
      <c r="A5855" t="n">
        <v/>
      </c>
      <c r="B5855" t="n">
        <v>2018</v>
      </c>
      <c r="C5855" t="n">
        <v/>
      </c>
      <c r="D5855" t="inlineStr">
        <is>
          <t>Soll der Umwandlungssatz, der die Höhe der BVG-Rente (2. Säule) regelt, an die   gestiegene Lebenserwartung angepasst und von 6.8 auf 6.0% gesenkt werden?</t>
        </is>
      </c>
      <c r="E5855" t="n">
        <v/>
      </c>
      <c r="F5855" t="n">
        <v>12</v>
      </c>
      <c r="G5855" t="inlineStr">
        <is>
          <t>Sozialstaat &amp; Familie</t>
        </is>
      </c>
      <c r="H5855" t="inlineStr">
        <is>
          <t>Q07691</t>
        </is>
      </c>
      <c r="I5855" t="inlineStr">
        <is>
          <t>de</t>
        </is>
      </c>
      <c r="J5855" t="b">
        <v>1</v>
      </c>
      <c r="K5855" t="inlineStr">
        <is>
          <t>631287a0c9115657c24263e11befdfce</t>
        </is>
      </c>
      <c r="L5855" t="inlineStr">
        <is>
          <t>631287a0c9115657c24263e11befdfce</t>
        </is>
      </c>
      <c r="M5855" t="n">
        <v>1142</v>
      </c>
      <c r="N5855" t="n">
        <v>1142</v>
      </c>
    </row>
    <row r="5856">
      <c r="A5856" t="n">
        <v/>
      </c>
      <c r="B5856" t="n">
        <v>2018</v>
      </c>
      <c r="C5856" t="n">
        <v/>
      </c>
      <c r="D5856" t="inlineStr">
        <is>
          <t>Soll der Umwandlungssatz, der die Höhe der BVG-Rente (2. Säule) regelt, an die   gestiegene Lebenserwartung angepasst und von 6.8 auf 6.0% gesenkt werden?</t>
        </is>
      </c>
      <c r="E5856" t="n">
        <v/>
      </c>
      <c r="F5856" t="n">
        <v>12</v>
      </c>
      <c r="G5856" t="inlineStr">
        <is>
          <t>Sozialstaat &amp; Familie</t>
        </is>
      </c>
      <c r="H5856" t="inlineStr">
        <is>
          <t>Q07728</t>
        </is>
      </c>
      <c r="I5856" t="inlineStr">
        <is>
          <t>de</t>
        </is>
      </c>
      <c r="J5856" t="b">
        <v>1</v>
      </c>
      <c r="K5856" t="inlineStr">
        <is>
          <t>631287a0c9115657c24263e11befdfce</t>
        </is>
      </c>
      <c r="L5856" t="inlineStr">
        <is>
          <t>631287a0c9115657c24263e11befdfce</t>
        </is>
      </c>
      <c r="M5856" t="n">
        <v>1142</v>
      </c>
      <c r="N5856" t="n">
        <v>1142</v>
      </c>
    </row>
    <row r="5858">
      <c r="A5858" s="1">
        <f>== Cluster 197 – 4 Fragen – alle Fragen identisch ===</f>
        <v/>
      </c>
      <c r="B5858" s="1" t="n"/>
      <c r="C5858" s="1" t="n"/>
      <c r="D5858" s="1" t="n"/>
      <c r="E5858" s="1" t="n"/>
      <c r="F5858" s="1" t="n"/>
      <c r="G5858" s="1" t="n"/>
      <c r="H5858" s="1" t="n"/>
      <c r="I5858" s="1" t="n"/>
      <c r="J5858" s="1" t="n"/>
      <c r="K5858" s="1" t="n"/>
      <c r="L5858" s="1" t="n"/>
      <c r="M5858" s="1" t="n"/>
      <c r="N5858" s="1" t="n"/>
    </row>
    <row r="5859">
      <c r="A5859" t="inlineStr">
        <is>
          <t>ID_Wahl</t>
        </is>
      </c>
      <c r="B5859" t="inlineStr">
        <is>
          <t>Datum</t>
        </is>
      </c>
      <c r="C5859" t="inlineStr">
        <is>
          <t>Frage_ID</t>
        </is>
      </c>
      <c r="D5859" t="inlineStr">
        <is>
          <t>Frage_Text</t>
        </is>
      </c>
      <c r="E5859" t="inlineStr">
        <is>
          <t>Frage_Typ</t>
        </is>
      </c>
      <c r="F5859" t="inlineStr">
        <is>
          <t>Bereich_ID</t>
        </is>
      </c>
      <c r="G5859" t="inlineStr">
        <is>
          <t>Bereich</t>
        </is>
      </c>
      <c r="H5859" t="inlineStr">
        <is>
          <t>ID_gesamt</t>
        </is>
      </c>
      <c r="I5859" t="inlineStr">
        <is>
          <t>Sprache</t>
        </is>
      </c>
      <c r="J5859" t="inlineStr">
        <is>
          <t>Duplikat</t>
        </is>
      </c>
      <c r="K5859" t="inlineStr">
        <is>
          <t>Frage_Hash</t>
        </is>
      </c>
      <c r="L5859" t="inlineStr">
        <is>
          <t>Duplikat_Gruppe</t>
        </is>
      </c>
      <c r="M5859" t="inlineStr">
        <is>
          <t>Cluster_Duplikate</t>
        </is>
      </c>
      <c r="N5859" t="inlineStr">
        <is>
          <t>Cluster_Final</t>
        </is>
      </c>
    </row>
    <row r="5860">
      <c r="A5860" t="n">
        <v>20</v>
      </c>
      <c r="B5860" s="2" t="n">
        <v>44101</v>
      </c>
      <c r="C5860" t="n">
        <v>1125</v>
      </c>
      <c r="D5860" t="inlineStr">
        <is>
          <t>Soll die Schweiz ein Freihandelsabkommen mit den USA anstreben?</t>
        </is>
      </c>
      <c r="E5860" t="inlineStr">
        <is>
          <t>options4</t>
        </is>
      </c>
      <c r="F5860" t="n">
        <v>4687</v>
      </c>
      <c r="G5860" t="inlineStr">
        <is>
          <t>Aussenbeziehungen</t>
        </is>
      </c>
      <c r="H5860" t="inlineStr">
        <is>
          <t>Q00499</t>
        </is>
      </c>
      <c r="I5860" t="inlineStr">
        <is>
          <t>de</t>
        </is>
      </c>
      <c r="J5860" t="b">
        <v>1</v>
      </c>
      <c r="K5860" t="inlineStr">
        <is>
          <t>edf64c3a2ef20cdf9a99088d1815ef26</t>
        </is>
      </c>
      <c r="L5860" t="inlineStr">
        <is>
          <t>edf64c3a2ef20cdf9a99088d1815ef26</t>
        </is>
      </c>
      <c r="M5860" t="n">
        <v>197</v>
      </c>
      <c r="N5860" t="n">
        <v>197</v>
      </c>
    </row>
    <row r="5861">
      <c r="A5861" t="n">
        <v>55</v>
      </c>
      <c r="B5861" s="2" t="n">
        <v>44262</v>
      </c>
      <c r="C5861" t="n">
        <v>1129</v>
      </c>
      <c r="D5861" t="inlineStr">
        <is>
          <t>Soll die Schweiz ein Freihandelsabkommen mit den USA anstreben?</t>
        </is>
      </c>
      <c r="E5861" t="inlineStr">
        <is>
          <t>options4</t>
        </is>
      </c>
      <c r="F5861" t="n">
        <v>4570</v>
      </c>
      <c r="G5861" t="inlineStr">
        <is>
          <t>Wirtschaft &amp; Arbeit</t>
        </is>
      </c>
      <c r="H5861" t="inlineStr">
        <is>
          <t>Q00884</t>
        </is>
      </c>
      <c r="I5861" t="inlineStr">
        <is>
          <t>de</t>
        </is>
      </c>
      <c r="J5861" t="b">
        <v>1</v>
      </c>
      <c r="K5861" t="inlineStr">
        <is>
          <t>edf64c3a2ef20cdf9a99088d1815ef26</t>
        </is>
      </c>
      <c r="L5861" t="inlineStr">
        <is>
          <t>edf64c3a2ef20cdf9a99088d1815ef26</t>
        </is>
      </c>
      <c r="M5861" t="n">
        <v>197</v>
      </c>
      <c r="N5861" t="n">
        <v>197</v>
      </c>
    </row>
    <row r="5862">
      <c r="A5862" t="n">
        <v>464</v>
      </c>
      <c r="B5862" s="2" t="n">
        <v>44262</v>
      </c>
      <c r="C5862" t="n">
        <v>1128</v>
      </c>
      <c r="D5862" t="inlineStr">
        <is>
          <t>Soll die Schweiz ein Freihandelsabkommen mit den USA anstreben?</t>
        </is>
      </c>
      <c r="E5862" t="inlineStr">
        <is>
          <t>options4</t>
        </is>
      </c>
      <c r="F5862" t="n">
        <v>4569</v>
      </c>
      <c r="G5862" t="inlineStr">
        <is>
          <t>Wirtschaft &amp; Arbeit</t>
        </is>
      </c>
      <c r="H5862" t="inlineStr">
        <is>
          <t>Q02430</t>
        </is>
      </c>
      <c r="I5862" t="inlineStr">
        <is>
          <t>de</t>
        </is>
      </c>
      <c r="J5862" t="b">
        <v>1</v>
      </c>
      <c r="K5862" t="inlineStr">
        <is>
          <t>edf64c3a2ef20cdf9a99088d1815ef26</t>
        </is>
      </c>
      <c r="L5862" t="inlineStr">
        <is>
          <t>edf64c3a2ef20cdf9a99088d1815ef26</t>
        </is>
      </c>
      <c r="M5862" t="n">
        <v>197</v>
      </c>
      <c r="N5862" t="n">
        <v>197</v>
      </c>
    </row>
    <row r="5863">
      <c r="A5863" t="n">
        <v>291</v>
      </c>
      <c r="B5863" t="n">
        <v>2021</v>
      </c>
      <c r="C5863" t="n">
        <v>3853</v>
      </c>
      <c r="D5863" t="inlineStr">
        <is>
          <t>Soll die Schweiz ein Freihandelsabkommen mit den USA anstreben?</t>
        </is>
      </c>
      <c r="E5863" t="inlineStr">
        <is>
          <t>Standard-4</t>
        </is>
      </c>
      <c r="F5863" t="n">
        <v>1</v>
      </c>
      <c r="G5863" t="inlineStr">
        <is>
          <t>Aussenpolitik</t>
        </is>
      </c>
      <c r="H5863" t="inlineStr">
        <is>
          <t>Q08720</t>
        </is>
      </c>
      <c r="I5863" t="inlineStr">
        <is>
          <t>de</t>
        </is>
      </c>
      <c r="J5863" t="b">
        <v>1</v>
      </c>
      <c r="K5863" t="inlineStr">
        <is>
          <t>edf64c3a2ef20cdf9a99088d1815ef26</t>
        </is>
      </c>
      <c r="L5863" t="inlineStr">
        <is>
          <t>edf64c3a2ef20cdf9a99088d1815ef26</t>
        </is>
      </c>
      <c r="M5863" t="n">
        <v>197</v>
      </c>
      <c r="N5863" t="n">
        <v>197</v>
      </c>
    </row>
    <row r="5865">
      <c r="A5865" s="1">
        <f>== Cluster 344 – 4 Fragen – alle Fragen identisch ===</f>
        <v/>
      </c>
      <c r="B5865" s="1" t="n"/>
      <c r="C5865" s="1" t="n"/>
      <c r="D5865" s="1" t="n"/>
      <c r="E5865" s="1" t="n"/>
      <c r="F5865" s="1" t="n"/>
      <c r="G5865" s="1" t="n"/>
      <c r="H5865" s="1" t="n"/>
      <c r="I5865" s="1" t="n"/>
      <c r="J5865" s="1" t="n"/>
      <c r="K5865" s="1" t="n"/>
      <c r="L5865" s="1" t="n"/>
      <c r="M5865" s="1" t="n"/>
      <c r="N5865" s="1" t="n"/>
    </row>
    <row r="5866">
      <c r="A5866" t="inlineStr">
        <is>
          <t>ID_Wahl</t>
        </is>
      </c>
      <c r="B5866" t="inlineStr">
        <is>
          <t>Datum</t>
        </is>
      </c>
      <c r="C5866" t="inlineStr">
        <is>
          <t>Frage_ID</t>
        </is>
      </c>
      <c r="D5866" t="inlineStr">
        <is>
          <t>Frage_Text</t>
        </is>
      </c>
      <c r="E5866" t="inlineStr">
        <is>
          <t>Frage_Typ</t>
        </is>
      </c>
      <c r="F5866" t="inlineStr">
        <is>
          <t>Bereich_ID</t>
        </is>
      </c>
      <c r="G5866" t="inlineStr">
        <is>
          <t>Bereich</t>
        </is>
      </c>
      <c r="H5866" t="inlineStr">
        <is>
          <t>ID_gesamt</t>
        </is>
      </c>
      <c r="I5866" t="inlineStr">
        <is>
          <t>Sprache</t>
        </is>
      </c>
      <c r="J5866" t="inlineStr">
        <is>
          <t>Duplikat</t>
        </is>
      </c>
      <c r="K5866" t="inlineStr">
        <is>
          <t>Frage_Hash</t>
        </is>
      </c>
      <c r="L5866" t="inlineStr">
        <is>
          <t>Duplikat_Gruppe</t>
        </is>
      </c>
      <c r="M5866" t="inlineStr">
        <is>
          <t>Cluster_Duplikate</t>
        </is>
      </c>
      <c r="N5866" t="inlineStr">
        <is>
          <t>Cluster_Final</t>
        </is>
      </c>
    </row>
    <row r="5867">
      <c r="A5867" t="n">
        <v>55</v>
      </c>
      <c r="B5867" s="2" t="n">
        <v>44262</v>
      </c>
      <c r="C5867" t="n">
        <v>3110</v>
      </c>
      <c r="D5867" t="inlineStr">
        <is>
          <t>Soll der Kanton die Mehrausgaben aufgrund der Corona-Pandemie mit einem strengen Sparprogramm möglichst rasch wieder ausgleichen?</t>
        </is>
      </c>
      <c r="E5867" t="inlineStr">
        <is>
          <t>options4</t>
        </is>
      </c>
      <c r="F5867" t="n">
        <v>4570</v>
      </c>
      <c r="G5867" t="inlineStr">
        <is>
          <t>Wirtschaft &amp; Arbeit</t>
        </is>
      </c>
      <c r="H5867" t="inlineStr">
        <is>
          <t>Q00915</t>
        </is>
      </c>
      <c r="I5867" t="inlineStr">
        <is>
          <t>de</t>
        </is>
      </c>
      <c r="J5867" t="b">
        <v>1</v>
      </c>
      <c r="K5867" t="inlineStr">
        <is>
          <t>96f3bdcaf417325ff1bba48750367cfe</t>
        </is>
      </c>
      <c r="L5867" t="inlineStr">
        <is>
          <t>96f3bdcaf417325ff1bba48750367cfe</t>
        </is>
      </c>
      <c r="M5867" t="n">
        <v>344</v>
      </c>
      <c r="N5867" t="n">
        <v>344</v>
      </c>
    </row>
    <row r="5868">
      <c r="A5868" t="n">
        <v>89</v>
      </c>
      <c r="B5868" s="2" t="n">
        <v>44528</v>
      </c>
      <c r="C5868" t="n">
        <v>4370</v>
      </c>
      <c r="D5868" t="inlineStr">
        <is>
          <t>Soll der Kanton die Mehrausgaben aufgrund der Corona-Pandemie mit einem strengen Sparprogramm möglichst rasch wieder ausgleichen?</t>
        </is>
      </c>
      <c r="E5868" t="inlineStr">
        <is>
          <t>options4</t>
        </is>
      </c>
      <c r="F5868" t="n">
        <v>4594</v>
      </c>
      <c r="G5868" t="inlineStr">
        <is>
          <t>Wirtschaft &amp; Arbeit</t>
        </is>
      </c>
      <c r="H5868" t="inlineStr">
        <is>
          <t>Q01216</t>
        </is>
      </c>
      <c r="I5868" t="inlineStr">
        <is>
          <t>de</t>
        </is>
      </c>
      <c r="J5868" t="b">
        <v>1</v>
      </c>
      <c r="K5868" t="inlineStr">
        <is>
          <t>96f3bdcaf417325ff1bba48750367cfe</t>
        </is>
      </c>
      <c r="L5868" t="inlineStr">
        <is>
          <t>96f3bdcaf417325ff1bba48750367cfe</t>
        </is>
      </c>
      <c r="M5868" t="n">
        <v>344</v>
      </c>
      <c r="N5868" t="n">
        <v>344</v>
      </c>
    </row>
    <row r="5869">
      <c r="A5869" t="n">
        <v>464</v>
      </c>
      <c r="B5869" s="2" t="n">
        <v>44262</v>
      </c>
      <c r="C5869" t="n">
        <v>3109</v>
      </c>
      <c r="D5869" t="inlineStr">
        <is>
          <t>Soll der Kanton die Mehrausgaben aufgrund der Corona-Pandemie mit einem strengen Sparprogramm möglichst rasch wieder ausgleichen?</t>
        </is>
      </c>
      <c r="E5869" t="inlineStr">
        <is>
          <t>options4</t>
        </is>
      </c>
      <c r="F5869" t="n">
        <v>4569</v>
      </c>
      <c r="G5869" t="inlineStr">
        <is>
          <t>Wirtschaft &amp; Arbeit</t>
        </is>
      </c>
      <c r="H5869" t="inlineStr">
        <is>
          <t>Q02461</t>
        </is>
      </c>
      <c r="I5869" t="inlineStr">
        <is>
          <t>de</t>
        </is>
      </c>
      <c r="J5869" t="b">
        <v>1</v>
      </c>
      <c r="K5869" t="inlineStr">
        <is>
          <t>96f3bdcaf417325ff1bba48750367cfe</t>
        </is>
      </c>
      <c r="L5869" t="inlineStr">
        <is>
          <t>96f3bdcaf417325ff1bba48750367cfe</t>
        </is>
      </c>
      <c r="M5869" t="n">
        <v>344</v>
      </c>
      <c r="N5869" t="n">
        <v>344</v>
      </c>
    </row>
    <row r="5870">
      <c r="A5870" t="n">
        <v>291</v>
      </c>
      <c r="B5870" t="n">
        <v>2021</v>
      </c>
      <c r="C5870" t="n">
        <v>4570</v>
      </c>
      <c r="D5870" t="inlineStr">
        <is>
          <t>Soll der Kanton die Mehrausgaben aufgrund der Corona-Pandemie mit einem strengen Sparprogramm möglichst rasch wieder ausgleichen?</t>
        </is>
      </c>
      <c r="E5870" t="inlineStr">
        <is>
          <t>Standard-4</t>
        </is>
      </c>
      <c r="F5870" t="n">
        <v>15</v>
      </c>
      <c r="G5870" t="inlineStr">
        <is>
          <t>Wirtschaft &amp; Arbeit</t>
        </is>
      </c>
      <c r="H5870" t="inlineStr">
        <is>
          <t>Q08770</t>
        </is>
      </c>
      <c r="I5870" t="inlineStr">
        <is>
          <t>de</t>
        </is>
      </c>
      <c r="J5870" t="b">
        <v>1</v>
      </c>
      <c r="K5870" t="inlineStr">
        <is>
          <t>96f3bdcaf417325ff1bba48750367cfe</t>
        </is>
      </c>
      <c r="L5870" t="inlineStr">
        <is>
          <t>96f3bdcaf417325ff1bba48750367cfe</t>
        </is>
      </c>
      <c r="M5870" t="n">
        <v>344</v>
      </c>
      <c r="N5870" t="n">
        <v>344</v>
      </c>
    </row>
    <row r="5872">
      <c r="A5872" s="1">
        <f>== Cluster 182 – 4 Fragen – alle Fragen identisch ===</f>
        <v/>
      </c>
      <c r="B5872" s="1" t="n"/>
      <c r="C5872" s="1" t="n"/>
      <c r="D5872" s="1" t="n"/>
      <c r="E5872" s="1" t="n"/>
      <c r="F5872" s="1" t="n"/>
      <c r="G5872" s="1" t="n"/>
      <c r="H5872" s="1" t="n"/>
      <c r="I5872" s="1" t="n"/>
      <c r="J5872" s="1" t="n"/>
      <c r="K5872" s="1" t="n"/>
      <c r="L5872" s="1" t="n"/>
      <c r="M5872" s="1" t="n"/>
      <c r="N5872" s="1" t="n"/>
    </row>
    <row r="5873">
      <c r="A5873" t="inlineStr">
        <is>
          <t>ID_Wahl</t>
        </is>
      </c>
      <c r="B5873" t="inlineStr">
        <is>
          <t>Datum</t>
        </is>
      </c>
      <c r="C5873" t="inlineStr">
        <is>
          <t>Frage_ID</t>
        </is>
      </c>
      <c r="D5873" t="inlineStr">
        <is>
          <t>Frage_Text</t>
        </is>
      </c>
      <c r="E5873" t="inlineStr">
        <is>
          <t>Frage_Typ</t>
        </is>
      </c>
      <c r="F5873" t="inlineStr">
        <is>
          <t>Bereich_ID</t>
        </is>
      </c>
      <c r="G5873" t="inlineStr">
        <is>
          <t>Bereich</t>
        </is>
      </c>
      <c r="H5873" t="inlineStr">
        <is>
          <t>ID_gesamt</t>
        </is>
      </c>
      <c r="I5873" t="inlineStr">
        <is>
          <t>Sprache</t>
        </is>
      </c>
      <c r="J5873" t="inlineStr">
        <is>
          <t>Duplikat</t>
        </is>
      </c>
      <c r="K5873" t="inlineStr">
        <is>
          <t>Frage_Hash</t>
        </is>
      </c>
      <c r="L5873" t="inlineStr">
        <is>
          <t>Duplikat_Gruppe</t>
        </is>
      </c>
      <c r="M5873" t="inlineStr">
        <is>
          <t>Cluster_Duplikate</t>
        </is>
      </c>
      <c r="N5873" t="inlineStr">
        <is>
          <t>Cluster_Final</t>
        </is>
      </c>
    </row>
    <row r="5874">
      <c r="A5874" t="n">
        <v>49</v>
      </c>
      <c r="B5874" s="2" t="n">
        <v>44101</v>
      </c>
      <c r="C5874" t="n">
        <v>1214</v>
      </c>
      <c r="D5874" t="inlineStr">
        <is>
          <t>Soll die Schweiz das Personenfreizügigkeitsabkommen mit der EU kündigen, um so die Einwanderung zu begrenzen (Volksabstimmung vom 27. September 2020)?</t>
        </is>
      </c>
      <c r="E5874" t="inlineStr">
        <is>
          <t>options4</t>
        </is>
      </c>
      <c r="F5874" t="n">
        <v>4278</v>
      </c>
      <c r="G5874" t="inlineStr">
        <is>
          <t>Migration &amp; Integration</t>
        </is>
      </c>
      <c r="H5874" t="inlineStr">
        <is>
          <t>Q00327</t>
        </is>
      </c>
      <c r="I5874" t="inlineStr">
        <is>
          <t>de</t>
        </is>
      </c>
      <c r="J5874" t="b">
        <v>1</v>
      </c>
      <c r="K5874" t="inlineStr">
        <is>
          <t>506b333fc9b36de2c942705dce1a7672</t>
        </is>
      </c>
      <c r="L5874" t="inlineStr">
        <is>
          <t>506b333fc9b36de2c942705dce1a7672</t>
        </is>
      </c>
      <c r="M5874" t="n">
        <v>182</v>
      </c>
      <c r="N5874" t="n">
        <v>182</v>
      </c>
    </row>
    <row r="5875">
      <c r="A5875" t="n">
        <v>18</v>
      </c>
      <c r="B5875" s="2" t="n">
        <v>44101</v>
      </c>
      <c r="C5875" t="n">
        <v>1705</v>
      </c>
      <c r="D5875" t="inlineStr">
        <is>
          <t>Soll die Schweiz das Personenfreizügigkeitsabkommen mit der EU kündigen, um so die Einwanderung zu begrenzen (Volksabstimmung vom 27. September 2020)?</t>
        </is>
      </c>
      <c r="E5875" t="inlineStr">
        <is>
          <t>options4</t>
        </is>
      </c>
      <c r="F5875" t="n">
        <v>4265</v>
      </c>
      <c r="G5875" t="inlineStr">
        <is>
          <t>Migration &amp; Integration</t>
        </is>
      </c>
      <c r="H5875" t="inlineStr">
        <is>
          <t>Q00377</t>
        </is>
      </c>
      <c r="I5875" t="inlineStr">
        <is>
          <t>de</t>
        </is>
      </c>
      <c r="J5875" t="b">
        <v>1</v>
      </c>
      <c r="K5875" t="inlineStr">
        <is>
          <t>506b333fc9b36de2c942705dce1a7672</t>
        </is>
      </c>
      <c r="L5875" t="inlineStr">
        <is>
          <t>506b333fc9b36de2c942705dce1a7672</t>
        </is>
      </c>
      <c r="M5875" t="n">
        <v>182</v>
      </c>
      <c r="N5875" t="n">
        <v>182</v>
      </c>
    </row>
    <row r="5876">
      <c r="A5876" t="n">
        <v>51</v>
      </c>
      <c r="B5876" s="2" t="n">
        <v>44101</v>
      </c>
      <c r="C5876" t="n">
        <v>1488</v>
      </c>
      <c r="D5876" t="inlineStr">
        <is>
          <t>Soll die Schweiz das Personenfreizügigkeitsabkommen mit der EU kündigen, um so die Einwanderung zu begrenzen (Volksabstimmung vom 27. September 2020)?</t>
        </is>
      </c>
      <c r="E5876" t="inlineStr">
        <is>
          <t>options4</t>
        </is>
      </c>
      <c r="F5876" t="n">
        <v>4276</v>
      </c>
      <c r="G5876" t="inlineStr">
        <is>
          <t>Migration &amp; Integration</t>
        </is>
      </c>
      <c r="H5876" t="inlineStr">
        <is>
          <t>Q00427</t>
        </is>
      </c>
      <c r="I5876" t="inlineStr">
        <is>
          <t>de</t>
        </is>
      </c>
      <c r="J5876" t="b">
        <v>1</v>
      </c>
      <c r="K5876" t="inlineStr">
        <is>
          <t>506b333fc9b36de2c942705dce1a7672</t>
        </is>
      </c>
      <c r="L5876" t="inlineStr">
        <is>
          <t>506b333fc9b36de2c942705dce1a7672</t>
        </is>
      </c>
      <c r="M5876" t="n">
        <v>182</v>
      </c>
      <c r="N5876" t="n">
        <v>182</v>
      </c>
    </row>
    <row r="5877">
      <c r="A5877" t="n">
        <v>20</v>
      </c>
      <c r="B5877" s="2" t="n">
        <v>44101</v>
      </c>
      <c r="C5877" t="n">
        <v>1063</v>
      </c>
      <c r="D5877" t="inlineStr">
        <is>
          <t>Soll die Schweiz das Personenfreizügigkeitsabkommen mit der EU kündigen, um so die Einwanderung zu begrenzen (Volksabstimmung vom 27. September 2020)?</t>
        </is>
      </c>
      <c r="E5877" t="inlineStr">
        <is>
          <t>options4</t>
        </is>
      </c>
      <c r="F5877" t="n">
        <v>4253</v>
      </c>
      <c r="G5877" t="inlineStr">
        <is>
          <t>Migration &amp; Integration</t>
        </is>
      </c>
      <c r="H5877" t="inlineStr">
        <is>
          <t>Q00472</t>
        </is>
      </c>
      <c r="I5877" t="inlineStr">
        <is>
          <t>de</t>
        </is>
      </c>
      <c r="J5877" t="b">
        <v>1</v>
      </c>
      <c r="K5877" t="inlineStr">
        <is>
          <t>506b333fc9b36de2c942705dce1a7672</t>
        </is>
      </c>
      <c r="L5877" t="inlineStr">
        <is>
          <t>506b333fc9b36de2c942705dce1a7672</t>
        </is>
      </c>
      <c r="M5877" t="n">
        <v>182</v>
      </c>
      <c r="N5877" t="n">
        <v>182</v>
      </c>
    </row>
    <row r="5879">
      <c r="A5879" s="1">
        <f>== Cluster 199 – 4 Fragen – alle Fragen identisch ===</f>
        <v/>
      </c>
      <c r="B5879" s="1" t="n"/>
      <c r="C5879" s="1" t="n"/>
      <c r="D5879" s="1" t="n"/>
      <c r="E5879" s="1" t="n"/>
      <c r="F5879" s="1" t="n"/>
      <c r="G5879" s="1" t="n"/>
      <c r="H5879" s="1" t="n"/>
      <c r="I5879" s="1" t="n"/>
      <c r="J5879" s="1" t="n"/>
      <c r="K5879" s="1" t="n"/>
      <c r="L5879" s="1" t="n"/>
      <c r="M5879" s="1" t="n"/>
      <c r="N5879" s="1" t="n"/>
    </row>
    <row r="5880">
      <c r="A5880" t="inlineStr">
        <is>
          <t>ID_Wahl</t>
        </is>
      </c>
      <c r="B5880" t="inlineStr">
        <is>
          <t>Datum</t>
        </is>
      </c>
      <c r="C5880" t="inlineStr">
        <is>
          <t>Frage_ID</t>
        </is>
      </c>
      <c r="D5880" t="inlineStr">
        <is>
          <t>Frage_Text</t>
        </is>
      </c>
      <c r="E5880" t="inlineStr">
        <is>
          <t>Frage_Typ</t>
        </is>
      </c>
      <c r="F5880" t="inlineStr">
        <is>
          <t>Bereich_ID</t>
        </is>
      </c>
      <c r="G5880" t="inlineStr">
        <is>
          <t>Bereich</t>
        </is>
      </c>
      <c r="H5880" t="inlineStr">
        <is>
          <t>ID_gesamt</t>
        </is>
      </c>
      <c r="I5880" t="inlineStr">
        <is>
          <t>Sprache</t>
        </is>
      </c>
      <c r="J5880" t="inlineStr">
        <is>
          <t>Duplikat</t>
        </is>
      </c>
      <c r="K5880" t="inlineStr">
        <is>
          <t>Frage_Hash</t>
        </is>
      </c>
      <c r="L5880" t="inlineStr">
        <is>
          <t>Duplikat_Gruppe</t>
        </is>
      </c>
      <c r="M5880" t="inlineStr">
        <is>
          <t>Cluster_Duplikate</t>
        </is>
      </c>
      <c r="N5880" t="inlineStr">
        <is>
          <t>Cluster_Final</t>
        </is>
      </c>
    </row>
    <row r="5881">
      <c r="A5881" t="n">
        <v>22</v>
      </c>
      <c r="B5881" s="2" t="n">
        <v>44101</v>
      </c>
      <c r="C5881" t="n">
        <v>1861</v>
      </c>
      <c r="D5881" t="inlineStr">
        <is>
          <t>Soll der Kanton familienergänzende Betreuungsstrukturen finanziell stärker unterstützen?</t>
        </is>
      </c>
      <c r="E5881" t="inlineStr">
        <is>
          <t>options4</t>
        </is>
      </c>
      <c r="F5881" t="n">
        <v>4169</v>
      </c>
      <c r="G5881" t="inlineStr">
        <is>
          <t>Sozialstaat &amp; Familie</t>
        </is>
      </c>
      <c r="H5881" t="inlineStr">
        <is>
          <t>Q00510</t>
        </is>
      </c>
      <c r="I5881" t="inlineStr">
        <is>
          <t>de</t>
        </is>
      </c>
      <c r="J5881" t="b">
        <v>1</v>
      </c>
      <c r="K5881" t="inlineStr">
        <is>
          <t>40056de29b5026c26d176b8f60619a13</t>
        </is>
      </c>
      <c r="L5881" t="inlineStr">
        <is>
          <t>40056de29b5026c26d176b8f60619a13</t>
        </is>
      </c>
      <c r="M5881" t="n">
        <v>199</v>
      </c>
      <c r="N5881" t="n">
        <v>199</v>
      </c>
    </row>
    <row r="5882">
      <c r="A5882" t="n">
        <v>45</v>
      </c>
      <c r="B5882" s="2" t="n">
        <v>44129</v>
      </c>
      <c r="C5882" t="n">
        <v>2173</v>
      </c>
      <c r="D5882" t="inlineStr">
        <is>
          <t>Soll der Kanton familienergänzende Betreuungsstrukturen finanziell stärker unterstützen?</t>
        </is>
      </c>
      <c r="E5882" t="inlineStr">
        <is>
          <t>options4</t>
        </is>
      </c>
      <c r="F5882" t="n">
        <v>4178</v>
      </c>
      <c r="G5882" t="inlineStr">
        <is>
          <t>Sozialstaat &amp; Familie</t>
        </is>
      </c>
      <c r="H5882" t="inlineStr">
        <is>
          <t>Q00616</t>
        </is>
      </c>
      <c r="I5882" t="inlineStr">
        <is>
          <t>de</t>
        </is>
      </c>
      <c r="J5882" t="b">
        <v>1</v>
      </c>
      <c r="K5882" t="inlineStr">
        <is>
          <t>40056de29b5026c26d176b8f60619a13</t>
        </is>
      </c>
      <c r="L5882" t="inlineStr">
        <is>
          <t>40056de29b5026c26d176b8f60619a13</t>
        </is>
      </c>
      <c r="M5882" t="n">
        <v>199</v>
      </c>
      <c r="N5882" t="n">
        <v>199</v>
      </c>
    </row>
    <row r="5883">
      <c r="A5883" t="n">
        <v>258</v>
      </c>
      <c r="B5883" t="n">
        <v>2020</v>
      </c>
      <c r="C5883" t="n">
        <v>4172</v>
      </c>
      <c r="D5883" t="inlineStr">
        <is>
          <t>Soll der Kanton familienergänzende Betreuungsstrukturen finanziell stärker unterstützen?</t>
        </is>
      </c>
      <c r="E5883" t="inlineStr">
        <is>
          <t>Standard-4</t>
        </is>
      </c>
      <c r="F5883" t="n">
        <v>12</v>
      </c>
      <c r="G5883" t="inlineStr">
        <is>
          <t>Sozialstaat &amp; Familie</t>
        </is>
      </c>
      <c r="H5883" t="inlineStr">
        <is>
          <t>Q06758</t>
        </is>
      </c>
      <c r="I5883" t="inlineStr">
        <is>
          <t>de</t>
        </is>
      </c>
      <c r="J5883" t="b">
        <v>1</v>
      </c>
      <c r="K5883" t="inlineStr">
        <is>
          <t>40056de29b5026c26d176b8f60619a13</t>
        </is>
      </c>
      <c r="L5883" t="inlineStr">
        <is>
          <t>40056de29b5026c26d176b8f60619a13</t>
        </is>
      </c>
      <c r="M5883" t="n">
        <v>199</v>
      </c>
      <c r="N5883" t="n">
        <v>199</v>
      </c>
    </row>
    <row r="5884">
      <c r="A5884" t="n">
        <v>246</v>
      </c>
      <c r="B5884" t="n">
        <v>2020</v>
      </c>
      <c r="C5884" t="n">
        <v>4014</v>
      </c>
      <c r="D5884" t="inlineStr">
        <is>
          <t>Soll der Kanton familienergänzende Betreuungsstrukturen finanziell stärker unterstützen?</t>
        </is>
      </c>
      <c r="E5884" t="inlineStr">
        <is>
          <t>Standard-4</t>
        </is>
      </c>
      <c r="F5884" t="n">
        <v>12</v>
      </c>
      <c r="G5884" t="inlineStr">
        <is>
          <t>Sozialstaat &amp; Familie</t>
        </is>
      </c>
      <c r="H5884" t="inlineStr">
        <is>
          <t>Q07924</t>
        </is>
      </c>
      <c r="I5884" t="inlineStr">
        <is>
          <t>de</t>
        </is>
      </c>
      <c r="J5884" t="b">
        <v>1</v>
      </c>
      <c r="K5884" t="inlineStr">
        <is>
          <t>40056de29b5026c26d176b8f60619a13</t>
        </is>
      </c>
      <c r="L5884" t="inlineStr">
        <is>
          <t>40056de29b5026c26d176b8f60619a13</t>
        </is>
      </c>
      <c r="M5884" t="n">
        <v>199</v>
      </c>
      <c r="N5884" t="n">
        <v>199</v>
      </c>
    </row>
    <row r="5886">
      <c r="A5886" s="1">
        <f>== Cluster 1067 – 4 Fragen – alle Fragen identisch ===</f>
        <v/>
      </c>
      <c r="B5886" s="1" t="n"/>
      <c r="C5886" s="1" t="n"/>
      <c r="D5886" s="1" t="n"/>
      <c r="E5886" s="1" t="n"/>
      <c r="F5886" s="1" t="n"/>
      <c r="G5886" s="1" t="n"/>
      <c r="H5886" s="1" t="n"/>
      <c r="I5886" s="1" t="n"/>
      <c r="J5886" s="1" t="n"/>
      <c r="K5886" s="1" t="n"/>
      <c r="L5886" s="1" t="n"/>
      <c r="M5886" s="1" t="n"/>
      <c r="N5886" s="1" t="n"/>
    </row>
    <row r="5887">
      <c r="A5887" t="inlineStr">
        <is>
          <t>ID_Wahl</t>
        </is>
      </c>
      <c r="B5887" t="inlineStr">
        <is>
          <t>Datum</t>
        </is>
      </c>
      <c r="C5887" t="inlineStr">
        <is>
          <t>Frage_ID</t>
        </is>
      </c>
      <c r="D5887" t="inlineStr">
        <is>
          <t>Frage_Text</t>
        </is>
      </c>
      <c r="E5887" t="inlineStr">
        <is>
          <t>Frage_Typ</t>
        </is>
      </c>
      <c r="F5887" t="inlineStr">
        <is>
          <t>Bereich_ID</t>
        </is>
      </c>
      <c r="G5887" t="inlineStr">
        <is>
          <t>Bereich</t>
        </is>
      </c>
      <c r="H5887" t="inlineStr">
        <is>
          <t>ID_gesamt</t>
        </is>
      </c>
      <c r="I5887" t="inlineStr">
        <is>
          <t>Sprache</t>
        </is>
      </c>
      <c r="J5887" t="inlineStr">
        <is>
          <t>Duplikat</t>
        </is>
      </c>
      <c r="K5887" t="inlineStr">
        <is>
          <t>Frage_Hash</t>
        </is>
      </c>
      <c r="L5887" t="inlineStr">
        <is>
          <t>Duplikat_Gruppe</t>
        </is>
      </c>
      <c r="M5887" t="inlineStr">
        <is>
          <t>Cluster_Duplikate</t>
        </is>
      </c>
      <c r="N5887" t="inlineStr">
        <is>
          <t>Cluster_Final</t>
        </is>
      </c>
    </row>
    <row r="5888">
      <c r="A5888" t="n">
        <v>191</v>
      </c>
      <c r="B5888" t="n">
        <v>2018</v>
      </c>
      <c r="C5888" t="n">
        <v>2961</v>
      </c>
      <c r="D5888" t="inlineStr">
        <is>
          <t>Befürworten Sie eine stärkere Senkung der Radio- und Fernsehgebühren (z.B. auf CHF 200 pro Jahr)?</t>
        </is>
      </c>
      <c r="E5888" t="inlineStr">
        <is>
          <t>Standard-4</t>
        </is>
      </c>
      <c r="F5888" t="n">
        <v>8</v>
      </c>
      <c r="G5888" t="inlineStr">
        <is>
          <t>Kultur, Sport &amp; Medien</t>
        </is>
      </c>
      <c r="H5888" t="inlineStr">
        <is>
          <t>Q05521</t>
        </is>
      </c>
      <c r="I5888" t="inlineStr">
        <is>
          <t>de</t>
        </is>
      </c>
      <c r="J5888" t="b">
        <v>1</v>
      </c>
      <c r="K5888" t="inlineStr">
        <is>
          <t>59729f8a5a0145b3f6ae936898fee221</t>
        </is>
      </c>
      <c r="L5888" t="inlineStr">
        <is>
          <t>59729f8a5a0145b3f6ae936898fee221</t>
        </is>
      </c>
      <c r="M5888" t="n">
        <v>1067</v>
      </c>
      <c r="N5888" t="n">
        <v>1067</v>
      </c>
    </row>
    <row r="5889">
      <c r="A5889" t="n">
        <v>190</v>
      </c>
      <c r="B5889" t="n">
        <v>2018</v>
      </c>
      <c r="C5889" t="n">
        <v>2892</v>
      </c>
      <c r="D5889" t="inlineStr">
        <is>
          <t>Befürworten Sie eine stärkere Senkung der Radio- und Fernsehgebühren (z.B. auf CHF 200 pro Jahr)?</t>
        </is>
      </c>
      <c r="E5889" t="inlineStr">
        <is>
          <t>Standard-4</t>
        </is>
      </c>
      <c r="F5889" t="n">
        <v>8</v>
      </c>
      <c r="G5889" t="inlineStr">
        <is>
          <t>Kultur, Sport &amp; Medien</t>
        </is>
      </c>
      <c r="H5889" t="inlineStr">
        <is>
          <t>Q05579</t>
        </is>
      </c>
      <c r="I5889" t="inlineStr">
        <is>
          <t>de</t>
        </is>
      </c>
      <c r="J5889" t="b">
        <v>1</v>
      </c>
      <c r="K5889" t="inlineStr">
        <is>
          <t>59729f8a5a0145b3f6ae936898fee221</t>
        </is>
      </c>
      <c r="L5889" t="inlineStr">
        <is>
          <t>59729f8a5a0145b3f6ae936898fee221</t>
        </is>
      </c>
      <c r="M5889" t="n">
        <v>1067</v>
      </c>
      <c r="N5889" t="n">
        <v>1067</v>
      </c>
    </row>
    <row r="5890">
      <c r="A5890" t="n">
        <v>191</v>
      </c>
      <c r="B5890" t="n">
        <v>2018</v>
      </c>
      <c r="C5890" t="n">
        <v>2961</v>
      </c>
      <c r="D5890" t="inlineStr">
        <is>
          <t>Befürworten Sie eine stärkere Senkung der Radio- und Fernsehgebühren (z.B. auf CHF 200 pro Jahr)?</t>
        </is>
      </c>
      <c r="E5890" t="inlineStr">
        <is>
          <t>Standard-4</t>
        </is>
      </c>
      <c r="F5890" t="n">
        <v>8</v>
      </c>
      <c r="G5890" t="inlineStr">
        <is>
          <t>Kultur, Sport &amp; Medien</t>
        </is>
      </c>
      <c r="H5890" t="inlineStr">
        <is>
          <t>Q07035</t>
        </is>
      </c>
      <c r="I5890" t="inlineStr">
        <is>
          <t>de</t>
        </is>
      </c>
      <c r="J5890" t="b">
        <v>1</v>
      </c>
      <c r="K5890" t="inlineStr">
        <is>
          <t>59729f8a5a0145b3f6ae936898fee221</t>
        </is>
      </c>
      <c r="L5890" t="inlineStr">
        <is>
          <t>59729f8a5a0145b3f6ae936898fee221</t>
        </is>
      </c>
      <c r="M5890" t="n">
        <v>1067</v>
      </c>
      <c r="N5890" t="n">
        <v>1067</v>
      </c>
    </row>
    <row r="5891">
      <c r="A5891" t="n">
        <v>190</v>
      </c>
      <c r="B5891" t="n">
        <v>2018</v>
      </c>
      <c r="C5891" t="n">
        <v>2892</v>
      </c>
      <c r="D5891" t="inlineStr">
        <is>
          <t>Befürworten Sie eine stärkere Senkung der Radio- und Fernsehgebühren (z.B. auf CHF 200 pro Jahr)?</t>
        </is>
      </c>
      <c r="E5891" t="inlineStr">
        <is>
          <t>Standard-4</t>
        </is>
      </c>
      <c r="F5891" t="n">
        <v>8</v>
      </c>
      <c r="G5891" t="inlineStr">
        <is>
          <t>Kultur, Sport &amp; Medien</t>
        </is>
      </c>
      <c r="H5891" t="inlineStr">
        <is>
          <t>Q07153</t>
        </is>
      </c>
      <c r="I5891" t="inlineStr">
        <is>
          <t>de</t>
        </is>
      </c>
      <c r="J5891" t="b">
        <v>1</v>
      </c>
      <c r="K5891" t="inlineStr">
        <is>
          <t>59729f8a5a0145b3f6ae936898fee221</t>
        </is>
      </c>
      <c r="L5891" t="inlineStr">
        <is>
          <t>59729f8a5a0145b3f6ae936898fee221</t>
        </is>
      </c>
      <c r="M5891" t="n">
        <v>1067</v>
      </c>
      <c r="N5891" t="n">
        <v>1067</v>
      </c>
    </row>
    <row r="5893">
      <c r="A5893" s="1">
        <f>== Cluster 331 – 4 Fragen – alle Fragen identisch ===</f>
        <v/>
      </c>
      <c r="B5893" s="1" t="n"/>
      <c r="C5893" s="1" t="n"/>
      <c r="D5893" s="1" t="n"/>
      <c r="E5893" s="1" t="n"/>
      <c r="F5893" s="1" t="n"/>
      <c r="G5893" s="1" t="n"/>
      <c r="H5893" s="1" t="n"/>
      <c r="I5893" s="1" t="n"/>
      <c r="J5893" s="1" t="n"/>
      <c r="K5893" s="1" t="n"/>
      <c r="L5893" s="1" t="n"/>
      <c r="M5893" s="1" t="n"/>
      <c r="N5893" s="1" t="n"/>
    </row>
    <row r="5894">
      <c r="A5894" t="inlineStr">
        <is>
          <t>ID_Wahl</t>
        </is>
      </c>
      <c r="B5894" t="inlineStr">
        <is>
          <t>Datum</t>
        </is>
      </c>
      <c r="C5894" t="inlineStr">
        <is>
          <t>Frage_ID</t>
        </is>
      </c>
      <c r="D5894" t="inlineStr">
        <is>
          <t>Frage_Text</t>
        </is>
      </c>
      <c r="E5894" t="inlineStr">
        <is>
          <t>Frage_Typ</t>
        </is>
      </c>
      <c r="F5894" t="inlineStr">
        <is>
          <t>Bereich_ID</t>
        </is>
      </c>
      <c r="G5894" t="inlineStr">
        <is>
          <t>Bereich</t>
        </is>
      </c>
      <c r="H5894" t="inlineStr">
        <is>
          <t>ID_gesamt</t>
        </is>
      </c>
      <c r="I5894" t="inlineStr">
        <is>
          <t>Sprache</t>
        </is>
      </c>
      <c r="J5894" t="inlineStr">
        <is>
          <t>Duplikat</t>
        </is>
      </c>
      <c r="K5894" t="inlineStr">
        <is>
          <t>Frage_Hash</t>
        </is>
      </c>
      <c r="L5894" t="inlineStr">
        <is>
          <t>Duplikat_Gruppe</t>
        </is>
      </c>
      <c r="M5894" t="inlineStr">
        <is>
          <t>Cluster_Duplikate</t>
        </is>
      </c>
      <c r="N5894" t="inlineStr">
        <is>
          <t>Cluster_Final</t>
        </is>
      </c>
    </row>
    <row r="5895">
      <c r="A5895" t="n">
        <v>55</v>
      </c>
      <c r="B5895" s="2" t="n">
        <v>44262</v>
      </c>
      <c r="C5895" t="n">
        <v>3031</v>
      </c>
      <c r="D5895" t="inlineStr">
        <is>
          <t>Soll der Kanton Ausländer/-innen bei der Integration stärker unterstützen?</t>
        </is>
      </c>
      <c r="E5895" t="inlineStr">
        <is>
          <t>options4</t>
        </is>
      </c>
      <c r="F5895" t="n">
        <v>4289</v>
      </c>
      <c r="G5895" t="inlineStr">
        <is>
          <t>Migration &amp; Integration</t>
        </is>
      </c>
      <c r="H5895" t="inlineStr">
        <is>
          <t>Q00899</t>
        </is>
      </c>
      <c r="I5895" t="inlineStr">
        <is>
          <t>de</t>
        </is>
      </c>
      <c r="J5895" t="b">
        <v>1</v>
      </c>
      <c r="K5895" t="inlineStr">
        <is>
          <t>3f0d9d39e843464eff1a1bbd76018a9a</t>
        </is>
      </c>
      <c r="L5895" t="inlineStr">
        <is>
          <t>3f0d9d39e843464eff1a1bbd76018a9a</t>
        </is>
      </c>
      <c r="M5895" t="n">
        <v>331</v>
      </c>
      <c r="N5895" t="n">
        <v>331</v>
      </c>
    </row>
    <row r="5896">
      <c r="A5896" t="n">
        <v>464</v>
      </c>
      <c r="B5896" s="2" t="n">
        <v>44262</v>
      </c>
      <c r="C5896" t="n">
        <v>3030</v>
      </c>
      <c r="D5896" t="inlineStr">
        <is>
          <t>Soll der Kanton Ausländer/-innen bei der Integration stärker unterstützen?</t>
        </is>
      </c>
      <c r="E5896" t="inlineStr">
        <is>
          <t>options4</t>
        </is>
      </c>
      <c r="F5896" t="n">
        <v>4288</v>
      </c>
      <c r="G5896" t="inlineStr">
        <is>
          <t>Migration &amp; Integration</t>
        </is>
      </c>
      <c r="H5896" t="inlineStr">
        <is>
          <t>Q02445</t>
        </is>
      </c>
      <c r="I5896" t="inlineStr">
        <is>
          <t>de</t>
        </is>
      </c>
      <c r="J5896" t="b">
        <v>1</v>
      </c>
      <c r="K5896" t="inlineStr">
        <is>
          <t>3f0d9d39e843464eff1a1bbd76018a9a</t>
        </is>
      </c>
      <c r="L5896" t="inlineStr">
        <is>
          <t>3f0d9d39e843464eff1a1bbd76018a9a</t>
        </is>
      </c>
      <c r="M5896" t="n">
        <v>331</v>
      </c>
      <c r="N5896" t="n">
        <v>331</v>
      </c>
    </row>
    <row r="5897">
      <c r="A5897" t="n">
        <v>1155</v>
      </c>
      <c r="B5897" s="2" t="n">
        <v>45718</v>
      </c>
      <c r="C5897" t="n">
        <v>33200</v>
      </c>
      <c r="D5897" t="inlineStr">
        <is>
          <t>Soll der Kanton Ausländer/-innen bei der Integration stärker unterstützen?</t>
        </is>
      </c>
      <c r="E5897" t="inlineStr">
        <is>
          <t>options4</t>
        </is>
      </c>
      <c r="F5897" t="n">
        <v>11681</v>
      </c>
      <c r="G5897" t="inlineStr">
        <is>
          <t>Migration &amp; Integration</t>
        </is>
      </c>
      <c r="H5897" t="inlineStr">
        <is>
          <t>Q03714</t>
        </is>
      </c>
      <c r="I5897" t="inlineStr">
        <is>
          <t>de</t>
        </is>
      </c>
      <c r="J5897" t="b">
        <v>1</v>
      </c>
      <c r="K5897" t="inlineStr">
        <is>
          <t>3f0d9d39e843464eff1a1bbd76018a9a</t>
        </is>
      </c>
      <c r="L5897" t="inlineStr">
        <is>
          <t>3f0d9d39e843464eff1a1bbd76018a9a</t>
        </is>
      </c>
      <c r="M5897" t="n">
        <v>331</v>
      </c>
      <c r="N5897" t="n">
        <v>331</v>
      </c>
    </row>
    <row r="5898">
      <c r="A5898" t="n">
        <v>291</v>
      </c>
      <c r="B5898" t="n">
        <v>2021</v>
      </c>
      <c r="C5898" t="n">
        <v>4554</v>
      </c>
      <c r="D5898" t="inlineStr">
        <is>
          <t>Soll der Kanton Ausländer/-innen bei der Integration stärker unterstützen?</t>
        </is>
      </c>
      <c r="E5898" t="inlineStr">
        <is>
          <t>Standard-4</t>
        </is>
      </c>
      <c r="F5898" t="n">
        <v>9</v>
      </c>
      <c r="G5898" t="inlineStr">
        <is>
          <t>Migration &amp; Integration</t>
        </is>
      </c>
      <c r="H5898" t="inlineStr">
        <is>
          <t>Q08741</t>
        </is>
      </c>
      <c r="I5898" t="inlineStr">
        <is>
          <t>de</t>
        </is>
      </c>
      <c r="J5898" t="b">
        <v>1</v>
      </c>
      <c r="K5898" t="inlineStr">
        <is>
          <t>3f0d9d39e843464eff1a1bbd76018a9a</t>
        </is>
      </c>
      <c r="L5898" t="inlineStr">
        <is>
          <t>3f0d9d39e843464eff1a1bbd76018a9a</t>
        </is>
      </c>
      <c r="M5898" t="n">
        <v>331</v>
      </c>
      <c r="N5898" t="n">
        <v>331</v>
      </c>
    </row>
    <row r="5900">
      <c r="A5900" s="1">
        <f>== Cluster 1046 – 4 Fragen – alle Fragen identisch ===</f>
        <v/>
      </c>
      <c r="B5900" s="1" t="n"/>
      <c r="C5900" s="1" t="n"/>
      <c r="D5900" s="1" t="n"/>
      <c r="E5900" s="1" t="n"/>
      <c r="F5900" s="1" t="n"/>
      <c r="G5900" s="1" t="n"/>
      <c r="H5900" s="1" t="n"/>
      <c r="I5900" s="1" t="n"/>
      <c r="J5900" s="1" t="n"/>
      <c r="K5900" s="1" t="n"/>
      <c r="L5900" s="1" t="n"/>
      <c r="M5900" s="1" t="n"/>
      <c r="N5900" s="1" t="n"/>
    </row>
    <row r="5901">
      <c r="A5901" t="inlineStr">
        <is>
          <t>ID_Wahl</t>
        </is>
      </c>
      <c r="B5901" t="inlineStr">
        <is>
          <t>Datum</t>
        </is>
      </c>
      <c r="C5901" t="inlineStr">
        <is>
          <t>Frage_ID</t>
        </is>
      </c>
      <c r="D5901" t="inlineStr">
        <is>
          <t>Frage_Text</t>
        </is>
      </c>
      <c r="E5901" t="inlineStr">
        <is>
          <t>Frage_Typ</t>
        </is>
      </c>
      <c r="F5901" t="inlineStr">
        <is>
          <t>Bereich_ID</t>
        </is>
      </c>
      <c r="G5901" t="inlineStr">
        <is>
          <t>Bereich</t>
        </is>
      </c>
      <c r="H5901" t="inlineStr">
        <is>
          <t>ID_gesamt</t>
        </is>
      </c>
      <c r="I5901" t="inlineStr">
        <is>
          <t>Sprache</t>
        </is>
      </c>
      <c r="J5901" t="inlineStr">
        <is>
          <t>Duplikat</t>
        </is>
      </c>
      <c r="K5901" t="inlineStr">
        <is>
          <t>Frage_Hash</t>
        </is>
      </c>
      <c r="L5901" t="inlineStr">
        <is>
          <t>Duplikat_Gruppe</t>
        </is>
      </c>
      <c r="M5901" t="inlineStr">
        <is>
          <t>Cluster_Duplikate</t>
        </is>
      </c>
      <c r="N5901" t="inlineStr">
        <is>
          <t>Cluster_Final</t>
        </is>
      </c>
    </row>
    <row r="5902">
      <c r="A5902" t="n">
        <v>178</v>
      </c>
      <c r="B5902" t="n">
        <v>2018</v>
      </c>
      <c r="C5902" t="n">
        <v>2733</v>
      </c>
      <c r="D5902" t="inlineStr">
        <is>
          <t>Eine Initiative fordert, dass für importierte Nahrungsmittel umwelt- und tierfreundliche Standards sowie faire Arbeitsbedingungen eingehalten werden müssen. Befürworten Sie diese Initiative?</t>
        </is>
      </c>
      <c r="E5902" t="inlineStr">
        <is>
          <t>Standard-4</t>
        </is>
      </c>
      <c r="F5902" t="n">
        <v>13</v>
      </c>
      <c r="G5902" t="inlineStr">
        <is>
          <t>Umweltschutz &amp; Landwirtschaft</t>
        </is>
      </c>
      <c r="H5902" t="inlineStr">
        <is>
          <t>Q05429</t>
        </is>
      </c>
      <c r="I5902" t="inlineStr">
        <is>
          <t>de</t>
        </is>
      </c>
      <c r="J5902" t="b">
        <v>1</v>
      </c>
      <c r="K5902" t="inlineStr">
        <is>
          <t>c078f6d51393234ca60c4c05164cc33a</t>
        </is>
      </c>
      <c r="L5902" t="inlineStr">
        <is>
          <t>c078f6d51393234ca60c4c05164cc33a</t>
        </is>
      </c>
      <c r="M5902" t="n">
        <v>1046</v>
      </c>
      <c r="N5902" t="n">
        <v>1046</v>
      </c>
    </row>
    <row r="5903">
      <c r="A5903" t="n">
        <v>190</v>
      </c>
      <c r="B5903" t="n">
        <v>2018</v>
      </c>
      <c r="C5903" t="n">
        <v>2909</v>
      </c>
      <c r="D5903" t="inlineStr">
        <is>
          <t>Eine Initiative fordert, dass für importierte Nahrungsmittel umwelt- und tierfreundliche Standards sowie faire Arbeitsbedingungen eingehalten werden müssen. Befürworten Sie diese Initiative?</t>
        </is>
      </c>
      <c r="E5903" t="inlineStr">
        <is>
          <t>Standard-4</t>
        </is>
      </c>
      <c r="F5903" t="n">
        <v>13</v>
      </c>
      <c r="G5903" t="inlineStr">
        <is>
          <t>Umweltschutz &amp; Landwirtschaft</t>
        </is>
      </c>
      <c r="H5903" t="inlineStr">
        <is>
          <t>Q05599</t>
        </is>
      </c>
      <c r="I5903" t="inlineStr">
        <is>
          <t>de</t>
        </is>
      </c>
      <c r="J5903" t="b">
        <v>1</v>
      </c>
      <c r="K5903" t="inlineStr">
        <is>
          <t>c078f6d51393234ca60c4c05164cc33a</t>
        </is>
      </c>
      <c r="L5903" t="inlineStr">
        <is>
          <t>c078f6d51393234ca60c4c05164cc33a</t>
        </is>
      </c>
      <c r="M5903" t="n">
        <v>1046</v>
      </c>
      <c r="N5903" t="n">
        <v>1046</v>
      </c>
    </row>
    <row r="5904">
      <c r="A5904" t="n">
        <v>178</v>
      </c>
      <c r="B5904" t="n">
        <v>2018</v>
      </c>
      <c r="C5904" t="n">
        <v>2733</v>
      </c>
      <c r="D5904" t="inlineStr">
        <is>
          <t>Eine Initiative fordert, dass für importierte Nahrungsmittel umwelt- und tierfreundliche Standards sowie faire Arbeitsbedingungen eingehalten werden müssen. Befürworten Sie diese Initiative?</t>
        </is>
      </c>
      <c r="E5904" t="inlineStr">
        <is>
          <t>Standard-4</t>
        </is>
      </c>
      <c r="F5904" t="n">
        <v>13</v>
      </c>
      <c r="G5904" t="inlineStr">
        <is>
          <t>Umweltschutz &amp; Landwirtschaft</t>
        </is>
      </c>
      <c r="H5904" t="inlineStr">
        <is>
          <t>Q06491</t>
        </is>
      </c>
      <c r="I5904" t="inlineStr">
        <is>
          <t>de</t>
        </is>
      </c>
      <c r="J5904" t="b">
        <v>1</v>
      </c>
      <c r="K5904" t="inlineStr">
        <is>
          <t>c078f6d51393234ca60c4c05164cc33a</t>
        </is>
      </c>
      <c r="L5904" t="inlineStr">
        <is>
          <t>c078f6d51393234ca60c4c05164cc33a</t>
        </is>
      </c>
      <c r="M5904" t="n">
        <v>1046</v>
      </c>
      <c r="N5904" t="n">
        <v>1046</v>
      </c>
    </row>
    <row r="5905">
      <c r="A5905" t="n">
        <v>190</v>
      </c>
      <c r="B5905" t="n">
        <v>2018</v>
      </c>
      <c r="C5905" t="n">
        <v>2909</v>
      </c>
      <c r="D5905" t="inlineStr">
        <is>
          <t>Eine Initiative fordert, dass für importierte Nahrungsmittel umwelt- und tierfreundliche Standards sowie faire Arbeitsbedingungen eingehalten werden müssen. Befürworten Sie diese Initiative?</t>
        </is>
      </c>
      <c r="E5905" t="inlineStr">
        <is>
          <t>Standard-4</t>
        </is>
      </c>
      <c r="F5905" t="n">
        <v>13</v>
      </c>
      <c r="G5905" t="inlineStr">
        <is>
          <t>Umweltschutz &amp; Landwirtschaft</t>
        </is>
      </c>
      <c r="H5905" t="inlineStr">
        <is>
          <t>Q07173</t>
        </is>
      </c>
      <c r="I5905" t="inlineStr">
        <is>
          <t>de</t>
        </is>
      </c>
      <c r="J5905" t="b">
        <v>1</v>
      </c>
      <c r="K5905" t="inlineStr">
        <is>
          <t>c078f6d51393234ca60c4c05164cc33a</t>
        </is>
      </c>
      <c r="L5905" t="inlineStr">
        <is>
          <t>c078f6d51393234ca60c4c05164cc33a</t>
        </is>
      </c>
      <c r="M5905" t="n">
        <v>1046</v>
      </c>
      <c r="N5905" t="n">
        <v>1046</v>
      </c>
    </row>
    <row r="5907">
      <c r="A5907" s="1">
        <f>== Cluster 1136 – 4 Fragen – alle Fragen identisch ===</f>
        <v/>
      </c>
      <c r="B5907" s="1" t="n"/>
      <c r="C5907" s="1" t="n"/>
      <c r="D5907" s="1" t="n"/>
      <c r="E5907" s="1" t="n"/>
      <c r="F5907" s="1" t="n"/>
      <c r="G5907" s="1" t="n"/>
      <c r="H5907" s="1" t="n"/>
      <c r="I5907" s="1" t="n"/>
      <c r="J5907" s="1" t="n"/>
      <c r="K5907" s="1" t="n"/>
      <c r="L5907" s="1" t="n"/>
      <c r="M5907" s="1" t="n"/>
      <c r="N5907" s="1" t="n"/>
    </row>
    <row r="5908">
      <c r="A5908" t="inlineStr">
        <is>
          <t>ID_Wahl</t>
        </is>
      </c>
      <c r="B5908" t="inlineStr">
        <is>
          <t>Datum</t>
        </is>
      </c>
      <c r="C5908" t="inlineStr">
        <is>
          <t>Frage_ID</t>
        </is>
      </c>
      <c r="D5908" t="inlineStr">
        <is>
          <t>Frage_Text</t>
        </is>
      </c>
      <c r="E5908" t="inlineStr">
        <is>
          <t>Frage_Typ</t>
        </is>
      </c>
      <c r="F5908" t="inlineStr">
        <is>
          <t>Bereich_ID</t>
        </is>
      </c>
      <c r="G5908" t="inlineStr">
        <is>
          <t>Bereich</t>
        </is>
      </c>
      <c r="H5908" t="inlineStr">
        <is>
          <t>ID_gesamt</t>
        </is>
      </c>
      <c r="I5908" t="inlineStr">
        <is>
          <t>Sprache</t>
        </is>
      </c>
      <c r="J5908" t="inlineStr">
        <is>
          <t>Duplikat</t>
        </is>
      </c>
      <c r="K5908" t="inlineStr">
        <is>
          <t>Frage_Hash</t>
        </is>
      </c>
      <c r="L5908" t="inlineStr">
        <is>
          <t>Duplikat_Gruppe</t>
        </is>
      </c>
      <c r="M5908" t="inlineStr">
        <is>
          <t>Cluster_Duplikate</t>
        </is>
      </c>
      <c r="N5908" t="inlineStr">
        <is>
          <t>Cluster_Final</t>
        </is>
      </c>
    </row>
    <row r="5909">
      <c r="A5909" t="n">
        <v/>
      </c>
      <c r="B5909" t="n">
        <v>2018</v>
      </c>
      <c r="C5909" t="n">
        <v/>
      </c>
      <c r="D5909" t="inlineStr">
        <is>
          <t>Würden Sie einen Ausbau der Videoüberwachung (z.B. an Banhhöfen, Schulen, Unterführungen) begrüssen?</t>
        </is>
      </c>
      <c r="E5909" t="n">
        <v/>
      </c>
      <c r="F5909" t="n">
        <v>7</v>
      </c>
      <c r="G5909" t="inlineStr">
        <is>
          <t>Justiz, Armee &amp; Polizei</t>
        </is>
      </c>
      <c r="H5909" t="inlineStr">
        <is>
          <t>Q05628</t>
        </is>
      </c>
      <c r="I5909" t="inlineStr">
        <is>
          <t>de</t>
        </is>
      </c>
      <c r="J5909" t="b">
        <v>1</v>
      </c>
      <c r="K5909" t="inlineStr">
        <is>
          <t>afc27d7c137b967ad4ae8f52ce3f66ce</t>
        </is>
      </c>
      <c r="L5909" t="inlineStr">
        <is>
          <t>afc27d7c137b967ad4ae8f52ce3f66ce</t>
        </is>
      </c>
      <c r="M5909" t="n">
        <v>1136</v>
      </c>
      <c r="N5909" t="n">
        <v>1136</v>
      </c>
    </row>
    <row r="5910">
      <c r="A5910" t="n">
        <v/>
      </c>
      <c r="B5910" t="n">
        <v>2018</v>
      </c>
      <c r="C5910" t="n">
        <v/>
      </c>
      <c r="D5910" t="inlineStr">
        <is>
          <t>Würden Sie einen Ausbau der Videoüberwachung (z.B. an Banhhöfen, Schulen, Unterführungen) begrüssen?</t>
        </is>
      </c>
      <c r="E5910" t="n">
        <v/>
      </c>
      <c r="F5910" t="n">
        <v>7</v>
      </c>
      <c r="G5910" t="inlineStr">
        <is>
          <t>Justiz, Armee &amp; Polizei</t>
        </is>
      </c>
      <c r="H5910" t="inlineStr">
        <is>
          <t>Q05665</t>
        </is>
      </c>
      <c r="I5910" t="inlineStr">
        <is>
          <t>de</t>
        </is>
      </c>
      <c r="J5910" t="b">
        <v>1</v>
      </c>
      <c r="K5910" t="inlineStr">
        <is>
          <t>afc27d7c137b967ad4ae8f52ce3f66ce</t>
        </is>
      </c>
      <c r="L5910" t="inlineStr">
        <is>
          <t>afc27d7c137b967ad4ae8f52ce3f66ce</t>
        </is>
      </c>
      <c r="M5910" t="n">
        <v>1136</v>
      </c>
      <c r="N5910" t="n">
        <v>1136</v>
      </c>
    </row>
    <row r="5911">
      <c r="A5911" t="n">
        <v/>
      </c>
      <c r="B5911" t="n">
        <v>2018</v>
      </c>
      <c r="C5911" t="n">
        <v/>
      </c>
      <c r="D5911" t="inlineStr">
        <is>
          <t>Würden Sie einen Ausbau der Videoüberwachung (z.B. an Banhhöfen, Schulen, Unterführungen) begrüssen?</t>
        </is>
      </c>
      <c r="E5911" t="n">
        <v/>
      </c>
      <c r="F5911" t="n">
        <v>7</v>
      </c>
      <c r="G5911" t="inlineStr">
        <is>
          <t>Justiz, Armee &amp; Polizei</t>
        </is>
      </c>
      <c r="H5911" t="inlineStr">
        <is>
          <t>Q07679</t>
        </is>
      </c>
      <c r="I5911" t="inlineStr">
        <is>
          <t>de</t>
        </is>
      </c>
      <c r="J5911" t="b">
        <v>1</v>
      </c>
      <c r="K5911" t="inlineStr">
        <is>
          <t>afc27d7c137b967ad4ae8f52ce3f66ce</t>
        </is>
      </c>
      <c r="L5911" t="inlineStr">
        <is>
          <t>afc27d7c137b967ad4ae8f52ce3f66ce</t>
        </is>
      </c>
      <c r="M5911" t="n">
        <v>1136</v>
      </c>
      <c r="N5911" t="n">
        <v>1136</v>
      </c>
    </row>
    <row r="5912">
      <c r="A5912" t="n">
        <v/>
      </c>
      <c r="B5912" t="n">
        <v>2018</v>
      </c>
      <c r="C5912" t="n">
        <v/>
      </c>
      <c r="D5912" t="inlineStr">
        <is>
          <t>Würden Sie einen Ausbau der Videoüberwachung (z.B. an Banhhöfen, Schulen, Unterführungen) begrüssen?</t>
        </is>
      </c>
      <c r="E5912" t="n">
        <v/>
      </c>
      <c r="F5912" t="n">
        <v>7</v>
      </c>
      <c r="G5912" t="inlineStr">
        <is>
          <t>Justiz, Armee &amp; Polizei</t>
        </is>
      </c>
      <c r="H5912" t="inlineStr">
        <is>
          <t>Q07716</t>
        </is>
      </c>
      <c r="I5912" t="inlineStr">
        <is>
          <t>de</t>
        </is>
      </c>
      <c r="J5912" t="b">
        <v>1</v>
      </c>
      <c r="K5912" t="inlineStr">
        <is>
          <t>afc27d7c137b967ad4ae8f52ce3f66ce</t>
        </is>
      </c>
      <c r="L5912" t="inlineStr">
        <is>
          <t>afc27d7c137b967ad4ae8f52ce3f66ce</t>
        </is>
      </c>
      <c r="M5912" t="n">
        <v>1136</v>
      </c>
      <c r="N5912" t="n">
        <v>1136</v>
      </c>
    </row>
    <row r="5914">
      <c r="A5914" s="1">
        <f>== Cluster 1045 – 4 Fragen – alle Fragen identisch ===</f>
        <v/>
      </c>
      <c r="B5914" s="1" t="n"/>
      <c r="C5914" s="1" t="n"/>
      <c r="D5914" s="1" t="n"/>
      <c r="E5914" s="1" t="n"/>
      <c r="F5914" s="1" t="n"/>
      <c r="G5914" s="1" t="n"/>
      <c r="H5914" s="1" t="n"/>
      <c r="I5914" s="1" t="n"/>
      <c r="J5914" s="1" t="n"/>
      <c r="K5914" s="1" t="n"/>
      <c r="L5914" s="1" t="n"/>
      <c r="M5914" s="1" t="n"/>
      <c r="N5914" s="1" t="n"/>
    </row>
    <row r="5915">
      <c r="A5915" t="inlineStr">
        <is>
          <t>ID_Wahl</t>
        </is>
      </c>
      <c r="B5915" t="inlineStr">
        <is>
          <t>Datum</t>
        </is>
      </c>
      <c r="C5915" t="inlineStr">
        <is>
          <t>Frage_ID</t>
        </is>
      </c>
      <c r="D5915" t="inlineStr">
        <is>
          <t>Frage_Text</t>
        </is>
      </c>
      <c r="E5915" t="inlineStr">
        <is>
          <t>Frage_Typ</t>
        </is>
      </c>
      <c r="F5915" t="inlineStr">
        <is>
          <t>Bereich_ID</t>
        </is>
      </c>
      <c r="G5915" t="inlineStr">
        <is>
          <t>Bereich</t>
        </is>
      </c>
      <c r="H5915" t="inlineStr">
        <is>
          <t>ID_gesamt</t>
        </is>
      </c>
      <c r="I5915" t="inlineStr">
        <is>
          <t>Sprache</t>
        </is>
      </c>
      <c r="J5915" t="inlineStr">
        <is>
          <t>Duplikat</t>
        </is>
      </c>
      <c r="K5915" t="inlineStr">
        <is>
          <t>Frage_Hash</t>
        </is>
      </c>
      <c r="L5915" t="inlineStr">
        <is>
          <t>Duplikat_Gruppe</t>
        </is>
      </c>
      <c r="M5915" t="inlineStr">
        <is>
          <t>Cluster_Duplikate</t>
        </is>
      </c>
      <c r="N5915" t="inlineStr">
        <is>
          <t>Cluster_Final</t>
        </is>
      </c>
    </row>
    <row r="5916">
      <c r="A5916" t="n">
        <v>178</v>
      </c>
      <c r="B5916" t="n">
        <v>2018</v>
      </c>
      <c r="C5916" t="n">
        <v>2737</v>
      </c>
      <c r="D5916" t="inlineStr">
        <is>
          <t>Würden Sie eine Lockerung des Raumplanungsgesetzes befürworten, so dass mehr Bauten ausserhalb der eigentlichen Bauzonen erstellt werden könnten?</t>
        </is>
      </c>
      <c r="E5916" t="inlineStr">
        <is>
          <t>Standard-4</t>
        </is>
      </c>
      <c r="F5916" t="n">
        <v>13</v>
      </c>
      <c r="G5916" t="inlineStr">
        <is>
          <t>Umweltschutz &amp; Landwirtschaft</t>
        </is>
      </c>
      <c r="H5916" t="inlineStr">
        <is>
          <t>Q05428</t>
        </is>
      </c>
      <c r="I5916" t="inlineStr">
        <is>
          <t>de</t>
        </is>
      </c>
      <c r="J5916" t="b">
        <v>1</v>
      </c>
      <c r="K5916" t="inlineStr">
        <is>
          <t>9e4bedfdfc5d2e23449d2141d31925f2</t>
        </is>
      </c>
      <c r="L5916" t="inlineStr">
        <is>
          <t>9e4bedfdfc5d2e23449d2141d31925f2</t>
        </is>
      </c>
      <c r="M5916" t="n">
        <v>1045</v>
      </c>
      <c r="N5916" t="n">
        <v>1045</v>
      </c>
    </row>
    <row r="5917">
      <c r="A5917" t="n">
        <v>191</v>
      </c>
      <c r="B5917" t="n">
        <v>2018</v>
      </c>
      <c r="C5917" t="n">
        <v>2996</v>
      </c>
      <c r="D5917" t="inlineStr">
        <is>
          <t>Würden Sie eine Lockerung des Raumplanungsgesetzes befürworten, so dass mehr Bauten ausserhalb der eigentlichen Bauzonen erstellt werden könnten?</t>
        </is>
      </c>
      <c r="E5917" t="inlineStr">
        <is>
          <t>Standard-4</t>
        </is>
      </c>
      <c r="F5917" t="n">
        <v>13</v>
      </c>
      <c r="G5917" t="inlineStr">
        <is>
          <t>Umweltschutz &amp; Landwirtschaft</t>
        </is>
      </c>
      <c r="H5917" t="inlineStr">
        <is>
          <t>Q05545</t>
        </is>
      </c>
      <c r="I5917" t="inlineStr">
        <is>
          <t>de</t>
        </is>
      </c>
      <c r="J5917" t="b">
        <v>1</v>
      </c>
      <c r="K5917" t="inlineStr">
        <is>
          <t>9e4bedfdfc5d2e23449d2141d31925f2</t>
        </is>
      </c>
      <c r="L5917" t="inlineStr">
        <is>
          <t>9e4bedfdfc5d2e23449d2141d31925f2</t>
        </is>
      </c>
      <c r="M5917" t="n">
        <v>1045</v>
      </c>
      <c r="N5917" t="n">
        <v>1045</v>
      </c>
    </row>
    <row r="5918">
      <c r="A5918" t="n">
        <v>178</v>
      </c>
      <c r="B5918" t="n">
        <v>2018</v>
      </c>
      <c r="C5918" t="n">
        <v>2737</v>
      </c>
      <c r="D5918" t="inlineStr">
        <is>
          <t>Würden Sie eine Lockerung des Raumplanungsgesetzes befürworten, so dass mehr Bauten ausserhalb der eigentlichen Bauzonen erstellt werden könnten?</t>
        </is>
      </c>
      <c r="E5918" t="inlineStr">
        <is>
          <t>Standard-4</t>
        </is>
      </c>
      <c r="F5918" t="n">
        <v>13</v>
      </c>
      <c r="G5918" t="inlineStr">
        <is>
          <t>Umweltschutz &amp; Landwirtschaft</t>
        </is>
      </c>
      <c r="H5918" t="inlineStr">
        <is>
          <t>Q06495</t>
        </is>
      </c>
      <c r="I5918" t="inlineStr">
        <is>
          <t>de</t>
        </is>
      </c>
      <c r="J5918" t="b">
        <v>1</v>
      </c>
      <c r="K5918" t="inlineStr">
        <is>
          <t>9e4bedfdfc5d2e23449d2141d31925f2</t>
        </is>
      </c>
      <c r="L5918" t="inlineStr">
        <is>
          <t>9e4bedfdfc5d2e23449d2141d31925f2</t>
        </is>
      </c>
      <c r="M5918" t="n">
        <v>1045</v>
      </c>
      <c r="N5918" t="n">
        <v>1045</v>
      </c>
    </row>
    <row r="5919">
      <c r="A5919" t="n">
        <v>191</v>
      </c>
      <c r="B5919" t="n">
        <v>2018</v>
      </c>
      <c r="C5919" t="n">
        <v>2996</v>
      </c>
      <c r="D5919" t="inlineStr">
        <is>
          <t>Würden Sie eine Lockerung des Raumplanungsgesetzes befürworten, so dass mehr Bauten ausserhalb der eigentlichen Bauzonen erstellt werden könnten?</t>
        </is>
      </c>
      <c r="E5919" t="inlineStr">
        <is>
          <t>Standard-4</t>
        </is>
      </c>
      <c r="F5919" t="n">
        <v>13</v>
      </c>
      <c r="G5919" t="inlineStr">
        <is>
          <t>Umweltschutz &amp; Landwirtschaft</t>
        </is>
      </c>
      <c r="H5919" t="inlineStr">
        <is>
          <t>Q07063</t>
        </is>
      </c>
      <c r="I5919" t="inlineStr">
        <is>
          <t>de</t>
        </is>
      </c>
      <c r="J5919" t="b">
        <v>1</v>
      </c>
      <c r="K5919" t="inlineStr">
        <is>
          <t>9e4bedfdfc5d2e23449d2141d31925f2</t>
        </is>
      </c>
      <c r="L5919" t="inlineStr">
        <is>
          <t>9e4bedfdfc5d2e23449d2141d31925f2</t>
        </is>
      </c>
      <c r="M5919" t="n">
        <v>1045</v>
      </c>
      <c r="N5919" t="n">
        <v>1045</v>
      </c>
    </row>
    <row r="5921">
      <c r="A5921" s="1">
        <f>== Cluster 1137 – 4 Fragen – alle Fragen identisch ===</f>
        <v/>
      </c>
      <c r="B5921" s="1" t="n"/>
      <c r="C5921" s="1" t="n"/>
      <c r="D5921" s="1" t="n"/>
      <c r="E5921" s="1" t="n"/>
      <c r="F5921" s="1" t="n"/>
      <c r="G5921" s="1" t="n"/>
      <c r="H5921" s="1" t="n"/>
      <c r="I5921" s="1" t="n"/>
      <c r="J5921" s="1" t="n"/>
      <c r="K5921" s="1" t="n"/>
      <c r="L5921" s="1" t="n"/>
      <c r="M5921" s="1" t="n"/>
      <c r="N5921" s="1" t="n"/>
    </row>
    <row r="5922">
      <c r="A5922" t="inlineStr">
        <is>
          <t>ID_Wahl</t>
        </is>
      </c>
      <c r="B5922" t="inlineStr">
        <is>
          <t>Datum</t>
        </is>
      </c>
      <c r="C5922" t="inlineStr">
        <is>
          <t>Frage_ID</t>
        </is>
      </c>
      <c r="D5922" t="inlineStr">
        <is>
          <t>Frage_Text</t>
        </is>
      </c>
      <c r="E5922" t="inlineStr">
        <is>
          <t>Frage_Typ</t>
        </is>
      </c>
      <c r="F5922" t="inlineStr">
        <is>
          <t>Bereich_ID</t>
        </is>
      </c>
      <c r="G5922" t="inlineStr">
        <is>
          <t>Bereich</t>
        </is>
      </c>
      <c r="H5922" t="inlineStr">
        <is>
          <t>ID_gesamt</t>
        </is>
      </c>
      <c r="I5922" t="inlineStr">
        <is>
          <t>Sprache</t>
        </is>
      </c>
      <c r="J5922" t="inlineStr">
        <is>
          <t>Duplikat</t>
        </is>
      </c>
      <c r="K5922" t="inlineStr">
        <is>
          <t>Frage_Hash</t>
        </is>
      </c>
      <c r="L5922" t="inlineStr">
        <is>
          <t>Duplikat_Gruppe</t>
        </is>
      </c>
      <c r="M5922" t="inlineStr">
        <is>
          <t>Cluster_Duplikate</t>
        </is>
      </c>
      <c r="N5922" t="inlineStr">
        <is>
          <t>Cluster_Final</t>
        </is>
      </c>
    </row>
    <row r="5923">
      <c r="A5923" t="n">
        <v/>
      </c>
      <c r="B5923" t="n">
        <v>2018</v>
      </c>
      <c r="C5923" t="n">
        <v/>
      </c>
      <c r="D5923" t="inlineStr">
        <is>
          <t>Soll sich die öffentliche Hand aus der Kulturförderung zurückziehen?</t>
        </is>
      </c>
      <c r="E5923" t="n">
        <v/>
      </c>
      <c r="F5923" t="n">
        <v>8</v>
      </c>
      <c r="G5923" t="inlineStr">
        <is>
          <t>Kultur, Sport &amp; Medien</t>
        </is>
      </c>
      <c r="H5923" t="inlineStr">
        <is>
          <t>Q05630</t>
        </is>
      </c>
      <c r="I5923" t="inlineStr">
        <is>
          <t>de</t>
        </is>
      </c>
      <c r="J5923" t="b">
        <v>1</v>
      </c>
      <c r="K5923" t="inlineStr">
        <is>
          <t>95b3f95d097ab01568d6788301b00a41</t>
        </is>
      </c>
      <c r="L5923" t="inlineStr">
        <is>
          <t>95b3f95d097ab01568d6788301b00a41</t>
        </is>
      </c>
      <c r="M5923" t="n">
        <v>1137</v>
      </c>
      <c r="N5923" t="n">
        <v>1137</v>
      </c>
    </row>
    <row r="5924">
      <c r="A5924" t="n">
        <v/>
      </c>
      <c r="B5924" t="n">
        <v>2018</v>
      </c>
      <c r="C5924" t="n">
        <v/>
      </c>
      <c r="D5924" t="inlineStr">
        <is>
          <t>Soll sich die öffentliche Hand aus der Kulturförderung zurückziehen?</t>
        </is>
      </c>
      <c r="E5924" t="n">
        <v/>
      </c>
      <c r="F5924" t="n">
        <v>8</v>
      </c>
      <c r="G5924" t="inlineStr">
        <is>
          <t>Kultur, Sport &amp; Medien</t>
        </is>
      </c>
      <c r="H5924" t="inlineStr">
        <is>
          <t>Q05667</t>
        </is>
      </c>
      <c r="I5924" t="inlineStr">
        <is>
          <t>de</t>
        </is>
      </c>
      <c r="J5924" t="b">
        <v>1</v>
      </c>
      <c r="K5924" t="inlineStr">
        <is>
          <t>95b3f95d097ab01568d6788301b00a41</t>
        </is>
      </c>
      <c r="L5924" t="inlineStr">
        <is>
          <t>95b3f95d097ab01568d6788301b00a41</t>
        </is>
      </c>
      <c r="M5924" t="n">
        <v>1137</v>
      </c>
      <c r="N5924" t="n">
        <v>1137</v>
      </c>
    </row>
    <row r="5925">
      <c r="A5925" t="n">
        <v/>
      </c>
      <c r="B5925" t="n">
        <v>2018</v>
      </c>
      <c r="C5925" t="n">
        <v/>
      </c>
      <c r="D5925" t="inlineStr">
        <is>
          <t>Soll sich die öffentliche Hand aus der Kulturförderung zurückziehen?</t>
        </is>
      </c>
      <c r="E5925" t="n">
        <v/>
      </c>
      <c r="F5925" t="n">
        <v>8</v>
      </c>
      <c r="G5925" t="inlineStr">
        <is>
          <t>Kultur, Sport &amp; Medien</t>
        </is>
      </c>
      <c r="H5925" t="inlineStr">
        <is>
          <t>Q07681</t>
        </is>
      </c>
      <c r="I5925" t="inlineStr">
        <is>
          <t>de</t>
        </is>
      </c>
      <c r="J5925" t="b">
        <v>1</v>
      </c>
      <c r="K5925" t="inlineStr">
        <is>
          <t>95b3f95d097ab01568d6788301b00a41</t>
        </is>
      </c>
      <c r="L5925" t="inlineStr">
        <is>
          <t>95b3f95d097ab01568d6788301b00a41</t>
        </is>
      </c>
      <c r="M5925" t="n">
        <v>1137</v>
      </c>
      <c r="N5925" t="n">
        <v>1137</v>
      </c>
    </row>
    <row r="5926">
      <c r="A5926" t="n">
        <v/>
      </c>
      <c r="B5926" t="n">
        <v>2018</v>
      </c>
      <c r="C5926" t="n">
        <v/>
      </c>
      <c r="D5926" t="inlineStr">
        <is>
          <t>Soll sich die öffentliche Hand aus der Kulturförderung zurückziehen?</t>
        </is>
      </c>
      <c r="E5926" t="n">
        <v/>
      </c>
      <c r="F5926" t="n">
        <v>8</v>
      </c>
      <c r="G5926" t="inlineStr">
        <is>
          <t>Kultur, Sport &amp; Medien</t>
        </is>
      </c>
      <c r="H5926" t="inlineStr">
        <is>
          <t>Q07718</t>
        </is>
      </c>
      <c r="I5926" t="inlineStr">
        <is>
          <t>de</t>
        </is>
      </c>
      <c r="J5926" t="b">
        <v>1</v>
      </c>
      <c r="K5926" t="inlineStr">
        <is>
          <t>95b3f95d097ab01568d6788301b00a41</t>
        </is>
      </c>
      <c r="L5926" t="inlineStr">
        <is>
          <t>95b3f95d097ab01568d6788301b00a41</t>
        </is>
      </c>
      <c r="M5926" t="n">
        <v>1137</v>
      </c>
      <c r="N5926" t="n">
        <v>1137</v>
      </c>
    </row>
    <row r="5928">
      <c r="A5928" s="1">
        <f>== Cluster 250 – 4 Fragen – alle Fragen identisch ===</f>
        <v/>
      </c>
      <c r="B5928" s="1" t="n"/>
      <c r="C5928" s="1" t="n"/>
      <c r="D5928" s="1" t="n"/>
      <c r="E5928" s="1" t="n"/>
      <c r="F5928" s="1" t="n"/>
      <c r="G5928" s="1" t="n"/>
      <c r="H5928" s="1" t="n"/>
      <c r="I5928" s="1" t="n"/>
      <c r="J5928" s="1" t="n"/>
      <c r="K5928" s="1" t="n"/>
      <c r="L5928" s="1" t="n"/>
      <c r="M5928" s="1" t="n"/>
      <c r="N5928" s="1" t="n"/>
    </row>
    <row r="5929">
      <c r="A5929" t="inlineStr">
        <is>
          <t>ID_Wahl</t>
        </is>
      </c>
      <c r="B5929" t="inlineStr">
        <is>
          <t>Datum</t>
        </is>
      </c>
      <c r="C5929" t="inlineStr">
        <is>
          <t>Frage_ID</t>
        </is>
      </c>
      <c r="D5929" t="inlineStr">
        <is>
          <t>Frage_Text</t>
        </is>
      </c>
      <c r="E5929" t="inlineStr">
        <is>
          <t>Frage_Typ</t>
        </is>
      </c>
      <c r="F5929" t="inlineStr">
        <is>
          <t>Bereich_ID</t>
        </is>
      </c>
      <c r="G5929" t="inlineStr">
        <is>
          <t>Bereich</t>
        </is>
      </c>
      <c r="H5929" t="inlineStr">
        <is>
          <t>ID_gesamt</t>
        </is>
      </c>
      <c r="I5929" t="inlineStr">
        <is>
          <t>Sprache</t>
        </is>
      </c>
      <c r="J5929" t="inlineStr">
        <is>
          <t>Duplikat</t>
        </is>
      </c>
      <c r="K5929" t="inlineStr">
        <is>
          <t>Frage_Hash</t>
        </is>
      </c>
      <c r="L5929" t="inlineStr">
        <is>
          <t>Duplikat_Gruppe</t>
        </is>
      </c>
      <c r="M5929" t="inlineStr">
        <is>
          <t>Cluster_Duplikate</t>
        </is>
      </c>
      <c r="N5929" t="inlineStr">
        <is>
          <t>Cluster_Final</t>
        </is>
      </c>
    </row>
    <row r="5930">
      <c r="A5930" t="n">
        <v>24</v>
      </c>
      <c r="B5930" s="2" t="n">
        <v>44122</v>
      </c>
      <c r="C5930" t="n">
        <v>2137</v>
      </c>
      <c r="D5930" t="inlineStr">
        <is>
          <t>Soll der Kanton Gemeindefusionen finanziell stärker fördern?</t>
        </is>
      </c>
      <c r="E5930" t="inlineStr">
        <is>
          <t>options4</t>
        </is>
      </c>
      <c r="F5930" t="n">
        <v>5120</v>
      </c>
      <c r="G5930" t="inlineStr">
        <is>
          <t>Politisches System &amp; Digitalisierung</t>
        </is>
      </c>
      <c r="H5930" t="inlineStr">
        <is>
          <t>Q00600</t>
        </is>
      </c>
      <c r="I5930" t="inlineStr">
        <is>
          <t>de</t>
        </is>
      </c>
      <c r="J5930" t="b">
        <v>1</v>
      </c>
      <c r="K5930" t="inlineStr">
        <is>
          <t>82fd3121a5bd06ccac6e89910766d0e8</t>
        </is>
      </c>
      <c r="L5930" t="inlineStr">
        <is>
          <t>82fd3121a5bd06ccac6e89910766d0e8</t>
        </is>
      </c>
      <c r="M5930" t="n">
        <v>250</v>
      </c>
      <c r="N5930" t="n">
        <v>250</v>
      </c>
    </row>
    <row r="5931">
      <c r="A5931" t="n">
        <v>154</v>
      </c>
      <c r="B5931" t="n">
        <v>2017</v>
      </c>
      <c r="C5931" t="n">
        <v>2197</v>
      </c>
      <c r="D5931" t="inlineStr">
        <is>
          <t>Soll der Kanton Gemeindefusionen finanziell stärker fördern?</t>
        </is>
      </c>
      <c r="E5931" t="inlineStr">
        <is>
          <t>Standard-4</t>
        </is>
      </c>
      <c r="F5931" t="n">
        <v>10</v>
      </c>
      <c r="G5931" t="inlineStr">
        <is>
          <t>Politisches System</t>
        </is>
      </c>
      <c r="H5931" t="inlineStr">
        <is>
          <t>Q05242</t>
        </is>
      </c>
      <c r="I5931" t="inlineStr">
        <is>
          <t>de</t>
        </is>
      </c>
      <c r="J5931" t="b">
        <v>1</v>
      </c>
      <c r="K5931" t="inlineStr">
        <is>
          <t>82fd3121a5bd06ccac6e89910766d0e8</t>
        </is>
      </c>
      <c r="L5931" t="inlineStr">
        <is>
          <t>82fd3121a5bd06ccac6e89910766d0e8</t>
        </is>
      </c>
      <c r="M5931" t="n">
        <v>250</v>
      </c>
      <c r="N5931" t="n">
        <v>250</v>
      </c>
    </row>
    <row r="5932">
      <c r="A5932" t="n">
        <v>255</v>
      </c>
      <c r="B5932" t="n">
        <v>2020</v>
      </c>
      <c r="C5932" t="n">
        <v>4155</v>
      </c>
      <c r="D5932" t="inlineStr">
        <is>
          <t>Soll der Kanton Gemeindefusionen finanziell stärker fördern?</t>
        </is>
      </c>
      <c r="E5932" t="inlineStr">
        <is>
          <t>Standard-4</t>
        </is>
      </c>
      <c r="F5932" t="n">
        <v>10</v>
      </c>
      <c r="G5932" t="inlineStr">
        <is>
          <t>Politisches System</t>
        </is>
      </c>
      <c r="H5932" t="inlineStr">
        <is>
          <t>Q06358</t>
        </is>
      </c>
      <c r="I5932" t="inlineStr">
        <is>
          <t>de</t>
        </is>
      </c>
      <c r="J5932" t="b">
        <v>1</v>
      </c>
      <c r="K5932" t="inlineStr">
        <is>
          <t>82fd3121a5bd06ccac6e89910766d0e8</t>
        </is>
      </c>
      <c r="L5932" t="inlineStr">
        <is>
          <t>82fd3121a5bd06ccac6e89910766d0e8</t>
        </is>
      </c>
      <c r="M5932" t="n">
        <v>250</v>
      </c>
      <c r="N5932" t="n">
        <v>250</v>
      </c>
    </row>
    <row r="5933">
      <c r="A5933" t="n">
        <v>154</v>
      </c>
      <c r="B5933" t="n">
        <v>2017</v>
      </c>
      <c r="C5933" t="n">
        <v>2197</v>
      </c>
      <c r="D5933" t="inlineStr">
        <is>
          <t>Soll der Kanton Gemeindefusionen finanziell stärker fördern?</t>
        </is>
      </c>
      <c r="E5933" t="inlineStr">
        <is>
          <t>Standard-4</t>
        </is>
      </c>
      <c r="F5933" t="n">
        <v>10</v>
      </c>
      <c r="G5933" t="inlineStr">
        <is>
          <t>Politisches System</t>
        </is>
      </c>
      <c r="H5933" t="inlineStr">
        <is>
          <t>Q08032</t>
        </is>
      </c>
      <c r="I5933" t="inlineStr">
        <is>
          <t>de</t>
        </is>
      </c>
      <c r="J5933" t="b">
        <v>1</v>
      </c>
      <c r="K5933" t="inlineStr">
        <is>
          <t>82fd3121a5bd06ccac6e89910766d0e8</t>
        </is>
      </c>
      <c r="L5933" t="inlineStr">
        <is>
          <t>82fd3121a5bd06ccac6e89910766d0e8</t>
        </is>
      </c>
      <c r="M5933" t="n">
        <v>250</v>
      </c>
      <c r="N5933" t="n">
        <v>250</v>
      </c>
    </row>
    <row r="5935">
      <c r="A5935" s="1">
        <f>== Cluster 1146 – 4 Fragen – alle Fragen identisch ===</f>
        <v/>
      </c>
      <c r="B5935" s="1" t="n"/>
      <c r="C5935" s="1" t="n"/>
      <c r="D5935" s="1" t="n"/>
      <c r="E5935" s="1" t="n"/>
      <c r="F5935" s="1" t="n"/>
      <c r="G5935" s="1" t="n"/>
      <c r="H5935" s="1" t="n"/>
      <c r="I5935" s="1" t="n"/>
      <c r="J5935" s="1" t="n"/>
      <c r="K5935" s="1" t="n"/>
      <c r="L5935" s="1" t="n"/>
      <c r="M5935" s="1" t="n"/>
      <c r="N5935" s="1" t="n"/>
    </row>
    <row r="5936">
      <c r="A5936" t="inlineStr">
        <is>
          <t>ID_Wahl</t>
        </is>
      </c>
      <c r="B5936" t="inlineStr">
        <is>
          <t>Datum</t>
        </is>
      </c>
      <c r="C5936" t="inlineStr">
        <is>
          <t>Frage_ID</t>
        </is>
      </c>
      <c r="D5936" t="inlineStr">
        <is>
          <t>Frage_Text</t>
        </is>
      </c>
      <c r="E5936" t="inlineStr">
        <is>
          <t>Frage_Typ</t>
        </is>
      </c>
      <c r="F5936" t="inlineStr">
        <is>
          <t>Bereich_ID</t>
        </is>
      </c>
      <c r="G5936" t="inlineStr">
        <is>
          <t>Bereich</t>
        </is>
      </c>
      <c r="H5936" t="inlineStr">
        <is>
          <t>ID_gesamt</t>
        </is>
      </c>
      <c r="I5936" t="inlineStr">
        <is>
          <t>Sprache</t>
        </is>
      </c>
      <c r="J5936" t="inlineStr">
        <is>
          <t>Duplikat</t>
        </is>
      </c>
      <c r="K5936" t="inlineStr">
        <is>
          <t>Frage_Hash</t>
        </is>
      </c>
      <c r="L5936" t="inlineStr">
        <is>
          <t>Duplikat_Gruppe</t>
        </is>
      </c>
      <c r="M5936" t="inlineStr">
        <is>
          <t>Cluster_Duplikate</t>
        </is>
      </c>
      <c r="N5936" t="inlineStr">
        <is>
          <t>Cluster_Final</t>
        </is>
      </c>
    </row>
    <row r="5937">
      <c r="A5937" t="n">
        <v>195</v>
      </c>
      <c r="B5937" t="n">
        <v>2018</v>
      </c>
      <c r="C5937" t="n">
        <v>3069</v>
      </c>
      <c r="D5937" t="inlineStr">
        <is>
          <t>Der Wettbewerb in verschiedenen Branchen wurde durch Online-Vermittlungsdienste (z.B. Unterkünfte via "Airbnb", Taxidienste via "Uber") verschärft. Sollten diese Dienste vom Kanton strenger reguliert werden?</t>
        </is>
      </c>
      <c r="E5937" t="inlineStr">
        <is>
          <t>Standard-4</t>
        </is>
      </c>
      <c r="F5937" t="n">
        <v>3</v>
      </c>
      <c r="G5937" t="inlineStr">
        <is>
          <t>Digitalisierung</t>
        </is>
      </c>
      <c r="H5937" t="inlineStr">
        <is>
          <t>Q05693</t>
        </is>
      </c>
      <c r="I5937" t="inlineStr">
        <is>
          <t>de</t>
        </is>
      </c>
      <c r="J5937" t="b">
        <v>1</v>
      </c>
      <c r="K5937" t="inlineStr">
        <is>
          <t>fb858857b6840193a7a6a1e311fbe216</t>
        </is>
      </c>
      <c r="L5937" t="inlineStr">
        <is>
          <t>fb858857b6840193a7a6a1e311fbe216</t>
        </is>
      </c>
      <c r="M5937" t="n">
        <v>1146</v>
      </c>
      <c r="N5937" t="n">
        <v>1146</v>
      </c>
    </row>
    <row r="5938">
      <c r="A5938" t="n">
        <v>204</v>
      </c>
      <c r="B5938" t="n">
        <v>2019</v>
      </c>
      <c r="C5938" t="n">
        <v>3229</v>
      </c>
      <c r="D5938" t="inlineStr">
        <is>
          <t>Der Wettbewerb in verschiedenen Branchen wurde durch Online-Vermittlungsdienste (z.B. Unterkünfte via "Airbnb", Taxidienste via "Uber") verschärft. Sollten diese Dienste vom Kanton strenger reguliert werden?</t>
        </is>
      </c>
      <c r="E5938" t="inlineStr">
        <is>
          <t>Standard-4</t>
        </is>
      </c>
      <c r="F5938" t="n">
        <v>3</v>
      </c>
      <c r="G5938" t="inlineStr">
        <is>
          <t>Digitalisierung</t>
        </is>
      </c>
      <c r="H5938" t="inlineStr">
        <is>
          <t>Q05969</t>
        </is>
      </c>
      <c r="I5938" t="inlineStr">
        <is>
          <t>de</t>
        </is>
      </c>
      <c r="J5938" t="b">
        <v>1</v>
      </c>
      <c r="K5938" t="inlineStr">
        <is>
          <t>fb858857b6840193a7a6a1e311fbe216</t>
        </is>
      </c>
      <c r="L5938" t="inlineStr">
        <is>
          <t>fb858857b6840193a7a6a1e311fbe216</t>
        </is>
      </c>
      <c r="M5938" t="n">
        <v>1146</v>
      </c>
      <c r="N5938" t="n">
        <v>1146</v>
      </c>
    </row>
    <row r="5939">
      <c r="A5939" t="n">
        <v>195</v>
      </c>
      <c r="B5939" t="n">
        <v>2018</v>
      </c>
      <c r="C5939" t="n">
        <v>3069</v>
      </c>
      <c r="D5939" t="inlineStr">
        <is>
          <t>Der Wettbewerb in verschiedenen Branchen wurde durch Online-Vermittlungsdienste (z.B. Unterkünfte via "Airbnb", Taxidienste via "Uber") verschärft. Sollten diese Dienste vom Kanton strenger reguliert werden?</t>
        </is>
      </c>
      <c r="E5939" t="inlineStr">
        <is>
          <t>Standard-4</t>
        </is>
      </c>
      <c r="F5939" t="n">
        <v>3</v>
      </c>
      <c r="G5939" t="inlineStr">
        <is>
          <t>Digitalisierung</t>
        </is>
      </c>
      <c r="H5939" t="inlineStr">
        <is>
          <t>Q08836</t>
        </is>
      </c>
      <c r="I5939" t="inlineStr">
        <is>
          <t>de</t>
        </is>
      </c>
      <c r="J5939" t="b">
        <v>1</v>
      </c>
      <c r="K5939" t="inlineStr">
        <is>
          <t>fb858857b6840193a7a6a1e311fbe216</t>
        </is>
      </c>
      <c r="L5939" t="inlineStr">
        <is>
          <t>fb858857b6840193a7a6a1e311fbe216</t>
        </is>
      </c>
      <c r="M5939" t="n">
        <v>1146</v>
      </c>
      <c r="N5939" t="n">
        <v>1146</v>
      </c>
    </row>
    <row r="5940">
      <c r="A5940" t="n">
        <v>204</v>
      </c>
      <c r="B5940" t="n">
        <v>2019</v>
      </c>
      <c r="C5940" t="n">
        <v>3229</v>
      </c>
      <c r="D5940" t="inlineStr">
        <is>
          <t>Der Wettbewerb in verschiedenen Branchen wurde durch Online-Vermittlungsdienste (z.B. Unterkünfte via "Airbnb", Taxidienste via "Uber") verschärft. Sollten diese Dienste vom Kanton strenger reguliert werden?</t>
        </is>
      </c>
      <c r="E5940" t="inlineStr">
        <is>
          <t>Standard-4</t>
        </is>
      </c>
      <c r="F5940" t="n">
        <v>3</v>
      </c>
      <c r="G5940" t="inlineStr">
        <is>
          <t>Digitalisierung</t>
        </is>
      </c>
      <c r="H5940" t="inlineStr">
        <is>
          <t>Q08950</t>
        </is>
      </c>
      <c r="I5940" t="inlineStr">
        <is>
          <t>de</t>
        </is>
      </c>
      <c r="J5940" t="b">
        <v>1</v>
      </c>
      <c r="K5940" t="inlineStr">
        <is>
          <t>fb858857b6840193a7a6a1e311fbe216</t>
        </is>
      </c>
      <c r="L5940" t="inlineStr">
        <is>
          <t>fb858857b6840193a7a6a1e311fbe216</t>
        </is>
      </c>
      <c r="M5940" t="n">
        <v>1146</v>
      </c>
      <c r="N5940" t="n">
        <v>1146</v>
      </c>
    </row>
    <row r="5942">
      <c r="A5942" s="1">
        <f>== Cluster 230 – 4 Fragen – alle Fragen identisch ===</f>
        <v/>
      </c>
      <c r="B5942" s="1" t="n"/>
      <c r="C5942" s="1" t="n"/>
      <c r="D5942" s="1" t="n"/>
      <c r="E5942" s="1" t="n"/>
      <c r="F5942" s="1" t="n"/>
      <c r="G5942" s="1" t="n"/>
      <c r="H5942" s="1" t="n"/>
      <c r="I5942" s="1" t="n"/>
      <c r="J5942" s="1" t="n"/>
      <c r="K5942" s="1" t="n"/>
      <c r="L5942" s="1" t="n"/>
      <c r="M5942" s="1" t="n"/>
      <c r="N5942" s="1" t="n"/>
    </row>
    <row r="5943">
      <c r="A5943" t="inlineStr">
        <is>
          <t>ID_Wahl</t>
        </is>
      </c>
      <c r="B5943" t="inlineStr">
        <is>
          <t>Datum</t>
        </is>
      </c>
      <c r="C5943" t="inlineStr">
        <is>
          <t>Frage_ID</t>
        </is>
      </c>
      <c r="D5943" t="inlineStr">
        <is>
          <t>Frage_Text</t>
        </is>
      </c>
      <c r="E5943" t="inlineStr">
        <is>
          <t>Frage_Typ</t>
        </is>
      </c>
      <c r="F5943" t="inlineStr">
        <is>
          <t>Bereich_ID</t>
        </is>
      </c>
      <c r="G5943" t="inlineStr">
        <is>
          <t>Bereich</t>
        </is>
      </c>
      <c r="H5943" t="inlineStr">
        <is>
          <t>ID_gesamt</t>
        </is>
      </c>
      <c r="I5943" t="inlineStr">
        <is>
          <t>Sprache</t>
        </is>
      </c>
      <c r="J5943" t="inlineStr">
        <is>
          <t>Duplikat</t>
        </is>
      </c>
      <c r="K5943" t="inlineStr">
        <is>
          <t>Frage_Hash</t>
        </is>
      </c>
      <c r="L5943" t="inlineStr">
        <is>
          <t>Duplikat_Gruppe</t>
        </is>
      </c>
      <c r="M5943" t="inlineStr">
        <is>
          <t>Cluster_Duplikate</t>
        </is>
      </c>
      <c r="N5943" t="inlineStr">
        <is>
          <t>Cluster_Final</t>
        </is>
      </c>
    </row>
    <row r="5944">
      <c r="A5944" t="n">
        <v>24</v>
      </c>
      <c r="B5944" s="2" t="n">
        <v>44122</v>
      </c>
      <c r="C5944" t="n">
        <v>2083</v>
      </c>
      <c r="D5944" t="inlineStr">
        <is>
          <t xml:space="preserve">Würden Sie es begrüssen, wenn eine allfällige Impfung gegen Covid-19 ('Corona-Virus') Pflicht wäre? </t>
        </is>
      </c>
      <c r="E5944" t="inlineStr">
        <is>
          <t>options4</t>
        </is>
      </c>
      <c r="F5944" t="n">
        <v>4992</v>
      </c>
      <c r="G5944" t="inlineStr">
        <is>
          <t>Gesellschaft, Kultur &amp; Ethik</t>
        </is>
      </c>
      <c r="H5944" t="inlineStr">
        <is>
          <t>Q00573</t>
        </is>
      </c>
      <c r="I5944" t="inlineStr">
        <is>
          <t>de</t>
        </is>
      </c>
      <c r="J5944" t="b">
        <v>1</v>
      </c>
      <c r="K5944" t="inlineStr">
        <is>
          <t>a26e0b614599a1ee77afd8e020efb135</t>
        </is>
      </c>
      <c r="L5944" t="inlineStr">
        <is>
          <t>a26e0b614599a1ee77afd8e020efb135</t>
        </is>
      </c>
      <c r="M5944" t="n">
        <v>230</v>
      </c>
      <c r="N5944" t="n">
        <v>230</v>
      </c>
    </row>
    <row r="5945">
      <c r="A5945" t="n">
        <v>45</v>
      </c>
      <c r="B5945" s="2" t="n">
        <v>44129</v>
      </c>
      <c r="C5945" t="n">
        <v>2233</v>
      </c>
      <c r="D5945" t="inlineStr">
        <is>
          <t xml:space="preserve">Würden Sie es begrüssen, wenn eine allfällige Impfung gegen Covid-19 ('Corona-Virus') Pflicht wäre? </t>
        </is>
      </c>
      <c r="E5945" t="inlineStr">
        <is>
          <t>options4</t>
        </is>
      </c>
      <c r="F5945" t="n">
        <v>5014</v>
      </c>
      <c r="G5945" t="inlineStr">
        <is>
          <t>Gesellschaft, Kultur &amp; Ethik</t>
        </is>
      </c>
      <c r="H5945" t="inlineStr">
        <is>
          <t>Q00636</t>
        </is>
      </c>
      <c r="I5945" t="inlineStr">
        <is>
          <t>de</t>
        </is>
      </c>
      <c r="J5945" t="b">
        <v>1</v>
      </c>
      <c r="K5945" t="inlineStr">
        <is>
          <t>a26e0b614599a1ee77afd8e020efb135</t>
        </is>
      </c>
      <c r="L5945" t="inlineStr">
        <is>
          <t>a26e0b614599a1ee77afd8e020efb135</t>
        </is>
      </c>
      <c r="M5945" t="n">
        <v>230</v>
      </c>
      <c r="N5945" t="n">
        <v>230</v>
      </c>
    </row>
    <row r="5946">
      <c r="A5946" t="n">
        <v>255</v>
      </c>
      <c r="B5946" t="n">
        <v>2020</v>
      </c>
      <c r="C5946" t="n">
        <v>4128</v>
      </c>
      <c r="D5946" t="inlineStr">
        <is>
          <t xml:space="preserve">Würden Sie es begrüssen, wenn eine allfällige Impfung gegen Covid-19 ('Corona-Virus') Pflicht wäre? </t>
        </is>
      </c>
      <c r="E5946" t="inlineStr">
        <is>
          <t>Standard-4</t>
        </is>
      </c>
      <c r="F5946" t="n">
        <v>6</v>
      </c>
      <c r="G5946" t="inlineStr">
        <is>
          <t>Gesundheit</t>
        </is>
      </c>
      <c r="H5946" t="inlineStr">
        <is>
          <t>Q06346</t>
        </is>
      </c>
      <c r="I5946" t="inlineStr">
        <is>
          <t>de</t>
        </is>
      </c>
      <c r="J5946" t="b">
        <v>1</v>
      </c>
      <c r="K5946" t="inlineStr">
        <is>
          <t>a26e0b614599a1ee77afd8e020efb135</t>
        </is>
      </c>
      <c r="L5946" t="inlineStr">
        <is>
          <t>a26e0b614599a1ee77afd8e020efb135</t>
        </is>
      </c>
      <c r="M5946" t="n">
        <v>230</v>
      </c>
      <c r="N5946" t="n">
        <v>230</v>
      </c>
    </row>
    <row r="5947">
      <c r="A5947" t="n">
        <v>258</v>
      </c>
      <c r="B5947" t="n">
        <v>2020</v>
      </c>
      <c r="C5947" t="n">
        <v>4192</v>
      </c>
      <c r="D5947" t="inlineStr">
        <is>
          <t xml:space="preserve">Würden Sie es begrüssen, wenn eine allfällige Impfung gegen Covid-19 ('Corona-Virus') Pflicht wäre? </t>
        </is>
      </c>
      <c r="E5947" t="inlineStr">
        <is>
          <t>Standard-4</t>
        </is>
      </c>
      <c r="F5947" t="n">
        <v>6</v>
      </c>
      <c r="G5947" t="inlineStr">
        <is>
          <t>Gesundheit</t>
        </is>
      </c>
      <c r="H5947" t="inlineStr">
        <is>
          <t>Q06744</t>
        </is>
      </c>
      <c r="I5947" t="inlineStr">
        <is>
          <t>de</t>
        </is>
      </c>
      <c r="J5947" t="b">
        <v>1</v>
      </c>
      <c r="K5947" t="inlineStr">
        <is>
          <t>a26e0b614599a1ee77afd8e020efb135</t>
        </is>
      </c>
      <c r="L5947" t="inlineStr">
        <is>
          <t>a26e0b614599a1ee77afd8e020efb135</t>
        </is>
      </c>
      <c r="M5947" t="n">
        <v>230</v>
      </c>
      <c r="N5947" t="n">
        <v>230</v>
      </c>
    </row>
    <row r="5949">
      <c r="A5949" s="1">
        <f>== Cluster 240 – 4 Fragen – alle Fragen identisch ===</f>
        <v/>
      </c>
      <c r="B5949" s="1" t="n"/>
      <c r="C5949" s="1" t="n"/>
      <c r="D5949" s="1" t="n"/>
      <c r="E5949" s="1" t="n"/>
      <c r="F5949" s="1" t="n"/>
      <c r="G5949" s="1" t="n"/>
      <c r="H5949" s="1" t="n"/>
      <c r="I5949" s="1" t="n"/>
      <c r="J5949" s="1" t="n"/>
      <c r="K5949" s="1" t="n"/>
      <c r="L5949" s="1" t="n"/>
      <c r="M5949" s="1" t="n"/>
      <c r="N5949" s="1" t="n"/>
    </row>
    <row r="5950">
      <c r="A5950" t="inlineStr">
        <is>
          <t>ID_Wahl</t>
        </is>
      </c>
      <c r="B5950" t="inlineStr">
        <is>
          <t>Datum</t>
        </is>
      </c>
      <c r="C5950" t="inlineStr">
        <is>
          <t>Frage_ID</t>
        </is>
      </c>
      <c r="D5950" t="inlineStr">
        <is>
          <t>Frage_Text</t>
        </is>
      </c>
      <c r="E5950" t="inlineStr">
        <is>
          <t>Frage_Typ</t>
        </is>
      </c>
      <c r="F5950" t="inlineStr">
        <is>
          <t>Bereich_ID</t>
        </is>
      </c>
      <c r="G5950" t="inlineStr">
        <is>
          <t>Bereich</t>
        </is>
      </c>
      <c r="H5950" t="inlineStr">
        <is>
          <t>ID_gesamt</t>
        </is>
      </c>
      <c r="I5950" t="inlineStr">
        <is>
          <t>Sprache</t>
        </is>
      </c>
      <c r="J5950" t="inlineStr">
        <is>
          <t>Duplikat</t>
        </is>
      </c>
      <c r="K5950" t="inlineStr">
        <is>
          <t>Frage_Hash</t>
        </is>
      </c>
      <c r="L5950" t="inlineStr">
        <is>
          <t>Duplikat_Gruppe</t>
        </is>
      </c>
      <c r="M5950" t="inlineStr">
        <is>
          <t>Cluster_Duplikate</t>
        </is>
      </c>
      <c r="N5950" t="inlineStr">
        <is>
          <t>Cluster_Final</t>
        </is>
      </c>
    </row>
    <row r="5951">
      <c r="A5951" t="n">
        <v>24</v>
      </c>
      <c r="B5951" s="2" t="n">
        <v>44122</v>
      </c>
      <c r="C5951" t="n">
        <v>2113</v>
      </c>
      <c r="D5951" t="inlineStr">
        <is>
          <t>Eine Volksinitiative fordert, dass die Haftungsregeln für Unternehmen mit Sitz in der Schweiz in Bezug auf die Einhaltung von Menschenrechten und Umweltstandards im Ausland verschärft werden (Abstimmung November 2020). Befürworten Sie dies?</t>
        </is>
      </c>
      <c r="E5951" t="inlineStr">
        <is>
          <t>options4</t>
        </is>
      </c>
      <c r="F5951" t="n">
        <v>4535</v>
      </c>
      <c r="G5951" t="inlineStr">
        <is>
          <t>Wirtschaft &amp; Arbeit</t>
        </is>
      </c>
      <c r="H5951" t="inlineStr">
        <is>
          <t>Q00588</t>
        </is>
      </c>
      <c r="I5951" t="inlineStr">
        <is>
          <t>de</t>
        </is>
      </c>
      <c r="J5951" t="b">
        <v>1</v>
      </c>
      <c r="K5951" t="inlineStr">
        <is>
          <t>b6e236c595d3d95e488979289d87166a</t>
        </is>
      </c>
      <c r="L5951" t="inlineStr">
        <is>
          <t>b6e236c595d3d95e488979289d87166a</t>
        </is>
      </c>
      <c r="M5951" t="n">
        <v>240</v>
      </c>
      <c r="N5951" t="n">
        <v>240</v>
      </c>
    </row>
    <row r="5952">
      <c r="A5952" t="n">
        <v>45</v>
      </c>
      <c r="B5952" s="2" t="n">
        <v>44129</v>
      </c>
      <c r="C5952" t="n">
        <v>2260</v>
      </c>
      <c r="D5952" t="inlineStr">
        <is>
          <t>Eine Volksinitiative fordert, dass die Haftungsregeln für Unternehmen mit Sitz in der Schweiz in Bezug auf die Einhaltung von Menschenrechten und Umweltstandards im Ausland verschärft werden (Abstimmung November 2020). Befürworten Sie dies?</t>
        </is>
      </c>
      <c r="E5952" t="inlineStr">
        <is>
          <t>options4</t>
        </is>
      </c>
      <c r="F5952" t="n">
        <v>4562</v>
      </c>
      <c r="G5952" t="inlineStr">
        <is>
          <t>Wirtschaft &amp; Arbeit</t>
        </is>
      </c>
      <c r="H5952" t="inlineStr">
        <is>
          <t>Q00645</t>
        </is>
      </c>
      <c r="I5952" t="inlineStr">
        <is>
          <t>de</t>
        </is>
      </c>
      <c r="J5952" t="b">
        <v>1</v>
      </c>
      <c r="K5952" t="inlineStr">
        <is>
          <t>b6e236c595d3d95e488979289d87166a</t>
        </is>
      </c>
      <c r="L5952" t="inlineStr">
        <is>
          <t>b6e236c595d3d95e488979289d87166a</t>
        </is>
      </c>
      <c r="M5952" t="n">
        <v>240</v>
      </c>
      <c r="N5952" t="n">
        <v>240</v>
      </c>
    </row>
    <row r="5953">
      <c r="A5953" t="n">
        <v>255</v>
      </c>
      <c r="B5953" t="n">
        <v>2020</v>
      </c>
      <c r="C5953" t="n">
        <v>4143</v>
      </c>
      <c r="D5953" t="inlineStr">
        <is>
          <t>Eine Volksinitiative fordert, dass die Haftungsregeln für Unternehmen mit Sitz in der Schweiz in Bezug auf die Einhaltung von Menschenrechten und Umweltstandards im Ausland verschärft werden (Abstimmung November 2020). Befürworten Sie dies?</t>
        </is>
      </c>
      <c r="E5953" t="inlineStr">
        <is>
          <t>Standard-4</t>
        </is>
      </c>
      <c r="F5953" t="n">
        <v>15</v>
      </c>
      <c r="G5953" t="inlineStr">
        <is>
          <t>Wirtschaft &amp; Arbeit</t>
        </is>
      </c>
      <c r="H5953" t="inlineStr">
        <is>
          <t>Q06378</t>
        </is>
      </c>
      <c r="I5953" t="inlineStr">
        <is>
          <t>de</t>
        </is>
      </c>
      <c r="J5953" t="b">
        <v>1</v>
      </c>
      <c r="K5953" t="inlineStr">
        <is>
          <t>b6e236c595d3d95e488979289d87166a</t>
        </is>
      </c>
      <c r="L5953" t="inlineStr">
        <is>
          <t>b6e236c595d3d95e488979289d87166a</t>
        </is>
      </c>
      <c r="M5953" t="n">
        <v>240</v>
      </c>
      <c r="N5953" t="n">
        <v>240</v>
      </c>
    </row>
    <row r="5954">
      <c r="A5954" t="n">
        <v>258</v>
      </c>
      <c r="B5954" t="n">
        <v>2020</v>
      </c>
      <c r="C5954" t="n">
        <v>4201</v>
      </c>
      <c r="D5954" t="inlineStr">
        <is>
          <t>Eine Volksinitiative fordert, dass die Haftungsregeln für Unternehmen mit Sitz in der Schweiz in Bezug auf die Einhaltung von Menschenrechten und Umweltstandards im Ausland verschärft werden (Abstimmung November 2020). Befürworten Sie dies?</t>
        </is>
      </c>
      <c r="E5954" t="inlineStr">
        <is>
          <t>Standard-4</t>
        </is>
      </c>
      <c r="F5954" t="n">
        <v>15</v>
      </c>
      <c r="G5954" t="inlineStr">
        <is>
          <t>Wirtschaft &amp; Arbeit</t>
        </is>
      </c>
      <c r="H5954" t="inlineStr">
        <is>
          <t>Q06775</t>
        </is>
      </c>
      <c r="I5954" t="inlineStr">
        <is>
          <t>de</t>
        </is>
      </c>
      <c r="J5954" t="b">
        <v>1</v>
      </c>
      <c r="K5954" t="inlineStr">
        <is>
          <t>b6e236c595d3d95e488979289d87166a</t>
        </is>
      </c>
      <c r="L5954" t="inlineStr">
        <is>
          <t>b6e236c595d3d95e488979289d87166a</t>
        </is>
      </c>
      <c r="M5954" t="n">
        <v>240</v>
      </c>
      <c r="N5954" t="n">
        <v>240</v>
      </c>
    </row>
    <row r="5956">
      <c r="A5956" s="1">
        <f>== Cluster 1130 – 4 Fragen – alle Fragen identisch ===</f>
        <v/>
      </c>
      <c r="B5956" s="1" t="n"/>
      <c r="C5956" s="1" t="n"/>
      <c r="D5956" s="1" t="n"/>
      <c r="E5956" s="1" t="n"/>
      <c r="F5956" s="1" t="n"/>
      <c r="G5956" s="1" t="n"/>
      <c r="H5956" s="1" t="n"/>
      <c r="I5956" s="1" t="n"/>
      <c r="J5956" s="1" t="n"/>
      <c r="K5956" s="1" t="n"/>
      <c r="L5956" s="1" t="n"/>
      <c r="M5956" s="1" t="n"/>
      <c r="N5956" s="1" t="n"/>
    </row>
    <row r="5957">
      <c r="A5957" t="inlineStr">
        <is>
          <t>ID_Wahl</t>
        </is>
      </c>
      <c r="B5957" t="inlineStr">
        <is>
          <t>Datum</t>
        </is>
      </c>
      <c r="C5957" t="inlineStr">
        <is>
          <t>Frage_ID</t>
        </is>
      </c>
      <c r="D5957" t="inlineStr">
        <is>
          <t>Frage_Text</t>
        </is>
      </c>
      <c r="E5957" t="inlineStr">
        <is>
          <t>Frage_Typ</t>
        </is>
      </c>
      <c r="F5957" t="inlineStr">
        <is>
          <t>Bereich_ID</t>
        </is>
      </c>
      <c r="G5957" t="inlineStr">
        <is>
          <t>Bereich</t>
        </is>
      </c>
      <c r="H5957" t="inlineStr">
        <is>
          <t>ID_gesamt</t>
        </is>
      </c>
      <c r="I5957" t="inlineStr">
        <is>
          <t>Sprache</t>
        </is>
      </c>
      <c r="J5957" t="inlineStr">
        <is>
          <t>Duplikat</t>
        </is>
      </c>
      <c r="K5957" t="inlineStr">
        <is>
          <t>Frage_Hash</t>
        </is>
      </c>
      <c r="L5957" t="inlineStr">
        <is>
          <t>Duplikat_Gruppe</t>
        </is>
      </c>
      <c r="M5957" t="inlineStr">
        <is>
          <t>Cluster_Duplikate</t>
        </is>
      </c>
      <c r="N5957" t="inlineStr">
        <is>
          <t>Cluster_Final</t>
        </is>
      </c>
    </row>
    <row r="5958">
      <c r="A5958" t="n">
        <v/>
      </c>
      <c r="B5958" t="n">
        <v>2018</v>
      </c>
      <c r="C5958" t="n">
        <v/>
      </c>
      <c r="D5958" t="inlineStr">
        <is>
          <t>Soll die Schweiz innerhalb der nächsten vier Jahre EU- Beitrittsverhandlungen aufnehmen?</t>
        </is>
      </c>
      <c r="E5958" t="n">
        <v/>
      </c>
      <c r="F5958" t="n">
        <v>1</v>
      </c>
      <c r="G5958" t="inlineStr">
        <is>
          <t>Aussenpolitik</t>
        </is>
      </c>
      <c r="H5958" t="inlineStr">
        <is>
          <t>Q05612</t>
        </is>
      </c>
      <c r="I5958" t="inlineStr">
        <is>
          <t>de</t>
        </is>
      </c>
      <c r="J5958" t="b">
        <v>1</v>
      </c>
      <c r="K5958" t="inlineStr">
        <is>
          <t>b9eabf92b0ecaea5470b44ed04618934</t>
        </is>
      </c>
      <c r="L5958" t="inlineStr">
        <is>
          <t>b9eabf92b0ecaea5470b44ed04618934</t>
        </is>
      </c>
      <c r="M5958" t="n">
        <v>1130</v>
      </c>
      <c r="N5958" t="n">
        <v>1130</v>
      </c>
    </row>
    <row r="5959">
      <c r="A5959" t="n">
        <v/>
      </c>
      <c r="B5959" t="n">
        <v>2018</v>
      </c>
      <c r="C5959" t="n">
        <v/>
      </c>
      <c r="D5959" t="inlineStr">
        <is>
          <t>Soll die Schweiz innerhalb der nächsten vier Jahre EU- Beitrittsverhandlungen aufnehmen?</t>
        </is>
      </c>
      <c r="E5959" t="n">
        <v/>
      </c>
      <c r="F5959" t="n">
        <v>1</v>
      </c>
      <c r="G5959" t="inlineStr">
        <is>
          <t>Aussenpolitik</t>
        </is>
      </c>
      <c r="H5959" t="inlineStr">
        <is>
          <t>Q05649</t>
        </is>
      </c>
      <c r="I5959" t="inlineStr">
        <is>
          <t>de</t>
        </is>
      </c>
      <c r="J5959" t="b">
        <v>1</v>
      </c>
      <c r="K5959" t="inlineStr">
        <is>
          <t>b9eabf92b0ecaea5470b44ed04618934</t>
        </is>
      </c>
      <c r="L5959" t="inlineStr">
        <is>
          <t>b9eabf92b0ecaea5470b44ed04618934</t>
        </is>
      </c>
      <c r="M5959" t="n">
        <v>1130</v>
      </c>
      <c r="N5959" t="n">
        <v>1130</v>
      </c>
    </row>
    <row r="5960">
      <c r="A5960" t="n">
        <v/>
      </c>
      <c r="B5960" t="n">
        <v>2018</v>
      </c>
      <c r="C5960" t="n">
        <v/>
      </c>
      <c r="D5960" t="inlineStr">
        <is>
          <t>Soll die Schweiz innerhalb der nächsten vier Jahre EU- Beitrittsverhandlungen aufnehmen?</t>
        </is>
      </c>
      <c r="E5960" t="n">
        <v/>
      </c>
      <c r="F5960" t="n">
        <v>1</v>
      </c>
      <c r="G5960" t="inlineStr">
        <is>
          <t>Aussenpolitik</t>
        </is>
      </c>
      <c r="H5960" t="inlineStr">
        <is>
          <t>Q07663</t>
        </is>
      </c>
      <c r="I5960" t="inlineStr">
        <is>
          <t>de</t>
        </is>
      </c>
      <c r="J5960" t="b">
        <v>1</v>
      </c>
      <c r="K5960" t="inlineStr">
        <is>
          <t>b9eabf92b0ecaea5470b44ed04618934</t>
        </is>
      </c>
      <c r="L5960" t="inlineStr">
        <is>
          <t>b9eabf92b0ecaea5470b44ed04618934</t>
        </is>
      </c>
      <c r="M5960" t="n">
        <v>1130</v>
      </c>
      <c r="N5960" t="n">
        <v>1130</v>
      </c>
    </row>
    <row r="5961">
      <c r="A5961" t="n">
        <v/>
      </c>
      <c r="B5961" t="n">
        <v>2018</v>
      </c>
      <c r="C5961" t="n">
        <v/>
      </c>
      <c r="D5961" t="inlineStr">
        <is>
          <t>Soll die Schweiz innerhalb der nächsten vier Jahre EU- Beitrittsverhandlungen aufnehmen?</t>
        </is>
      </c>
      <c r="E5961" t="n">
        <v/>
      </c>
      <c r="F5961" t="n">
        <v>1</v>
      </c>
      <c r="G5961" t="inlineStr">
        <is>
          <t>Aussenpolitik</t>
        </is>
      </c>
      <c r="H5961" t="inlineStr">
        <is>
          <t>Q07700</t>
        </is>
      </c>
      <c r="I5961" t="inlineStr">
        <is>
          <t>de</t>
        </is>
      </c>
      <c r="J5961" t="b">
        <v>1</v>
      </c>
      <c r="K5961" t="inlineStr">
        <is>
          <t>b9eabf92b0ecaea5470b44ed04618934</t>
        </is>
      </c>
      <c r="L5961" t="inlineStr">
        <is>
          <t>b9eabf92b0ecaea5470b44ed04618934</t>
        </is>
      </c>
      <c r="M5961" t="n">
        <v>1130</v>
      </c>
      <c r="N5961" t="n">
        <v>1130</v>
      </c>
    </row>
    <row r="5963">
      <c r="A5963" s="1">
        <f>== Cluster 1131 – 4 Fragen – alle Fragen identisch ===</f>
        <v/>
      </c>
      <c r="B5963" s="1" t="n"/>
      <c r="C5963" s="1" t="n"/>
      <c r="D5963" s="1" t="n"/>
      <c r="E5963" s="1" t="n"/>
      <c r="F5963" s="1" t="n"/>
      <c r="G5963" s="1" t="n"/>
      <c r="H5963" s="1" t="n"/>
      <c r="I5963" s="1" t="n"/>
      <c r="J5963" s="1" t="n"/>
      <c r="K5963" s="1" t="n"/>
      <c r="L5963" s="1" t="n"/>
      <c r="M5963" s="1" t="n"/>
      <c r="N5963" s="1" t="n"/>
    </row>
    <row r="5964">
      <c r="A5964" t="inlineStr">
        <is>
          <t>ID_Wahl</t>
        </is>
      </c>
      <c r="B5964" t="inlineStr">
        <is>
          <t>Datum</t>
        </is>
      </c>
      <c r="C5964" t="inlineStr">
        <is>
          <t>Frage_ID</t>
        </is>
      </c>
      <c r="D5964" t="inlineStr">
        <is>
          <t>Frage_Text</t>
        </is>
      </c>
      <c r="E5964" t="inlineStr">
        <is>
          <t>Frage_Typ</t>
        </is>
      </c>
      <c r="F5964" t="inlineStr">
        <is>
          <t>Bereich_ID</t>
        </is>
      </c>
      <c r="G5964" t="inlineStr">
        <is>
          <t>Bereich</t>
        </is>
      </c>
      <c r="H5964" t="inlineStr">
        <is>
          <t>ID_gesamt</t>
        </is>
      </c>
      <c r="I5964" t="inlineStr">
        <is>
          <t>Sprache</t>
        </is>
      </c>
      <c r="J5964" t="inlineStr">
        <is>
          <t>Duplikat</t>
        </is>
      </c>
      <c r="K5964" t="inlineStr">
        <is>
          <t>Frage_Hash</t>
        </is>
      </c>
      <c r="L5964" t="inlineStr">
        <is>
          <t>Duplikat_Gruppe</t>
        </is>
      </c>
      <c r="M5964" t="inlineStr">
        <is>
          <t>Cluster_Duplikate</t>
        </is>
      </c>
      <c r="N5964" t="inlineStr">
        <is>
          <t>Cluster_Final</t>
        </is>
      </c>
    </row>
    <row r="5965">
      <c r="A5965" t="n">
        <v/>
      </c>
      <c r="B5965" t="n">
        <v>2018</v>
      </c>
      <c r="C5965" t="n">
        <v/>
      </c>
      <c r="D5965" t="inlineStr">
        <is>
          <t>Soll die bestehende kantonale Schuldenbremse verschärft werden?</t>
        </is>
      </c>
      <c r="E5965" t="n">
        <v/>
      </c>
      <c r="F5965" t="n">
        <v>4</v>
      </c>
      <c r="G5965" t="inlineStr">
        <is>
          <t>Finanzen &amp; Steuern</t>
        </is>
      </c>
      <c r="H5965" t="inlineStr">
        <is>
          <t>Q05617</t>
        </is>
      </c>
      <c r="I5965" t="inlineStr">
        <is>
          <t>de</t>
        </is>
      </c>
      <c r="J5965" t="b">
        <v>1</v>
      </c>
      <c r="K5965" t="inlineStr">
        <is>
          <t>47b563dcbd9b8c0abbffe76f872d7736</t>
        </is>
      </c>
      <c r="L5965" t="inlineStr">
        <is>
          <t>47b563dcbd9b8c0abbffe76f872d7736</t>
        </is>
      </c>
      <c r="M5965" t="n">
        <v>1131</v>
      </c>
      <c r="N5965" t="n">
        <v>1131</v>
      </c>
    </row>
    <row r="5966">
      <c r="A5966" t="n">
        <v/>
      </c>
      <c r="B5966" t="n">
        <v>2018</v>
      </c>
      <c r="C5966" t="n">
        <v/>
      </c>
      <c r="D5966" t="inlineStr">
        <is>
          <t>Soll die bestehende kantonale Schuldenbremse verschärft werden?</t>
        </is>
      </c>
      <c r="E5966" t="n">
        <v/>
      </c>
      <c r="F5966" t="n">
        <v>4</v>
      </c>
      <c r="G5966" t="inlineStr">
        <is>
          <t>Finanzen &amp; Steuern</t>
        </is>
      </c>
      <c r="H5966" t="inlineStr">
        <is>
          <t>Q05654</t>
        </is>
      </c>
      <c r="I5966" t="inlineStr">
        <is>
          <t>de</t>
        </is>
      </c>
      <c r="J5966" t="b">
        <v>1</v>
      </c>
      <c r="K5966" t="inlineStr">
        <is>
          <t>47b563dcbd9b8c0abbffe76f872d7736</t>
        </is>
      </c>
      <c r="L5966" t="inlineStr">
        <is>
          <t>47b563dcbd9b8c0abbffe76f872d7736</t>
        </is>
      </c>
      <c r="M5966" t="n">
        <v>1131</v>
      </c>
      <c r="N5966" t="n">
        <v>1131</v>
      </c>
    </row>
    <row r="5967">
      <c r="A5967" t="n">
        <v/>
      </c>
      <c r="B5967" t="n">
        <v>2018</v>
      </c>
      <c r="C5967" t="n">
        <v/>
      </c>
      <c r="D5967" t="inlineStr">
        <is>
          <t>Soll die bestehende kantonale Schuldenbremse verschärft werden?</t>
        </is>
      </c>
      <c r="E5967" t="n">
        <v/>
      </c>
      <c r="F5967" t="n">
        <v>4</v>
      </c>
      <c r="G5967" t="inlineStr">
        <is>
          <t>Finanzen &amp; Steuern</t>
        </is>
      </c>
      <c r="H5967" t="inlineStr">
        <is>
          <t>Q07668</t>
        </is>
      </c>
      <c r="I5967" t="inlineStr">
        <is>
          <t>de</t>
        </is>
      </c>
      <c r="J5967" t="b">
        <v>1</v>
      </c>
      <c r="K5967" t="inlineStr">
        <is>
          <t>47b563dcbd9b8c0abbffe76f872d7736</t>
        </is>
      </c>
      <c r="L5967" t="inlineStr">
        <is>
          <t>47b563dcbd9b8c0abbffe76f872d7736</t>
        </is>
      </c>
      <c r="M5967" t="n">
        <v>1131</v>
      </c>
      <c r="N5967" t="n">
        <v>1131</v>
      </c>
    </row>
    <row r="5968">
      <c r="A5968" t="n">
        <v/>
      </c>
      <c r="B5968" t="n">
        <v>2018</v>
      </c>
      <c r="C5968" t="n">
        <v/>
      </c>
      <c r="D5968" t="inlineStr">
        <is>
          <t>Soll die bestehende kantonale Schuldenbremse verschärft werden?</t>
        </is>
      </c>
      <c r="E5968" t="n">
        <v/>
      </c>
      <c r="F5968" t="n">
        <v>4</v>
      </c>
      <c r="G5968" t="inlineStr">
        <is>
          <t>Finanzen &amp; Steuern</t>
        </is>
      </c>
      <c r="H5968" t="inlineStr">
        <is>
          <t>Q07705</t>
        </is>
      </c>
      <c r="I5968" t="inlineStr">
        <is>
          <t>de</t>
        </is>
      </c>
      <c r="J5968" t="b">
        <v>1</v>
      </c>
      <c r="K5968" t="inlineStr">
        <is>
          <t>47b563dcbd9b8c0abbffe76f872d7736</t>
        </is>
      </c>
      <c r="L5968" t="inlineStr">
        <is>
          <t>47b563dcbd9b8c0abbffe76f872d7736</t>
        </is>
      </c>
      <c r="M5968" t="n">
        <v>1131</v>
      </c>
      <c r="N5968" t="n">
        <v>1131</v>
      </c>
    </row>
    <row r="5970">
      <c r="A5970" s="1">
        <f>== Cluster 1132 – 4 Fragen – alle Fragen identisch ===</f>
        <v/>
      </c>
      <c r="B5970" s="1" t="n"/>
      <c r="C5970" s="1" t="n"/>
      <c r="D5970" s="1" t="n"/>
      <c r="E5970" s="1" t="n"/>
      <c r="F5970" s="1" t="n"/>
      <c r="G5970" s="1" t="n"/>
      <c r="H5970" s="1" t="n"/>
      <c r="I5970" s="1" t="n"/>
      <c r="J5970" s="1" t="n"/>
      <c r="K5970" s="1" t="n"/>
      <c r="L5970" s="1" t="n"/>
      <c r="M5970" s="1" t="n"/>
      <c r="N5970" s="1" t="n"/>
    </row>
    <row r="5971">
      <c r="A5971" t="inlineStr">
        <is>
          <t>ID_Wahl</t>
        </is>
      </c>
      <c r="B5971" t="inlineStr">
        <is>
          <t>Datum</t>
        </is>
      </c>
      <c r="C5971" t="inlineStr">
        <is>
          <t>Frage_ID</t>
        </is>
      </c>
      <c r="D5971" t="inlineStr">
        <is>
          <t>Frage_Text</t>
        </is>
      </c>
      <c r="E5971" t="inlineStr">
        <is>
          <t>Frage_Typ</t>
        </is>
      </c>
      <c r="F5971" t="inlineStr">
        <is>
          <t>Bereich_ID</t>
        </is>
      </c>
      <c r="G5971" t="inlineStr">
        <is>
          <t>Bereich</t>
        </is>
      </c>
      <c r="H5971" t="inlineStr">
        <is>
          <t>ID_gesamt</t>
        </is>
      </c>
      <c r="I5971" t="inlineStr">
        <is>
          <t>Sprache</t>
        </is>
      </c>
      <c r="J5971" t="inlineStr">
        <is>
          <t>Duplikat</t>
        </is>
      </c>
      <c r="K5971" t="inlineStr">
        <is>
          <t>Frage_Hash</t>
        </is>
      </c>
      <c r="L5971" t="inlineStr">
        <is>
          <t>Duplikat_Gruppe</t>
        </is>
      </c>
      <c r="M5971" t="inlineStr">
        <is>
          <t>Cluster_Duplikate</t>
        </is>
      </c>
      <c r="N5971" t="inlineStr">
        <is>
          <t>Cluster_Final</t>
        </is>
      </c>
    </row>
    <row r="5972">
      <c r="A5972" t="n">
        <v/>
      </c>
      <c r="B5972" t="n">
        <v>2018</v>
      </c>
      <c r="C5972" t="n">
        <v/>
      </c>
      <c r="D5972" t="inlineStr">
        <is>
          <t>Haben für Sie Steuersenkungen in den Kantonen Nidwalden resp. Obwalden in den nächsten vier Jahren Priorität?</t>
        </is>
      </c>
      <c r="E5972" t="n">
        <v/>
      </c>
      <c r="F5972" t="n">
        <v>4</v>
      </c>
      <c r="G5972" t="inlineStr">
        <is>
          <t>Finanzen &amp; Steuern</t>
        </is>
      </c>
      <c r="H5972" t="inlineStr">
        <is>
          <t>Q05618</t>
        </is>
      </c>
      <c r="I5972" t="inlineStr">
        <is>
          <t>de</t>
        </is>
      </c>
      <c r="J5972" t="b">
        <v>1</v>
      </c>
      <c r="K5972" t="inlineStr">
        <is>
          <t>835d23800b606dc3de549620f0d29dc3</t>
        </is>
      </c>
      <c r="L5972" t="inlineStr">
        <is>
          <t>835d23800b606dc3de549620f0d29dc3</t>
        </is>
      </c>
      <c r="M5972" t="n">
        <v>1132</v>
      </c>
      <c r="N5972" t="n">
        <v>1132</v>
      </c>
    </row>
    <row r="5973">
      <c r="A5973" t="n">
        <v/>
      </c>
      <c r="B5973" t="n">
        <v>2018</v>
      </c>
      <c r="C5973" t="n">
        <v/>
      </c>
      <c r="D5973" t="inlineStr">
        <is>
          <t>Haben für Sie Steuersenkungen in den Kantonen Nidwalden resp. Obwalden in den nächsten vier Jahren Priorität?</t>
        </is>
      </c>
      <c r="E5973" t="n">
        <v/>
      </c>
      <c r="F5973" t="n">
        <v>4</v>
      </c>
      <c r="G5973" t="inlineStr">
        <is>
          <t>Finanzen &amp; Steuern</t>
        </is>
      </c>
      <c r="H5973" t="inlineStr">
        <is>
          <t>Q05655</t>
        </is>
      </c>
      <c r="I5973" t="inlineStr">
        <is>
          <t>de</t>
        </is>
      </c>
      <c r="J5973" t="b">
        <v>1</v>
      </c>
      <c r="K5973" t="inlineStr">
        <is>
          <t>835d23800b606dc3de549620f0d29dc3</t>
        </is>
      </c>
      <c r="L5973" t="inlineStr">
        <is>
          <t>835d23800b606dc3de549620f0d29dc3</t>
        </is>
      </c>
      <c r="M5973" t="n">
        <v>1132</v>
      </c>
      <c r="N5973" t="n">
        <v>1132</v>
      </c>
    </row>
    <row r="5974">
      <c r="A5974" t="n">
        <v/>
      </c>
      <c r="B5974" t="n">
        <v>2018</v>
      </c>
      <c r="C5974" t="n">
        <v/>
      </c>
      <c r="D5974" t="inlineStr">
        <is>
          <t>Haben für Sie Steuersenkungen in den Kantonen Nidwalden resp. Obwalden in den nächsten vier Jahren Priorität?</t>
        </is>
      </c>
      <c r="E5974" t="n">
        <v/>
      </c>
      <c r="F5974" t="n">
        <v>4</v>
      </c>
      <c r="G5974" t="inlineStr">
        <is>
          <t>Finanzen &amp; Steuern</t>
        </is>
      </c>
      <c r="H5974" t="inlineStr">
        <is>
          <t>Q07669</t>
        </is>
      </c>
      <c r="I5974" t="inlineStr">
        <is>
          <t>de</t>
        </is>
      </c>
      <c r="J5974" t="b">
        <v>1</v>
      </c>
      <c r="K5974" t="inlineStr">
        <is>
          <t>835d23800b606dc3de549620f0d29dc3</t>
        </is>
      </c>
      <c r="L5974" t="inlineStr">
        <is>
          <t>835d23800b606dc3de549620f0d29dc3</t>
        </is>
      </c>
      <c r="M5974" t="n">
        <v>1132</v>
      </c>
      <c r="N5974" t="n">
        <v>1132</v>
      </c>
    </row>
    <row r="5975">
      <c r="A5975" t="n">
        <v/>
      </c>
      <c r="B5975" t="n">
        <v>2018</v>
      </c>
      <c r="C5975" t="n">
        <v/>
      </c>
      <c r="D5975" t="inlineStr">
        <is>
          <t>Haben für Sie Steuersenkungen in den Kantonen Nidwalden resp. Obwalden in den nächsten vier Jahren Priorität?</t>
        </is>
      </c>
      <c r="E5975" t="n">
        <v/>
      </c>
      <c r="F5975" t="n">
        <v>4</v>
      </c>
      <c r="G5975" t="inlineStr">
        <is>
          <t>Finanzen &amp; Steuern</t>
        </is>
      </c>
      <c r="H5975" t="inlineStr">
        <is>
          <t>Q07706</t>
        </is>
      </c>
      <c r="I5975" t="inlineStr">
        <is>
          <t>de</t>
        </is>
      </c>
      <c r="J5975" t="b">
        <v>1</v>
      </c>
      <c r="K5975" t="inlineStr">
        <is>
          <t>835d23800b606dc3de549620f0d29dc3</t>
        </is>
      </c>
      <c r="L5975" t="inlineStr">
        <is>
          <t>835d23800b606dc3de549620f0d29dc3</t>
        </is>
      </c>
      <c r="M5975" t="n">
        <v>1132</v>
      </c>
      <c r="N5975" t="n">
        <v>1132</v>
      </c>
    </row>
    <row r="5977">
      <c r="A5977" s="1">
        <f>== Cluster 1133 – 4 Fragen – alle Fragen identisch ===</f>
        <v/>
      </c>
      <c r="B5977" s="1" t="n"/>
      <c r="C5977" s="1" t="n"/>
      <c r="D5977" s="1" t="n"/>
      <c r="E5977" s="1" t="n"/>
      <c r="F5977" s="1" t="n"/>
      <c r="G5977" s="1" t="n"/>
      <c r="H5977" s="1" t="n"/>
      <c r="I5977" s="1" t="n"/>
      <c r="J5977" s="1" t="n"/>
      <c r="K5977" s="1" t="n"/>
      <c r="L5977" s="1" t="n"/>
      <c r="M5977" s="1" t="n"/>
      <c r="N5977" s="1" t="n"/>
    </row>
    <row r="5978">
      <c r="A5978" t="inlineStr">
        <is>
          <t>ID_Wahl</t>
        </is>
      </c>
      <c r="B5978" t="inlineStr">
        <is>
          <t>Datum</t>
        </is>
      </c>
      <c r="C5978" t="inlineStr">
        <is>
          <t>Frage_ID</t>
        </is>
      </c>
      <c r="D5978" t="inlineStr">
        <is>
          <t>Frage_Text</t>
        </is>
      </c>
      <c r="E5978" t="inlineStr">
        <is>
          <t>Frage_Typ</t>
        </is>
      </c>
      <c r="F5978" t="inlineStr">
        <is>
          <t>Bereich_ID</t>
        </is>
      </c>
      <c r="G5978" t="inlineStr">
        <is>
          <t>Bereich</t>
        </is>
      </c>
      <c r="H5978" t="inlineStr">
        <is>
          <t>ID_gesamt</t>
        </is>
      </c>
      <c r="I5978" t="inlineStr">
        <is>
          <t>Sprache</t>
        </is>
      </c>
      <c r="J5978" t="inlineStr">
        <is>
          <t>Duplikat</t>
        </is>
      </c>
      <c r="K5978" t="inlineStr">
        <is>
          <t>Frage_Hash</t>
        </is>
      </c>
      <c r="L5978" t="inlineStr">
        <is>
          <t>Duplikat_Gruppe</t>
        </is>
      </c>
      <c r="M5978" t="inlineStr">
        <is>
          <t>Cluster_Duplikate</t>
        </is>
      </c>
      <c r="N5978" t="inlineStr">
        <is>
          <t>Cluster_Final</t>
        </is>
      </c>
    </row>
    <row r="5979">
      <c r="A5979" t="n">
        <v/>
      </c>
      <c r="B5979" t="n">
        <v>2018</v>
      </c>
      <c r="C5979" t="n">
        <v/>
      </c>
      <c r="D5979" t="inlineStr">
        <is>
          <t>Sollen die Steuern im Kanton Nidwalden resp. Obwalden für Personen mit hohem Einkommen und Vermögen erhöht werden (Erhöhung der Steuerprogression)?</t>
        </is>
      </c>
      <c r="E5979" t="n">
        <v/>
      </c>
      <c r="F5979" t="n">
        <v>4</v>
      </c>
      <c r="G5979" t="inlineStr">
        <is>
          <t>Finanzen &amp; Steuern</t>
        </is>
      </c>
      <c r="H5979" t="inlineStr">
        <is>
          <t>Q05619</t>
        </is>
      </c>
      <c r="I5979" t="inlineStr">
        <is>
          <t>de</t>
        </is>
      </c>
      <c r="J5979" t="b">
        <v>1</v>
      </c>
      <c r="K5979" t="inlineStr">
        <is>
          <t>e89bd29b00093de2d14c08eaa0a58394</t>
        </is>
      </c>
      <c r="L5979" t="inlineStr">
        <is>
          <t>e89bd29b00093de2d14c08eaa0a58394</t>
        </is>
      </c>
      <c r="M5979" t="n">
        <v>1133</v>
      </c>
      <c r="N5979" t="n">
        <v>1133</v>
      </c>
    </row>
    <row r="5980">
      <c r="A5980" t="n">
        <v/>
      </c>
      <c r="B5980" t="n">
        <v>2018</v>
      </c>
      <c r="C5980" t="n">
        <v/>
      </c>
      <c r="D5980" t="inlineStr">
        <is>
          <t>Sollen die Steuern im Kanton Nidwalden resp. Obwalden für Personen mit hohem Einkommen und Vermögen erhöht werden (Erhöhung der Steuerprogression)?</t>
        </is>
      </c>
      <c r="E5980" t="n">
        <v/>
      </c>
      <c r="F5980" t="n">
        <v>4</v>
      </c>
      <c r="G5980" t="inlineStr">
        <is>
          <t>Finanzen &amp; Steuern</t>
        </is>
      </c>
      <c r="H5980" t="inlineStr">
        <is>
          <t>Q05656</t>
        </is>
      </c>
      <c r="I5980" t="inlineStr">
        <is>
          <t>de</t>
        </is>
      </c>
      <c r="J5980" t="b">
        <v>1</v>
      </c>
      <c r="K5980" t="inlineStr">
        <is>
          <t>e89bd29b00093de2d14c08eaa0a58394</t>
        </is>
      </c>
      <c r="L5980" t="inlineStr">
        <is>
          <t>e89bd29b00093de2d14c08eaa0a58394</t>
        </is>
      </c>
      <c r="M5980" t="n">
        <v>1133</v>
      </c>
      <c r="N5980" t="n">
        <v>1133</v>
      </c>
    </row>
    <row r="5981">
      <c r="A5981" t="n">
        <v/>
      </c>
      <c r="B5981" t="n">
        <v>2018</v>
      </c>
      <c r="C5981" t="n">
        <v/>
      </c>
      <c r="D5981" t="inlineStr">
        <is>
          <t>Sollen die Steuern im Kanton Nidwalden resp. Obwalden für Personen mit hohem Einkommen und Vermögen erhöht werden (Erhöhung der Steuerprogression)?</t>
        </is>
      </c>
      <c r="E5981" t="n">
        <v/>
      </c>
      <c r="F5981" t="n">
        <v>4</v>
      </c>
      <c r="G5981" t="inlineStr">
        <is>
          <t>Finanzen &amp; Steuern</t>
        </is>
      </c>
      <c r="H5981" t="inlineStr">
        <is>
          <t>Q07670</t>
        </is>
      </c>
      <c r="I5981" t="inlineStr">
        <is>
          <t>de</t>
        </is>
      </c>
      <c r="J5981" t="b">
        <v>1</v>
      </c>
      <c r="K5981" t="inlineStr">
        <is>
          <t>e89bd29b00093de2d14c08eaa0a58394</t>
        </is>
      </c>
      <c r="L5981" t="inlineStr">
        <is>
          <t>e89bd29b00093de2d14c08eaa0a58394</t>
        </is>
      </c>
      <c r="M5981" t="n">
        <v>1133</v>
      </c>
      <c r="N5981" t="n">
        <v>1133</v>
      </c>
    </row>
    <row r="5982">
      <c r="A5982" t="n">
        <v/>
      </c>
      <c r="B5982" t="n">
        <v>2018</v>
      </c>
      <c r="C5982" t="n">
        <v/>
      </c>
      <c r="D5982" t="inlineStr">
        <is>
          <t>Sollen die Steuern im Kanton Nidwalden resp. Obwalden für Personen mit hohem Einkommen und Vermögen erhöht werden (Erhöhung der Steuerprogression)?</t>
        </is>
      </c>
      <c r="E5982" t="n">
        <v/>
      </c>
      <c r="F5982" t="n">
        <v>4</v>
      </c>
      <c r="G5982" t="inlineStr">
        <is>
          <t>Finanzen &amp; Steuern</t>
        </is>
      </c>
      <c r="H5982" t="inlineStr">
        <is>
          <t>Q07707</t>
        </is>
      </c>
      <c r="I5982" t="inlineStr">
        <is>
          <t>de</t>
        </is>
      </c>
      <c r="J5982" t="b">
        <v>1</v>
      </c>
      <c r="K5982" t="inlineStr">
        <is>
          <t>e89bd29b00093de2d14c08eaa0a58394</t>
        </is>
      </c>
      <c r="L5982" t="inlineStr">
        <is>
          <t>e89bd29b00093de2d14c08eaa0a58394</t>
        </is>
      </c>
      <c r="M5982" t="n">
        <v>1133</v>
      </c>
      <c r="N5982" t="n">
        <v>1133</v>
      </c>
    </row>
    <row r="5984">
      <c r="A5984" s="1">
        <f>== Cluster 1134 – 4 Fragen – alle Fragen identisch ===</f>
        <v/>
      </c>
      <c r="B5984" s="1" t="n"/>
      <c r="C5984" s="1" t="n"/>
      <c r="D5984" s="1" t="n"/>
      <c r="E5984" s="1" t="n"/>
      <c r="F5984" s="1" t="n"/>
      <c r="G5984" s="1" t="n"/>
      <c r="H5984" s="1" t="n"/>
      <c r="I5984" s="1" t="n"/>
      <c r="J5984" s="1" t="n"/>
      <c r="K5984" s="1" t="n"/>
      <c r="L5984" s="1" t="n"/>
      <c r="M5984" s="1" t="n"/>
      <c r="N5984" s="1" t="n"/>
    </row>
    <row r="5985">
      <c r="A5985" t="inlineStr">
        <is>
          <t>ID_Wahl</t>
        </is>
      </c>
      <c r="B5985" t="inlineStr">
        <is>
          <t>Datum</t>
        </is>
      </c>
      <c r="C5985" t="inlineStr">
        <is>
          <t>Frage_ID</t>
        </is>
      </c>
      <c r="D5985" t="inlineStr">
        <is>
          <t>Frage_Text</t>
        </is>
      </c>
      <c r="E5985" t="inlineStr">
        <is>
          <t>Frage_Typ</t>
        </is>
      </c>
      <c r="F5985" t="inlineStr">
        <is>
          <t>Bereich_ID</t>
        </is>
      </c>
      <c r="G5985" t="inlineStr">
        <is>
          <t>Bereich</t>
        </is>
      </c>
      <c r="H5985" t="inlineStr">
        <is>
          <t>ID_gesamt</t>
        </is>
      </c>
      <c r="I5985" t="inlineStr">
        <is>
          <t>Sprache</t>
        </is>
      </c>
      <c r="J5985" t="inlineStr">
        <is>
          <t>Duplikat</t>
        </is>
      </c>
      <c r="K5985" t="inlineStr">
        <is>
          <t>Frage_Hash</t>
        </is>
      </c>
      <c r="L5985" t="inlineStr">
        <is>
          <t>Duplikat_Gruppe</t>
        </is>
      </c>
      <c r="M5985" t="inlineStr">
        <is>
          <t>Cluster_Duplikate</t>
        </is>
      </c>
      <c r="N5985" t="inlineStr">
        <is>
          <t>Cluster_Final</t>
        </is>
      </c>
    </row>
    <row r="5986">
      <c r="A5986" t="n">
        <v/>
      </c>
      <c r="B5986" t="n">
        <v>2018</v>
      </c>
      <c r="C5986" t="n">
        <v/>
      </c>
      <c r="D5986" t="inlineStr">
        <is>
          <t>Soll der Kanton Nidwalden resp. Obwalden Ärztezentren, Gemeinschaftspraxen sowie Hausärzte finanziell unterstützen (z.B. durch steuerliche Vorteile für Hausärzte oder Anschubfinanzierungen für neue Arztpraxen)?</t>
        </is>
      </c>
      <c r="E5986" t="n">
        <v/>
      </c>
      <c r="F5986" t="n">
        <v>6</v>
      </c>
      <c r="G5986" t="inlineStr">
        <is>
          <t>Gesundheit</t>
        </is>
      </c>
      <c r="H5986" t="inlineStr">
        <is>
          <t>Q05622</t>
        </is>
      </c>
      <c r="I5986" t="inlineStr">
        <is>
          <t>de</t>
        </is>
      </c>
      <c r="J5986" t="b">
        <v>1</v>
      </c>
      <c r="K5986" t="inlineStr">
        <is>
          <t>db2f3f99769bd1b70e9bf51398c94f5b</t>
        </is>
      </c>
      <c r="L5986" t="inlineStr">
        <is>
          <t>db2f3f99769bd1b70e9bf51398c94f5b</t>
        </is>
      </c>
      <c r="M5986" t="n">
        <v>1134</v>
      </c>
      <c r="N5986" t="n">
        <v>1134</v>
      </c>
    </row>
    <row r="5987">
      <c r="A5987" t="n">
        <v/>
      </c>
      <c r="B5987" t="n">
        <v>2018</v>
      </c>
      <c r="C5987" t="n">
        <v/>
      </c>
      <c r="D5987" t="inlineStr">
        <is>
          <t>Soll der Kanton Nidwalden resp. Obwalden Ärztezentren, Gemeinschaftspraxen sowie Hausärzte finanziell unterstützen (z.B. durch steuerliche Vorteile für Hausärzte oder Anschubfinanzierungen für neue Arztpraxen)?</t>
        </is>
      </c>
      <c r="E5987" t="n">
        <v/>
      </c>
      <c r="F5987" t="n">
        <v>6</v>
      </c>
      <c r="G5987" t="inlineStr">
        <is>
          <t>Gesundheit</t>
        </is>
      </c>
      <c r="H5987" t="inlineStr">
        <is>
          <t>Q05659</t>
        </is>
      </c>
      <c r="I5987" t="inlineStr">
        <is>
          <t>de</t>
        </is>
      </c>
      <c r="J5987" t="b">
        <v>1</v>
      </c>
      <c r="K5987" t="inlineStr">
        <is>
          <t>db2f3f99769bd1b70e9bf51398c94f5b</t>
        </is>
      </c>
      <c r="L5987" t="inlineStr">
        <is>
          <t>db2f3f99769bd1b70e9bf51398c94f5b</t>
        </is>
      </c>
      <c r="M5987" t="n">
        <v>1134</v>
      </c>
      <c r="N5987" t="n">
        <v>1134</v>
      </c>
    </row>
    <row r="5988">
      <c r="A5988" t="n">
        <v/>
      </c>
      <c r="B5988" t="n">
        <v>2018</v>
      </c>
      <c r="C5988" t="n">
        <v/>
      </c>
      <c r="D5988" t="inlineStr">
        <is>
          <t>Soll der Kanton Nidwalden resp. Obwalden Ärztezentren, Gemeinschaftspraxen sowie Hausärzte finanziell unterstützen (z.B. durch steuerliche Vorteile für Hausärzte oder Anschubfinanzierungen für neue Arztpraxen)?</t>
        </is>
      </c>
      <c r="E5988" t="n">
        <v/>
      </c>
      <c r="F5988" t="n">
        <v>6</v>
      </c>
      <c r="G5988" t="inlineStr">
        <is>
          <t>Gesundheit</t>
        </is>
      </c>
      <c r="H5988" t="inlineStr">
        <is>
          <t>Q07673</t>
        </is>
      </c>
      <c r="I5988" t="inlineStr">
        <is>
          <t>de</t>
        </is>
      </c>
      <c r="J5988" t="b">
        <v>1</v>
      </c>
      <c r="K5988" t="inlineStr">
        <is>
          <t>db2f3f99769bd1b70e9bf51398c94f5b</t>
        </is>
      </c>
      <c r="L5988" t="inlineStr">
        <is>
          <t>db2f3f99769bd1b70e9bf51398c94f5b</t>
        </is>
      </c>
      <c r="M5988" t="n">
        <v>1134</v>
      </c>
      <c r="N5988" t="n">
        <v>1134</v>
      </c>
    </row>
    <row r="5989">
      <c r="A5989" t="n">
        <v/>
      </c>
      <c r="B5989" t="n">
        <v>2018</v>
      </c>
      <c r="C5989" t="n">
        <v/>
      </c>
      <c r="D5989" t="inlineStr">
        <is>
          <t>Soll der Kanton Nidwalden resp. Obwalden Ärztezentren, Gemeinschaftspraxen sowie Hausärzte finanziell unterstützen (z.B. durch steuerliche Vorteile für Hausärzte oder Anschubfinanzierungen für neue Arztpraxen)?</t>
        </is>
      </c>
      <c r="E5989" t="n">
        <v/>
      </c>
      <c r="F5989" t="n">
        <v>6</v>
      </c>
      <c r="G5989" t="inlineStr">
        <is>
          <t>Gesundheit</t>
        </is>
      </c>
      <c r="H5989" t="inlineStr">
        <is>
          <t>Q07710</t>
        </is>
      </c>
      <c r="I5989" t="inlineStr">
        <is>
          <t>de</t>
        </is>
      </c>
      <c r="J5989" t="b">
        <v>1</v>
      </c>
      <c r="K5989" t="inlineStr">
        <is>
          <t>db2f3f99769bd1b70e9bf51398c94f5b</t>
        </is>
      </c>
      <c r="L5989" t="inlineStr">
        <is>
          <t>db2f3f99769bd1b70e9bf51398c94f5b</t>
        </is>
      </c>
      <c r="M5989" t="n">
        <v>1134</v>
      </c>
      <c r="N5989" t="n">
        <v>1134</v>
      </c>
    </row>
    <row r="5991">
      <c r="A5991" s="1">
        <f>== Cluster 1135 – 4 Fragen – alle Fragen identisch ===</f>
        <v/>
      </c>
      <c r="B5991" s="1" t="n"/>
      <c r="C5991" s="1" t="n"/>
      <c r="D5991" s="1" t="n"/>
      <c r="E5991" s="1" t="n"/>
      <c r="F5991" s="1" t="n"/>
      <c r="G5991" s="1" t="n"/>
      <c r="H5991" s="1" t="n"/>
      <c r="I5991" s="1" t="n"/>
      <c r="J5991" s="1" t="n"/>
      <c r="K5991" s="1" t="n"/>
      <c r="L5991" s="1" t="n"/>
      <c r="M5991" s="1" t="n"/>
      <c r="N5991" s="1" t="n"/>
    </row>
    <row r="5992">
      <c r="A5992" t="inlineStr">
        <is>
          <t>ID_Wahl</t>
        </is>
      </c>
      <c r="B5992" t="inlineStr">
        <is>
          <t>Datum</t>
        </is>
      </c>
      <c r="C5992" t="inlineStr">
        <is>
          <t>Frage_ID</t>
        </is>
      </c>
      <c r="D5992" t="inlineStr">
        <is>
          <t>Frage_Text</t>
        </is>
      </c>
      <c r="E5992" t="inlineStr">
        <is>
          <t>Frage_Typ</t>
        </is>
      </c>
      <c r="F5992" t="inlineStr">
        <is>
          <t>Bereich_ID</t>
        </is>
      </c>
      <c r="G5992" t="inlineStr">
        <is>
          <t>Bereich</t>
        </is>
      </c>
      <c r="H5992" t="inlineStr">
        <is>
          <t>ID_gesamt</t>
        </is>
      </c>
      <c r="I5992" t="inlineStr">
        <is>
          <t>Sprache</t>
        </is>
      </c>
      <c r="J5992" t="inlineStr">
        <is>
          <t>Duplikat</t>
        </is>
      </c>
      <c r="K5992" t="inlineStr">
        <is>
          <t>Frage_Hash</t>
        </is>
      </c>
      <c r="L5992" t="inlineStr">
        <is>
          <t>Duplikat_Gruppe</t>
        </is>
      </c>
      <c r="M5992" t="inlineStr">
        <is>
          <t>Cluster_Duplikate</t>
        </is>
      </c>
      <c r="N5992" t="inlineStr">
        <is>
          <t>Cluster_Final</t>
        </is>
      </c>
    </row>
    <row r="5993">
      <c r="A5993" t="n">
        <v/>
      </c>
      <c r="B5993" t="n">
        <v>2018</v>
      </c>
      <c r="C5993" t="n">
        <v/>
      </c>
      <c r="D5993" t="inlineStr">
        <is>
          <t>Soll der Kanton Nidwalden resp. Obwalden mehr Geld für die Verbilligung der Krankenkassenprämien bereitstellen?</t>
        </is>
      </c>
      <c r="E5993" t="n">
        <v/>
      </c>
      <c r="F5993" t="n">
        <v>6</v>
      </c>
      <c r="G5993" t="inlineStr">
        <is>
          <t>Gesundheit</t>
        </is>
      </c>
      <c r="H5993" t="inlineStr">
        <is>
          <t>Q05623</t>
        </is>
      </c>
      <c r="I5993" t="inlineStr">
        <is>
          <t>de</t>
        </is>
      </c>
      <c r="J5993" t="b">
        <v>1</v>
      </c>
      <c r="K5993" t="inlineStr">
        <is>
          <t>72fbe90e39ecd09e448dcbcccbbe298c</t>
        </is>
      </c>
      <c r="L5993" t="inlineStr">
        <is>
          <t>72fbe90e39ecd09e448dcbcccbbe298c</t>
        </is>
      </c>
      <c r="M5993" t="n">
        <v>1135</v>
      </c>
      <c r="N5993" t="n">
        <v>1135</v>
      </c>
    </row>
    <row r="5994">
      <c r="A5994" t="n">
        <v/>
      </c>
      <c r="B5994" t="n">
        <v>2018</v>
      </c>
      <c r="C5994" t="n">
        <v/>
      </c>
      <c r="D5994" t="inlineStr">
        <is>
          <t>Soll der Kanton Nidwalden resp. Obwalden mehr Geld für die Verbilligung der Krankenkassenprämien bereitstellen?</t>
        </is>
      </c>
      <c r="E5994" t="n">
        <v/>
      </c>
      <c r="F5994" t="n">
        <v>6</v>
      </c>
      <c r="G5994" t="inlineStr">
        <is>
          <t>Gesundheit</t>
        </is>
      </c>
      <c r="H5994" t="inlineStr">
        <is>
          <t>Q05660</t>
        </is>
      </c>
      <c r="I5994" t="inlineStr">
        <is>
          <t>de</t>
        </is>
      </c>
      <c r="J5994" t="b">
        <v>1</v>
      </c>
      <c r="K5994" t="inlineStr">
        <is>
          <t>72fbe90e39ecd09e448dcbcccbbe298c</t>
        </is>
      </c>
      <c r="L5994" t="inlineStr">
        <is>
          <t>72fbe90e39ecd09e448dcbcccbbe298c</t>
        </is>
      </c>
      <c r="M5994" t="n">
        <v>1135</v>
      </c>
      <c r="N5994" t="n">
        <v>1135</v>
      </c>
    </row>
    <row r="5995">
      <c r="A5995" t="n">
        <v/>
      </c>
      <c r="B5995" t="n">
        <v>2018</v>
      </c>
      <c r="C5995" t="n">
        <v/>
      </c>
      <c r="D5995" t="inlineStr">
        <is>
          <t>Soll der Kanton Nidwalden resp. Obwalden mehr Geld für die Verbilligung der Krankenkassenprämien bereitstellen?</t>
        </is>
      </c>
      <c r="E5995" t="n">
        <v/>
      </c>
      <c r="F5995" t="n">
        <v>6</v>
      </c>
      <c r="G5995" t="inlineStr">
        <is>
          <t>Gesundheit</t>
        </is>
      </c>
      <c r="H5995" t="inlineStr">
        <is>
          <t>Q07674</t>
        </is>
      </c>
      <c r="I5995" t="inlineStr">
        <is>
          <t>de</t>
        </is>
      </c>
      <c r="J5995" t="b">
        <v>1</v>
      </c>
      <c r="K5995" t="inlineStr">
        <is>
          <t>72fbe90e39ecd09e448dcbcccbbe298c</t>
        </is>
      </c>
      <c r="L5995" t="inlineStr">
        <is>
          <t>72fbe90e39ecd09e448dcbcccbbe298c</t>
        </is>
      </c>
      <c r="M5995" t="n">
        <v>1135</v>
      </c>
      <c r="N5995" t="n">
        <v>1135</v>
      </c>
    </row>
    <row r="5996">
      <c r="A5996" t="n">
        <v/>
      </c>
      <c r="B5996" t="n">
        <v>2018</v>
      </c>
      <c r="C5996" t="n">
        <v/>
      </c>
      <c r="D5996" t="inlineStr">
        <is>
          <t>Soll der Kanton Nidwalden resp. Obwalden mehr Geld für die Verbilligung der Krankenkassenprämien bereitstellen?</t>
        </is>
      </c>
      <c r="E5996" t="n">
        <v/>
      </c>
      <c r="F5996" t="n">
        <v>6</v>
      </c>
      <c r="G5996" t="inlineStr">
        <is>
          <t>Gesundheit</t>
        </is>
      </c>
      <c r="H5996" t="inlineStr">
        <is>
          <t>Q07711</t>
        </is>
      </c>
      <c r="I5996" t="inlineStr">
        <is>
          <t>de</t>
        </is>
      </c>
      <c r="J5996" t="b">
        <v>1</v>
      </c>
      <c r="K5996" t="inlineStr">
        <is>
          <t>72fbe90e39ecd09e448dcbcccbbe298c</t>
        </is>
      </c>
      <c r="L5996" t="inlineStr">
        <is>
          <t>72fbe90e39ecd09e448dcbcccbbe298c</t>
        </is>
      </c>
      <c r="M5996" t="n">
        <v>1135</v>
      </c>
      <c r="N5996" t="n">
        <v>1135</v>
      </c>
    </row>
    <row r="5998">
      <c r="A5998" s="1">
        <f>== Cluster 818 – 4 Fragen – alle Fragen identisch ===</f>
        <v/>
      </c>
      <c r="B5998" s="1" t="n"/>
      <c r="C5998" s="1" t="n"/>
      <c r="D5998" s="1" t="n"/>
      <c r="E5998" s="1" t="n"/>
      <c r="F5998" s="1" t="n"/>
      <c r="G5998" s="1" t="n"/>
      <c r="H5998" s="1" t="n"/>
      <c r="I5998" s="1" t="n"/>
      <c r="J5998" s="1" t="n"/>
      <c r="K5998" s="1" t="n"/>
      <c r="L5998" s="1" t="n"/>
      <c r="M5998" s="1" t="n"/>
      <c r="N5998" s="1" t="n"/>
    </row>
    <row r="5999">
      <c r="A5999" t="inlineStr">
        <is>
          <t>ID_Wahl</t>
        </is>
      </c>
      <c r="B5999" t="inlineStr">
        <is>
          <t>Datum</t>
        </is>
      </c>
      <c r="C5999" t="inlineStr">
        <is>
          <t>Frage_ID</t>
        </is>
      </c>
      <c r="D5999" t="inlineStr">
        <is>
          <t>Frage_Text</t>
        </is>
      </c>
      <c r="E5999" t="inlineStr">
        <is>
          <t>Frage_Typ</t>
        </is>
      </c>
      <c r="F5999" t="inlineStr">
        <is>
          <t>Bereich_ID</t>
        </is>
      </c>
      <c r="G5999" t="inlineStr">
        <is>
          <t>Bereich</t>
        </is>
      </c>
      <c r="H5999" t="inlineStr">
        <is>
          <t>ID_gesamt</t>
        </is>
      </c>
      <c r="I5999" t="inlineStr">
        <is>
          <t>Sprache</t>
        </is>
      </c>
      <c r="J5999" t="inlineStr">
        <is>
          <t>Duplikat</t>
        </is>
      </c>
      <c r="K5999" t="inlineStr">
        <is>
          <t>Frage_Hash</t>
        </is>
      </c>
      <c r="L5999" t="inlineStr">
        <is>
          <t>Duplikat_Gruppe</t>
        </is>
      </c>
      <c r="M5999" t="inlineStr">
        <is>
          <t>Cluster_Duplikate</t>
        </is>
      </c>
      <c r="N5999" t="inlineStr">
        <is>
          <t>Cluster_Final</t>
        </is>
      </c>
    </row>
    <row r="6000">
      <c r="A6000" t="n">
        <v>80</v>
      </c>
      <c r="B6000" t="n">
        <v>2015</v>
      </c>
      <c r="C6000" t="n">
        <v>1274</v>
      </c>
      <c r="D6000" t="inlineStr">
        <is>
          <t>Befürworten Sie eine Pistenverlängerung am Flughafen Zürich-Kloten?</t>
        </is>
      </c>
      <c r="E6000" t="inlineStr">
        <is>
          <t>Standard-4</t>
        </is>
      </c>
      <c r="F6000" t="n">
        <v>14</v>
      </c>
      <c r="G6000" t="inlineStr">
        <is>
          <t>Verkehr</t>
        </is>
      </c>
      <c r="H6000" t="inlineStr">
        <is>
          <t>Q04913</t>
        </is>
      </c>
      <c r="I6000" t="inlineStr">
        <is>
          <t>de</t>
        </is>
      </c>
      <c r="J6000" t="b">
        <v>1</v>
      </c>
      <c r="K6000" t="inlineStr">
        <is>
          <t>7483b4bea82e959f28e7fe879c09284b</t>
        </is>
      </c>
      <c r="L6000" t="inlineStr">
        <is>
          <t>7483b4bea82e959f28e7fe879c09284b</t>
        </is>
      </c>
      <c r="M6000" t="n">
        <v>818</v>
      </c>
      <c r="N6000" t="n">
        <v>818</v>
      </c>
    </row>
    <row r="6001">
      <c r="A6001" t="n">
        <v>204</v>
      </c>
      <c r="B6001" t="n">
        <v>2019</v>
      </c>
      <c r="C6001" t="n">
        <v>3236</v>
      </c>
      <c r="D6001" t="inlineStr">
        <is>
          <t>Befürworten Sie eine Pistenverlängerung am Flughafen Zürich-Kloten?</t>
        </is>
      </c>
      <c r="E6001" t="inlineStr">
        <is>
          <t>Standard-4</t>
        </is>
      </c>
      <c r="F6001" t="n">
        <v>14</v>
      </c>
      <c r="G6001" t="inlineStr">
        <is>
          <t>Verkehr</t>
        </is>
      </c>
      <c r="H6001" t="inlineStr">
        <is>
          <t>Q06008</t>
        </is>
      </c>
      <c r="I6001" t="inlineStr">
        <is>
          <t>de</t>
        </is>
      </c>
      <c r="J6001" t="b">
        <v>1</v>
      </c>
      <c r="K6001" t="inlineStr">
        <is>
          <t>7483b4bea82e959f28e7fe879c09284b</t>
        </is>
      </c>
      <c r="L6001" t="inlineStr">
        <is>
          <t>7483b4bea82e959f28e7fe879c09284b</t>
        </is>
      </c>
      <c r="M6001" t="n">
        <v>818</v>
      </c>
      <c r="N6001" t="n">
        <v>818</v>
      </c>
    </row>
    <row r="6002">
      <c r="A6002" t="n">
        <v>80</v>
      </c>
      <c r="B6002" t="n">
        <v>2015</v>
      </c>
      <c r="C6002" t="n">
        <v>1274</v>
      </c>
      <c r="D6002" t="inlineStr">
        <is>
          <t>Befürworten Sie eine Pistenverlängerung am Flughafen Zürich-Kloten?</t>
        </is>
      </c>
      <c r="E6002" t="inlineStr">
        <is>
          <t>Standard-4</t>
        </is>
      </c>
      <c r="F6002" t="n">
        <v>14</v>
      </c>
      <c r="G6002" t="inlineStr">
        <is>
          <t>Verkehr</t>
        </is>
      </c>
      <c r="H6002" t="inlineStr">
        <is>
          <t>Q08935</t>
        </is>
      </c>
      <c r="I6002" t="inlineStr">
        <is>
          <t>de</t>
        </is>
      </c>
      <c r="J6002" t="b">
        <v>1</v>
      </c>
      <c r="K6002" t="inlineStr">
        <is>
          <t>7483b4bea82e959f28e7fe879c09284b</t>
        </is>
      </c>
      <c r="L6002" t="inlineStr">
        <is>
          <t>7483b4bea82e959f28e7fe879c09284b</t>
        </is>
      </c>
      <c r="M6002" t="n">
        <v>818</v>
      </c>
      <c r="N6002" t="n">
        <v>818</v>
      </c>
    </row>
    <row r="6003">
      <c r="A6003" t="n">
        <v>204</v>
      </c>
      <c r="B6003" t="n">
        <v>2019</v>
      </c>
      <c r="C6003" t="n">
        <v>3236</v>
      </c>
      <c r="D6003" t="inlineStr">
        <is>
          <t>Befürworten Sie eine Pistenverlängerung am Flughafen Zürich-Kloten?</t>
        </is>
      </c>
      <c r="E6003" t="inlineStr">
        <is>
          <t>Standard-4</t>
        </is>
      </c>
      <c r="F6003" t="n">
        <v>14</v>
      </c>
      <c r="G6003" t="inlineStr">
        <is>
          <t>Verkehr</t>
        </is>
      </c>
      <c r="H6003" t="inlineStr">
        <is>
          <t>Q08989</t>
        </is>
      </c>
      <c r="I6003" t="inlineStr">
        <is>
          <t>de</t>
        </is>
      </c>
      <c r="J6003" t="b">
        <v>1</v>
      </c>
      <c r="K6003" t="inlineStr">
        <is>
          <t>7483b4bea82e959f28e7fe879c09284b</t>
        </is>
      </c>
      <c r="L6003" t="inlineStr">
        <is>
          <t>7483b4bea82e959f28e7fe879c09284b</t>
        </is>
      </c>
      <c r="M6003" t="n">
        <v>818</v>
      </c>
      <c r="N6003" t="n">
        <v>818</v>
      </c>
    </row>
    <row r="6005">
      <c r="A6005" s="1">
        <f>== Cluster 812 – 4 Fragen – alle Fragen identisch ===</f>
        <v/>
      </c>
      <c r="B6005" s="1" t="n"/>
      <c r="C6005" s="1" t="n"/>
      <c r="D6005" s="1" t="n"/>
      <c r="E6005" s="1" t="n"/>
      <c r="F6005" s="1" t="n"/>
      <c r="G6005" s="1" t="n"/>
      <c r="H6005" s="1" t="n"/>
      <c r="I6005" s="1" t="n"/>
      <c r="J6005" s="1" t="n"/>
      <c r="K6005" s="1" t="n"/>
      <c r="L6005" s="1" t="n"/>
      <c r="M6005" s="1" t="n"/>
      <c r="N6005" s="1" t="n"/>
    </row>
    <row r="6006">
      <c r="A6006" t="inlineStr">
        <is>
          <t>ID_Wahl</t>
        </is>
      </c>
      <c r="B6006" t="inlineStr">
        <is>
          <t>Datum</t>
        </is>
      </c>
      <c r="C6006" t="inlineStr">
        <is>
          <t>Frage_ID</t>
        </is>
      </c>
      <c r="D6006" t="inlineStr">
        <is>
          <t>Frage_Text</t>
        </is>
      </c>
      <c r="E6006" t="inlineStr">
        <is>
          <t>Frage_Typ</t>
        </is>
      </c>
      <c r="F6006" t="inlineStr">
        <is>
          <t>Bereich_ID</t>
        </is>
      </c>
      <c r="G6006" t="inlineStr">
        <is>
          <t>Bereich</t>
        </is>
      </c>
      <c r="H6006" t="inlineStr">
        <is>
          <t>ID_gesamt</t>
        </is>
      </c>
      <c r="I6006" t="inlineStr">
        <is>
          <t>Sprache</t>
        </is>
      </c>
      <c r="J6006" t="inlineStr">
        <is>
          <t>Duplikat</t>
        </is>
      </c>
      <c r="K6006" t="inlineStr">
        <is>
          <t>Frage_Hash</t>
        </is>
      </c>
      <c r="L6006" t="inlineStr">
        <is>
          <t>Duplikat_Gruppe</t>
        </is>
      </c>
      <c r="M6006" t="inlineStr">
        <is>
          <t>Cluster_Duplikate</t>
        </is>
      </c>
      <c r="N6006" t="inlineStr">
        <is>
          <t>Cluster_Final</t>
        </is>
      </c>
    </row>
    <row r="6007">
      <c r="A6007" t="n">
        <v>80</v>
      </c>
      <c r="B6007" t="n">
        <v>2015</v>
      </c>
      <c r="C6007" t="n">
        <v>1231</v>
      </c>
      <c r="D6007" t="inlineStr">
        <is>
          <t>Würden Sie die Einführung von Ergänzungsleistungen für Familien mit tiefen Einkommen im Kanton Zürich befürworten?</t>
        </is>
      </c>
      <c r="E6007" t="inlineStr">
        <is>
          <t>Standard-4</t>
        </is>
      </c>
      <c r="F6007" t="n">
        <v>12</v>
      </c>
      <c r="G6007" t="inlineStr">
        <is>
          <t>Sozialstaat &amp; Familie</t>
        </is>
      </c>
      <c r="H6007" t="inlineStr">
        <is>
          <t>Q04904</t>
        </is>
      </c>
      <c r="I6007" t="inlineStr">
        <is>
          <t>de</t>
        </is>
      </c>
      <c r="J6007" t="b">
        <v>1</v>
      </c>
      <c r="K6007" t="inlineStr">
        <is>
          <t>642510cc3ef8dca504c420101343f443</t>
        </is>
      </c>
      <c r="L6007" t="inlineStr">
        <is>
          <t>642510cc3ef8dca504c420101343f443</t>
        </is>
      </c>
      <c r="M6007" t="n">
        <v>812</v>
      </c>
      <c r="N6007" t="n">
        <v>812</v>
      </c>
    </row>
    <row r="6008">
      <c r="A6008" t="n">
        <v>204</v>
      </c>
      <c r="B6008" t="n">
        <v>2019</v>
      </c>
      <c r="C6008" t="n">
        <v>3199</v>
      </c>
      <c r="D6008" t="inlineStr">
        <is>
          <t>Würden Sie die Einführung von Ergänzungsleistungen für Familien mit tiefen Einkommen im Kanton Zürich befürworten?</t>
        </is>
      </c>
      <c r="E6008" t="inlineStr">
        <is>
          <t>Standard-4</t>
        </is>
      </c>
      <c r="F6008" t="n">
        <v>12</v>
      </c>
      <c r="G6008" t="inlineStr">
        <is>
          <t>Sozialstaat &amp; Familie</t>
        </is>
      </c>
      <c r="H6008" t="inlineStr">
        <is>
          <t>Q05999</t>
        </is>
      </c>
      <c r="I6008" t="inlineStr">
        <is>
          <t>de</t>
        </is>
      </c>
      <c r="J6008" t="b">
        <v>1</v>
      </c>
      <c r="K6008" t="inlineStr">
        <is>
          <t>642510cc3ef8dca504c420101343f443</t>
        </is>
      </c>
      <c r="L6008" t="inlineStr">
        <is>
          <t>642510cc3ef8dca504c420101343f443</t>
        </is>
      </c>
      <c r="M6008" t="n">
        <v>812</v>
      </c>
      <c r="N6008" t="n">
        <v>812</v>
      </c>
    </row>
    <row r="6009">
      <c r="A6009" t="n">
        <v>80</v>
      </c>
      <c r="B6009" t="n">
        <v>2015</v>
      </c>
      <c r="C6009" t="n">
        <v>1231</v>
      </c>
      <c r="D6009" t="inlineStr">
        <is>
          <t>Würden Sie die Einführung von Ergänzungsleistungen für Familien mit tiefen Einkommen im Kanton Zürich befürworten?</t>
        </is>
      </c>
      <c r="E6009" t="inlineStr">
        <is>
          <t>Standard-4</t>
        </is>
      </c>
      <c r="F6009" t="n">
        <v>12</v>
      </c>
      <c r="G6009" t="inlineStr">
        <is>
          <t>Sozialstaat &amp; Familie</t>
        </is>
      </c>
      <c r="H6009" t="inlineStr">
        <is>
          <t>Q08926</t>
        </is>
      </c>
      <c r="I6009" t="inlineStr">
        <is>
          <t>de</t>
        </is>
      </c>
      <c r="J6009" t="b">
        <v>1</v>
      </c>
      <c r="K6009" t="inlineStr">
        <is>
          <t>642510cc3ef8dca504c420101343f443</t>
        </is>
      </c>
      <c r="L6009" t="inlineStr">
        <is>
          <t>642510cc3ef8dca504c420101343f443</t>
        </is>
      </c>
      <c r="M6009" t="n">
        <v>812</v>
      </c>
      <c r="N6009" t="n">
        <v>812</v>
      </c>
    </row>
    <row r="6010">
      <c r="A6010" t="n">
        <v>204</v>
      </c>
      <c r="B6010" t="n">
        <v>2019</v>
      </c>
      <c r="C6010" t="n">
        <v>3199</v>
      </c>
      <c r="D6010" t="inlineStr">
        <is>
          <t>Würden Sie die Einführung von Ergänzungsleistungen für Familien mit tiefen Einkommen im Kanton Zürich befürworten?</t>
        </is>
      </c>
      <c r="E6010" t="inlineStr">
        <is>
          <t>Standard-4</t>
        </is>
      </c>
      <c r="F6010" t="n">
        <v>12</v>
      </c>
      <c r="G6010" t="inlineStr">
        <is>
          <t>Sozialstaat &amp; Familie</t>
        </is>
      </c>
      <c r="H6010" t="inlineStr">
        <is>
          <t>Q08980</t>
        </is>
      </c>
      <c r="I6010" t="inlineStr">
        <is>
          <t>de</t>
        </is>
      </c>
      <c r="J6010" t="b">
        <v>1</v>
      </c>
      <c r="K6010" t="inlineStr">
        <is>
          <t>642510cc3ef8dca504c420101343f443</t>
        </is>
      </c>
      <c r="L6010" t="inlineStr">
        <is>
          <t>642510cc3ef8dca504c420101343f443</t>
        </is>
      </c>
      <c r="M6010" t="n">
        <v>812</v>
      </c>
      <c r="N6010" t="n">
        <v>812</v>
      </c>
    </row>
    <row r="6012">
      <c r="A6012" s="1">
        <f>== Cluster 1026 – 4 Fragen – alle Fragen identisch ===</f>
        <v/>
      </c>
      <c r="B6012" s="1" t="n"/>
      <c r="C6012" s="1" t="n"/>
      <c r="D6012" s="1" t="n"/>
      <c r="E6012" s="1" t="n"/>
      <c r="F6012" s="1" t="n"/>
      <c r="G6012" s="1" t="n"/>
      <c r="H6012" s="1" t="n"/>
      <c r="I6012" s="1" t="n"/>
      <c r="J6012" s="1" t="n"/>
      <c r="K6012" s="1" t="n"/>
      <c r="L6012" s="1" t="n"/>
      <c r="M6012" s="1" t="n"/>
      <c r="N6012" s="1" t="n"/>
    </row>
    <row r="6013">
      <c r="A6013" t="inlineStr">
        <is>
          <t>ID_Wahl</t>
        </is>
      </c>
      <c r="B6013" t="inlineStr">
        <is>
          <t>Datum</t>
        </is>
      </c>
      <c r="C6013" t="inlineStr">
        <is>
          <t>Frage_ID</t>
        </is>
      </c>
      <c r="D6013" t="inlineStr">
        <is>
          <t>Frage_Text</t>
        </is>
      </c>
      <c r="E6013" t="inlineStr">
        <is>
          <t>Frage_Typ</t>
        </is>
      </c>
      <c r="F6013" t="inlineStr">
        <is>
          <t>Bereich_ID</t>
        </is>
      </c>
      <c r="G6013" t="inlineStr">
        <is>
          <t>Bereich</t>
        </is>
      </c>
      <c r="H6013" t="inlineStr">
        <is>
          <t>ID_gesamt</t>
        </is>
      </c>
      <c r="I6013" t="inlineStr">
        <is>
          <t>Sprache</t>
        </is>
      </c>
      <c r="J6013" t="inlineStr">
        <is>
          <t>Duplikat</t>
        </is>
      </c>
      <c r="K6013" t="inlineStr">
        <is>
          <t>Frage_Hash</t>
        </is>
      </c>
      <c r="L6013" t="inlineStr">
        <is>
          <t>Duplikat_Gruppe</t>
        </is>
      </c>
      <c r="M6013" t="inlineStr">
        <is>
          <t>Cluster_Duplikate</t>
        </is>
      </c>
      <c r="N6013" t="inlineStr">
        <is>
          <t>Cluster_Final</t>
        </is>
      </c>
    </row>
    <row r="6014">
      <c r="A6014" t="n">
        <v>178</v>
      </c>
      <c r="B6014" t="n">
        <v>2018</v>
      </c>
      <c r="C6014" t="n">
        <v>2720</v>
      </c>
      <c r="D6014" t="inlineStr">
        <is>
          <t>Würden Sie es begrüssen, wenn die Schweizer Justiz generell härtere Strafen verhängen würde?</t>
        </is>
      </c>
      <c r="E6014" t="inlineStr">
        <is>
          <t>Standard-4</t>
        </is>
      </c>
      <c r="F6014" t="n">
        <v>7</v>
      </c>
      <c r="G6014" t="inlineStr">
        <is>
          <t>Justiz, Armee &amp; Polizei</t>
        </is>
      </c>
      <c r="H6014" t="inlineStr">
        <is>
          <t>Q05405</t>
        </is>
      </c>
      <c r="I6014" t="inlineStr">
        <is>
          <t>de</t>
        </is>
      </c>
      <c r="J6014" t="b">
        <v>1</v>
      </c>
      <c r="K6014" t="inlineStr">
        <is>
          <t>237709baeb18f73f96b86bfae953c770</t>
        </is>
      </c>
      <c r="L6014" t="inlineStr">
        <is>
          <t>237709baeb18f73f96b86bfae953c770</t>
        </is>
      </c>
      <c r="M6014" t="n">
        <v>1026</v>
      </c>
      <c r="N6014" t="n">
        <v>1026</v>
      </c>
    </row>
    <row r="6015">
      <c r="A6015" t="n">
        <v>190</v>
      </c>
      <c r="B6015" t="n">
        <v>2018</v>
      </c>
      <c r="C6015" t="n">
        <v>2916</v>
      </c>
      <c r="D6015" t="inlineStr">
        <is>
          <t>Würden Sie es begrüssen, wenn die Schweizer Justiz generell härtere Strafen verhängen würde?</t>
        </is>
      </c>
      <c r="E6015" t="inlineStr">
        <is>
          <t>Standard-4</t>
        </is>
      </c>
      <c r="F6015" t="n">
        <v>7</v>
      </c>
      <c r="G6015" t="inlineStr">
        <is>
          <t>Justiz, Armee &amp; Polizei</t>
        </is>
      </c>
      <c r="H6015" t="inlineStr">
        <is>
          <t>Q05573</t>
        </is>
      </c>
      <c r="I6015" t="inlineStr">
        <is>
          <t>de</t>
        </is>
      </c>
      <c r="J6015" t="b">
        <v>1</v>
      </c>
      <c r="K6015" t="inlineStr">
        <is>
          <t>237709baeb18f73f96b86bfae953c770</t>
        </is>
      </c>
      <c r="L6015" t="inlineStr">
        <is>
          <t>237709baeb18f73f96b86bfae953c770</t>
        </is>
      </c>
      <c r="M6015" t="n">
        <v>1026</v>
      </c>
      <c r="N6015" t="n">
        <v>1026</v>
      </c>
    </row>
    <row r="6016">
      <c r="A6016" t="n">
        <v>178</v>
      </c>
      <c r="B6016" t="n">
        <v>2018</v>
      </c>
      <c r="C6016" t="n">
        <v>2720</v>
      </c>
      <c r="D6016" t="inlineStr">
        <is>
          <t>Würden Sie es begrüssen, wenn die Schweizer Justiz generell härtere Strafen verhängen würde?</t>
        </is>
      </c>
      <c r="E6016" t="inlineStr">
        <is>
          <t>Standard-4</t>
        </is>
      </c>
      <c r="F6016" t="n">
        <v>7</v>
      </c>
      <c r="G6016" t="inlineStr">
        <is>
          <t>Justiz, Armee &amp; Polizei</t>
        </is>
      </c>
      <c r="H6016" t="inlineStr">
        <is>
          <t>Q06468</t>
        </is>
      </c>
      <c r="I6016" t="inlineStr">
        <is>
          <t>de</t>
        </is>
      </c>
      <c r="J6016" t="b">
        <v>1</v>
      </c>
      <c r="K6016" t="inlineStr">
        <is>
          <t>237709baeb18f73f96b86bfae953c770</t>
        </is>
      </c>
      <c r="L6016" t="inlineStr">
        <is>
          <t>237709baeb18f73f96b86bfae953c770</t>
        </is>
      </c>
      <c r="M6016" t="n">
        <v>1026</v>
      </c>
      <c r="N6016" t="n">
        <v>1026</v>
      </c>
    </row>
    <row r="6017">
      <c r="A6017" t="n">
        <v>190</v>
      </c>
      <c r="B6017" t="n">
        <v>2018</v>
      </c>
      <c r="C6017" t="n">
        <v>2916</v>
      </c>
      <c r="D6017" t="inlineStr">
        <is>
          <t>Würden Sie es begrüssen, wenn die Schweizer Justiz generell härtere Strafen verhängen würde?</t>
        </is>
      </c>
      <c r="E6017" t="inlineStr">
        <is>
          <t>Standard-4</t>
        </is>
      </c>
      <c r="F6017" t="n">
        <v>7</v>
      </c>
      <c r="G6017" t="inlineStr">
        <is>
          <t>Justiz, Armee &amp; Polizei</t>
        </is>
      </c>
      <c r="H6017" t="inlineStr">
        <is>
          <t>Q07147</t>
        </is>
      </c>
      <c r="I6017" t="inlineStr">
        <is>
          <t>de</t>
        </is>
      </c>
      <c r="J6017" t="b">
        <v>1</v>
      </c>
      <c r="K6017" t="inlineStr">
        <is>
          <t>237709baeb18f73f96b86bfae953c770</t>
        </is>
      </c>
      <c r="L6017" t="inlineStr">
        <is>
          <t>237709baeb18f73f96b86bfae953c770</t>
        </is>
      </c>
      <c r="M6017" t="n">
        <v>1026</v>
      </c>
      <c r="N6017" t="n">
        <v>1026</v>
      </c>
    </row>
    <row r="6019">
      <c r="A6019" s="1">
        <f>== Cluster 1035 – 4 Fragen – alle Fragen identisch ===</f>
        <v/>
      </c>
      <c r="B6019" s="1" t="n"/>
      <c r="C6019" s="1" t="n"/>
      <c r="D6019" s="1" t="n"/>
      <c r="E6019" s="1" t="n"/>
      <c r="F6019" s="1" t="n"/>
      <c r="G6019" s="1" t="n"/>
      <c r="H6019" s="1" t="n"/>
      <c r="I6019" s="1" t="n"/>
      <c r="J6019" s="1" t="n"/>
      <c r="K6019" s="1" t="n"/>
      <c r="L6019" s="1" t="n"/>
      <c r="M6019" s="1" t="n"/>
      <c r="N6019" s="1" t="n"/>
    </row>
    <row r="6020">
      <c r="A6020" t="inlineStr">
        <is>
          <t>ID_Wahl</t>
        </is>
      </c>
      <c r="B6020" t="inlineStr">
        <is>
          <t>Datum</t>
        </is>
      </c>
      <c r="C6020" t="inlineStr">
        <is>
          <t>Frage_ID</t>
        </is>
      </c>
      <c r="D6020" t="inlineStr">
        <is>
          <t>Frage_Text</t>
        </is>
      </c>
      <c r="E6020" t="inlineStr">
        <is>
          <t>Frage_Typ</t>
        </is>
      </c>
      <c r="F6020" t="inlineStr">
        <is>
          <t>Bereich_ID</t>
        </is>
      </c>
      <c r="G6020" t="inlineStr">
        <is>
          <t>Bereich</t>
        </is>
      </c>
      <c r="H6020" t="inlineStr">
        <is>
          <t>ID_gesamt</t>
        </is>
      </c>
      <c r="I6020" t="inlineStr">
        <is>
          <t>Sprache</t>
        </is>
      </c>
      <c r="J6020" t="inlineStr">
        <is>
          <t>Duplikat</t>
        </is>
      </c>
      <c r="K6020" t="inlineStr">
        <is>
          <t>Frage_Hash</t>
        </is>
      </c>
      <c r="L6020" t="inlineStr">
        <is>
          <t>Duplikat_Gruppe</t>
        </is>
      </c>
      <c r="M6020" t="inlineStr">
        <is>
          <t>Cluster_Duplikate</t>
        </is>
      </c>
      <c r="N6020" t="inlineStr">
        <is>
          <t>Cluster_Final</t>
        </is>
      </c>
    </row>
    <row r="6021">
      <c r="A6021" t="n">
        <v>178</v>
      </c>
      <c r="B6021" t="n">
        <v>2018</v>
      </c>
      <c r="C6021" t="n">
        <v>2711</v>
      </c>
      <c r="D6021" t="inlineStr">
        <is>
          <t>Soll die Finanzierung von Parteien sowie von Wahl- und Abstimmungskampagnen vollständig offengelegt werden müssen?</t>
        </is>
      </c>
      <c r="E6021" t="inlineStr">
        <is>
          <t>Standard-4</t>
        </is>
      </c>
      <c r="F6021" t="n">
        <v>10</v>
      </c>
      <c r="G6021" t="inlineStr">
        <is>
          <t>Poitisches System</t>
        </is>
      </c>
      <c r="H6021" t="inlineStr">
        <is>
          <t>Q05416</t>
        </is>
      </c>
      <c r="I6021" t="inlineStr">
        <is>
          <t>de</t>
        </is>
      </c>
      <c r="J6021" t="b">
        <v>1</v>
      </c>
      <c r="K6021" t="inlineStr">
        <is>
          <t>d4d872174f1fcddf0fa522a6eb4077a4</t>
        </is>
      </c>
      <c r="L6021" t="inlineStr">
        <is>
          <t>d4d872174f1fcddf0fa522a6eb4077a4</t>
        </is>
      </c>
      <c r="M6021" t="n">
        <v>1035</v>
      </c>
      <c r="N6021" t="n">
        <v>1035</v>
      </c>
    </row>
    <row r="6022">
      <c r="A6022" t="n">
        <v>191</v>
      </c>
      <c r="B6022" t="n">
        <v>2018</v>
      </c>
      <c r="C6022" t="n">
        <v>2965</v>
      </c>
      <c r="D6022" t="inlineStr">
        <is>
          <t>Soll die Finanzierung von Parteien sowie von Wahl- und Abstimmungskampagnen vollständig offengelegt werden müssen?</t>
        </is>
      </c>
      <c r="E6022" t="inlineStr">
        <is>
          <t>Standard-4</t>
        </is>
      </c>
      <c r="F6022" t="n">
        <v>10</v>
      </c>
      <c r="G6022" t="inlineStr">
        <is>
          <t>Politisches System</t>
        </is>
      </c>
      <c r="H6022" t="inlineStr">
        <is>
          <t>Q05531</t>
        </is>
      </c>
      <c r="I6022" t="inlineStr">
        <is>
          <t>de</t>
        </is>
      </c>
      <c r="J6022" t="b">
        <v>1</v>
      </c>
      <c r="K6022" t="inlineStr">
        <is>
          <t>d4d872174f1fcddf0fa522a6eb4077a4</t>
        </is>
      </c>
      <c r="L6022" t="inlineStr">
        <is>
          <t>d4d872174f1fcddf0fa522a6eb4077a4</t>
        </is>
      </c>
      <c r="M6022" t="n">
        <v>1035</v>
      </c>
      <c r="N6022" t="n">
        <v>1035</v>
      </c>
    </row>
    <row r="6023">
      <c r="A6023" t="n">
        <v>178</v>
      </c>
      <c r="B6023" t="n">
        <v>2018</v>
      </c>
      <c r="C6023" t="n">
        <v>2711</v>
      </c>
      <c r="D6023" t="inlineStr">
        <is>
          <t>Soll die Finanzierung von Parteien sowie von Wahl- und Abstimmungskampagnen vollständig offengelegt werden müssen?</t>
        </is>
      </c>
      <c r="E6023" t="inlineStr">
        <is>
          <t>Standard-4</t>
        </is>
      </c>
      <c r="F6023" t="n">
        <v>10</v>
      </c>
      <c r="G6023" t="inlineStr">
        <is>
          <t>Poitisches System</t>
        </is>
      </c>
      <c r="H6023" t="inlineStr">
        <is>
          <t>Q06479</t>
        </is>
      </c>
      <c r="I6023" t="inlineStr">
        <is>
          <t>de</t>
        </is>
      </c>
      <c r="J6023" t="b">
        <v>1</v>
      </c>
      <c r="K6023" t="inlineStr">
        <is>
          <t>d4d872174f1fcddf0fa522a6eb4077a4</t>
        </is>
      </c>
      <c r="L6023" t="inlineStr">
        <is>
          <t>d4d872174f1fcddf0fa522a6eb4077a4</t>
        </is>
      </c>
      <c r="M6023" t="n">
        <v>1035</v>
      </c>
      <c r="N6023" t="n">
        <v>1035</v>
      </c>
    </row>
    <row r="6024">
      <c r="A6024" t="n">
        <v>191</v>
      </c>
      <c r="B6024" t="n">
        <v>2018</v>
      </c>
      <c r="C6024" t="n">
        <v>2965</v>
      </c>
      <c r="D6024" t="inlineStr">
        <is>
          <t>Soll die Finanzierung von Parteien sowie von Wahl- und Abstimmungskampagnen vollständig offengelegt werden müssen?</t>
        </is>
      </c>
      <c r="E6024" t="inlineStr">
        <is>
          <t>Standard-4</t>
        </is>
      </c>
      <c r="F6024" t="n">
        <v>10</v>
      </c>
      <c r="G6024" t="inlineStr">
        <is>
          <t>Politisches System</t>
        </is>
      </c>
      <c r="H6024" t="inlineStr">
        <is>
          <t>Q07045</t>
        </is>
      </c>
      <c r="I6024" t="inlineStr">
        <is>
          <t>de</t>
        </is>
      </c>
      <c r="J6024" t="b">
        <v>1</v>
      </c>
      <c r="K6024" t="inlineStr">
        <is>
          <t>d4d872174f1fcddf0fa522a6eb4077a4</t>
        </is>
      </c>
      <c r="L6024" t="inlineStr">
        <is>
          <t>d4d872174f1fcddf0fa522a6eb4077a4</t>
        </is>
      </c>
      <c r="M6024" t="n">
        <v>1035</v>
      </c>
      <c r="N6024" t="n">
        <v>1035</v>
      </c>
    </row>
    <row r="6026">
      <c r="A6026" s="1">
        <f>== Cluster 979 – 4 Fragen – alle Fragen identisch ===</f>
        <v/>
      </c>
      <c r="B6026" s="1" t="n"/>
      <c r="C6026" s="1" t="n"/>
      <c r="D6026" s="1" t="n"/>
      <c r="E6026" s="1" t="n"/>
      <c r="F6026" s="1" t="n"/>
      <c r="G6026" s="1" t="n"/>
      <c r="H6026" s="1" t="n"/>
      <c r="I6026" s="1" t="n"/>
      <c r="J6026" s="1" t="n"/>
      <c r="K6026" s="1" t="n"/>
      <c r="L6026" s="1" t="n"/>
      <c r="M6026" s="1" t="n"/>
      <c r="N6026" s="1" t="n"/>
    </row>
    <row r="6027">
      <c r="A6027" t="inlineStr">
        <is>
          <t>ID_Wahl</t>
        </is>
      </c>
      <c r="B6027" t="inlineStr">
        <is>
          <t>Datum</t>
        </is>
      </c>
      <c r="C6027" t="inlineStr">
        <is>
          <t>Frage_ID</t>
        </is>
      </c>
      <c r="D6027" t="inlineStr">
        <is>
          <t>Frage_Text</t>
        </is>
      </c>
      <c r="E6027" t="inlineStr">
        <is>
          <t>Frage_Typ</t>
        </is>
      </c>
      <c r="F6027" t="inlineStr">
        <is>
          <t>Bereich_ID</t>
        </is>
      </c>
      <c r="G6027" t="inlineStr">
        <is>
          <t>Bereich</t>
        </is>
      </c>
      <c r="H6027" t="inlineStr">
        <is>
          <t>ID_gesamt</t>
        </is>
      </c>
      <c r="I6027" t="inlineStr">
        <is>
          <t>Sprache</t>
        </is>
      </c>
      <c r="J6027" t="inlineStr">
        <is>
          <t>Duplikat</t>
        </is>
      </c>
      <c r="K6027" t="inlineStr">
        <is>
          <t>Frage_Hash</t>
        </is>
      </c>
      <c r="L6027" t="inlineStr">
        <is>
          <t>Duplikat_Gruppe</t>
        </is>
      </c>
      <c r="M6027" t="inlineStr">
        <is>
          <t>Cluster_Duplikate</t>
        </is>
      </c>
      <c r="N6027" t="inlineStr">
        <is>
          <t>Cluster_Final</t>
        </is>
      </c>
    </row>
    <row r="6028">
      <c r="A6028" t="n">
        <v>154</v>
      </c>
      <c r="B6028" t="n">
        <v>2017</v>
      </c>
      <c r="C6028" t="n">
        <v>2186</v>
      </c>
      <c r="D6028" t="inlineStr">
        <is>
          <t>Würden Sie die Einführung eines für alle Arbeitnehmenden gültigen Mindestlohnes von 4'000 CHF (für eine Vollzeitstelle) befürworten?</t>
        </is>
      </c>
      <c r="E6028" t="inlineStr">
        <is>
          <t>Standard-4</t>
        </is>
      </c>
      <c r="F6028" t="n">
        <v>15</v>
      </c>
      <c r="G6028" t="inlineStr">
        <is>
          <t>Wirtschaft &amp; Arbeit</t>
        </is>
      </c>
      <c r="H6028" t="inlineStr">
        <is>
          <t>Q05265</t>
        </is>
      </c>
      <c r="I6028" t="inlineStr">
        <is>
          <t>de</t>
        </is>
      </c>
      <c r="J6028" t="b">
        <v>1</v>
      </c>
      <c r="K6028" t="inlineStr">
        <is>
          <t>164a2bcd0864303e47b6d4dc4797f279</t>
        </is>
      </c>
      <c r="L6028" t="inlineStr">
        <is>
          <t>164a2bcd0864303e47b6d4dc4797f279</t>
        </is>
      </c>
      <c r="M6028" t="n">
        <v>979</v>
      </c>
      <c r="N6028" t="n">
        <v>979</v>
      </c>
    </row>
    <row r="6029">
      <c r="A6029" t="n">
        <v>156</v>
      </c>
      <c r="B6029" t="n">
        <v>2017</v>
      </c>
      <c r="C6029" t="n">
        <v>2243</v>
      </c>
      <c r="D6029" t="inlineStr">
        <is>
          <t>Würden Sie die Einführung eines für alle Arbeitnehmenden gültigen Mindestlohnes von 4'000 CHF (für eine Vollzeitstelle) befürworten?</t>
        </is>
      </c>
      <c r="E6029" t="inlineStr">
        <is>
          <t>Standard-4</t>
        </is>
      </c>
      <c r="F6029" t="n">
        <v>15</v>
      </c>
      <c r="G6029" t="inlineStr">
        <is>
          <t>Wirtschaft &amp; Arbeit</t>
        </is>
      </c>
      <c r="H6029" t="inlineStr">
        <is>
          <t>Q05379</t>
        </is>
      </c>
      <c r="I6029" t="inlineStr">
        <is>
          <t>de</t>
        </is>
      </c>
      <c r="J6029" t="b">
        <v>1</v>
      </c>
      <c r="K6029" t="inlineStr">
        <is>
          <t>164a2bcd0864303e47b6d4dc4797f279</t>
        </is>
      </c>
      <c r="L6029" t="inlineStr">
        <is>
          <t>164a2bcd0864303e47b6d4dc4797f279</t>
        </is>
      </c>
      <c r="M6029" t="n">
        <v>979</v>
      </c>
      <c r="N6029" t="n">
        <v>979</v>
      </c>
    </row>
    <row r="6030">
      <c r="A6030" t="n">
        <v>154</v>
      </c>
      <c r="B6030" t="n">
        <v>2017</v>
      </c>
      <c r="C6030" t="n">
        <v>2186</v>
      </c>
      <c r="D6030" t="inlineStr">
        <is>
          <t>Würden Sie die Einführung eines für alle Arbeitnehmenden gültigen Mindestlohnes von 4'000 CHF (für eine Vollzeitstelle) befürworten?</t>
        </is>
      </c>
      <c r="E6030" t="inlineStr">
        <is>
          <t>Standard-4</t>
        </is>
      </c>
      <c r="F6030" t="n">
        <v>15</v>
      </c>
      <c r="G6030" t="inlineStr">
        <is>
          <t>Wirtschaft &amp; Arbeit</t>
        </is>
      </c>
      <c r="H6030" t="inlineStr">
        <is>
          <t>Q08055</t>
        </is>
      </c>
      <c r="I6030" t="inlineStr">
        <is>
          <t>de</t>
        </is>
      </c>
      <c r="J6030" t="b">
        <v>1</v>
      </c>
      <c r="K6030" t="inlineStr">
        <is>
          <t>164a2bcd0864303e47b6d4dc4797f279</t>
        </is>
      </c>
      <c r="L6030" t="inlineStr">
        <is>
          <t>164a2bcd0864303e47b6d4dc4797f279</t>
        </is>
      </c>
      <c r="M6030" t="n">
        <v>979</v>
      </c>
      <c r="N6030" t="n">
        <v>979</v>
      </c>
    </row>
    <row r="6031">
      <c r="A6031" t="n">
        <v>156</v>
      </c>
      <c r="B6031" t="n">
        <v>2017</v>
      </c>
      <c r="C6031" t="n">
        <v>2243</v>
      </c>
      <c r="D6031" t="inlineStr">
        <is>
          <t>Würden Sie die Einführung eines für alle Arbeitnehmenden gültigen Mindestlohnes von 4'000 CHF (für eine Vollzeitstelle) befürworten?</t>
        </is>
      </c>
      <c r="E6031" t="inlineStr">
        <is>
          <t>Standard-4</t>
        </is>
      </c>
      <c r="F6031" t="n">
        <v>15</v>
      </c>
      <c r="G6031" t="inlineStr">
        <is>
          <t>Wirtschaft &amp; Arbeit</t>
        </is>
      </c>
      <c r="H6031" t="inlineStr">
        <is>
          <t>Q08717</t>
        </is>
      </c>
      <c r="I6031" t="inlineStr">
        <is>
          <t>de</t>
        </is>
      </c>
      <c r="J6031" t="b">
        <v>1</v>
      </c>
      <c r="K6031" t="inlineStr">
        <is>
          <t>164a2bcd0864303e47b6d4dc4797f279</t>
        </is>
      </c>
      <c r="L6031" t="inlineStr">
        <is>
          <t>164a2bcd0864303e47b6d4dc4797f279</t>
        </is>
      </c>
      <c r="M6031" t="n">
        <v>979</v>
      </c>
      <c r="N6031" t="n">
        <v>979</v>
      </c>
    </row>
    <row r="6033">
      <c r="A6033" s="1">
        <f>== Cluster 1011 – 4 Fragen – alle Fragen identisch ===</f>
        <v/>
      </c>
      <c r="B6033" s="1" t="n"/>
      <c r="C6033" s="1" t="n"/>
      <c r="D6033" s="1" t="n"/>
      <c r="E6033" s="1" t="n"/>
      <c r="F6033" s="1" t="n"/>
      <c r="G6033" s="1" t="n"/>
      <c r="H6033" s="1" t="n"/>
      <c r="I6033" s="1" t="n"/>
      <c r="J6033" s="1" t="n"/>
      <c r="K6033" s="1" t="n"/>
      <c r="L6033" s="1" t="n"/>
      <c r="M6033" s="1" t="n"/>
      <c r="N6033" s="1" t="n"/>
    </row>
    <row r="6034">
      <c r="A6034" t="inlineStr">
        <is>
          <t>ID_Wahl</t>
        </is>
      </c>
      <c r="B6034" t="inlineStr">
        <is>
          <t>Datum</t>
        </is>
      </c>
      <c r="C6034" t="inlineStr">
        <is>
          <t>Frage_ID</t>
        </is>
      </c>
      <c r="D6034" t="inlineStr">
        <is>
          <t>Frage_Text</t>
        </is>
      </c>
      <c r="E6034" t="inlineStr">
        <is>
          <t>Frage_Typ</t>
        </is>
      </c>
      <c r="F6034" t="inlineStr">
        <is>
          <t>Bereich_ID</t>
        </is>
      </c>
      <c r="G6034" t="inlineStr">
        <is>
          <t>Bereich</t>
        </is>
      </c>
      <c r="H6034" t="inlineStr">
        <is>
          <t>ID_gesamt</t>
        </is>
      </c>
      <c r="I6034" t="inlineStr">
        <is>
          <t>Sprache</t>
        </is>
      </c>
      <c r="J6034" t="inlineStr">
        <is>
          <t>Duplikat</t>
        </is>
      </c>
      <c r="K6034" t="inlineStr">
        <is>
          <t>Frage_Hash</t>
        </is>
      </c>
      <c r="L6034" t="inlineStr">
        <is>
          <t>Duplikat_Gruppe</t>
        </is>
      </c>
      <c r="M6034" t="inlineStr">
        <is>
          <t>Cluster_Duplikate</t>
        </is>
      </c>
      <c r="N6034" t="inlineStr">
        <is>
          <t>Cluster_Final</t>
        </is>
      </c>
    </row>
    <row r="6035">
      <c r="A6035" t="n">
        <v>178</v>
      </c>
      <c r="B6035" t="n">
        <v>2018</v>
      </c>
      <c r="C6035" t="n">
        <v>2710</v>
      </c>
      <c r="D6035" t="inlineStr">
        <is>
          <t>Sollte die Vermittlung digitaler Kompetenzen (IT- und Programmierkenntnisse) bereits auf der Primarschulstufe gegenüber anderen Fächern deutlich gestärkt werden?</t>
        </is>
      </c>
      <c r="E6035" t="inlineStr">
        <is>
          <t>Standard-4</t>
        </is>
      </c>
      <c r="F6035" t="n">
        <v>2</v>
      </c>
      <c r="G6035" t="inlineStr">
        <is>
          <t>Bildung</t>
        </is>
      </c>
      <c r="H6035" t="inlineStr">
        <is>
          <t>Q05386</t>
        </is>
      </c>
      <c r="I6035" t="inlineStr">
        <is>
          <t>de</t>
        </is>
      </c>
      <c r="J6035" t="b">
        <v>1</v>
      </c>
      <c r="K6035" t="inlineStr">
        <is>
          <t>828450cf8f94f290c6cf57c869c596f0</t>
        </is>
      </c>
      <c r="L6035" t="inlineStr">
        <is>
          <t>828450cf8f94f290c6cf57c869c596f0</t>
        </is>
      </c>
      <c r="M6035" t="n">
        <v>1011</v>
      </c>
      <c r="N6035" t="n">
        <v>1011</v>
      </c>
    </row>
    <row r="6036">
      <c r="A6036" t="n">
        <v>195</v>
      </c>
      <c r="B6036" t="n">
        <v>2018</v>
      </c>
      <c r="C6036" t="n">
        <v>3051</v>
      </c>
      <c r="D6036" t="inlineStr">
        <is>
          <t>Sollte die Vermittlung digitaler Kompetenzen (IT- und Programmierkenntnisse) bereits auf der Primarschulstufe gegenüber anderen Fächern deutlich gestärkt werden?</t>
        </is>
      </c>
      <c r="E6036" t="inlineStr">
        <is>
          <t>Standard-4</t>
        </is>
      </c>
      <c r="F6036" t="n">
        <v>2</v>
      </c>
      <c r="G6036" t="inlineStr">
        <is>
          <t>Bildung</t>
        </is>
      </c>
      <c r="H6036" t="inlineStr">
        <is>
          <t>Q05689</t>
        </is>
      </c>
      <c r="I6036" t="inlineStr">
        <is>
          <t>de</t>
        </is>
      </c>
      <c r="J6036" t="b">
        <v>1</v>
      </c>
      <c r="K6036" t="inlineStr">
        <is>
          <t>828450cf8f94f290c6cf57c869c596f0</t>
        </is>
      </c>
      <c r="L6036" t="inlineStr">
        <is>
          <t>828450cf8f94f290c6cf57c869c596f0</t>
        </is>
      </c>
      <c r="M6036" t="n">
        <v>1011</v>
      </c>
      <c r="N6036" t="n">
        <v>1011</v>
      </c>
    </row>
    <row r="6037">
      <c r="A6037" t="n">
        <v>178</v>
      </c>
      <c r="B6037" t="n">
        <v>2018</v>
      </c>
      <c r="C6037" t="n">
        <v>2710</v>
      </c>
      <c r="D6037" t="inlineStr">
        <is>
          <t>Sollte die Vermittlung digitaler Kompetenzen (IT- und Programmierkenntnisse) bereits auf der Primarschulstufe gegenüber anderen Fächern deutlich gestärkt werden?</t>
        </is>
      </c>
      <c r="E6037" t="inlineStr">
        <is>
          <t>Standard-4</t>
        </is>
      </c>
      <c r="F6037" t="n">
        <v>2</v>
      </c>
      <c r="G6037" t="inlineStr">
        <is>
          <t>Bildung</t>
        </is>
      </c>
      <c r="H6037" t="inlineStr">
        <is>
          <t>Q06449</t>
        </is>
      </c>
      <c r="I6037" t="inlineStr">
        <is>
          <t>de</t>
        </is>
      </c>
      <c r="J6037" t="b">
        <v>1</v>
      </c>
      <c r="K6037" t="inlineStr">
        <is>
          <t>828450cf8f94f290c6cf57c869c596f0</t>
        </is>
      </c>
      <c r="L6037" t="inlineStr">
        <is>
          <t>828450cf8f94f290c6cf57c869c596f0</t>
        </is>
      </c>
      <c r="M6037" t="n">
        <v>1011</v>
      </c>
      <c r="N6037" t="n">
        <v>1011</v>
      </c>
    </row>
    <row r="6038">
      <c r="A6038" t="n">
        <v>195</v>
      </c>
      <c r="B6038" t="n">
        <v>2018</v>
      </c>
      <c r="C6038" t="n">
        <v>3051</v>
      </c>
      <c r="D6038" t="inlineStr">
        <is>
          <t>Sollte die Vermittlung digitaler Kompetenzen (IT- und Programmierkenntnisse) bereits auf der Primarschulstufe gegenüber anderen Fächern deutlich gestärkt werden?</t>
        </is>
      </c>
      <c r="E6038" t="inlineStr">
        <is>
          <t>Standard-4</t>
        </is>
      </c>
      <c r="F6038" t="n">
        <v>2</v>
      </c>
      <c r="G6038" t="inlineStr">
        <is>
          <t>Bildung</t>
        </is>
      </c>
      <c r="H6038" t="inlineStr">
        <is>
          <t>Q08832</t>
        </is>
      </c>
      <c r="I6038" t="inlineStr">
        <is>
          <t>de</t>
        </is>
      </c>
      <c r="J6038" t="b">
        <v>1</v>
      </c>
      <c r="K6038" t="inlineStr">
        <is>
          <t>828450cf8f94f290c6cf57c869c596f0</t>
        </is>
      </c>
      <c r="L6038" t="inlineStr">
        <is>
          <t>828450cf8f94f290c6cf57c869c596f0</t>
        </is>
      </c>
      <c r="M6038" t="n">
        <v>1011</v>
      </c>
      <c r="N6038" t="n">
        <v>1011</v>
      </c>
    </row>
    <row r="6040">
      <c r="A6040" s="1">
        <f>== Cluster 727 – 4 Fragen – alle Fragen identisch ===</f>
        <v/>
      </c>
      <c r="B6040" s="1" t="n"/>
      <c r="C6040" s="1" t="n"/>
      <c r="D6040" s="1" t="n"/>
      <c r="E6040" s="1" t="n"/>
      <c r="F6040" s="1" t="n"/>
      <c r="G6040" s="1" t="n"/>
      <c r="H6040" s="1" t="n"/>
      <c r="I6040" s="1" t="n"/>
      <c r="J6040" s="1" t="n"/>
      <c r="K6040" s="1" t="n"/>
      <c r="L6040" s="1" t="n"/>
      <c r="M6040" s="1" t="n"/>
      <c r="N6040" s="1" t="n"/>
    </row>
    <row r="6041">
      <c r="A6041" t="inlineStr">
        <is>
          <t>ID_Wahl</t>
        </is>
      </c>
      <c r="B6041" t="inlineStr">
        <is>
          <t>Datum</t>
        </is>
      </c>
      <c r="C6041" t="inlineStr">
        <is>
          <t>Frage_ID</t>
        </is>
      </c>
      <c r="D6041" t="inlineStr">
        <is>
          <t>Frage_Text</t>
        </is>
      </c>
      <c r="E6041" t="inlineStr">
        <is>
          <t>Frage_Typ</t>
        </is>
      </c>
      <c r="F6041" t="inlineStr">
        <is>
          <t>Bereich_ID</t>
        </is>
      </c>
      <c r="G6041" t="inlineStr">
        <is>
          <t>Bereich</t>
        </is>
      </c>
      <c r="H6041" t="inlineStr">
        <is>
          <t>ID_gesamt</t>
        </is>
      </c>
      <c r="I6041" t="inlineStr">
        <is>
          <t>Sprache</t>
        </is>
      </c>
      <c r="J6041" t="inlineStr">
        <is>
          <t>Duplikat</t>
        </is>
      </c>
      <c r="K6041" t="inlineStr">
        <is>
          <t>Frage_Hash</t>
        </is>
      </c>
      <c r="L6041" t="inlineStr">
        <is>
          <t>Duplikat_Gruppe</t>
        </is>
      </c>
      <c r="M6041" t="inlineStr">
        <is>
          <t>Cluster_Duplikate</t>
        </is>
      </c>
      <c r="N6041" t="inlineStr">
        <is>
          <t>Cluster_Final</t>
        </is>
      </c>
    </row>
    <row r="6042">
      <c r="A6042" t="n">
        <v>96</v>
      </c>
      <c r="B6042" t="n">
        <v>2015</v>
      </c>
      <c r="C6042" t="n">
        <v>1217</v>
      </c>
      <c r="D6042" t="inlineStr">
        <is>
          <t>Soll der Kanton Luzern Massnahmen ergreifen, um den Langsamverkehr (Velo- und Fussverkehr) gegenüber dem motorisierten Verkehr stärker zu fördern?</t>
        </is>
      </c>
      <c r="E6042" t="inlineStr">
        <is>
          <t>Standard-4</t>
        </is>
      </c>
      <c r="F6042" t="n">
        <v>14</v>
      </c>
      <c r="G6042" t="inlineStr">
        <is>
          <t>Verkehr</t>
        </is>
      </c>
      <c r="H6042" t="inlineStr">
        <is>
          <t>Q04726</t>
        </is>
      </c>
      <c r="I6042" t="inlineStr">
        <is>
          <t>de</t>
        </is>
      </c>
      <c r="J6042" t="b">
        <v>1</v>
      </c>
      <c r="K6042" t="inlineStr">
        <is>
          <t>89f642c8831da5094e2f9c6a4108524d</t>
        </is>
      </c>
      <c r="L6042" t="inlineStr">
        <is>
          <t>89f642c8831da5094e2f9c6a4108524d</t>
        </is>
      </c>
      <c r="M6042" t="n">
        <v>727</v>
      </c>
      <c r="N6042" t="n">
        <v>727</v>
      </c>
    </row>
    <row r="6043">
      <c r="A6043" t="n">
        <v>201</v>
      </c>
      <c r="B6043" t="n">
        <v>2019</v>
      </c>
      <c r="C6043" t="n">
        <v>3288</v>
      </c>
      <c r="D6043" t="inlineStr">
        <is>
          <t>Soll der Kanton Luzern Massnahmen ergreifen, um den Langsamverkehr (Velo- und Fussverkehr) gegenüber dem motorisierten Verkehr stärker zu fördern?</t>
        </is>
      </c>
      <c r="E6043" t="inlineStr">
        <is>
          <t>Standard-4</t>
        </is>
      </c>
      <c r="F6043" t="n">
        <v>14</v>
      </c>
      <c r="G6043" t="inlineStr">
        <is>
          <t>Verkehr</t>
        </is>
      </c>
      <c r="H6043" t="inlineStr">
        <is>
          <t>Q05833</t>
        </is>
      </c>
      <c r="I6043" t="inlineStr">
        <is>
          <t>de</t>
        </is>
      </c>
      <c r="J6043" t="b">
        <v>1</v>
      </c>
      <c r="K6043" t="inlineStr">
        <is>
          <t>89f642c8831da5094e2f9c6a4108524d</t>
        </is>
      </c>
      <c r="L6043" t="inlineStr">
        <is>
          <t>89f642c8831da5094e2f9c6a4108524d</t>
        </is>
      </c>
      <c r="M6043" t="n">
        <v>727</v>
      </c>
      <c r="N6043" t="n">
        <v>727</v>
      </c>
    </row>
    <row r="6044">
      <c r="A6044" t="n">
        <v>96</v>
      </c>
      <c r="B6044" t="n">
        <v>2015</v>
      </c>
      <c r="C6044" t="n">
        <v>1217</v>
      </c>
      <c r="D6044" t="inlineStr">
        <is>
          <t>Soll der Kanton Luzern Massnahmen ergreifen, um den Langsamverkehr (Velo- und Fussverkehr) gegenüber dem motorisierten Verkehr stärker zu fördern?</t>
        </is>
      </c>
      <c r="E6044" t="inlineStr">
        <is>
          <t>Standard-4</t>
        </is>
      </c>
      <c r="F6044" t="n">
        <v>14</v>
      </c>
      <c r="G6044" t="inlineStr">
        <is>
          <t>Verkehr</t>
        </is>
      </c>
      <c r="H6044" t="inlineStr">
        <is>
          <t>Q07344</t>
        </is>
      </c>
      <c r="I6044" t="inlineStr">
        <is>
          <t>de</t>
        </is>
      </c>
      <c r="J6044" t="b">
        <v>1</v>
      </c>
      <c r="K6044" t="inlineStr">
        <is>
          <t>89f642c8831da5094e2f9c6a4108524d</t>
        </is>
      </c>
      <c r="L6044" t="inlineStr">
        <is>
          <t>89f642c8831da5094e2f9c6a4108524d</t>
        </is>
      </c>
      <c r="M6044" t="n">
        <v>727</v>
      </c>
      <c r="N6044" t="n">
        <v>727</v>
      </c>
    </row>
    <row r="6045">
      <c r="A6045" t="n">
        <v>201</v>
      </c>
      <c r="B6045" t="n">
        <v>2019</v>
      </c>
      <c r="C6045" t="n">
        <v>3288</v>
      </c>
      <c r="D6045" t="inlineStr">
        <is>
          <t>Soll der Kanton Luzern Massnahmen ergreifen, um den Langsamverkehr (Velo- und Fussverkehr) gegenüber dem motorisierten Verkehr stärker zu fördern?</t>
        </is>
      </c>
      <c r="E6045" t="inlineStr">
        <is>
          <t>Standard-4</t>
        </is>
      </c>
      <c r="F6045" t="n">
        <v>14</v>
      </c>
      <c r="G6045" t="inlineStr">
        <is>
          <t>Verkehr</t>
        </is>
      </c>
      <c r="H6045" t="inlineStr">
        <is>
          <t>Q07392</t>
        </is>
      </c>
      <c r="I6045" t="inlineStr">
        <is>
          <t>de</t>
        </is>
      </c>
      <c r="J6045" t="b">
        <v>1</v>
      </c>
      <c r="K6045" t="inlineStr">
        <is>
          <t>89f642c8831da5094e2f9c6a4108524d</t>
        </is>
      </c>
      <c r="L6045" t="inlineStr">
        <is>
          <t>89f642c8831da5094e2f9c6a4108524d</t>
        </is>
      </c>
      <c r="M6045" t="n">
        <v>727</v>
      </c>
      <c r="N6045" t="n">
        <v>727</v>
      </c>
    </row>
    <row r="6047">
      <c r="A6047" s="1">
        <f>== Cluster 320 – 4 Fragen – alle Fragen identisch ===</f>
        <v/>
      </c>
      <c r="B6047" s="1" t="n"/>
      <c r="C6047" s="1" t="n"/>
      <c r="D6047" s="1" t="n"/>
      <c r="E6047" s="1" t="n"/>
      <c r="F6047" s="1" t="n"/>
      <c r="G6047" s="1" t="n"/>
      <c r="H6047" s="1" t="n"/>
      <c r="I6047" s="1" t="n"/>
      <c r="J6047" s="1" t="n"/>
      <c r="K6047" s="1" t="n"/>
      <c r="L6047" s="1" t="n"/>
      <c r="M6047" s="1" t="n"/>
      <c r="N6047" s="1" t="n"/>
    </row>
    <row r="6048">
      <c r="A6048" t="inlineStr">
        <is>
          <t>ID_Wahl</t>
        </is>
      </c>
      <c r="B6048" t="inlineStr">
        <is>
          <t>Datum</t>
        </is>
      </c>
      <c r="C6048" t="inlineStr">
        <is>
          <t>Frage_ID</t>
        </is>
      </c>
      <c r="D6048" t="inlineStr">
        <is>
          <t>Frage_Text</t>
        </is>
      </c>
      <c r="E6048" t="inlineStr">
        <is>
          <t>Frage_Typ</t>
        </is>
      </c>
      <c r="F6048" t="inlineStr">
        <is>
          <t>Bereich_ID</t>
        </is>
      </c>
      <c r="G6048" t="inlineStr">
        <is>
          <t>Bereich</t>
        </is>
      </c>
      <c r="H6048" t="inlineStr">
        <is>
          <t>ID_gesamt</t>
        </is>
      </c>
      <c r="I6048" t="inlineStr">
        <is>
          <t>Sprache</t>
        </is>
      </c>
      <c r="J6048" t="inlineStr">
        <is>
          <t>Duplikat</t>
        </is>
      </c>
      <c r="K6048" t="inlineStr">
        <is>
          <t>Frage_Hash</t>
        </is>
      </c>
      <c r="L6048" t="inlineStr">
        <is>
          <t>Duplikat_Gruppe</t>
        </is>
      </c>
      <c r="M6048" t="inlineStr">
        <is>
          <t>Cluster_Duplikate</t>
        </is>
      </c>
      <c r="N6048" t="inlineStr">
        <is>
          <t>Cluster_Final</t>
        </is>
      </c>
    </row>
    <row r="6049">
      <c r="A6049" t="n">
        <v>53</v>
      </c>
      <c r="B6049" s="2" t="n">
        <v>44262</v>
      </c>
      <c r="C6049" t="n">
        <v>2950</v>
      </c>
      <c r="D6049" t="inlineStr">
        <is>
          <t>Soll die Finanzierung von Parteien sowie von Wahl- und Abstimmungskampagnen im Kanton Solothurn offengelegt werden müssen?</t>
        </is>
      </c>
      <c r="E6049" t="inlineStr">
        <is>
          <t>options4</t>
        </is>
      </c>
      <c r="F6049" t="n">
        <v>5145</v>
      </c>
      <c r="G6049" t="inlineStr">
        <is>
          <t>Politisches System &amp; Digitalisierung</t>
        </is>
      </c>
      <c r="H6049" t="inlineStr">
        <is>
          <t>Q00859</t>
        </is>
      </c>
      <c r="I6049" t="inlineStr">
        <is>
          <t>de</t>
        </is>
      </c>
      <c r="J6049" t="b">
        <v>1</v>
      </c>
      <c r="K6049" t="inlineStr">
        <is>
          <t>374e2e949467f9b7cac9f8cb4d74797f</t>
        </is>
      </c>
      <c r="L6049" t="inlineStr">
        <is>
          <t>374e2e949467f9b7cac9f8cb4d74797f</t>
        </is>
      </c>
      <c r="M6049" t="n">
        <v>320</v>
      </c>
      <c r="N6049" t="n">
        <v>320</v>
      </c>
    </row>
    <row r="6050">
      <c r="A6050" t="n">
        <v>71</v>
      </c>
      <c r="B6050" s="2" t="n">
        <v>44311</v>
      </c>
      <c r="C6050" t="n">
        <v>3376</v>
      </c>
      <c r="D6050" t="inlineStr">
        <is>
          <t>Soll die Finanzierung von Parteien sowie von Wahl- und Abstimmungskampagnen im Kanton Solothurn offengelegt werden müssen?</t>
        </is>
      </c>
      <c r="E6050" t="inlineStr">
        <is>
          <t>options4</t>
        </is>
      </c>
      <c r="F6050" t="n">
        <v>5161</v>
      </c>
      <c r="G6050" t="inlineStr">
        <is>
          <t>Politisches System &amp; Digitalisierung</t>
        </is>
      </c>
      <c r="H6050" t="inlineStr">
        <is>
          <t>Q01013</t>
        </is>
      </c>
      <c r="I6050" t="inlineStr">
        <is>
          <t>de</t>
        </is>
      </c>
      <c r="J6050" t="b">
        <v>1</v>
      </c>
      <c r="K6050" t="inlineStr">
        <is>
          <t>374e2e949467f9b7cac9f8cb4d74797f</t>
        </is>
      </c>
      <c r="L6050" t="inlineStr">
        <is>
          <t>374e2e949467f9b7cac9f8cb4d74797f</t>
        </is>
      </c>
      <c r="M6050" t="n">
        <v>320</v>
      </c>
      <c r="N6050" t="n">
        <v>320</v>
      </c>
    </row>
    <row r="6051">
      <c r="A6051" t="n">
        <v>63</v>
      </c>
      <c r="B6051" s="2" t="n">
        <v>44311</v>
      </c>
      <c r="C6051" t="n">
        <v>3375</v>
      </c>
      <c r="D6051" t="inlineStr">
        <is>
          <t>Soll die Finanzierung von Parteien sowie von Wahl- und Abstimmungskampagnen im Kanton Solothurn offengelegt werden müssen?</t>
        </is>
      </c>
      <c r="E6051" t="inlineStr">
        <is>
          <t>options4</t>
        </is>
      </c>
      <c r="F6051" t="n">
        <v>5155</v>
      </c>
      <c r="G6051" t="inlineStr">
        <is>
          <t>Politisches System &amp; Digitalisierung</t>
        </is>
      </c>
      <c r="H6051" t="inlineStr">
        <is>
          <t>Q01069</t>
        </is>
      </c>
      <c r="I6051" t="inlineStr">
        <is>
          <t>de</t>
        </is>
      </c>
      <c r="J6051" t="b">
        <v>1</v>
      </c>
      <c r="K6051" t="inlineStr">
        <is>
          <t>374e2e949467f9b7cac9f8cb4d74797f</t>
        </is>
      </c>
      <c r="L6051" t="inlineStr">
        <is>
          <t>374e2e949467f9b7cac9f8cb4d74797f</t>
        </is>
      </c>
      <c r="M6051" t="n">
        <v>320</v>
      </c>
      <c r="N6051" t="n">
        <v>320</v>
      </c>
    </row>
    <row r="6052">
      <c r="A6052" t="n">
        <v>284</v>
      </c>
      <c r="B6052" t="n">
        <v>2021</v>
      </c>
      <c r="C6052" t="n">
        <v>4529</v>
      </c>
      <c r="D6052" t="inlineStr">
        <is>
          <t>Soll die Finanzierung von Parteien sowie von Wahl- und Abstimmungskampagnen im Kanton Solothurn offengelegt werden müssen?</t>
        </is>
      </c>
      <c r="E6052" t="inlineStr">
        <is>
          <t>Standard-4</t>
        </is>
      </c>
      <c r="F6052" t="n">
        <v>10</v>
      </c>
      <c r="G6052" t="inlineStr">
        <is>
          <t>Politisches System</t>
        </is>
      </c>
      <c r="H6052" t="inlineStr">
        <is>
          <t>Q08086</t>
        </is>
      </c>
      <c r="I6052" t="inlineStr">
        <is>
          <t>de</t>
        </is>
      </c>
      <c r="J6052" t="b">
        <v>1</v>
      </c>
      <c r="K6052" t="inlineStr">
        <is>
          <t>374e2e949467f9b7cac9f8cb4d74797f</t>
        </is>
      </c>
      <c r="L6052" t="inlineStr">
        <is>
          <t>374e2e949467f9b7cac9f8cb4d74797f</t>
        </is>
      </c>
      <c r="M6052" t="n">
        <v>320</v>
      </c>
      <c r="N6052" t="n">
        <v>320</v>
      </c>
    </row>
    <row r="6054">
      <c r="A6054" s="1">
        <f>== Cluster 724 – 4 Fragen – alle Fragen identisch ===</f>
        <v/>
      </c>
      <c r="B6054" s="1" t="n"/>
      <c r="C6054" s="1" t="n"/>
      <c r="D6054" s="1" t="n"/>
      <c r="E6054" s="1" t="n"/>
      <c r="F6054" s="1" t="n"/>
      <c r="G6054" s="1" t="n"/>
      <c r="H6054" s="1" t="n"/>
      <c r="I6054" s="1" t="n"/>
      <c r="J6054" s="1" t="n"/>
      <c r="K6054" s="1" t="n"/>
      <c r="L6054" s="1" t="n"/>
      <c r="M6054" s="1" t="n"/>
      <c r="N6054" s="1" t="n"/>
    </row>
    <row r="6055">
      <c r="A6055" t="inlineStr">
        <is>
          <t>ID_Wahl</t>
        </is>
      </c>
      <c r="B6055" t="inlineStr">
        <is>
          <t>Datum</t>
        </is>
      </c>
      <c r="C6055" t="inlineStr">
        <is>
          <t>Frage_ID</t>
        </is>
      </c>
      <c r="D6055" t="inlineStr">
        <is>
          <t>Frage_Text</t>
        </is>
      </c>
      <c r="E6055" t="inlineStr">
        <is>
          <t>Frage_Typ</t>
        </is>
      </c>
      <c r="F6055" t="inlineStr">
        <is>
          <t>Bereich_ID</t>
        </is>
      </c>
      <c r="G6055" t="inlineStr">
        <is>
          <t>Bereich</t>
        </is>
      </c>
      <c r="H6055" t="inlineStr">
        <is>
          <t>ID_gesamt</t>
        </is>
      </c>
      <c r="I6055" t="inlineStr">
        <is>
          <t>Sprache</t>
        </is>
      </c>
      <c r="J6055" t="inlineStr">
        <is>
          <t>Duplikat</t>
        </is>
      </c>
      <c r="K6055" t="inlineStr">
        <is>
          <t>Frage_Hash</t>
        </is>
      </c>
      <c r="L6055" t="inlineStr">
        <is>
          <t>Duplikat_Gruppe</t>
        </is>
      </c>
      <c r="M6055" t="inlineStr">
        <is>
          <t>Cluster_Duplikate</t>
        </is>
      </c>
      <c r="N6055" t="inlineStr">
        <is>
          <t>Cluster_Final</t>
        </is>
      </c>
    </row>
    <row r="6056">
      <c r="A6056" t="n">
        <v>96</v>
      </c>
      <c r="B6056" t="n">
        <v>2015</v>
      </c>
      <c r="C6056" t="n">
        <v>1214</v>
      </c>
      <c r="D6056" t="inlineStr">
        <is>
          <t>Das Moratorium für gentechnisch veränderte Pflanzen in der Schweizer Landwirtschaft wurde bis 2017 verlängert. Begrüssen Sie diesen Entscheid?</t>
        </is>
      </c>
      <c r="E6056" t="inlineStr">
        <is>
          <t>Standard-4</t>
        </is>
      </c>
      <c r="F6056" t="n">
        <v>13</v>
      </c>
      <c r="G6056" t="inlineStr">
        <is>
          <t>Umweltschutz &amp; Landwirtschaft</t>
        </is>
      </c>
      <c r="H6056" t="inlineStr">
        <is>
          <t>Q04721</t>
        </is>
      </c>
      <c r="I6056" t="inlineStr">
        <is>
          <t>de</t>
        </is>
      </c>
      <c r="J6056" t="b">
        <v>1</v>
      </c>
      <c r="K6056" t="inlineStr">
        <is>
          <t>d4862b9df41842ea4a80273f90f42fd2</t>
        </is>
      </c>
      <c r="L6056" t="inlineStr">
        <is>
          <t>d4862b9df41842ea4a80273f90f42fd2</t>
        </is>
      </c>
      <c r="M6056" t="n">
        <v>724</v>
      </c>
      <c r="N6056" t="n">
        <v>724</v>
      </c>
    </row>
    <row r="6057">
      <c r="A6057" t="n">
        <v>63</v>
      </c>
      <c r="B6057" t="n">
        <v>2014</v>
      </c>
      <c r="C6057" t="n">
        <v>957</v>
      </c>
      <c r="D6057" t="inlineStr">
        <is>
          <t>Das Moratorium für gentechnisch veränderte Pflanzen in der Schweizer Landwirtschaft wurde bis 2017 verlängert. Begrüssen Sie diesen Entscheid?</t>
        </is>
      </c>
      <c r="E6057" t="inlineStr">
        <is>
          <t>Standard-4</t>
        </is>
      </c>
      <c r="F6057" t="n">
        <v>13</v>
      </c>
      <c r="G6057" t="inlineStr">
        <is>
          <t>Umweltschutz &amp; Landwirtschaft</t>
        </is>
      </c>
      <c r="H6057" t="inlineStr">
        <is>
          <t>Q07002</t>
        </is>
      </c>
      <c r="I6057" t="inlineStr">
        <is>
          <t>de</t>
        </is>
      </c>
      <c r="J6057" t="b">
        <v>1</v>
      </c>
      <c r="K6057" t="inlineStr">
        <is>
          <t>d4862b9df41842ea4a80273f90f42fd2</t>
        </is>
      </c>
      <c r="L6057" t="inlineStr">
        <is>
          <t>d4862b9df41842ea4a80273f90f42fd2</t>
        </is>
      </c>
      <c r="M6057" t="n">
        <v>724</v>
      </c>
      <c r="N6057" t="n">
        <v>724</v>
      </c>
    </row>
    <row r="6058">
      <c r="A6058" t="n">
        <v>61</v>
      </c>
      <c r="B6058" t="n">
        <v>2014</v>
      </c>
      <c r="C6058" t="n">
        <v>957</v>
      </c>
      <c r="D6058" t="inlineStr">
        <is>
          <t>Das Moratorium für gentechnisch veränderte Pflanzen in der Schweizer Landwirtschaft wurde bis 2017 verlängert. Begrüssen Sie diesen Entscheid?</t>
        </is>
      </c>
      <c r="E6058" t="inlineStr">
        <is>
          <t>Standard-4</t>
        </is>
      </c>
      <c r="F6058" t="n">
        <v>13</v>
      </c>
      <c r="G6058" t="inlineStr">
        <is>
          <t>Umweltschutz &amp; Landwirtschaft</t>
        </is>
      </c>
      <c r="H6058" t="inlineStr">
        <is>
          <t>Q07120</t>
        </is>
      </c>
      <c r="I6058" t="inlineStr">
        <is>
          <t>de</t>
        </is>
      </c>
      <c r="J6058" t="b">
        <v>1</v>
      </c>
      <c r="K6058" t="inlineStr">
        <is>
          <t>d4862b9df41842ea4a80273f90f42fd2</t>
        </is>
      </c>
      <c r="L6058" t="inlineStr">
        <is>
          <t>d4862b9df41842ea4a80273f90f42fd2</t>
        </is>
      </c>
      <c r="M6058" t="n">
        <v>724</v>
      </c>
      <c r="N6058" t="n">
        <v>724</v>
      </c>
    </row>
    <row r="6059">
      <c r="A6059" t="n">
        <v>96</v>
      </c>
      <c r="B6059" t="n">
        <v>2015</v>
      </c>
      <c r="C6059" t="n">
        <v>1214</v>
      </c>
      <c r="D6059" t="inlineStr">
        <is>
          <t>Das Moratorium für gentechnisch veränderte Pflanzen in der Schweizer Landwirtschaft wurde bis 2017 verlängert. Begrüssen Sie diesen Entscheid?</t>
        </is>
      </c>
      <c r="E6059" t="inlineStr">
        <is>
          <t>Standard-4</t>
        </is>
      </c>
      <c r="F6059" t="n">
        <v>13</v>
      </c>
      <c r="G6059" t="inlineStr">
        <is>
          <t>Umweltschutz &amp; Landwirtschaft</t>
        </is>
      </c>
      <c r="H6059" t="inlineStr">
        <is>
          <t>Q07339</t>
        </is>
      </c>
      <c r="I6059" t="inlineStr">
        <is>
          <t>de</t>
        </is>
      </c>
      <c r="J6059" t="b">
        <v>1</v>
      </c>
      <c r="K6059" t="inlineStr">
        <is>
          <t>d4862b9df41842ea4a80273f90f42fd2</t>
        </is>
      </c>
      <c r="L6059" t="inlineStr">
        <is>
          <t>d4862b9df41842ea4a80273f90f42fd2</t>
        </is>
      </c>
      <c r="M6059" t="n">
        <v>724</v>
      </c>
      <c r="N6059" t="n">
        <v>724</v>
      </c>
    </row>
    <row r="6061">
      <c r="A6061" s="1">
        <f>== Cluster 720 – 4 Fragen – alle Fragen identisch ===</f>
        <v/>
      </c>
      <c r="B6061" s="1" t="n"/>
      <c r="C6061" s="1" t="n"/>
      <c r="D6061" s="1" t="n"/>
      <c r="E6061" s="1" t="n"/>
      <c r="F6061" s="1" t="n"/>
      <c r="G6061" s="1" t="n"/>
      <c r="H6061" s="1" t="n"/>
      <c r="I6061" s="1" t="n"/>
      <c r="J6061" s="1" t="n"/>
      <c r="K6061" s="1" t="n"/>
      <c r="L6061" s="1" t="n"/>
      <c r="M6061" s="1" t="n"/>
      <c r="N6061" s="1" t="n"/>
    </row>
    <row r="6062">
      <c r="A6062" t="inlineStr">
        <is>
          <t>ID_Wahl</t>
        </is>
      </c>
      <c r="B6062" t="inlineStr">
        <is>
          <t>Datum</t>
        </is>
      </c>
      <c r="C6062" t="inlineStr">
        <is>
          <t>Frage_ID</t>
        </is>
      </c>
      <c r="D6062" t="inlineStr">
        <is>
          <t>Frage_Text</t>
        </is>
      </c>
      <c r="E6062" t="inlineStr">
        <is>
          <t>Frage_Typ</t>
        </is>
      </c>
      <c r="F6062" t="inlineStr">
        <is>
          <t>Bereich_ID</t>
        </is>
      </c>
      <c r="G6062" t="inlineStr">
        <is>
          <t>Bereich</t>
        </is>
      </c>
      <c r="H6062" t="inlineStr">
        <is>
          <t>ID_gesamt</t>
        </is>
      </c>
      <c r="I6062" t="inlineStr">
        <is>
          <t>Sprache</t>
        </is>
      </c>
      <c r="J6062" t="inlineStr">
        <is>
          <t>Duplikat</t>
        </is>
      </c>
      <c r="K6062" t="inlineStr">
        <is>
          <t>Frage_Hash</t>
        </is>
      </c>
      <c r="L6062" t="inlineStr">
        <is>
          <t>Duplikat_Gruppe</t>
        </is>
      </c>
      <c r="M6062" t="inlineStr">
        <is>
          <t>Cluster_Duplikate</t>
        </is>
      </c>
      <c r="N6062" t="inlineStr">
        <is>
          <t>Cluster_Final</t>
        </is>
      </c>
    </row>
    <row r="6063">
      <c r="A6063" t="n">
        <v>96</v>
      </c>
      <c r="B6063" t="n">
        <v>2015</v>
      </c>
      <c r="C6063" t="n">
        <v>1177</v>
      </c>
      <c r="D6063" t="inlineStr">
        <is>
          <t>Soll der Kanton Luzern die Schaffung von familienergänzenden Betreuungsstrukturen (Tagesstätten, Tagesschulen, Mittagstische) verstärkt finanziell unterstützen?</t>
        </is>
      </c>
      <c r="E6063" t="inlineStr">
        <is>
          <t>Standard-4</t>
        </is>
      </c>
      <c r="F6063" t="n">
        <v>12</v>
      </c>
      <c r="G6063" t="inlineStr">
        <is>
          <t>Sozialstaat &amp; Familie</t>
        </is>
      </c>
      <c r="H6063" t="inlineStr">
        <is>
          <t>Q04715</t>
        </is>
      </c>
      <c r="I6063" t="inlineStr">
        <is>
          <t>de</t>
        </is>
      </c>
      <c r="J6063" t="b">
        <v>1</v>
      </c>
      <c r="K6063" t="inlineStr">
        <is>
          <t>1fcf5a9b836079633f76e590d3d4eeb9</t>
        </is>
      </c>
      <c r="L6063" t="inlineStr">
        <is>
          <t>1fcf5a9b836079633f76e590d3d4eeb9</t>
        </is>
      </c>
      <c r="M6063" t="n">
        <v>720</v>
      </c>
      <c r="N6063" t="n">
        <v>720</v>
      </c>
    </row>
    <row r="6064">
      <c r="A6064" t="n">
        <v>201</v>
      </c>
      <c r="B6064" t="n">
        <v>2019</v>
      </c>
      <c r="C6064" t="n">
        <v>3252</v>
      </c>
      <c r="D6064" t="inlineStr">
        <is>
          <t>Soll der Kanton Luzern die Schaffung von familienergänzenden Betreuungsstrukturen (Tagesstätten, Tagesschulen, Mittagstische) verstärkt finanziell unterstützen?</t>
        </is>
      </c>
      <c r="E6064" t="inlineStr">
        <is>
          <t>Standard-4</t>
        </is>
      </c>
      <c r="F6064" t="n">
        <v>12</v>
      </c>
      <c r="G6064" t="inlineStr">
        <is>
          <t>Sozialstaat &amp; Familie</t>
        </is>
      </c>
      <c r="H6064" t="inlineStr">
        <is>
          <t>Q05822</t>
        </is>
      </c>
      <c r="I6064" t="inlineStr">
        <is>
          <t>de</t>
        </is>
      </c>
      <c r="J6064" t="b">
        <v>1</v>
      </c>
      <c r="K6064" t="inlineStr">
        <is>
          <t>1fcf5a9b836079633f76e590d3d4eeb9</t>
        </is>
      </c>
      <c r="L6064" t="inlineStr">
        <is>
          <t>1fcf5a9b836079633f76e590d3d4eeb9</t>
        </is>
      </c>
      <c r="M6064" t="n">
        <v>720</v>
      </c>
      <c r="N6064" t="n">
        <v>720</v>
      </c>
    </row>
    <row r="6065">
      <c r="A6065" t="n">
        <v>96</v>
      </c>
      <c r="B6065" t="n">
        <v>2015</v>
      </c>
      <c r="C6065" t="n">
        <v>1177</v>
      </c>
      <c r="D6065" t="inlineStr">
        <is>
          <t>Soll der Kanton Luzern die Schaffung von familienergänzenden Betreuungsstrukturen (Tagesstätten, Tagesschulen, Mittagstische) verstärkt finanziell unterstützen?</t>
        </is>
      </c>
      <c r="E6065" t="inlineStr">
        <is>
          <t>Standard-4</t>
        </is>
      </c>
      <c r="F6065" t="n">
        <v>12</v>
      </c>
      <c r="G6065" t="inlineStr">
        <is>
          <t>Sozialstaat &amp; Familie</t>
        </is>
      </c>
      <c r="H6065" t="inlineStr">
        <is>
          <t>Q07333</t>
        </is>
      </c>
      <c r="I6065" t="inlineStr">
        <is>
          <t>de</t>
        </is>
      </c>
      <c r="J6065" t="b">
        <v>1</v>
      </c>
      <c r="K6065" t="inlineStr">
        <is>
          <t>1fcf5a9b836079633f76e590d3d4eeb9</t>
        </is>
      </c>
      <c r="L6065" t="inlineStr">
        <is>
          <t>1fcf5a9b836079633f76e590d3d4eeb9</t>
        </is>
      </c>
      <c r="M6065" t="n">
        <v>720</v>
      </c>
      <c r="N6065" t="n">
        <v>720</v>
      </c>
    </row>
    <row r="6066">
      <c r="A6066" t="n">
        <v>201</v>
      </c>
      <c r="B6066" t="n">
        <v>2019</v>
      </c>
      <c r="C6066" t="n">
        <v>3252</v>
      </c>
      <c r="D6066" t="inlineStr">
        <is>
          <t>Soll der Kanton Luzern die Schaffung von familienergänzenden Betreuungsstrukturen (Tagesstätten, Tagesschulen, Mittagstische) verstärkt finanziell unterstützen?</t>
        </is>
      </c>
      <c r="E6066" t="inlineStr">
        <is>
          <t>Standard-4</t>
        </is>
      </c>
      <c r="F6066" t="n">
        <v>12</v>
      </c>
      <c r="G6066" t="inlineStr">
        <is>
          <t>Sozialstaat &amp; Familie</t>
        </is>
      </c>
      <c r="H6066" t="inlineStr">
        <is>
          <t>Q07381</t>
        </is>
      </c>
      <c r="I6066" t="inlineStr">
        <is>
          <t>de</t>
        </is>
      </c>
      <c r="J6066" t="b">
        <v>1</v>
      </c>
      <c r="K6066" t="inlineStr">
        <is>
          <t>1fcf5a9b836079633f76e590d3d4eeb9</t>
        </is>
      </c>
      <c r="L6066" t="inlineStr">
        <is>
          <t>1fcf5a9b836079633f76e590d3d4eeb9</t>
        </is>
      </c>
      <c r="M6066" t="n">
        <v>720</v>
      </c>
      <c r="N6066" t="n">
        <v>720</v>
      </c>
    </row>
    <row r="6068">
      <c r="A6068" s="1">
        <f>== Cluster 868 – 4 Fragen – alle Fragen identisch ===</f>
        <v/>
      </c>
      <c r="B6068" s="1" t="n"/>
      <c r="C6068" s="1" t="n"/>
      <c r="D6068" s="1" t="n"/>
      <c r="E6068" s="1" t="n"/>
      <c r="F6068" s="1" t="n"/>
      <c r="G6068" s="1" t="n"/>
      <c r="H6068" s="1" t="n"/>
      <c r="I6068" s="1" t="n"/>
      <c r="J6068" s="1" t="n"/>
      <c r="K6068" s="1" t="n"/>
      <c r="L6068" s="1" t="n"/>
      <c r="M6068" s="1" t="n"/>
      <c r="N6068" s="1" t="n"/>
    </row>
    <row r="6069">
      <c r="A6069" t="inlineStr">
        <is>
          <t>ID_Wahl</t>
        </is>
      </c>
      <c r="B6069" t="inlineStr">
        <is>
          <t>Datum</t>
        </is>
      </c>
      <c r="C6069" t="inlineStr">
        <is>
          <t>Frage_ID</t>
        </is>
      </c>
      <c r="D6069" t="inlineStr">
        <is>
          <t>Frage_Text</t>
        </is>
      </c>
      <c r="E6069" t="inlineStr">
        <is>
          <t>Frage_Typ</t>
        </is>
      </c>
      <c r="F6069" t="inlineStr">
        <is>
          <t>Bereich_ID</t>
        </is>
      </c>
      <c r="G6069" t="inlineStr">
        <is>
          <t>Bereich</t>
        </is>
      </c>
      <c r="H6069" t="inlineStr">
        <is>
          <t>ID_gesamt</t>
        </is>
      </c>
      <c r="I6069" t="inlineStr">
        <is>
          <t>Sprache</t>
        </is>
      </c>
      <c r="J6069" t="inlineStr">
        <is>
          <t>Duplikat</t>
        </is>
      </c>
      <c r="K6069" t="inlineStr">
        <is>
          <t>Frage_Hash</t>
        </is>
      </c>
      <c r="L6069" t="inlineStr">
        <is>
          <t>Duplikat_Gruppe</t>
        </is>
      </c>
      <c r="M6069" t="inlineStr">
        <is>
          <t>Cluster_Duplikate</t>
        </is>
      </c>
      <c r="N6069" t="inlineStr">
        <is>
          <t>Cluster_Final</t>
        </is>
      </c>
    </row>
    <row r="6070">
      <c r="A6070" t="n">
        <v>134</v>
      </c>
      <c r="B6070" t="n">
        <v>2016</v>
      </c>
      <c r="C6070" t="n">
        <v>1960</v>
      </c>
      <c r="D6070" t="inlineStr">
        <is>
          <t>Würden Sie es befürworten, wenn Entscheide des Europäischen Gerichtshofs für Menschenrechte (EGMR) für schweizerische Behörden und Gerichte nicht mehr bindend wären?</t>
        </is>
      </c>
      <c r="E6070" t="inlineStr">
        <is>
          <t>Standard-4</t>
        </is>
      </c>
      <c r="F6070" t="n">
        <v>7</v>
      </c>
      <c r="G6070" t="inlineStr">
        <is>
          <t>Justiz, Armee &amp; Polizei</t>
        </is>
      </c>
      <c r="H6070" t="inlineStr">
        <is>
          <t>Q04996</t>
        </is>
      </c>
      <c r="I6070" t="inlineStr">
        <is>
          <t>de</t>
        </is>
      </c>
      <c r="J6070" t="b">
        <v>1</v>
      </c>
      <c r="K6070" t="inlineStr">
        <is>
          <t>f3e08c34eeb89b677d63bedde504c511</t>
        </is>
      </c>
      <c r="L6070" t="inlineStr">
        <is>
          <t>f3e08c34eeb89b677d63bedde504c511</t>
        </is>
      </c>
      <c r="M6070" t="n">
        <v>868</v>
      </c>
      <c r="N6070" t="n">
        <v>868</v>
      </c>
    </row>
    <row r="6071">
      <c r="A6071" t="n">
        <v>156</v>
      </c>
      <c r="B6071" t="n">
        <v>2017</v>
      </c>
      <c r="C6071" t="n">
        <v>2262</v>
      </c>
      <c r="D6071" t="inlineStr">
        <is>
          <t>Würden Sie es befürworten, wenn Entscheide des Europäischen Gerichtshofs für Menschenrechte (EGMR) für schweizerische Behörden und Gerichte nicht mehr bindend wären?</t>
        </is>
      </c>
      <c r="E6071" t="inlineStr">
        <is>
          <t>Standard-4</t>
        </is>
      </c>
      <c r="F6071" t="n">
        <v>7</v>
      </c>
      <c r="G6071" t="inlineStr">
        <is>
          <t>Justiz, Armee &amp; Polizei</t>
        </is>
      </c>
      <c r="H6071" t="inlineStr">
        <is>
          <t>Q05346</t>
        </is>
      </c>
      <c r="I6071" t="inlineStr">
        <is>
          <t>de</t>
        </is>
      </c>
      <c r="J6071" t="b">
        <v>1</v>
      </c>
      <c r="K6071" t="inlineStr">
        <is>
          <t>f3e08c34eeb89b677d63bedde504c511</t>
        </is>
      </c>
      <c r="L6071" t="inlineStr">
        <is>
          <t>f3e08c34eeb89b677d63bedde504c511</t>
        </is>
      </c>
      <c r="M6071" t="n">
        <v>868</v>
      </c>
      <c r="N6071" t="n">
        <v>868</v>
      </c>
    </row>
    <row r="6072">
      <c r="A6072" t="n">
        <v>134</v>
      </c>
      <c r="B6072" t="n">
        <v>2016</v>
      </c>
      <c r="C6072" t="n">
        <v>1960</v>
      </c>
      <c r="D6072" t="inlineStr">
        <is>
          <t>Würden Sie es befürworten, wenn Entscheide des Europäischen Gerichtshofs für Menschenrechte (EGMR) für schweizerische Behörden und Gerichte nicht mehr bindend wären?</t>
        </is>
      </c>
      <c r="E6072" t="inlineStr">
        <is>
          <t>Standard-4</t>
        </is>
      </c>
      <c r="F6072" t="n">
        <v>7</v>
      </c>
      <c r="G6072" t="inlineStr">
        <is>
          <t>Justiz, Armee &amp; Polizei</t>
        </is>
      </c>
      <c r="H6072" t="inlineStr">
        <is>
          <t>Q06865</t>
        </is>
      </c>
      <c r="I6072" t="inlineStr">
        <is>
          <t>de</t>
        </is>
      </c>
      <c r="J6072" t="b">
        <v>1</v>
      </c>
      <c r="K6072" t="inlineStr">
        <is>
          <t>f3e08c34eeb89b677d63bedde504c511</t>
        </is>
      </c>
      <c r="L6072" t="inlineStr">
        <is>
          <t>f3e08c34eeb89b677d63bedde504c511</t>
        </is>
      </c>
      <c r="M6072" t="n">
        <v>868</v>
      </c>
      <c r="N6072" t="n">
        <v>868</v>
      </c>
    </row>
    <row r="6073">
      <c r="A6073" t="n">
        <v>156</v>
      </c>
      <c r="B6073" t="n">
        <v>2017</v>
      </c>
      <c r="C6073" t="n">
        <v>2262</v>
      </c>
      <c r="D6073" t="inlineStr">
        <is>
          <t>Würden Sie es befürworten, wenn Entscheide des Europäischen Gerichtshofs für Menschenrechte (EGMR) für schweizerische Behörden und Gerichte nicht mehr bindend wären?</t>
        </is>
      </c>
      <c r="E6073" t="inlineStr">
        <is>
          <t>Standard-4</t>
        </is>
      </c>
      <c r="F6073" t="n">
        <v>7</v>
      </c>
      <c r="G6073" t="inlineStr">
        <is>
          <t>Justiz, Armee &amp; Polizei</t>
        </is>
      </c>
      <c r="H6073" t="inlineStr">
        <is>
          <t>Q08684</t>
        </is>
      </c>
      <c r="I6073" t="inlineStr">
        <is>
          <t>de</t>
        </is>
      </c>
      <c r="J6073" t="b">
        <v>1</v>
      </c>
      <c r="K6073" t="inlineStr">
        <is>
          <t>f3e08c34eeb89b677d63bedde504c511</t>
        </is>
      </c>
      <c r="L6073" t="inlineStr">
        <is>
          <t>f3e08c34eeb89b677d63bedde504c511</t>
        </is>
      </c>
      <c r="M6073" t="n">
        <v>868</v>
      </c>
      <c r="N6073" t="n">
        <v>868</v>
      </c>
    </row>
    <row r="6075">
      <c r="A6075" s="1">
        <f>== Cluster 844 – 4 Fragen – alle Fragen identisch ===</f>
        <v/>
      </c>
      <c r="B6075" s="1" t="n"/>
      <c r="C6075" s="1" t="n"/>
      <c r="D6075" s="1" t="n"/>
      <c r="E6075" s="1" t="n"/>
      <c r="F6075" s="1" t="n"/>
      <c r="G6075" s="1" t="n"/>
      <c r="H6075" s="1" t="n"/>
      <c r="I6075" s="1" t="n"/>
      <c r="J6075" s="1" t="n"/>
      <c r="K6075" s="1" t="n"/>
      <c r="L6075" s="1" t="n"/>
      <c r="M6075" s="1" t="n"/>
      <c r="N6075" s="1" t="n"/>
    </row>
    <row r="6076">
      <c r="A6076" t="inlineStr">
        <is>
          <t>ID_Wahl</t>
        </is>
      </c>
      <c r="B6076" t="inlineStr">
        <is>
          <t>Datum</t>
        </is>
      </c>
      <c r="C6076" t="inlineStr">
        <is>
          <t>Frage_ID</t>
        </is>
      </c>
      <c r="D6076" t="inlineStr">
        <is>
          <t>Frage_Text</t>
        </is>
      </c>
      <c r="E6076" t="inlineStr">
        <is>
          <t>Frage_Typ</t>
        </is>
      </c>
      <c r="F6076" t="inlineStr">
        <is>
          <t>Bereich_ID</t>
        </is>
      </c>
      <c r="G6076" t="inlineStr">
        <is>
          <t>Bereich</t>
        </is>
      </c>
      <c r="H6076" t="inlineStr">
        <is>
          <t>ID_gesamt</t>
        </is>
      </c>
      <c r="I6076" t="inlineStr">
        <is>
          <t>Sprache</t>
        </is>
      </c>
      <c r="J6076" t="inlineStr">
        <is>
          <t>Duplikat</t>
        </is>
      </c>
      <c r="K6076" t="inlineStr">
        <is>
          <t>Frage_Hash</t>
        </is>
      </c>
      <c r="L6076" t="inlineStr">
        <is>
          <t>Duplikat_Gruppe</t>
        </is>
      </c>
      <c r="M6076" t="inlineStr">
        <is>
          <t>Cluster_Duplikate</t>
        </is>
      </c>
      <c r="N6076" t="inlineStr">
        <is>
          <t>Cluster_Final</t>
        </is>
      </c>
    </row>
    <row r="6077">
      <c r="A6077" t="n">
        <v>122</v>
      </c>
      <c r="B6077" t="n">
        <v>2016</v>
      </c>
      <c r="C6077" t="n">
        <v>1820</v>
      </c>
      <c r="D6077" t="inlineStr">
        <is>
          <t>Soll die eingetragene Partnerschaft der traditionellen Ehe vollständig gleichgestellt werden?</t>
        </is>
      </c>
      <c r="E6077" t="inlineStr">
        <is>
          <t>Standard-4</t>
        </is>
      </c>
      <c r="F6077" t="n">
        <v>12</v>
      </c>
      <c r="G6077" t="inlineStr">
        <is>
          <t>Sozialstaat &amp; Familie</t>
        </is>
      </c>
      <c r="H6077" t="inlineStr">
        <is>
          <t>Q04956</t>
        </is>
      </c>
      <c r="I6077" t="inlineStr">
        <is>
          <t>de</t>
        </is>
      </c>
      <c r="J6077" t="b">
        <v>1</v>
      </c>
      <c r="K6077" t="inlineStr">
        <is>
          <t>ca3088917dd7b596e4c0a0c5707fa35d</t>
        </is>
      </c>
      <c r="L6077" t="inlineStr">
        <is>
          <t>ca3088917dd7b596e4c0a0c5707fa35d</t>
        </is>
      </c>
      <c r="M6077" t="n">
        <v>844</v>
      </c>
      <c r="N6077" t="n">
        <v>844</v>
      </c>
    </row>
    <row r="6078">
      <c r="A6078" t="n">
        <v>134</v>
      </c>
      <c r="B6078" t="n">
        <v>2016</v>
      </c>
      <c r="C6078" t="n">
        <v>1932</v>
      </c>
      <c r="D6078" t="inlineStr">
        <is>
          <t>Soll die eingetragene Partnerschaft der traditionellen Ehe vollständig gleichgestellt werden?</t>
        </is>
      </c>
      <c r="E6078" t="inlineStr">
        <is>
          <t>Standard-4</t>
        </is>
      </c>
      <c r="F6078" t="n">
        <v>12</v>
      </c>
      <c r="G6078" t="inlineStr">
        <is>
          <t>Sozialstaat &amp; Familie</t>
        </is>
      </c>
      <c r="H6078" t="inlineStr">
        <is>
          <t>Q05014</t>
        </is>
      </c>
      <c r="I6078" t="inlineStr">
        <is>
          <t>de</t>
        </is>
      </c>
      <c r="J6078" t="b">
        <v>1</v>
      </c>
      <c r="K6078" t="inlineStr">
        <is>
          <t>ca3088917dd7b596e4c0a0c5707fa35d</t>
        </is>
      </c>
      <c r="L6078" t="inlineStr">
        <is>
          <t>ca3088917dd7b596e4c0a0c5707fa35d</t>
        </is>
      </c>
      <c r="M6078" t="n">
        <v>844</v>
      </c>
      <c r="N6078" t="n">
        <v>844</v>
      </c>
    </row>
    <row r="6079">
      <c r="A6079" t="n">
        <v>122</v>
      </c>
      <c r="B6079" t="n">
        <v>2016</v>
      </c>
      <c r="C6079" t="n">
        <v>1820</v>
      </c>
      <c r="D6079" t="inlineStr">
        <is>
          <t>Soll die eingetragene Partnerschaft der traditionellen Ehe vollständig gleichgestellt werden?</t>
        </is>
      </c>
      <c r="E6079" t="inlineStr">
        <is>
          <t>Standard-4</t>
        </is>
      </c>
      <c r="F6079" t="n">
        <v>12</v>
      </c>
      <c r="G6079" t="inlineStr">
        <is>
          <t>Sozialstaat &amp; Familie</t>
        </is>
      </c>
      <c r="H6079" t="inlineStr">
        <is>
          <t>Q06306</t>
        </is>
      </c>
      <c r="I6079" t="inlineStr">
        <is>
          <t>de</t>
        </is>
      </c>
      <c r="J6079" t="b">
        <v>1</v>
      </c>
      <c r="K6079" t="inlineStr">
        <is>
          <t>ca3088917dd7b596e4c0a0c5707fa35d</t>
        </is>
      </c>
      <c r="L6079" t="inlineStr">
        <is>
          <t>ca3088917dd7b596e4c0a0c5707fa35d</t>
        </is>
      </c>
      <c r="M6079" t="n">
        <v>844</v>
      </c>
      <c r="N6079" t="n">
        <v>844</v>
      </c>
    </row>
    <row r="6080">
      <c r="A6080" t="n">
        <v>134</v>
      </c>
      <c r="B6080" t="n">
        <v>2016</v>
      </c>
      <c r="C6080" t="n">
        <v>1932</v>
      </c>
      <c r="D6080" t="inlineStr">
        <is>
          <t>Soll die eingetragene Partnerschaft der traditionellen Ehe vollständig gleichgestellt werden?</t>
        </is>
      </c>
      <c r="E6080" t="inlineStr">
        <is>
          <t>Standard-4</t>
        </is>
      </c>
      <c r="F6080" t="n">
        <v>12</v>
      </c>
      <c r="G6080" t="inlineStr">
        <is>
          <t>Sozialstaat &amp; Familie</t>
        </is>
      </c>
      <c r="H6080" t="inlineStr">
        <is>
          <t>Q06883</t>
        </is>
      </c>
      <c r="I6080" t="inlineStr">
        <is>
          <t>de</t>
        </is>
      </c>
      <c r="J6080" t="b">
        <v>1</v>
      </c>
      <c r="K6080" t="inlineStr">
        <is>
          <t>ca3088917dd7b596e4c0a0c5707fa35d</t>
        </is>
      </c>
      <c r="L6080" t="inlineStr">
        <is>
          <t>ca3088917dd7b596e4c0a0c5707fa35d</t>
        </is>
      </c>
      <c r="M6080" t="n">
        <v>844</v>
      </c>
      <c r="N6080" t="n">
        <v>844</v>
      </c>
    </row>
    <row r="6082">
      <c r="A6082" s="1">
        <f>== Cluster 780 – 4 Fragen – alle Fragen identisch ===</f>
        <v/>
      </c>
      <c r="B6082" s="1" t="n"/>
      <c r="C6082" s="1" t="n"/>
      <c r="D6082" s="1" t="n"/>
      <c r="E6082" s="1" t="n"/>
      <c r="F6082" s="1" t="n"/>
      <c r="G6082" s="1" t="n"/>
      <c r="H6082" s="1" t="n"/>
      <c r="I6082" s="1" t="n"/>
      <c r="J6082" s="1" t="n"/>
      <c r="K6082" s="1" t="n"/>
      <c r="L6082" s="1" t="n"/>
      <c r="M6082" s="1" t="n"/>
      <c r="N6082" s="1" t="n"/>
    </row>
    <row r="6083">
      <c r="A6083" t="inlineStr">
        <is>
          <t>ID_Wahl</t>
        </is>
      </c>
      <c r="B6083" t="inlineStr">
        <is>
          <t>Datum</t>
        </is>
      </c>
      <c r="C6083" t="inlineStr">
        <is>
          <t>Frage_ID</t>
        </is>
      </c>
      <c r="D6083" t="inlineStr">
        <is>
          <t>Frage_Text</t>
        </is>
      </c>
      <c r="E6083" t="inlineStr">
        <is>
          <t>Frage_Typ</t>
        </is>
      </c>
      <c r="F6083" t="inlineStr">
        <is>
          <t>Bereich_ID</t>
        </is>
      </c>
      <c r="G6083" t="inlineStr">
        <is>
          <t>Bereich</t>
        </is>
      </c>
      <c r="H6083" t="inlineStr">
        <is>
          <t>ID_gesamt</t>
        </is>
      </c>
      <c r="I6083" t="inlineStr">
        <is>
          <t>Sprache</t>
        </is>
      </c>
      <c r="J6083" t="inlineStr">
        <is>
          <t>Duplikat</t>
        </is>
      </c>
      <c r="K6083" t="inlineStr">
        <is>
          <t>Frage_Hash</t>
        </is>
      </c>
      <c r="L6083" t="inlineStr">
        <is>
          <t>Duplikat_Gruppe</t>
        </is>
      </c>
      <c r="M6083" t="inlineStr">
        <is>
          <t>Cluster_Duplikate</t>
        </is>
      </c>
      <c r="N6083" t="inlineStr">
        <is>
          <t>Cluster_Final</t>
        </is>
      </c>
    </row>
    <row r="6084">
      <c r="A6084" t="n">
        <v>95</v>
      </c>
      <c r="B6084" t="n">
        <v>2015</v>
      </c>
      <c r="C6084" t="n">
        <v>1469</v>
      </c>
      <c r="D6084" t="inlineStr">
        <is>
          <t>Sollen die Direktzahlungen zur Förderung der Bio-Produktion zulasten der konventionellen Landwirtschaftsbetriebe erhöht werden?</t>
        </is>
      </c>
      <c r="E6084" t="inlineStr">
        <is>
          <t>Standard-4</t>
        </is>
      </c>
      <c r="F6084" t="n">
        <v>13</v>
      </c>
      <c r="G6084" t="inlineStr">
        <is>
          <t>Umweltschutz &amp; Landwirtschaft</t>
        </is>
      </c>
      <c r="H6084" t="inlineStr">
        <is>
          <t>Q04796</t>
        </is>
      </c>
      <c r="I6084" t="inlineStr">
        <is>
          <t>de</t>
        </is>
      </c>
      <c r="J6084" t="b">
        <v>1</v>
      </c>
      <c r="K6084" t="inlineStr">
        <is>
          <t>2b958c1049cd2fdf288fc8eed0183d73</t>
        </is>
      </c>
      <c r="L6084" t="inlineStr">
        <is>
          <t>2b958c1049cd2fdf288fc8eed0183d73</t>
        </is>
      </c>
      <c r="M6084" t="n">
        <v>780</v>
      </c>
      <c r="N6084" t="n">
        <v>780</v>
      </c>
    </row>
    <row r="6085">
      <c r="A6085" t="n">
        <v>100</v>
      </c>
      <c r="B6085" t="n">
        <v>2016</v>
      </c>
      <c r="C6085" t="n">
        <v>1620</v>
      </c>
      <c r="D6085" t="inlineStr">
        <is>
          <t>Sollen die Direktzahlungen zur Förderung der Bio-Produktion zulasten der konventionellen Landwirtschaftsbetriebe erhöht werden?</t>
        </is>
      </c>
      <c r="E6085" t="inlineStr">
        <is>
          <t>Standard-4</t>
        </is>
      </c>
      <c r="F6085" t="n">
        <v>13</v>
      </c>
      <c r="G6085" t="inlineStr">
        <is>
          <t>Umweltschutz &amp; Landwirtschaft</t>
        </is>
      </c>
      <c r="H6085" t="inlineStr">
        <is>
          <t>Q05068</t>
        </is>
      </c>
      <c r="I6085" t="inlineStr">
        <is>
          <t>de</t>
        </is>
      </c>
      <c r="J6085" t="b">
        <v>1</v>
      </c>
      <c r="K6085" t="inlineStr">
        <is>
          <t>2b958c1049cd2fdf288fc8eed0183d73</t>
        </is>
      </c>
      <c r="L6085" t="inlineStr">
        <is>
          <t>2b958c1049cd2fdf288fc8eed0183d73</t>
        </is>
      </c>
      <c r="M6085" t="n">
        <v>780</v>
      </c>
      <c r="N6085" t="n">
        <v>780</v>
      </c>
    </row>
    <row r="6086">
      <c r="A6086" t="n">
        <v>95</v>
      </c>
      <c r="B6086" t="n">
        <v>2015</v>
      </c>
      <c r="C6086" t="n">
        <v>1469</v>
      </c>
      <c r="D6086" t="inlineStr">
        <is>
          <t>Sollen die Direktzahlungen zur Förderung der Bio-Produktion zulasten der konventionellen Landwirtschaftsbetriebe erhöht werden?</t>
        </is>
      </c>
      <c r="E6086" t="inlineStr">
        <is>
          <t>Standard-4</t>
        </is>
      </c>
      <c r="F6086" t="n">
        <v>13</v>
      </c>
      <c r="G6086" t="inlineStr">
        <is>
          <t>Umweltschutz &amp; Landwirtschaft</t>
        </is>
      </c>
      <c r="H6086" t="inlineStr">
        <is>
          <t>Q07576</t>
        </is>
      </c>
      <c r="I6086" t="inlineStr">
        <is>
          <t>de</t>
        </is>
      </c>
      <c r="J6086" t="b">
        <v>1</v>
      </c>
      <c r="K6086" t="inlineStr">
        <is>
          <t>2b958c1049cd2fdf288fc8eed0183d73</t>
        </is>
      </c>
      <c r="L6086" t="inlineStr">
        <is>
          <t>2b958c1049cd2fdf288fc8eed0183d73</t>
        </is>
      </c>
      <c r="M6086" t="n">
        <v>780</v>
      </c>
      <c r="N6086" t="n">
        <v>780</v>
      </c>
    </row>
    <row r="6087">
      <c r="A6087" t="n">
        <v>100</v>
      </c>
      <c r="B6087" t="n">
        <v>2016</v>
      </c>
      <c r="C6087" t="n">
        <v>1620</v>
      </c>
      <c r="D6087" t="inlineStr">
        <is>
          <t>Sollen die Direktzahlungen zur Förderung der Bio-Produktion zulasten der konventionellen Landwirtschaftsbetriebe erhöht werden?</t>
        </is>
      </c>
      <c r="E6087" t="inlineStr">
        <is>
          <t>Standard-4</t>
        </is>
      </c>
      <c r="F6087" t="n">
        <v>13</v>
      </c>
      <c r="G6087" t="inlineStr">
        <is>
          <t>Umweltschutz &amp; Landwirtschaft</t>
        </is>
      </c>
      <c r="H6087" t="inlineStr">
        <is>
          <t>Q07838</t>
        </is>
      </c>
      <c r="I6087" t="inlineStr">
        <is>
          <t>de</t>
        </is>
      </c>
      <c r="J6087" t="b">
        <v>1</v>
      </c>
      <c r="K6087" t="inlineStr">
        <is>
          <t>2b958c1049cd2fdf288fc8eed0183d73</t>
        </is>
      </c>
      <c r="L6087" t="inlineStr">
        <is>
          <t>2b958c1049cd2fdf288fc8eed0183d73</t>
        </is>
      </c>
      <c r="M6087" t="n">
        <v>780</v>
      </c>
      <c r="N6087" t="n">
        <v>780</v>
      </c>
    </row>
    <row r="6089">
      <c r="A6089" s="1">
        <f>== Cluster 297 – 4 Fragen – alle Fragen identisch ===</f>
        <v/>
      </c>
      <c r="B6089" s="1" t="n"/>
      <c r="C6089" s="1" t="n"/>
      <c r="D6089" s="1" t="n"/>
      <c r="E6089" s="1" t="n"/>
      <c r="F6089" s="1" t="n"/>
      <c r="G6089" s="1" t="n"/>
      <c r="H6089" s="1" t="n"/>
      <c r="I6089" s="1" t="n"/>
      <c r="J6089" s="1" t="n"/>
      <c r="K6089" s="1" t="n"/>
      <c r="L6089" s="1" t="n"/>
      <c r="M6089" s="1" t="n"/>
      <c r="N6089" s="1" t="n"/>
    </row>
    <row r="6090">
      <c r="A6090" t="inlineStr">
        <is>
          <t>ID_Wahl</t>
        </is>
      </c>
      <c r="B6090" t="inlineStr">
        <is>
          <t>Datum</t>
        </is>
      </c>
      <c r="C6090" t="inlineStr">
        <is>
          <t>Frage_ID</t>
        </is>
      </c>
      <c r="D6090" t="inlineStr">
        <is>
          <t>Frage_Text</t>
        </is>
      </c>
      <c r="E6090" t="inlineStr">
        <is>
          <t>Frage_Typ</t>
        </is>
      </c>
      <c r="F6090" t="inlineStr">
        <is>
          <t>Bereich_ID</t>
        </is>
      </c>
      <c r="G6090" t="inlineStr">
        <is>
          <t>Bereich</t>
        </is>
      </c>
      <c r="H6090" t="inlineStr">
        <is>
          <t>ID_gesamt</t>
        </is>
      </c>
      <c r="I6090" t="inlineStr">
        <is>
          <t>Sprache</t>
        </is>
      </c>
      <c r="J6090" t="inlineStr">
        <is>
          <t>Duplikat</t>
        </is>
      </c>
      <c r="K6090" t="inlineStr">
        <is>
          <t>Frage_Hash</t>
        </is>
      </c>
      <c r="L6090" t="inlineStr">
        <is>
          <t>Duplikat_Gruppe</t>
        </is>
      </c>
      <c r="M6090" t="inlineStr">
        <is>
          <t>Cluster_Duplikate</t>
        </is>
      </c>
      <c r="N6090" t="inlineStr">
        <is>
          <t>Cluster_Final</t>
        </is>
      </c>
    </row>
    <row r="6091">
      <c r="A6091" t="n">
        <v>53</v>
      </c>
      <c r="B6091" s="2" t="n">
        <v>44262</v>
      </c>
      <c r="C6091" t="n">
        <v>2866</v>
      </c>
      <c r="D6091" t="inlineStr">
        <is>
          <t>Soll der Kanton Solothurn mehr Geld für die Verbilligung der Krankenkassenprämien bereitstellen?</t>
        </is>
      </c>
      <c r="E6091" t="inlineStr">
        <is>
          <t>options4</t>
        </is>
      </c>
      <c r="F6091" t="n">
        <v>4879</v>
      </c>
      <c r="G6091" t="inlineStr">
        <is>
          <t>Sozialstaat, Familie &amp; Gesundheit</t>
        </is>
      </c>
      <c r="H6091" t="inlineStr">
        <is>
          <t>Q00831</t>
        </is>
      </c>
      <c r="I6091" t="inlineStr">
        <is>
          <t>de</t>
        </is>
      </c>
      <c r="J6091" t="b">
        <v>1</v>
      </c>
      <c r="K6091" t="inlineStr">
        <is>
          <t>7275950a3541fc4a11e08afa0549357c</t>
        </is>
      </c>
      <c r="L6091" t="inlineStr">
        <is>
          <t>7275950a3541fc4a11e08afa0549357c</t>
        </is>
      </c>
      <c r="M6091" t="n">
        <v>297</v>
      </c>
      <c r="N6091" t="n">
        <v>297</v>
      </c>
    </row>
    <row r="6092">
      <c r="A6092" t="n">
        <v>154</v>
      </c>
      <c r="B6092" t="n">
        <v>2017</v>
      </c>
      <c r="C6092" t="n">
        <v>2161</v>
      </c>
      <c r="D6092" t="inlineStr">
        <is>
          <t>Soll der Kanton Solothurn mehr Geld für die Verbilligung der Krankenkassenprämien bereitstellen?</t>
        </is>
      </c>
      <c r="E6092" t="inlineStr">
        <is>
          <t>Standard-4</t>
        </is>
      </c>
      <c r="F6092" t="n">
        <v>6</v>
      </c>
      <c r="G6092" t="inlineStr">
        <is>
          <t>Gesundheit</t>
        </is>
      </c>
      <c r="H6092" t="inlineStr">
        <is>
          <t>Q05230</t>
        </is>
      </c>
      <c r="I6092" t="inlineStr">
        <is>
          <t>de</t>
        </is>
      </c>
      <c r="J6092" t="b">
        <v>1</v>
      </c>
      <c r="K6092" t="inlineStr">
        <is>
          <t>7275950a3541fc4a11e08afa0549357c</t>
        </is>
      </c>
      <c r="L6092" t="inlineStr">
        <is>
          <t>7275950a3541fc4a11e08afa0549357c</t>
        </is>
      </c>
      <c r="M6092" t="n">
        <v>297</v>
      </c>
      <c r="N6092" t="n">
        <v>297</v>
      </c>
    </row>
    <row r="6093">
      <c r="A6093" t="n">
        <v>154</v>
      </c>
      <c r="B6093" t="n">
        <v>2017</v>
      </c>
      <c r="C6093" t="n">
        <v>2161</v>
      </c>
      <c r="D6093" t="inlineStr">
        <is>
          <t>Soll der Kanton Solothurn mehr Geld für die Verbilligung der Krankenkassenprämien bereitstellen?</t>
        </is>
      </c>
      <c r="E6093" t="inlineStr">
        <is>
          <t>Standard-4</t>
        </is>
      </c>
      <c r="F6093" t="n">
        <v>6</v>
      </c>
      <c r="G6093" t="inlineStr">
        <is>
          <t>Gesundheit</t>
        </is>
      </c>
      <c r="H6093" t="inlineStr">
        <is>
          <t>Q08020</t>
        </is>
      </c>
      <c r="I6093" t="inlineStr">
        <is>
          <t>de</t>
        </is>
      </c>
      <c r="J6093" t="b">
        <v>1</v>
      </c>
      <c r="K6093" t="inlineStr">
        <is>
          <t>7275950a3541fc4a11e08afa0549357c</t>
        </is>
      </c>
      <c r="L6093" t="inlineStr">
        <is>
          <t>7275950a3541fc4a11e08afa0549357c</t>
        </is>
      </c>
      <c r="M6093" t="n">
        <v>297</v>
      </c>
      <c r="N6093" t="n">
        <v>297</v>
      </c>
    </row>
    <row r="6094">
      <c r="A6094" t="n">
        <v>284</v>
      </c>
      <c r="B6094" t="n">
        <v>2021</v>
      </c>
      <c r="C6094" t="n">
        <v>4501</v>
      </c>
      <c r="D6094" t="inlineStr">
        <is>
          <t>Soll der Kanton Solothurn mehr Geld für die Verbilligung der Krankenkassenprämien bereitstellen?</t>
        </is>
      </c>
      <c r="E6094" t="inlineStr">
        <is>
          <t>Standard-4</t>
        </is>
      </c>
      <c r="F6094" t="n">
        <v>6</v>
      </c>
      <c r="G6094" t="inlineStr">
        <is>
          <t>Gesundheit</t>
        </is>
      </c>
      <c r="H6094" t="inlineStr">
        <is>
          <t>Q08075</t>
        </is>
      </c>
      <c r="I6094" t="inlineStr">
        <is>
          <t>de</t>
        </is>
      </c>
      <c r="J6094" t="b">
        <v>1</v>
      </c>
      <c r="K6094" t="inlineStr">
        <is>
          <t>7275950a3541fc4a11e08afa0549357c</t>
        </is>
      </c>
      <c r="L6094" t="inlineStr">
        <is>
          <t>7275950a3541fc4a11e08afa0549357c</t>
        </is>
      </c>
      <c r="M6094" t="n">
        <v>297</v>
      </c>
      <c r="N6094" t="n">
        <v>297</v>
      </c>
    </row>
    <row r="6096">
      <c r="A6096" s="1">
        <f>== Cluster 9 – 4 Fragen – unterschiedliche Fragen vorhanden ===</f>
        <v/>
      </c>
      <c r="B6096" s="1" t="n"/>
      <c r="C6096" s="1" t="n"/>
      <c r="D6096" s="1" t="n"/>
      <c r="E6096" s="1" t="n"/>
      <c r="F6096" s="1" t="n"/>
      <c r="G6096" s="1" t="n"/>
      <c r="H6096" s="1" t="n"/>
      <c r="I6096" s="1" t="n"/>
      <c r="J6096" s="1" t="n"/>
      <c r="K6096" s="1" t="n"/>
      <c r="L6096" s="1" t="n"/>
      <c r="M6096" s="1" t="n"/>
      <c r="N6096" s="1" t="n"/>
    </row>
    <row r="6097">
      <c r="A6097" t="inlineStr">
        <is>
          <t>ID_Wahl</t>
        </is>
      </c>
      <c r="B6097" t="inlineStr">
        <is>
          <t>Datum</t>
        </is>
      </c>
      <c r="C6097" t="inlineStr">
        <is>
          <t>Frage_ID</t>
        </is>
      </c>
      <c r="D6097" t="inlineStr">
        <is>
          <t>Frage_Text</t>
        </is>
      </c>
      <c r="E6097" t="inlineStr">
        <is>
          <t>Frage_Typ</t>
        </is>
      </c>
      <c r="F6097" t="inlineStr">
        <is>
          <t>Bereich_ID</t>
        </is>
      </c>
      <c r="G6097" t="inlineStr">
        <is>
          <t>Bereich</t>
        </is>
      </c>
      <c r="H6097" t="inlineStr">
        <is>
          <t>ID_gesamt</t>
        </is>
      </c>
      <c r="I6097" t="inlineStr">
        <is>
          <t>Sprache</t>
        </is>
      </c>
      <c r="J6097" t="inlineStr">
        <is>
          <t>Duplikat</t>
        </is>
      </c>
      <c r="K6097" t="inlineStr">
        <is>
          <t>Frage_Hash</t>
        </is>
      </c>
      <c r="L6097" t="inlineStr">
        <is>
          <t>Duplikat_Gruppe</t>
        </is>
      </c>
      <c r="M6097" t="inlineStr">
        <is>
          <t>Cluster_Duplikate</t>
        </is>
      </c>
      <c r="N6097" t="inlineStr">
        <is>
          <t>Cluster_Final</t>
        </is>
      </c>
    </row>
    <row r="6098">
      <c r="A6098" t="n">
        <v>2</v>
      </c>
      <c r="B6098" s="2" t="n">
        <v>43758</v>
      </c>
      <c r="C6098" t="n">
        <v>44</v>
      </c>
      <c r="D6098" t="inlineStr">
        <is>
          <t>Eine Initiative fordert einen bezahlten Vaterschaftsurlaub von vier Wochen. Befürworten Sie dieses Anliegen?</t>
        </is>
      </c>
      <c r="E6098" t="inlineStr">
        <is>
          <t>options4</t>
        </is>
      </c>
      <c r="F6098" t="n">
        <v>4160</v>
      </c>
      <c r="G6098" t="inlineStr">
        <is>
          <t>Sozialstaat &amp; Familie</t>
        </is>
      </c>
      <c r="H6098" t="inlineStr">
        <is>
          <t>Q00009</t>
        </is>
      </c>
      <c r="I6098" t="inlineStr">
        <is>
          <t>de</t>
        </is>
      </c>
      <c r="J6098" t="b">
        <v>1</v>
      </c>
      <c r="K6098" t="inlineStr">
        <is>
          <t>25f59989c0aa781d31b569f9564e92e0</t>
        </is>
      </c>
      <c r="L6098" t="inlineStr">
        <is>
          <t>25f59989c0aa781d31b569f9564e92e0</t>
        </is>
      </c>
      <c r="M6098" t="n">
        <v>9</v>
      </c>
      <c r="N6098" t="n">
        <v>9</v>
      </c>
    </row>
    <row r="6099">
      <c r="A6099" t="n">
        <v>2</v>
      </c>
      <c r="B6099" s="2" t="n">
        <v>43758</v>
      </c>
      <c r="C6099" t="n">
        <v>231</v>
      </c>
      <c r="D6099" t="inlineStr">
        <is>
          <t>Soll der Bund im Bereich "Bildung und Forschung" mehr oder weniger ausgeben?</t>
        </is>
      </c>
      <c r="E6099" t="inlineStr">
        <is>
          <t>options5</t>
        </is>
      </c>
      <c r="F6099" t="n">
        <v>4852</v>
      </c>
      <c r="G6099" t="inlineStr">
        <is>
          <t>Bundesbudget</t>
        </is>
      </c>
      <c r="H6099" t="inlineStr">
        <is>
          <t>Q00070</t>
        </is>
      </c>
      <c r="I6099" t="inlineStr">
        <is>
          <t>de</t>
        </is>
      </c>
      <c r="J6099" t="b">
        <v>0</v>
      </c>
      <c r="K6099" t="inlineStr">
        <is>
          <t>c6540712a28016eb7d05adba6aaa68eb</t>
        </is>
      </c>
      <c r="L6099" t="n">
        <v/>
      </c>
      <c r="M6099" t="n">
        <v>-1</v>
      </c>
      <c r="N6099" t="n">
        <v>9</v>
      </c>
    </row>
    <row r="6100">
      <c r="A6100" t="n">
        <v>222</v>
      </c>
      <c r="B6100" t="n">
        <v>2019</v>
      </c>
      <c r="C6100" t="n">
        <v>3414</v>
      </c>
      <c r="D6100" t="inlineStr">
        <is>
          <t>Eine Initiative fordert einen bezahlten Vaterschaftsurlaub von vier Wochen. Befürworten Sie dieses Anliegen?</t>
        </is>
      </c>
      <c r="E6100" t="inlineStr">
        <is>
          <t>Standard-4</t>
        </is>
      </c>
      <c r="F6100" t="n">
        <v>12</v>
      </c>
      <c r="G6100" t="inlineStr">
        <is>
          <t>Sozialstaat &amp; Familie</t>
        </is>
      </c>
      <c r="H6100" t="inlineStr">
        <is>
          <t>Q05894</t>
        </is>
      </c>
      <c r="I6100" t="inlineStr">
        <is>
          <t>de</t>
        </is>
      </c>
      <c r="J6100" t="b">
        <v>1</v>
      </c>
      <c r="K6100" t="inlineStr">
        <is>
          <t>25f59989c0aa781d31b569f9564e92e0</t>
        </is>
      </c>
      <c r="L6100" t="inlineStr">
        <is>
          <t>25f59989c0aa781d31b569f9564e92e0</t>
        </is>
      </c>
      <c r="M6100" t="n">
        <v>9</v>
      </c>
      <c r="N6100" t="n">
        <v>9</v>
      </c>
    </row>
    <row r="6101">
      <c r="A6101" t="n">
        <v>222</v>
      </c>
      <c r="B6101" t="n">
        <v>2019</v>
      </c>
      <c r="C6101" t="n">
        <v>3414</v>
      </c>
      <c r="D6101" t="inlineStr">
        <is>
          <t>Eine Initiative fordert einen bezahlten Vaterschaftsurlaub von vier Wochen. Befürworten Sie dieses Anliegen?</t>
        </is>
      </c>
      <c r="E6101" t="inlineStr">
        <is>
          <t>Standard-4</t>
        </is>
      </c>
      <c r="F6101" t="n">
        <v>12</v>
      </c>
      <c r="G6101" t="inlineStr">
        <is>
          <t>Sozialstaat &amp; Familie</t>
        </is>
      </c>
      <c r="H6101" t="inlineStr">
        <is>
          <t>Q07641</t>
        </is>
      </c>
      <c r="I6101" t="inlineStr">
        <is>
          <t>de</t>
        </is>
      </c>
      <c r="J6101" t="b">
        <v>1</v>
      </c>
      <c r="K6101" t="inlineStr">
        <is>
          <t>25f59989c0aa781d31b569f9564e92e0</t>
        </is>
      </c>
      <c r="L6101" t="inlineStr">
        <is>
          <t>25f59989c0aa781d31b569f9564e92e0</t>
        </is>
      </c>
      <c r="M6101" t="n">
        <v>9</v>
      </c>
      <c r="N6101" t="n">
        <v>9</v>
      </c>
    </row>
    <row r="6103">
      <c r="A6103" s="1">
        <f>== Cluster 1303 – 4 Fragen – alle Fragen identisch ===</f>
        <v/>
      </c>
      <c r="B6103" s="1" t="n"/>
      <c r="C6103" s="1" t="n"/>
      <c r="D6103" s="1" t="n"/>
      <c r="E6103" s="1" t="n"/>
      <c r="F6103" s="1" t="n"/>
      <c r="G6103" s="1" t="n"/>
      <c r="H6103" s="1" t="n"/>
      <c r="I6103" s="1" t="n"/>
      <c r="J6103" s="1" t="n"/>
      <c r="K6103" s="1" t="n"/>
      <c r="L6103" s="1" t="n"/>
      <c r="M6103" s="1" t="n"/>
      <c r="N6103" s="1" t="n"/>
    </row>
    <row r="6104">
      <c r="A6104" t="inlineStr">
        <is>
          <t>ID_Wahl</t>
        </is>
      </c>
      <c r="B6104" t="inlineStr">
        <is>
          <t>Datum</t>
        </is>
      </c>
      <c r="C6104" t="inlineStr">
        <is>
          <t>Frage_ID</t>
        </is>
      </c>
      <c r="D6104" t="inlineStr">
        <is>
          <t>Frage_Text</t>
        </is>
      </c>
      <c r="E6104" t="inlineStr">
        <is>
          <t>Frage_Typ</t>
        </is>
      </c>
      <c r="F6104" t="inlineStr">
        <is>
          <t>Bereich_ID</t>
        </is>
      </c>
      <c r="G6104" t="inlineStr">
        <is>
          <t>Bereich</t>
        </is>
      </c>
      <c r="H6104" t="inlineStr">
        <is>
          <t>ID_gesamt</t>
        </is>
      </c>
      <c r="I6104" t="inlineStr">
        <is>
          <t>Sprache</t>
        </is>
      </c>
      <c r="J6104" t="inlineStr">
        <is>
          <t>Duplikat</t>
        </is>
      </c>
      <c r="K6104" t="inlineStr">
        <is>
          <t>Frage_Hash</t>
        </is>
      </c>
      <c r="L6104" t="inlineStr">
        <is>
          <t>Duplikat_Gruppe</t>
        </is>
      </c>
      <c r="M6104" t="inlineStr">
        <is>
          <t>Cluster_Duplikate</t>
        </is>
      </c>
      <c r="N6104" t="inlineStr">
        <is>
          <t>Cluster_Final</t>
        </is>
      </c>
    </row>
    <row r="6105">
      <c r="A6105" t="n">
        <v>4</v>
      </c>
      <c r="B6105" t="n">
        <v>2011</v>
      </c>
      <c r="C6105" t="n">
        <v>62</v>
      </c>
      <c r="D6105" t="inlineStr">
        <is>
          <t>Die Schweizer Armee kann heute zum Selbstschutz bewaffnet bei friedenserhaltenden Einsätzen unter UNO- oder OSZE-Mandat im Ausland eingesetzt werden. Befürworten Sie dies?</t>
        </is>
      </c>
      <c r="E6105" t="inlineStr">
        <is>
          <t>Standard-4</t>
        </is>
      </c>
      <c r="F6105" t="n">
        <v>7</v>
      </c>
      <c r="G6105" t="inlineStr">
        <is>
          <t>Justiz, Armee &amp; Polizei</t>
        </is>
      </c>
      <c r="H6105" t="inlineStr">
        <is>
          <t>Q06814</t>
        </is>
      </c>
      <c r="I6105" t="inlineStr">
        <is>
          <t>de</t>
        </is>
      </c>
      <c r="J6105" t="b">
        <v>1</v>
      </c>
      <c r="K6105" t="inlineStr">
        <is>
          <t>1d5229a0ad78d5afdbed4f58d68bc694</t>
        </is>
      </c>
      <c r="L6105" t="inlineStr">
        <is>
          <t>1d5229a0ad78d5afdbed4f58d68bc694</t>
        </is>
      </c>
      <c r="M6105" t="n">
        <v>1303</v>
      </c>
      <c r="N6105" t="n">
        <v>1303</v>
      </c>
    </row>
    <row r="6106">
      <c r="A6106" t="n">
        <v>8</v>
      </c>
      <c r="B6106" t="n">
        <v>2012</v>
      </c>
      <c r="C6106" t="n">
        <v>62</v>
      </c>
      <c r="D6106" t="inlineStr">
        <is>
          <t>Die Schweizer Armee kann heute zum Selbstschutz bewaffnet bei friedenserhaltenden Einsätzen unter UNO- oder OSZE-Mandat im Ausland eingesetzt werden. Befürworten Sie dies?</t>
        </is>
      </c>
      <c r="E6106" t="inlineStr">
        <is>
          <t>Standard-4</t>
        </is>
      </c>
      <c r="F6106" t="n">
        <v>7</v>
      </c>
      <c r="G6106" t="inlineStr">
        <is>
          <t>Justiz, Armee &amp; Polizei</t>
        </is>
      </c>
      <c r="H6106" t="inlineStr">
        <is>
          <t>Q07769</t>
        </is>
      </c>
      <c r="I6106" t="inlineStr">
        <is>
          <t>de</t>
        </is>
      </c>
      <c r="J6106" t="b">
        <v>1</v>
      </c>
      <c r="K6106" t="inlineStr">
        <is>
          <t>1d5229a0ad78d5afdbed4f58d68bc694</t>
        </is>
      </c>
      <c r="L6106" t="inlineStr">
        <is>
          <t>1d5229a0ad78d5afdbed4f58d68bc694</t>
        </is>
      </c>
      <c r="M6106" t="n">
        <v>1303</v>
      </c>
      <c r="N6106" t="n">
        <v>1303</v>
      </c>
    </row>
    <row r="6107">
      <c r="A6107" t="n">
        <v>15</v>
      </c>
      <c r="B6107" t="n">
        <v>2012</v>
      </c>
      <c r="C6107" t="n">
        <v>62</v>
      </c>
      <c r="D6107" t="inlineStr">
        <is>
          <t>Die Schweizer Armee kann heute zum Selbstschutz bewaffnet bei friedenserhaltenden Einsätzen unter UNO- oder OSZE-Mandat im Ausland eingesetzt werden. Befürworten Sie dies?</t>
        </is>
      </c>
      <c r="E6107" t="inlineStr">
        <is>
          <t>Standard-4</t>
        </is>
      </c>
      <c r="F6107" t="n">
        <v>7</v>
      </c>
      <c r="G6107" t="inlineStr">
        <is>
          <t>Justiz, Armee &amp; Polizei</t>
        </is>
      </c>
      <c r="H6107" t="inlineStr">
        <is>
          <t>Q08178</t>
        </is>
      </c>
      <c r="I6107" t="inlineStr">
        <is>
          <t>de</t>
        </is>
      </c>
      <c r="J6107" t="b">
        <v>1</v>
      </c>
      <c r="K6107" t="inlineStr">
        <is>
          <t>1d5229a0ad78d5afdbed4f58d68bc694</t>
        </is>
      </c>
      <c r="L6107" t="inlineStr">
        <is>
          <t>1d5229a0ad78d5afdbed4f58d68bc694</t>
        </is>
      </c>
      <c r="M6107" t="n">
        <v>1303</v>
      </c>
      <c r="N6107" t="n">
        <v>1303</v>
      </c>
    </row>
    <row r="6108">
      <c r="A6108" t="n">
        <v>13</v>
      </c>
      <c r="B6108" t="n">
        <v>2012</v>
      </c>
      <c r="C6108" t="n">
        <v>62</v>
      </c>
      <c r="D6108" t="inlineStr">
        <is>
          <t>Die Schweizer Armee kann heute zum Selbstschutz bewaffnet bei friedenserhaltenden Einsätzen unter UNO- oder OSZE-Mandat im Ausland eingesetzt werden. Befürworten Sie dies?</t>
        </is>
      </c>
      <c r="E6108" t="inlineStr">
        <is>
          <t>Standard-4</t>
        </is>
      </c>
      <c r="F6108" t="n">
        <v>7</v>
      </c>
      <c r="G6108" t="inlineStr">
        <is>
          <t>Justiz, Armee &amp; Polizei</t>
        </is>
      </c>
      <c r="H6108" t="inlineStr">
        <is>
          <t>Q08423</t>
        </is>
      </c>
      <c r="I6108" t="inlineStr">
        <is>
          <t>de</t>
        </is>
      </c>
      <c r="J6108" t="b">
        <v>1</v>
      </c>
      <c r="K6108" t="inlineStr">
        <is>
          <t>1d5229a0ad78d5afdbed4f58d68bc694</t>
        </is>
      </c>
      <c r="L6108" t="inlineStr">
        <is>
          <t>1d5229a0ad78d5afdbed4f58d68bc694</t>
        </is>
      </c>
      <c r="M6108" t="n">
        <v>1303</v>
      </c>
      <c r="N6108" t="n">
        <v>1303</v>
      </c>
    </row>
    <row r="6110">
      <c r="A6110" s="1">
        <f>== Cluster 34 – 3 Fragen – alle Fragen identisch ===</f>
        <v/>
      </c>
      <c r="B6110" s="1" t="n"/>
      <c r="C6110" s="1" t="n"/>
      <c r="D6110" s="1" t="n"/>
      <c r="E6110" s="1" t="n"/>
      <c r="F6110" s="1" t="n"/>
      <c r="G6110" s="1" t="n"/>
      <c r="H6110" s="1" t="n"/>
      <c r="I6110" s="1" t="n"/>
      <c r="J6110" s="1" t="n"/>
      <c r="K6110" s="1" t="n"/>
      <c r="L6110" s="1" t="n"/>
      <c r="M6110" s="1" t="n"/>
      <c r="N6110" s="1" t="n"/>
    </row>
    <row r="6111">
      <c r="A6111" t="inlineStr">
        <is>
          <t>ID_Wahl</t>
        </is>
      </c>
      <c r="B6111" t="inlineStr">
        <is>
          <t>Datum</t>
        </is>
      </c>
      <c r="C6111" t="inlineStr">
        <is>
          <t>Frage_ID</t>
        </is>
      </c>
      <c r="D6111" t="inlineStr">
        <is>
          <t>Frage_Text</t>
        </is>
      </c>
      <c r="E6111" t="inlineStr">
        <is>
          <t>Frage_Typ</t>
        </is>
      </c>
      <c r="F6111" t="inlineStr">
        <is>
          <t>Bereich_ID</t>
        </is>
      </c>
      <c r="G6111" t="inlineStr">
        <is>
          <t>Bereich</t>
        </is>
      </c>
      <c r="H6111" t="inlineStr">
        <is>
          <t>ID_gesamt</t>
        </is>
      </c>
      <c r="I6111" t="inlineStr">
        <is>
          <t>Sprache</t>
        </is>
      </c>
      <c r="J6111" t="inlineStr">
        <is>
          <t>Duplikat</t>
        </is>
      </c>
      <c r="K6111" t="inlineStr">
        <is>
          <t>Frage_Hash</t>
        </is>
      </c>
      <c r="L6111" t="inlineStr">
        <is>
          <t>Duplikat_Gruppe</t>
        </is>
      </c>
      <c r="M6111" t="inlineStr">
        <is>
          <t>Cluster_Duplikate</t>
        </is>
      </c>
      <c r="N6111" t="inlineStr">
        <is>
          <t>Cluster_Final</t>
        </is>
      </c>
    </row>
    <row r="6112">
      <c r="A6112" t="n">
        <v>2</v>
      </c>
      <c r="B6112" s="2" t="n">
        <v>43758</v>
      </c>
      <c r="C6112" t="n">
        <v>119</v>
      </c>
      <c r="D6112" t="inlineStr">
        <is>
          <t>Befürworten Sie eine Beschränkung des Wettbewerbs zwischen den Kantonen bei der Unternehmenssteuer?</t>
        </is>
      </c>
      <c r="E6112" t="inlineStr">
        <is>
          <t>options4</t>
        </is>
      </c>
      <c r="F6112" t="n">
        <v>4391</v>
      </c>
      <c r="G6112" t="inlineStr">
        <is>
          <t>Finanzen &amp; Steuern</t>
        </is>
      </c>
      <c r="H6112" t="inlineStr">
        <is>
          <t>Q00034</t>
        </is>
      </c>
      <c r="I6112" t="inlineStr">
        <is>
          <t>de</t>
        </is>
      </c>
      <c r="J6112" t="b">
        <v>1</v>
      </c>
      <c r="K6112" t="inlineStr">
        <is>
          <t>6d9545d94ab5204a11f5e165a4818fe6</t>
        </is>
      </c>
      <c r="L6112" t="inlineStr">
        <is>
          <t>6d9545d94ab5204a11f5e165a4818fe6</t>
        </is>
      </c>
      <c r="M6112" t="n">
        <v>34</v>
      </c>
      <c r="N6112" t="n">
        <v>34</v>
      </c>
    </row>
    <row r="6113">
      <c r="A6113" t="n">
        <v>222</v>
      </c>
      <c r="B6113" t="n">
        <v>2019</v>
      </c>
      <c r="C6113" t="n">
        <v>3439</v>
      </c>
      <c r="D6113" t="inlineStr">
        <is>
          <t>Befürworten Sie eine Beschränkung des Wettbewerbs zwischen den Kantonen bei der Unternehmenssteuer?</t>
        </is>
      </c>
      <c r="E6113" t="inlineStr">
        <is>
          <t>Standard-4</t>
        </is>
      </c>
      <c r="F6113" t="n">
        <v>4</v>
      </c>
      <c r="G6113" t="inlineStr">
        <is>
          <t>Finanzen &amp; Steuern</t>
        </is>
      </c>
      <c r="H6113" t="inlineStr">
        <is>
          <t>Q05859</t>
        </is>
      </c>
      <c r="I6113" t="inlineStr">
        <is>
          <t>de</t>
        </is>
      </c>
      <c r="J6113" t="b">
        <v>1</v>
      </c>
      <c r="K6113" t="inlineStr">
        <is>
          <t>6d9545d94ab5204a11f5e165a4818fe6</t>
        </is>
      </c>
      <c r="L6113" t="inlineStr">
        <is>
          <t>6d9545d94ab5204a11f5e165a4818fe6</t>
        </is>
      </c>
      <c r="M6113" t="n">
        <v>34</v>
      </c>
      <c r="N6113" t="n">
        <v>34</v>
      </c>
    </row>
    <row r="6114">
      <c r="A6114" t="n">
        <v>222</v>
      </c>
      <c r="B6114" t="n">
        <v>2019</v>
      </c>
      <c r="C6114" t="n">
        <v>3439</v>
      </c>
      <c r="D6114" t="inlineStr">
        <is>
          <t>Befürworten Sie eine Beschränkung des Wettbewerbs zwischen den Kantonen bei der Unternehmenssteuer?</t>
        </is>
      </c>
      <c r="E6114" t="inlineStr">
        <is>
          <t>Standard-4</t>
        </is>
      </c>
      <c r="F6114" t="n">
        <v>4</v>
      </c>
      <c r="G6114" t="inlineStr">
        <is>
          <t>Finanzen &amp; Steuern</t>
        </is>
      </c>
      <c r="H6114" t="inlineStr">
        <is>
          <t>Q07606</t>
        </is>
      </c>
      <c r="I6114" t="inlineStr">
        <is>
          <t>de</t>
        </is>
      </c>
      <c r="J6114" t="b">
        <v>1</v>
      </c>
      <c r="K6114" t="inlineStr">
        <is>
          <t>6d9545d94ab5204a11f5e165a4818fe6</t>
        </is>
      </c>
      <c r="L6114" t="inlineStr">
        <is>
          <t>6d9545d94ab5204a11f5e165a4818fe6</t>
        </is>
      </c>
      <c r="M6114" t="n">
        <v>34</v>
      </c>
      <c r="N6114" t="n">
        <v>34</v>
      </c>
    </row>
    <row r="6116">
      <c r="A6116" s="1">
        <f>== Cluster 32 – 3 Fragen – alle Fragen identisch ===</f>
        <v/>
      </c>
      <c r="B6116" s="1" t="n"/>
      <c r="C6116" s="1" t="n"/>
      <c r="D6116" s="1" t="n"/>
      <c r="E6116" s="1" t="n"/>
      <c r="F6116" s="1" t="n"/>
      <c r="G6116" s="1" t="n"/>
      <c r="H6116" s="1" t="n"/>
      <c r="I6116" s="1" t="n"/>
      <c r="J6116" s="1" t="n"/>
      <c r="K6116" s="1" t="n"/>
      <c r="L6116" s="1" t="n"/>
      <c r="M6116" s="1" t="n"/>
      <c r="N6116" s="1" t="n"/>
    </row>
    <row r="6117">
      <c r="A6117" t="inlineStr">
        <is>
          <t>ID_Wahl</t>
        </is>
      </c>
      <c r="B6117" t="inlineStr">
        <is>
          <t>Datum</t>
        </is>
      </c>
      <c r="C6117" t="inlineStr">
        <is>
          <t>Frage_ID</t>
        </is>
      </c>
      <c r="D6117" t="inlineStr">
        <is>
          <t>Frage_Text</t>
        </is>
      </c>
      <c r="E6117" t="inlineStr">
        <is>
          <t>Frage_Typ</t>
        </is>
      </c>
      <c r="F6117" t="inlineStr">
        <is>
          <t>Bereich_ID</t>
        </is>
      </c>
      <c r="G6117" t="inlineStr">
        <is>
          <t>Bereich</t>
        </is>
      </c>
      <c r="H6117" t="inlineStr">
        <is>
          <t>ID_gesamt</t>
        </is>
      </c>
      <c r="I6117" t="inlineStr">
        <is>
          <t>Sprache</t>
        </is>
      </c>
      <c r="J6117" t="inlineStr">
        <is>
          <t>Duplikat</t>
        </is>
      </c>
      <c r="K6117" t="inlineStr">
        <is>
          <t>Frage_Hash</t>
        </is>
      </c>
      <c r="L6117" t="inlineStr">
        <is>
          <t>Duplikat_Gruppe</t>
        </is>
      </c>
      <c r="M6117" t="inlineStr">
        <is>
          <t>Cluster_Duplikate</t>
        </is>
      </c>
      <c r="N6117" t="inlineStr">
        <is>
          <t>Cluster_Final</t>
        </is>
      </c>
    </row>
    <row r="6118">
      <c r="A6118" t="n">
        <v>2</v>
      </c>
      <c r="B6118" s="2" t="n">
        <v>43758</v>
      </c>
      <c r="C6118" t="n">
        <v>113</v>
      </c>
      <c r="D6118" t="inlineStr">
        <is>
          <t>Befürworten Sie eine weitergehende Reduktion der Beitragszahlungen finanzstarker Kantone an die finanzschwachen Kantone im Rahmen des Finanzausgleichs (NFA)?</t>
        </is>
      </c>
      <c r="E6118" t="inlineStr">
        <is>
          <t>options4</t>
        </is>
      </c>
      <c r="F6118" t="n">
        <v>4391</v>
      </c>
      <c r="G6118" t="inlineStr">
        <is>
          <t>Finanzen &amp; Steuern</t>
        </is>
      </c>
      <c r="H6118" t="inlineStr">
        <is>
          <t>Q00032</t>
        </is>
      </c>
      <c r="I6118" t="inlineStr">
        <is>
          <t>de</t>
        </is>
      </c>
      <c r="J6118" t="b">
        <v>1</v>
      </c>
      <c r="K6118" t="inlineStr">
        <is>
          <t>8d5a437baae28c761be04f045c80798c</t>
        </is>
      </c>
      <c r="L6118" t="inlineStr">
        <is>
          <t>8d5a437baae28c761be04f045c80798c</t>
        </is>
      </c>
      <c r="M6118" t="n">
        <v>32</v>
      </c>
      <c r="N6118" t="n">
        <v>32</v>
      </c>
    </row>
    <row r="6119">
      <c r="A6119" t="n">
        <v>222</v>
      </c>
      <c r="B6119" t="n">
        <v>2019</v>
      </c>
      <c r="C6119" t="n">
        <v>3437</v>
      </c>
      <c r="D6119" t="inlineStr">
        <is>
          <t>Befürworten Sie eine weitergehende Reduktion der Beitragszahlungen finanzstarker Kantone an die finanzschwachen Kantone im Rahmen des Finanzausgleichs (NFA)?</t>
        </is>
      </c>
      <c r="E6119" t="inlineStr">
        <is>
          <t>Standard-4</t>
        </is>
      </c>
      <c r="F6119" t="n">
        <v>4</v>
      </c>
      <c r="G6119" t="inlineStr">
        <is>
          <t>Finanzen &amp; Steuern</t>
        </is>
      </c>
      <c r="H6119" t="inlineStr">
        <is>
          <t>Q05855</t>
        </is>
      </c>
      <c r="I6119" t="inlineStr">
        <is>
          <t>de</t>
        </is>
      </c>
      <c r="J6119" t="b">
        <v>1</v>
      </c>
      <c r="K6119" t="inlineStr">
        <is>
          <t>8d5a437baae28c761be04f045c80798c</t>
        </is>
      </c>
      <c r="L6119" t="inlineStr">
        <is>
          <t>8d5a437baae28c761be04f045c80798c</t>
        </is>
      </c>
      <c r="M6119" t="n">
        <v>32</v>
      </c>
      <c r="N6119" t="n">
        <v>32</v>
      </c>
    </row>
    <row r="6120">
      <c r="A6120" t="n">
        <v>222</v>
      </c>
      <c r="B6120" t="n">
        <v>2019</v>
      </c>
      <c r="C6120" t="n">
        <v>3437</v>
      </c>
      <c r="D6120" t="inlineStr">
        <is>
          <t>Befürworten Sie eine weitergehende Reduktion der Beitragszahlungen finanzstarker Kantone an die finanzschwachen Kantone im Rahmen des Finanzausgleichs (NFA)?</t>
        </is>
      </c>
      <c r="E6120" t="inlineStr">
        <is>
          <t>Standard-4</t>
        </is>
      </c>
      <c r="F6120" t="n">
        <v>4</v>
      </c>
      <c r="G6120" t="inlineStr">
        <is>
          <t>Finanzen &amp; Steuern</t>
        </is>
      </c>
      <c r="H6120" t="inlineStr">
        <is>
          <t>Q07602</t>
        </is>
      </c>
      <c r="I6120" t="inlineStr">
        <is>
          <t>de</t>
        </is>
      </c>
      <c r="J6120" t="b">
        <v>1</v>
      </c>
      <c r="K6120" t="inlineStr">
        <is>
          <t>8d5a437baae28c761be04f045c80798c</t>
        </is>
      </c>
      <c r="L6120" t="inlineStr">
        <is>
          <t>8d5a437baae28c761be04f045c80798c</t>
        </is>
      </c>
      <c r="M6120" t="n">
        <v>32</v>
      </c>
      <c r="N6120" t="n">
        <v>32</v>
      </c>
    </row>
    <row r="6122">
      <c r="A6122" s="1">
        <f>== Cluster 28 – 3 Fragen – alle Fragen identisch ===</f>
        <v/>
      </c>
      <c r="B6122" s="1" t="n"/>
      <c r="C6122" s="1" t="n"/>
      <c r="D6122" s="1" t="n"/>
      <c r="E6122" s="1" t="n"/>
      <c r="F6122" s="1" t="n"/>
      <c r="G6122" s="1" t="n"/>
      <c r="H6122" s="1" t="n"/>
      <c r="I6122" s="1" t="n"/>
      <c r="J6122" s="1" t="n"/>
      <c r="K6122" s="1" t="n"/>
      <c r="L6122" s="1" t="n"/>
      <c r="M6122" s="1" t="n"/>
      <c r="N6122" s="1" t="n"/>
    </row>
    <row r="6123">
      <c r="A6123" t="inlineStr">
        <is>
          <t>ID_Wahl</t>
        </is>
      </c>
      <c r="B6123" t="inlineStr">
        <is>
          <t>Datum</t>
        </is>
      </c>
      <c r="C6123" t="inlineStr">
        <is>
          <t>Frage_ID</t>
        </is>
      </c>
      <c r="D6123" t="inlineStr">
        <is>
          <t>Frage_Text</t>
        </is>
      </c>
      <c r="E6123" t="inlineStr">
        <is>
          <t>Frage_Typ</t>
        </is>
      </c>
      <c r="F6123" t="inlineStr">
        <is>
          <t>Bereich_ID</t>
        </is>
      </c>
      <c r="G6123" t="inlineStr">
        <is>
          <t>Bereich</t>
        </is>
      </c>
      <c r="H6123" t="inlineStr">
        <is>
          <t>ID_gesamt</t>
        </is>
      </c>
      <c r="I6123" t="inlineStr">
        <is>
          <t>Sprache</t>
        </is>
      </c>
      <c r="J6123" t="inlineStr">
        <is>
          <t>Duplikat</t>
        </is>
      </c>
      <c r="K6123" t="inlineStr">
        <is>
          <t>Frage_Hash</t>
        </is>
      </c>
      <c r="L6123" t="inlineStr">
        <is>
          <t>Duplikat_Gruppe</t>
        </is>
      </c>
      <c r="M6123" t="inlineStr">
        <is>
          <t>Cluster_Duplikate</t>
        </is>
      </c>
      <c r="N6123" t="inlineStr">
        <is>
          <t>Cluster_Final</t>
        </is>
      </c>
    </row>
    <row r="6124">
      <c r="A6124" t="n">
        <v>2</v>
      </c>
      <c r="B6124" s="2" t="n">
        <v>43758</v>
      </c>
      <c r="C6124" t="n">
        <v>101</v>
      </c>
      <c r="D6124" t="inlineStr">
        <is>
          <t>Sollen die Regeln der Fortpflanzungsmedizin weiter gelockert werden?</t>
        </is>
      </c>
      <c r="E6124" t="inlineStr">
        <is>
          <t>options4</t>
        </is>
      </c>
      <c r="F6124" t="n">
        <v>4352</v>
      </c>
      <c r="G6124" t="inlineStr">
        <is>
          <t>Gesellschaft &amp; Ethik</t>
        </is>
      </c>
      <c r="H6124" t="inlineStr">
        <is>
          <t>Q00028</t>
        </is>
      </c>
      <c r="I6124" t="inlineStr">
        <is>
          <t>de</t>
        </is>
      </c>
      <c r="J6124" t="b">
        <v>1</v>
      </c>
      <c r="K6124" t="inlineStr">
        <is>
          <t>051240ec1556a98e3ecd05dbbdea4245</t>
        </is>
      </c>
      <c r="L6124" t="inlineStr">
        <is>
          <t>051240ec1556a98e3ecd05dbbdea4245</t>
        </is>
      </c>
      <c r="M6124" t="n">
        <v>28</v>
      </c>
      <c r="N6124" t="n">
        <v>28</v>
      </c>
    </row>
    <row r="6125">
      <c r="A6125" t="n">
        <v>222</v>
      </c>
      <c r="B6125" t="n">
        <v>2019</v>
      </c>
      <c r="C6125" t="n">
        <v>3433</v>
      </c>
      <c r="D6125" t="inlineStr">
        <is>
          <t>Sollen die Regeln der Fortpflanzungsmedizin weiter gelockert werden?</t>
        </is>
      </c>
      <c r="E6125" t="inlineStr">
        <is>
          <t>Standard-4</t>
        </is>
      </c>
      <c r="F6125" t="n">
        <v>5</v>
      </c>
      <c r="G6125" t="inlineStr">
        <is>
          <t>Gesellschaft &amp; Ethik</t>
        </is>
      </c>
      <c r="H6125" t="inlineStr">
        <is>
          <t>Q05861</t>
        </is>
      </c>
      <c r="I6125" t="inlineStr">
        <is>
          <t>de</t>
        </is>
      </c>
      <c r="J6125" t="b">
        <v>1</v>
      </c>
      <c r="K6125" t="inlineStr">
        <is>
          <t>051240ec1556a98e3ecd05dbbdea4245</t>
        </is>
      </c>
      <c r="L6125" t="inlineStr">
        <is>
          <t>051240ec1556a98e3ecd05dbbdea4245</t>
        </is>
      </c>
      <c r="M6125" t="n">
        <v>28</v>
      </c>
      <c r="N6125" t="n">
        <v>28</v>
      </c>
    </row>
    <row r="6126">
      <c r="A6126" t="n">
        <v>222</v>
      </c>
      <c r="B6126" t="n">
        <v>2019</v>
      </c>
      <c r="C6126" t="n">
        <v>3433</v>
      </c>
      <c r="D6126" t="inlineStr">
        <is>
          <t>Sollen die Regeln der Fortpflanzungsmedizin weiter gelockert werden?</t>
        </is>
      </c>
      <c r="E6126" t="inlineStr">
        <is>
          <t>Standard-4</t>
        </is>
      </c>
      <c r="F6126" t="n">
        <v>5</v>
      </c>
      <c r="G6126" t="inlineStr">
        <is>
          <t>Gesellschaft &amp; Ethik</t>
        </is>
      </c>
      <c r="H6126" t="inlineStr">
        <is>
          <t>Q07608</t>
        </is>
      </c>
      <c r="I6126" t="inlineStr">
        <is>
          <t>de</t>
        </is>
      </c>
      <c r="J6126" t="b">
        <v>1</v>
      </c>
      <c r="K6126" t="inlineStr">
        <is>
          <t>051240ec1556a98e3ecd05dbbdea4245</t>
        </is>
      </c>
      <c r="L6126" t="inlineStr">
        <is>
          <t>051240ec1556a98e3ecd05dbbdea4245</t>
        </is>
      </c>
      <c r="M6126" t="n">
        <v>28</v>
      </c>
      <c r="N6126" t="n">
        <v>28</v>
      </c>
    </row>
    <row r="6128">
      <c r="A6128" s="1">
        <f>== Cluster 1311 – 3 Fragen – alle Fragen identisch ===</f>
        <v/>
      </c>
      <c r="B6128" s="1" t="n"/>
      <c r="C6128" s="1" t="n"/>
      <c r="D6128" s="1" t="n"/>
      <c r="E6128" s="1" t="n"/>
      <c r="F6128" s="1" t="n"/>
      <c r="G6128" s="1" t="n"/>
      <c r="H6128" s="1" t="n"/>
      <c r="I6128" s="1" t="n"/>
      <c r="J6128" s="1" t="n"/>
      <c r="K6128" s="1" t="n"/>
      <c r="L6128" s="1" t="n"/>
      <c r="M6128" s="1" t="n"/>
      <c r="N6128" s="1" t="n"/>
    </row>
    <row r="6129">
      <c r="A6129" t="inlineStr">
        <is>
          <t>ID_Wahl</t>
        </is>
      </c>
      <c r="B6129" t="inlineStr">
        <is>
          <t>Datum</t>
        </is>
      </c>
      <c r="C6129" t="inlineStr">
        <is>
          <t>Frage_ID</t>
        </is>
      </c>
      <c r="D6129" t="inlineStr">
        <is>
          <t>Frage_Text</t>
        </is>
      </c>
      <c r="E6129" t="inlineStr">
        <is>
          <t>Frage_Typ</t>
        </is>
      </c>
      <c r="F6129" t="inlineStr">
        <is>
          <t>Bereich_ID</t>
        </is>
      </c>
      <c r="G6129" t="inlineStr">
        <is>
          <t>Bereich</t>
        </is>
      </c>
      <c r="H6129" t="inlineStr">
        <is>
          <t>ID_gesamt</t>
        </is>
      </c>
      <c r="I6129" t="inlineStr">
        <is>
          <t>Sprache</t>
        </is>
      </c>
      <c r="J6129" t="inlineStr">
        <is>
          <t>Duplikat</t>
        </is>
      </c>
      <c r="K6129" t="inlineStr">
        <is>
          <t>Frage_Hash</t>
        </is>
      </c>
      <c r="L6129" t="inlineStr">
        <is>
          <t>Duplikat_Gruppe</t>
        </is>
      </c>
      <c r="M6129" t="inlineStr">
        <is>
          <t>Cluster_Duplikate</t>
        </is>
      </c>
      <c r="N6129" t="inlineStr">
        <is>
          <t>Cluster_Final</t>
        </is>
      </c>
    </row>
    <row r="6130">
      <c r="A6130" t="n">
        <v>8</v>
      </c>
      <c r="B6130" t="n">
        <v>2012</v>
      </c>
      <c r="C6130" t="n">
        <v>149</v>
      </c>
      <c r="D6130" t="inlineStr">
        <is>
          <t>Unterstützen Sie die eidgenössische Volksinitiative "Gegen Masseneinwanderung"?</t>
        </is>
      </c>
      <c r="E6130" t="inlineStr">
        <is>
          <t>Standard-4</t>
        </is>
      </c>
      <c r="F6130" t="n">
        <v>9</v>
      </c>
      <c r="G6130" t="inlineStr">
        <is>
          <t>Migration &amp; Integration</t>
        </is>
      </c>
      <c r="H6130" t="inlineStr">
        <is>
          <t>Q07776</t>
        </is>
      </c>
      <c r="I6130" t="inlineStr">
        <is>
          <t>de</t>
        </is>
      </c>
      <c r="J6130" t="b">
        <v>1</v>
      </c>
      <c r="K6130" t="inlineStr">
        <is>
          <t>2c8336f9a16f59b52f63155b4fdc4d94</t>
        </is>
      </c>
      <c r="L6130" t="inlineStr">
        <is>
          <t>2c8336f9a16f59b52f63155b4fdc4d94</t>
        </is>
      </c>
      <c r="M6130" t="n">
        <v>1311</v>
      </c>
      <c r="N6130" t="n">
        <v>1311</v>
      </c>
    </row>
    <row r="6131">
      <c r="A6131" t="n">
        <v>15</v>
      </c>
      <c r="B6131" t="n">
        <v>2012</v>
      </c>
      <c r="C6131" t="n">
        <v>149</v>
      </c>
      <c r="D6131" t="inlineStr">
        <is>
          <t>Unterstützen Sie die eidgenössische Volksinitiative "Gegen Masseneinwanderung"?</t>
        </is>
      </c>
      <c r="E6131" t="inlineStr">
        <is>
          <t>Standard-4</t>
        </is>
      </c>
      <c r="F6131" t="n">
        <v>9</v>
      </c>
      <c r="G6131" t="inlineStr">
        <is>
          <t>Migration &amp; Integration</t>
        </is>
      </c>
      <c r="H6131" t="inlineStr">
        <is>
          <t>Q08184</t>
        </is>
      </c>
      <c r="I6131" t="inlineStr">
        <is>
          <t>de</t>
        </is>
      </c>
      <c r="J6131" t="b">
        <v>1</v>
      </c>
      <c r="K6131" t="inlineStr">
        <is>
          <t>2c8336f9a16f59b52f63155b4fdc4d94</t>
        </is>
      </c>
      <c r="L6131" t="inlineStr">
        <is>
          <t>2c8336f9a16f59b52f63155b4fdc4d94</t>
        </is>
      </c>
      <c r="M6131" t="n">
        <v>1311</v>
      </c>
      <c r="N6131" t="n">
        <v>1311</v>
      </c>
    </row>
    <row r="6132">
      <c r="A6132" t="n">
        <v>13</v>
      </c>
      <c r="B6132" t="n">
        <v>2012</v>
      </c>
      <c r="C6132" t="n">
        <v>149</v>
      </c>
      <c r="D6132" t="inlineStr">
        <is>
          <t>Unterstützen Sie die eidgenössische Volksinitiative "Gegen Masseneinwanderung"?</t>
        </is>
      </c>
      <c r="E6132" t="inlineStr">
        <is>
          <t>Standard-4</t>
        </is>
      </c>
      <c r="F6132" t="n">
        <v>9</v>
      </c>
      <c r="G6132" t="inlineStr">
        <is>
          <t>Migration &amp; Integration</t>
        </is>
      </c>
      <c r="H6132" t="inlineStr">
        <is>
          <t>Q08429</t>
        </is>
      </c>
      <c r="I6132" t="inlineStr">
        <is>
          <t>de</t>
        </is>
      </c>
      <c r="J6132" t="b">
        <v>1</v>
      </c>
      <c r="K6132" t="inlineStr">
        <is>
          <t>2c8336f9a16f59b52f63155b4fdc4d94</t>
        </is>
      </c>
      <c r="L6132" t="inlineStr">
        <is>
          <t>2c8336f9a16f59b52f63155b4fdc4d94</t>
        </is>
      </c>
      <c r="M6132" t="n">
        <v>1311</v>
      </c>
      <c r="N6132" t="n">
        <v>1311</v>
      </c>
    </row>
    <row r="6134">
      <c r="A6134" s="1">
        <f>== Cluster 1310 – 3 Fragen – alle Fragen identisch ===</f>
        <v/>
      </c>
      <c r="B6134" s="1" t="n"/>
      <c r="C6134" s="1" t="n"/>
      <c r="D6134" s="1" t="n"/>
      <c r="E6134" s="1" t="n"/>
      <c r="F6134" s="1" t="n"/>
      <c r="G6134" s="1" t="n"/>
      <c r="H6134" s="1" t="n"/>
      <c r="I6134" s="1" t="n"/>
      <c r="J6134" s="1" t="n"/>
      <c r="K6134" s="1" t="n"/>
      <c r="L6134" s="1" t="n"/>
      <c r="M6134" s="1" t="n"/>
      <c r="N6134" s="1" t="n"/>
    </row>
    <row r="6135">
      <c r="A6135" t="inlineStr">
        <is>
          <t>ID_Wahl</t>
        </is>
      </c>
      <c r="B6135" t="inlineStr">
        <is>
          <t>Datum</t>
        </is>
      </c>
      <c r="C6135" t="inlineStr">
        <is>
          <t>Frage_ID</t>
        </is>
      </c>
      <c r="D6135" t="inlineStr">
        <is>
          <t>Frage_Text</t>
        </is>
      </c>
      <c r="E6135" t="inlineStr">
        <is>
          <t>Frage_Typ</t>
        </is>
      </c>
      <c r="F6135" t="inlineStr">
        <is>
          <t>Bereich_ID</t>
        </is>
      </c>
      <c r="G6135" t="inlineStr">
        <is>
          <t>Bereich</t>
        </is>
      </c>
      <c r="H6135" t="inlineStr">
        <is>
          <t>ID_gesamt</t>
        </is>
      </c>
      <c r="I6135" t="inlineStr">
        <is>
          <t>Sprache</t>
        </is>
      </c>
      <c r="J6135" t="inlineStr">
        <is>
          <t>Duplikat</t>
        </is>
      </c>
      <c r="K6135" t="inlineStr">
        <is>
          <t>Frage_Hash</t>
        </is>
      </c>
      <c r="L6135" t="inlineStr">
        <is>
          <t>Duplikat_Gruppe</t>
        </is>
      </c>
      <c r="M6135" t="inlineStr">
        <is>
          <t>Cluster_Duplikate</t>
        </is>
      </c>
      <c r="N6135" t="inlineStr">
        <is>
          <t>Cluster_Final</t>
        </is>
      </c>
    </row>
    <row r="6136">
      <c r="A6136" t="n">
        <v>8</v>
      </c>
      <c r="B6136" t="n">
        <v>2012</v>
      </c>
      <c r="C6136" t="n">
        <v>150</v>
      </c>
      <c r="D6136" t="inlineStr">
        <is>
          <t>Sollen Ehepartner gemäss dem Prinzip der Individualbesteuerung getrennt veranlagt werden?</t>
        </is>
      </c>
      <c r="E6136" t="inlineStr">
        <is>
          <t>Standard-4</t>
        </is>
      </c>
      <c r="F6136" t="n">
        <v>4</v>
      </c>
      <c r="G6136" t="inlineStr">
        <is>
          <t>Finanzen &amp; Steuern</t>
        </is>
      </c>
      <c r="H6136" t="inlineStr">
        <is>
          <t>Q07746</t>
        </is>
      </c>
      <c r="I6136" t="inlineStr">
        <is>
          <t>de</t>
        </is>
      </c>
      <c r="J6136" t="b">
        <v>1</v>
      </c>
      <c r="K6136" t="inlineStr">
        <is>
          <t>ac59440363405c80f03997cafad56105</t>
        </is>
      </c>
      <c r="L6136" t="inlineStr">
        <is>
          <t>ac59440363405c80f03997cafad56105</t>
        </is>
      </c>
      <c r="M6136" t="n">
        <v>1310</v>
      </c>
      <c r="N6136" t="n">
        <v>1310</v>
      </c>
    </row>
    <row r="6137">
      <c r="A6137" t="n">
        <v>15</v>
      </c>
      <c r="B6137" t="n">
        <v>2012</v>
      </c>
      <c r="C6137" t="n">
        <v>259</v>
      </c>
      <c r="D6137" t="inlineStr">
        <is>
          <t>Sollen Ehepartner gemäss dem Prinzip der Individualbesteuerung getrennt veranlagt werden?</t>
        </is>
      </c>
      <c r="E6137" t="inlineStr">
        <is>
          <t>Standard-4</t>
        </is>
      </c>
      <c r="F6137" t="n">
        <v>4</v>
      </c>
      <c r="G6137" t="inlineStr">
        <is>
          <t>Finanzen &amp; Steuern</t>
        </is>
      </c>
      <c r="H6137" t="inlineStr">
        <is>
          <t>Q08160</t>
        </is>
      </c>
      <c r="I6137" t="inlineStr">
        <is>
          <t>de</t>
        </is>
      </c>
      <c r="J6137" t="b">
        <v>1</v>
      </c>
      <c r="K6137" t="inlineStr">
        <is>
          <t>ac59440363405c80f03997cafad56105</t>
        </is>
      </c>
      <c r="L6137" t="inlineStr">
        <is>
          <t>ac59440363405c80f03997cafad56105</t>
        </is>
      </c>
      <c r="M6137" t="n">
        <v>1310</v>
      </c>
      <c r="N6137" t="n">
        <v>1310</v>
      </c>
    </row>
    <row r="6138">
      <c r="A6138" t="n">
        <v>13</v>
      </c>
      <c r="B6138" t="n">
        <v>2012</v>
      </c>
      <c r="C6138" t="n">
        <v>150</v>
      </c>
      <c r="D6138" t="inlineStr">
        <is>
          <t>Sollen Ehepartner gemäss dem Prinzip der Individualbesteuerung getrennt veranlagt werden?</t>
        </is>
      </c>
      <c r="E6138" t="inlineStr">
        <is>
          <t>Standard-4</t>
        </is>
      </c>
      <c r="F6138" t="n">
        <v>4</v>
      </c>
      <c r="G6138" t="inlineStr">
        <is>
          <t>Finanzen &amp; Steuern</t>
        </is>
      </c>
      <c r="H6138" t="inlineStr">
        <is>
          <t>Q08410</t>
        </is>
      </c>
      <c r="I6138" t="inlineStr">
        <is>
          <t>de</t>
        </is>
      </c>
      <c r="J6138" t="b">
        <v>1</v>
      </c>
      <c r="K6138" t="inlineStr">
        <is>
          <t>ac59440363405c80f03997cafad56105</t>
        </is>
      </c>
      <c r="L6138" t="inlineStr">
        <is>
          <t>ac59440363405c80f03997cafad56105</t>
        </is>
      </c>
      <c r="M6138" t="n">
        <v>1310</v>
      </c>
      <c r="N6138" t="n">
        <v>1310</v>
      </c>
    </row>
    <row r="6140">
      <c r="A6140" s="1">
        <f>== Cluster 1306 – 3 Fragen – alle Fragen identisch ===</f>
        <v/>
      </c>
      <c r="B6140" s="1" t="n"/>
      <c r="C6140" s="1" t="n"/>
      <c r="D6140" s="1" t="n"/>
      <c r="E6140" s="1" t="n"/>
      <c r="F6140" s="1" t="n"/>
      <c r="G6140" s="1" t="n"/>
      <c r="H6140" s="1" t="n"/>
      <c r="I6140" s="1" t="n"/>
      <c r="J6140" s="1" t="n"/>
      <c r="K6140" s="1" t="n"/>
      <c r="L6140" s="1" t="n"/>
      <c r="M6140" s="1" t="n"/>
      <c r="N6140" s="1" t="n"/>
    </row>
    <row r="6141">
      <c r="A6141" t="inlineStr">
        <is>
          <t>ID_Wahl</t>
        </is>
      </c>
      <c r="B6141" t="inlineStr">
        <is>
          <t>Datum</t>
        </is>
      </c>
      <c r="C6141" t="inlineStr">
        <is>
          <t>Frage_ID</t>
        </is>
      </c>
      <c r="D6141" t="inlineStr">
        <is>
          <t>Frage_Text</t>
        </is>
      </c>
      <c r="E6141" t="inlineStr">
        <is>
          <t>Frage_Typ</t>
        </is>
      </c>
      <c r="F6141" t="inlineStr">
        <is>
          <t>Bereich_ID</t>
        </is>
      </c>
      <c r="G6141" t="inlineStr">
        <is>
          <t>Bereich</t>
        </is>
      </c>
      <c r="H6141" t="inlineStr">
        <is>
          <t>ID_gesamt</t>
        </is>
      </c>
      <c r="I6141" t="inlineStr">
        <is>
          <t>Sprache</t>
        </is>
      </c>
      <c r="J6141" t="inlineStr">
        <is>
          <t>Duplikat</t>
        </is>
      </c>
      <c r="K6141" t="inlineStr">
        <is>
          <t>Frage_Hash</t>
        </is>
      </c>
      <c r="L6141" t="inlineStr">
        <is>
          <t>Duplikat_Gruppe</t>
        </is>
      </c>
      <c r="M6141" t="inlineStr">
        <is>
          <t>Cluster_Duplikate</t>
        </is>
      </c>
      <c r="N6141" t="inlineStr">
        <is>
          <t>Cluster_Final</t>
        </is>
      </c>
    </row>
    <row r="6142">
      <c r="A6142" t="n">
        <v>4</v>
      </c>
      <c r="B6142" t="n">
        <v>2011</v>
      </c>
      <c r="C6142" t="n">
        <v>89</v>
      </c>
      <c r="D6142" t="inlineStr">
        <is>
          <t>Soll der Kanton öffentliche Aufträge nur an Unternehmen vergeben, welche die Lohngleichheit zwischen Frauen und Männern gewährleisten?</t>
        </is>
      </c>
      <c r="E6142" t="inlineStr">
        <is>
          <t>Standard-4</t>
        </is>
      </c>
      <c r="F6142" t="n">
        <v>15</v>
      </c>
      <c r="G6142" t="inlineStr">
        <is>
          <t>Wirtschaft &amp; Arbeit</t>
        </is>
      </c>
      <c r="H6142" t="inlineStr">
        <is>
          <t>Q06841</t>
        </is>
      </c>
      <c r="I6142" t="inlineStr">
        <is>
          <t>de</t>
        </is>
      </c>
      <c r="J6142" t="b">
        <v>1</v>
      </c>
      <c r="K6142" t="inlineStr">
        <is>
          <t>29af7fc23c8c62208a18a19904cd0e2b</t>
        </is>
      </c>
      <c r="L6142" t="inlineStr">
        <is>
          <t>29af7fc23c8c62208a18a19904cd0e2b</t>
        </is>
      </c>
      <c r="M6142" t="n">
        <v>1306</v>
      </c>
      <c r="N6142" t="n">
        <v>1306</v>
      </c>
    </row>
    <row r="6143">
      <c r="A6143" t="n">
        <v>8</v>
      </c>
      <c r="B6143" t="n">
        <v>2012</v>
      </c>
      <c r="C6143" t="n">
        <v>89</v>
      </c>
      <c r="D6143" t="inlineStr">
        <is>
          <t>Soll der Kanton öffentliche Aufträge nur an Unternehmen vergeben, welche die Lohngleichheit zwischen Frauen und Männern gewährleisten?</t>
        </is>
      </c>
      <c r="E6143" t="inlineStr">
        <is>
          <t>Standard-4</t>
        </is>
      </c>
      <c r="F6143" t="n">
        <v>15</v>
      </c>
      <c r="G6143" t="inlineStr">
        <is>
          <t>Wirtschaft &amp; Arbeit</t>
        </is>
      </c>
      <c r="H6143" t="inlineStr">
        <is>
          <t>Q07797</t>
        </is>
      </c>
      <c r="I6143" t="inlineStr">
        <is>
          <t>de</t>
        </is>
      </c>
      <c r="J6143" t="b">
        <v>1</v>
      </c>
      <c r="K6143" t="inlineStr">
        <is>
          <t>29af7fc23c8c62208a18a19904cd0e2b</t>
        </is>
      </c>
      <c r="L6143" t="inlineStr">
        <is>
          <t>29af7fc23c8c62208a18a19904cd0e2b</t>
        </is>
      </c>
      <c r="M6143" t="n">
        <v>1306</v>
      </c>
      <c r="N6143" t="n">
        <v>1306</v>
      </c>
    </row>
    <row r="6144">
      <c r="A6144" t="n">
        <v>15</v>
      </c>
      <c r="B6144" t="n">
        <v>2012</v>
      </c>
      <c r="C6144" t="n">
        <v>258</v>
      </c>
      <c r="D6144" t="inlineStr">
        <is>
          <t>Soll der Kanton öffentliche Aufträge nur an Unternehmen vergeben, welche die Lohngleichheit zwischen Frauen und Männern gewährleisten?</t>
        </is>
      </c>
      <c r="E6144" t="inlineStr">
        <is>
          <t>Standard-4</t>
        </is>
      </c>
      <c r="F6144" t="n">
        <v>15</v>
      </c>
      <c r="G6144" t="inlineStr">
        <is>
          <t>Wirtschaft &amp; Arbeit</t>
        </is>
      </c>
      <c r="H6144" t="inlineStr">
        <is>
          <t>Q08208</t>
        </is>
      </c>
      <c r="I6144" t="inlineStr">
        <is>
          <t>de</t>
        </is>
      </c>
      <c r="J6144" t="b">
        <v>1</v>
      </c>
      <c r="K6144" t="inlineStr">
        <is>
          <t>29af7fc23c8c62208a18a19904cd0e2b</t>
        </is>
      </c>
      <c r="L6144" t="inlineStr">
        <is>
          <t>29af7fc23c8c62208a18a19904cd0e2b</t>
        </is>
      </c>
      <c r="M6144" t="n">
        <v>1306</v>
      </c>
      <c r="N6144" t="n">
        <v>1306</v>
      </c>
    </row>
    <row r="6146">
      <c r="A6146" s="1">
        <f>== Cluster 1305 – 3 Fragen – alle Fragen identisch ===</f>
        <v/>
      </c>
      <c r="B6146" s="1" t="n"/>
      <c r="C6146" s="1" t="n"/>
      <c r="D6146" s="1" t="n"/>
      <c r="E6146" s="1" t="n"/>
      <c r="F6146" s="1" t="n"/>
      <c r="G6146" s="1" t="n"/>
      <c r="H6146" s="1" t="n"/>
      <c r="I6146" s="1" t="n"/>
      <c r="J6146" s="1" t="n"/>
      <c r="K6146" s="1" t="n"/>
      <c r="L6146" s="1" t="n"/>
      <c r="M6146" s="1" t="n"/>
      <c r="N6146" s="1" t="n"/>
    </row>
    <row r="6147">
      <c r="A6147" t="inlineStr">
        <is>
          <t>ID_Wahl</t>
        </is>
      </c>
      <c r="B6147" t="inlineStr">
        <is>
          <t>Datum</t>
        </is>
      </c>
      <c r="C6147" t="inlineStr">
        <is>
          <t>Frage_ID</t>
        </is>
      </c>
      <c r="D6147" t="inlineStr">
        <is>
          <t>Frage_Text</t>
        </is>
      </c>
      <c r="E6147" t="inlineStr">
        <is>
          <t>Frage_Typ</t>
        </is>
      </c>
      <c r="F6147" t="inlineStr">
        <is>
          <t>Bereich_ID</t>
        </is>
      </c>
      <c r="G6147" t="inlineStr">
        <is>
          <t>Bereich</t>
        </is>
      </c>
      <c r="H6147" t="inlineStr">
        <is>
          <t>ID_gesamt</t>
        </is>
      </c>
      <c r="I6147" t="inlineStr">
        <is>
          <t>Sprache</t>
        </is>
      </c>
      <c r="J6147" t="inlineStr">
        <is>
          <t>Duplikat</t>
        </is>
      </c>
      <c r="K6147" t="inlineStr">
        <is>
          <t>Frage_Hash</t>
        </is>
      </c>
      <c r="L6147" t="inlineStr">
        <is>
          <t>Duplikat_Gruppe</t>
        </is>
      </c>
      <c r="M6147" t="inlineStr">
        <is>
          <t>Cluster_Duplikate</t>
        </is>
      </c>
      <c r="N6147" t="inlineStr">
        <is>
          <t>Cluster_Final</t>
        </is>
      </c>
    </row>
    <row r="6148">
      <c r="A6148" t="n">
        <v>4</v>
      </c>
      <c r="B6148" t="n">
        <v>2011</v>
      </c>
      <c r="C6148" t="n">
        <v>39</v>
      </c>
      <c r="D6148" t="inlineStr">
        <is>
          <t>Heute werden 1% aller Direktzahlungen zur Förderung der Bio-Produktion aufgewendet. Sollte dieser Anteil im Rahmen der Agrarpolitik 2014–2017 zulasten der konventionellen Landwirtschaftsbetriebe erhöht werden?</t>
        </is>
      </c>
      <c r="E6148" t="inlineStr">
        <is>
          <t>Standard-4</t>
        </is>
      </c>
      <c r="F6148" t="n">
        <v>13</v>
      </c>
      <c r="G6148" t="inlineStr">
        <is>
          <t>Umweltschutz &amp; Landwirtschaft</t>
        </is>
      </c>
      <c r="H6148" t="inlineStr">
        <is>
          <t>Q06833</t>
        </is>
      </c>
      <c r="I6148" t="inlineStr">
        <is>
          <t>de</t>
        </is>
      </c>
      <c r="J6148" t="b">
        <v>1</v>
      </c>
      <c r="K6148" t="inlineStr">
        <is>
          <t>2791f1c097b75790482c1f35eac81413</t>
        </is>
      </c>
      <c r="L6148" t="inlineStr">
        <is>
          <t>2791f1c097b75790482c1f35eac81413</t>
        </is>
      </c>
      <c r="M6148" t="n">
        <v>1305</v>
      </c>
      <c r="N6148" t="n">
        <v>1305</v>
      </c>
    </row>
    <row r="6149">
      <c r="A6149" t="n">
        <v>8</v>
      </c>
      <c r="B6149" t="n">
        <v>2012</v>
      </c>
      <c r="C6149" t="n">
        <v>39</v>
      </c>
      <c r="D6149" t="inlineStr">
        <is>
          <t>Heute werden 1% aller Direktzahlungen zur Förderung der Bio-Produktion aufgewendet. Sollte dieser Anteil im Rahmen der Agrarpolitik 2014–2017 zulasten der konventionellen Landwirtschaftsbetriebe erhöht werden?</t>
        </is>
      </c>
      <c r="E6149" t="inlineStr">
        <is>
          <t>Standard-4</t>
        </is>
      </c>
      <c r="F6149" t="n">
        <v>13</v>
      </c>
      <c r="G6149" t="inlineStr">
        <is>
          <t>Umweltschutz &amp; Landwirtschaft</t>
        </is>
      </c>
      <c r="H6149" t="inlineStr">
        <is>
          <t>Q07793</t>
        </is>
      </c>
      <c r="I6149" t="inlineStr">
        <is>
          <t>de</t>
        </is>
      </c>
      <c r="J6149" t="b">
        <v>1</v>
      </c>
      <c r="K6149" t="inlineStr">
        <is>
          <t>2791f1c097b75790482c1f35eac81413</t>
        </is>
      </c>
      <c r="L6149" t="inlineStr">
        <is>
          <t>2791f1c097b75790482c1f35eac81413</t>
        </is>
      </c>
      <c r="M6149" t="n">
        <v>1305</v>
      </c>
      <c r="N6149" t="n">
        <v>1305</v>
      </c>
    </row>
    <row r="6150">
      <c r="A6150" t="n">
        <v>15</v>
      </c>
      <c r="B6150" t="n">
        <v>2012</v>
      </c>
      <c r="C6150" t="n">
        <v>39</v>
      </c>
      <c r="D6150" t="inlineStr">
        <is>
          <t>Heute werden 1% aller Direktzahlungen zur Förderung der Bio-Produktion aufgewendet. Sollte dieser Anteil im Rahmen der Agrarpolitik 2014–2017 zulasten der konventionellen Landwirtschaftsbetriebe erhöht werden?</t>
        </is>
      </c>
      <c r="E6150" t="inlineStr">
        <is>
          <t>Standard-4</t>
        </is>
      </c>
      <c r="F6150" t="n">
        <v>13</v>
      </c>
      <c r="G6150" t="inlineStr">
        <is>
          <t>Umweltschutz &amp; Landwirtschaft</t>
        </is>
      </c>
      <c r="H6150" t="inlineStr">
        <is>
          <t>Q08201</t>
        </is>
      </c>
      <c r="I6150" t="inlineStr">
        <is>
          <t>de</t>
        </is>
      </c>
      <c r="J6150" t="b">
        <v>1</v>
      </c>
      <c r="K6150" t="inlineStr">
        <is>
          <t>2791f1c097b75790482c1f35eac81413</t>
        </is>
      </c>
      <c r="L6150" t="inlineStr">
        <is>
          <t>2791f1c097b75790482c1f35eac81413</t>
        </is>
      </c>
      <c r="M6150" t="n">
        <v>1305</v>
      </c>
      <c r="N6150" t="n">
        <v>1305</v>
      </c>
    </row>
    <row r="6152">
      <c r="A6152" s="1">
        <f>== Cluster 1302 – 3 Fragen – alle Fragen identisch ===</f>
        <v/>
      </c>
      <c r="B6152" s="1" t="n"/>
      <c r="C6152" s="1" t="n"/>
      <c r="D6152" s="1" t="n"/>
      <c r="E6152" s="1" t="n"/>
      <c r="F6152" s="1" t="n"/>
      <c r="G6152" s="1" t="n"/>
      <c r="H6152" s="1" t="n"/>
      <c r="I6152" s="1" t="n"/>
      <c r="J6152" s="1" t="n"/>
      <c r="K6152" s="1" t="n"/>
      <c r="L6152" s="1" t="n"/>
      <c r="M6152" s="1" t="n"/>
      <c r="N6152" s="1" t="n"/>
    </row>
    <row r="6153">
      <c r="A6153" t="inlineStr">
        <is>
          <t>ID_Wahl</t>
        </is>
      </c>
      <c r="B6153" t="inlineStr">
        <is>
          <t>Datum</t>
        </is>
      </c>
      <c r="C6153" t="inlineStr">
        <is>
          <t>Frage_ID</t>
        </is>
      </c>
      <c r="D6153" t="inlineStr">
        <is>
          <t>Frage_Text</t>
        </is>
      </c>
      <c r="E6153" t="inlineStr">
        <is>
          <t>Frage_Typ</t>
        </is>
      </c>
      <c r="F6153" t="inlineStr">
        <is>
          <t>Bereich_ID</t>
        </is>
      </c>
      <c r="G6153" t="inlineStr">
        <is>
          <t>Bereich</t>
        </is>
      </c>
      <c r="H6153" t="inlineStr">
        <is>
          <t>ID_gesamt</t>
        </is>
      </c>
      <c r="I6153" t="inlineStr">
        <is>
          <t>Sprache</t>
        </is>
      </c>
      <c r="J6153" t="inlineStr">
        <is>
          <t>Duplikat</t>
        </is>
      </c>
      <c r="K6153" t="inlineStr">
        <is>
          <t>Frage_Hash</t>
        </is>
      </c>
      <c r="L6153" t="inlineStr">
        <is>
          <t>Duplikat_Gruppe</t>
        </is>
      </c>
      <c r="M6153" t="inlineStr">
        <is>
          <t>Cluster_Duplikate</t>
        </is>
      </c>
      <c r="N6153" t="inlineStr">
        <is>
          <t>Cluster_Final</t>
        </is>
      </c>
    </row>
    <row r="6154">
      <c r="A6154" t="n">
        <v>4</v>
      </c>
      <c r="B6154" t="n">
        <v>2011</v>
      </c>
      <c r="C6154" t="n">
        <v>109</v>
      </c>
      <c r="D6154" t="inlineStr">
        <is>
          <t>Sollen Sachbeschädigungen im öffentlichen Raum konsequenter verfolgt und härter bestraft werden?</t>
        </is>
      </c>
      <c r="E6154" t="inlineStr">
        <is>
          <t>Standard-4</t>
        </is>
      </c>
      <c r="F6154" t="n">
        <v>7</v>
      </c>
      <c r="G6154" t="inlineStr">
        <is>
          <t>Justiz, Armee &amp; Polizei</t>
        </is>
      </c>
      <c r="H6154" t="inlineStr">
        <is>
          <t>Q06811</t>
        </is>
      </c>
      <c r="I6154" t="inlineStr">
        <is>
          <t>de</t>
        </is>
      </c>
      <c r="J6154" t="b">
        <v>1</v>
      </c>
      <c r="K6154" t="inlineStr">
        <is>
          <t>876e2154a68c0c12a9b4f42646be0d13</t>
        </is>
      </c>
      <c r="L6154" t="inlineStr">
        <is>
          <t>876e2154a68c0c12a9b4f42646be0d13</t>
        </is>
      </c>
      <c r="M6154" t="n">
        <v>1302</v>
      </c>
      <c r="N6154" t="n">
        <v>1302</v>
      </c>
    </row>
    <row r="6155">
      <c r="A6155" t="n">
        <v>8</v>
      </c>
      <c r="B6155" t="n">
        <v>2012</v>
      </c>
      <c r="C6155" t="n">
        <v>109</v>
      </c>
      <c r="D6155" t="inlineStr">
        <is>
          <t>Sollen Sachbeschädigungen im öffentlichen Raum konsequenter verfolgt und härter bestraft werden?</t>
        </is>
      </c>
      <c r="E6155" t="inlineStr">
        <is>
          <t>Standard-4</t>
        </is>
      </c>
      <c r="F6155" t="n">
        <v>7</v>
      </c>
      <c r="G6155" t="inlineStr">
        <is>
          <t>Justiz, Armee &amp; Polizei</t>
        </is>
      </c>
      <c r="H6155" t="inlineStr">
        <is>
          <t>Q07767</t>
        </is>
      </c>
      <c r="I6155" t="inlineStr">
        <is>
          <t>de</t>
        </is>
      </c>
      <c r="J6155" t="b">
        <v>1</v>
      </c>
      <c r="K6155" t="inlineStr">
        <is>
          <t>876e2154a68c0c12a9b4f42646be0d13</t>
        </is>
      </c>
      <c r="L6155" t="inlineStr">
        <is>
          <t>876e2154a68c0c12a9b4f42646be0d13</t>
        </is>
      </c>
      <c r="M6155" t="n">
        <v>1302</v>
      </c>
      <c r="N6155" t="n">
        <v>1302</v>
      </c>
    </row>
    <row r="6156">
      <c r="A6156" t="n">
        <v>15</v>
      </c>
      <c r="B6156" t="n">
        <v>2012</v>
      </c>
      <c r="C6156" t="n">
        <v>278</v>
      </c>
      <c r="D6156" t="inlineStr">
        <is>
          <t>Sollen Sachbeschädigungen im öffentlichen Raum konsequenter verfolgt und härter bestraft werden?</t>
        </is>
      </c>
      <c r="E6156" t="inlineStr">
        <is>
          <t>Standard-4</t>
        </is>
      </c>
      <c r="F6156" t="n">
        <v>7</v>
      </c>
      <c r="G6156" t="inlineStr">
        <is>
          <t>Justiz, Armee &amp; Polizei</t>
        </is>
      </c>
      <c r="H6156" t="inlineStr">
        <is>
          <t>Q08176</t>
        </is>
      </c>
      <c r="I6156" t="inlineStr">
        <is>
          <t>de</t>
        </is>
      </c>
      <c r="J6156" t="b">
        <v>1</v>
      </c>
      <c r="K6156" t="inlineStr">
        <is>
          <t>876e2154a68c0c12a9b4f42646be0d13</t>
        </is>
      </c>
      <c r="L6156" t="inlineStr">
        <is>
          <t>876e2154a68c0c12a9b4f42646be0d13</t>
        </is>
      </c>
      <c r="M6156" t="n">
        <v>1302</v>
      </c>
      <c r="N6156" t="n">
        <v>1302</v>
      </c>
    </row>
    <row r="6158">
      <c r="A6158" s="1">
        <f>== Cluster 1301 – 3 Fragen – alle Fragen identisch ===</f>
        <v/>
      </c>
      <c r="B6158" s="1" t="n"/>
      <c r="C6158" s="1" t="n"/>
      <c r="D6158" s="1" t="n"/>
      <c r="E6158" s="1" t="n"/>
      <c r="F6158" s="1" t="n"/>
      <c r="G6158" s="1" t="n"/>
      <c r="H6158" s="1" t="n"/>
      <c r="I6158" s="1" t="n"/>
      <c r="J6158" s="1" t="n"/>
      <c r="K6158" s="1" t="n"/>
      <c r="L6158" s="1" t="n"/>
      <c r="M6158" s="1" t="n"/>
      <c r="N6158" s="1" t="n"/>
    </row>
    <row r="6159">
      <c r="A6159" t="inlineStr">
        <is>
          <t>ID_Wahl</t>
        </is>
      </c>
      <c r="B6159" t="inlineStr">
        <is>
          <t>Datum</t>
        </is>
      </c>
      <c r="C6159" t="inlineStr">
        <is>
          <t>Frage_ID</t>
        </is>
      </c>
      <c r="D6159" t="inlineStr">
        <is>
          <t>Frage_Text</t>
        </is>
      </c>
      <c r="E6159" t="inlineStr">
        <is>
          <t>Frage_Typ</t>
        </is>
      </c>
      <c r="F6159" t="inlineStr">
        <is>
          <t>Bereich_ID</t>
        </is>
      </c>
      <c r="G6159" t="inlineStr">
        <is>
          <t>Bereich</t>
        </is>
      </c>
      <c r="H6159" t="inlineStr">
        <is>
          <t>ID_gesamt</t>
        </is>
      </c>
      <c r="I6159" t="inlineStr">
        <is>
          <t>Sprache</t>
        </is>
      </c>
      <c r="J6159" t="inlineStr">
        <is>
          <t>Duplikat</t>
        </is>
      </c>
      <c r="K6159" t="inlineStr">
        <is>
          <t>Frage_Hash</t>
        </is>
      </c>
      <c r="L6159" t="inlineStr">
        <is>
          <t>Duplikat_Gruppe</t>
        </is>
      </c>
      <c r="M6159" t="inlineStr">
        <is>
          <t>Cluster_Duplikate</t>
        </is>
      </c>
      <c r="N6159" t="inlineStr">
        <is>
          <t>Cluster_Final</t>
        </is>
      </c>
    </row>
    <row r="6160">
      <c r="A6160" t="n">
        <v>4</v>
      </c>
      <c r="B6160" t="n">
        <v>2011</v>
      </c>
      <c r="C6160" t="n">
        <v>10</v>
      </c>
      <c r="D6160" t="inlineStr">
        <is>
          <t>Sollen Personen, die sich keinem Ärztenetzwerk (Managed Care) anschliessen wollen und nach wie vor die freie Arztwahl vorziehen, einen höheren Selbstbehalt bezahlen?</t>
        </is>
      </c>
      <c r="E6160" t="inlineStr">
        <is>
          <t>Standard-4</t>
        </is>
      </c>
      <c r="F6160" t="n">
        <v>6</v>
      </c>
      <c r="G6160" t="inlineStr">
        <is>
          <t>Gesundheit</t>
        </is>
      </c>
      <c r="H6160" t="inlineStr">
        <is>
          <t>Q06805</t>
        </is>
      </c>
      <c r="I6160" t="inlineStr">
        <is>
          <t>de</t>
        </is>
      </c>
      <c r="J6160" t="b">
        <v>1</v>
      </c>
      <c r="K6160" t="inlineStr">
        <is>
          <t>7860030c4fc3e2714dca5978d31f1ead</t>
        </is>
      </c>
      <c r="L6160" t="inlineStr">
        <is>
          <t>7860030c4fc3e2714dca5978d31f1ead</t>
        </is>
      </c>
      <c r="M6160" t="n">
        <v>1301</v>
      </c>
      <c r="N6160" t="n">
        <v>1301</v>
      </c>
    </row>
    <row r="6161">
      <c r="A6161" t="n">
        <v>8</v>
      </c>
      <c r="B6161" t="n">
        <v>2012</v>
      </c>
      <c r="C6161" t="n">
        <v>10</v>
      </c>
      <c r="D6161" t="inlineStr">
        <is>
          <t>Sollen Personen, die sich keinem Ärztenetzwerk (Managed Care) anschliessen wollen und nach wie vor die freie Arztwahl vorziehen, einen höheren Selbstbehalt bezahlen?</t>
        </is>
      </c>
      <c r="E6161" t="inlineStr">
        <is>
          <t>Standard-4</t>
        </is>
      </c>
      <c r="F6161" t="n">
        <v>6</v>
      </c>
      <c r="G6161" t="inlineStr">
        <is>
          <t>Gesundheit</t>
        </is>
      </c>
      <c r="H6161" t="inlineStr">
        <is>
          <t>Q07762</t>
        </is>
      </c>
      <c r="I6161" t="inlineStr">
        <is>
          <t>de</t>
        </is>
      </c>
      <c r="J6161" t="b">
        <v>1</v>
      </c>
      <c r="K6161" t="inlineStr">
        <is>
          <t>7860030c4fc3e2714dca5978d31f1ead</t>
        </is>
      </c>
      <c r="L6161" t="inlineStr">
        <is>
          <t>7860030c4fc3e2714dca5978d31f1ead</t>
        </is>
      </c>
      <c r="M6161" t="n">
        <v>1301</v>
      </c>
      <c r="N6161" t="n">
        <v>1301</v>
      </c>
    </row>
    <row r="6162">
      <c r="A6162" t="n">
        <v>15</v>
      </c>
      <c r="B6162" t="n">
        <v>2012</v>
      </c>
      <c r="C6162" t="n">
        <v>10</v>
      </c>
      <c r="D6162" t="inlineStr">
        <is>
          <t>Sollen Personen, die sich keinem Ärztenetzwerk (Managed Care) anschliessen wollen und nach wie vor die freie Arztwahl vorziehen, einen höheren Selbstbehalt bezahlen?</t>
        </is>
      </c>
      <c r="E6162" t="inlineStr">
        <is>
          <t>Standard-4</t>
        </is>
      </c>
      <c r="F6162" t="n">
        <v>6</v>
      </c>
      <c r="G6162" t="inlineStr">
        <is>
          <t>Gesundheit</t>
        </is>
      </c>
      <c r="H6162" t="inlineStr">
        <is>
          <t>Q08171</t>
        </is>
      </c>
      <c r="I6162" t="inlineStr">
        <is>
          <t>de</t>
        </is>
      </c>
      <c r="J6162" t="b">
        <v>1</v>
      </c>
      <c r="K6162" t="inlineStr">
        <is>
          <t>7860030c4fc3e2714dca5978d31f1ead</t>
        </is>
      </c>
      <c r="L6162" t="inlineStr">
        <is>
          <t>7860030c4fc3e2714dca5978d31f1ead</t>
        </is>
      </c>
      <c r="M6162" t="n">
        <v>1301</v>
      </c>
      <c r="N6162" t="n">
        <v>1301</v>
      </c>
    </row>
    <row r="6164">
      <c r="A6164" s="1">
        <f>== Cluster 1300 – 3 Fragen – alle Fragen identisch ===</f>
        <v/>
      </c>
      <c r="B6164" s="1" t="n"/>
      <c r="C6164" s="1" t="n"/>
      <c r="D6164" s="1" t="n"/>
      <c r="E6164" s="1" t="n"/>
      <c r="F6164" s="1" t="n"/>
      <c r="G6164" s="1" t="n"/>
      <c r="H6164" s="1" t="n"/>
      <c r="I6164" s="1" t="n"/>
      <c r="J6164" s="1" t="n"/>
      <c r="K6164" s="1" t="n"/>
      <c r="L6164" s="1" t="n"/>
      <c r="M6164" s="1" t="n"/>
      <c r="N6164" s="1" t="n"/>
    </row>
    <row r="6165">
      <c r="A6165" t="inlineStr">
        <is>
          <t>ID_Wahl</t>
        </is>
      </c>
      <c r="B6165" t="inlineStr">
        <is>
          <t>Datum</t>
        </is>
      </c>
      <c r="C6165" t="inlineStr">
        <is>
          <t>Frage_ID</t>
        </is>
      </c>
      <c r="D6165" t="inlineStr">
        <is>
          <t>Frage_Text</t>
        </is>
      </c>
      <c r="E6165" t="inlineStr">
        <is>
          <t>Frage_Typ</t>
        </is>
      </c>
      <c r="F6165" t="inlineStr">
        <is>
          <t>Bereich_ID</t>
        </is>
      </c>
      <c r="G6165" t="inlineStr">
        <is>
          <t>Bereich</t>
        </is>
      </c>
      <c r="H6165" t="inlineStr">
        <is>
          <t>ID_gesamt</t>
        </is>
      </c>
      <c r="I6165" t="inlineStr">
        <is>
          <t>Sprache</t>
        </is>
      </c>
      <c r="J6165" t="inlineStr">
        <is>
          <t>Duplikat</t>
        </is>
      </c>
      <c r="K6165" t="inlineStr">
        <is>
          <t>Frage_Hash</t>
        </is>
      </c>
      <c r="L6165" t="inlineStr">
        <is>
          <t>Duplikat_Gruppe</t>
        </is>
      </c>
      <c r="M6165" t="inlineStr">
        <is>
          <t>Cluster_Duplikate</t>
        </is>
      </c>
      <c r="N6165" t="inlineStr">
        <is>
          <t>Cluster_Final</t>
        </is>
      </c>
    </row>
    <row r="6166">
      <c r="A6166" t="n">
        <v>4</v>
      </c>
      <c r="B6166" t="n">
        <v>2011</v>
      </c>
      <c r="C6166" t="n">
        <v>40</v>
      </c>
      <c r="D6166" t="inlineStr">
        <is>
          <t>Soll in der Schweiz anstelle des freien Milchmarktes wieder eine zentrale Mengensteuerung der Milchproduktion eingeführt werden?</t>
        </is>
      </c>
      <c r="E6166" t="inlineStr">
        <is>
          <t>Standard-4</t>
        </is>
      </c>
      <c r="F6166" t="n">
        <v>4</v>
      </c>
      <c r="G6166" t="inlineStr">
        <is>
          <t>Finanzen &amp; Steuern</t>
        </is>
      </c>
      <c r="H6166" t="inlineStr">
        <is>
          <t>Q06800</t>
        </is>
      </c>
      <c r="I6166" t="inlineStr">
        <is>
          <t>de</t>
        </is>
      </c>
      <c r="J6166" t="b">
        <v>1</v>
      </c>
      <c r="K6166" t="inlineStr">
        <is>
          <t>7cc7a1962b8faf082dc5ede3d85ba23b</t>
        </is>
      </c>
      <c r="L6166" t="inlineStr">
        <is>
          <t>7cc7a1962b8faf082dc5ede3d85ba23b</t>
        </is>
      </c>
      <c r="M6166" t="n">
        <v>1300</v>
      </c>
      <c r="N6166" t="n">
        <v>1300</v>
      </c>
    </row>
    <row r="6167">
      <c r="A6167" t="n">
        <v>8</v>
      </c>
      <c r="B6167" t="n">
        <v>2012</v>
      </c>
      <c r="C6167" t="n">
        <v>40</v>
      </c>
      <c r="D6167" t="inlineStr">
        <is>
          <t>Soll in der Schweiz anstelle des freien Milchmarktes wieder eine zentrale Mengensteuerung der Milchproduktion eingeführt werden?</t>
        </is>
      </c>
      <c r="E6167" t="inlineStr">
        <is>
          <t>Standard-4</t>
        </is>
      </c>
      <c r="F6167" t="n">
        <v>4</v>
      </c>
      <c r="G6167" t="inlineStr">
        <is>
          <t>Finanzen &amp; Steuern</t>
        </is>
      </c>
      <c r="H6167" t="inlineStr">
        <is>
          <t>Q07752</t>
        </is>
      </c>
      <c r="I6167" t="inlineStr">
        <is>
          <t>de</t>
        </is>
      </c>
      <c r="J6167" t="b">
        <v>1</v>
      </c>
      <c r="K6167" t="inlineStr">
        <is>
          <t>7cc7a1962b8faf082dc5ede3d85ba23b</t>
        </is>
      </c>
      <c r="L6167" t="inlineStr">
        <is>
          <t>7cc7a1962b8faf082dc5ede3d85ba23b</t>
        </is>
      </c>
      <c r="M6167" t="n">
        <v>1300</v>
      </c>
      <c r="N6167" t="n">
        <v>1300</v>
      </c>
    </row>
    <row r="6168">
      <c r="A6168" t="n">
        <v>15</v>
      </c>
      <c r="B6168" t="n">
        <v>2012</v>
      </c>
      <c r="C6168" t="n">
        <v>40</v>
      </c>
      <c r="D6168" t="inlineStr">
        <is>
          <t>Soll in der Schweiz anstelle des freien Milchmarktes wieder eine zentrale Mengensteuerung der Milchproduktion eingeführt werden?</t>
        </is>
      </c>
      <c r="E6168" t="inlineStr">
        <is>
          <t>Standard-4</t>
        </is>
      </c>
      <c r="F6168" t="n">
        <v>4</v>
      </c>
      <c r="G6168" t="inlineStr">
        <is>
          <t>Finanzen &amp; Steuern</t>
        </is>
      </c>
      <c r="H6168" t="inlineStr">
        <is>
          <t>Q08164</t>
        </is>
      </c>
      <c r="I6168" t="inlineStr">
        <is>
          <t>de</t>
        </is>
      </c>
      <c r="J6168" t="b">
        <v>1</v>
      </c>
      <c r="K6168" t="inlineStr">
        <is>
          <t>7cc7a1962b8faf082dc5ede3d85ba23b</t>
        </is>
      </c>
      <c r="L6168" t="inlineStr">
        <is>
          <t>7cc7a1962b8faf082dc5ede3d85ba23b</t>
        </is>
      </c>
      <c r="M6168" t="n">
        <v>1300</v>
      </c>
      <c r="N6168" t="n">
        <v>1300</v>
      </c>
    </row>
    <row r="6170">
      <c r="A6170" s="1">
        <f>== Cluster 18 – 3 Fragen – alle Fragen identisch ===</f>
        <v/>
      </c>
      <c r="B6170" s="1" t="n"/>
      <c r="C6170" s="1" t="n"/>
      <c r="D6170" s="1" t="n"/>
      <c r="E6170" s="1" t="n"/>
      <c r="F6170" s="1" t="n"/>
      <c r="G6170" s="1" t="n"/>
      <c r="H6170" s="1" t="n"/>
      <c r="I6170" s="1" t="n"/>
      <c r="J6170" s="1" t="n"/>
      <c r="K6170" s="1" t="n"/>
      <c r="L6170" s="1" t="n"/>
      <c r="M6170" s="1" t="n"/>
      <c r="N6170" s="1" t="n"/>
    </row>
    <row r="6171">
      <c r="A6171" t="inlineStr">
        <is>
          <t>ID_Wahl</t>
        </is>
      </c>
      <c r="B6171" t="inlineStr">
        <is>
          <t>Datum</t>
        </is>
      </c>
      <c r="C6171" t="inlineStr">
        <is>
          <t>Frage_ID</t>
        </is>
      </c>
      <c r="D6171" t="inlineStr">
        <is>
          <t>Frage_Text</t>
        </is>
      </c>
      <c r="E6171" t="inlineStr">
        <is>
          <t>Frage_Typ</t>
        </is>
      </c>
      <c r="F6171" t="inlineStr">
        <is>
          <t>Bereich_ID</t>
        </is>
      </c>
      <c r="G6171" t="inlineStr">
        <is>
          <t>Bereich</t>
        </is>
      </c>
      <c r="H6171" t="inlineStr">
        <is>
          <t>ID_gesamt</t>
        </is>
      </c>
      <c r="I6171" t="inlineStr">
        <is>
          <t>Sprache</t>
        </is>
      </c>
      <c r="J6171" t="inlineStr">
        <is>
          <t>Duplikat</t>
        </is>
      </c>
      <c r="K6171" t="inlineStr">
        <is>
          <t>Frage_Hash</t>
        </is>
      </c>
      <c r="L6171" t="inlineStr">
        <is>
          <t>Duplikat_Gruppe</t>
        </is>
      </c>
      <c r="M6171" t="inlineStr">
        <is>
          <t>Cluster_Duplikate</t>
        </is>
      </c>
      <c r="N6171" t="inlineStr">
        <is>
          <t>Cluster_Final</t>
        </is>
      </c>
    </row>
    <row r="6172">
      <c r="A6172" t="n">
        <v>2</v>
      </c>
      <c r="B6172" s="2" t="n">
        <v>43758</v>
      </c>
      <c r="C6172" t="n">
        <v>71</v>
      </c>
      <c r="D6172" t="inlineStr">
        <is>
          <t>Soll sich der Staat stärker für gleiche Bildungschancen einsetzen (z.B. mit Nachhilfe-Gutscheinen für Schüler/-innen aus Familien mit geringem Einkommen)?</t>
        </is>
      </c>
      <c r="E6172" t="inlineStr">
        <is>
          <t>options4</t>
        </is>
      </c>
      <c r="F6172" t="n">
        <v>4215</v>
      </c>
      <c r="G6172" t="inlineStr">
        <is>
          <t>Bildung</t>
        </is>
      </c>
      <c r="H6172" t="inlineStr">
        <is>
          <t>Q00018</t>
        </is>
      </c>
      <c r="I6172" t="inlineStr">
        <is>
          <t>de</t>
        </is>
      </c>
      <c r="J6172" t="b">
        <v>1</v>
      </c>
      <c r="K6172" t="inlineStr">
        <is>
          <t>d7d9a4f5047978803ce391128ad6f82e</t>
        </is>
      </c>
      <c r="L6172" t="inlineStr">
        <is>
          <t>d7d9a4f5047978803ce391128ad6f82e</t>
        </is>
      </c>
      <c r="M6172" t="n">
        <v>18</v>
      </c>
      <c r="N6172" t="n">
        <v>18</v>
      </c>
    </row>
    <row r="6173">
      <c r="A6173" t="n">
        <v>222</v>
      </c>
      <c r="B6173" t="n">
        <v>2019</v>
      </c>
      <c r="C6173" t="n">
        <v>3423</v>
      </c>
      <c r="D6173" t="inlineStr">
        <is>
          <t>Soll sich der Staat stärker für gleiche Bildungschancen einsetzen (z.B. mit Nachhilfe-Gutscheinen für Schüler/-innen aus Familien mit geringem Einkommen)?</t>
        </is>
      </c>
      <c r="E6173" t="inlineStr">
        <is>
          <t>Standard-4</t>
        </is>
      </c>
      <c r="F6173" t="n">
        <v>2</v>
      </c>
      <c r="G6173" t="inlineStr">
        <is>
          <t>Bildung</t>
        </is>
      </c>
      <c r="H6173" t="inlineStr">
        <is>
          <t>Q05846</t>
        </is>
      </c>
      <c r="I6173" t="inlineStr">
        <is>
          <t>de</t>
        </is>
      </c>
      <c r="J6173" t="b">
        <v>1</v>
      </c>
      <c r="K6173" t="inlineStr">
        <is>
          <t>d7d9a4f5047978803ce391128ad6f82e</t>
        </is>
      </c>
      <c r="L6173" t="inlineStr">
        <is>
          <t>d7d9a4f5047978803ce391128ad6f82e</t>
        </is>
      </c>
      <c r="M6173" t="n">
        <v>18</v>
      </c>
      <c r="N6173" t="n">
        <v>18</v>
      </c>
    </row>
    <row r="6174">
      <c r="A6174" t="n">
        <v>222</v>
      </c>
      <c r="B6174" t="n">
        <v>2019</v>
      </c>
      <c r="C6174" t="n">
        <v>3423</v>
      </c>
      <c r="D6174" t="inlineStr">
        <is>
          <t>Soll sich der Staat stärker für gleiche Bildungschancen einsetzen (z.B. mit Nachhilfe-Gutscheinen für Schüler/-innen aus Familien mit geringem Einkommen)?</t>
        </is>
      </c>
      <c r="E6174" t="inlineStr">
        <is>
          <t>Standard-4</t>
        </is>
      </c>
      <c r="F6174" t="n">
        <v>2</v>
      </c>
      <c r="G6174" t="inlineStr">
        <is>
          <t>Bildung</t>
        </is>
      </c>
      <c r="H6174" t="inlineStr">
        <is>
          <t>Q07593</t>
        </is>
      </c>
      <c r="I6174" t="inlineStr">
        <is>
          <t>de</t>
        </is>
      </c>
      <c r="J6174" t="b">
        <v>1</v>
      </c>
      <c r="K6174" t="inlineStr">
        <is>
          <t>d7d9a4f5047978803ce391128ad6f82e</t>
        </is>
      </c>
      <c r="L6174" t="inlineStr">
        <is>
          <t>d7d9a4f5047978803ce391128ad6f82e</t>
        </is>
      </c>
      <c r="M6174" t="n">
        <v>18</v>
      </c>
      <c r="N6174" t="n">
        <v>18</v>
      </c>
    </row>
    <row r="6176">
      <c r="A6176" s="1">
        <f>== Cluster 510 – 3 Fragen – alle Fragen identisch ===</f>
        <v/>
      </c>
      <c r="B6176" s="1" t="n"/>
      <c r="C6176" s="1" t="n"/>
      <c r="D6176" s="1" t="n"/>
      <c r="E6176" s="1" t="n"/>
      <c r="F6176" s="1" t="n"/>
      <c r="G6176" s="1" t="n"/>
      <c r="H6176" s="1" t="n"/>
      <c r="I6176" s="1" t="n"/>
      <c r="J6176" s="1" t="n"/>
      <c r="K6176" s="1" t="n"/>
      <c r="L6176" s="1" t="n"/>
      <c r="M6176" s="1" t="n"/>
      <c r="N6176" s="1" t="n"/>
    </row>
    <row r="6177">
      <c r="A6177" t="inlineStr">
        <is>
          <t>ID_Wahl</t>
        </is>
      </c>
      <c r="B6177" t="inlineStr">
        <is>
          <t>Datum</t>
        </is>
      </c>
      <c r="C6177" t="inlineStr">
        <is>
          <t>Frage_ID</t>
        </is>
      </c>
      <c r="D6177" t="inlineStr">
        <is>
          <t>Frage_Text</t>
        </is>
      </c>
      <c r="E6177" t="inlineStr">
        <is>
          <t>Frage_Typ</t>
        </is>
      </c>
      <c r="F6177" t="inlineStr">
        <is>
          <t>Bereich_ID</t>
        </is>
      </c>
      <c r="G6177" t="inlineStr">
        <is>
          <t>Bereich</t>
        </is>
      </c>
      <c r="H6177" t="inlineStr">
        <is>
          <t>ID_gesamt</t>
        </is>
      </c>
      <c r="I6177" t="inlineStr">
        <is>
          <t>Sprache</t>
        </is>
      </c>
      <c r="J6177" t="inlineStr">
        <is>
          <t>Duplikat</t>
        </is>
      </c>
      <c r="K6177" t="inlineStr">
        <is>
          <t>Frage_Hash</t>
        </is>
      </c>
      <c r="L6177" t="inlineStr">
        <is>
          <t>Duplikat_Gruppe</t>
        </is>
      </c>
      <c r="M6177" t="inlineStr">
        <is>
          <t>Cluster_Duplikate</t>
        </is>
      </c>
      <c r="N6177" t="inlineStr">
        <is>
          <t>Cluster_Final</t>
        </is>
      </c>
    </row>
    <row r="6178">
      <c r="A6178" t="n">
        <v>1037</v>
      </c>
      <c r="B6178" s="2" t="n">
        <v>44969</v>
      </c>
      <c r="C6178" t="n">
        <v>31787</v>
      </c>
      <c r="D6178" t="inlineStr">
        <is>
          <t>Soll in der Primarstufe auf Französischunterricht verzichtet werden?</t>
        </is>
      </c>
      <c r="E6178" t="inlineStr">
        <is>
          <t>options4</t>
        </is>
      </c>
      <c r="F6178" t="n">
        <v>11366</v>
      </c>
      <c r="G6178" t="inlineStr">
        <is>
          <t>Schule &amp; Bildung</t>
        </is>
      </c>
      <c r="H6178" t="inlineStr">
        <is>
          <t>Q02280</t>
        </is>
      </c>
      <c r="I6178" t="inlineStr">
        <is>
          <t>de</t>
        </is>
      </c>
      <c r="J6178" t="b">
        <v>1</v>
      </c>
      <c r="K6178" t="inlineStr">
        <is>
          <t>dce9e307caa4c315bc76657410afc53d</t>
        </is>
      </c>
      <c r="L6178" t="inlineStr">
        <is>
          <t>dce9e307caa4c315bc76657410afc53d</t>
        </is>
      </c>
      <c r="M6178" t="n">
        <v>510</v>
      </c>
      <c r="N6178" t="n">
        <v>510</v>
      </c>
    </row>
    <row r="6179">
      <c r="A6179" t="n">
        <v>1124</v>
      </c>
      <c r="B6179" s="2" t="n">
        <v>45585</v>
      </c>
      <c r="C6179" t="n">
        <v>32940</v>
      </c>
      <c r="D6179" t="inlineStr">
        <is>
          <t>Soll in der Primarstufe auf Französischunterricht verzichtet werden?</t>
        </is>
      </c>
      <c r="E6179" t="inlineStr">
        <is>
          <t>options4</t>
        </is>
      </c>
      <c r="F6179" t="n">
        <v>11620</v>
      </c>
      <c r="G6179" t="inlineStr">
        <is>
          <t>Schule &amp; Bildung</t>
        </is>
      </c>
      <c r="H6179" t="inlineStr">
        <is>
          <t>Q03370</t>
        </is>
      </c>
      <c r="I6179" t="inlineStr">
        <is>
          <t>de</t>
        </is>
      </c>
      <c r="J6179" t="b">
        <v>1</v>
      </c>
      <c r="K6179" t="inlineStr">
        <is>
          <t>dce9e307caa4c315bc76657410afc53d</t>
        </is>
      </c>
      <c r="L6179" t="inlineStr">
        <is>
          <t>dce9e307caa4c315bc76657410afc53d</t>
        </is>
      </c>
      <c r="M6179" t="n">
        <v>510</v>
      </c>
      <c r="N6179" t="n">
        <v>510</v>
      </c>
    </row>
    <row r="6180">
      <c r="A6180" t="n">
        <v>1156</v>
      </c>
      <c r="B6180" s="2" t="n">
        <v>45760</v>
      </c>
      <c r="C6180" t="n">
        <v>33392</v>
      </c>
      <c r="D6180" t="inlineStr">
        <is>
          <t>Soll in der Primarstufe auf Französischunterricht verzichtet werden?</t>
        </is>
      </c>
      <c r="E6180" t="inlineStr">
        <is>
          <t>options4</t>
        </is>
      </c>
      <c r="F6180" t="n">
        <v>11724</v>
      </c>
      <c r="G6180" t="inlineStr">
        <is>
          <t>Schule &amp; Bildung</t>
        </is>
      </c>
      <c r="H6180" t="inlineStr">
        <is>
          <t>Q03760</t>
        </is>
      </c>
      <c r="I6180" t="inlineStr">
        <is>
          <t>de</t>
        </is>
      </c>
      <c r="J6180" t="b">
        <v>1</v>
      </c>
      <c r="K6180" t="inlineStr">
        <is>
          <t>dce9e307caa4c315bc76657410afc53d</t>
        </is>
      </c>
      <c r="L6180" t="inlineStr">
        <is>
          <t>dce9e307caa4c315bc76657410afc53d</t>
        </is>
      </c>
      <c r="M6180" t="n">
        <v>510</v>
      </c>
      <c r="N6180" t="n">
        <v>510</v>
      </c>
    </row>
    <row r="6182">
      <c r="A6182" s="1">
        <f>== Cluster 509 – 3 Fragen – alle Fragen identisch ===</f>
        <v/>
      </c>
      <c r="B6182" s="1" t="n"/>
      <c r="C6182" s="1" t="n"/>
      <c r="D6182" s="1" t="n"/>
      <c r="E6182" s="1" t="n"/>
      <c r="F6182" s="1" t="n"/>
      <c r="G6182" s="1" t="n"/>
      <c r="H6182" s="1" t="n"/>
      <c r="I6182" s="1" t="n"/>
      <c r="J6182" s="1" t="n"/>
      <c r="K6182" s="1" t="n"/>
      <c r="L6182" s="1" t="n"/>
      <c r="M6182" s="1" t="n"/>
      <c r="N6182" s="1" t="n"/>
    </row>
    <row r="6183">
      <c r="A6183" t="inlineStr">
        <is>
          <t>ID_Wahl</t>
        </is>
      </c>
      <c r="B6183" t="inlineStr">
        <is>
          <t>Datum</t>
        </is>
      </c>
      <c r="C6183" t="inlineStr">
        <is>
          <t>Frage_ID</t>
        </is>
      </c>
      <c r="D6183" t="inlineStr">
        <is>
          <t>Frage_Text</t>
        </is>
      </c>
      <c r="E6183" t="inlineStr">
        <is>
          <t>Frage_Typ</t>
        </is>
      </c>
      <c r="F6183" t="inlineStr">
        <is>
          <t>Bereich_ID</t>
        </is>
      </c>
      <c r="G6183" t="inlineStr">
        <is>
          <t>Bereich</t>
        </is>
      </c>
      <c r="H6183" t="inlineStr">
        <is>
          <t>ID_gesamt</t>
        </is>
      </c>
      <c r="I6183" t="inlineStr">
        <is>
          <t>Sprache</t>
        </is>
      </c>
      <c r="J6183" t="inlineStr">
        <is>
          <t>Duplikat</t>
        </is>
      </c>
      <c r="K6183" t="inlineStr">
        <is>
          <t>Frage_Hash</t>
        </is>
      </c>
      <c r="L6183" t="inlineStr">
        <is>
          <t>Duplikat_Gruppe</t>
        </is>
      </c>
      <c r="M6183" t="inlineStr">
        <is>
          <t>Cluster_Duplikate</t>
        </is>
      </c>
      <c r="N6183" t="inlineStr">
        <is>
          <t>Cluster_Final</t>
        </is>
      </c>
    </row>
    <row r="6184">
      <c r="A6184" t="n">
        <v>1037</v>
      </c>
      <c r="B6184" s="2" t="n">
        <v>44969</v>
      </c>
      <c r="C6184" t="n">
        <v>25426</v>
      </c>
      <c r="D6184" t="inlineStr">
        <is>
          <t>Eine Volksinitiative fordert, dass allen eine Prämienverbilligung zusteht, bei denen die Prämie 10% des Einkommens überschreitet. Befürworten Sie dies?</t>
        </is>
      </c>
      <c r="E6184" t="inlineStr">
        <is>
          <t>options4</t>
        </is>
      </c>
      <c r="F6184" t="n">
        <v>9924</v>
      </c>
      <c r="G6184" t="inlineStr">
        <is>
          <t>Gesundheitswesen</t>
        </is>
      </c>
      <c r="H6184" t="inlineStr">
        <is>
          <t>Q02275</t>
        </is>
      </c>
      <c r="I6184" t="inlineStr">
        <is>
          <t>de</t>
        </is>
      </c>
      <c r="J6184" t="b">
        <v>1</v>
      </c>
      <c r="K6184" t="inlineStr">
        <is>
          <t>ad0b5b9eb4f8b46bfbf67c4631bbf0da</t>
        </is>
      </c>
      <c r="L6184" t="inlineStr">
        <is>
          <t>ad0b5b9eb4f8b46bfbf67c4631bbf0da</t>
        </is>
      </c>
      <c r="M6184" t="n">
        <v>509</v>
      </c>
      <c r="N6184" t="n">
        <v>509</v>
      </c>
    </row>
    <row r="6185">
      <c r="A6185" t="n">
        <v>1039</v>
      </c>
      <c r="B6185" s="2" t="n">
        <v>44997</v>
      </c>
      <c r="C6185" t="n">
        <v>31909</v>
      </c>
      <c r="D6185" t="inlineStr">
        <is>
          <t>Eine Volksinitiative fordert, dass allen eine Prämienverbilligung zusteht, bei denen die Prämie 10% des Einkommens überschreitet. Befürworten Sie dies?</t>
        </is>
      </c>
      <c r="E6185" t="inlineStr">
        <is>
          <t>options4</t>
        </is>
      </c>
      <c r="F6185" t="n">
        <v>11390</v>
      </c>
      <c r="G6185" t="inlineStr">
        <is>
          <t>Sozialstaat, Familie &amp; Gesundheit</t>
        </is>
      </c>
      <c r="H6185" t="inlineStr">
        <is>
          <t>Q02589</t>
        </is>
      </c>
      <c r="I6185" t="inlineStr">
        <is>
          <t>de</t>
        </is>
      </c>
      <c r="J6185" t="b">
        <v>1</v>
      </c>
      <c r="K6185" t="inlineStr">
        <is>
          <t>ad0b5b9eb4f8b46bfbf67c4631bbf0da</t>
        </is>
      </c>
      <c r="L6185" t="inlineStr">
        <is>
          <t>ad0b5b9eb4f8b46bfbf67c4631bbf0da</t>
        </is>
      </c>
      <c r="M6185" t="n">
        <v>509</v>
      </c>
      <c r="N6185" t="n">
        <v>509</v>
      </c>
    </row>
    <row r="6186">
      <c r="A6186" t="n">
        <v>1041</v>
      </c>
      <c r="B6186" s="2" t="n">
        <v>44997</v>
      </c>
      <c r="C6186" t="n">
        <v>32036</v>
      </c>
      <c r="D6186" t="inlineStr">
        <is>
          <t>Eine Volksinitiative fordert, dass allen eine Prämienverbilligung zusteht, bei denen die Prämie 10% des Einkommens überschreitet. Befürworten Sie dies?</t>
        </is>
      </c>
      <c r="E6186" t="inlineStr">
        <is>
          <t>options4</t>
        </is>
      </c>
      <c r="F6186" t="n">
        <v>11415</v>
      </c>
      <c r="G6186" t="inlineStr">
        <is>
          <t>Sozialstaat, Familie &amp; Gesundheit</t>
        </is>
      </c>
      <c r="H6186" t="inlineStr">
        <is>
          <t>Q02645</t>
        </is>
      </c>
      <c r="I6186" t="inlineStr">
        <is>
          <t>de</t>
        </is>
      </c>
      <c r="J6186" t="b">
        <v>1</v>
      </c>
      <c r="K6186" t="inlineStr">
        <is>
          <t>ad0b5b9eb4f8b46bfbf67c4631bbf0da</t>
        </is>
      </c>
      <c r="L6186" t="inlineStr">
        <is>
          <t>ad0b5b9eb4f8b46bfbf67c4631bbf0da</t>
        </is>
      </c>
      <c r="M6186" t="n">
        <v>509</v>
      </c>
      <c r="N6186" t="n">
        <v>509</v>
      </c>
    </row>
    <row r="6188">
      <c r="A6188" s="1">
        <f>== Cluster 508 – 3 Fragen – alle Fragen identisch ===</f>
        <v/>
      </c>
      <c r="B6188" s="1" t="n"/>
      <c r="C6188" s="1" t="n"/>
      <c r="D6188" s="1" t="n"/>
      <c r="E6188" s="1" t="n"/>
      <c r="F6188" s="1" t="n"/>
      <c r="G6188" s="1" t="n"/>
      <c r="H6188" s="1" t="n"/>
      <c r="I6188" s="1" t="n"/>
      <c r="J6188" s="1" t="n"/>
      <c r="K6188" s="1" t="n"/>
      <c r="L6188" s="1" t="n"/>
      <c r="M6188" s="1" t="n"/>
      <c r="N6188" s="1" t="n"/>
    </row>
    <row r="6189">
      <c r="A6189" t="inlineStr">
        <is>
          <t>ID_Wahl</t>
        </is>
      </c>
      <c r="B6189" t="inlineStr">
        <is>
          <t>Datum</t>
        </is>
      </c>
      <c r="C6189" t="inlineStr">
        <is>
          <t>Frage_ID</t>
        </is>
      </c>
      <c r="D6189" t="inlineStr">
        <is>
          <t>Frage_Text</t>
        </is>
      </c>
      <c r="E6189" t="inlineStr">
        <is>
          <t>Frage_Typ</t>
        </is>
      </c>
      <c r="F6189" t="inlineStr">
        <is>
          <t>Bereich_ID</t>
        </is>
      </c>
      <c r="G6189" t="inlineStr">
        <is>
          <t>Bereich</t>
        </is>
      </c>
      <c r="H6189" t="inlineStr">
        <is>
          <t>ID_gesamt</t>
        </is>
      </c>
      <c r="I6189" t="inlineStr">
        <is>
          <t>Sprache</t>
        </is>
      </c>
      <c r="J6189" t="inlineStr">
        <is>
          <t>Duplikat</t>
        </is>
      </c>
      <c r="K6189" t="inlineStr">
        <is>
          <t>Frage_Hash</t>
        </is>
      </c>
      <c r="L6189" t="inlineStr">
        <is>
          <t>Duplikat_Gruppe</t>
        </is>
      </c>
      <c r="M6189" t="inlineStr">
        <is>
          <t>Cluster_Duplikate</t>
        </is>
      </c>
      <c r="N6189" t="inlineStr">
        <is>
          <t>Cluster_Final</t>
        </is>
      </c>
    </row>
    <row r="6190">
      <c r="A6190" t="n">
        <v>1037</v>
      </c>
      <c r="B6190" s="2" t="n">
        <v>44969</v>
      </c>
      <c r="C6190" t="n">
        <v>25422</v>
      </c>
      <c r="D6190" t="inlineStr">
        <is>
          <t>Befürworten Sie die Einführung einer bezahlten Elternzeit von 18 Wochen für beide Elternteile?</t>
        </is>
      </c>
      <c r="E6190" t="inlineStr">
        <is>
          <t>options4</t>
        </is>
      </c>
      <c r="F6190" t="n">
        <v>9923</v>
      </c>
      <c r="G6190" t="inlineStr">
        <is>
          <t>Sozialstaat &amp; Familie</t>
        </is>
      </c>
      <c r="H6190" t="inlineStr">
        <is>
          <t>Q02271</t>
        </is>
      </c>
      <c r="I6190" t="inlineStr">
        <is>
          <t>de</t>
        </is>
      </c>
      <c r="J6190" t="b">
        <v>1</v>
      </c>
      <c r="K6190" t="inlineStr">
        <is>
          <t>be6917676b5e911f4136889f7ff9b697</t>
        </is>
      </c>
      <c r="L6190" t="inlineStr">
        <is>
          <t>be6917676b5e911f4136889f7ff9b697</t>
        </is>
      </c>
      <c r="M6190" t="n">
        <v>508</v>
      </c>
      <c r="N6190" t="n">
        <v>508</v>
      </c>
    </row>
    <row r="6191">
      <c r="A6191" t="n">
        <v>1041</v>
      </c>
      <c r="B6191" s="2" t="n">
        <v>44997</v>
      </c>
      <c r="C6191" t="n">
        <v>32035</v>
      </c>
      <c r="D6191" t="inlineStr">
        <is>
          <t>Befürworten Sie die Einführung einer bezahlten Elternzeit von 18 Wochen für beide Elternteile?</t>
        </is>
      </c>
      <c r="E6191" t="inlineStr">
        <is>
          <t>options4</t>
        </is>
      </c>
      <c r="F6191" t="n">
        <v>11415</v>
      </c>
      <c r="G6191" t="inlineStr">
        <is>
          <t>Sozialstaat, Familie &amp; Gesundheit</t>
        </is>
      </c>
      <c r="H6191" t="inlineStr">
        <is>
          <t>Q02644</t>
        </is>
      </c>
      <c r="I6191" t="inlineStr">
        <is>
          <t>de</t>
        </is>
      </c>
      <c r="J6191" t="b">
        <v>1</v>
      </c>
      <c r="K6191" t="inlineStr">
        <is>
          <t>be6917676b5e911f4136889f7ff9b697</t>
        </is>
      </c>
      <c r="L6191" t="inlineStr">
        <is>
          <t>be6917676b5e911f4136889f7ff9b697</t>
        </is>
      </c>
      <c r="M6191" t="n">
        <v>508</v>
      </c>
      <c r="N6191" t="n">
        <v>508</v>
      </c>
    </row>
    <row r="6192">
      <c r="A6192" t="n">
        <v>1044</v>
      </c>
      <c r="B6192" s="2" t="n">
        <v>45018</v>
      </c>
      <c r="C6192" t="n">
        <v>31976</v>
      </c>
      <c r="D6192" t="inlineStr">
        <is>
          <t>Befürworten Sie die Einführung einer bezahlten Elternzeit von 18 Wochen für beide Elternteile?</t>
        </is>
      </c>
      <c r="E6192" t="inlineStr">
        <is>
          <t>options4</t>
        </is>
      </c>
      <c r="F6192" t="n">
        <v>11402</v>
      </c>
      <c r="G6192" t="inlineStr">
        <is>
          <t>Sozialstaat &amp; Familie</t>
        </is>
      </c>
      <c r="H6192" t="inlineStr">
        <is>
          <t>Q02702</t>
        </is>
      </c>
      <c r="I6192" t="inlineStr">
        <is>
          <t>de</t>
        </is>
      </c>
      <c r="J6192" t="b">
        <v>1</v>
      </c>
      <c r="K6192" t="inlineStr">
        <is>
          <t>be6917676b5e911f4136889f7ff9b697</t>
        </is>
      </c>
      <c r="L6192" t="inlineStr">
        <is>
          <t>be6917676b5e911f4136889f7ff9b697</t>
        </is>
      </c>
      <c r="M6192" t="n">
        <v>508</v>
      </c>
      <c r="N6192" t="n">
        <v>508</v>
      </c>
    </row>
    <row r="6194">
      <c r="A6194" s="1">
        <f>== Cluster 504 – 3 Fragen – alle Fragen identisch ===</f>
        <v/>
      </c>
      <c r="B6194" s="1" t="n"/>
      <c r="C6194" s="1" t="n"/>
      <c r="D6194" s="1" t="n"/>
      <c r="E6194" s="1" t="n"/>
      <c r="F6194" s="1" t="n"/>
      <c r="G6194" s="1" t="n"/>
      <c r="H6194" s="1" t="n"/>
      <c r="I6194" s="1" t="n"/>
      <c r="J6194" s="1" t="n"/>
      <c r="K6194" s="1" t="n"/>
      <c r="L6194" s="1" t="n"/>
      <c r="M6194" s="1" t="n"/>
      <c r="N6194" s="1" t="n"/>
    </row>
    <row r="6195">
      <c r="A6195" t="inlineStr">
        <is>
          <t>ID_Wahl</t>
        </is>
      </c>
      <c r="B6195" t="inlineStr">
        <is>
          <t>Datum</t>
        </is>
      </c>
      <c r="C6195" t="inlineStr">
        <is>
          <t>Frage_ID</t>
        </is>
      </c>
      <c r="D6195" t="inlineStr">
        <is>
          <t>Frage_Text</t>
        </is>
      </c>
      <c r="E6195" t="inlineStr">
        <is>
          <t>Frage_Typ</t>
        </is>
      </c>
      <c r="F6195" t="inlineStr">
        <is>
          <t>Bereich_ID</t>
        </is>
      </c>
      <c r="G6195" t="inlineStr">
        <is>
          <t>Bereich</t>
        </is>
      </c>
      <c r="H6195" t="inlineStr">
        <is>
          <t>ID_gesamt</t>
        </is>
      </c>
      <c r="I6195" t="inlineStr">
        <is>
          <t>Sprache</t>
        </is>
      </c>
      <c r="J6195" t="inlineStr">
        <is>
          <t>Duplikat</t>
        </is>
      </c>
      <c r="K6195" t="inlineStr">
        <is>
          <t>Frage_Hash</t>
        </is>
      </c>
      <c r="L6195" t="inlineStr">
        <is>
          <t>Duplikat_Gruppe</t>
        </is>
      </c>
      <c r="M6195" t="inlineStr">
        <is>
          <t>Cluster_Duplikate</t>
        </is>
      </c>
      <c r="N6195" t="inlineStr">
        <is>
          <t>Cluster_Final</t>
        </is>
      </c>
    </row>
    <row r="6196">
      <c r="A6196" t="n">
        <v>115</v>
      </c>
      <c r="B6196" s="2" t="n">
        <v>44836</v>
      </c>
      <c r="C6196" t="n">
        <v>6145</v>
      </c>
      <c r="D6196" t="inlineStr">
        <is>
          <t>Soll die Gesamtfläche der Bauzonen im Kanton Zug auf dem heutigen Stand fixiert werden?</t>
        </is>
      </c>
      <c r="E6196" t="inlineStr">
        <is>
          <t>options4</t>
        </is>
      </c>
      <c r="F6196" t="n">
        <v>5590</v>
      </c>
      <c r="G6196" t="inlineStr">
        <is>
          <t>Raumplanung</t>
        </is>
      </c>
      <c r="H6196" t="inlineStr">
        <is>
          <t>Q02137</t>
        </is>
      </c>
      <c r="I6196" t="inlineStr">
        <is>
          <t>de</t>
        </is>
      </c>
      <c r="J6196" t="b">
        <v>1</v>
      </c>
      <c r="K6196" t="inlineStr">
        <is>
          <t>d4b6fb98e4d8c3ee84e980e5b8ead64b</t>
        </is>
      </c>
      <c r="L6196" t="inlineStr">
        <is>
          <t>d4b6fb98e4d8c3ee84e980e5b8ead64b</t>
        </is>
      </c>
      <c r="M6196" t="n">
        <v>504</v>
      </c>
      <c r="N6196" t="n">
        <v>504</v>
      </c>
    </row>
    <row r="6197">
      <c r="A6197" t="n">
        <v>195</v>
      </c>
      <c r="B6197" t="n">
        <v>2018</v>
      </c>
      <c r="C6197" t="n">
        <v>3075</v>
      </c>
      <c r="D6197" t="inlineStr">
        <is>
          <t>Soll die Gesamtfläche der Bauzonen im Kanton Zug auf dem heutigen Stand fixiert werden?</t>
        </is>
      </c>
      <c r="E6197" t="inlineStr">
        <is>
          <t>Standard-4</t>
        </is>
      </c>
      <c r="F6197" t="n">
        <v>13</v>
      </c>
      <c r="G6197" t="inlineStr">
        <is>
          <t>Umweltschutz &amp; Landwirtschaft</t>
        </is>
      </c>
      <c r="H6197" t="inlineStr">
        <is>
          <t>Q05726</t>
        </is>
      </c>
      <c r="I6197" t="inlineStr">
        <is>
          <t>de</t>
        </is>
      </c>
      <c r="J6197" t="b">
        <v>1</v>
      </c>
      <c r="K6197" t="inlineStr">
        <is>
          <t>d4b6fb98e4d8c3ee84e980e5b8ead64b</t>
        </is>
      </c>
      <c r="L6197" t="inlineStr">
        <is>
          <t>d4b6fb98e4d8c3ee84e980e5b8ead64b</t>
        </is>
      </c>
      <c r="M6197" t="n">
        <v>504</v>
      </c>
      <c r="N6197" t="n">
        <v>504</v>
      </c>
    </row>
    <row r="6198">
      <c r="A6198" t="n">
        <v>195</v>
      </c>
      <c r="B6198" t="n">
        <v>2018</v>
      </c>
      <c r="C6198" t="n">
        <v>3075</v>
      </c>
      <c r="D6198" t="inlineStr">
        <is>
          <t>Soll die Gesamtfläche der Bauzonen im Kanton Zug auf dem heutigen Stand fixiert werden?</t>
        </is>
      </c>
      <c r="E6198" t="inlineStr">
        <is>
          <t>Standard-4</t>
        </is>
      </c>
      <c r="F6198" t="n">
        <v>13</v>
      </c>
      <c r="G6198" t="inlineStr">
        <is>
          <t>Umweltschutz &amp; Landwirtschaft</t>
        </is>
      </c>
      <c r="H6198" t="inlineStr">
        <is>
          <t>Q08869</t>
        </is>
      </c>
      <c r="I6198" t="inlineStr">
        <is>
          <t>de</t>
        </is>
      </c>
      <c r="J6198" t="b">
        <v>1</v>
      </c>
      <c r="K6198" t="inlineStr">
        <is>
          <t>d4b6fb98e4d8c3ee84e980e5b8ead64b</t>
        </is>
      </c>
      <c r="L6198" t="inlineStr">
        <is>
          <t>d4b6fb98e4d8c3ee84e980e5b8ead64b</t>
        </is>
      </c>
      <c r="M6198" t="n">
        <v>504</v>
      </c>
      <c r="N6198" t="n">
        <v>504</v>
      </c>
    </row>
    <row r="6200">
      <c r="A6200" s="1">
        <f>== Cluster 500 – 3 Fragen – alle Fragen identisch ===</f>
        <v/>
      </c>
      <c r="B6200" s="1" t="n"/>
      <c r="C6200" s="1" t="n"/>
      <c r="D6200" s="1" t="n"/>
      <c r="E6200" s="1" t="n"/>
      <c r="F6200" s="1" t="n"/>
      <c r="G6200" s="1" t="n"/>
      <c r="H6200" s="1" t="n"/>
      <c r="I6200" s="1" t="n"/>
      <c r="J6200" s="1" t="n"/>
      <c r="K6200" s="1" t="n"/>
      <c r="L6200" s="1" t="n"/>
      <c r="M6200" s="1" t="n"/>
      <c r="N6200" s="1" t="n"/>
    </row>
    <row r="6201">
      <c r="A6201" t="inlineStr">
        <is>
          <t>ID_Wahl</t>
        </is>
      </c>
      <c r="B6201" t="inlineStr">
        <is>
          <t>Datum</t>
        </is>
      </c>
      <c r="C6201" t="inlineStr">
        <is>
          <t>Frage_ID</t>
        </is>
      </c>
      <c r="D6201" t="inlineStr">
        <is>
          <t>Frage_Text</t>
        </is>
      </c>
      <c r="E6201" t="inlineStr">
        <is>
          <t>Frage_Typ</t>
        </is>
      </c>
      <c r="F6201" t="inlineStr">
        <is>
          <t>Bereich_ID</t>
        </is>
      </c>
      <c r="G6201" t="inlineStr">
        <is>
          <t>Bereich</t>
        </is>
      </c>
      <c r="H6201" t="inlineStr">
        <is>
          <t>ID_gesamt</t>
        </is>
      </c>
      <c r="I6201" t="inlineStr">
        <is>
          <t>Sprache</t>
        </is>
      </c>
      <c r="J6201" t="inlineStr">
        <is>
          <t>Duplikat</t>
        </is>
      </c>
      <c r="K6201" t="inlineStr">
        <is>
          <t>Frage_Hash</t>
        </is>
      </c>
      <c r="L6201" t="inlineStr">
        <is>
          <t>Duplikat_Gruppe</t>
        </is>
      </c>
      <c r="M6201" t="inlineStr">
        <is>
          <t>Cluster_Duplikate</t>
        </is>
      </c>
      <c r="N6201" t="inlineStr">
        <is>
          <t>Cluster_Final</t>
        </is>
      </c>
    </row>
    <row r="6202">
      <c r="A6202" t="n">
        <v>115</v>
      </c>
      <c r="B6202" s="2" t="n">
        <v>44836</v>
      </c>
      <c r="C6202" t="n">
        <v>6107</v>
      </c>
      <c r="D6202" t="inlineStr">
        <is>
          <t>Befürworten Sie ein Einbürgerungsverbot für Personen, die fünf Jahre vor der Antragstellung Sozialhilfe bezogen haben?</t>
        </is>
      </c>
      <c r="E6202" t="inlineStr">
        <is>
          <t>options4</t>
        </is>
      </c>
      <c r="F6202" t="n">
        <v>4348</v>
      </c>
      <c r="G6202" t="inlineStr">
        <is>
          <t>Migration &amp; Integration</t>
        </is>
      </c>
      <c r="H6202" t="inlineStr">
        <is>
          <t>Q02118</t>
        </is>
      </c>
      <c r="I6202" t="inlineStr">
        <is>
          <t>de</t>
        </is>
      </c>
      <c r="J6202" t="b">
        <v>1</v>
      </c>
      <c r="K6202" t="inlineStr">
        <is>
          <t>3a91e48a45007fcf1a3d43fd49d200a4</t>
        </is>
      </c>
      <c r="L6202" t="inlineStr">
        <is>
          <t>3a91e48a45007fcf1a3d43fd49d200a4</t>
        </is>
      </c>
      <c r="M6202" t="n">
        <v>500</v>
      </c>
      <c r="N6202" t="n">
        <v>500</v>
      </c>
    </row>
    <row r="6203">
      <c r="A6203" t="n">
        <v>114</v>
      </c>
      <c r="B6203" s="2" t="n">
        <v>44836</v>
      </c>
      <c r="C6203" t="n">
        <v>6218</v>
      </c>
      <c r="D6203" t="inlineStr">
        <is>
          <t>Befürworten Sie ein Einbürgerungsverbot für Personen, die fünf Jahre vor der Antragstellung Sozialhilfe bezogen haben?</t>
        </is>
      </c>
      <c r="E6203" t="inlineStr">
        <is>
          <t>options4</t>
        </is>
      </c>
      <c r="F6203" t="n">
        <v>4347</v>
      </c>
      <c r="G6203" t="inlineStr">
        <is>
          <t>Migration &amp; Integration</t>
        </is>
      </c>
      <c r="H6203" t="inlineStr">
        <is>
          <t>Q02174</t>
        </is>
      </c>
      <c r="I6203" t="inlineStr">
        <is>
          <t>de</t>
        </is>
      </c>
      <c r="J6203" t="b">
        <v>1</v>
      </c>
      <c r="K6203" t="inlineStr">
        <is>
          <t>3a91e48a45007fcf1a3d43fd49d200a4</t>
        </is>
      </c>
      <c r="L6203" t="inlineStr">
        <is>
          <t>3a91e48a45007fcf1a3d43fd49d200a4</t>
        </is>
      </c>
      <c r="M6203" t="n">
        <v>500</v>
      </c>
      <c r="N6203" t="n">
        <v>500</v>
      </c>
    </row>
    <row r="6204">
      <c r="A6204" t="n">
        <v>1041</v>
      </c>
      <c r="B6204" s="2" t="n">
        <v>44997</v>
      </c>
      <c r="C6204" t="n">
        <v>32043</v>
      </c>
      <c r="D6204" t="inlineStr">
        <is>
          <t>Befürworten Sie ein Einbürgerungsverbot für Personen, die fünf Jahre vor der Antragstellung Sozialhilfe bezogen haben?</t>
        </is>
      </c>
      <c r="E6204" t="inlineStr">
        <is>
          <t>options4</t>
        </is>
      </c>
      <c r="F6204" t="n">
        <v>11417</v>
      </c>
      <c r="G6204" t="inlineStr">
        <is>
          <t>Migration &amp; Integration</t>
        </is>
      </c>
      <c r="H6204" t="inlineStr">
        <is>
          <t>Q02652</t>
        </is>
      </c>
      <c r="I6204" t="inlineStr">
        <is>
          <t>de</t>
        </is>
      </c>
      <c r="J6204" t="b">
        <v>1</v>
      </c>
      <c r="K6204" t="inlineStr">
        <is>
          <t>3a91e48a45007fcf1a3d43fd49d200a4</t>
        </is>
      </c>
      <c r="L6204" t="inlineStr">
        <is>
          <t>3a91e48a45007fcf1a3d43fd49d200a4</t>
        </is>
      </c>
      <c r="M6204" t="n">
        <v>500</v>
      </c>
      <c r="N6204" t="n">
        <v>500</v>
      </c>
    </row>
    <row r="6206">
      <c r="A6206" s="1">
        <f>== Cluster 498 – 3 Fragen – alle Fragen identisch ===</f>
        <v/>
      </c>
      <c r="B6206" s="1" t="n"/>
      <c r="C6206" s="1" t="n"/>
      <c r="D6206" s="1" t="n"/>
      <c r="E6206" s="1" t="n"/>
      <c r="F6206" s="1" t="n"/>
      <c r="G6206" s="1" t="n"/>
      <c r="H6206" s="1" t="n"/>
      <c r="I6206" s="1" t="n"/>
      <c r="J6206" s="1" t="n"/>
      <c r="K6206" s="1" t="n"/>
      <c r="L6206" s="1" t="n"/>
      <c r="M6206" s="1" t="n"/>
      <c r="N6206" s="1" t="n"/>
    </row>
    <row r="6207">
      <c r="A6207" t="inlineStr">
        <is>
          <t>ID_Wahl</t>
        </is>
      </c>
      <c r="B6207" t="inlineStr">
        <is>
          <t>Datum</t>
        </is>
      </c>
      <c r="C6207" t="inlineStr">
        <is>
          <t>Frage_ID</t>
        </is>
      </c>
      <c r="D6207" t="inlineStr">
        <is>
          <t>Frage_Text</t>
        </is>
      </c>
      <c r="E6207" t="inlineStr">
        <is>
          <t>Frage_Typ</t>
        </is>
      </c>
      <c r="F6207" t="inlineStr">
        <is>
          <t>Bereich_ID</t>
        </is>
      </c>
      <c r="G6207" t="inlineStr">
        <is>
          <t>Bereich</t>
        </is>
      </c>
      <c r="H6207" t="inlineStr">
        <is>
          <t>ID_gesamt</t>
        </is>
      </c>
      <c r="I6207" t="inlineStr">
        <is>
          <t>Sprache</t>
        </is>
      </c>
      <c r="J6207" t="inlineStr">
        <is>
          <t>Duplikat</t>
        </is>
      </c>
      <c r="K6207" t="inlineStr">
        <is>
          <t>Frage_Hash</t>
        </is>
      </c>
      <c r="L6207" t="inlineStr">
        <is>
          <t>Duplikat_Gruppe</t>
        </is>
      </c>
      <c r="M6207" t="inlineStr">
        <is>
          <t>Cluster_Duplikate</t>
        </is>
      </c>
      <c r="N6207" t="inlineStr">
        <is>
          <t>Cluster_Final</t>
        </is>
      </c>
    </row>
    <row r="6208">
      <c r="A6208" t="n">
        <v>113</v>
      </c>
      <c r="B6208" s="2" t="n">
        <v>44696</v>
      </c>
      <c r="C6208" t="n">
        <v>6049</v>
      </c>
      <c r="D6208" t="inlineStr">
        <is>
          <t>Soll der öffentliche Verkehr im Kanton Glarus ausgebaut werden (wie z.B. Linienausbau, Fahrplanverdichtung etc.)?</t>
        </is>
      </c>
      <c r="E6208" t="inlineStr">
        <is>
          <t>options4</t>
        </is>
      </c>
      <c r="F6208" t="n">
        <v>5428</v>
      </c>
      <c r="G6208" t="inlineStr">
        <is>
          <t>Verkehr &amp; Infrastruktur</t>
        </is>
      </c>
      <c r="H6208" t="inlineStr">
        <is>
          <t>Q02077</t>
        </is>
      </c>
      <c r="I6208" t="inlineStr">
        <is>
          <t>de</t>
        </is>
      </c>
      <c r="J6208" t="b">
        <v>1</v>
      </c>
      <c r="K6208" t="inlineStr">
        <is>
          <t>be7ec9c195a1789881f6f367bc2c8f70</t>
        </is>
      </c>
      <c r="L6208" t="inlineStr">
        <is>
          <t>be7ec9c195a1789881f6f367bc2c8f70</t>
        </is>
      </c>
      <c r="M6208" t="n">
        <v>498</v>
      </c>
      <c r="N6208" t="n">
        <v>498</v>
      </c>
    </row>
    <row r="6209">
      <c r="A6209" t="n">
        <v>191</v>
      </c>
      <c r="B6209" t="n">
        <v>2018</v>
      </c>
      <c r="C6209" t="n">
        <v>2992</v>
      </c>
      <c r="D6209" t="inlineStr">
        <is>
          <t>Soll der öffentliche Verkehr im Kanton Glarus ausgebaut werden (wie z.B. Linienausbau, Fahrplanverdichtung etc.)?</t>
        </is>
      </c>
      <c r="E6209" t="inlineStr">
        <is>
          <t>Standard-4</t>
        </is>
      </c>
      <c r="F6209" t="n">
        <v>14</v>
      </c>
      <c r="G6209" t="inlineStr">
        <is>
          <t>Verkehr</t>
        </is>
      </c>
      <c r="H6209" t="inlineStr">
        <is>
          <t>Q05550</t>
        </is>
      </c>
      <c r="I6209" t="inlineStr">
        <is>
          <t>de</t>
        </is>
      </c>
      <c r="J6209" t="b">
        <v>1</v>
      </c>
      <c r="K6209" t="inlineStr">
        <is>
          <t>be7ec9c195a1789881f6f367bc2c8f70</t>
        </is>
      </c>
      <c r="L6209" t="inlineStr">
        <is>
          <t>be7ec9c195a1789881f6f367bc2c8f70</t>
        </is>
      </c>
      <c r="M6209" t="n">
        <v>498</v>
      </c>
      <c r="N6209" t="n">
        <v>498</v>
      </c>
    </row>
    <row r="6210">
      <c r="A6210" t="n">
        <v>191</v>
      </c>
      <c r="B6210" t="n">
        <v>2018</v>
      </c>
      <c r="C6210" t="n">
        <v>2992</v>
      </c>
      <c r="D6210" t="inlineStr">
        <is>
          <t>Soll der öffentliche Verkehr im Kanton Glarus ausgebaut werden (wie z.B. Linienausbau, Fahrplanverdichtung etc.)?</t>
        </is>
      </c>
      <c r="E6210" t="inlineStr">
        <is>
          <t>Standard-4</t>
        </is>
      </c>
      <c r="F6210" t="n">
        <v>14</v>
      </c>
      <c r="G6210" t="inlineStr">
        <is>
          <t>Verkehr</t>
        </is>
      </c>
      <c r="H6210" t="inlineStr">
        <is>
          <t>Q07064</t>
        </is>
      </c>
      <c r="I6210" t="inlineStr">
        <is>
          <t>de</t>
        </is>
      </c>
      <c r="J6210" t="b">
        <v>1</v>
      </c>
      <c r="K6210" t="inlineStr">
        <is>
          <t>be7ec9c195a1789881f6f367bc2c8f70</t>
        </is>
      </c>
      <c r="L6210" t="inlineStr">
        <is>
          <t>be7ec9c195a1789881f6f367bc2c8f70</t>
        </is>
      </c>
      <c r="M6210" t="n">
        <v>498</v>
      </c>
      <c r="N6210" t="n">
        <v>498</v>
      </c>
    </row>
    <row r="6212">
      <c r="A6212" s="1">
        <f>== Cluster 10 – 3 Fragen – alle Fragen identisch ===</f>
        <v/>
      </c>
      <c r="B6212" s="1" t="n"/>
      <c r="C6212" s="1" t="n"/>
      <c r="D6212" s="1" t="n"/>
      <c r="E6212" s="1" t="n"/>
      <c r="F6212" s="1" t="n"/>
      <c r="G6212" s="1" t="n"/>
      <c r="H6212" s="1" t="n"/>
      <c r="I6212" s="1" t="n"/>
      <c r="J6212" s="1" t="n"/>
      <c r="K6212" s="1" t="n"/>
      <c r="L6212" s="1" t="n"/>
      <c r="M6212" s="1" t="n"/>
      <c r="N6212" s="1" t="n"/>
    </row>
    <row r="6213">
      <c r="A6213" t="inlineStr">
        <is>
          <t>ID_Wahl</t>
        </is>
      </c>
      <c r="B6213" t="inlineStr">
        <is>
          <t>Datum</t>
        </is>
      </c>
      <c r="C6213" t="inlineStr">
        <is>
          <t>Frage_ID</t>
        </is>
      </c>
      <c r="D6213" t="inlineStr">
        <is>
          <t>Frage_Text</t>
        </is>
      </c>
      <c r="E6213" t="inlineStr">
        <is>
          <t>Frage_Typ</t>
        </is>
      </c>
      <c r="F6213" t="inlineStr">
        <is>
          <t>Bereich_ID</t>
        </is>
      </c>
      <c r="G6213" t="inlineStr">
        <is>
          <t>Bereich</t>
        </is>
      </c>
      <c r="H6213" t="inlineStr">
        <is>
          <t>ID_gesamt</t>
        </is>
      </c>
      <c r="I6213" t="inlineStr">
        <is>
          <t>Sprache</t>
        </is>
      </c>
      <c r="J6213" t="inlineStr">
        <is>
          <t>Duplikat</t>
        </is>
      </c>
      <c r="K6213" t="inlineStr">
        <is>
          <t>Frage_Hash</t>
        </is>
      </c>
      <c r="L6213" t="inlineStr">
        <is>
          <t>Duplikat_Gruppe</t>
        </is>
      </c>
      <c r="M6213" t="inlineStr">
        <is>
          <t>Cluster_Duplikate</t>
        </is>
      </c>
      <c r="N6213" t="inlineStr">
        <is>
          <t>Cluster_Final</t>
        </is>
      </c>
    </row>
    <row r="6214">
      <c r="A6214" t="n">
        <v>2</v>
      </c>
      <c r="B6214" s="2" t="n">
        <v>43758</v>
      </c>
      <c r="C6214" t="n">
        <v>47</v>
      </c>
      <c r="D6214" t="inlineStr">
        <is>
          <t>Sollen die Renten der Pensionskasse durch eine Senkung des Umwandlungssatzes gekürzt und an die gestiegene Lebenserwartung angepasst werden?</t>
        </is>
      </c>
      <c r="E6214" t="inlineStr">
        <is>
          <t>options4</t>
        </is>
      </c>
      <c r="F6214" t="n">
        <v>4160</v>
      </c>
      <c r="G6214" t="inlineStr">
        <is>
          <t>Sozialstaat &amp; Familie</t>
        </is>
      </c>
      <c r="H6214" t="inlineStr">
        <is>
          <t>Q00010</t>
        </is>
      </c>
      <c r="I6214" t="inlineStr">
        <is>
          <t>de</t>
        </is>
      </c>
      <c r="J6214" t="b">
        <v>1</v>
      </c>
      <c r="K6214" t="inlineStr">
        <is>
          <t>0874599aa0b9e63cc88ad43b5ca3b8e5</t>
        </is>
      </c>
      <c r="L6214" t="inlineStr">
        <is>
          <t>0874599aa0b9e63cc88ad43b5ca3b8e5</t>
        </is>
      </c>
      <c r="M6214" t="n">
        <v>10</v>
      </c>
      <c r="N6214" t="n">
        <v>10</v>
      </c>
    </row>
    <row r="6215">
      <c r="A6215" t="n">
        <v>222</v>
      </c>
      <c r="B6215" t="n">
        <v>2019</v>
      </c>
      <c r="C6215" t="n">
        <v>3415</v>
      </c>
      <c r="D6215" t="inlineStr">
        <is>
          <t>Sollen die Renten der Pensionskasse durch eine Senkung des Umwandlungssatzes gekürzt und an die gestiegene Lebenserwartung angepasst werden?</t>
        </is>
      </c>
      <c r="E6215" t="inlineStr">
        <is>
          <t>Standard-4</t>
        </is>
      </c>
      <c r="F6215" t="n">
        <v>12</v>
      </c>
      <c r="G6215" t="inlineStr">
        <is>
          <t>Sozialstaat &amp; Familie</t>
        </is>
      </c>
      <c r="H6215" t="inlineStr">
        <is>
          <t>Q05893</t>
        </is>
      </c>
      <c r="I6215" t="inlineStr">
        <is>
          <t>de</t>
        </is>
      </c>
      <c r="J6215" t="b">
        <v>1</v>
      </c>
      <c r="K6215" t="inlineStr">
        <is>
          <t>0874599aa0b9e63cc88ad43b5ca3b8e5</t>
        </is>
      </c>
      <c r="L6215" t="inlineStr">
        <is>
          <t>0874599aa0b9e63cc88ad43b5ca3b8e5</t>
        </is>
      </c>
      <c r="M6215" t="n">
        <v>10</v>
      </c>
      <c r="N6215" t="n">
        <v>10</v>
      </c>
    </row>
    <row r="6216">
      <c r="A6216" t="n">
        <v>222</v>
      </c>
      <c r="B6216" t="n">
        <v>2019</v>
      </c>
      <c r="C6216" t="n">
        <v>3415</v>
      </c>
      <c r="D6216" t="inlineStr">
        <is>
          <t>Sollen die Renten der Pensionskasse durch eine Senkung des Umwandlungssatzes gekürzt und an die gestiegene Lebenserwartung angepasst werden?</t>
        </is>
      </c>
      <c r="E6216" t="inlineStr">
        <is>
          <t>Standard-4</t>
        </is>
      </c>
      <c r="F6216" t="n">
        <v>12</v>
      </c>
      <c r="G6216" t="inlineStr">
        <is>
          <t>Sozialstaat &amp; Familie</t>
        </is>
      </c>
      <c r="H6216" t="inlineStr">
        <is>
          <t>Q07640</t>
        </is>
      </c>
      <c r="I6216" t="inlineStr">
        <is>
          <t>de</t>
        </is>
      </c>
      <c r="J6216" t="b">
        <v>1</v>
      </c>
      <c r="K6216" t="inlineStr">
        <is>
          <t>0874599aa0b9e63cc88ad43b5ca3b8e5</t>
        </is>
      </c>
      <c r="L6216" t="inlineStr">
        <is>
          <t>0874599aa0b9e63cc88ad43b5ca3b8e5</t>
        </is>
      </c>
      <c r="M6216" t="n">
        <v>10</v>
      </c>
      <c r="N6216" t="n">
        <v>10</v>
      </c>
    </row>
    <row r="6218">
      <c r="A6218" s="1">
        <f>== Cluster 8 – 3 Fragen – alle Fragen identisch ===</f>
        <v/>
      </c>
      <c r="B6218" s="1" t="n"/>
      <c r="C6218" s="1" t="n"/>
      <c r="D6218" s="1" t="n"/>
      <c r="E6218" s="1" t="n"/>
      <c r="F6218" s="1" t="n"/>
      <c r="G6218" s="1" t="n"/>
      <c r="H6218" s="1" t="n"/>
      <c r="I6218" s="1" t="n"/>
      <c r="J6218" s="1" t="n"/>
      <c r="K6218" s="1" t="n"/>
      <c r="L6218" s="1" t="n"/>
      <c r="M6218" s="1" t="n"/>
      <c r="N6218" s="1" t="n"/>
    </row>
    <row r="6219">
      <c r="A6219" t="inlineStr">
        <is>
          <t>ID_Wahl</t>
        </is>
      </c>
      <c r="B6219" t="inlineStr">
        <is>
          <t>Datum</t>
        </is>
      </c>
      <c r="C6219" t="inlineStr">
        <is>
          <t>Frage_ID</t>
        </is>
      </c>
      <c r="D6219" t="inlineStr">
        <is>
          <t>Frage_Text</t>
        </is>
      </c>
      <c r="E6219" t="inlineStr">
        <is>
          <t>Frage_Typ</t>
        </is>
      </c>
      <c r="F6219" t="inlineStr">
        <is>
          <t>Bereich_ID</t>
        </is>
      </c>
      <c r="G6219" t="inlineStr">
        <is>
          <t>Bereich</t>
        </is>
      </c>
      <c r="H6219" t="inlineStr">
        <is>
          <t>ID_gesamt</t>
        </is>
      </c>
      <c r="I6219" t="inlineStr">
        <is>
          <t>Sprache</t>
        </is>
      </c>
      <c r="J6219" t="inlineStr">
        <is>
          <t>Duplikat</t>
        </is>
      </c>
      <c r="K6219" t="inlineStr">
        <is>
          <t>Frage_Hash</t>
        </is>
      </c>
      <c r="L6219" t="inlineStr">
        <is>
          <t>Duplikat_Gruppe</t>
        </is>
      </c>
      <c r="M6219" t="inlineStr">
        <is>
          <t>Cluster_Duplikate</t>
        </is>
      </c>
      <c r="N6219" t="inlineStr">
        <is>
          <t>Cluster_Final</t>
        </is>
      </c>
    </row>
    <row r="6220">
      <c r="A6220" t="n">
        <v>2</v>
      </c>
      <c r="B6220" s="2" t="n">
        <v>43758</v>
      </c>
      <c r="C6220" t="n">
        <v>41</v>
      </c>
      <c r="D6220" t="inlineStr">
        <is>
          <t>Soll der Staat die Schaffung von familienergänzenden Betreuungsstrukturen finanziell stärker unterstützen?</t>
        </is>
      </c>
      <c r="E6220" t="inlineStr">
        <is>
          <t>options4</t>
        </is>
      </c>
      <c r="F6220" t="n">
        <v>4160</v>
      </c>
      <c r="G6220" t="inlineStr">
        <is>
          <t>Sozialstaat &amp; Familie</t>
        </is>
      </c>
      <c r="H6220" t="inlineStr">
        <is>
          <t>Q00008</t>
        </is>
      </c>
      <c r="I6220" t="inlineStr">
        <is>
          <t>de</t>
        </is>
      </c>
      <c r="J6220" t="b">
        <v>1</v>
      </c>
      <c r="K6220" t="inlineStr">
        <is>
          <t>bdce2dde3f5ba00a154c45ac3ae8aad7</t>
        </is>
      </c>
      <c r="L6220" t="inlineStr">
        <is>
          <t>bdce2dde3f5ba00a154c45ac3ae8aad7</t>
        </is>
      </c>
      <c r="M6220" t="n">
        <v>8</v>
      </c>
      <c r="N6220" t="n">
        <v>8</v>
      </c>
    </row>
    <row r="6221">
      <c r="A6221" t="n">
        <v>222</v>
      </c>
      <c r="B6221" t="n">
        <v>2019</v>
      </c>
      <c r="C6221" t="n">
        <v>3413</v>
      </c>
      <c r="D6221" t="inlineStr">
        <is>
          <t>Soll der Staat die Schaffung von familienergänzenden Betreuungsstrukturen finanziell stärker unterstützen?</t>
        </is>
      </c>
      <c r="E6221" t="inlineStr">
        <is>
          <t>Standard-4</t>
        </is>
      </c>
      <c r="F6221" t="n">
        <v>12</v>
      </c>
      <c r="G6221" t="inlineStr">
        <is>
          <t>Sozialstaat &amp; Familie</t>
        </is>
      </c>
      <c r="H6221" t="inlineStr">
        <is>
          <t>Q05888</t>
        </is>
      </c>
      <c r="I6221" t="inlineStr">
        <is>
          <t>de</t>
        </is>
      </c>
      <c r="J6221" t="b">
        <v>1</v>
      </c>
      <c r="K6221" t="inlineStr">
        <is>
          <t>bdce2dde3f5ba00a154c45ac3ae8aad7</t>
        </is>
      </c>
      <c r="L6221" t="inlineStr">
        <is>
          <t>bdce2dde3f5ba00a154c45ac3ae8aad7</t>
        </is>
      </c>
      <c r="M6221" t="n">
        <v>8</v>
      </c>
      <c r="N6221" t="n">
        <v>8</v>
      </c>
    </row>
    <row r="6222">
      <c r="A6222" t="n">
        <v>222</v>
      </c>
      <c r="B6222" t="n">
        <v>2019</v>
      </c>
      <c r="C6222" t="n">
        <v>3413</v>
      </c>
      <c r="D6222" t="inlineStr">
        <is>
          <t>Soll der Staat die Schaffung von familienergänzenden Betreuungsstrukturen finanziell stärker unterstützen?</t>
        </is>
      </c>
      <c r="E6222" t="inlineStr">
        <is>
          <t>Standard-4</t>
        </is>
      </c>
      <c r="F6222" t="n">
        <v>12</v>
      </c>
      <c r="G6222" t="inlineStr">
        <is>
          <t>Sozialstaat &amp; Familie</t>
        </is>
      </c>
      <c r="H6222" t="inlineStr">
        <is>
          <t>Q07635</t>
        </is>
      </c>
      <c r="I6222" t="inlineStr">
        <is>
          <t>de</t>
        </is>
      </c>
      <c r="J6222" t="b">
        <v>1</v>
      </c>
      <c r="K6222" t="inlineStr">
        <is>
          <t>bdce2dde3f5ba00a154c45ac3ae8aad7</t>
        </is>
      </c>
      <c r="L6222" t="inlineStr">
        <is>
          <t>bdce2dde3f5ba00a154c45ac3ae8aad7</t>
        </is>
      </c>
      <c r="M6222" t="n">
        <v>8</v>
      </c>
      <c r="N6222" t="n">
        <v>8</v>
      </c>
    </row>
    <row r="6224">
      <c r="A6224" s="1">
        <f>== Cluster 295 – 3 Fragen – alle Fragen identisch ===</f>
        <v/>
      </c>
      <c r="B6224" s="1" t="n"/>
      <c r="C6224" s="1" t="n"/>
      <c r="D6224" s="1" t="n"/>
      <c r="E6224" s="1" t="n"/>
      <c r="F6224" s="1" t="n"/>
      <c r="G6224" s="1" t="n"/>
      <c r="H6224" s="1" t="n"/>
      <c r="I6224" s="1" t="n"/>
      <c r="J6224" s="1" t="n"/>
      <c r="K6224" s="1" t="n"/>
      <c r="L6224" s="1" t="n"/>
      <c r="M6224" s="1" t="n"/>
      <c r="N6224" s="1" t="n"/>
    </row>
    <row r="6225">
      <c r="A6225" t="inlineStr">
        <is>
          <t>ID_Wahl</t>
        </is>
      </c>
      <c r="B6225" t="inlineStr">
        <is>
          <t>Datum</t>
        </is>
      </c>
      <c r="C6225" t="inlineStr">
        <is>
          <t>Frage_ID</t>
        </is>
      </c>
      <c r="D6225" t="inlineStr">
        <is>
          <t>Frage_Text</t>
        </is>
      </c>
      <c r="E6225" t="inlineStr">
        <is>
          <t>Frage_Typ</t>
        </is>
      </c>
      <c r="F6225" t="inlineStr">
        <is>
          <t>Bereich_ID</t>
        </is>
      </c>
      <c r="G6225" t="inlineStr">
        <is>
          <t>Bereich</t>
        </is>
      </c>
      <c r="H6225" t="inlineStr">
        <is>
          <t>ID_gesamt</t>
        </is>
      </c>
      <c r="I6225" t="inlineStr">
        <is>
          <t>Sprache</t>
        </is>
      </c>
      <c r="J6225" t="inlineStr">
        <is>
          <t>Duplikat</t>
        </is>
      </c>
      <c r="K6225" t="inlineStr">
        <is>
          <t>Frage_Hash</t>
        </is>
      </c>
      <c r="L6225" t="inlineStr">
        <is>
          <t>Duplikat_Gruppe</t>
        </is>
      </c>
      <c r="M6225" t="inlineStr">
        <is>
          <t>Cluster_Duplikate</t>
        </is>
      </c>
      <c r="N6225" t="inlineStr">
        <is>
          <t>Cluster_Final</t>
        </is>
      </c>
    </row>
    <row r="6226">
      <c r="A6226" t="n">
        <v>32</v>
      </c>
      <c r="B6226" s="2" t="n">
        <v>44164</v>
      </c>
      <c r="C6226" t="n">
        <v>2778</v>
      </c>
      <c r="D6226" t="inlineStr">
        <is>
          <t>Soll sich die Gemeinde stärker für eine soziale Durchmischung von Wohnzonen einsetzen?</t>
        </is>
      </c>
      <c r="E6226" t="inlineStr">
        <is>
          <t>options4</t>
        </is>
      </c>
      <c r="F6226" t="n">
        <v>5557</v>
      </c>
      <c r="G6226" t="inlineStr">
        <is>
          <t>Gemeindeentwicklung</t>
        </is>
      </c>
      <c r="H6226" t="inlineStr">
        <is>
          <t>Q00815</t>
        </is>
      </c>
      <c r="I6226" t="inlineStr">
        <is>
          <t>de</t>
        </is>
      </c>
      <c r="J6226" t="b">
        <v>1</v>
      </c>
      <c r="K6226" t="inlineStr">
        <is>
          <t>aa198b4523fe549230bc14401e840e07</t>
        </is>
      </c>
      <c r="L6226" t="inlineStr">
        <is>
          <t>aa198b4523fe549230bc14401e840e07</t>
        </is>
      </c>
      <c r="M6226" t="n">
        <v>295</v>
      </c>
      <c r="N6226" t="n">
        <v>295</v>
      </c>
    </row>
    <row r="6227">
      <c r="A6227" t="n">
        <v>1121</v>
      </c>
      <c r="B6227" s="2" t="n">
        <v>45557</v>
      </c>
      <c r="C6227" t="n">
        <v>32670</v>
      </c>
      <c r="D6227" t="inlineStr">
        <is>
          <t>Soll sich die Gemeinde stärker für eine soziale Durchmischung von Wohnzonen einsetzen?</t>
        </is>
      </c>
      <c r="E6227" t="inlineStr">
        <is>
          <t>options4</t>
        </is>
      </c>
      <c r="F6227" t="n">
        <v>11553</v>
      </c>
      <c r="G6227" t="inlineStr">
        <is>
          <t xml:space="preserve">Gemeindeentwicklung &amp; Raumplanung </t>
        </is>
      </c>
      <c r="H6227" t="inlineStr">
        <is>
          <t>Q03292</t>
        </is>
      </c>
      <c r="I6227" t="inlineStr">
        <is>
          <t>de</t>
        </is>
      </c>
      <c r="J6227" t="b">
        <v>1</v>
      </c>
      <c r="K6227" t="inlineStr">
        <is>
          <t>aa198b4523fe549230bc14401e840e07</t>
        </is>
      </c>
      <c r="L6227" t="inlineStr">
        <is>
          <t>aa198b4523fe549230bc14401e840e07</t>
        </is>
      </c>
      <c r="M6227" t="n">
        <v>295</v>
      </c>
      <c r="N6227" t="n">
        <v>295</v>
      </c>
    </row>
    <row r="6228">
      <c r="A6228" t="n">
        <v>1131</v>
      </c>
      <c r="B6228" s="2" t="n">
        <v>45620</v>
      </c>
      <c r="C6228" t="n">
        <v>33109</v>
      </c>
      <c r="D6228" t="inlineStr">
        <is>
          <t>Soll sich die Gemeinde stärker für eine soziale Durchmischung von Wohnzonen einsetzen?</t>
        </is>
      </c>
      <c r="E6228" t="inlineStr">
        <is>
          <t>options4</t>
        </is>
      </c>
      <c r="F6228" t="n">
        <v>11660</v>
      </c>
      <c r="G6228" t="inlineStr">
        <is>
          <t>Gemeindeentwicklung &amp; Raumplanung</t>
        </is>
      </c>
      <c r="H6228" t="inlineStr">
        <is>
          <t>Q03539</t>
        </is>
      </c>
      <c r="I6228" t="inlineStr">
        <is>
          <t>de</t>
        </is>
      </c>
      <c r="J6228" t="b">
        <v>1</v>
      </c>
      <c r="K6228" t="inlineStr">
        <is>
          <t>aa198b4523fe549230bc14401e840e07</t>
        </is>
      </c>
      <c r="L6228" t="inlineStr">
        <is>
          <t>aa198b4523fe549230bc14401e840e07</t>
        </is>
      </c>
      <c r="M6228" t="n">
        <v>295</v>
      </c>
      <c r="N6228" t="n">
        <v>295</v>
      </c>
    </row>
    <row r="6230">
      <c r="A6230" s="1">
        <f>== Cluster 293 – 3 Fragen – alle Fragen identisch ===</f>
        <v/>
      </c>
      <c r="B6230" s="1" t="n"/>
      <c r="C6230" s="1" t="n"/>
      <c r="D6230" s="1" t="n"/>
      <c r="E6230" s="1" t="n"/>
      <c r="F6230" s="1" t="n"/>
      <c r="G6230" s="1" t="n"/>
      <c r="H6230" s="1" t="n"/>
      <c r="I6230" s="1" t="n"/>
      <c r="J6230" s="1" t="n"/>
      <c r="K6230" s="1" t="n"/>
      <c r="L6230" s="1" t="n"/>
      <c r="M6230" s="1" t="n"/>
      <c r="N6230" s="1" t="n"/>
    </row>
    <row r="6231">
      <c r="A6231" t="inlineStr">
        <is>
          <t>ID_Wahl</t>
        </is>
      </c>
      <c r="B6231" t="inlineStr">
        <is>
          <t>Datum</t>
        </is>
      </c>
      <c r="C6231" t="inlineStr">
        <is>
          <t>Frage_ID</t>
        </is>
      </c>
      <c r="D6231" t="inlineStr">
        <is>
          <t>Frage_Text</t>
        </is>
      </c>
      <c r="E6231" t="inlineStr">
        <is>
          <t>Frage_Typ</t>
        </is>
      </c>
      <c r="F6231" t="inlineStr">
        <is>
          <t>Bereich_ID</t>
        </is>
      </c>
      <c r="G6231" t="inlineStr">
        <is>
          <t>Bereich</t>
        </is>
      </c>
      <c r="H6231" t="inlineStr">
        <is>
          <t>ID_gesamt</t>
        </is>
      </c>
      <c r="I6231" t="inlineStr">
        <is>
          <t>Sprache</t>
        </is>
      </c>
      <c r="J6231" t="inlineStr">
        <is>
          <t>Duplikat</t>
        </is>
      </c>
      <c r="K6231" t="inlineStr">
        <is>
          <t>Frage_Hash</t>
        </is>
      </c>
      <c r="L6231" t="inlineStr">
        <is>
          <t>Duplikat_Gruppe</t>
        </is>
      </c>
      <c r="M6231" t="inlineStr">
        <is>
          <t>Cluster_Duplikate</t>
        </is>
      </c>
      <c r="N6231" t="inlineStr">
        <is>
          <t>Cluster_Final</t>
        </is>
      </c>
    </row>
    <row r="6232">
      <c r="A6232" t="n">
        <v>32</v>
      </c>
      <c r="B6232" s="2" t="n">
        <v>44164</v>
      </c>
      <c r="C6232" t="n">
        <v>2736</v>
      </c>
      <c r="D6232" t="inlineStr">
        <is>
          <t>Haben für Sie Steuersenkungen in den nächsten vier Jahren Priorität?</t>
        </is>
      </c>
      <c r="E6232" t="inlineStr">
        <is>
          <t>options4</t>
        </is>
      </c>
      <c r="F6232" t="n">
        <v>4417</v>
      </c>
      <c r="G6232" t="inlineStr">
        <is>
          <t>Finanzen &amp; Steuern</t>
        </is>
      </c>
      <c r="H6232" t="inlineStr">
        <is>
          <t>Q00794</t>
        </is>
      </c>
      <c r="I6232" t="inlineStr">
        <is>
          <t>de</t>
        </is>
      </c>
      <c r="J6232" t="b">
        <v>1</v>
      </c>
      <c r="K6232" t="inlineStr">
        <is>
          <t>0f5a8f5def3c1101b1aadb41c9412334</t>
        </is>
      </c>
      <c r="L6232" t="inlineStr">
        <is>
          <t>0f5a8f5def3c1101b1aadb41c9412334</t>
        </is>
      </c>
      <c r="M6232" t="n">
        <v>293</v>
      </c>
      <c r="N6232" t="n">
        <v>293</v>
      </c>
    </row>
    <row r="6233">
      <c r="A6233" t="n">
        <v>83</v>
      </c>
      <c r="B6233" s="2" t="n">
        <v>44605</v>
      </c>
      <c r="C6233" t="n">
        <v>4804</v>
      </c>
      <c r="D6233" t="inlineStr">
        <is>
          <t>Haben für Sie Steuersenkungen in den nächsten vier Jahren Priorität?</t>
        </is>
      </c>
      <c r="E6233" t="inlineStr">
        <is>
          <t>options4</t>
        </is>
      </c>
      <c r="F6233" t="n">
        <v>4489</v>
      </c>
      <c r="G6233" t="inlineStr">
        <is>
          <t>Finanzen &amp; Steuern</t>
        </is>
      </c>
      <c r="H6233" t="inlineStr">
        <is>
          <t>Q01469</t>
        </is>
      </c>
      <c r="I6233" t="inlineStr">
        <is>
          <t>de</t>
        </is>
      </c>
      <c r="J6233" t="b">
        <v>1</v>
      </c>
      <c r="K6233" t="inlineStr">
        <is>
          <t>0f5a8f5def3c1101b1aadb41c9412334</t>
        </is>
      </c>
      <c r="L6233" t="inlineStr">
        <is>
          <t>0f5a8f5def3c1101b1aadb41c9412334</t>
        </is>
      </c>
      <c r="M6233" t="n">
        <v>293</v>
      </c>
      <c r="N6233" t="n">
        <v>293</v>
      </c>
    </row>
    <row r="6234">
      <c r="A6234" t="n">
        <v>111</v>
      </c>
      <c r="B6234" s="2" t="n">
        <v>44696</v>
      </c>
      <c r="C6234" t="n">
        <v>5950</v>
      </c>
      <c r="D6234" t="inlineStr">
        <is>
          <t>Haben für Sie Steuersenkungen in den nächsten vier Jahren Priorität?</t>
        </is>
      </c>
      <c r="E6234" t="inlineStr">
        <is>
          <t>options4</t>
        </is>
      </c>
      <c r="F6234" t="n">
        <v>4502</v>
      </c>
      <c r="G6234" t="inlineStr">
        <is>
          <t>Finanzen &amp; Steuern</t>
        </is>
      </c>
      <c r="H6234" t="inlineStr">
        <is>
          <t>Q02013</t>
        </is>
      </c>
      <c r="I6234" t="inlineStr">
        <is>
          <t>de</t>
        </is>
      </c>
      <c r="J6234" t="b">
        <v>1</v>
      </c>
      <c r="K6234" t="inlineStr">
        <is>
          <t>0f5a8f5def3c1101b1aadb41c9412334</t>
        </is>
      </c>
      <c r="L6234" t="inlineStr">
        <is>
          <t>0f5a8f5def3c1101b1aadb41c9412334</t>
        </is>
      </c>
      <c r="M6234" t="n">
        <v>293</v>
      </c>
      <c r="N6234" t="n">
        <v>293</v>
      </c>
    </row>
    <row r="6236">
      <c r="A6236" s="1">
        <f>== Cluster 897 – 3 Fragen – alle Fragen identisch ===</f>
        <v/>
      </c>
      <c r="B6236" s="1" t="n"/>
      <c r="C6236" s="1" t="n"/>
      <c r="D6236" s="1" t="n"/>
      <c r="E6236" s="1" t="n"/>
      <c r="F6236" s="1" t="n"/>
      <c r="G6236" s="1" t="n"/>
      <c r="H6236" s="1" t="n"/>
      <c r="I6236" s="1" t="n"/>
      <c r="J6236" s="1" t="n"/>
      <c r="K6236" s="1" t="n"/>
      <c r="L6236" s="1" t="n"/>
      <c r="M6236" s="1" t="n"/>
      <c r="N6236" s="1" t="n"/>
    </row>
    <row r="6237">
      <c r="A6237" t="inlineStr">
        <is>
          <t>ID_Wahl</t>
        </is>
      </c>
      <c r="B6237" t="inlineStr">
        <is>
          <t>Datum</t>
        </is>
      </c>
      <c r="C6237" t="inlineStr">
        <is>
          <t>Frage_ID</t>
        </is>
      </c>
      <c r="D6237" t="inlineStr">
        <is>
          <t>Frage_Text</t>
        </is>
      </c>
      <c r="E6237" t="inlineStr">
        <is>
          <t>Frage_Typ</t>
        </is>
      </c>
      <c r="F6237" t="inlineStr">
        <is>
          <t>Bereich_ID</t>
        </is>
      </c>
      <c r="G6237" t="inlineStr">
        <is>
          <t>Bereich</t>
        </is>
      </c>
      <c r="H6237" t="inlineStr">
        <is>
          <t>ID_gesamt</t>
        </is>
      </c>
      <c r="I6237" t="inlineStr">
        <is>
          <t>Sprache</t>
        </is>
      </c>
      <c r="J6237" t="inlineStr">
        <is>
          <t>Duplikat</t>
        </is>
      </c>
      <c r="K6237" t="inlineStr">
        <is>
          <t>Frage_Hash</t>
        </is>
      </c>
      <c r="L6237" t="inlineStr">
        <is>
          <t>Duplikat_Gruppe</t>
        </is>
      </c>
      <c r="M6237" t="inlineStr">
        <is>
          <t>Cluster_Duplikate</t>
        </is>
      </c>
      <c r="N6237" t="inlineStr">
        <is>
          <t>Cluster_Final</t>
        </is>
      </c>
    </row>
    <row r="6238">
      <c r="A6238" t="n">
        <v>100</v>
      </c>
      <c r="B6238" t="n">
        <v>2016</v>
      </c>
      <c r="C6238" t="n">
        <v>1602</v>
      </c>
      <c r="D6238" t="inlineStr">
        <is>
          <t>Soll sich der Kanton St. Gallen stärker - auch finanziell - für die Integration der Ausländerinnen und Ausländer einsetzen?</t>
        </is>
      </c>
      <c r="E6238" t="inlineStr">
        <is>
          <t>Standard-4</t>
        </is>
      </c>
      <c r="F6238" t="n">
        <v>9</v>
      </c>
      <c r="G6238" t="inlineStr">
        <is>
          <t>Migration &amp; Integration</t>
        </is>
      </c>
      <c r="H6238" t="inlineStr">
        <is>
          <t>Q05051</t>
        </is>
      </c>
      <c r="I6238" t="inlineStr">
        <is>
          <t>de</t>
        </is>
      </c>
      <c r="J6238" t="b">
        <v>1</v>
      </c>
      <c r="K6238" t="inlineStr">
        <is>
          <t>dd3e1b5e49a9a85c6e122b7e700f3fb0</t>
        </is>
      </c>
      <c r="L6238" t="inlineStr">
        <is>
          <t>dd3e1b5e49a9a85c6e122b7e700f3fb0</t>
        </is>
      </c>
      <c r="M6238" t="n">
        <v>897</v>
      </c>
      <c r="N6238" t="n">
        <v>897</v>
      </c>
    </row>
    <row r="6239">
      <c r="A6239" t="n">
        <v>8</v>
      </c>
      <c r="B6239" t="n">
        <v>2012</v>
      </c>
      <c r="C6239" t="n">
        <v>146</v>
      </c>
      <c r="D6239" t="inlineStr">
        <is>
          <t>Soll sich der Kanton St. Gallen stärker - auch finanziell - für die Integration der Ausländerinnen und Ausländer einsetzen?</t>
        </is>
      </c>
      <c r="E6239" t="inlineStr">
        <is>
          <t>Standard-4</t>
        </is>
      </c>
      <c r="F6239" t="n">
        <v>9</v>
      </c>
      <c r="G6239" t="inlineStr">
        <is>
          <t>Migration &amp; Integration</t>
        </is>
      </c>
      <c r="H6239" t="inlineStr">
        <is>
          <t>Q07774</t>
        </is>
      </c>
      <c r="I6239" t="inlineStr">
        <is>
          <t>de</t>
        </is>
      </c>
      <c r="J6239" t="b">
        <v>1</v>
      </c>
      <c r="K6239" t="inlineStr">
        <is>
          <t>dd3e1b5e49a9a85c6e122b7e700f3fb0</t>
        </is>
      </c>
      <c r="L6239" t="inlineStr">
        <is>
          <t>dd3e1b5e49a9a85c6e122b7e700f3fb0</t>
        </is>
      </c>
      <c r="M6239" t="n">
        <v>897</v>
      </c>
      <c r="N6239" t="n">
        <v>897</v>
      </c>
    </row>
    <row r="6240">
      <c r="A6240" t="n">
        <v>100</v>
      </c>
      <c r="B6240" t="n">
        <v>2016</v>
      </c>
      <c r="C6240" t="n">
        <v>1602</v>
      </c>
      <c r="D6240" t="inlineStr">
        <is>
          <t>Soll sich der Kanton St. Gallen stärker - auch finanziell - für die Integration der Ausländerinnen und Ausländer einsetzen?</t>
        </is>
      </c>
      <c r="E6240" t="inlineStr">
        <is>
          <t>Standard-4</t>
        </is>
      </c>
      <c r="F6240" t="n">
        <v>9</v>
      </c>
      <c r="G6240" t="inlineStr">
        <is>
          <t>Migration &amp; Integration</t>
        </is>
      </c>
      <c r="H6240" t="inlineStr">
        <is>
          <t>Q07822</t>
        </is>
      </c>
      <c r="I6240" t="inlineStr">
        <is>
          <t>de</t>
        </is>
      </c>
      <c r="J6240" t="b">
        <v>1</v>
      </c>
      <c r="K6240" t="inlineStr">
        <is>
          <t>dd3e1b5e49a9a85c6e122b7e700f3fb0</t>
        </is>
      </c>
      <c r="L6240" t="inlineStr">
        <is>
          <t>dd3e1b5e49a9a85c6e122b7e700f3fb0</t>
        </is>
      </c>
      <c r="M6240" t="n">
        <v>897</v>
      </c>
      <c r="N6240" t="n">
        <v>897</v>
      </c>
    </row>
    <row r="6242">
      <c r="A6242" s="1">
        <f>== Cluster 288 – 3 Fragen – alle Fragen identisch ===</f>
        <v/>
      </c>
      <c r="B6242" s="1" t="n"/>
      <c r="C6242" s="1" t="n"/>
      <c r="D6242" s="1" t="n"/>
      <c r="E6242" s="1" t="n"/>
      <c r="F6242" s="1" t="n"/>
      <c r="G6242" s="1" t="n"/>
      <c r="H6242" s="1" t="n"/>
      <c r="I6242" s="1" t="n"/>
      <c r="J6242" s="1" t="n"/>
      <c r="K6242" s="1" t="n"/>
      <c r="L6242" s="1" t="n"/>
      <c r="M6242" s="1" t="n"/>
      <c r="N6242" s="1" t="n"/>
    </row>
    <row r="6243">
      <c r="A6243" t="inlineStr">
        <is>
          <t>ID_Wahl</t>
        </is>
      </c>
      <c r="B6243" t="inlineStr">
        <is>
          <t>Datum</t>
        </is>
      </c>
      <c r="C6243" t="inlineStr">
        <is>
          <t>Frage_ID</t>
        </is>
      </c>
      <c r="D6243" t="inlineStr">
        <is>
          <t>Frage_Text</t>
        </is>
      </c>
      <c r="E6243" t="inlineStr">
        <is>
          <t>Frage_Typ</t>
        </is>
      </c>
      <c r="F6243" t="inlineStr">
        <is>
          <t>Bereich_ID</t>
        </is>
      </c>
      <c r="G6243" t="inlineStr">
        <is>
          <t>Bereich</t>
        </is>
      </c>
      <c r="H6243" t="inlineStr">
        <is>
          <t>ID_gesamt</t>
        </is>
      </c>
      <c r="I6243" t="inlineStr">
        <is>
          <t>Sprache</t>
        </is>
      </c>
      <c r="J6243" t="inlineStr">
        <is>
          <t>Duplikat</t>
        </is>
      </c>
      <c r="K6243" t="inlineStr">
        <is>
          <t>Frage_Hash</t>
        </is>
      </c>
      <c r="L6243" t="inlineStr">
        <is>
          <t>Duplikat_Gruppe</t>
        </is>
      </c>
      <c r="M6243" t="inlineStr">
        <is>
          <t>Cluster_Duplikate</t>
        </is>
      </c>
      <c r="N6243" t="inlineStr">
        <is>
          <t>Cluster_Final</t>
        </is>
      </c>
    </row>
    <row r="6244">
      <c r="A6244" t="n">
        <v>33</v>
      </c>
      <c r="B6244" s="2" t="n">
        <v>44164</v>
      </c>
      <c r="C6244" t="n">
        <v>2640</v>
      </c>
      <c r="D6244" t="inlineStr">
        <is>
          <t>Würden Sie die Einführung der Individualbesteuerung (Ehepaare werden getrennt als Einzelpersonen besteuert) befürworten?</t>
        </is>
      </c>
      <c r="E6244" t="inlineStr">
        <is>
          <t>options4</t>
        </is>
      </c>
      <c r="F6244" t="n">
        <v>4433</v>
      </c>
      <c r="G6244" t="inlineStr">
        <is>
          <t>Finanzen &amp; Steuern</t>
        </is>
      </c>
      <c r="H6244" t="inlineStr">
        <is>
          <t>Q00746</t>
        </is>
      </c>
      <c r="I6244" t="inlineStr">
        <is>
          <t>de</t>
        </is>
      </c>
      <c r="J6244" t="b">
        <v>1</v>
      </c>
      <c r="K6244" t="inlineStr">
        <is>
          <t>f709b284801ccc4cba3e85f970d74c6c</t>
        </is>
      </c>
      <c r="L6244" t="inlineStr">
        <is>
          <t>f709b284801ccc4cba3e85f970d74c6c</t>
        </is>
      </c>
      <c r="M6244" t="n">
        <v>288</v>
      </c>
      <c r="N6244" t="n">
        <v>288</v>
      </c>
    </row>
    <row r="6245">
      <c r="A6245" t="n">
        <v>111</v>
      </c>
      <c r="B6245" s="2" t="n">
        <v>44696</v>
      </c>
      <c r="C6245" t="n">
        <v>5956</v>
      </c>
      <c r="D6245" t="inlineStr">
        <is>
          <t>Würden Sie die Einführung der Individualbesteuerung (Ehepaare werden getrennt als Einzelpersonen besteuert) befürworten?</t>
        </is>
      </c>
      <c r="E6245" t="inlineStr">
        <is>
          <t>options4</t>
        </is>
      </c>
      <c r="F6245" t="n">
        <v>4502</v>
      </c>
      <c r="G6245" t="inlineStr">
        <is>
          <t>Finanzen &amp; Steuern</t>
        </is>
      </c>
      <c r="H6245" t="inlineStr">
        <is>
          <t>Q02016</t>
        </is>
      </c>
      <c r="I6245" t="inlineStr">
        <is>
          <t>de</t>
        </is>
      </c>
      <c r="J6245" t="b">
        <v>1</v>
      </c>
      <c r="K6245" t="inlineStr">
        <is>
          <t>f709b284801ccc4cba3e85f970d74c6c</t>
        </is>
      </c>
      <c r="L6245" t="inlineStr">
        <is>
          <t>f709b284801ccc4cba3e85f970d74c6c</t>
        </is>
      </c>
      <c r="M6245" t="n">
        <v>288</v>
      </c>
      <c r="N6245" t="n">
        <v>288</v>
      </c>
    </row>
    <row r="6246">
      <c r="A6246" t="n">
        <v>113</v>
      </c>
      <c r="B6246" s="2" t="n">
        <v>44696</v>
      </c>
      <c r="C6246" t="n">
        <v>6035</v>
      </c>
      <c r="D6246" t="inlineStr">
        <is>
          <t>Würden Sie die Einführung der Individualbesteuerung (Ehepaare werden getrennt als Einzelpersonen besteuert) befürworten?</t>
        </is>
      </c>
      <c r="E6246" t="inlineStr">
        <is>
          <t>options4</t>
        </is>
      </c>
      <c r="F6246" t="n">
        <v>4504</v>
      </c>
      <c r="G6246" t="inlineStr">
        <is>
          <t>Finanzen &amp; Steuern</t>
        </is>
      </c>
      <c r="H6246" t="inlineStr">
        <is>
          <t>Q02063</t>
        </is>
      </c>
      <c r="I6246" t="inlineStr">
        <is>
          <t>de</t>
        </is>
      </c>
      <c r="J6246" t="b">
        <v>1</v>
      </c>
      <c r="K6246" t="inlineStr">
        <is>
          <t>f709b284801ccc4cba3e85f970d74c6c</t>
        </is>
      </c>
      <c r="L6246" t="inlineStr">
        <is>
          <t>f709b284801ccc4cba3e85f970d74c6c</t>
        </is>
      </c>
      <c r="M6246" t="n">
        <v>288</v>
      </c>
      <c r="N6246" t="n">
        <v>288</v>
      </c>
    </row>
    <row r="6248">
      <c r="A6248" s="1">
        <f>== Cluster 287 – 3 Fragen – alle Fragen identisch ===</f>
        <v/>
      </c>
      <c r="B6248" s="1" t="n"/>
      <c r="C6248" s="1" t="n"/>
      <c r="D6248" s="1" t="n"/>
      <c r="E6248" s="1" t="n"/>
      <c r="F6248" s="1" t="n"/>
      <c r="G6248" s="1" t="n"/>
      <c r="H6248" s="1" t="n"/>
      <c r="I6248" s="1" t="n"/>
      <c r="J6248" s="1" t="n"/>
      <c r="K6248" s="1" t="n"/>
      <c r="L6248" s="1" t="n"/>
      <c r="M6248" s="1" t="n"/>
      <c r="N6248" s="1" t="n"/>
    </row>
    <row r="6249">
      <c r="A6249" t="inlineStr">
        <is>
          <t>ID_Wahl</t>
        </is>
      </c>
      <c r="B6249" t="inlineStr">
        <is>
          <t>Datum</t>
        </is>
      </c>
      <c r="C6249" t="inlineStr">
        <is>
          <t>Frage_ID</t>
        </is>
      </c>
      <c r="D6249" t="inlineStr">
        <is>
          <t>Frage_Text</t>
        </is>
      </c>
      <c r="E6249" t="inlineStr">
        <is>
          <t>Frage_Typ</t>
        </is>
      </c>
      <c r="F6249" t="inlineStr">
        <is>
          <t>Bereich_ID</t>
        </is>
      </c>
      <c r="G6249" t="inlineStr">
        <is>
          <t>Bereich</t>
        </is>
      </c>
      <c r="H6249" t="inlineStr">
        <is>
          <t>ID_gesamt</t>
        </is>
      </c>
      <c r="I6249" t="inlineStr">
        <is>
          <t>Sprache</t>
        </is>
      </c>
      <c r="J6249" t="inlineStr">
        <is>
          <t>Duplikat</t>
        </is>
      </c>
      <c r="K6249" t="inlineStr">
        <is>
          <t>Frage_Hash</t>
        </is>
      </c>
      <c r="L6249" t="inlineStr">
        <is>
          <t>Duplikat_Gruppe</t>
        </is>
      </c>
      <c r="M6249" t="inlineStr">
        <is>
          <t>Cluster_Duplikate</t>
        </is>
      </c>
      <c r="N6249" t="inlineStr">
        <is>
          <t>Cluster_Final</t>
        </is>
      </c>
    </row>
    <row r="6250">
      <c r="A6250" t="n">
        <v>33</v>
      </c>
      <c r="B6250" s="2" t="n">
        <v>44164</v>
      </c>
      <c r="C6250" t="n">
        <v>2638</v>
      </c>
      <c r="D6250" t="inlineStr">
        <is>
          <t>Würden Sie eine Lockerung der kantonalen Bestimmungen bezüglich zusätzlicher Verschuldung der Berner Gemeinden begrüssen?</t>
        </is>
      </c>
      <c r="E6250" t="inlineStr">
        <is>
          <t>options4</t>
        </is>
      </c>
      <c r="F6250" t="n">
        <v>4433</v>
      </c>
      <c r="G6250" t="inlineStr">
        <is>
          <t>Finanzen &amp; Steuern</t>
        </is>
      </c>
      <c r="H6250" t="inlineStr">
        <is>
          <t>Q00745</t>
        </is>
      </c>
      <c r="I6250" t="inlineStr">
        <is>
          <t>de</t>
        </is>
      </c>
      <c r="J6250" t="b">
        <v>1</v>
      </c>
      <c r="K6250" t="inlineStr">
        <is>
          <t>dac1441e85897b0a5a591997e79afbbd</t>
        </is>
      </c>
      <c r="L6250" t="inlineStr">
        <is>
          <t>dac1441e85897b0a5a591997e79afbbd</t>
        </is>
      </c>
      <c r="M6250" t="n">
        <v>287</v>
      </c>
      <c r="N6250" t="n">
        <v>287</v>
      </c>
    </row>
    <row r="6251">
      <c r="A6251" t="n">
        <v>32</v>
      </c>
      <c r="B6251" s="2" t="n">
        <v>44164</v>
      </c>
      <c r="C6251" t="n">
        <v>2740</v>
      </c>
      <c r="D6251" t="inlineStr">
        <is>
          <t>Würden Sie eine Lockerung der kantonalen Bestimmungen bezüglich zusätzlicher Verschuldung der Berner Gemeinden begrüssen?</t>
        </is>
      </c>
      <c r="E6251" t="inlineStr">
        <is>
          <t>options4</t>
        </is>
      </c>
      <c r="F6251" t="n">
        <v>4417</v>
      </c>
      <c r="G6251" t="inlineStr">
        <is>
          <t>Finanzen &amp; Steuern</t>
        </is>
      </c>
      <c r="H6251" t="inlineStr">
        <is>
          <t>Q00796</t>
        </is>
      </c>
      <c r="I6251" t="inlineStr">
        <is>
          <t>de</t>
        </is>
      </c>
      <c r="J6251" t="b">
        <v>1</v>
      </c>
      <c r="K6251" t="inlineStr">
        <is>
          <t>dac1441e85897b0a5a591997e79afbbd</t>
        </is>
      </c>
      <c r="L6251" t="inlineStr">
        <is>
          <t>dac1441e85897b0a5a591997e79afbbd</t>
        </is>
      </c>
      <c r="M6251" t="n">
        <v>287</v>
      </c>
      <c r="N6251" t="n">
        <v>287</v>
      </c>
    </row>
    <row r="6252">
      <c r="A6252" t="n">
        <v>1121</v>
      </c>
      <c r="B6252" s="2" t="n">
        <v>45557</v>
      </c>
      <c r="C6252" t="n">
        <v>32663</v>
      </c>
      <c r="D6252" t="inlineStr">
        <is>
          <t>Würden Sie eine Lockerung der kantonalen Bestimmungen bezüglich zusätzlicher Verschuldung der Berner Gemeinden begrüssen?</t>
        </is>
      </c>
      <c r="E6252" t="inlineStr">
        <is>
          <t>options4</t>
        </is>
      </c>
      <c r="F6252" t="n">
        <v>11551</v>
      </c>
      <c r="G6252" t="inlineStr">
        <is>
          <t>Finanzen &amp; Steuern</t>
        </is>
      </c>
      <c r="H6252" t="inlineStr">
        <is>
          <t>Q03285</t>
        </is>
      </c>
      <c r="I6252" t="inlineStr">
        <is>
          <t>de</t>
        </is>
      </c>
      <c r="J6252" t="b">
        <v>1</v>
      </c>
      <c r="K6252" t="inlineStr">
        <is>
          <t>dac1441e85897b0a5a591997e79afbbd</t>
        </is>
      </c>
      <c r="L6252" t="inlineStr">
        <is>
          <t>dac1441e85897b0a5a591997e79afbbd</t>
        </is>
      </c>
      <c r="M6252" t="n">
        <v>287</v>
      </c>
      <c r="N6252" t="n">
        <v>287</v>
      </c>
    </row>
    <row r="6254">
      <c r="A6254" s="1">
        <f>== Cluster 283 – 3 Fragen – alle Fragen identisch ===</f>
        <v/>
      </c>
      <c r="B6254" s="1" t="n"/>
      <c r="C6254" s="1" t="n"/>
      <c r="D6254" s="1" t="n"/>
      <c r="E6254" s="1" t="n"/>
      <c r="F6254" s="1" t="n"/>
      <c r="G6254" s="1" t="n"/>
      <c r="H6254" s="1" t="n"/>
      <c r="I6254" s="1" t="n"/>
      <c r="J6254" s="1" t="n"/>
      <c r="K6254" s="1" t="n"/>
      <c r="L6254" s="1" t="n"/>
      <c r="M6254" s="1" t="n"/>
      <c r="N6254" s="1" t="n"/>
    </row>
    <row r="6255">
      <c r="A6255" t="inlineStr">
        <is>
          <t>ID_Wahl</t>
        </is>
      </c>
      <c r="B6255" t="inlineStr">
        <is>
          <t>Datum</t>
        </is>
      </c>
      <c r="C6255" t="inlineStr">
        <is>
          <t>Frage_ID</t>
        </is>
      </c>
      <c r="D6255" t="inlineStr">
        <is>
          <t>Frage_Text</t>
        </is>
      </c>
      <c r="E6255" t="inlineStr">
        <is>
          <t>Frage_Typ</t>
        </is>
      </c>
      <c r="F6255" t="inlineStr">
        <is>
          <t>Bereich_ID</t>
        </is>
      </c>
      <c r="G6255" t="inlineStr">
        <is>
          <t>Bereich</t>
        </is>
      </c>
      <c r="H6255" t="inlineStr">
        <is>
          <t>ID_gesamt</t>
        </is>
      </c>
      <c r="I6255" t="inlineStr">
        <is>
          <t>Sprache</t>
        </is>
      </c>
      <c r="J6255" t="inlineStr">
        <is>
          <t>Duplikat</t>
        </is>
      </c>
      <c r="K6255" t="inlineStr">
        <is>
          <t>Frage_Hash</t>
        </is>
      </c>
      <c r="L6255" t="inlineStr">
        <is>
          <t>Duplikat_Gruppe</t>
        </is>
      </c>
      <c r="M6255" t="inlineStr">
        <is>
          <t>Cluster_Duplikate</t>
        </is>
      </c>
      <c r="N6255" t="inlineStr">
        <is>
          <t>Cluster_Final</t>
        </is>
      </c>
    </row>
    <row r="6256">
      <c r="A6256" t="n">
        <v>25</v>
      </c>
      <c r="B6256" s="2" t="n">
        <v>44129</v>
      </c>
      <c r="C6256" t="n">
        <v>2507</v>
      </c>
      <c r="D6256" t="inlineStr">
        <is>
          <t xml:space="preserve">Sollen Schulen Dispense aus religiösen Gründen für einzelne Fächer oder Veranstaltungen bewilligen können (z.B. Sport- oder Sexualkundeunterricht )? </t>
        </is>
      </c>
      <c r="E6256" t="inlineStr">
        <is>
          <t>options4</t>
        </is>
      </c>
      <c r="F6256" t="n">
        <v>4927</v>
      </c>
      <c r="G6256" t="inlineStr">
        <is>
          <t>Bildung &amp; Schule</t>
        </is>
      </c>
      <c r="H6256" t="inlineStr">
        <is>
          <t>Q00679</t>
        </is>
      </c>
      <c r="I6256" t="inlineStr">
        <is>
          <t>de</t>
        </is>
      </c>
      <c r="J6256" t="b">
        <v>1</v>
      </c>
      <c r="K6256" t="inlineStr">
        <is>
          <t>e32a2a5d4e57b5f2af8f228d2523f4ff</t>
        </is>
      </c>
      <c r="L6256" t="inlineStr">
        <is>
          <t>e32a2a5d4e57b5f2af8f228d2523f4ff</t>
        </is>
      </c>
      <c r="M6256" t="n">
        <v>283</v>
      </c>
      <c r="N6256" t="n">
        <v>283</v>
      </c>
    </row>
    <row r="6257">
      <c r="A6257" t="n">
        <v>33</v>
      </c>
      <c r="B6257" s="2" t="n">
        <v>44164</v>
      </c>
      <c r="C6257" t="n">
        <v>2602</v>
      </c>
      <c r="D6257" t="inlineStr">
        <is>
          <t xml:space="preserve">Sollen Schulen Dispense aus religiösen Gründen für einzelne Fächer oder Veranstaltungen bewilligen können (z.B. Sport- oder Sexualkundeunterricht )? </t>
        </is>
      </c>
      <c r="E6257" t="inlineStr">
        <is>
          <t>options4</t>
        </is>
      </c>
      <c r="F6257" t="n">
        <v>4928</v>
      </c>
      <c r="G6257" t="inlineStr">
        <is>
          <t>Bildung &amp; Schule</t>
        </is>
      </c>
      <c r="H6257" t="inlineStr">
        <is>
          <t>Q00727</t>
        </is>
      </c>
      <c r="I6257" t="inlineStr">
        <is>
          <t>de</t>
        </is>
      </c>
      <c r="J6257" t="b">
        <v>1</v>
      </c>
      <c r="K6257" t="inlineStr">
        <is>
          <t>e32a2a5d4e57b5f2af8f228d2523f4ff</t>
        </is>
      </c>
      <c r="L6257" t="inlineStr">
        <is>
          <t>e32a2a5d4e57b5f2af8f228d2523f4ff</t>
        </is>
      </c>
      <c r="M6257" t="n">
        <v>283</v>
      </c>
      <c r="N6257" t="n">
        <v>283</v>
      </c>
    </row>
    <row r="6258">
      <c r="A6258" t="n">
        <v>32</v>
      </c>
      <c r="B6258" s="2" t="n">
        <v>44164</v>
      </c>
      <c r="C6258" t="n">
        <v>2714</v>
      </c>
      <c r="D6258" t="inlineStr">
        <is>
          <t xml:space="preserve">Sollen Schulen Dispense aus religiösen Gründen für einzelne Fächer oder Veranstaltungen bewilligen können (z.B. Sport- oder Sexualkundeunterricht )? </t>
        </is>
      </c>
      <c r="E6258" t="inlineStr">
        <is>
          <t>options4</t>
        </is>
      </c>
      <c r="F6258" t="n">
        <v>4916</v>
      </c>
      <c r="G6258" t="inlineStr">
        <is>
          <t>Bildung &amp; Schule</t>
        </is>
      </c>
      <c r="H6258" t="inlineStr">
        <is>
          <t>Q00783</t>
        </is>
      </c>
      <c r="I6258" t="inlineStr">
        <is>
          <t>de</t>
        </is>
      </c>
      <c r="J6258" t="b">
        <v>1</v>
      </c>
      <c r="K6258" t="inlineStr">
        <is>
          <t>e32a2a5d4e57b5f2af8f228d2523f4ff</t>
        </is>
      </c>
      <c r="L6258" t="inlineStr">
        <is>
          <t>e32a2a5d4e57b5f2af8f228d2523f4ff</t>
        </is>
      </c>
      <c r="M6258" t="n">
        <v>283</v>
      </c>
      <c r="N6258" t="n">
        <v>283</v>
      </c>
    </row>
    <row r="6260">
      <c r="A6260" s="1">
        <f>== Cluster 281 – 3 Fragen – alle Fragen identisch ===</f>
        <v/>
      </c>
      <c r="B6260" s="1" t="n"/>
      <c r="C6260" s="1" t="n"/>
      <c r="D6260" s="1" t="n"/>
      <c r="E6260" s="1" t="n"/>
      <c r="F6260" s="1" t="n"/>
      <c r="G6260" s="1" t="n"/>
      <c r="H6260" s="1" t="n"/>
      <c r="I6260" s="1" t="n"/>
      <c r="J6260" s="1" t="n"/>
      <c r="K6260" s="1" t="n"/>
      <c r="L6260" s="1" t="n"/>
      <c r="M6260" s="1" t="n"/>
      <c r="N6260" s="1" t="n"/>
    </row>
    <row r="6261">
      <c r="A6261" t="inlineStr">
        <is>
          <t>ID_Wahl</t>
        </is>
      </c>
      <c r="B6261" t="inlineStr">
        <is>
          <t>Datum</t>
        </is>
      </c>
      <c r="C6261" t="inlineStr">
        <is>
          <t>Frage_ID</t>
        </is>
      </c>
      <c r="D6261" t="inlineStr">
        <is>
          <t>Frage_Text</t>
        </is>
      </c>
      <c r="E6261" t="inlineStr">
        <is>
          <t>Frage_Typ</t>
        </is>
      </c>
      <c r="F6261" t="inlineStr">
        <is>
          <t>Bereich_ID</t>
        </is>
      </c>
      <c r="G6261" t="inlineStr">
        <is>
          <t>Bereich</t>
        </is>
      </c>
      <c r="H6261" t="inlineStr">
        <is>
          <t>ID_gesamt</t>
        </is>
      </c>
      <c r="I6261" t="inlineStr">
        <is>
          <t>Sprache</t>
        </is>
      </c>
      <c r="J6261" t="inlineStr">
        <is>
          <t>Duplikat</t>
        </is>
      </c>
      <c r="K6261" t="inlineStr">
        <is>
          <t>Frage_Hash</t>
        </is>
      </c>
      <c r="L6261" t="inlineStr">
        <is>
          <t>Duplikat_Gruppe</t>
        </is>
      </c>
      <c r="M6261" t="inlineStr">
        <is>
          <t>Cluster_Duplikate</t>
        </is>
      </c>
      <c r="N6261" t="inlineStr">
        <is>
          <t>Cluster_Final</t>
        </is>
      </c>
    </row>
    <row r="6262">
      <c r="A6262" t="n">
        <v>45</v>
      </c>
      <c r="B6262" s="2" t="n">
        <v>44129</v>
      </c>
      <c r="C6262" t="n">
        <v>2305</v>
      </c>
      <c r="D6262" t="inlineStr">
        <is>
          <t>Sollen die Parteien auf kantonaler Ebene ihre Finanzierung vollständig offenlegen müssen?</t>
        </is>
      </c>
      <c r="E6262" t="inlineStr">
        <is>
          <t>options4</t>
        </is>
      </c>
      <c r="F6262" t="n">
        <v>5143</v>
      </c>
      <c r="G6262" t="inlineStr">
        <is>
          <t>Politisches System &amp; Digitalisierung</t>
        </is>
      </c>
      <c r="H6262" t="inlineStr">
        <is>
          <t>Q00660</t>
        </is>
      </c>
      <c r="I6262" t="inlineStr">
        <is>
          <t>de</t>
        </is>
      </c>
      <c r="J6262" t="b">
        <v>1</v>
      </c>
      <c r="K6262" t="inlineStr">
        <is>
          <t>e689e580eb9b5279a1e66ec0a974590c</t>
        </is>
      </c>
      <c r="L6262" t="inlineStr">
        <is>
          <t>e689e580eb9b5279a1e66ec0a974590c</t>
        </is>
      </c>
      <c r="M6262" t="n">
        <v>281</v>
      </c>
      <c r="N6262" t="n">
        <v>281</v>
      </c>
    </row>
    <row r="6263">
      <c r="A6263" t="n">
        <v>1125</v>
      </c>
      <c r="B6263" s="2" t="n">
        <v>45585</v>
      </c>
      <c r="C6263" t="n">
        <v>32921</v>
      </c>
      <c r="D6263" t="inlineStr">
        <is>
          <t>Sollen die Parteien auf kantonaler Ebene ihre Finanzierung vollständig offenlegen müssen?</t>
        </is>
      </c>
      <c r="E6263" t="inlineStr">
        <is>
          <t>options4</t>
        </is>
      </c>
      <c r="F6263" t="n">
        <v>11616</v>
      </c>
      <c r="G6263" t="inlineStr">
        <is>
          <t>Politisches System &amp; Digitalisierung</t>
        </is>
      </c>
      <c r="H6263" t="inlineStr">
        <is>
          <t>Q03451</t>
        </is>
      </c>
      <c r="I6263" t="inlineStr">
        <is>
          <t>de</t>
        </is>
      </c>
      <c r="J6263" t="b">
        <v>1</v>
      </c>
      <c r="K6263" t="inlineStr">
        <is>
          <t>e689e580eb9b5279a1e66ec0a974590c</t>
        </is>
      </c>
      <c r="L6263" t="inlineStr">
        <is>
          <t>e689e580eb9b5279a1e66ec0a974590c</t>
        </is>
      </c>
      <c r="M6263" t="n">
        <v>281</v>
      </c>
      <c r="N6263" t="n">
        <v>281</v>
      </c>
    </row>
    <row r="6264">
      <c r="A6264" t="n">
        <v>258</v>
      </c>
      <c r="B6264" t="n">
        <v>2020</v>
      </c>
      <c r="C6264" t="n">
        <v>4217</v>
      </c>
      <c r="D6264" t="inlineStr">
        <is>
          <t>Sollen die Parteien auf kantonaler Ebene ihre Finanzierung vollständig offenlegen müssen?</t>
        </is>
      </c>
      <c r="E6264" t="inlineStr">
        <is>
          <t>Standard-4</t>
        </is>
      </c>
      <c r="F6264" t="n">
        <v>10</v>
      </c>
      <c r="G6264" t="inlineStr">
        <is>
          <t>Politisches System</t>
        </is>
      </c>
      <c r="H6264" t="inlineStr">
        <is>
          <t>Q06756</t>
        </is>
      </c>
      <c r="I6264" t="inlineStr">
        <is>
          <t>de</t>
        </is>
      </c>
      <c r="J6264" t="b">
        <v>1</v>
      </c>
      <c r="K6264" t="inlineStr">
        <is>
          <t>e689e580eb9b5279a1e66ec0a974590c</t>
        </is>
      </c>
      <c r="L6264" t="inlineStr">
        <is>
          <t>e689e580eb9b5279a1e66ec0a974590c</t>
        </is>
      </c>
      <c r="M6264" t="n">
        <v>281</v>
      </c>
      <c r="N6264" t="n">
        <v>281</v>
      </c>
    </row>
    <row r="6266">
      <c r="A6266" s="1">
        <f>== Cluster 1030 – 3 Fragen – alle Fragen identisch ===</f>
        <v/>
      </c>
      <c r="B6266" s="1" t="n"/>
      <c r="C6266" s="1" t="n"/>
      <c r="D6266" s="1" t="n"/>
      <c r="E6266" s="1" t="n"/>
      <c r="F6266" s="1" t="n"/>
      <c r="G6266" s="1" t="n"/>
      <c r="H6266" s="1" t="n"/>
      <c r="I6266" s="1" t="n"/>
      <c r="J6266" s="1" t="n"/>
      <c r="K6266" s="1" t="n"/>
      <c r="L6266" s="1" t="n"/>
      <c r="M6266" s="1" t="n"/>
      <c r="N6266" s="1" t="n"/>
    </row>
    <row r="6267">
      <c r="A6267" t="inlineStr">
        <is>
          <t>ID_Wahl</t>
        </is>
      </c>
      <c r="B6267" t="inlineStr">
        <is>
          <t>Datum</t>
        </is>
      </c>
      <c r="C6267" t="inlineStr">
        <is>
          <t>Frage_ID</t>
        </is>
      </c>
      <c r="D6267" t="inlineStr">
        <is>
          <t>Frage_Text</t>
        </is>
      </c>
      <c r="E6267" t="inlineStr">
        <is>
          <t>Frage_Typ</t>
        </is>
      </c>
      <c r="F6267" t="inlineStr">
        <is>
          <t>Bereich_ID</t>
        </is>
      </c>
      <c r="G6267" t="inlineStr">
        <is>
          <t>Bereich</t>
        </is>
      </c>
      <c r="H6267" t="inlineStr">
        <is>
          <t>ID_gesamt</t>
        </is>
      </c>
      <c r="I6267" t="inlineStr">
        <is>
          <t>Sprache</t>
        </is>
      </c>
      <c r="J6267" t="inlineStr">
        <is>
          <t>Duplikat</t>
        </is>
      </c>
      <c r="K6267" t="inlineStr">
        <is>
          <t>Frage_Hash</t>
        </is>
      </c>
      <c r="L6267" t="inlineStr">
        <is>
          <t>Duplikat_Gruppe</t>
        </is>
      </c>
      <c r="M6267" t="inlineStr">
        <is>
          <t>Cluster_Duplikate</t>
        </is>
      </c>
      <c r="N6267" t="inlineStr">
        <is>
          <t>Cluster_Final</t>
        </is>
      </c>
    </row>
    <row r="6268">
      <c r="A6268" t="n">
        <v>178</v>
      </c>
      <c r="B6268" t="n">
        <v>2018</v>
      </c>
      <c r="C6268" t="n">
        <v>2723</v>
      </c>
      <c r="D6268" t="inlineStr">
        <is>
          <t>Soll sich der Kanton Bern stärker – auch finanziell – für die Integration der Ausländerinnen und Ausländer einsetzen?</t>
        </is>
      </c>
      <c r="E6268" t="inlineStr">
        <is>
          <t>Standard-4</t>
        </is>
      </c>
      <c r="F6268" t="n">
        <v>9</v>
      </c>
      <c r="G6268" t="inlineStr">
        <is>
          <t>Migration &amp; Integration</t>
        </is>
      </c>
      <c r="H6268" t="inlineStr">
        <is>
          <t>Q05411</t>
        </is>
      </c>
      <c r="I6268" t="inlineStr">
        <is>
          <t>de</t>
        </is>
      </c>
      <c r="J6268" t="b">
        <v>1</v>
      </c>
      <c r="K6268" t="inlineStr">
        <is>
          <t>5302c7fe77bfb91ded0604fbc7725068</t>
        </is>
      </c>
      <c r="L6268" t="inlineStr">
        <is>
          <t>5302c7fe77bfb91ded0604fbc7725068</t>
        </is>
      </c>
      <c r="M6268" t="n">
        <v>1030</v>
      </c>
      <c r="N6268" t="n">
        <v>1030</v>
      </c>
    </row>
    <row r="6269">
      <c r="A6269" t="n">
        <v>56</v>
      </c>
      <c r="B6269" t="n">
        <v>2014</v>
      </c>
      <c r="C6269" t="n">
        <v>841</v>
      </c>
      <c r="D6269" t="inlineStr">
        <is>
          <t>Soll sich der Kanton Bern stärker – auch finanziell – für die Integration der Ausländerinnen und Ausländer einsetzen?</t>
        </is>
      </c>
      <c r="E6269" t="inlineStr">
        <is>
          <t>Standard-4</t>
        </is>
      </c>
      <c r="F6269" t="n">
        <v>9</v>
      </c>
      <c r="G6269" t="inlineStr">
        <is>
          <t>Migration &amp; Integration</t>
        </is>
      </c>
      <c r="H6269" t="inlineStr">
        <is>
          <t>Q06418</t>
        </is>
      </c>
      <c r="I6269" t="inlineStr">
        <is>
          <t>de</t>
        </is>
      </c>
      <c r="J6269" t="b">
        <v>1</v>
      </c>
      <c r="K6269" t="inlineStr">
        <is>
          <t>5302c7fe77bfb91ded0604fbc7725068</t>
        </is>
      </c>
      <c r="L6269" t="inlineStr">
        <is>
          <t>5302c7fe77bfb91ded0604fbc7725068</t>
        </is>
      </c>
      <c r="M6269" t="n">
        <v>1030</v>
      </c>
      <c r="N6269" t="n">
        <v>1030</v>
      </c>
    </row>
    <row r="6270">
      <c r="A6270" t="n">
        <v>178</v>
      </c>
      <c r="B6270" t="n">
        <v>2018</v>
      </c>
      <c r="C6270" t="n">
        <v>2723</v>
      </c>
      <c r="D6270" t="inlineStr">
        <is>
          <t>Soll sich der Kanton Bern stärker – auch finanziell – für die Integration der Ausländerinnen und Ausländer einsetzen?</t>
        </is>
      </c>
      <c r="E6270" t="inlineStr">
        <is>
          <t>Standard-4</t>
        </is>
      </c>
      <c r="F6270" t="n">
        <v>9</v>
      </c>
      <c r="G6270" t="inlineStr">
        <is>
          <t>Migration &amp; Integration</t>
        </is>
      </c>
      <c r="H6270" t="inlineStr">
        <is>
          <t>Q06474</t>
        </is>
      </c>
      <c r="I6270" t="inlineStr">
        <is>
          <t>de</t>
        </is>
      </c>
      <c r="J6270" t="b">
        <v>1</v>
      </c>
      <c r="K6270" t="inlineStr">
        <is>
          <t>5302c7fe77bfb91ded0604fbc7725068</t>
        </is>
      </c>
      <c r="L6270" t="inlineStr">
        <is>
          <t>5302c7fe77bfb91ded0604fbc7725068</t>
        </is>
      </c>
      <c r="M6270" t="n">
        <v>1030</v>
      </c>
      <c r="N6270" t="n">
        <v>1030</v>
      </c>
    </row>
    <row r="6272">
      <c r="A6272" s="1">
        <f>== Cluster 260 – 3 Fragen – alle Fragen identisch ===</f>
        <v/>
      </c>
      <c r="B6272" s="1" t="n"/>
      <c r="C6272" s="1" t="n"/>
      <c r="D6272" s="1" t="n"/>
      <c r="E6272" s="1" t="n"/>
      <c r="F6272" s="1" t="n"/>
      <c r="G6272" s="1" t="n"/>
      <c r="H6272" s="1" t="n"/>
      <c r="I6272" s="1" t="n"/>
      <c r="J6272" s="1" t="n"/>
      <c r="K6272" s="1" t="n"/>
      <c r="L6272" s="1" t="n"/>
      <c r="M6272" s="1" t="n"/>
      <c r="N6272" s="1" t="n"/>
    </row>
    <row r="6273">
      <c r="A6273" t="inlineStr">
        <is>
          <t>ID_Wahl</t>
        </is>
      </c>
      <c r="B6273" t="inlineStr">
        <is>
          <t>Datum</t>
        </is>
      </c>
      <c r="C6273" t="inlineStr">
        <is>
          <t>Frage_ID</t>
        </is>
      </c>
      <c r="D6273" t="inlineStr">
        <is>
          <t>Frage_Text</t>
        </is>
      </c>
      <c r="E6273" t="inlineStr">
        <is>
          <t>Frage_Typ</t>
        </is>
      </c>
      <c r="F6273" t="inlineStr">
        <is>
          <t>Bereich_ID</t>
        </is>
      </c>
      <c r="G6273" t="inlineStr">
        <is>
          <t>Bereich</t>
        </is>
      </c>
      <c r="H6273" t="inlineStr">
        <is>
          <t>ID_gesamt</t>
        </is>
      </c>
      <c r="I6273" t="inlineStr">
        <is>
          <t>Sprache</t>
        </is>
      </c>
      <c r="J6273" t="inlineStr">
        <is>
          <t>Duplikat</t>
        </is>
      </c>
      <c r="K6273" t="inlineStr">
        <is>
          <t>Frage_Hash</t>
        </is>
      </c>
      <c r="L6273" t="inlineStr">
        <is>
          <t>Duplikat_Gruppe</t>
        </is>
      </c>
      <c r="M6273" t="inlineStr">
        <is>
          <t>Cluster_Duplikate</t>
        </is>
      </c>
      <c r="N6273" t="inlineStr">
        <is>
          <t>Cluster_Final</t>
        </is>
      </c>
    </row>
    <row r="6274">
      <c r="A6274" t="n">
        <v>45</v>
      </c>
      <c r="B6274" s="2" t="n">
        <v>44129</v>
      </c>
      <c r="C6274" t="n">
        <v>2215</v>
      </c>
      <c r="D6274" t="inlineStr">
        <is>
          <t>Soll der Kanton Basel-Stadt mehr Mittel für die Integration zugewanderter Personen bereitstellen (z.B. zusätzliche Sozialarbeiter/-innen)?</t>
        </is>
      </c>
      <c r="E6274" t="inlineStr">
        <is>
          <t>options4</t>
        </is>
      </c>
      <c r="F6274" t="n">
        <v>4281</v>
      </c>
      <c r="G6274" t="inlineStr">
        <is>
          <t>Migration &amp; Integration</t>
        </is>
      </c>
      <c r="H6274" t="inlineStr">
        <is>
          <t>Q00630</t>
        </is>
      </c>
      <c r="I6274" t="inlineStr">
        <is>
          <t>de</t>
        </is>
      </c>
      <c r="J6274" t="b">
        <v>1</v>
      </c>
      <c r="K6274" t="inlineStr">
        <is>
          <t>00f6c136399f2680f99c5a9466ccc972</t>
        </is>
      </c>
      <c r="L6274" t="inlineStr">
        <is>
          <t>00f6c136399f2680f99c5a9466ccc972</t>
        </is>
      </c>
      <c r="M6274" t="n">
        <v>260</v>
      </c>
      <c r="N6274" t="n">
        <v>260</v>
      </c>
    </row>
    <row r="6275">
      <c r="A6275" t="n">
        <v>1125</v>
      </c>
      <c r="B6275" s="2" t="n">
        <v>45585</v>
      </c>
      <c r="C6275" t="n">
        <v>32897</v>
      </c>
      <c r="D6275" t="inlineStr">
        <is>
          <t>Soll der Kanton Basel-Stadt mehr Mittel für die Integration zugewanderter Personen bereitstellen (z.B. zusätzliche Sozialarbeiter/-innen)?</t>
        </is>
      </c>
      <c r="E6275" t="inlineStr">
        <is>
          <t>options4</t>
        </is>
      </c>
      <c r="F6275" t="n">
        <v>11609</v>
      </c>
      <c r="G6275" t="inlineStr">
        <is>
          <t>Migration &amp; Integration</t>
        </is>
      </c>
      <c r="H6275" t="inlineStr">
        <is>
          <t>Q03427</t>
        </is>
      </c>
      <c r="I6275" t="inlineStr">
        <is>
          <t>de</t>
        </is>
      </c>
      <c r="J6275" t="b">
        <v>1</v>
      </c>
      <c r="K6275" t="inlineStr">
        <is>
          <t>00f6c136399f2680f99c5a9466ccc972</t>
        </is>
      </c>
      <c r="L6275" t="inlineStr">
        <is>
          <t>00f6c136399f2680f99c5a9466ccc972</t>
        </is>
      </c>
      <c r="M6275" t="n">
        <v>260</v>
      </c>
      <c r="N6275" t="n">
        <v>260</v>
      </c>
    </row>
    <row r="6276">
      <c r="A6276" t="n">
        <v>258</v>
      </c>
      <c r="B6276" t="n">
        <v>2020</v>
      </c>
      <c r="C6276" t="n">
        <v>4186</v>
      </c>
      <c r="D6276" t="inlineStr">
        <is>
          <t>Soll der Kanton Basel-Stadt mehr Mittel für die Integration zugewanderter Personen bereitstellen (z.B. zusätzliche Sozialarbeiter/-innen)?</t>
        </is>
      </c>
      <c r="E6276" t="inlineStr">
        <is>
          <t>Standard-4</t>
        </is>
      </c>
      <c r="F6276" t="n">
        <v>9</v>
      </c>
      <c r="G6276" t="inlineStr">
        <is>
          <t>Migration &amp; Integration</t>
        </is>
      </c>
      <c r="H6276" t="inlineStr">
        <is>
          <t>Q06751</t>
        </is>
      </c>
      <c r="I6276" t="inlineStr">
        <is>
          <t>de</t>
        </is>
      </c>
      <c r="J6276" t="b">
        <v>1</v>
      </c>
      <c r="K6276" t="inlineStr">
        <is>
          <t>00f6c136399f2680f99c5a9466ccc972</t>
        </is>
      </c>
      <c r="L6276" t="inlineStr">
        <is>
          <t>00f6c136399f2680f99c5a9466ccc972</t>
        </is>
      </c>
      <c r="M6276" t="n">
        <v>260</v>
      </c>
      <c r="N6276" t="n">
        <v>260</v>
      </c>
    </row>
    <row r="6278">
      <c r="A6278" s="1">
        <f>== Cluster 258 – 3 Fragen – alle Fragen identisch ===</f>
        <v/>
      </c>
      <c r="B6278" s="1" t="n"/>
      <c r="C6278" s="1" t="n"/>
      <c r="D6278" s="1" t="n"/>
      <c r="E6278" s="1" t="n"/>
      <c r="F6278" s="1" t="n"/>
      <c r="G6278" s="1" t="n"/>
      <c r="H6278" s="1" t="n"/>
      <c r="I6278" s="1" t="n"/>
      <c r="J6278" s="1" t="n"/>
      <c r="K6278" s="1" t="n"/>
      <c r="L6278" s="1" t="n"/>
      <c r="M6278" s="1" t="n"/>
      <c r="N6278" s="1" t="n"/>
    </row>
    <row r="6279">
      <c r="A6279" t="inlineStr">
        <is>
          <t>ID_Wahl</t>
        </is>
      </c>
      <c r="B6279" t="inlineStr">
        <is>
          <t>Datum</t>
        </is>
      </c>
      <c r="C6279" t="inlineStr">
        <is>
          <t>Frage_ID</t>
        </is>
      </c>
      <c r="D6279" t="inlineStr">
        <is>
          <t>Frage_Text</t>
        </is>
      </c>
      <c r="E6279" t="inlineStr">
        <is>
          <t>Frage_Typ</t>
        </is>
      </c>
      <c r="F6279" t="inlineStr">
        <is>
          <t>Bereich_ID</t>
        </is>
      </c>
      <c r="G6279" t="inlineStr">
        <is>
          <t>Bereich</t>
        </is>
      </c>
      <c r="H6279" t="inlineStr">
        <is>
          <t>ID_gesamt</t>
        </is>
      </c>
      <c r="I6279" t="inlineStr">
        <is>
          <t>Sprache</t>
        </is>
      </c>
      <c r="J6279" t="inlineStr">
        <is>
          <t>Duplikat</t>
        </is>
      </c>
      <c r="K6279" t="inlineStr">
        <is>
          <t>Frage_Hash</t>
        </is>
      </c>
      <c r="L6279" t="inlineStr">
        <is>
          <t>Duplikat_Gruppe</t>
        </is>
      </c>
      <c r="M6279" t="inlineStr">
        <is>
          <t>Cluster_Duplikate</t>
        </is>
      </c>
      <c r="N6279" t="inlineStr">
        <is>
          <t>Cluster_Final</t>
        </is>
      </c>
    </row>
    <row r="6280">
      <c r="A6280" t="n">
        <v>45</v>
      </c>
      <c r="B6280" s="2" t="n">
        <v>44129</v>
      </c>
      <c r="C6280" t="n">
        <v>2200</v>
      </c>
      <c r="D6280" t="inlineStr">
        <is>
          <t>Würden Sie Massnahmen zur Senkung der Gymnasialquote zwecks Stärkung der Berufsbildung begrüssen (z.B. strengere Aufnahmekriterien fürs Gymnasium)?</t>
        </is>
      </c>
      <c r="E6280" t="inlineStr">
        <is>
          <t>options4</t>
        </is>
      </c>
      <c r="F6280" t="n">
        <v>4935</v>
      </c>
      <c r="G6280" t="inlineStr">
        <is>
          <t>Bildung &amp; Schule</t>
        </is>
      </c>
      <c r="H6280" t="inlineStr">
        <is>
          <t>Q00625</t>
        </is>
      </c>
      <c r="I6280" t="inlineStr">
        <is>
          <t>de</t>
        </is>
      </c>
      <c r="J6280" t="b">
        <v>1</v>
      </c>
      <c r="K6280" t="inlineStr">
        <is>
          <t>cb854a82d7d1c969dca453f24770158d</t>
        </is>
      </c>
      <c r="L6280" t="inlineStr">
        <is>
          <t>cb854a82d7d1c969dca453f24770158d</t>
        </is>
      </c>
      <c r="M6280" t="n">
        <v>258</v>
      </c>
      <c r="N6280" t="n">
        <v>258</v>
      </c>
    </row>
    <row r="6281">
      <c r="A6281" t="n">
        <v>1125</v>
      </c>
      <c r="B6281" s="2" t="n">
        <v>45585</v>
      </c>
      <c r="C6281" t="n">
        <v>32890</v>
      </c>
      <c r="D6281" t="inlineStr">
        <is>
          <t>Würden Sie Massnahmen zur Senkung der Gymnasialquote zwecks Stärkung der Berufsbildung begrüssen (z.B. strengere Aufnahmekriterien fürs Gymnasium)?</t>
        </is>
      </c>
      <c r="E6281" t="inlineStr">
        <is>
          <t>options4</t>
        </is>
      </c>
      <c r="F6281" t="n">
        <v>11608</v>
      </c>
      <c r="G6281" t="inlineStr">
        <is>
          <t>Schule &amp; Bildung</t>
        </is>
      </c>
      <c r="H6281" t="inlineStr">
        <is>
          <t>Q03420</t>
        </is>
      </c>
      <c r="I6281" t="inlineStr">
        <is>
          <t>de</t>
        </is>
      </c>
      <c r="J6281" t="b">
        <v>1</v>
      </c>
      <c r="K6281" t="inlineStr">
        <is>
          <t>cb854a82d7d1c969dca453f24770158d</t>
        </is>
      </c>
      <c r="L6281" t="inlineStr">
        <is>
          <t>cb854a82d7d1c969dca453f24770158d</t>
        </is>
      </c>
      <c r="M6281" t="n">
        <v>258</v>
      </c>
      <c r="N6281" t="n">
        <v>258</v>
      </c>
    </row>
    <row r="6282">
      <c r="A6282" t="n">
        <v>258</v>
      </c>
      <c r="B6282" t="n">
        <v>2020</v>
      </c>
      <c r="C6282" t="n">
        <v>4181</v>
      </c>
      <c r="D6282" t="inlineStr">
        <is>
          <t>Würden Sie Massnahmen zur Senkung der Gymnasialquote zwecks Stärkung der Berufsbildung begrüssen (z.B. strengere Aufnahmekriterien fürs Gymnasium)?</t>
        </is>
      </c>
      <c r="E6282" t="inlineStr">
        <is>
          <t>Standard-4</t>
        </is>
      </c>
      <c r="F6282" t="n">
        <v>2</v>
      </c>
      <c r="G6282" t="inlineStr">
        <is>
          <t>Bildung</t>
        </is>
      </c>
      <c r="H6282" t="inlineStr">
        <is>
          <t>Q06731</t>
        </is>
      </c>
      <c r="I6282" t="inlineStr">
        <is>
          <t>de</t>
        </is>
      </c>
      <c r="J6282" t="b">
        <v>1</v>
      </c>
      <c r="K6282" t="inlineStr">
        <is>
          <t>cb854a82d7d1c969dca453f24770158d</t>
        </is>
      </c>
      <c r="L6282" t="inlineStr">
        <is>
          <t>cb854a82d7d1c969dca453f24770158d</t>
        </is>
      </c>
      <c r="M6282" t="n">
        <v>258</v>
      </c>
      <c r="N6282" t="n">
        <v>258</v>
      </c>
    </row>
    <row r="6284">
      <c r="A6284" s="1">
        <f>== Cluster 951 – 3 Fragen – alle Fragen identisch ===</f>
        <v/>
      </c>
      <c r="B6284" s="1" t="n"/>
      <c r="C6284" s="1" t="n"/>
      <c r="D6284" s="1" t="n"/>
      <c r="E6284" s="1" t="n"/>
      <c r="F6284" s="1" t="n"/>
      <c r="G6284" s="1" t="n"/>
      <c r="H6284" s="1" t="n"/>
      <c r="I6284" s="1" t="n"/>
      <c r="J6284" s="1" t="n"/>
      <c r="K6284" s="1" t="n"/>
      <c r="L6284" s="1" t="n"/>
      <c r="M6284" s="1" t="n"/>
      <c r="N6284" s="1" t="n"/>
    </row>
    <row r="6285">
      <c r="A6285" t="inlineStr">
        <is>
          <t>ID_Wahl</t>
        </is>
      </c>
      <c r="B6285" t="inlineStr">
        <is>
          <t>Datum</t>
        </is>
      </c>
      <c r="C6285" t="inlineStr">
        <is>
          <t>Frage_ID</t>
        </is>
      </c>
      <c r="D6285" t="inlineStr">
        <is>
          <t>Frage_Text</t>
        </is>
      </c>
      <c r="E6285" t="inlineStr">
        <is>
          <t>Frage_Typ</t>
        </is>
      </c>
      <c r="F6285" t="inlineStr">
        <is>
          <t>Bereich_ID</t>
        </is>
      </c>
      <c r="G6285" t="inlineStr">
        <is>
          <t>Bereich</t>
        </is>
      </c>
      <c r="H6285" t="inlineStr">
        <is>
          <t>ID_gesamt</t>
        </is>
      </c>
      <c r="I6285" t="inlineStr">
        <is>
          <t>Sprache</t>
        </is>
      </c>
      <c r="J6285" t="inlineStr">
        <is>
          <t>Duplikat</t>
        </is>
      </c>
      <c r="K6285" t="inlineStr">
        <is>
          <t>Frage_Hash</t>
        </is>
      </c>
      <c r="L6285" t="inlineStr">
        <is>
          <t>Duplikat_Gruppe</t>
        </is>
      </c>
      <c r="M6285" t="inlineStr">
        <is>
          <t>Cluster_Duplikate</t>
        </is>
      </c>
      <c r="N6285" t="inlineStr">
        <is>
          <t>Cluster_Final</t>
        </is>
      </c>
    </row>
    <row r="6286">
      <c r="A6286" t="n">
        <v>159</v>
      </c>
      <c r="B6286" t="n">
        <v>2017</v>
      </c>
      <c r="C6286" t="n">
        <v>2330</v>
      </c>
      <c r="D6286" t="inlineStr">
        <is>
          <t>Formation</t>
        </is>
      </c>
      <c r="E6286" t="inlineStr">
        <is>
          <t>Budget-5</t>
        </is>
      </c>
      <c r="F6286" t="n">
        <v>2</v>
      </c>
      <c r="G6286" t="inlineStr">
        <is>
          <t>Bildung</t>
        </is>
      </c>
      <c r="H6286" t="inlineStr">
        <is>
          <t>Q05155</t>
        </is>
      </c>
      <c r="I6286" t="inlineStr">
        <is>
          <t>de</t>
        </is>
      </c>
      <c r="J6286" t="b">
        <v>1</v>
      </c>
      <c r="K6286" t="inlineStr">
        <is>
          <t>6ae063faabf1afed571a90e24ed66643</t>
        </is>
      </c>
      <c r="L6286" t="inlineStr">
        <is>
          <t>6ae063faabf1afed571a90e24ed66643</t>
        </is>
      </c>
      <c r="M6286" t="n">
        <v>951</v>
      </c>
      <c r="N6286" t="n">
        <v>951</v>
      </c>
    </row>
    <row r="6287">
      <c r="A6287" t="n">
        <v>159</v>
      </c>
      <c r="B6287" t="n">
        <v>2017</v>
      </c>
      <c r="C6287" t="n">
        <v>2330</v>
      </c>
      <c r="D6287" t="inlineStr">
        <is>
          <t>Formation</t>
        </is>
      </c>
      <c r="E6287" t="inlineStr">
        <is>
          <t>Budget-5</t>
        </is>
      </c>
      <c r="F6287" t="n">
        <v>2</v>
      </c>
      <c r="G6287" t="inlineStr">
        <is>
          <t>Bildung</t>
        </is>
      </c>
      <c r="H6287" t="inlineStr">
        <is>
          <t>Q07403</t>
        </is>
      </c>
      <c r="I6287" t="inlineStr">
        <is>
          <t>de</t>
        </is>
      </c>
      <c r="J6287" t="b">
        <v>1</v>
      </c>
      <c r="K6287" t="inlineStr">
        <is>
          <t>6ae063faabf1afed571a90e24ed66643</t>
        </is>
      </c>
      <c r="L6287" t="inlineStr">
        <is>
          <t>6ae063faabf1afed571a90e24ed66643</t>
        </is>
      </c>
      <c r="M6287" t="n">
        <v>951</v>
      </c>
      <c r="N6287" t="n">
        <v>951</v>
      </c>
    </row>
    <row r="6288">
      <c r="A6288" t="n">
        <v>11</v>
      </c>
      <c r="B6288" t="n">
        <v>2012</v>
      </c>
      <c r="C6288" t="n">
        <v>171</v>
      </c>
      <c r="D6288" t="inlineStr">
        <is>
          <t>Formation</t>
        </is>
      </c>
      <c r="E6288" t="inlineStr">
        <is>
          <t>Budget-5</t>
        </is>
      </c>
      <c r="F6288" t="n">
        <v>2</v>
      </c>
      <c r="G6288" t="inlineStr">
        <is>
          <t>Bildung</t>
        </is>
      </c>
      <c r="H6288" t="inlineStr">
        <is>
          <t>Q08550</t>
        </is>
      </c>
      <c r="I6288" t="inlineStr">
        <is>
          <t>de</t>
        </is>
      </c>
      <c r="J6288" t="b">
        <v>1</v>
      </c>
      <c r="K6288" t="inlineStr">
        <is>
          <t>6ae063faabf1afed571a90e24ed66643</t>
        </is>
      </c>
      <c r="L6288" t="inlineStr">
        <is>
          <t>6ae063faabf1afed571a90e24ed66643</t>
        </is>
      </c>
      <c r="M6288" t="n">
        <v>951</v>
      </c>
      <c r="N6288" t="n">
        <v>951</v>
      </c>
    </row>
    <row r="6290">
      <c r="A6290" s="1">
        <f>== Cluster 919 – 3 Fragen – alle Fragen identisch ===</f>
        <v/>
      </c>
      <c r="B6290" s="1" t="n"/>
      <c r="C6290" s="1" t="n"/>
      <c r="D6290" s="1" t="n"/>
      <c r="E6290" s="1" t="n"/>
      <c r="F6290" s="1" t="n"/>
      <c r="G6290" s="1" t="n"/>
      <c r="H6290" s="1" t="n"/>
      <c r="I6290" s="1" t="n"/>
      <c r="J6290" s="1" t="n"/>
      <c r="K6290" s="1" t="n"/>
      <c r="L6290" s="1" t="n"/>
      <c r="M6290" s="1" t="n"/>
      <c r="N6290" s="1" t="n"/>
    </row>
    <row r="6291">
      <c r="A6291" t="inlineStr">
        <is>
          <t>ID_Wahl</t>
        </is>
      </c>
      <c r="B6291" t="inlineStr">
        <is>
          <t>Datum</t>
        </is>
      </c>
      <c r="C6291" t="inlineStr">
        <is>
          <t>Frage_ID</t>
        </is>
      </c>
      <c r="D6291" t="inlineStr">
        <is>
          <t>Frage_Text</t>
        </is>
      </c>
      <c r="E6291" t="inlineStr">
        <is>
          <t>Frage_Typ</t>
        </is>
      </c>
      <c r="F6291" t="inlineStr">
        <is>
          <t>Bereich_ID</t>
        </is>
      </c>
      <c r="G6291" t="inlineStr">
        <is>
          <t>Bereich</t>
        </is>
      </c>
      <c r="H6291" t="inlineStr">
        <is>
          <t>ID_gesamt</t>
        </is>
      </c>
      <c r="I6291" t="inlineStr">
        <is>
          <t>Sprache</t>
        </is>
      </c>
      <c r="J6291" t="inlineStr">
        <is>
          <t>Duplikat</t>
        </is>
      </c>
      <c r="K6291" t="inlineStr">
        <is>
          <t>Frage_Hash</t>
        </is>
      </c>
      <c r="L6291" t="inlineStr">
        <is>
          <t>Duplikat_Gruppe</t>
        </is>
      </c>
      <c r="M6291" t="inlineStr">
        <is>
          <t>Cluster_Duplikate</t>
        </is>
      </c>
      <c r="N6291" t="inlineStr">
        <is>
          <t>Cluster_Final</t>
        </is>
      </c>
    </row>
    <row r="6292">
      <c r="A6292" t="n">
        <v>105</v>
      </c>
      <c r="B6292" t="n">
        <v>2016</v>
      </c>
      <c r="C6292" t="n">
        <v>1645</v>
      </c>
      <c r="D6292" t="inlineStr">
        <is>
          <t>Soll sich der Kanton Thurgau stärker - auch finanziell - für die Integration der Ausländerinnen und Ausländer einsetzen?</t>
        </is>
      </c>
      <c r="E6292" t="inlineStr">
        <is>
          <t>Standard-4</t>
        </is>
      </c>
      <c r="F6292" t="n">
        <v>9</v>
      </c>
      <c r="G6292" t="inlineStr">
        <is>
          <t>Migration &amp; Integration</t>
        </is>
      </c>
      <c r="H6292" t="inlineStr">
        <is>
          <t>Q05092</t>
        </is>
      </c>
      <c r="I6292" t="inlineStr">
        <is>
          <t>de</t>
        </is>
      </c>
      <c r="J6292" t="b">
        <v>1</v>
      </c>
      <c r="K6292" t="inlineStr">
        <is>
          <t>dcc9ab74d724004859cf5ea4d659079e</t>
        </is>
      </c>
      <c r="L6292" t="inlineStr">
        <is>
          <t>dcc9ab74d724004859cf5ea4d659079e</t>
        </is>
      </c>
      <c r="M6292" t="n">
        <v>919</v>
      </c>
      <c r="N6292" t="n">
        <v>919</v>
      </c>
    </row>
    <row r="6293">
      <c r="A6293" t="n">
        <v>15</v>
      </c>
      <c r="B6293" t="n">
        <v>2012</v>
      </c>
      <c r="C6293" t="n">
        <v>253</v>
      </c>
      <c r="D6293" t="inlineStr">
        <is>
          <t>Soll sich der Kanton Thurgau stärker - auch finanziell - für die Integration der Ausländerinnen und Ausländer einsetzen?</t>
        </is>
      </c>
      <c r="E6293" t="inlineStr">
        <is>
          <t>Standard-4</t>
        </is>
      </c>
      <c r="F6293" t="n">
        <v>9</v>
      </c>
      <c r="G6293" t="inlineStr">
        <is>
          <t>Migration &amp; Integration</t>
        </is>
      </c>
      <c r="H6293" t="inlineStr">
        <is>
          <t>Q08182</t>
        </is>
      </c>
      <c r="I6293" t="inlineStr">
        <is>
          <t>de</t>
        </is>
      </c>
      <c r="J6293" t="b">
        <v>1</v>
      </c>
      <c r="K6293" t="inlineStr">
        <is>
          <t>dcc9ab74d724004859cf5ea4d659079e</t>
        </is>
      </c>
      <c r="L6293" t="inlineStr">
        <is>
          <t>dcc9ab74d724004859cf5ea4d659079e</t>
        </is>
      </c>
      <c r="M6293" t="n">
        <v>919</v>
      </c>
      <c r="N6293" t="n">
        <v>919</v>
      </c>
    </row>
    <row r="6294">
      <c r="A6294" t="n">
        <v>105</v>
      </c>
      <c r="B6294" t="n">
        <v>2016</v>
      </c>
      <c r="C6294" t="n">
        <v>1645</v>
      </c>
      <c r="D6294" t="inlineStr">
        <is>
          <t>Soll sich der Kanton Thurgau stärker - auch finanziell - für die Integration der Ausländerinnen und Ausländer einsetzen?</t>
        </is>
      </c>
      <c r="E6294" t="inlineStr">
        <is>
          <t>Standard-4</t>
        </is>
      </c>
      <c r="F6294" t="n">
        <v>9</v>
      </c>
      <c r="G6294" t="inlineStr">
        <is>
          <t>Migration &amp; Integration</t>
        </is>
      </c>
      <c r="H6294" t="inlineStr">
        <is>
          <t>Q08231</t>
        </is>
      </c>
      <c r="I6294" t="inlineStr">
        <is>
          <t>de</t>
        </is>
      </c>
      <c r="J6294" t="b">
        <v>1</v>
      </c>
      <c r="K6294" t="inlineStr">
        <is>
          <t>dcc9ab74d724004859cf5ea4d659079e</t>
        </is>
      </c>
      <c r="L6294" t="inlineStr">
        <is>
          <t>dcc9ab74d724004859cf5ea4d659079e</t>
        </is>
      </c>
      <c r="M6294" t="n">
        <v>919</v>
      </c>
      <c r="N6294" t="n">
        <v>919</v>
      </c>
    </row>
    <row r="6296">
      <c r="A6296" s="1">
        <f>== Cluster 898 – 3 Fragen – alle Fragen identisch ===</f>
        <v/>
      </c>
      <c r="B6296" s="1" t="n"/>
      <c r="C6296" s="1" t="n"/>
      <c r="D6296" s="1" t="n"/>
      <c r="E6296" s="1" t="n"/>
      <c r="F6296" s="1" t="n"/>
      <c r="G6296" s="1" t="n"/>
      <c r="H6296" s="1" t="n"/>
      <c r="I6296" s="1" t="n"/>
      <c r="J6296" s="1" t="n"/>
      <c r="K6296" s="1" t="n"/>
      <c r="L6296" s="1" t="n"/>
      <c r="M6296" s="1" t="n"/>
      <c r="N6296" s="1" t="n"/>
    </row>
    <row r="6297">
      <c r="A6297" t="inlineStr">
        <is>
          <t>ID_Wahl</t>
        </is>
      </c>
      <c r="B6297" t="inlineStr">
        <is>
          <t>Datum</t>
        </is>
      </c>
      <c r="C6297" t="inlineStr">
        <is>
          <t>Frage_ID</t>
        </is>
      </c>
      <c r="D6297" t="inlineStr">
        <is>
          <t>Frage_Text</t>
        </is>
      </c>
      <c r="E6297" t="inlineStr">
        <is>
          <t>Frage_Typ</t>
        </is>
      </c>
      <c r="F6297" t="inlineStr">
        <is>
          <t>Bereich_ID</t>
        </is>
      </c>
      <c r="G6297" t="inlineStr">
        <is>
          <t>Bereich</t>
        </is>
      </c>
      <c r="H6297" t="inlineStr">
        <is>
          <t>ID_gesamt</t>
        </is>
      </c>
      <c r="I6297" t="inlineStr">
        <is>
          <t>Sprache</t>
        </is>
      </c>
      <c r="J6297" t="inlineStr">
        <is>
          <t>Duplikat</t>
        </is>
      </c>
      <c r="K6297" t="inlineStr">
        <is>
          <t>Frage_Hash</t>
        </is>
      </c>
      <c r="L6297" t="inlineStr">
        <is>
          <t>Duplikat_Gruppe</t>
        </is>
      </c>
      <c r="M6297" t="inlineStr">
        <is>
          <t>Cluster_Duplikate</t>
        </is>
      </c>
      <c r="N6297" t="inlineStr">
        <is>
          <t>Cluster_Final</t>
        </is>
      </c>
    </row>
    <row r="6298">
      <c r="A6298" t="n">
        <v>100</v>
      </c>
      <c r="B6298" t="n">
        <v>2016</v>
      </c>
      <c r="C6298" t="n">
        <v>1601</v>
      </c>
      <c r="D6298" t="inlineStr">
        <is>
          <t>Würden Sie es befürworten, wenn für Ausländerinnen und Ausländer, die seit mindestens 10 Jahren in der Schweiz leben, im gesamten Kanton St. Gallen das aktive und passive Stimm- und Wahlrecht auf Gemeindeebene eingeführt würde?</t>
        </is>
      </c>
      <c r="E6298" t="inlineStr">
        <is>
          <t>Standard-4</t>
        </is>
      </c>
      <c r="F6298" t="n">
        <v>9</v>
      </c>
      <c r="G6298" t="inlineStr">
        <is>
          <t>Migration &amp; Integration</t>
        </is>
      </c>
      <c r="H6298" t="inlineStr">
        <is>
          <t>Q05052</t>
        </is>
      </c>
      <c r="I6298" t="inlineStr">
        <is>
          <t>de</t>
        </is>
      </c>
      <c r="J6298" t="b">
        <v>1</v>
      </c>
      <c r="K6298" t="inlineStr">
        <is>
          <t>b68d5b061a10f96d3e85f9c8611861f9</t>
        </is>
      </c>
      <c r="L6298" t="inlineStr">
        <is>
          <t>b68d5b061a10f96d3e85f9c8611861f9</t>
        </is>
      </c>
      <c r="M6298" t="n">
        <v>898</v>
      </c>
      <c r="N6298" t="n">
        <v>898</v>
      </c>
    </row>
    <row r="6299">
      <c r="A6299" t="n">
        <v>8</v>
      </c>
      <c r="B6299" t="n">
        <v>2012</v>
      </c>
      <c r="C6299" t="n">
        <v>147</v>
      </c>
      <c r="D6299" t="inlineStr">
        <is>
          <t>Würden Sie es befürworten, wenn für Ausländerinnen und Ausländer, die seit mindestens 10 Jahren in der Schweiz leben, im gesamten Kanton St. Gallen das aktive und passive Stimm- und Wahlrecht auf Gemeindeebene eingeführt würde?</t>
        </is>
      </c>
      <c r="E6299" t="inlineStr">
        <is>
          <t>Standard-4</t>
        </is>
      </c>
      <c r="F6299" t="n">
        <v>9</v>
      </c>
      <c r="G6299" t="inlineStr">
        <is>
          <t>Migration &amp; Integration</t>
        </is>
      </c>
      <c r="H6299" t="inlineStr">
        <is>
          <t>Q07775</t>
        </is>
      </c>
      <c r="I6299" t="inlineStr">
        <is>
          <t>de</t>
        </is>
      </c>
      <c r="J6299" t="b">
        <v>1</v>
      </c>
      <c r="K6299" t="inlineStr">
        <is>
          <t>b68d5b061a10f96d3e85f9c8611861f9</t>
        </is>
      </c>
      <c r="L6299" t="inlineStr">
        <is>
          <t>b68d5b061a10f96d3e85f9c8611861f9</t>
        </is>
      </c>
      <c r="M6299" t="n">
        <v>898</v>
      </c>
      <c r="N6299" t="n">
        <v>898</v>
      </c>
    </row>
    <row r="6300">
      <c r="A6300" t="n">
        <v>100</v>
      </c>
      <c r="B6300" t="n">
        <v>2016</v>
      </c>
      <c r="C6300" t="n">
        <v>1601</v>
      </c>
      <c r="D6300" t="inlineStr">
        <is>
          <t>Würden Sie es befürworten, wenn für Ausländerinnen und Ausländer, die seit mindestens 10 Jahren in der Schweiz leben, im gesamten Kanton St. Gallen das aktive und passive Stimm- und Wahlrecht auf Gemeindeebene eingeführt würde?</t>
        </is>
      </c>
      <c r="E6300" t="inlineStr">
        <is>
          <t>Standard-4</t>
        </is>
      </c>
      <c r="F6300" t="n">
        <v>9</v>
      </c>
      <c r="G6300" t="inlineStr">
        <is>
          <t>Migration &amp; Integration</t>
        </is>
      </c>
      <c r="H6300" t="inlineStr">
        <is>
          <t>Q07823</t>
        </is>
      </c>
      <c r="I6300" t="inlineStr">
        <is>
          <t>de</t>
        </is>
      </c>
      <c r="J6300" t="b">
        <v>1</v>
      </c>
      <c r="K6300" t="inlineStr">
        <is>
          <t>b68d5b061a10f96d3e85f9c8611861f9</t>
        </is>
      </c>
      <c r="L6300" t="inlineStr">
        <is>
          <t>b68d5b061a10f96d3e85f9c8611861f9</t>
        </is>
      </c>
      <c r="M6300" t="n">
        <v>898</v>
      </c>
      <c r="N6300" t="n">
        <v>898</v>
      </c>
    </row>
    <row r="6302">
      <c r="A6302" s="1">
        <f>== Cluster 312 – 3 Fragen – alle Fragen identisch ===</f>
        <v/>
      </c>
      <c r="B6302" s="1" t="n"/>
      <c r="C6302" s="1" t="n"/>
      <c r="D6302" s="1" t="n"/>
      <c r="E6302" s="1" t="n"/>
      <c r="F6302" s="1" t="n"/>
      <c r="G6302" s="1" t="n"/>
      <c r="H6302" s="1" t="n"/>
      <c r="I6302" s="1" t="n"/>
      <c r="J6302" s="1" t="n"/>
      <c r="K6302" s="1" t="n"/>
      <c r="L6302" s="1" t="n"/>
      <c r="M6302" s="1" t="n"/>
      <c r="N6302" s="1" t="n"/>
    </row>
    <row r="6303">
      <c r="A6303" t="inlineStr">
        <is>
          <t>ID_Wahl</t>
        </is>
      </c>
      <c r="B6303" t="inlineStr">
        <is>
          <t>Datum</t>
        </is>
      </c>
      <c r="C6303" t="inlineStr">
        <is>
          <t>Frage_ID</t>
        </is>
      </c>
      <c r="D6303" t="inlineStr">
        <is>
          <t>Frage_Text</t>
        </is>
      </c>
      <c r="E6303" t="inlineStr">
        <is>
          <t>Frage_Typ</t>
        </is>
      </c>
      <c r="F6303" t="inlineStr">
        <is>
          <t>Bereich_ID</t>
        </is>
      </c>
      <c r="G6303" t="inlineStr">
        <is>
          <t>Bereich</t>
        </is>
      </c>
      <c r="H6303" t="inlineStr">
        <is>
          <t>ID_gesamt</t>
        </is>
      </c>
      <c r="I6303" t="inlineStr">
        <is>
          <t>Sprache</t>
        </is>
      </c>
      <c r="J6303" t="inlineStr">
        <is>
          <t>Duplikat</t>
        </is>
      </c>
      <c r="K6303" t="inlineStr">
        <is>
          <t>Frage_Hash</t>
        </is>
      </c>
      <c r="L6303" t="inlineStr">
        <is>
          <t>Duplikat_Gruppe</t>
        </is>
      </c>
      <c r="M6303" t="inlineStr">
        <is>
          <t>Cluster_Duplikate</t>
        </is>
      </c>
      <c r="N6303" t="inlineStr">
        <is>
          <t>Cluster_Final</t>
        </is>
      </c>
    </row>
    <row r="6304">
      <c r="A6304" t="n">
        <v>53</v>
      </c>
      <c r="B6304" s="2" t="n">
        <v>44262</v>
      </c>
      <c r="C6304" t="n">
        <v>2923</v>
      </c>
      <c r="D6304" t="inlineStr">
        <is>
          <t>Soll der Kanton das Service-Public-Angebot (z.B. ÖV-Verbindungen, Poststellen) in den ländlichen Regionen stärker fördern?</t>
        </is>
      </c>
      <c r="E6304" t="inlineStr">
        <is>
          <t>options4</t>
        </is>
      </c>
      <c r="F6304" t="n">
        <v>4565</v>
      </c>
      <c r="G6304" t="inlineStr">
        <is>
          <t>Wirtschaft &amp; Arbeit</t>
        </is>
      </c>
      <c r="H6304" t="inlineStr">
        <is>
          <t>Q00850</t>
        </is>
      </c>
      <c r="I6304" t="inlineStr">
        <is>
          <t>de</t>
        </is>
      </c>
      <c r="J6304" t="b">
        <v>1</v>
      </c>
      <c r="K6304" t="inlineStr">
        <is>
          <t>5f9f12ade5697c7d138025c9c85bb681</t>
        </is>
      </c>
      <c r="L6304" t="inlineStr">
        <is>
          <t>5f9f12ade5697c7d138025c9c85bb681</t>
        </is>
      </c>
      <c r="M6304" t="n">
        <v>312</v>
      </c>
      <c r="N6304" t="n">
        <v>312</v>
      </c>
    </row>
    <row r="6305">
      <c r="A6305" t="n">
        <v>103</v>
      </c>
      <c r="B6305" s="2" t="n">
        <v>44647</v>
      </c>
      <c r="C6305" t="n">
        <v>5210</v>
      </c>
      <c r="D6305" t="inlineStr">
        <is>
          <t>Soll der Kanton das Service-Public-Angebot (z.B. ÖV-Verbindungen, Poststellen) in den ländlichen Regionen stärker fördern?</t>
        </is>
      </c>
      <c r="E6305" t="inlineStr">
        <is>
          <t>options4</t>
        </is>
      </c>
      <c r="F6305" t="n">
        <v>4598</v>
      </c>
      <c r="G6305" t="inlineStr">
        <is>
          <t>Wirtschaft &amp; Arbeit</t>
        </is>
      </c>
      <c r="H6305" t="inlineStr">
        <is>
          <t>Q01589</t>
        </is>
      </c>
      <c r="I6305" t="inlineStr">
        <is>
          <t>de</t>
        </is>
      </c>
      <c r="J6305" t="b">
        <v>1</v>
      </c>
      <c r="K6305" t="inlineStr">
        <is>
          <t>5f9f12ade5697c7d138025c9c85bb681</t>
        </is>
      </c>
      <c r="L6305" t="inlineStr">
        <is>
          <t>5f9f12ade5697c7d138025c9c85bb681</t>
        </is>
      </c>
      <c r="M6305" t="n">
        <v>312</v>
      </c>
      <c r="N6305" t="n">
        <v>312</v>
      </c>
    </row>
    <row r="6306">
      <c r="A6306" t="n">
        <v>284</v>
      </c>
      <c r="B6306" t="n">
        <v>2021</v>
      </c>
      <c r="C6306" t="n">
        <v>4520</v>
      </c>
      <c r="D6306" t="inlineStr">
        <is>
          <t>Soll der Kanton das Service-Public-Angebot (z.B. ÖV-Verbindungen, Poststellen) in den ländlichen Regionen stärker fördern?</t>
        </is>
      </c>
      <c r="E6306" t="inlineStr">
        <is>
          <t>Standard-4</t>
        </is>
      </c>
      <c r="F6306" t="n">
        <v>12</v>
      </c>
      <c r="G6306" t="inlineStr">
        <is>
          <t>Sozialstaat &amp; Familie</t>
        </is>
      </c>
      <c r="H6306" t="inlineStr">
        <is>
          <t>Q08090</t>
        </is>
      </c>
      <c r="I6306" t="inlineStr">
        <is>
          <t>de</t>
        </is>
      </c>
      <c r="J6306" t="b">
        <v>1</v>
      </c>
      <c r="K6306" t="inlineStr">
        <is>
          <t>5f9f12ade5697c7d138025c9c85bb681</t>
        </is>
      </c>
      <c r="L6306" t="inlineStr">
        <is>
          <t>5f9f12ade5697c7d138025c9c85bb681</t>
        </is>
      </c>
      <c r="M6306" t="n">
        <v>312</v>
      </c>
      <c r="N6306" t="n">
        <v>312</v>
      </c>
    </row>
    <row r="6308">
      <c r="A6308" s="1">
        <f>== Cluster 306 – 3 Fragen – alle Fragen identisch ===</f>
        <v/>
      </c>
      <c r="B6308" s="1" t="n"/>
      <c r="C6308" s="1" t="n"/>
      <c r="D6308" s="1" t="n"/>
      <c r="E6308" s="1" t="n"/>
      <c r="F6308" s="1" t="n"/>
      <c r="G6308" s="1" t="n"/>
      <c r="H6308" s="1" t="n"/>
      <c r="I6308" s="1" t="n"/>
      <c r="J6308" s="1" t="n"/>
      <c r="K6308" s="1" t="n"/>
      <c r="L6308" s="1" t="n"/>
      <c r="M6308" s="1" t="n"/>
      <c r="N6308" s="1" t="n"/>
    </row>
    <row r="6309">
      <c r="A6309" t="inlineStr">
        <is>
          <t>ID_Wahl</t>
        </is>
      </c>
      <c r="B6309" t="inlineStr">
        <is>
          <t>Datum</t>
        </is>
      </c>
      <c r="C6309" t="inlineStr">
        <is>
          <t>Frage_ID</t>
        </is>
      </c>
      <c r="D6309" t="inlineStr">
        <is>
          <t>Frage_Text</t>
        </is>
      </c>
      <c r="E6309" t="inlineStr">
        <is>
          <t>Frage_Typ</t>
        </is>
      </c>
      <c r="F6309" t="inlineStr">
        <is>
          <t>Bereich_ID</t>
        </is>
      </c>
      <c r="G6309" t="inlineStr">
        <is>
          <t>Bereich</t>
        </is>
      </c>
      <c r="H6309" t="inlineStr">
        <is>
          <t>ID_gesamt</t>
        </is>
      </c>
      <c r="I6309" t="inlineStr">
        <is>
          <t>Sprache</t>
        </is>
      </c>
      <c r="J6309" t="inlineStr">
        <is>
          <t>Duplikat</t>
        </is>
      </c>
      <c r="K6309" t="inlineStr">
        <is>
          <t>Frage_Hash</t>
        </is>
      </c>
      <c r="L6309" t="inlineStr">
        <is>
          <t>Duplikat_Gruppe</t>
        </is>
      </c>
      <c r="M6309" t="inlineStr">
        <is>
          <t>Cluster_Duplikate</t>
        </is>
      </c>
      <c r="N6309" t="inlineStr">
        <is>
          <t>Cluster_Final</t>
        </is>
      </c>
    </row>
    <row r="6310">
      <c r="A6310" t="n">
        <v>53</v>
      </c>
      <c r="B6310" s="2" t="n">
        <v>44262</v>
      </c>
      <c r="C6310" t="n">
        <v>2905</v>
      </c>
      <c r="D6310" t="inlineStr">
        <is>
          <t>Unterstützen Sie die Volksinitiative «Ja zum Verhüllungsverbot»? (Abstimmung vom 07. März 2021)</t>
        </is>
      </c>
      <c r="E6310" t="inlineStr">
        <is>
          <t>options4</t>
        </is>
      </c>
      <c r="F6310" t="n">
        <v>5017</v>
      </c>
      <c r="G6310" t="inlineStr">
        <is>
          <t>Gesellschaft, Kultur &amp; Ethik</t>
        </is>
      </c>
      <c r="H6310" t="inlineStr">
        <is>
          <t>Q00844</t>
        </is>
      </c>
      <c r="I6310" t="inlineStr">
        <is>
          <t>de</t>
        </is>
      </c>
      <c r="J6310" t="b">
        <v>1</v>
      </c>
      <c r="K6310" t="inlineStr">
        <is>
          <t>c711503652af790df10f151d92a8381a</t>
        </is>
      </c>
      <c r="L6310" t="inlineStr">
        <is>
          <t>c711503652af790df10f151d92a8381a</t>
        </is>
      </c>
      <c r="M6310" t="n">
        <v>306</v>
      </c>
      <c r="N6310" t="n">
        <v>306</v>
      </c>
    </row>
    <row r="6311">
      <c r="A6311" t="n">
        <v>71</v>
      </c>
      <c r="B6311" s="2" t="n">
        <v>44311</v>
      </c>
      <c r="C6311" t="n">
        <v>3322</v>
      </c>
      <c r="D6311" t="inlineStr">
        <is>
          <t>Unterstützen Sie die Volksinitiative «Ja zum Verhüllungsverbot»? (Abstimmung vom 07. März 2021)</t>
        </is>
      </c>
      <c r="E6311" t="inlineStr">
        <is>
          <t>options4</t>
        </is>
      </c>
      <c r="F6311" t="n">
        <v>5022</v>
      </c>
      <c r="G6311" t="inlineStr">
        <is>
          <t>Gesellschaft, Kultur &amp; Ethik</t>
        </is>
      </c>
      <c r="H6311" t="inlineStr">
        <is>
          <t>Q00995</t>
        </is>
      </c>
      <c r="I6311" t="inlineStr">
        <is>
          <t>de</t>
        </is>
      </c>
      <c r="J6311" t="b">
        <v>1</v>
      </c>
      <c r="K6311" t="inlineStr">
        <is>
          <t>c711503652af790df10f151d92a8381a</t>
        </is>
      </c>
      <c r="L6311" t="inlineStr">
        <is>
          <t>c711503652af790df10f151d92a8381a</t>
        </is>
      </c>
      <c r="M6311" t="n">
        <v>306</v>
      </c>
      <c r="N6311" t="n">
        <v>306</v>
      </c>
    </row>
    <row r="6312">
      <c r="A6312" t="n">
        <v>284</v>
      </c>
      <c r="B6312" t="n">
        <v>2021</v>
      </c>
      <c r="C6312" t="n">
        <v>4514</v>
      </c>
      <c r="D6312" t="inlineStr">
        <is>
          <t>Unterstützen Sie die Volksinitiative «Ja zum Verhüllungsverbot»? (Abstimmung vom 07. März 2021)</t>
        </is>
      </c>
      <c r="E6312" t="inlineStr">
        <is>
          <t>Standard-4</t>
        </is>
      </c>
      <c r="F6312" t="n">
        <v>9</v>
      </c>
      <c r="G6312" t="inlineStr">
        <is>
          <t>Migration &amp; Integration</t>
        </is>
      </c>
      <c r="H6312" t="inlineStr">
        <is>
          <t>Q08085</t>
        </is>
      </c>
      <c r="I6312" t="inlineStr">
        <is>
          <t>de</t>
        </is>
      </c>
      <c r="J6312" t="b">
        <v>1</v>
      </c>
      <c r="K6312" t="inlineStr">
        <is>
          <t>c711503652af790df10f151d92a8381a</t>
        </is>
      </c>
      <c r="L6312" t="inlineStr">
        <is>
          <t>c711503652af790df10f151d92a8381a</t>
        </is>
      </c>
      <c r="M6312" t="n">
        <v>306</v>
      </c>
      <c r="N6312" t="n">
        <v>306</v>
      </c>
    </row>
    <row r="6314">
      <c r="A6314" s="1">
        <f>== Cluster 337 – 3 Fragen – alle Fragen identisch ===</f>
        <v/>
      </c>
      <c r="B6314" s="1" t="n"/>
      <c r="C6314" s="1" t="n"/>
      <c r="D6314" s="1" t="n"/>
      <c r="E6314" s="1" t="n"/>
      <c r="F6314" s="1" t="n"/>
      <c r="G6314" s="1" t="n"/>
      <c r="H6314" s="1" t="n"/>
      <c r="I6314" s="1" t="n"/>
      <c r="J6314" s="1" t="n"/>
      <c r="K6314" s="1" t="n"/>
      <c r="L6314" s="1" t="n"/>
      <c r="M6314" s="1" t="n"/>
      <c r="N6314" s="1" t="n"/>
    </row>
    <row r="6315">
      <c r="A6315" t="inlineStr">
        <is>
          <t>ID_Wahl</t>
        </is>
      </c>
      <c r="B6315" t="inlineStr">
        <is>
          <t>Datum</t>
        </is>
      </c>
      <c r="C6315" t="inlineStr">
        <is>
          <t>Frage_ID</t>
        </is>
      </c>
      <c r="D6315" t="inlineStr">
        <is>
          <t>Frage_Text</t>
        </is>
      </c>
      <c r="E6315" t="inlineStr">
        <is>
          <t>Frage_Typ</t>
        </is>
      </c>
      <c r="F6315" t="inlineStr">
        <is>
          <t>Bereich_ID</t>
        </is>
      </c>
      <c r="G6315" t="inlineStr">
        <is>
          <t>Bereich</t>
        </is>
      </c>
      <c r="H6315" t="inlineStr">
        <is>
          <t>ID_gesamt</t>
        </is>
      </c>
      <c r="I6315" t="inlineStr">
        <is>
          <t>Sprache</t>
        </is>
      </c>
      <c r="J6315" t="inlineStr">
        <is>
          <t>Duplikat</t>
        </is>
      </c>
      <c r="K6315" t="inlineStr">
        <is>
          <t>Frage_Hash</t>
        </is>
      </c>
      <c r="L6315" t="inlineStr">
        <is>
          <t>Duplikat_Gruppe</t>
        </is>
      </c>
      <c r="M6315" t="inlineStr">
        <is>
          <t>Cluster_Duplikate</t>
        </is>
      </c>
      <c r="N6315" t="inlineStr">
        <is>
          <t>Cluster_Final</t>
        </is>
      </c>
    </row>
    <row r="6316">
      <c r="A6316" t="n">
        <v>55</v>
      </c>
      <c r="B6316" s="2" t="n">
        <v>44262</v>
      </c>
      <c r="C6316" t="n">
        <v>3069</v>
      </c>
      <c r="D6316" t="inlineStr">
        <is>
          <t>Soll der Kanton Wallis mehr Massnahmen zur Bekämpfung von sexueller Belästigung ergreifen (z.B. Sensibilisierungsmaßnahmen, Datensammlung, Austauschplattform)?</t>
        </is>
      </c>
      <c r="E6316" t="inlineStr">
        <is>
          <t>options4</t>
        </is>
      </c>
      <c r="F6316" t="n">
        <v>4368</v>
      </c>
      <c r="G6316" t="inlineStr">
        <is>
          <t>Gesellschaft &amp; Ethik</t>
        </is>
      </c>
      <c r="H6316" t="inlineStr">
        <is>
          <t>Q00906</t>
        </is>
      </c>
      <c r="I6316" t="inlineStr">
        <is>
          <t>de</t>
        </is>
      </c>
      <c r="J6316" t="b">
        <v>1</v>
      </c>
      <c r="K6316" t="inlineStr">
        <is>
          <t>b5247d7a1d3db80da2e331ce05c9b6d6</t>
        </is>
      </c>
      <c r="L6316" t="inlineStr">
        <is>
          <t>b5247d7a1d3db80da2e331ce05c9b6d6</t>
        </is>
      </c>
      <c r="M6316" t="n">
        <v>337</v>
      </c>
      <c r="N6316" t="n">
        <v>337</v>
      </c>
    </row>
    <row r="6317">
      <c r="A6317" t="n">
        <v>464</v>
      </c>
      <c r="B6317" s="2" t="n">
        <v>44262</v>
      </c>
      <c r="C6317" t="n">
        <v>3068</v>
      </c>
      <c r="D6317" t="inlineStr">
        <is>
          <t>Soll der Kanton Wallis mehr Massnahmen zur Bekämpfung von sexueller Belästigung ergreifen (z.B. Sensibilisierungsmaßnahmen, Datensammlung, Austauschplattform)?</t>
        </is>
      </c>
      <c r="E6317" t="inlineStr">
        <is>
          <t>options4</t>
        </is>
      </c>
      <c r="F6317" t="n">
        <v>4367</v>
      </c>
      <c r="G6317" t="inlineStr">
        <is>
          <t>Gesellschaft &amp; Ethik</t>
        </is>
      </c>
      <c r="H6317" t="inlineStr">
        <is>
          <t>Q02452</t>
        </is>
      </c>
      <c r="I6317" t="inlineStr">
        <is>
          <t>de</t>
        </is>
      </c>
      <c r="J6317" t="b">
        <v>1</v>
      </c>
      <c r="K6317" t="inlineStr">
        <is>
          <t>b5247d7a1d3db80da2e331ce05c9b6d6</t>
        </is>
      </c>
      <c r="L6317" t="inlineStr">
        <is>
          <t>b5247d7a1d3db80da2e331ce05c9b6d6</t>
        </is>
      </c>
      <c r="M6317" t="n">
        <v>337</v>
      </c>
      <c r="N6317" t="n">
        <v>337</v>
      </c>
    </row>
    <row r="6318">
      <c r="A6318" t="n">
        <v>291</v>
      </c>
      <c r="B6318" t="n">
        <v>2021</v>
      </c>
      <c r="C6318" t="n">
        <v>4561</v>
      </c>
      <c r="D6318" t="inlineStr">
        <is>
          <t>Soll der Kanton Wallis mehr Massnahmen zur Bekämpfung von sexueller Belästigung ergreifen (z.B. Sensibilisierungsmaßnahmen, Datensammlung, Austauschplattform)?</t>
        </is>
      </c>
      <c r="E6318" t="inlineStr">
        <is>
          <t>Standard-4</t>
        </is>
      </c>
      <c r="F6318" t="n">
        <v>5</v>
      </c>
      <c r="G6318" t="inlineStr">
        <is>
          <t>Gesellschaft &amp; Ethik</t>
        </is>
      </c>
      <c r="H6318" t="inlineStr">
        <is>
          <t>Q08735</t>
        </is>
      </c>
      <c r="I6318" t="inlineStr">
        <is>
          <t>de</t>
        </is>
      </c>
      <c r="J6318" t="b">
        <v>1</v>
      </c>
      <c r="K6318" t="inlineStr">
        <is>
          <t>b5247d7a1d3db80da2e331ce05c9b6d6</t>
        </is>
      </c>
      <c r="L6318" t="inlineStr">
        <is>
          <t>b5247d7a1d3db80da2e331ce05c9b6d6</t>
        </is>
      </c>
      <c r="M6318" t="n">
        <v>337</v>
      </c>
      <c r="N6318" t="n">
        <v>337</v>
      </c>
    </row>
    <row r="6320">
      <c r="A6320" s="1">
        <f>== Cluster 335 – 3 Fragen – alle Fragen identisch ===</f>
        <v/>
      </c>
      <c r="B6320" s="1" t="n"/>
      <c r="C6320" s="1" t="n"/>
      <c r="D6320" s="1" t="n"/>
      <c r="E6320" s="1" t="n"/>
      <c r="F6320" s="1" t="n"/>
      <c r="G6320" s="1" t="n"/>
      <c r="H6320" s="1" t="n"/>
      <c r="I6320" s="1" t="n"/>
      <c r="J6320" s="1" t="n"/>
      <c r="K6320" s="1" t="n"/>
      <c r="L6320" s="1" t="n"/>
      <c r="M6320" s="1" t="n"/>
      <c r="N6320" s="1" t="n"/>
    </row>
    <row r="6321">
      <c r="A6321" t="inlineStr">
        <is>
          <t>ID_Wahl</t>
        </is>
      </c>
      <c r="B6321" t="inlineStr">
        <is>
          <t>Datum</t>
        </is>
      </c>
      <c r="C6321" t="inlineStr">
        <is>
          <t>Frage_ID</t>
        </is>
      </c>
      <c r="D6321" t="inlineStr">
        <is>
          <t>Frage_Text</t>
        </is>
      </c>
      <c r="E6321" t="inlineStr">
        <is>
          <t>Frage_Typ</t>
        </is>
      </c>
      <c r="F6321" t="inlineStr">
        <is>
          <t>Bereich_ID</t>
        </is>
      </c>
      <c r="G6321" t="inlineStr">
        <is>
          <t>Bereich</t>
        </is>
      </c>
      <c r="H6321" t="inlineStr">
        <is>
          <t>ID_gesamt</t>
        </is>
      </c>
      <c r="I6321" t="inlineStr">
        <is>
          <t>Sprache</t>
        </is>
      </c>
      <c r="J6321" t="inlineStr">
        <is>
          <t>Duplikat</t>
        </is>
      </c>
      <c r="K6321" t="inlineStr">
        <is>
          <t>Frage_Hash</t>
        </is>
      </c>
      <c r="L6321" t="inlineStr">
        <is>
          <t>Duplikat_Gruppe</t>
        </is>
      </c>
      <c r="M6321" t="inlineStr">
        <is>
          <t>Cluster_Duplikate</t>
        </is>
      </c>
      <c r="N6321" t="inlineStr">
        <is>
          <t>Cluster_Final</t>
        </is>
      </c>
    </row>
    <row r="6322">
      <c r="A6322" t="n">
        <v>55</v>
      </c>
      <c r="B6322" s="2" t="n">
        <v>44262</v>
      </c>
      <c r="C6322" t="n">
        <v>3056</v>
      </c>
      <c r="D6322" t="inlineStr">
        <is>
          <t>Soll der Kanton Wallis Staat und Kirche vollständig trennen (z.B. wie die Kantone Genf und Neuenburg)?</t>
        </is>
      </c>
      <c r="E6322" t="inlineStr">
        <is>
          <t>options4</t>
        </is>
      </c>
      <c r="F6322" t="n">
        <v>4368</v>
      </c>
      <c r="G6322" t="inlineStr">
        <is>
          <t>Gesellschaft &amp; Ethik</t>
        </is>
      </c>
      <c r="H6322" t="inlineStr">
        <is>
          <t>Q00904</t>
        </is>
      </c>
      <c r="I6322" t="inlineStr">
        <is>
          <t>de</t>
        </is>
      </c>
      <c r="J6322" t="b">
        <v>1</v>
      </c>
      <c r="K6322" t="inlineStr">
        <is>
          <t>b32280458593cd73b83a7a53383dd6fd</t>
        </is>
      </c>
      <c r="L6322" t="inlineStr">
        <is>
          <t>b32280458593cd73b83a7a53383dd6fd</t>
        </is>
      </c>
      <c r="M6322" t="n">
        <v>335</v>
      </c>
      <c r="N6322" t="n">
        <v>335</v>
      </c>
    </row>
    <row r="6323">
      <c r="A6323" t="n">
        <v>464</v>
      </c>
      <c r="B6323" s="2" t="n">
        <v>44262</v>
      </c>
      <c r="C6323" t="n">
        <v>3055</v>
      </c>
      <c r="D6323" t="inlineStr">
        <is>
          <t>Soll der Kanton Wallis Staat und Kirche vollständig trennen (z.B. wie die Kantone Genf und Neuenburg)?</t>
        </is>
      </c>
      <c r="E6323" t="inlineStr">
        <is>
          <t>options4</t>
        </is>
      </c>
      <c r="F6323" t="n">
        <v>4367</v>
      </c>
      <c r="G6323" t="inlineStr">
        <is>
          <t>Gesellschaft &amp; Ethik</t>
        </is>
      </c>
      <c r="H6323" t="inlineStr">
        <is>
          <t>Q02450</t>
        </is>
      </c>
      <c r="I6323" t="inlineStr">
        <is>
          <t>de</t>
        </is>
      </c>
      <c r="J6323" t="b">
        <v>1</v>
      </c>
      <c r="K6323" t="inlineStr">
        <is>
          <t>b32280458593cd73b83a7a53383dd6fd</t>
        </is>
      </c>
      <c r="L6323" t="inlineStr">
        <is>
          <t>b32280458593cd73b83a7a53383dd6fd</t>
        </is>
      </c>
      <c r="M6323" t="n">
        <v>335</v>
      </c>
      <c r="N6323" t="n">
        <v>335</v>
      </c>
    </row>
    <row r="6324">
      <c r="A6324" t="n">
        <v>291</v>
      </c>
      <c r="B6324" t="n">
        <v>2021</v>
      </c>
      <c r="C6324" t="n">
        <v>4559</v>
      </c>
      <c r="D6324" t="inlineStr">
        <is>
          <t>Soll der Kanton Wallis Staat und Kirche vollständig trennen (z.B. wie die Kantone Genf und Neuenburg)?</t>
        </is>
      </c>
      <c r="E6324" t="inlineStr">
        <is>
          <t>Standard-4</t>
        </is>
      </c>
      <c r="F6324" t="n">
        <v>10</v>
      </c>
      <c r="G6324" t="inlineStr">
        <is>
          <t>Politisches System</t>
        </is>
      </c>
      <c r="H6324" t="inlineStr">
        <is>
          <t>Q08749</t>
        </is>
      </c>
      <c r="I6324" t="inlineStr">
        <is>
          <t>de</t>
        </is>
      </c>
      <c r="J6324" t="b">
        <v>1</v>
      </c>
      <c r="K6324" t="inlineStr">
        <is>
          <t>b32280458593cd73b83a7a53383dd6fd</t>
        </is>
      </c>
      <c r="L6324" t="inlineStr">
        <is>
          <t>b32280458593cd73b83a7a53383dd6fd</t>
        </is>
      </c>
      <c r="M6324" t="n">
        <v>335</v>
      </c>
      <c r="N6324" t="n">
        <v>335</v>
      </c>
    </row>
    <row r="6326">
      <c r="A6326" s="1">
        <f>== Cluster 334 – 3 Fragen – alle Fragen identisch ===</f>
        <v/>
      </c>
      <c r="B6326" s="1" t="n"/>
      <c r="C6326" s="1" t="n"/>
      <c r="D6326" s="1" t="n"/>
      <c r="E6326" s="1" t="n"/>
      <c r="F6326" s="1" t="n"/>
      <c r="G6326" s="1" t="n"/>
      <c r="H6326" s="1" t="n"/>
      <c r="I6326" s="1" t="n"/>
      <c r="J6326" s="1" t="n"/>
      <c r="K6326" s="1" t="n"/>
      <c r="L6326" s="1" t="n"/>
      <c r="M6326" s="1" t="n"/>
      <c r="N6326" s="1" t="n"/>
    </row>
    <row r="6327">
      <c r="A6327" t="inlineStr">
        <is>
          <t>ID_Wahl</t>
        </is>
      </c>
      <c r="B6327" t="inlineStr">
        <is>
          <t>Datum</t>
        </is>
      </c>
      <c r="C6327" t="inlineStr">
        <is>
          <t>Frage_ID</t>
        </is>
      </c>
      <c r="D6327" t="inlineStr">
        <is>
          <t>Frage_Text</t>
        </is>
      </c>
      <c r="E6327" t="inlineStr">
        <is>
          <t>Frage_Typ</t>
        </is>
      </c>
      <c r="F6327" t="inlineStr">
        <is>
          <t>Bereich_ID</t>
        </is>
      </c>
      <c r="G6327" t="inlineStr">
        <is>
          <t>Bereich</t>
        </is>
      </c>
      <c r="H6327" t="inlineStr">
        <is>
          <t>ID_gesamt</t>
        </is>
      </c>
      <c r="I6327" t="inlineStr">
        <is>
          <t>Sprache</t>
        </is>
      </c>
      <c r="J6327" t="inlineStr">
        <is>
          <t>Duplikat</t>
        </is>
      </c>
      <c r="K6327" t="inlineStr">
        <is>
          <t>Frage_Hash</t>
        </is>
      </c>
      <c r="L6327" t="inlineStr">
        <is>
          <t>Duplikat_Gruppe</t>
        </is>
      </c>
      <c r="M6327" t="inlineStr">
        <is>
          <t>Cluster_Duplikate</t>
        </is>
      </c>
      <c r="N6327" t="inlineStr">
        <is>
          <t>Cluster_Final</t>
        </is>
      </c>
    </row>
    <row r="6328">
      <c r="A6328" t="n">
        <v>55</v>
      </c>
      <c r="B6328" s="2" t="n">
        <v>44262</v>
      </c>
      <c r="C6328" t="n">
        <v>3043</v>
      </c>
      <c r="D6328" t="inlineStr">
        <is>
          <t>Der Kanton Wallis hat bereits Flüchtlinge aufgenommen, vor allem durch das Programm des Roten Kreuzes. Sollte sie dieses Engagement fortsetzen (zum Beispiel durch die Aufnahme von Flüchtlingen aus Lagern in Griechenland)?</t>
        </is>
      </c>
      <c r="E6328" t="inlineStr">
        <is>
          <t>options4</t>
        </is>
      </c>
      <c r="F6328" t="n">
        <v>4289</v>
      </c>
      <c r="G6328" t="inlineStr">
        <is>
          <t>Migration &amp; Integration</t>
        </is>
      </c>
      <c r="H6328" t="inlineStr">
        <is>
          <t>Q00902</t>
        </is>
      </c>
      <c r="I6328" t="inlineStr">
        <is>
          <t>de</t>
        </is>
      </c>
      <c r="J6328" t="b">
        <v>1</v>
      </c>
      <c r="K6328" t="inlineStr">
        <is>
          <t>7edd424f765f885e5bf3bab4ca4d46fe</t>
        </is>
      </c>
      <c r="L6328" t="inlineStr">
        <is>
          <t>7edd424f765f885e5bf3bab4ca4d46fe</t>
        </is>
      </c>
      <c r="M6328" t="n">
        <v>334</v>
      </c>
      <c r="N6328" t="n">
        <v>334</v>
      </c>
    </row>
    <row r="6329">
      <c r="A6329" t="n">
        <v>464</v>
      </c>
      <c r="B6329" s="2" t="n">
        <v>44262</v>
      </c>
      <c r="C6329" t="n">
        <v>3042</v>
      </c>
      <c r="D6329" t="inlineStr">
        <is>
          <t>Der Kanton Wallis hat bereits Flüchtlinge aufgenommen, vor allem durch das Programm des Roten Kreuzes. Sollte sie dieses Engagement fortsetzen (zum Beispiel durch die Aufnahme von Flüchtlingen aus Lagern in Griechenland)?</t>
        </is>
      </c>
      <c r="E6329" t="inlineStr">
        <is>
          <t>options4</t>
        </is>
      </c>
      <c r="F6329" t="n">
        <v>4288</v>
      </c>
      <c r="G6329" t="inlineStr">
        <is>
          <t>Migration &amp; Integration</t>
        </is>
      </c>
      <c r="H6329" t="inlineStr">
        <is>
          <t>Q02448</t>
        </is>
      </c>
      <c r="I6329" t="inlineStr">
        <is>
          <t>de</t>
        </is>
      </c>
      <c r="J6329" t="b">
        <v>1</v>
      </c>
      <c r="K6329" t="inlineStr">
        <is>
          <t>7edd424f765f885e5bf3bab4ca4d46fe</t>
        </is>
      </c>
      <c r="L6329" t="inlineStr">
        <is>
          <t>7edd424f765f885e5bf3bab4ca4d46fe</t>
        </is>
      </c>
      <c r="M6329" t="n">
        <v>334</v>
      </c>
      <c r="N6329" t="n">
        <v>334</v>
      </c>
    </row>
    <row r="6330">
      <c r="A6330" t="n">
        <v>291</v>
      </c>
      <c r="B6330" t="n">
        <v>2021</v>
      </c>
      <c r="C6330" t="n">
        <v>4557</v>
      </c>
      <c r="D6330" t="inlineStr">
        <is>
          <t>Der Kanton Wallis hat bereits Flüchtlinge aufgenommen, vor allem durch das Programm des Roten Kreuzes. Sollte sie dieses Engagement fortsetzen (zum Beispiel durch die Aufnahme von Flüchtlingen aus Lagern in Griechenland)?</t>
        </is>
      </c>
      <c r="E6330" t="inlineStr">
        <is>
          <t>Standard-4</t>
        </is>
      </c>
      <c r="F6330" t="n">
        <v>9</v>
      </c>
      <c r="G6330" t="inlineStr">
        <is>
          <t>Migration &amp; Integration</t>
        </is>
      </c>
      <c r="H6330" t="inlineStr">
        <is>
          <t>Q08744</t>
        </is>
      </c>
      <c r="I6330" t="inlineStr">
        <is>
          <t>de</t>
        </is>
      </c>
      <c r="J6330" t="b">
        <v>1</v>
      </c>
      <c r="K6330" t="inlineStr">
        <is>
          <t>7edd424f765f885e5bf3bab4ca4d46fe</t>
        </is>
      </c>
      <c r="L6330" t="inlineStr">
        <is>
          <t>7edd424f765f885e5bf3bab4ca4d46fe</t>
        </is>
      </c>
      <c r="M6330" t="n">
        <v>334</v>
      </c>
      <c r="N6330" t="n">
        <v>334</v>
      </c>
    </row>
    <row r="6332">
      <c r="A6332" s="1">
        <f>== Cluster 333 – 3 Fragen – alle Fragen identisch ===</f>
        <v/>
      </c>
      <c r="B6332" s="1" t="n"/>
      <c r="C6332" s="1" t="n"/>
      <c r="D6332" s="1" t="n"/>
      <c r="E6332" s="1" t="n"/>
      <c r="F6332" s="1" t="n"/>
      <c r="G6332" s="1" t="n"/>
      <c r="H6332" s="1" t="n"/>
      <c r="I6332" s="1" t="n"/>
      <c r="J6332" s="1" t="n"/>
      <c r="K6332" s="1" t="n"/>
      <c r="L6332" s="1" t="n"/>
      <c r="M6332" s="1" t="n"/>
      <c r="N6332" s="1" t="n"/>
    </row>
    <row r="6333">
      <c r="A6333" t="inlineStr">
        <is>
          <t>ID_Wahl</t>
        </is>
      </c>
      <c r="B6333" t="inlineStr">
        <is>
          <t>Datum</t>
        </is>
      </c>
      <c r="C6333" t="inlineStr">
        <is>
          <t>Frage_ID</t>
        </is>
      </c>
      <c r="D6333" t="inlineStr">
        <is>
          <t>Frage_Text</t>
        </is>
      </c>
      <c r="E6333" t="inlineStr">
        <is>
          <t>Frage_Typ</t>
        </is>
      </c>
      <c r="F6333" t="inlineStr">
        <is>
          <t>Bereich_ID</t>
        </is>
      </c>
      <c r="G6333" t="inlineStr">
        <is>
          <t>Bereich</t>
        </is>
      </c>
      <c r="H6333" t="inlineStr">
        <is>
          <t>ID_gesamt</t>
        </is>
      </c>
      <c r="I6333" t="inlineStr">
        <is>
          <t>Sprache</t>
        </is>
      </c>
      <c r="J6333" t="inlineStr">
        <is>
          <t>Duplikat</t>
        </is>
      </c>
      <c r="K6333" t="inlineStr">
        <is>
          <t>Frage_Hash</t>
        </is>
      </c>
      <c r="L6333" t="inlineStr">
        <is>
          <t>Duplikat_Gruppe</t>
        </is>
      </c>
      <c r="M6333" t="inlineStr">
        <is>
          <t>Cluster_Duplikate</t>
        </is>
      </c>
      <c r="N6333" t="inlineStr">
        <is>
          <t>Cluster_Final</t>
        </is>
      </c>
    </row>
    <row r="6334">
      <c r="A6334" t="n">
        <v>55</v>
      </c>
      <c r="B6334" s="2" t="n">
        <v>44262</v>
      </c>
      <c r="C6334" t="n">
        <v>3039</v>
      </c>
      <c r="D6334" t="inlineStr">
        <is>
          <t>Befürworten Sie, dass zukünftig alle Walliser Gemeinden eine vorschulische Sprachförderung für fremdsprachige Kinder anbieten müssen?</t>
        </is>
      </c>
      <c r="E6334" t="inlineStr">
        <is>
          <t>options4</t>
        </is>
      </c>
      <c r="F6334" t="n">
        <v>4289</v>
      </c>
      <c r="G6334" t="inlineStr">
        <is>
          <t>Migration &amp; Integration</t>
        </is>
      </c>
      <c r="H6334" t="inlineStr">
        <is>
          <t>Q00901</t>
        </is>
      </c>
      <c r="I6334" t="inlineStr">
        <is>
          <t>de</t>
        </is>
      </c>
      <c r="J6334" t="b">
        <v>1</v>
      </c>
      <c r="K6334" t="inlineStr">
        <is>
          <t>f5f87d659b7091c194f5f9b60e571669</t>
        </is>
      </c>
      <c r="L6334" t="inlineStr">
        <is>
          <t>f5f87d659b7091c194f5f9b60e571669</t>
        </is>
      </c>
      <c r="M6334" t="n">
        <v>333</v>
      </c>
      <c r="N6334" t="n">
        <v>333</v>
      </c>
    </row>
    <row r="6335">
      <c r="A6335" t="n">
        <v>464</v>
      </c>
      <c r="B6335" s="2" t="n">
        <v>44262</v>
      </c>
      <c r="C6335" t="n">
        <v>3038</v>
      </c>
      <c r="D6335" t="inlineStr">
        <is>
          <t>Befürworten Sie, dass zukünftig alle Walliser Gemeinden eine vorschulische Sprachförderung für fremdsprachige Kinder anbieten müssen?</t>
        </is>
      </c>
      <c r="E6335" t="inlineStr">
        <is>
          <t>options4</t>
        </is>
      </c>
      <c r="F6335" t="n">
        <v>4288</v>
      </c>
      <c r="G6335" t="inlineStr">
        <is>
          <t>Migration &amp; Integration</t>
        </is>
      </c>
      <c r="H6335" t="inlineStr">
        <is>
          <t>Q02447</t>
        </is>
      </c>
      <c r="I6335" t="inlineStr">
        <is>
          <t>de</t>
        </is>
      </c>
      <c r="J6335" t="b">
        <v>1</v>
      </c>
      <c r="K6335" t="inlineStr">
        <is>
          <t>f5f87d659b7091c194f5f9b60e571669</t>
        </is>
      </c>
      <c r="L6335" t="inlineStr">
        <is>
          <t>f5f87d659b7091c194f5f9b60e571669</t>
        </is>
      </c>
      <c r="M6335" t="n">
        <v>333</v>
      </c>
      <c r="N6335" t="n">
        <v>333</v>
      </c>
    </row>
    <row r="6336">
      <c r="A6336" t="n">
        <v>291</v>
      </c>
      <c r="B6336" t="n">
        <v>2021</v>
      </c>
      <c r="C6336" t="n">
        <v>4556</v>
      </c>
      <c r="D6336" t="inlineStr">
        <is>
          <t>Befürworten Sie, dass zukünftig alle Walliser Gemeinden eine vorschulische Sprachförderung für fremdsprachige Kinder anbieten müssen?</t>
        </is>
      </c>
      <c r="E6336" t="inlineStr">
        <is>
          <t>Standard-4</t>
        </is>
      </c>
      <c r="F6336" t="n">
        <v>2</v>
      </c>
      <c r="G6336" t="inlineStr">
        <is>
          <t>Bildung</t>
        </is>
      </c>
      <c r="H6336" t="inlineStr">
        <is>
          <t>Q08724</t>
        </is>
      </c>
      <c r="I6336" t="inlineStr">
        <is>
          <t>de</t>
        </is>
      </c>
      <c r="J6336" t="b">
        <v>1</v>
      </c>
      <c r="K6336" t="inlineStr">
        <is>
          <t>f5f87d659b7091c194f5f9b60e571669</t>
        </is>
      </c>
      <c r="L6336" t="inlineStr">
        <is>
          <t>f5f87d659b7091c194f5f9b60e571669</t>
        </is>
      </c>
      <c r="M6336" t="n">
        <v>333</v>
      </c>
      <c r="N6336" t="n">
        <v>333</v>
      </c>
    </row>
    <row r="6338">
      <c r="A6338" s="1">
        <f>== Cluster 332 – 3 Fragen – alle Fragen identisch ===</f>
        <v/>
      </c>
      <c r="B6338" s="1" t="n"/>
      <c r="C6338" s="1" t="n"/>
      <c r="D6338" s="1" t="n"/>
      <c r="E6338" s="1" t="n"/>
      <c r="F6338" s="1" t="n"/>
      <c r="G6338" s="1" t="n"/>
      <c r="H6338" s="1" t="n"/>
      <c r="I6338" s="1" t="n"/>
      <c r="J6338" s="1" t="n"/>
      <c r="K6338" s="1" t="n"/>
      <c r="L6338" s="1" t="n"/>
      <c r="M6338" s="1" t="n"/>
      <c r="N6338" s="1" t="n"/>
    </row>
    <row r="6339">
      <c r="A6339" t="inlineStr">
        <is>
          <t>ID_Wahl</t>
        </is>
      </c>
      <c r="B6339" t="inlineStr">
        <is>
          <t>Datum</t>
        </is>
      </c>
      <c r="C6339" t="inlineStr">
        <is>
          <t>Frage_ID</t>
        </is>
      </c>
      <c r="D6339" t="inlineStr">
        <is>
          <t>Frage_Text</t>
        </is>
      </c>
      <c r="E6339" t="inlineStr">
        <is>
          <t>Frage_Typ</t>
        </is>
      </c>
      <c r="F6339" t="inlineStr">
        <is>
          <t>Bereich_ID</t>
        </is>
      </c>
      <c r="G6339" t="inlineStr">
        <is>
          <t>Bereich</t>
        </is>
      </c>
      <c r="H6339" t="inlineStr">
        <is>
          <t>ID_gesamt</t>
        </is>
      </c>
      <c r="I6339" t="inlineStr">
        <is>
          <t>Sprache</t>
        </is>
      </c>
      <c r="J6339" t="inlineStr">
        <is>
          <t>Duplikat</t>
        </is>
      </c>
      <c r="K6339" t="inlineStr">
        <is>
          <t>Frage_Hash</t>
        </is>
      </c>
      <c r="L6339" t="inlineStr">
        <is>
          <t>Duplikat_Gruppe</t>
        </is>
      </c>
      <c r="M6339" t="inlineStr">
        <is>
          <t>Cluster_Duplikate</t>
        </is>
      </c>
      <c r="N6339" t="inlineStr">
        <is>
          <t>Cluster_Final</t>
        </is>
      </c>
    </row>
    <row r="6340">
      <c r="A6340" t="n">
        <v>55</v>
      </c>
      <c r="B6340" s="2" t="n">
        <v>44262</v>
      </c>
      <c r="C6340" t="n">
        <v>3035</v>
      </c>
      <c r="D6340" t="inlineStr">
        <is>
          <t>Die anderen mehrheitlich französischsprachigen Kantone kennen das Ausländerstimmrecht auf Gemeindeebene. Soll der Kanton Wallis dieses ebenfalls einführen?</t>
        </is>
      </c>
      <c r="E6340" t="inlineStr">
        <is>
          <t>options4</t>
        </is>
      </c>
      <c r="F6340" t="n">
        <v>4289</v>
      </c>
      <c r="G6340" t="inlineStr">
        <is>
          <t>Migration &amp; Integration</t>
        </is>
      </c>
      <c r="H6340" t="inlineStr">
        <is>
          <t>Q00900</t>
        </is>
      </c>
      <c r="I6340" t="inlineStr">
        <is>
          <t>de</t>
        </is>
      </c>
      <c r="J6340" t="b">
        <v>1</v>
      </c>
      <c r="K6340" t="inlineStr">
        <is>
          <t>5b3a1c188ef04b9348d6a2df999763c5</t>
        </is>
      </c>
      <c r="L6340" t="inlineStr">
        <is>
          <t>5b3a1c188ef04b9348d6a2df999763c5</t>
        </is>
      </c>
      <c r="M6340" t="n">
        <v>332</v>
      </c>
      <c r="N6340" t="n">
        <v>332</v>
      </c>
    </row>
    <row r="6341">
      <c r="A6341" t="n">
        <v>464</v>
      </c>
      <c r="B6341" s="2" t="n">
        <v>44262</v>
      </c>
      <c r="C6341" t="n">
        <v>3034</v>
      </c>
      <c r="D6341" t="inlineStr">
        <is>
          <t>Die anderen mehrheitlich französischsprachigen Kantone kennen das Ausländerstimmrecht auf Gemeindeebene. Soll der Kanton Wallis dieses ebenfalls einführen?</t>
        </is>
      </c>
      <c r="E6341" t="inlineStr">
        <is>
          <t>options4</t>
        </is>
      </c>
      <c r="F6341" t="n">
        <v>4288</v>
      </c>
      <c r="G6341" t="inlineStr">
        <is>
          <t>Migration &amp; Integration</t>
        </is>
      </c>
      <c r="H6341" t="inlineStr">
        <is>
          <t>Q02446</t>
        </is>
      </c>
      <c r="I6341" t="inlineStr">
        <is>
          <t>de</t>
        </is>
      </c>
      <c r="J6341" t="b">
        <v>1</v>
      </c>
      <c r="K6341" t="inlineStr">
        <is>
          <t>5b3a1c188ef04b9348d6a2df999763c5</t>
        </is>
      </c>
      <c r="L6341" t="inlineStr">
        <is>
          <t>5b3a1c188ef04b9348d6a2df999763c5</t>
        </is>
      </c>
      <c r="M6341" t="n">
        <v>332</v>
      </c>
      <c r="N6341" t="n">
        <v>332</v>
      </c>
    </row>
    <row r="6342">
      <c r="A6342" t="n">
        <v>291</v>
      </c>
      <c r="B6342" t="n">
        <v>2021</v>
      </c>
      <c r="C6342" t="n">
        <v>4555</v>
      </c>
      <c r="D6342" t="inlineStr">
        <is>
          <t>Die anderen mehrheitlich französischsprachigen Kantone kennen das Ausländerstimmrecht auf Gemeindeebene. Soll der Kanton Wallis dieses ebenfalls einführen?</t>
        </is>
      </c>
      <c r="E6342" t="inlineStr">
        <is>
          <t>Standard-4</t>
        </is>
      </c>
      <c r="F6342" t="n">
        <v>9</v>
      </c>
      <c r="G6342" t="inlineStr">
        <is>
          <t>Migration &amp; Integration</t>
        </is>
      </c>
      <c r="H6342" t="inlineStr">
        <is>
          <t>Q08742</t>
        </is>
      </c>
      <c r="I6342" t="inlineStr">
        <is>
          <t>de</t>
        </is>
      </c>
      <c r="J6342" t="b">
        <v>1</v>
      </c>
      <c r="K6342" t="inlineStr">
        <is>
          <t>5b3a1c188ef04b9348d6a2df999763c5</t>
        </is>
      </c>
      <c r="L6342" t="inlineStr">
        <is>
          <t>5b3a1c188ef04b9348d6a2df999763c5</t>
        </is>
      </c>
      <c r="M6342" t="n">
        <v>332</v>
      </c>
      <c r="N6342" t="n">
        <v>332</v>
      </c>
    </row>
    <row r="6344">
      <c r="A6344" s="1">
        <f>== Cluster 330 – 3 Fragen – alle Fragen identisch ===</f>
        <v/>
      </c>
      <c r="B6344" s="1" t="n"/>
      <c r="C6344" s="1" t="n"/>
      <c r="D6344" s="1" t="n"/>
      <c r="E6344" s="1" t="n"/>
      <c r="F6344" s="1" t="n"/>
      <c r="G6344" s="1" t="n"/>
      <c r="H6344" s="1" t="n"/>
      <c r="I6344" s="1" t="n"/>
      <c r="J6344" s="1" t="n"/>
      <c r="K6344" s="1" t="n"/>
      <c r="L6344" s="1" t="n"/>
      <c r="M6344" s="1" t="n"/>
      <c r="N6344" s="1" t="n"/>
    </row>
    <row r="6345">
      <c r="A6345" t="inlineStr">
        <is>
          <t>ID_Wahl</t>
        </is>
      </c>
      <c r="B6345" t="inlineStr">
        <is>
          <t>Datum</t>
        </is>
      </c>
      <c r="C6345" t="inlineStr">
        <is>
          <t>Frage_ID</t>
        </is>
      </c>
      <c r="D6345" t="inlineStr">
        <is>
          <t>Frage_Text</t>
        </is>
      </c>
      <c r="E6345" t="inlineStr">
        <is>
          <t>Frage_Typ</t>
        </is>
      </c>
      <c r="F6345" t="inlineStr">
        <is>
          <t>Bereich_ID</t>
        </is>
      </c>
      <c r="G6345" t="inlineStr">
        <is>
          <t>Bereich</t>
        </is>
      </c>
      <c r="H6345" t="inlineStr">
        <is>
          <t>ID_gesamt</t>
        </is>
      </c>
      <c r="I6345" t="inlineStr">
        <is>
          <t>Sprache</t>
        </is>
      </c>
      <c r="J6345" t="inlineStr">
        <is>
          <t>Duplikat</t>
        </is>
      </c>
      <c r="K6345" t="inlineStr">
        <is>
          <t>Frage_Hash</t>
        </is>
      </c>
      <c r="L6345" t="inlineStr">
        <is>
          <t>Duplikat_Gruppe</t>
        </is>
      </c>
      <c r="M6345" t="inlineStr">
        <is>
          <t>Cluster_Duplikate</t>
        </is>
      </c>
      <c r="N6345" t="inlineStr">
        <is>
          <t>Cluster_Final</t>
        </is>
      </c>
    </row>
    <row r="6346">
      <c r="A6346" t="n">
        <v>55</v>
      </c>
      <c r="B6346" s="2" t="n">
        <v>44262</v>
      </c>
      <c r="C6346" t="n">
        <v>3027</v>
      </c>
      <c r="D6346" t="inlineStr">
        <is>
          <t>Soll der Kanton Wallis die Kulturschaffenden in der Coronavirus-Krise finanziell stärker unterstützen?</t>
        </is>
      </c>
      <c r="E6346" t="inlineStr">
        <is>
          <t>options4</t>
        </is>
      </c>
      <c r="F6346" t="n">
        <v>5380</v>
      </c>
      <c r="G6346" t="inlineStr">
        <is>
          <t>Bildung &amp; Kultur</t>
        </is>
      </c>
      <c r="H6346" t="inlineStr">
        <is>
          <t>Q00898</t>
        </is>
      </c>
      <c r="I6346" t="inlineStr">
        <is>
          <t>de</t>
        </is>
      </c>
      <c r="J6346" t="b">
        <v>1</v>
      </c>
      <c r="K6346" t="inlineStr">
        <is>
          <t>6a233defaad004e243b9a161f0641402</t>
        </is>
      </c>
      <c r="L6346" t="inlineStr">
        <is>
          <t>6a233defaad004e243b9a161f0641402</t>
        </is>
      </c>
      <c r="M6346" t="n">
        <v>330</v>
      </c>
      <c r="N6346" t="n">
        <v>330</v>
      </c>
    </row>
    <row r="6347">
      <c r="A6347" t="n">
        <v>464</v>
      </c>
      <c r="B6347" s="2" t="n">
        <v>44262</v>
      </c>
      <c r="C6347" t="n">
        <v>3026</v>
      </c>
      <c r="D6347" t="inlineStr">
        <is>
          <t>Soll der Kanton Wallis die Kulturschaffenden in der Coronavirus-Krise finanziell stärker unterstützen?</t>
        </is>
      </c>
      <c r="E6347" t="inlineStr">
        <is>
          <t>options4</t>
        </is>
      </c>
      <c r="F6347" t="n">
        <v>5379</v>
      </c>
      <c r="G6347" t="inlineStr">
        <is>
          <t>Bildung &amp; Kultur</t>
        </is>
      </c>
      <c r="H6347" t="inlineStr">
        <is>
          <t>Q02444</t>
        </is>
      </c>
      <c r="I6347" t="inlineStr">
        <is>
          <t>de</t>
        </is>
      </c>
      <c r="J6347" t="b">
        <v>1</v>
      </c>
      <c r="K6347" t="inlineStr">
        <is>
          <t>6a233defaad004e243b9a161f0641402</t>
        </is>
      </c>
      <c r="L6347" t="inlineStr">
        <is>
          <t>6a233defaad004e243b9a161f0641402</t>
        </is>
      </c>
      <c r="M6347" t="n">
        <v>330</v>
      </c>
      <c r="N6347" t="n">
        <v>330</v>
      </c>
    </row>
    <row r="6348">
      <c r="A6348" t="n">
        <v>291</v>
      </c>
      <c r="B6348" t="n">
        <v>2021</v>
      </c>
      <c r="C6348" t="n">
        <v>4553</v>
      </c>
      <c r="D6348" t="inlineStr">
        <is>
          <t>Soll der Kanton Wallis die Kulturschaffenden in der Coronavirus-Krise finanziell stärker unterstützen?</t>
        </is>
      </c>
      <c r="E6348" t="inlineStr">
        <is>
          <t>Standard-4</t>
        </is>
      </c>
      <c r="F6348" t="n">
        <v>8</v>
      </c>
      <c r="G6348" t="inlineStr">
        <is>
          <t>Kultur, Sport &amp; Medien</t>
        </is>
      </c>
      <c r="H6348" t="inlineStr">
        <is>
          <t>Q08740</t>
        </is>
      </c>
      <c r="I6348" t="inlineStr">
        <is>
          <t>de</t>
        </is>
      </c>
      <c r="J6348" t="b">
        <v>1</v>
      </c>
      <c r="K6348" t="inlineStr">
        <is>
          <t>6a233defaad004e243b9a161f0641402</t>
        </is>
      </c>
      <c r="L6348" t="inlineStr">
        <is>
          <t>6a233defaad004e243b9a161f0641402</t>
        </is>
      </c>
      <c r="M6348" t="n">
        <v>330</v>
      </c>
      <c r="N6348" t="n">
        <v>330</v>
      </c>
    </row>
    <row r="6350">
      <c r="A6350" s="1">
        <f>== Cluster 329 – 3 Fragen – alle Fragen identisch ===</f>
        <v/>
      </c>
      <c r="B6350" s="1" t="n"/>
      <c r="C6350" s="1" t="n"/>
      <c r="D6350" s="1" t="n"/>
      <c r="E6350" s="1" t="n"/>
      <c r="F6350" s="1" t="n"/>
      <c r="G6350" s="1" t="n"/>
      <c r="H6350" s="1" t="n"/>
      <c r="I6350" s="1" t="n"/>
      <c r="J6350" s="1" t="n"/>
      <c r="K6350" s="1" t="n"/>
      <c r="L6350" s="1" t="n"/>
      <c r="M6350" s="1" t="n"/>
      <c r="N6350" s="1" t="n"/>
    </row>
    <row r="6351">
      <c r="A6351" t="inlineStr">
        <is>
          <t>ID_Wahl</t>
        </is>
      </c>
      <c r="B6351" t="inlineStr">
        <is>
          <t>Datum</t>
        </is>
      </c>
      <c r="C6351" t="inlineStr">
        <is>
          <t>Frage_ID</t>
        </is>
      </c>
      <c r="D6351" t="inlineStr">
        <is>
          <t>Frage_Text</t>
        </is>
      </c>
      <c r="E6351" t="inlineStr">
        <is>
          <t>Frage_Typ</t>
        </is>
      </c>
      <c r="F6351" t="inlineStr">
        <is>
          <t>Bereich_ID</t>
        </is>
      </c>
      <c r="G6351" t="inlineStr">
        <is>
          <t>Bereich</t>
        </is>
      </c>
      <c r="H6351" t="inlineStr">
        <is>
          <t>ID_gesamt</t>
        </is>
      </c>
      <c r="I6351" t="inlineStr">
        <is>
          <t>Sprache</t>
        </is>
      </c>
      <c r="J6351" t="inlineStr">
        <is>
          <t>Duplikat</t>
        </is>
      </c>
      <c r="K6351" t="inlineStr">
        <is>
          <t>Frage_Hash</t>
        </is>
      </c>
      <c r="L6351" t="inlineStr">
        <is>
          <t>Duplikat_Gruppe</t>
        </is>
      </c>
      <c r="M6351" t="inlineStr">
        <is>
          <t>Cluster_Duplikate</t>
        </is>
      </c>
      <c r="N6351" t="inlineStr">
        <is>
          <t>Cluster_Final</t>
        </is>
      </c>
    </row>
    <row r="6352">
      <c r="A6352" t="n">
        <v>55</v>
      </c>
      <c r="B6352" s="2" t="n">
        <v>44262</v>
      </c>
      <c r="C6352" t="n">
        <v>3019</v>
      </c>
      <c r="D6352" t="inlineStr">
        <is>
          <t>Soll der Kanton Wallis mehr Massnahmen zur Förderung der Zweisprachigkeit in den Schulen ergreifen?</t>
        </is>
      </c>
      <c r="E6352" t="inlineStr">
        <is>
          <t>options4</t>
        </is>
      </c>
      <c r="F6352" t="n">
        <v>5380</v>
      </c>
      <c r="G6352" t="inlineStr">
        <is>
          <t>Bildung &amp; Kultur</t>
        </is>
      </c>
      <c r="H6352" t="inlineStr">
        <is>
          <t>Q00896</t>
        </is>
      </c>
      <c r="I6352" t="inlineStr">
        <is>
          <t>de</t>
        </is>
      </c>
      <c r="J6352" t="b">
        <v>1</v>
      </c>
      <c r="K6352" t="inlineStr">
        <is>
          <t>b5e8091517e83a3de4a8272e0ccc9ce4</t>
        </is>
      </c>
      <c r="L6352" t="inlineStr">
        <is>
          <t>b5e8091517e83a3de4a8272e0ccc9ce4</t>
        </is>
      </c>
      <c r="M6352" t="n">
        <v>329</v>
      </c>
      <c r="N6352" t="n">
        <v>329</v>
      </c>
    </row>
    <row r="6353">
      <c r="A6353" t="n">
        <v>464</v>
      </c>
      <c r="B6353" s="2" t="n">
        <v>44262</v>
      </c>
      <c r="C6353" t="n">
        <v>3018</v>
      </c>
      <c r="D6353" t="inlineStr">
        <is>
          <t>Soll der Kanton Wallis mehr Massnahmen zur Förderung der Zweisprachigkeit in den Schulen ergreifen?</t>
        </is>
      </c>
      <c r="E6353" t="inlineStr">
        <is>
          <t>options4</t>
        </is>
      </c>
      <c r="F6353" t="n">
        <v>5379</v>
      </c>
      <c r="G6353" t="inlineStr">
        <is>
          <t>Bildung &amp; Kultur</t>
        </is>
      </c>
      <c r="H6353" t="inlineStr">
        <is>
          <t>Q02442</t>
        </is>
      </c>
      <c r="I6353" t="inlineStr">
        <is>
          <t>de</t>
        </is>
      </c>
      <c r="J6353" t="b">
        <v>1</v>
      </c>
      <c r="K6353" t="inlineStr">
        <is>
          <t>b5e8091517e83a3de4a8272e0ccc9ce4</t>
        </is>
      </c>
      <c r="L6353" t="inlineStr">
        <is>
          <t>b5e8091517e83a3de4a8272e0ccc9ce4</t>
        </is>
      </c>
      <c r="M6353" t="n">
        <v>329</v>
      </c>
      <c r="N6353" t="n">
        <v>329</v>
      </c>
    </row>
    <row r="6354">
      <c r="A6354" t="n">
        <v>291</v>
      </c>
      <c r="B6354" t="n">
        <v>2021</v>
      </c>
      <c r="C6354" t="n">
        <v>4551</v>
      </c>
      <c r="D6354" t="inlineStr">
        <is>
          <t>Soll der Kanton Wallis mehr Massnahmen zur Förderung der Zweisprachigkeit in den Schulen ergreifen?</t>
        </is>
      </c>
      <c r="E6354" t="inlineStr">
        <is>
          <t>Standard-4</t>
        </is>
      </c>
      <c r="F6354" t="n">
        <v>5</v>
      </c>
      <c r="G6354" t="inlineStr">
        <is>
          <t>Gesellschaft &amp; Ethik</t>
        </is>
      </c>
      <c r="H6354" t="inlineStr">
        <is>
          <t>Q08734</t>
        </is>
      </c>
      <c r="I6354" t="inlineStr">
        <is>
          <t>de</t>
        </is>
      </c>
      <c r="J6354" t="b">
        <v>1</v>
      </c>
      <c r="K6354" t="inlineStr">
        <is>
          <t>b5e8091517e83a3de4a8272e0ccc9ce4</t>
        </is>
      </c>
      <c r="L6354" t="inlineStr">
        <is>
          <t>b5e8091517e83a3de4a8272e0ccc9ce4</t>
        </is>
      </c>
      <c r="M6354" t="n">
        <v>329</v>
      </c>
      <c r="N6354" t="n">
        <v>329</v>
      </c>
    </row>
    <row r="6356">
      <c r="A6356" s="1">
        <f>== Cluster 327 – 3 Fragen – alle Fragen identisch ===</f>
        <v/>
      </c>
      <c r="B6356" s="1" t="n"/>
      <c r="C6356" s="1" t="n"/>
      <c r="D6356" s="1" t="n"/>
      <c r="E6356" s="1" t="n"/>
      <c r="F6356" s="1" t="n"/>
      <c r="G6356" s="1" t="n"/>
      <c r="H6356" s="1" t="n"/>
      <c r="I6356" s="1" t="n"/>
      <c r="J6356" s="1" t="n"/>
      <c r="K6356" s="1" t="n"/>
      <c r="L6356" s="1" t="n"/>
      <c r="M6356" s="1" t="n"/>
      <c r="N6356" s="1" t="n"/>
    </row>
    <row r="6357">
      <c r="A6357" t="inlineStr">
        <is>
          <t>ID_Wahl</t>
        </is>
      </c>
      <c r="B6357" t="inlineStr">
        <is>
          <t>Datum</t>
        </is>
      </c>
      <c r="C6357" t="inlineStr">
        <is>
          <t>Frage_ID</t>
        </is>
      </c>
      <c r="D6357" t="inlineStr">
        <is>
          <t>Frage_Text</t>
        </is>
      </c>
      <c r="E6357" t="inlineStr">
        <is>
          <t>Frage_Typ</t>
        </is>
      </c>
      <c r="F6357" t="inlineStr">
        <is>
          <t>Bereich_ID</t>
        </is>
      </c>
      <c r="G6357" t="inlineStr">
        <is>
          <t>Bereich</t>
        </is>
      </c>
      <c r="H6357" t="inlineStr">
        <is>
          <t>ID_gesamt</t>
        </is>
      </c>
      <c r="I6357" t="inlineStr">
        <is>
          <t>Sprache</t>
        </is>
      </c>
      <c r="J6357" t="inlineStr">
        <is>
          <t>Duplikat</t>
        </is>
      </c>
      <c r="K6357" t="inlineStr">
        <is>
          <t>Frage_Hash</t>
        </is>
      </c>
      <c r="L6357" t="inlineStr">
        <is>
          <t>Duplikat_Gruppe</t>
        </is>
      </c>
      <c r="M6357" t="inlineStr">
        <is>
          <t>Cluster_Duplikate</t>
        </is>
      </c>
      <c r="N6357" t="inlineStr">
        <is>
          <t>Cluster_Final</t>
        </is>
      </c>
    </row>
    <row r="6358">
      <c r="A6358" t="n">
        <v>55</v>
      </c>
      <c r="B6358" s="2" t="n">
        <v>44262</v>
      </c>
      <c r="C6358" t="n">
        <v>3011</v>
      </c>
      <c r="D6358" t="inlineStr">
        <is>
          <t>Würden Sie eine Verschärfung des Sozialhilfegesetzes im Kanton Wallis befürworten (z.B. Einschränkung der Leistungen, Senkung des Existenzminimums, Verschärfung der Sanktionen im Betrugsfall)?</t>
        </is>
      </c>
      <c r="E6358" t="inlineStr">
        <is>
          <t>options4</t>
        </is>
      </c>
      <c r="F6358" t="n">
        <v>4181</v>
      </c>
      <c r="G6358" t="inlineStr">
        <is>
          <t>Sozialstaat &amp; Familie</t>
        </is>
      </c>
      <c r="H6358" t="inlineStr">
        <is>
          <t>Q00894</t>
        </is>
      </c>
      <c r="I6358" t="inlineStr">
        <is>
          <t>de</t>
        </is>
      </c>
      <c r="J6358" t="b">
        <v>1</v>
      </c>
      <c r="K6358" t="inlineStr">
        <is>
          <t>b51d3fe3e706408a3a890ff68bd75fbd</t>
        </is>
      </c>
      <c r="L6358" t="inlineStr">
        <is>
          <t>b51d3fe3e706408a3a890ff68bd75fbd</t>
        </is>
      </c>
      <c r="M6358" t="n">
        <v>327</v>
      </c>
      <c r="N6358" t="n">
        <v>327</v>
      </c>
    </row>
    <row r="6359">
      <c r="A6359" t="n">
        <v>464</v>
      </c>
      <c r="B6359" s="2" t="n">
        <v>44262</v>
      </c>
      <c r="C6359" t="n">
        <v>3010</v>
      </c>
      <c r="D6359" t="inlineStr">
        <is>
          <t>Würden Sie eine Verschärfung des Sozialhilfegesetzes im Kanton Wallis befürworten (z.B. Einschränkung der Leistungen, Senkung des Existenzminimums, Verschärfung der Sanktionen im Betrugsfall)?</t>
        </is>
      </c>
      <c r="E6359" t="inlineStr">
        <is>
          <t>options4</t>
        </is>
      </c>
      <c r="F6359" t="n">
        <v>4180</v>
      </c>
      <c r="G6359" t="inlineStr">
        <is>
          <t>Sozialstaat &amp; Familie</t>
        </is>
      </c>
      <c r="H6359" t="inlineStr">
        <is>
          <t>Q02440</t>
        </is>
      </c>
      <c r="I6359" t="inlineStr">
        <is>
          <t>de</t>
        </is>
      </c>
      <c r="J6359" t="b">
        <v>1</v>
      </c>
      <c r="K6359" t="inlineStr">
        <is>
          <t>b51d3fe3e706408a3a890ff68bd75fbd</t>
        </is>
      </c>
      <c r="L6359" t="inlineStr">
        <is>
          <t>b51d3fe3e706408a3a890ff68bd75fbd</t>
        </is>
      </c>
      <c r="M6359" t="n">
        <v>327</v>
      </c>
      <c r="N6359" t="n">
        <v>327</v>
      </c>
    </row>
    <row r="6360">
      <c r="A6360" t="n">
        <v>291</v>
      </c>
      <c r="B6360" t="n">
        <v>2021</v>
      </c>
      <c r="C6360" t="n">
        <v>4549</v>
      </c>
      <c r="D6360" t="inlineStr">
        <is>
          <t>Würden Sie eine Verschärfung des Sozialhilfegesetzes im Kanton Wallis befürworten (z.B. Einschränkung der Leistungen, Senkung des Existenzminimums, Verschärfung der Sanktionen im Betrugsfall)?</t>
        </is>
      </c>
      <c r="E6360" t="inlineStr">
        <is>
          <t>Standard-4</t>
        </is>
      </c>
      <c r="F6360" t="n">
        <v>12</v>
      </c>
      <c r="G6360" t="inlineStr">
        <is>
          <t>Sozialstaat &amp; Familie</t>
        </is>
      </c>
      <c r="H6360" t="inlineStr">
        <is>
          <t>Q08754</t>
        </is>
      </c>
      <c r="I6360" t="inlineStr">
        <is>
          <t>de</t>
        </is>
      </c>
      <c r="J6360" t="b">
        <v>1</v>
      </c>
      <c r="K6360" t="inlineStr">
        <is>
          <t>b51d3fe3e706408a3a890ff68bd75fbd</t>
        </is>
      </c>
      <c r="L6360" t="inlineStr">
        <is>
          <t>b51d3fe3e706408a3a890ff68bd75fbd</t>
        </is>
      </c>
      <c r="M6360" t="n">
        <v>327</v>
      </c>
      <c r="N6360" t="n">
        <v>327</v>
      </c>
    </row>
    <row r="6362">
      <c r="A6362" s="1">
        <f>== Cluster 1103 – 3 Fragen – alle Fragen identisch ===</f>
        <v/>
      </c>
      <c r="B6362" s="1" t="n"/>
      <c r="C6362" s="1" t="n"/>
      <c r="D6362" s="1" t="n"/>
      <c r="E6362" s="1" t="n"/>
      <c r="F6362" s="1" t="n"/>
      <c r="G6362" s="1" t="n"/>
      <c r="H6362" s="1" t="n"/>
      <c r="I6362" s="1" t="n"/>
      <c r="J6362" s="1" t="n"/>
      <c r="K6362" s="1" t="n"/>
      <c r="L6362" s="1" t="n"/>
      <c r="M6362" s="1" t="n"/>
      <c r="N6362" s="1" t="n"/>
    </row>
    <row r="6363">
      <c r="A6363" t="inlineStr">
        <is>
          <t>ID_Wahl</t>
        </is>
      </c>
      <c r="B6363" t="inlineStr">
        <is>
          <t>Datum</t>
        </is>
      </c>
      <c r="C6363" t="inlineStr">
        <is>
          <t>Frage_ID</t>
        </is>
      </c>
      <c r="D6363" t="inlineStr">
        <is>
          <t>Frage_Text</t>
        </is>
      </c>
      <c r="E6363" t="inlineStr">
        <is>
          <t>Frage_Typ</t>
        </is>
      </c>
      <c r="F6363" t="inlineStr">
        <is>
          <t>Bereich_ID</t>
        </is>
      </c>
      <c r="G6363" t="inlineStr">
        <is>
          <t>Bereich</t>
        </is>
      </c>
      <c r="H6363" t="inlineStr">
        <is>
          <t>ID_gesamt</t>
        </is>
      </c>
      <c r="I6363" t="inlineStr">
        <is>
          <t>Sprache</t>
        </is>
      </c>
      <c r="J6363" t="inlineStr">
        <is>
          <t>Duplikat</t>
        </is>
      </c>
      <c r="K6363" t="inlineStr">
        <is>
          <t>Frage_Hash</t>
        </is>
      </c>
      <c r="L6363" t="inlineStr">
        <is>
          <t>Duplikat_Gruppe</t>
        </is>
      </c>
      <c r="M6363" t="inlineStr">
        <is>
          <t>Cluster_Duplikate</t>
        </is>
      </c>
      <c r="N6363" t="inlineStr">
        <is>
          <t>Cluster_Final</t>
        </is>
      </c>
    </row>
    <row r="6364">
      <c r="A6364" t="n">
        <v>190</v>
      </c>
      <c r="B6364" t="n">
        <v>2018</v>
      </c>
      <c r="C6364" t="n">
        <v>2914</v>
      </c>
      <c r="D6364" t="inlineStr">
        <is>
          <t>Sollten die Organisatoren von Grossveranstaltungen (z.B. Hockeyclubs oder das WEF) verpflichtet werden, die Sicherheitskosten dieser Anlässe selbst zu tragen?</t>
        </is>
      </c>
      <c r="E6364" t="inlineStr">
        <is>
          <t>Standard-4</t>
        </is>
      </c>
      <c r="F6364" t="n">
        <v>7</v>
      </c>
      <c r="G6364" t="inlineStr">
        <is>
          <t>Justiz, Armee &amp; Polizei</t>
        </is>
      </c>
      <c r="H6364" t="inlineStr">
        <is>
          <t>Q05572</t>
        </is>
      </c>
      <c r="I6364" t="inlineStr">
        <is>
          <t>de</t>
        </is>
      </c>
      <c r="J6364" t="b">
        <v>1</v>
      </c>
      <c r="K6364" t="inlineStr">
        <is>
          <t>b231f53d59cf5fd54f7b09291087eaf0</t>
        </is>
      </c>
      <c r="L6364" t="inlineStr">
        <is>
          <t>b231f53d59cf5fd54f7b09291087eaf0</t>
        </is>
      </c>
      <c r="M6364" t="n">
        <v>1103</v>
      </c>
      <c r="N6364" t="n">
        <v>1103</v>
      </c>
    </row>
    <row r="6365">
      <c r="A6365" t="n">
        <v>61</v>
      </c>
      <c r="B6365" t="n">
        <v>2014</v>
      </c>
      <c r="C6365" t="n">
        <v>960</v>
      </c>
      <c r="D6365" t="inlineStr">
        <is>
          <t>Sollten die Organisatoren von Grossveranstaltungen (z.B. Hockeyclubs oder das WEF) verpflichtet werden, die Sicherheitskosten dieser Anlässe selbst zu tragen?</t>
        </is>
      </c>
      <c r="E6365" t="inlineStr">
        <is>
          <t>Standard-4</t>
        </is>
      </c>
      <c r="F6365" t="n">
        <v>7</v>
      </c>
      <c r="G6365" t="inlineStr">
        <is>
          <t>Justiz, Armee &amp; Polizei</t>
        </is>
      </c>
      <c r="H6365" t="inlineStr">
        <is>
          <t>Q07096</t>
        </is>
      </c>
      <c r="I6365" t="inlineStr">
        <is>
          <t>de</t>
        </is>
      </c>
      <c r="J6365" t="b">
        <v>1</v>
      </c>
      <c r="K6365" t="inlineStr">
        <is>
          <t>b231f53d59cf5fd54f7b09291087eaf0</t>
        </is>
      </c>
      <c r="L6365" t="inlineStr">
        <is>
          <t>b231f53d59cf5fd54f7b09291087eaf0</t>
        </is>
      </c>
      <c r="M6365" t="n">
        <v>1103</v>
      </c>
      <c r="N6365" t="n">
        <v>1103</v>
      </c>
    </row>
    <row r="6366">
      <c r="A6366" t="n">
        <v>190</v>
      </c>
      <c r="B6366" t="n">
        <v>2018</v>
      </c>
      <c r="C6366" t="n">
        <v>2914</v>
      </c>
      <c r="D6366" t="inlineStr">
        <is>
          <t>Sollten die Organisatoren von Grossveranstaltungen (z.B. Hockeyclubs oder das WEF) verpflichtet werden, die Sicherheitskosten dieser Anlässe selbst zu tragen?</t>
        </is>
      </c>
      <c r="E6366" t="inlineStr">
        <is>
          <t>Standard-4</t>
        </is>
      </c>
      <c r="F6366" t="n">
        <v>7</v>
      </c>
      <c r="G6366" t="inlineStr">
        <is>
          <t>Justiz, Armee &amp; Polizei</t>
        </is>
      </c>
      <c r="H6366" t="inlineStr">
        <is>
          <t>Q07146</t>
        </is>
      </c>
      <c r="I6366" t="inlineStr">
        <is>
          <t>de</t>
        </is>
      </c>
      <c r="J6366" t="b">
        <v>1</v>
      </c>
      <c r="K6366" t="inlineStr">
        <is>
          <t>b231f53d59cf5fd54f7b09291087eaf0</t>
        </is>
      </c>
      <c r="L6366" t="inlineStr">
        <is>
          <t>b231f53d59cf5fd54f7b09291087eaf0</t>
        </is>
      </c>
      <c r="M6366" t="n">
        <v>1103</v>
      </c>
      <c r="N6366" t="n">
        <v>1103</v>
      </c>
    </row>
    <row r="6368">
      <c r="A6368" s="1">
        <f>== Cluster 1101 – 3 Fragen – alle Fragen identisch ===</f>
        <v/>
      </c>
      <c r="B6368" s="1" t="n"/>
      <c r="C6368" s="1" t="n"/>
      <c r="D6368" s="1" t="n"/>
      <c r="E6368" s="1" t="n"/>
      <c r="F6368" s="1" t="n"/>
      <c r="G6368" s="1" t="n"/>
      <c r="H6368" s="1" t="n"/>
      <c r="I6368" s="1" t="n"/>
      <c r="J6368" s="1" t="n"/>
      <c r="K6368" s="1" t="n"/>
      <c r="L6368" s="1" t="n"/>
      <c r="M6368" s="1" t="n"/>
      <c r="N6368" s="1" t="n"/>
    </row>
    <row r="6369">
      <c r="A6369" t="inlineStr">
        <is>
          <t>ID_Wahl</t>
        </is>
      </c>
      <c r="B6369" t="inlineStr">
        <is>
          <t>Datum</t>
        </is>
      </c>
      <c r="C6369" t="inlineStr">
        <is>
          <t>Frage_ID</t>
        </is>
      </c>
      <c r="D6369" t="inlineStr">
        <is>
          <t>Frage_Text</t>
        </is>
      </c>
      <c r="E6369" t="inlineStr">
        <is>
          <t>Frage_Typ</t>
        </is>
      </c>
      <c r="F6369" t="inlineStr">
        <is>
          <t>Bereich_ID</t>
        </is>
      </c>
      <c r="G6369" t="inlineStr">
        <is>
          <t>Bereich</t>
        </is>
      </c>
      <c r="H6369" t="inlineStr">
        <is>
          <t>ID_gesamt</t>
        </is>
      </c>
      <c r="I6369" t="inlineStr">
        <is>
          <t>Sprache</t>
        </is>
      </c>
      <c r="J6369" t="inlineStr">
        <is>
          <t>Duplikat</t>
        </is>
      </c>
      <c r="K6369" t="inlineStr">
        <is>
          <t>Frage_Hash</t>
        </is>
      </c>
      <c r="L6369" t="inlineStr">
        <is>
          <t>Duplikat_Gruppe</t>
        </is>
      </c>
      <c r="M6369" t="inlineStr">
        <is>
          <t>Cluster_Duplikate</t>
        </is>
      </c>
      <c r="N6369" t="inlineStr">
        <is>
          <t>Cluster_Final</t>
        </is>
      </c>
    </row>
    <row r="6370">
      <c r="A6370" t="n">
        <v>190</v>
      </c>
      <c r="B6370" t="n">
        <v>2018</v>
      </c>
      <c r="C6370" t="n">
        <v>2911</v>
      </c>
      <c r="D6370" t="inlineStr">
        <is>
          <t>Würden Sie es befürworten, wenn in der Bündner Kantonsverwaltung bei Kaderstellen eine Geschlechterquote von mindestens 35% eingeführt würde?</t>
        </is>
      </c>
      <c r="E6370" t="inlineStr">
        <is>
          <t>Standard-4</t>
        </is>
      </c>
      <c r="F6370" t="n">
        <v>5</v>
      </c>
      <c r="G6370" t="inlineStr">
        <is>
          <t>Gesellschaft &amp; Ethik</t>
        </is>
      </c>
      <c r="H6370" t="inlineStr">
        <is>
          <t>Q05568</t>
        </is>
      </c>
      <c r="I6370" t="inlineStr">
        <is>
          <t>de</t>
        </is>
      </c>
      <c r="J6370" t="b">
        <v>1</v>
      </c>
      <c r="K6370" t="inlineStr">
        <is>
          <t>8ef3e62b4a99451147249a36bb666af7</t>
        </is>
      </c>
      <c r="L6370" t="inlineStr">
        <is>
          <t>8ef3e62b4a99451147249a36bb666af7</t>
        </is>
      </c>
      <c r="M6370" t="n">
        <v>1101</v>
      </c>
      <c r="N6370" t="n">
        <v>1101</v>
      </c>
    </row>
    <row r="6371">
      <c r="A6371" t="n">
        <v>61</v>
      </c>
      <c r="B6371" t="n">
        <v>2014</v>
      </c>
      <c r="C6371" t="n">
        <v>965</v>
      </c>
      <c r="D6371" t="inlineStr">
        <is>
          <t>Würden Sie es befürworten, wenn in der Bündner Kantonsverwaltung bei Kaderstellen eine Geschlechterquote von mindestens 35% eingeführt würde?</t>
        </is>
      </c>
      <c r="E6371" t="inlineStr">
        <is>
          <t>Standard-4</t>
        </is>
      </c>
      <c r="F6371" t="n">
        <v>5</v>
      </c>
      <c r="G6371" t="inlineStr">
        <is>
          <t>Gesellschaft &amp; Ethik</t>
        </is>
      </c>
      <c r="H6371" t="inlineStr">
        <is>
          <t>Q07084</t>
        </is>
      </c>
      <c r="I6371" t="inlineStr">
        <is>
          <t>de</t>
        </is>
      </c>
      <c r="J6371" t="b">
        <v>1</v>
      </c>
      <c r="K6371" t="inlineStr">
        <is>
          <t>8ef3e62b4a99451147249a36bb666af7</t>
        </is>
      </c>
      <c r="L6371" t="inlineStr">
        <is>
          <t>8ef3e62b4a99451147249a36bb666af7</t>
        </is>
      </c>
      <c r="M6371" t="n">
        <v>1101</v>
      </c>
      <c r="N6371" t="n">
        <v>1101</v>
      </c>
    </row>
    <row r="6372">
      <c r="A6372" t="n">
        <v>190</v>
      </c>
      <c r="B6372" t="n">
        <v>2018</v>
      </c>
      <c r="C6372" t="n">
        <v>2911</v>
      </c>
      <c r="D6372" t="inlineStr">
        <is>
          <t>Würden Sie es befürworten, wenn in der Bündner Kantonsverwaltung bei Kaderstellen eine Geschlechterquote von mindestens 35% eingeführt würde?</t>
        </is>
      </c>
      <c r="E6372" t="inlineStr">
        <is>
          <t>Standard-4</t>
        </is>
      </c>
      <c r="F6372" t="n">
        <v>5</v>
      </c>
      <c r="G6372" t="inlineStr">
        <is>
          <t>Gesellschaft &amp; Ethik</t>
        </is>
      </c>
      <c r="H6372" t="inlineStr">
        <is>
          <t>Q07142</t>
        </is>
      </c>
      <c r="I6372" t="inlineStr">
        <is>
          <t>de</t>
        </is>
      </c>
      <c r="J6372" t="b">
        <v>1</v>
      </c>
      <c r="K6372" t="inlineStr">
        <is>
          <t>8ef3e62b4a99451147249a36bb666af7</t>
        </is>
      </c>
      <c r="L6372" t="inlineStr">
        <is>
          <t>8ef3e62b4a99451147249a36bb666af7</t>
        </is>
      </c>
      <c r="M6372" t="n">
        <v>1101</v>
      </c>
      <c r="N6372" t="n">
        <v>1101</v>
      </c>
    </row>
    <row r="6374">
      <c r="A6374" s="1">
        <f>== Cluster 1079 – 3 Fragen – alle Fragen identisch ===</f>
        <v/>
      </c>
      <c r="B6374" s="1" t="n"/>
      <c r="C6374" s="1" t="n"/>
      <c r="D6374" s="1" t="n"/>
      <c r="E6374" s="1" t="n"/>
      <c r="F6374" s="1" t="n"/>
      <c r="G6374" s="1" t="n"/>
      <c r="H6374" s="1" t="n"/>
      <c r="I6374" s="1" t="n"/>
      <c r="J6374" s="1" t="n"/>
      <c r="K6374" s="1" t="n"/>
      <c r="L6374" s="1" t="n"/>
      <c r="M6374" s="1" t="n"/>
      <c r="N6374" s="1" t="n"/>
    </row>
    <row r="6375">
      <c r="A6375" t="inlineStr">
        <is>
          <t>ID_Wahl</t>
        </is>
      </c>
      <c r="B6375" t="inlineStr">
        <is>
          <t>Datum</t>
        </is>
      </c>
      <c r="C6375" t="inlineStr">
        <is>
          <t>Frage_ID</t>
        </is>
      </c>
      <c r="D6375" t="inlineStr">
        <is>
          <t>Frage_Text</t>
        </is>
      </c>
      <c r="E6375" t="inlineStr">
        <is>
          <t>Frage_Typ</t>
        </is>
      </c>
      <c r="F6375" t="inlineStr">
        <is>
          <t>Bereich_ID</t>
        </is>
      </c>
      <c r="G6375" t="inlineStr">
        <is>
          <t>Bereich</t>
        </is>
      </c>
      <c r="H6375" t="inlineStr">
        <is>
          <t>ID_gesamt</t>
        </is>
      </c>
      <c r="I6375" t="inlineStr">
        <is>
          <t>Sprache</t>
        </is>
      </c>
      <c r="J6375" t="inlineStr">
        <is>
          <t>Duplikat</t>
        </is>
      </c>
      <c r="K6375" t="inlineStr">
        <is>
          <t>Frage_Hash</t>
        </is>
      </c>
      <c r="L6375" t="inlineStr">
        <is>
          <t>Duplikat_Gruppe</t>
        </is>
      </c>
      <c r="M6375" t="inlineStr">
        <is>
          <t>Cluster_Duplikate</t>
        </is>
      </c>
      <c r="N6375" t="inlineStr">
        <is>
          <t>Cluster_Final</t>
        </is>
      </c>
    </row>
    <row r="6376">
      <c r="A6376" t="n">
        <v>191</v>
      </c>
      <c r="B6376" t="n">
        <v>2018</v>
      </c>
      <c r="C6376" t="n">
        <v>2944</v>
      </c>
      <c r="D6376" t="inlineStr">
        <is>
          <t>Soll der Kanton Glarus das Angebot für die vorschulische Kinderbetreuung (z.B. Kinderkrippen und Horte) ausbauen?</t>
        </is>
      </c>
      <c r="E6376" t="inlineStr">
        <is>
          <t>Standard-4</t>
        </is>
      </c>
      <c r="F6376" t="n">
        <v>12</v>
      </c>
      <c r="G6376" t="inlineStr">
        <is>
          <t>Sozialstaat &amp; Familie</t>
        </is>
      </c>
      <c r="H6376" t="inlineStr">
        <is>
          <t>Q05536</t>
        </is>
      </c>
      <c r="I6376" t="inlineStr">
        <is>
          <t>de</t>
        </is>
      </c>
      <c r="J6376" t="b">
        <v>1</v>
      </c>
      <c r="K6376" t="inlineStr">
        <is>
          <t>8e197a05135793b7c32e02ba6f529ae0</t>
        </is>
      </c>
      <c r="L6376" t="inlineStr">
        <is>
          <t>8e197a05135793b7c32e02ba6f529ae0</t>
        </is>
      </c>
      <c r="M6376" t="n">
        <v>1079</v>
      </c>
      <c r="N6376" t="n">
        <v>1079</v>
      </c>
    </row>
    <row r="6377">
      <c r="A6377" t="n">
        <v>63</v>
      </c>
      <c r="B6377" t="n">
        <v>2014</v>
      </c>
      <c r="C6377" t="n">
        <v>993</v>
      </c>
      <c r="D6377" t="inlineStr">
        <is>
          <t>Soll der Kanton Glarus das Angebot für die vorschulische Kinderbetreuung (z.B. Kinderkrippen und Horte) ausbauen?</t>
        </is>
      </c>
      <c r="E6377" t="inlineStr">
        <is>
          <t>Standard-4</t>
        </is>
      </c>
      <c r="F6377" t="n">
        <v>12</v>
      </c>
      <c r="G6377" t="inlineStr">
        <is>
          <t>Sozialstaat &amp; Familie</t>
        </is>
      </c>
      <c r="H6377" t="inlineStr">
        <is>
          <t>Q06996</t>
        </is>
      </c>
      <c r="I6377" t="inlineStr">
        <is>
          <t>de</t>
        </is>
      </c>
      <c r="J6377" t="b">
        <v>1</v>
      </c>
      <c r="K6377" t="inlineStr">
        <is>
          <t>8e197a05135793b7c32e02ba6f529ae0</t>
        </is>
      </c>
      <c r="L6377" t="inlineStr">
        <is>
          <t>8e197a05135793b7c32e02ba6f529ae0</t>
        </is>
      </c>
      <c r="M6377" t="n">
        <v>1079</v>
      </c>
      <c r="N6377" t="n">
        <v>1079</v>
      </c>
    </row>
    <row r="6378">
      <c r="A6378" t="n">
        <v>191</v>
      </c>
      <c r="B6378" t="n">
        <v>2018</v>
      </c>
      <c r="C6378" t="n">
        <v>2944</v>
      </c>
      <c r="D6378" t="inlineStr">
        <is>
          <t>Soll der Kanton Glarus das Angebot für die vorschulische Kinderbetreuung (z.B. Kinderkrippen und Horte) ausbauen?</t>
        </is>
      </c>
      <c r="E6378" t="inlineStr">
        <is>
          <t>Standard-4</t>
        </is>
      </c>
      <c r="F6378" t="n">
        <v>12</v>
      </c>
      <c r="G6378" t="inlineStr">
        <is>
          <t>Sozialstaat &amp; Familie</t>
        </is>
      </c>
      <c r="H6378" t="inlineStr">
        <is>
          <t>Q07050</t>
        </is>
      </c>
      <c r="I6378" t="inlineStr">
        <is>
          <t>de</t>
        </is>
      </c>
      <c r="J6378" t="b">
        <v>1</v>
      </c>
      <c r="K6378" t="inlineStr">
        <is>
          <t>8e197a05135793b7c32e02ba6f529ae0</t>
        </is>
      </c>
      <c r="L6378" t="inlineStr">
        <is>
          <t>8e197a05135793b7c32e02ba6f529ae0</t>
        </is>
      </c>
      <c r="M6378" t="n">
        <v>1079</v>
      </c>
      <c r="N6378" t="n">
        <v>1079</v>
      </c>
    </row>
    <row r="6380">
      <c r="A6380" s="1">
        <f>== Cluster 1064 – 3 Fragen – alle Fragen identisch ===</f>
        <v/>
      </c>
      <c r="B6380" s="1" t="n"/>
      <c r="C6380" s="1" t="n"/>
      <c r="D6380" s="1" t="n"/>
      <c r="E6380" s="1" t="n"/>
      <c r="F6380" s="1" t="n"/>
      <c r="G6380" s="1" t="n"/>
      <c r="H6380" s="1" t="n"/>
      <c r="I6380" s="1" t="n"/>
      <c r="J6380" s="1" t="n"/>
      <c r="K6380" s="1" t="n"/>
      <c r="L6380" s="1" t="n"/>
      <c r="M6380" s="1" t="n"/>
      <c r="N6380" s="1" t="n"/>
    </row>
    <row r="6381">
      <c r="A6381" t="inlineStr">
        <is>
          <t>ID_Wahl</t>
        </is>
      </c>
      <c r="B6381" t="inlineStr">
        <is>
          <t>Datum</t>
        </is>
      </c>
      <c r="C6381" t="inlineStr">
        <is>
          <t>Frage_ID</t>
        </is>
      </c>
      <c r="D6381" t="inlineStr">
        <is>
          <t>Frage_Text</t>
        </is>
      </c>
      <c r="E6381" t="inlineStr">
        <is>
          <t>Frage_Typ</t>
        </is>
      </c>
      <c r="F6381" t="inlineStr">
        <is>
          <t>Bereich_ID</t>
        </is>
      </c>
      <c r="G6381" t="inlineStr">
        <is>
          <t>Bereich</t>
        </is>
      </c>
      <c r="H6381" t="inlineStr">
        <is>
          <t>ID_gesamt</t>
        </is>
      </c>
      <c r="I6381" t="inlineStr">
        <is>
          <t>Sprache</t>
        </is>
      </c>
      <c r="J6381" t="inlineStr">
        <is>
          <t>Duplikat</t>
        </is>
      </c>
      <c r="K6381" t="inlineStr">
        <is>
          <t>Frage_Hash</t>
        </is>
      </c>
      <c r="L6381" t="inlineStr">
        <is>
          <t>Duplikat_Gruppe</t>
        </is>
      </c>
      <c r="M6381" t="inlineStr">
        <is>
          <t>Cluster_Duplikate</t>
        </is>
      </c>
      <c r="N6381" t="inlineStr">
        <is>
          <t>Cluster_Final</t>
        </is>
      </c>
    </row>
    <row r="6382">
      <c r="A6382" t="n">
        <v>191</v>
      </c>
      <c r="B6382" t="n">
        <v>2018</v>
      </c>
      <c r="C6382" t="n">
        <v>2953</v>
      </c>
      <c r="D6382" t="inlineStr">
        <is>
          <t>Soll der Kanton Glarus mehr finanzielle Mittel für die Kulturförderung bereitstellen?</t>
        </is>
      </c>
      <c r="E6382" t="inlineStr">
        <is>
          <t>Standard-4</t>
        </is>
      </c>
      <c r="F6382" t="n">
        <v>8</v>
      </c>
      <c r="G6382" t="inlineStr">
        <is>
          <t>Kultur, Sport &amp; Medien</t>
        </is>
      </c>
      <c r="H6382" t="inlineStr">
        <is>
          <t>Q05518</t>
        </is>
      </c>
      <c r="I6382" t="inlineStr">
        <is>
          <t>de</t>
        </is>
      </c>
      <c r="J6382" t="b">
        <v>1</v>
      </c>
      <c r="K6382" t="inlineStr">
        <is>
          <t>3bad99d003dfb948853a0f783d3196b1</t>
        </is>
      </c>
      <c r="L6382" t="inlineStr">
        <is>
          <t>3bad99d003dfb948853a0f783d3196b1</t>
        </is>
      </c>
      <c r="M6382" t="n">
        <v>1064</v>
      </c>
      <c r="N6382" t="n">
        <v>1064</v>
      </c>
    </row>
    <row r="6383">
      <c r="A6383" t="n">
        <v>63</v>
      </c>
      <c r="B6383" t="n">
        <v>2014</v>
      </c>
      <c r="C6383" t="n">
        <v>1014</v>
      </c>
      <c r="D6383" t="inlineStr">
        <is>
          <t>Soll der Kanton Glarus mehr finanzielle Mittel für die Kulturförderung bereitstellen?</t>
        </is>
      </c>
      <c r="E6383" t="inlineStr">
        <is>
          <t>Standard-4</t>
        </is>
      </c>
      <c r="F6383" t="n">
        <v>8</v>
      </c>
      <c r="G6383" t="inlineStr">
        <is>
          <t>Kultur, Sport &amp; Medien</t>
        </is>
      </c>
      <c r="H6383" t="inlineStr">
        <is>
          <t>Q06986</t>
        </is>
      </c>
      <c r="I6383" t="inlineStr">
        <is>
          <t>de</t>
        </is>
      </c>
      <c r="J6383" t="b">
        <v>1</v>
      </c>
      <c r="K6383" t="inlineStr">
        <is>
          <t>3bad99d003dfb948853a0f783d3196b1</t>
        </is>
      </c>
      <c r="L6383" t="inlineStr">
        <is>
          <t>3bad99d003dfb948853a0f783d3196b1</t>
        </is>
      </c>
      <c r="M6383" t="n">
        <v>1064</v>
      </c>
      <c r="N6383" t="n">
        <v>1064</v>
      </c>
    </row>
    <row r="6384">
      <c r="A6384" t="n">
        <v>191</v>
      </c>
      <c r="B6384" t="n">
        <v>2018</v>
      </c>
      <c r="C6384" t="n">
        <v>2953</v>
      </c>
      <c r="D6384" t="inlineStr">
        <is>
          <t>Soll der Kanton Glarus mehr finanzielle Mittel für die Kulturförderung bereitstellen?</t>
        </is>
      </c>
      <c r="E6384" t="inlineStr">
        <is>
          <t>Standard-4</t>
        </is>
      </c>
      <c r="F6384" t="n">
        <v>8</v>
      </c>
      <c r="G6384" t="inlineStr">
        <is>
          <t>Kultur, Sport &amp; Medien</t>
        </is>
      </c>
      <c r="H6384" t="inlineStr">
        <is>
          <t>Q07032</t>
        </is>
      </c>
      <c r="I6384" t="inlineStr">
        <is>
          <t>de</t>
        </is>
      </c>
      <c r="J6384" t="b">
        <v>1</v>
      </c>
      <c r="K6384" t="inlineStr">
        <is>
          <t>3bad99d003dfb948853a0f783d3196b1</t>
        </is>
      </c>
      <c r="L6384" t="inlineStr">
        <is>
          <t>3bad99d003dfb948853a0f783d3196b1</t>
        </is>
      </c>
      <c r="M6384" t="n">
        <v>1064</v>
      </c>
      <c r="N6384" t="n">
        <v>1064</v>
      </c>
    </row>
    <row r="6386">
      <c r="A6386" s="1">
        <f>== Cluster 1063 – 3 Fragen – alle Fragen identisch ===</f>
        <v/>
      </c>
      <c r="B6386" s="1" t="n"/>
      <c r="C6386" s="1" t="n"/>
      <c r="D6386" s="1" t="n"/>
      <c r="E6386" s="1" t="n"/>
      <c r="F6386" s="1" t="n"/>
      <c r="G6386" s="1" t="n"/>
      <c r="H6386" s="1" t="n"/>
      <c r="I6386" s="1" t="n"/>
      <c r="J6386" s="1" t="n"/>
      <c r="K6386" s="1" t="n"/>
      <c r="L6386" s="1" t="n"/>
      <c r="M6386" s="1" t="n"/>
      <c r="N6386" s="1" t="n"/>
    </row>
    <row r="6387">
      <c r="A6387" t="inlineStr">
        <is>
          <t>ID_Wahl</t>
        </is>
      </c>
      <c r="B6387" t="inlineStr">
        <is>
          <t>Datum</t>
        </is>
      </c>
      <c r="C6387" t="inlineStr">
        <is>
          <t>Frage_ID</t>
        </is>
      </c>
      <c r="D6387" t="inlineStr">
        <is>
          <t>Frage_Text</t>
        </is>
      </c>
      <c r="E6387" t="inlineStr">
        <is>
          <t>Frage_Typ</t>
        </is>
      </c>
      <c r="F6387" t="inlineStr">
        <is>
          <t>Bereich_ID</t>
        </is>
      </c>
      <c r="G6387" t="inlineStr">
        <is>
          <t>Bereich</t>
        </is>
      </c>
      <c r="H6387" t="inlineStr">
        <is>
          <t>ID_gesamt</t>
        </is>
      </c>
      <c r="I6387" t="inlineStr">
        <is>
          <t>Sprache</t>
        </is>
      </c>
      <c r="J6387" t="inlineStr">
        <is>
          <t>Duplikat</t>
        </is>
      </c>
      <c r="K6387" t="inlineStr">
        <is>
          <t>Frage_Hash</t>
        </is>
      </c>
      <c r="L6387" t="inlineStr">
        <is>
          <t>Duplikat_Gruppe</t>
        </is>
      </c>
      <c r="M6387" t="inlineStr">
        <is>
          <t>Cluster_Duplikate</t>
        </is>
      </c>
      <c r="N6387" t="inlineStr">
        <is>
          <t>Cluster_Final</t>
        </is>
      </c>
    </row>
    <row r="6388">
      <c r="A6388" t="n">
        <v>191</v>
      </c>
      <c r="B6388" t="n">
        <v>2018</v>
      </c>
      <c r="C6388" t="n">
        <v>2945</v>
      </c>
      <c r="D6388" t="inlineStr">
        <is>
          <t>Soll der Kanton Glarus mehr Geld für die Verbilligung von Krankenkassenprämien bereitstellen?</t>
        </is>
      </c>
      <c r="E6388" t="inlineStr">
        <is>
          <t>Standard-4</t>
        </is>
      </c>
      <c r="F6388" t="n">
        <v>6</v>
      </c>
      <c r="G6388" t="inlineStr">
        <is>
          <t>Gesundheit</t>
        </is>
      </c>
      <c r="H6388" t="inlineStr">
        <is>
          <t>Q05513</t>
        </is>
      </c>
      <c r="I6388" t="inlineStr">
        <is>
          <t>de</t>
        </is>
      </c>
      <c r="J6388" t="b">
        <v>1</v>
      </c>
      <c r="K6388" t="inlineStr">
        <is>
          <t>6abc120bf9e20658e802b8b940a93feb</t>
        </is>
      </c>
      <c r="L6388" t="inlineStr">
        <is>
          <t>6abc120bf9e20658e802b8b940a93feb</t>
        </is>
      </c>
      <c r="M6388" t="n">
        <v>1063</v>
      </c>
      <c r="N6388" t="n">
        <v>1063</v>
      </c>
    </row>
    <row r="6389">
      <c r="A6389" t="n">
        <v>63</v>
      </c>
      <c r="B6389" t="n">
        <v>2014</v>
      </c>
      <c r="C6389" t="n">
        <v>994</v>
      </c>
      <c r="D6389" t="inlineStr">
        <is>
          <t>Soll der Kanton Glarus mehr Geld für die Verbilligung von Krankenkassenprämien bereitstellen?</t>
        </is>
      </c>
      <c r="E6389" t="inlineStr">
        <is>
          <t>Standard-4</t>
        </is>
      </c>
      <c r="F6389" t="n">
        <v>6</v>
      </c>
      <c r="G6389" t="inlineStr">
        <is>
          <t>Gesundheit</t>
        </is>
      </c>
      <c r="H6389" t="inlineStr">
        <is>
          <t>Q06978</t>
        </is>
      </c>
      <c r="I6389" t="inlineStr">
        <is>
          <t>de</t>
        </is>
      </c>
      <c r="J6389" t="b">
        <v>1</v>
      </c>
      <c r="K6389" t="inlineStr">
        <is>
          <t>6abc120bf9e20658e802b8b940a93feb</t>
        </is>
      </c>
      <c r="L6389" t="inlineStr">
        <is>
          <t>6abc120bf9e20658e802b8b940a93feb</t>
        </is>
      </c>
      <c r="M6389" t="n">
        <v>1063</v>
      </c>
      <c r="N6389" t="n">
        <v>1063</v>
      </c>
    </row>
    <row r="6390">
      <c r="A6390" t="n">
        <v>191</v>
      </c>
      <c r="B6390" t="n">
        <v>2018</v>
      </c>
      <c r="C6390" t="n">
        <v>2945</v>
      </c>
      <c r="D6390" t="inlineStr">
        <is>
          <t>Soll der Kanton Glarus mehr Geld für die Verbilligung von Krankenkassenprämien bereitstellen?</t>
        </is>
      </c>
      <c r="E6390" t="inlineStr">
        <is>
          <t>Standard-4</t>
        </is>
      </c>
      <c r="F6390" t="n">
        <v>6</v>
      </c>
      <c r="G6390" t="inlineStr">
        <is>
          <t>Gesundheit</t>
        </is>
      </c>
      <c r="H6390" t="inlineStr">
        <is>
          <t>Q07027</t>
        </is>
      </c>
      <c r="I6390" t="inlineStr">
        <is>
          <t>de</t>
        </is>
      </c>
      <c r="J6390" t="b">
        <v>1</v>
      </c>
      <c r="K6390" t="inlineStr">
        <is>
          <t>6abc120bf9e20658e802b8b940a93feb</t>
        </is>
      </c>
      <c r="L6390" t="inlineStr">
        <is>
          <t>6abc120bf9e20658e802b8b940a93feb</t>
        </is>
      </c>
      <c r="M6390" t="n">
        <v>1063</v>
      </c>
      <c r="N6390" t="n">
        <v>1063</v>
      </c>
    </row>
    <row r="6392">
      <c r="A6392" s="1">
        <f>== Cluster 257 – 3 Fragen – alle Fragen identisch ===</f>
        <v/>
      </c>
      <c r="B6392" s="1" t="n"/>
      <c r="C6392" s="1" t="n"/>
      <c r="D6392" s="1" t="n"/>
      <c r="E6392" s="1" t="n"/>
      <c r="F6392" s="1" t="n"/>
      <c r="G6392" s="1" t="n"/>
      <c r="H6392" s="1" t="n"/>
      <c r="I6392" s="1" t="n"/>
      <c r="J6392" s="1" t="n"/>
      <c r="K6392" s="1" t="n"/>
      <c r="L6392" s="1" t="n"/>
      <c r="M6392" s="1" t="n"/>
      <c r="N6392" s="1" t="n"/>
    </row>
    <row r="6393">
      <c r="A6393" t="inlineStr">
        <is>
          <t>ID_Wahl</t>
        </is>
      </c>
      <c r="B6393" t="inlineStr">
        <is>
          <t>Datum</t>
        </is>
      </c>
      <c r="C6393" t="inlineStr">
        <is>
          <t>Frage_ID</t>
        </is>
      </c>
      <c r="D6393" t="inlineStr">
        <is>
          <t>Frage_Text</t>
        </is>
      </c>
      <c r="E6393" t="inlineStr">
        <is>
          <t>Frage_Typ</t>
        </is>
      </c>
      <c r="F6393" t="inlineStr">
        <is>
          <t>Bereich_ID</t>
        </is>
      </c>
      <c r="G6393" t="inlineStr">
        <is>
          <t>Bereich</t>
        </is>
      </c>
      <c r="H6393" t="inlineStr">
        <is>
          <t>ID_gesamt</t>
        </is>
      </c>
      <c r="I6393" t="inlineStr">
        <is>
          <t>Sprache</t>
        </is>
      </c>
      <c r="J6393" t="inlineStr">
        <is>
          <t>Duplikat</t>
        </is>
      </c>
      <c r="K6393" t="inlineStr">
        <is>
          <t>Frage_Hash</t>
        </is>
      </c>
      <c r="L6393" t="inlineStr">
        <is>
          <t>Duplikat_Gruppe</t>
        </is>
      </c>
      <c r="M6393" t="inlineStr">
        <is>
          <t>Cluster_Duplikate</t>
        </is>
      </c>
      <c r="N6393" t="inlineStr">
        <is>
          <t>Cluster_Final</t>
        </is>
      </c>
    </row>
    <row r="6394">
      <c r="A6394" t="n">
        <v>45</v>
      </c>
      <c r="B6394" s="2" t="n">
        <v>44129</v>
      </c>
      <c r="C6394" t="n">
        <v>2197</v>
      </c>
      <c r="D6394" t="inlineStr">
        <is>
          <t>Sollen alle Volksschulen im Kanton als freiwillige Tagesschulen geführt werden (mit integriertem Betreuungsangebot)?</t>
        </is>
      </c>
      <c r="E6394" t="inlineStr">
        <is>
          <t>options4</t>
        </is>
      </c>
      <c r="F6394" t="n">
        <v>4935</v>
      </c>
      <c r="G6394" t="inlineStr">
        <is>
          <t>Bildung &amp; Schule</t>
        </is>
      </c>
      <c r="H6394" t="inlineStr">
        <is>
          <t>Q00624</t>
        </is>
      </c>
      <c r="I6394" t="inlineStr">
        <is>
          <t>de</t>
        </is>
      </c>
      <c r="J6394" t="b">
        <v>1</v>
      </c>
      <c r="K6394" t="inlineStr">
        <is>
          <t>264875ea76155162d111d664b5a0dc1b</t>
        </is>
      </c>
      <c r="L6394" t="inlineStr">
        <is>
          <t>264875ea76155162d111d664b5a0dc1b</t>
        </is>
      </c>
      <c r="M6394" t="n">
        <v>257</v>
      </c>
      <c r="N6394" t="n">
        <v>257</v>
      </c>
    </row>
    <row r="6395">
      <c r="A6395" t="n">
        <v>1094</v>
      </c>
      <c r="B6395" s="2" t="n">
        <v>45354</v>
      </c>
      <c r="C6395" t="n">
        <v>32392</v>
      </c>
      <c r="D6395" t="inlineStr">
        <is>
          <t>Sollen alle Volksschulen im Kanton als freiwillige Tagesschulen geführt werden (mit integriertem Betreuungsangebot)?</t>
        </is>
      </c>
      <c r="E6395" t="inlineStr">
        <is>
          <t>options4</t>
        </is>
      </c>
      <c r="F6395" t="n">
        <v>11478</v>
      </c>
      <c r="G6395" t="inlineStr">
        <is>
          <t>Schule &amp; Bildung</t>
        </is>
      </c>
      <c r="H6395" t="inlineStr">
        <is>
          <t>Q02929</t>
        </is>
      </c>
      <c r="I6395" t="inlineStr">
        <is>
          <t>de</t>
        </is>
      </c>
      <c r="J6395" t="b">
        <v>1</v>
      </c>
      <c r="K6395" t="inlineStr">
        <is>
          <t>264875ea76155162d111d664b5a0dc1b</t>
        </is>
      </c>
      <c r="L6395" t="inlineStr">
        <is>
          <t>264875ea76155162d111d664b5a0dc1b</t>
        </is>
      </c>
      <c r="M6395" t="n">
        <v>257</v>
      </c>
      <c r="N6395" t="n">
        <v>257</v>
      </c>
    </row>
    <row r="6396">
      <c r="A6396" t="n">
        <v>258</v>
      </c>
      <c r="B6396" t="n">
        <v>2020</v>
      </c>
      <c r="C6396" t="n">
        <v>4180</v>
      </c>
      <c r="D6396" t="inlineStr">
        <is>
          <t>Sollen alle Volksschulen im Kanton als freiwillige Tagesschulen geführt werden (mit integriertem Betreuungsangebot)?</t>
        </is>
      </c>
      <c r="E6396" t="inlineStr">
        <is>
          <t>Standard-4</t>
        </is>
      </c>
      <c r="F6396" t="n">
        <v>12</v>
      </c>
      <c r="G6396" t="inlineStr">
        <is>
          <t>Sozialstaat &amp; Familie</t>
        </is>
      </c>
      <c r="H6396" t="inlineStr">
        <is>
          <t>Q06759</t>
        </is>
      </c>
      <c r="I6396" t="inlineStr">
        <is>
          <t>de</t>
        </is>
      </c>
      <c r="J6396" t="b">
        <v>1</v>
      </c>
      <c r="K6396" t="inlineStr">
        <is>
          <t>264875ea76155162d111d664b5a0dc1b</t>
        </is>
      </c>
      <c r="L6396" t="inlineStr">
        <is>
          <t>264875ea76155162d111d664b5a0dc1b</t>
        </is>
      </c>
      <c r="M6396" t="n">
        <v>257</v>
      </c>
      <c r="N6396" t="n">
        <v>257</v>
      </c>
    </row>
    <row r="6398">
      <c r="A6398" s="1">
        <f>== Cluster 249 – 3 Fragen – alle Fragen identisch ===</f>
        <v/>
      </c>
      <c r="B6398" s="1" t="n"/>
      <c r="C6398" s="1" t="n"/>
      <c r="D6398" s="1" t="n"/>
      <c r="E6398" s="1" t="n"/>
      <c r="F6398" s="1" t="n"/>
      <c r="G6398" s="1" t="n"/>
      <c r="H6398" s="1" t="n"/>
      <c r="I6398" s="1" t="n"/>
      <c r="J6398" s="1" t="n"/>
      <c r="K6398" s="1" t="n"/>
      <c r="L6398" s="1" t="n"/>
      <c r="M6398" s="1" t="n"/>
      <c r="N6398" s="1" t="n"/>
    </row>
    <row r="6399">
      <c r="A6399" t="inlineStr">
        <is>
          <t>ID_Wahl</t>
        </is>
      </c>
      <c r="B6399" t="inlineStr">
        <is>
          <t>Datum</t>
        </is>
      </c>
      <c r="C6399" t="inlineStr">
        <is>
          <t>Frage_ID</t>
        </is>
      </c>
      <c r="D6399" t="inlineStr">
        <is>
          <t>Frage_Text</t>
        </is>
      </c>
      <c r="E6399" t="inlineStr">
        <is>
          <t>Frage_Typ</t>
        </is>
      </c>
      <c r="F6399" t="inlineStr">
        <is>
          <t>Bereich_ID</t>
        </is>
      </c>
      <c r="G6399" t="inlineStr">
        <is>
          <t>Bereich</t>
        </is>
      </c>
      <c r="H6399" t="inlineStr">
        <is>
          <t>ID_gesamt</t>
        </is>
      </c>
      <c r="I6399" t="inlineStr">
        <is>
          <t>Sprache</t>
        </is>
      </c>
      <c r="J6399" t="inlineStr">
        <is>
          <t>Duplikat</t>
        </is>
      </c>
      <c r="K6399" t="inlineStr">
        <is>
          <t>Frage_Hash</t>
        </is>
      </c>
      <c r="L6399" t="inlineStr">
        <is>
          <t>Duplikat_Gruppe</t>
        </is>
      </c>
      <c r="M6399" t="inlineStr">
        <is>
          <t>Cluster_Duplikate</t>
        </is>
      </c>
      <c r="N6399" t="inlineStr">
        <is>
          <t>Cluster_Final</t>
        </is>
      </c>
    </row>
    <row r="6400">
      <c r="A6400" t="n">
        <v>24</v>
      </c>
      <c r="B6400" s="2" t="n">
        <v>44122</v>
      </c>
      <c r="C6400" t="n">
        <v>2133</v>
      </c>
      <c r="D6400" t="inlineStr">
        <is>
          <t>Soll die Finanzierung von Parteien sowie von Wahl- und Abstimmungskampagnen im Kanton offengelegt werden müssen?</t>
        </is>
      </c>
      <c r="E6400" t="inlineStr">
        <is>
          <t>options4</t>
        </is>
      </c>
      <c r="F6400" t="n">
        <v>5120</v>
      </c>
      <c r="G6400" t="inlineStr">
        <is>
          <t>Politisches System &amp; Digitalisierung</t>
        </is>
      </c>
      <c r="H6400" t="inlineStr">
        <is>
          <t>Q00598</t>
        </is>
      </c>
      <c r="I6400" t="inlineStr">
        <is>
          <t>de</t>
        </is>
      </c>
      <c r="J6400" t="b">
        <v>1</v>
      </c>
      <c r="K6400" t="inlineStr">
        <is>
          <t>4c6e92760a4a9f80ca966b8c6684a207</t>
        </is>
      </c>
      <c r="L6400" t="inlineStr">
        <is>
          <t>4c6e92760a4a9f80ca966b8c6684a207</t>
        </is>
      </c>
      <c r="M6400" t="n">
        <v>249</v>
      </c>
      <c r="N6400" t="n">
        <v>249</v>
      </c>
    </row>
    <row r="6401">
      <c r="A6401" t="n">
        <v>1037</v>
      </c>
      <c r="B6401" s="2" t="n">
        <v>44969</v>
      </c>
      <c r="C6401" t="n">
        <v>31822</v>
      </c>
      <c r="D6401" t="inlineStr">
        <is>
          <t>Soll die Finanzierung von Parteien sowie von Wahl- und Abstimmungskampagnen im Kanton offengelegt werden müssen?</t>
        </is>
      </c>
      <c r="E6401" t="inlineStr">
        <is>
          <t>options4</t>
        </is>
      </c>
      <c r="F6401" t="n">
        <v>11374</v>
      </c>
      <c r="G6401" t="inlineStr">
        <is>
          <t>Politisches System &amp; Digitalisierung</t>
        </is>
      </c>
      <c r="H6401" t="inlineStr">
        <is>
          <t>Q02315</t>
        </is>
      </c>
      <c r="I6401" t="inlineStr">
        <is>
          <t>de</t>
        </is>
      </c>
      <c r="J6401" t="b">
        <v>1</v>
      </c>
      <c r="K6401" t="inlineStr">
        <is>
          <t>4c6e92760a4a9f80ca966b8c6684a207</t>
        </is>
      </c>
      <c r="L6401" t="inlineStr">
        <is>
          <t>4c6e92760a4a9f80ca966b8c6684a207</t>
        </is>
      </c>
      <c r="M6401" t="n">
        <v>249</v>
      </c>
      <c r="N6401" t="n">
        <v>249</v>
      </c>
    </row>
    <row r="6402">
      <c r="A6402" t="n">
        <v>255</v>
      </c>
      <c r="B6402" t="n">
        <v>2020</v>
      </c>
      <c r="C6402" t="n">
        <v>4153</v>
      </c>
      <c r="D6402" t="inlineStr">
        <is>
          <t>Soll die Finanzierung von Parteien sowie von Wahl- und Abstimmungskampagnen im Kanton offengelegt werden müssen?</t>
        </is>
      </c>
      <c r="E6402" t="inlineStr">
        <is>
          <t>Standard-4</t>
        </is>
      </c>
      <c r="F6402" t="n">
        <v>10</v>
      </c>
      <c r="G6402" t="inlineStr">
        <is>
          <t>Politisches System</t>
        </is>
      </c>
      <c r="H6402" t="inlineStr">
        <is>
          <t>Q06357</t>
        </is>
      </c>
      <c r="I6402" t="inlineStr">
        <is>
          <t>de</t>
        </is>
      </c>
      <c r="J6402" t="b">
        <v>1</v>
      </c>
      <c r="K6402" t="inlineStr">
        <is>
          <t>4c6e92760a4a9f80ca966b8c6684a207</t>
        </is>
      </c>
      <c r="L6402" t="inlineStr">
        <is>
          <t>4c6e92760a4a9f80ca966b8c6684a207</t>
        </is>
      </c>
      <c r="M6402" t="n">
        <v>249</v>
      </c>
      <c r="N6402" t="n">
        <v>249</v>
      </c>
    </row>
    <row r="6404">
      <c r="A6404" s="1">
        <f>== Cluster 248 – 3 Fragen – alle Fragen identisch ===</f>
        <v/>
      </c>
      <c r="B6404" s="1" t="n"/>
      <c r="C6404" s="1" t="n"/>
      <c r="D6404" s="1" t="n"/>
      <c r="E6404" s="1" t="n"/>
      <c r="F6404" s="1" t="n"/>
      <c r="G6404" s="1" t="n"/>
      <c r="H6404" s="1" t="n"/>
      <c r="I6404" s="1" t="n"/>
      <c r="J6404" s="1" t="n"/>
      <c r="K6404" s="1" t="n"/>
      <c r="L6404" s="1" t="n"/>
      <c r="M6404" s="1" t="n"/>
      <c r="N6404" s="1" t="n"/>
    </row>
    <row r="6405">
      <c r="A6405" t="inlineStr">
        <is>
          <t>ID_Wahl</t>
        </is>
      </c>
      <c r="B6405" t="inlineStr">
        <is>
          <t>Datum</t>
        </is>
      </c>
      <c r="C6405" t="inlineStr">
        <is>
          <t>Frage_ID</t>
        </is>
      </c>
      <c r="D6405" t="inlineStr">
        <is>
          <t>Frage_Text</t>
        </is>
      </c>
      <c r="E6405" t="inlineStr">
        <is>
          <t>Frage_Typ</t>
        </is>
      </c>
      <c r="F6405" t="inlineStr">
        <is>
          <t>Bereich_ID</t>
        </is>
      </c>
      <c r="G6405" t="inlineStr">
        <is>
          <t>Bereich</t>
        </is>
      </c>
      <c r="H6405" t="inlineStr">
        <is>
          <t>ID_gesamt</t>
        </is>
      </c>
      <c r="I6405" t="inlineStr">
        <is>
          <t>Sprache</t>
        </is>
      </c>
      <c r="J6405" t="inlineStr">
        <is>
          <t>Duplikat</t>
        </is>
      </c>
      <c r="K6405" t="inlineStr">
        <is>
          <t>Frage_Hash</t>
        </is>
      </c>
      <c r="L6405" t="inlineStr">
        <is>
          <t>Duplikat_Gruppe</t>
        </is>
      </c>
      <c r="M6405" t="inlineStr">
        <is>
          <t>Cluster_Duplikate</t>
        </is>
      </c>
      <c r="N6405" t="inlineStr">
        <is>
          <t>Cluster_Final</t>
        </is>
      </c>
    </row>
    <row r="6406">
      <c r="A6406" t="n">
        <v>24</v>
      </c>
      <c r="B6406" s="2" t="n">
        <v>44122</v>
      </c>
      <c r="C6406" t="n">
        <v>2131</v>
      </c>
      <c r="D6406" t="inlineStr">
        <is>
          <t xml:space="preserve">Sollen Motorfahrzeuge in Zukunft stärker nach deren Ökobilanz besteuert werden (höhere Steuern für Fahrzeuge je negativer die Ökobilanz)? </t>
        </is>
      </c>
      <c r="E6406" t="inlineStr">
        <is>
          <t>options4</t>
        </is>
      </c>
      <c r="F6406" t="n">
        <v>5510</v>
      </c>
      <c r="G6406" t="inlineStr">
        <is>
          <t>Energie &amp; Umwelt</t>
        </is>
      </c>
      <c r="H6406" t="inlineStr">
        <is>
          <t>Q00597</t>
        </is>
      </c>
      <c r="I6406" t="inlineStr">
        <is>
          <t>de</t>
        </is>
      </c>
      <c r="J6406" t="b">
        <v>1</v>
      </c>
      <c r="K6406" t="inlineStr">
        <is>
          <t>863fd8588cebaa2d8556c85ae512d3eb</t>
        </is>
      </c>
      <c r="L6406" t="inlineStr">
        <is>
          <t>863fd8588cebaa2d8556c85ae512d3eb</t>
        </is>
      </c>
      <c r="M6406" t="n">
        <v>248</v>
      </c>
      <c r="N6406" t="n">
        <v>248</v>
      </c>
    </row>
    <row r="6407">
      <c r="A6407" t="n">
        <v>25</v>
      </c>
      <c r="B6407" s="2" t="n">
        <v>44129</v>
      </c>
      <c r="C6407" t="n">
        <v>2535</v>
      </c>
      <c r="D6407" t="inlineStr">
        <is>
          <t xml:space="preserve">Sollen Motorfahrzeuge in Zukunft stärker nach deren Ökobilanz besteuert werden (höhere Steuern für Fahrzeuge je negativer die Ökobilanz)? </t>
        </is>
      </c>
      <c r="E6407" t="inlineStr">
        <is>
          <t>options4</t>
        </is>
      </c>
      <c r="F6407" t="n">
        <v>4431</v>
      </c>
      <c r="G6407" t="inlineStr">
        <is>
          <t>Finanzen &amp; Steuern</t>
        </is>
      </c>
      <c r="H6407" t="inlineStr">
        <is>
          <t>Q00693</t>
        </is>
      </c>
      <c r="I6407" t="inlineStr">
        <is>
          <t>de</t>
        </is>
      </c>
      <c r="J6407" t="b">
        <v>1</v>
      </c>
      <c r="K6407" t="inlineStr">
        <is>
          <t>863fd8588cebaa2d8556c85ae512d3eb</t>
        </is>
      </c>
      <c r="L6407" t="inlineStr">
        <is>
          <t>863fd8588cebaa2d8556c85ae512d3eb</t>
        </is>
      </c>
      <c r="M6407" t="n">
        <v>248</v>
      </c>
      <c r="N6407" t="n">
        <v>248</v>
      </c>
    </row>
    <row r="6408">
      <c r="A6408" t="n">
        <v>255</v>
      </c>
      <c r="B6408" t="n">
        <v>2020</v>
      </c>
      <c r="C6408" t="n">
        <v>4152</v>
      </c>
      <c r="D6408" t="inlineStr">
        <is>
          <t xml:space="preserve">Sollen Motorfahrzeuge in Zukunft stärker nach deren Ökobilanz besteuert werden (höhere Steuern für Fahrzeuge je negativer die Ökobilanz)? </t>
        </is>
      </c>
      <c r="E6408" t="inlineStr">
        <is>
          <t>Standard-4</t>
        </is>
      </c>
      <c r="F6408" t="n">
        <v>14</v>
      </c>
      <c r="G6408" t="inlineStr">
        <is>
          <t>Verkehr</t>
        </is>
      </c>
      <c r="H6408" t="inlineStr">
        <is>
          <t>Q06376</t>
        </is>
      </c>
      <c r="I6408" t="inlineStr">
        <is>
          <t>de</t>
        </is>
      </c>
      <c r="J6408" t="b">
        <v>1</v>
      </c>
      <c r="K6408" t="inlineStr">
        <is>
          <t>863fd8588cebaa2d8556c85ae512d3eb</t>
        </is>
      </c>
      <c r="L6408" t="inlineStr">
        <is>
          <t>863fd8588cebaa2d8556c85ae512d3eb</t>
        </is>
      </c>
      <c r="M6408" t="n">
        <v>248</v>
      </c>
      <c r="N6408" t="n">
        <v>248</v>
      </c>
    </row>
    <row r="6410">
      <c r="A6410" s="1">
        <f>== Cluster 246 – 3 Fragen – alle Fragen identisch ===</f>
        <v/>
      </c>
      <c r="B6410" s="1" t="n"/>
      <c r="C6410" s="1" t="n"/>
      <c r="D6410" s="1" t="n"/>
      <c r="E6410" s="1" t="n"/>
      <c r="F6410" s="1" t="n"/>
      <c r="G6410" s="1" t="n"/>
      <c r="H6410" s="1" t="n"/>
      <c r="I6410" s="1" t="n"/>
      <c r="J6410" s="1" t="n"/>
      <c r="K6410" s="1" t="n"/>
      <c r="L6410" s="1" t="n"/>
      <c r="M6410" s="1" t="n"/>
      <c r="N6410" s="1" t="n"/>
    </row>
    <row r="6411">
      <c r="A6411" t="inlineStr">
        <is>
          <t>ID_Wahl</t>
        </is>
      </c>
      <c r="B6411" t="inlineStr">
        <is>
          <t>Datum</t>
        </is>
      </c>
      <c r="C6411" t="inlineStr">
        <is>
          <t>Frage_ID</t>
        </is>
      </c>
      <c r="D6411" t="inlineStr">
        <is>
          <t>Frage_Text</t>
        </is>
      </c>
      <c r="E6411" t="inlineStr">
        <is>
          <t>Frage_Typ</t>
        </is>
      </c>
      <c r="F6411" t="inlineStr">
        <is>
          <t>Bereich_ID</t>
        </is>
      </c>
      <c r="G6411" t="inlineStr">
        <is>
          <t>Bereich</t>
        </is>
      </c>
      <c r="H6411" t="inlineStr">
        <is>
          <t>ID_gesamt</t>
        </is>
      </c>
      <c r="I6411" t="inlineStr">
        <is>
          <t>Sprache</t>
        </is>
      </c>
      <c r="J6411" t="inlineStr">
        <is>
          <t>Duplikat</t>
        </is>
      </c>
      <c r="K6411" t="inlineStr">
        <is>
          <t>Frage_Hash</t>
        </is>
      </c>
      <c r="L6411" t="inlineStr">
        <is>
          <t>Duplikat_Gruppe</t>
        </is>
      </c>
      <c r="M6411" t="inlineStr">
        <is>
          <t>Cluster_Duplikate</t>
        </is>
      </c>
      <c r="N6411" t="inlineStr">
        <is>
          <t>Cluster_Final</t>
        </is>
      </c>
    </row>
    <row r="6412">
      <c r="A6412" t="n">
        <v>24</v>
      </c>
      <c r="B6412" s="2" t="n">
        <v>44122</v>
      </c>
      <c r="C6412" t="n">
        <v>2127</v>
      </c>
      <c r="D6412" t="inlineStr">
        <is>
          <t>Befürworten Sie eine Lockerung der aktuell gültigen Schutzbestimmungen für Grossraubtiere (Luchs, Wolf, Bär; Abstimmung vom 27. September)?</t>
        </is>
      </c>
      <c r="E6412" t="inlineStr">
        <is>
          <t>options4</t>
        </is>
      </c>
      <c r="F6412" t="n">
        <v>5510</v>
      </c>
      <c r="G6412" t="inlineStr">
        <is>
          <t>Energie &amp; Umwelt</t>
        </is>
      </c>
      <c r="H6412" t="inlineStr">
        <is>
          <t>Q00595</t>
        </is>
      </c>
      <c r="I6412" t="inlineStr">
        <is>
          <t>de</t>
        </is>
      </c>
      <c r="J6412" t="b">
        <v>1</v>
      </c>
      <c r="K6412" t="inlineStr">
        <is>
          <t>ee8fcb96c12b520a335f0155ae2becdb</t>
        </is>
      </c>
      <c r="L6412" t="inlineStr">
        <is>
          <t>ee8fcb96c12b520a335f0155ae2becdb</t>
        </is>
      </c>
      <c r="M6412" t="n">
        <v>246</v>
      </c>
      <c r="N6412" t="n">
        <v>246</v>
      </c>
    </row>
    <row r="6413">
      <c r="A6413" t="n">
        <v>25</v>
      </c>
      <c r="B6413" s="2" t="n">
        <v>44129</v>
      </c>
      <c r="C6413" t="n">
        <v>2549</v>
      </c>
      <c r="D6413" t="inlineStr">
        <is>
          <t>Befürworten Sie eine Lockerung der aktuell gültigen Schutzbestimmungen für Grossraubtiere (Luchs, Wolf, Bär; Abstimmung vom 27. September)?</t>
        </is>
      </c>
      <c r="E6413" t="inlineStr">
        <is>
          <t>options4</t>
        </is>
      </c>
      <c r="F6413" t="n">
        <v>5083</v>
      </c>
      <c r="G6413" t="inlineStr">
        <is>
          <t>Umwelt, Verkehr &amp; Energie</t>
        </is>
      </c>
      <c r="H6413" t="inlineStr">
        <is>
          <t>Q00700</t>
        </is>
      </c>
      <c r="I6413" t="inlineStr">
        <is>
          <t>de</t>
        </is>
      </c>
      <c r="J6413" t="b">
        <v>1</v>
      </c>
      <c r="K6413" t="inlineStr">
        <is>
          <t>ee8fcb96c12b520a335f0155ae2becdb</t>
        </is>
      </c>
      <c r="L6413" t="inlineStr">
        <is>
          <t>ee8fcb96c12b520a335f0155ae2becdb</t>
        </is>
      </c>
      <c r="M6413" t="n">
        <v>246</v>
      </c>
      <c r="N6413" t="n">
        <v>246</v>
      </c>
    </row>
    <row r="6414">
      <c r="A6414" t="n">
        <v>255</v>
      </c>
      <c r="B6414" t="n">
        <v>2020</v>
      </c>
      <c r="C6414" t="n">
        <v>4150</v>
      </c>
      <c r="D6414" t="inlineStr">
        <is>
          <t>Befürworten Sie eine Lockerung der aktuell gültigen Schutzbestimmungen für Grossraubtiere (Luchs, Wolf, Bär; Abstimmung vom 27. September)?</t>
        </is>
      </c>
      <c r="E6414" t="inlineStr">
        <is>
          <t>Standard-4</t>
        </is>
      </c>
      <c r="F6414" t="n">
        <v>13</v>
      </c>
      <c r="G6414" t="inlineStr">
        <is>
          <t>Umweltschutz &amp; Landwirtschaft</t>
        </is>
      </c>
      <c r="H6414" t="inlineStr">
        <is>
          <t>Q06368</t>
        </is>
      </c>
      <c r="I6414" t="inlineStr">
        <is>
          <t>de</t>
        </is>
      </c>
      <c r="J6414" t="b">
        <v>1</v>
      </c>
      <c r="K6414" t="inlineStr">
        <is>
          <t>ee8fcb96c12b520a335f0155ae2becdb</t>
        </is>
      </c>
      <c r="L6414" t="inlineStr">
        <is>
          <t>ee8fcb96c12b520a335f0155ae2becdb</t>
        </is>
      </c>
      <c r="M6414" t="n">
        <v>246</v>
      </c>
      <c r="N6414" t="n">
        <v>246</v>
      </c>
    </row>
    <row r="6416">
      <c r="A6416" s="1">
        <f>== Cluster 232 – 3 Fragen – alle Fragen identisch ===</f>
        <v/>
      </c>
      <c r="B6416" s="1" t="n"/>
      <c r="C6416" s="1" t="n"/>
      <c r="D6416" s="1" t="n"/>
      <c r="E6416" s="1" t="n"/>
      <c r="F6416" s="1" t="n"/>
      <c r="G6416" s="1" t="n"/>
      <c r="H6416" s="1" t="n"/>
      <c r="I6416" s="1" t="n"/>
      <c r="J6416" s="1" t="n"/>
      <c r="K6416" s="1" t="n"/>
      <c r="L6416" s="1" t="n"/>
      <c r="M6416" s="1" t="n"/>
      <c r="N6416" s="1" t="n"/>
    </row>
    <row r="6417">
      <c r="A6417" t="inlineStr">
        <is>
          <t>ID_Wahl</t>
        </is>
      </c>
      <c r="B6417" t="inlineStr">
        <is>
          <t>Datum</t>
        </is>
      </c>
      <c r="C6417" t="inlineStr">
        <is>
          <t>Frage_ID</t>
        </is>
      </c>
      <c r="D6417" t="inlineStr">
        <is>
          <t>Frage_Text</t>
        </is>
      </c>
      <c r="E6417" t="inlineStr">
        <is>
          <t>Frage_Typ</t>
        </is>
      </c>
      <c r="F6417" t="inlineStr">
        <is>
          <t>Bereich_ID</t>
        </is>
      </c>
      <c r="G6417" t="inlineStr">
        <is>
          <t>Bereich</t>
        </is>
      </c>
      <c r="H6417" t="inlineStr">
        <is>
          <t>ID_gesamt</t>
        </is>
      </c>
      <c r="I6417" t="inlineStr">
        <is>
          <t>Sprache</t>
        </is>
      </c>
      <c r="J6417" t="inlineStr">
        <is>
          <t>Duplikat</t>
        </is>
      </c>
      <c r="K6417" t="inlineStr">
        <is>
          <t>Frage_Hash</t>
        </is>
      </c>
      <c r="L6417" t="inlineStr">
        <is>
          <t>Duplikat_Gruppe</t>
        </is>
      </c>
      <c r="M6417" t="inlineStr">
        <is>
          <t>Cluster_Duplikate</t>
        </is>
      </c>
      <c r="N6417" t="inlineStr">
        <is>
          <t>Cluster_Final</t>
        </is>
      </c>
    </row>
    <row r="6418">
      <c r="A6418" t="n">
        <v>24</v>
      </c>
      <c r="B6418" s="2" t="n">
        <v>44122</v>
      </c>
      <c r="C6418" t="n">
        <v>2091</v>
      </c>
      <c r="D6418" t="inlineStr">
        <is>
          <t>Soll der Kanton mehr finanzielle Mittel für Kulturschaffende zur Verfügung stellen?</t>
        </is>
      </c>
      <c r="E6418" t="inlineStr">
        <is>
          <t>options4</t>
        </is>
      </c>
      <c r="F6418" t="n">
        <v>4992</v>
      </c>
      <c r="G6418" t="inlineStr">
        <is>
          <t>Gesellschaft, Kultur &amp; Ethik</t>
        </is>
      </c>
      <c r="H6418" t="inlineStr">
        <is>
          <t>Q00577</t>
        </is>
      </c>
      <c r="I6418" t="inlineStr">
        <is>
          <t>de</t>
        </is>
      </c>
      <c r="J6418" t="b">
        <v>1</v>
      </c>
      <c r="K6418" t="inlineStr">
        <is>
          <t>8096b74daa57deb4c9a487bc892c683d</t>
        </is>
      </c>
      <c r="L6418" t="inlineStr">
        <is>
          <t>8096b74daa57deb4c9a487bc892c683d</t>
        </is>
      </c>
      <c r="M6418" t="n">
        <v>232</v>
      </c>
      <c r="N6418" t="n">
        <v>232</v>
      </c>
    </row>
    <row r="6419">
      <c r="A6419" t="n">
        <v>113</v>
      </c>
      <c r="B6419" s="2" t="n">
        <v>44696</v>
      </c>
      <c r="C6419" t="n">
        <v>6031</v>
      </c>
      <c r="D6419" t="inlineStr">
        <is>
          <t>Soll der Kanton mehr finanzielle Mittel für Kulturschaffende zur Verfügung stellen?</t>
        </is>
      </c>
      <c r="E6419" t="inlineStr">
        <is>
          <t>options4</t>
        </is>
      </c>
      <c r="F6419" t="n">
        <v>5052</v>
      </c>
      <c r="G6419" t="inlineStr">
        <is>
          <t>Gesellschaft, Kultur &amp; Ethik</t>
        </is>
      </c>
      <c r="H6419" t="inlineStr">
        <is>
          <t>Q02059</t>
        </is>
      </c>
      <c r="I6419" t="inlineStr">
        <is>
          <t>de</t>
        </is>
      </c>
      <c r="J6419" t="b">
        <v>1</v>
      </c>
      <c r="K6419" t="inlineStr">
        <is>
          <t>8096b74daa57deb4c9a487bc892c683d</t>
        </is>
      </c>
      <c r="L6419" t="inlineStr">
        <is>
          <t>8096b74daa57deb4c9a487bc892c683d</t>
        </is>
      </c>
      <c r="M6419" t="n">
        <v>232</v>
      </c>
      <c r="N6419" t="n">
        <v>232</v>
      </c>
    </row>
    <row r="6420">
      <c r="A6420" t="n">
        <v>255</v>
      </c>
      <c r="B6420" t="n">
        <v>2020</v>
      </c>
      <c r="C6420" t="n">
        <v>4132</v>
      </c>
      <c r="D6420" t="inlineStr">
        <is>
          <t>Soll der Kanton mehr finanzielle Mittel für Kulturschaffende zur Verfügung stellen?</t>
        </is>
      </c>
      <c r="E6420" t="inlineStr">
        <is>
          <t>Standard-4</t>
        </is>
      </c>
      <c r="F6420" t="n">
        <v>8</v>
      </c>
      <c r="G6420" t="inlineStr">
        <is>
          <t>Kultur, Sport &amp; Medien</t>
        </is>
      </c>
      <c r="H6420" t="inlineStr">
        <is>
          <t>Q06351</t>
        </is>
      </c>
      <c r="I6420" t="inlineStr">
        <is>
          <t>de</t>
        </is>
      </c>
      <c r="J6420" t="b">
        <v>1</v>
      </c>
      <c r="K6420" t="inlineStr">
        <is>
          <t>8096b74daa57deb4c9a487bc892c683d</t>
        </is>
      </c>
      <c r="L6420" t="inlineStr">
        <is>
          <t>8096b74daa57deb4c9a487bc892c683d</t>
        </is>
      </c>
      <c r="M6420" t="n">
        <v>232</v>
      </c>
      <c r="N6420" t="n">
        <v>232</v>
      </c>
    </row>
    <row r="6422">
      <c r="A6422" s="1">
        <f>== Cluster 1118 – 3 Fragen – alle Fragen identisch ===</f>
        <v/>
      </c>
      <c r="B6422" s="1" t="n"/>
      <c r="C6422" s="1" t="n"/>
      <c r="D6422" s="1" t="n"/>
      <c r="E6422" s="1" t="n"/>
      <c r="F6422" s="1" t="n"/>
      <c r="G6422" s="1" t="n"/>
      <c r="H6422" s="1" t="n"/>
      <c r="I6422" s="1" t="n"/>
      <c r="J6422" s="1" t="n"/>
      <c r="K6422" s="1" t="n"/>
      <c r="L6422" s="1" t="n"/>
      <c r="M6422" s="1" t="n"/>
      <c r="N6422" s="1" t="n"/>
    </row>
    <row r="6423">
      <c r="A6423" t="inlineStr">
        <is>
          <t>ID_Wahl</t>
        </is>
      </c>
      <c r="B6423" t="inlineStr">
        <is>
          <t>Datum</t>
        </is>
      </c>
      <c r="C6423" t="inlineStr">
        <is>
          <t>Frage_ID</t>
        </is>
      </c>
      <c r="D6423" t="inlineStr">
        <is>
          <t>Frage_Text</t>
        </is>
      </c>
      <c r="E6423" t="inlineStr">
        <is>
          <t>Frage_Typ</t>
        </is>
      </c>
      <c r="F6423" t="inlineStr">
        <is>
          <t>Bereich_ID</t>
        </is>
      </c>
      <c r="G6423" t="inlineStr">
        <is>
          <t>Bereich</t>
        </is>
      </c>
      <c r="H6423" t="inlineStr">
        <is>
          <t>ID_gesamt</t>
        </is>
      </c>
      <c r="I6423" t="inlineStr">
        <is>
          <t>Sprache</t>
        </is>
      </c>
      <c r="J6423" t="inlineStr">
        <is>
          <t>Duplikat</t>
        </is>
      </c>
      <c r="K6423" t="inlineStr">
        <is>
          <t>Frage_Hash</t>
        </is>
      </c>
      <c r="L6423" t="inlineStr">
        <is>
          <t>Duplikat_Gruppe</t>
        </is>
      </c>
      <c r="M6423" t="inlineStr">
        <is>
          <t>Cluster_Duplikate</t>
        </is>
      </c>
      <c r="N6423" t="inlineStr">
        <is>
          <t>Cluster_Final</t>
        </is>
      </c>
    </row>
    <row r="6424">
      <c r="A6424" t="n">
        <v>190</v>
      </c>
      <c r="B6424" t="n">
        <v>2018</v>
      </c>
      <c r="C6424" t="n">
        <v>2881</v>
      </c>
      <c r="D6424" t="inlineStr">
        <is>
          <t>Würden Sie die Einführung von Ergänzungsleistungen für Familien mit tiefen Einkommen im Kanton Graubünden befürworten?</t>
        </is>
      </c>
      <c r="E6424" t="inlineStr">
        <is>
          <t>Standard-4</t>
        </is>
      </c>
      <c r="F6424" t="n">
        <v>12</v>
      </c>
      <c r="G6424" t="inlineStr">
        <is>
          <t>Sozialstaat &amp; Familie</t>
        </is>
      </c>
      <c r="H6424" t="inlineStr">
        <is>
          <t>Q05594</t>
        </is>
      </c>
      <c r="I6424" t="inlineStr">
        <is>
          <t>de</t>
        </is>
      </c>
      <c r="J6424" t="b">
        <v>1</v>
      </c>
      <c r="K6424" t="inlineStr">
        <is>
          <t>0a067c1a76025c70a572360a27e1765f</t>
        </is>
      </c>
      <c r="L6424" t="inlineStr">
        <is>
          <t>0a067c1a76025c70a572360a27e1765f</t>
        </is>
      </c>
      <c r="M6424" t="n">
        <v>1118</v>
      </c>
      <c r="N6424" t="n">
        <v>1118</v>
      </c>
    </row>
    <row r="6425">
      <c r="A6425" t="n">
        <v>61</v>
      </c>
      <c r="B6425" t="n">
        <v>2014</v>
      </c>
      <c r="C6425" t="n">
        <v>935</v>
      </c>
      <c r="D6425" t="inlineStr">
        <is>
          <t>Würden Sie die Einführung von Ergänzungsleistungen für Familien mit tiefen Einkommen im Kanton Graubünden befürworten?</t>
        </is>
      </c>
      <c r="E6425" t="inlineStr">
        <is>
          <t>Standard-4</t>
        </is>
      </c>
      <c r="F6425" t="n">
        <v>12</v>
      </c>
      <c r="G6425" t="inlineStr">
        <is>
          <t>Sozialstaat &amp; Familie</t>
        </is>
      </c>
      <c r="H6425" t="inlineStr">
        <is>
          <t>Q07115</t>
        </is>
      </c>
      <c r="I6425" t="inlineStr">
        <is>
          <t>de</t>
        </is>
      </c>
      <c r="J6425" t="b">
        <v>1</v>
      </c>
      <c r="K6425" t="inlineStr">
        <is>
          <t>0a067c1a76025c70a572360a27e1765f</t>
        </is>
      </c>
      <c r="L6425" t="inlineStr">
        <is>
          <t>0a067c1a76025c70a572360a27e1765f</t>
        </is>
      </c>
      <c r="M6425" t="n">
        <v>1118</v>
      </c>
      <c r="N6425" t="n">
        <v>1118</v>
      </c>
    </row>
    <row r="6426">
      <c r="A6426" t="n">
        <v>190</v>
      </c>
      <c r="B6426" t="n">
        <v>2018</v>
      </c>
      <c r="C6426" t="n">
        <v>2881</v>
      </c>
      <c r="D6426" t="inlineStr">
        <is>
          <t>Würden Sie die Einführung von Ergänzungsleistungen für Familien mit tiefen Einkommen im Kanton Graubünden befürworten?</t>
        </is>
      </c>
      <c r="E6426" t="inlineStr">
        <is>
          <t>Standard-4</t>
        </is>
      </c>
      <c r="F6426" t="n">
        <v>12</v>
      </c>
      <c r="G6426" t="inlineStr">
        <is>
          <t>Sozialstaat &amp; Familie</t>
        </is>
      </c>
      <c r="H6426" t="inlineStr">
        <is>
          <t>Q07168</t>
        </is>
      </c>
      <c r="I6426" t="inlineStr">
        <is>
          <t>de</t>
        </is>
      </c>
      <c r="J6426" t="b">
        <v>1</v>
      </c>
      <c r="K6426" t="inlineStr">
        <is>
          <t>0a067c1a76025c70a572360a27e1765f</t>
        </is>
      </c>
      <c r="L6426" t="inlineStr">
        <is>
          <t>0a067c1a76025c70a572360a27e1765f</t>
        </is>
      </c>
      <c r="M6426" t="n">
        <v>1118</v>
      </c>
      <c r="N6426" t="n">
        <v>1118</v>
      </c>
    </row>
    <row r="6428">
      <c r="A6428" s="1">
        <f>== Cluster 1115 – 3 Fragen – alle Fragen identisch ===</f>
        <v/>
      </c>
      <c r="B6428" s="1" t="n"/>
      <c r="C6428" s="1" t="n"/>
      <c r="D6428" s="1" t="n"/>
      <c r="E6428" s="1" t="n"/>
      <c r="F6428" s="1" t="n"/>
      <c r="G6428" s="1" t="n"/>
      <c r="H6428" s="1" t="n"/>
      <c r="I6428" s="1" t="n"/>
      <c r="J6428" s="1" t="n"/>
      <c r="K6428" s="1" t="n"/>
      <c r="L6428" s="1" t="n"/>
      <c r="M6428" s="1" t="n"/>
      <c r="N6428" s="1" t="n"/>
    </row>
    <row r="6429">
      <c r="A6429" t="inlineStr">
        <is>
          <t>ID_Wahl</t>
        </is>
      </c>
      <c r="B6429" t="inlineStr">
        <is>
          <t>Datum</t>
        </is>
      </c>
      <c r="C6429" t="inlineStr">
        <is>
          <t>Frage_ID</t>
        </is>
      </c>
      <c r="D6429" t="inlineStr">
        <is>
          <t>Frage_Text</t>
        </is>
      </c>
      <c r="E6429" t="inlineStr">
        <is>
          <t>Frage_Typ</t>
        </is>
      </c>
      <c r="F6429" t="inlineStr">
        <is>
          <t>Bereich_ID</t>
        </is>
      </c>
      <c r="G6429" t="inlineStr">
        <is>
          <t>Bereich</t>
        </is>
      </c>
      <c r="H6429" t="inlineStr">
        <is>
          <t>ID_gesamt</t>
        </is>
      </c>
      <c r="I6429" t="inlineStr">
        <is>
          <t>Sprache</t>
        </is>
      </c>
      <c r="J6429" t="inlineStr">
        <is>
          <t>Duplikat</t>
        </is>
      </c>
      <c r="K6429" t="inlineStr">
        <is>
          <t>Frage_Hash</t>
        </is>
      </c>
      <c r="L6429" t="inlineStr">
        <is>
          <t>Duplikat_Gruppe</t>
        </is>
      </c>
      <c r="M6429" t="inlineStr">
        <is>
          <t>Cluster_Duplikate</t>
        </is>
      </c>
      <c r="N6429" t="inlineStr">
        <is>
          <t>Cluster_Final</t>
        </is>
      </c>
    </row>
    <row r="6430">
      <c r="A6430" t="n">
        <v>190</v>
      </c>
      <c r="B6430" t="n">
        <v>2018</v>
      </c>
      <c r="C6430" t="n">
        <v>2921</v>
      </c>
      <c r="D6430" t="inlineStr">
        <is>
          <t>Würden Sie es befürworten, wenn bei den Grossratswahlen anstelle des bestehenden Majorzsystems das Proporzsystem gelten würde?</t>
        </is>
      </c>
      <c r="E6430" t="inlineStr">
        <is>
          <t>Standard-4</t>
        </is>
      </c>
      <c r="F6430" t="n">
        <v>10</v>
      </c>
      <c r="G6430" t="inlineStr">
        <is>
          <t>Politisches System</t>
        </is>
      </c>
      <c r="H6430" t="inlineStr">
        <is>
          <t>Q05589</t>
        </is>
      </c>
      <c r="I6430" t="inlineStr">
        <is>
          <t>de</t>
        </is>
      </c>
      <c r="J6430" t="b">
        <v>1</v>
      </c>
      <c r="K6430" t="inlineStr">
        <is>
          <t>948a55c3d73d94761b7ad5e93e4abe42</t>
        </is>
      </c>
      <c r="L6430" t="inlineStr">
        <is>
          <t>948a55c3d73d94761b7ad5e93e4abe42</t>
        </is>
      </c>
      <c r="M6430" t="n">
        <v>1115</v>
      </c>
      <c r="N6430" t="n">
        <v>1115</v>
      </c>
    </row>
    <row r="6431">
      <c r="A6431" t="n">
        <v>61</v>
      </c>
      <c r="B6431" t="n">
        <v>2014</v>
      </c>
      <c r="C6431" t="n">
        <v>977</v>
      </c>
      <c r="D6431" t="inlineStr">
        <is>
          <t>Würden Sie es befürworten, wenn bei den Grossratswahlen anstelle des bestehenden Majorzsystems das Proporzsystem gelten würde?</t>
        </is>
      </c>
      <c r="E6431" t="inlineStr">
        <is>
          <t>Standard-4</t>
        </is>
      </c>
      <c r="F6431" t="n">
        <v>10</v>
      </c>
      <c r="G6431" t="inlineStr">
        <is>
          <t>Politisches System</t>
        </is>
      </c>
      <c r="H6431" t="inlineStr">
        <is>
          <t>Q07109</t>
        </is>
      </c>
      <c r="I6431" t="inlineStr">
        <is>
          <t>de</t>
        </is>
      </c>
      <c r="J6431" t="b">
        <v>1</v>
      </c>
      <c r="K6431" t="inlineStr">
        <is>
          <t>948a55c3d73d94761b7ad5e93e4abe42</t>
        </is>
      </c>
      <c r="L6431" t="inlineStr">
        <is>
          <t>948a55c3d73d94761b7ad5e93e4abe42</t>
        </is>
      </c>
      <c r="M6431" t="n">
        <v>1115</v>
      </c>
      <c r="N6431" t="n">
        <v>1115</v>
      </c>
    </row>
    <row r="6432">
      <c r="A6432" t="n">
        <v>190</v>
      </c>
      <c r="B6432" t="n">
        <v>2018</v>
      </c>
      <c r="C6432" t="n">
        <v>2921</v>
      </c>
      <c r="D6432" t="inlineStr">
        <is>
          <t>Würden Sie es befürworten, wenn bei den Grossratswahlen anstelle des bestehenden Majorzsystems das Proporzsystem gelten würde?</t>
        </is>
      </c>
      <c r="E6432" t="inlineStr">
        <is>
          <t>Standard-4</t>
        </is>
      </c>
      <c r="F6432" t="n">
        <v>10</v>
      </c>
      <c r="G6432" t="inlineStr">
        <is>
          <t>Politisches System</t>
        </is>
      </c>
      <c r="H6432" t="inlineStr">
        <is>
          <t>Q07163</t>
        </is>
      </c>
      <c r="I6432" t="inlineStr">
        <is>
          <t>de</t>
        </is>
      </c>
      <c r="J6432" t="b">
        <v>1</v>
      </c>
      <c r="K6432" t="inlineStr">
        <is>
          <t>948a55c3d73d94761b7ad5e93e4abe42</t>
        </is>
      </c>
      <c r="L6432" t="inlineStr">
        <is>
          <t>948a55c3d73d94761b7ad5e93e4abe42</t>
        </is>
      </c>
      <c r="M6432" t="n">
        <v>1115</v>
      </c>
      <c r="N6432" t="n">
        <v>1115</v>
      </c>
    </row>
    <row r="6434">
      <c r="A6434" s="1">
        <f>== Cluster 1179 – 3 Fragen – alle Fragen identisch ===</f>
        <v/>
      </c>
      <c r="B6434" s="1" t="n"/>
      <c r="C6434" s="1" t="n"/>
      <c r="D6434" s="1" t="n"/>
      <c r="E6434" s="1" t="n"/>
      <c r="F6434" s="1" t="n"/>
      <c r="G6434" s="1" t="n"/>
      <c r="H6434" s="1" t="n"/>
      <c r="I6434" s="1" t="n"/>
      <c r="J6434" s="1" t="n"/>
      <c r="K6434" s="1" t="n"/>
      <c r="L6434" s="1" t="n"/>
      <c r="M6434" s="1" t="n"/>
      <c r="N6434" s="1" t="n"/>
    </row>
    <row r="6435">
      <c r="A6435" t="inlineStr">
        <is>
          <t>ID_Wahl</t>
        </is>
      </c>
      <c r="B6435" t="inlineStr">
        <is>
          <t>Datum</t>
        </is>
      </c>
      <c r="C6435" t="inlineStr">
        <is>
          <t>Frage_ID</t>
        </is>
      </c>
      <c r="D6435" t="inlineStr">
        <is>
          <t>Frage_Text</t>
        </is>
      </c>
      <c r="E6435" t="inlineStr">
        <is>
          <t>Frage_Typ</t>
        </is>
      </c>
      <c r="F6435" t="inlineStr">
        <is>
          <t>Bereich_ID</t>
        </is>
      </c>
      <c r="G6435" t="inlineStr">
        <is>
          <t>Bereich</t>
        </is>
      </c>
      <c r="H6435" t="inlineStr">
        <is>
          <t>ID_gesamt</t>
        </is>
      </c>
      <c r="I6435" t="inlineStr">
        <is>
          <t>Sprache</t>
        </is>
      </c>
      <c r="J6435" t="inlineStr">
        <is>
          <t>Duplikat</t>
        </is>
      </c>
      <c r="K6435" t="inlineStr">
        <is>
          <t>Frage_Hash</t>
        </is>
      </c>
      <c r="L6435" t="inlineStr">
        <is>
          <t>Duplikat_Gruppe</t>
        </is>
      </c>
      <c r="M6435" t="inlineStr">
        <is>
          <t>Cluster_Duplikate</t>
        </is>
      </c>
      <c r="N6435" t="inlineStr">
        <is>
          <t>Cluster_Final</t>
        </is>
      </c>
    </row>
    <row r="6436">
      <c r="A6436" t="n">
        <v>195</v>
      </c>
      <c r="B6436" t="n">
        <v>2018</v>
      </c>
      <c r="C6436" t="n">
        <v>3071</v>
      </c>
      <c r="D6436" t="inlineStr">
        <is>
          <t>Soll der Kanton den Langsamverkehr fördern, indem er mehr Geld in den Ausbau und die Sicherheit der Velo- und Fussverkehr-Infrastruktur investiert?</t>
        </is>
      </c>
      <c r="E6436" t="inlineStr">
        <is>
          <t>Standard-4</t>
        </is>
      </c>
      <c r="F6436" t="n">
        <v>14</v>
      </c>
      <c r="G6436" t="inlineStr">
        <is>
          <t>Verkehr</t>
        </is>
      </c>
      <c r="H6436" t="inlineStr">
        <is>
          <t>Q05732</t>
        </is>
      </c>
      <c r="I6436" t="inlineStr">
        <is>
          <t>de</t>
        </is>
      </c>
      <c r="J6436" t="b">
        <v>1</v>
      </c>
      <c r="K6436" t="inlineStr">
        <is>
          <t>baffe0c464519b1113b6b63f9562f3be</t>
        </is>
      </c>
      <c r="L6436" t="inlineStr">
        <is>
          <t>baffe0c464519b1113b6b63f9562f3be</t>
        </is>
      </c>
      <c r="M6436" t="n">
        <v>1179</v>
      </c>
      <c r="N6436" t="n">
        <v>1179</v>
      </c>
    </row>
    <row r="6437">
      <c r="A6437" t="n">
        <v>70</v>
      </c>
      <c r="B6437" t="n">
        <v>2014</v>
      </c>
      <c r="C6437" t="n">
        <v>1064</v>
      </c>
      <c r="D6437" t="inlineStr">
        <is>
          <t>Soll der Kanton den Langsamverkehr fördern, indem er mehr Geld in den Ausbau und die Sicherheit der Velo- und Fussverkehr-Infrastruktur investiert?</t>
        </is>
      </c>
      <c r="E6437" t="inlineStr">
        <is>
          <t>Standard-4</t>
        </is>
      </c>
      <c r="F6437" t="n">
        <v>14</v>
      </c>
      <c r="G6437" t="inlineStr">
        <is>
          <t>Verkehr</t>
        </is>
      </c>
      <c r="H6437" t="inlineStr">
        <is>
          <t>Q08825</t>
        </is>
      </c>
      <c r="I6437" t="inlineStr">
        <is>
          <t>de</t>
        </is>
      </c>
      <c r="J6437" t="b">
        <v>1</v>
      </c>
      <c r="K6437" t="inlineStr">
        <is>
          <t>baffe0c464519b1113b6b63f9562f3be</t>
        </is>
      </c>
      <c r="L6437" t="inlineStr">
        <is>
          <t>baffe0c464519b1113b6b63f9562f3be</t>
        </is>
      </c>
      <c r="M6437" t="n">
        <v>1179</v>
      </c>
      <c r="N6437" t="n">
        <v>1179</v>
      </c>
    </row>
    <row r="6438">
      <c r="A6438" t="n">
        <v>195</v>
      </c>
      <c r="B6438" t="n">
        <v>2018</v>
      </c>
      <c r="C6438" t="n">
        <v>3071</v>
      </c>
      <c r="D6438" t="inlineStr">
        <is>
          <t>Soll der Kanton den Langsamverkehr fördern, indem er mehr Geld in den Ausbau und die Sicherheit der Velo- und Fussverkehr-Infrastruktur investiert?</t>
        </is>
      </c>
      <c r="E6438" t="inlineStr">
        <is>
          <t>Standard-4</t>
        </is>
      </c>
      <c r="F6438" t="n">
        <v>14</v>
      </c>
      <c r="G6438" t="inlineStr">
        <is>
          <t>Verkehr</t>
        </is>
      </c>
      <c r="H6438" t="inlineStr">
        <is>
          <t>Q08875</t>
        </is>
      </c>
      <c r="I6438" t="inlineStr">
        <is>
          <t>de</t>
        </is>
      </c>
      <c r="J6438" t="b">
        <v>1</v>
      </c>
      <c r="K6438" t="inlineStr">
        <is>
          <t>baffe0c464519b1113b6b63f9562f3be</t>
        </is>
      </c>
      <c r="L6438" t="inlineStr">
        <is>
          <t>baffe0c464519b1113b6b63f9562f3be</t>
        </is>
      </c>
      <c r="M6438" t="n">
        <v>1179</v>
      </c>
      <c r="N6438" t="n">
        <v>1179</v>
      </c>
    </row>
    <row r="6440">
      <c r="A6440" s="1">
        <f>== Cluster 1156 – 3 Fragen – alle Fragen identisch ===</f>
        <v/>
      </c>
      <c r="B6440" s="1" t="n"/>
      <c r="C6440" s="1" t="n"/>
      <c r="D6440" s="1" t="n"/>
      <c r="E6440" s="1" t="n"/>
      <c r="F6440" s="1" t="n"/>
      <c r="G6440" s="1" t="n"/>
      <c r="H6440" s="1" t="n"/>
      <c r="I6440" s="1" t="n"/>
      <c r="J6440" s="1" t="n"/>
      <c r="K6440" s="1" t="n"/>
      <c r="L6440" s="1" t="n"/>
      <c r="M6440" s="1" t="n"/>
      <c r="N6440" s="1" t="n"/>
    </row>
    <row r="6441">
      <c r="A6441" t="inlineStr">
        <is>
          <t>ID_Wahl</t>
        </is>
      </c>
      <c r="B6441" t="inlineStr">
        <is>
          <t>Datum</t>
        </is>
      </c>
      <c r="C6441" t="inlineStr">
        <is>
          <t>Frage_ID</t>
        </is>
      </c>
      <c r="D6441" t="inlineStr">
        <is>
          <t>Frage_Text</t>
        </is>
      </c>
      <c r="E6441" t="inlineStr">
        <is>
          <t>Frage_Typ</t>
        </is>
      </c>
      <c r="F6441" t="inlineStr">
        <is>
          <t>Bereich_ID</t>
        </is>
      </c>
      <c r="G6441" t="inlineStr">
        <is>
          <t>Bereich</t>
        </is>
      </c>
      <c r="H6441" t="inlineStr">
        <is>
          <t>ID_gesamt</t>
        </is>
      </c>
      <c r="I6441" t="inlineStr">
        <is>
          <t>Sprache</t>
        </is>
      </c>
      <c r="J6441" t="inlineStr">
        <is>
          <t>Duplikat</t>
        </is>
      </c>
      <c r="K6441" t="inlineStr">
        <is>
          <t>Frage_Hash</t>
        </is>
      </c>
      <c r="L6441" t="inlineStr">
        <is>
          <t>Duplikat_Gruppe</t>
        </is>
      </c>
      <c r="M6441" t="inlineStr">
        <is>
          <t>Cluster_Duplikate</t>
        </is>
      </c>
      <c r="N6441" t="inlineStr">
        <is>
          <t>Cluster_Final</t>
        </is>
      </c>
    </row>
    <row r="6442">
      <c r="A6442" t="n">
        <v>195</v>
      </c>
      <c r="B6442" t="n">
        <v>2018</v>
      </c>
      <c r="C6442" t="n">
        <v>3043</v>
      </c>
      <c r="D6442" t="inlineStr">
        <is>
          <t>Soll der Kanton Zug mehr Geld für die Verbilligung von Krankenkassenprämien zur Verfügung stellen?</t>
        </is>
      </c>
      <c r="E6442" t="inlineStr">
        <is>
          <t>Standard-4</t>
        </is>
      </c>
      <c r="F6442" t="n">
        <v>6</v>
      </c>
      <c r="G6442" t="inlineStr">
        <is>
          <t>Gesundheit</t>
        </is>
      </c>
      <c r="H6442" t="inlineStr">
        <is>
          <t>Q05703</t>
        </is>
      </c>
      <c r="I6442" t="inlineStr">
        <is>
          <t>de</t>
        </is>
      </c>
      <c r="J6442" t="b">
        <v>1</v>
      </c>
      <c r="K6442" t="inlineStr">
        <is>
          <t>84e391cab8f2ab96822a68a5e489e169</t>
        </is>
      </c>
      <c r="L6442" t="inlineStr">
        <is>
          <t>84e391cab8f2ab96822a68a5e489e169</t>
        </is>
      </c>
      <c r="M6442" t="n">
        <v>1156</v>
      </c>
      <c r="N6442" t="n">
        <v>1156</v>
      </c>
    </row>
    <row r="6443">
      <c r="A6443" t="n">
        <v>70</v>
      </c>
      <c r="B6443" t="n">
        <v>2014</v>
      </c>
      <c r="C6443" t="n">
        <v>1029</v>
      </c>
      <c r="D6443" t="inlineStr">
        <is>
          <t>Soll der Kanton Zug mehr Geld für die Verbilligung von Krankenkassenprämien zur Verfügung stellen?</t>
        </is>
      </c>
      <c r="E6443" t="inlineStr">
        <is>
          <t>Standard-4</t>
        </is>
      </c>
      <c r="F6443" t="n">
        <v>6</v>
      </c>
      <c r="G6443" t="inlineStr">
        <is>
          <t>Gesundheit</t>
        </is>
      </c>
      <c r="H6443" t="inlineStr">
        <is>
          <t>Q08793</t>
        </is>
      </c>
      <c r="I6443" t="inlineStr">
        <is>
          <t>de</t>
        </is>
      </c>
      <c r="J6443" t="b">
        <v>1</v>
      </c>
      <c r="K6443" t="inlineStr">
        <is>
          <t>84e391cab8f2ab96822a68a5e489e169</t>
        </is>
      </c>
      <c r="L6443" t="inlineStr">
        <is>
          <t>84e391cab8f2ab96822a68a5e489e169</t>
        </is>
      </c>
      <c r="M6443" t="n">
        <v>1156</v>
      </c>
      <c r="N6443" t="n">
        <v>1156</v>
      </c>
    </row>
    <row r="6444">
      <c r="A6444" t="n">
        <v>195</v>
      </c>
      <c r="B6444" t="n">
        <v>2018</v>
      </c>
      <c r="C6444" t="n">
        <v>3043</v>
      </c>
      <c r="D6444" t="inlineStr">
        <is>
          <t>Soll der Kanton Zug mehr Geld für die Verbilligung von Krankenkassenprämien zur Verfügung stellen?</t>
        </is>
      </c>
      <c r="E6444" t="inlineStr">
        <is>
          <t>Standard-4</t>
        </is>
      </c>
      <c r="F6444" t="n">
        <v>6</v>
      </c>
      <c r="G6444" t="inlineStr">
        <is>
          <t>Gesundheit</t>
        </is>
      </c>
      <c r="H6444" t="inlineStr">
        <is>
          <t>Q08846</t>
        </is>
      </c>
      <c r="I6444" t="inlineStr">
        <is>
          <t>de</t>
        </is>
      </c>
      <c r="J6444" t="b">
        <v>1</v>
      </c>
      <c r="K6444" t="inlineStr">
        <is>
          <t>84e391cab8f2ab96822a68a5e489e169</t>
        </is>
      </c>
      <c r="L6444" t="inlineStr">
        <is>
          <t>84e391cab8f2ab96822a68a5e489e169</t>
        </is>
      </c>
      <c r="M6444" t="n">
        <v>1156</v>
      </c>
      <c r="N6444" t="n">
        <v>1156</v>
      </c>
    </row>
    <row r="6446">
      <c r="A6446" s="1">
        <f>== Cluster 1148 – 3 Fragen – alle Fragen identisch ===</f>
        <v/>
      </c>
      <c r="B6446" s="1" t="n"/>
      <c r="C6446" s="1" t="n"/>
      <c r="D6446" s="1" t="n"/>
      <c r="E6446" s="1" t="n"/>
      <c r="F6446" s="1" t="n"/>
      <c r="G6446" s="1" t="n"/>
      <c r="H6446" s="1" t="n"/>
      <c r="I6446" s="1" t="n"/>
      <c r="J6446" s="1" t="n"/>
      <c r="K6446" s="1" t="n"/>
      <c r="L6446" s="1" t="n"/>
      <c r="M6446" s="1" t="n"/>
      <c r="N6446" s="1" t="n"/>
    </row>
    <row r="6447">
      <c r="A6447" t="inlineStr">
        <is>
          <t>ID_Wahl</t>
        </is>
      </c>
      <c r="B6447" t="inlineStr">
        <is>
          <t>Datum</t>
        </is>
      </c>
      <c r="C6447" t="inlineStr">
        <is>
          <t>Frage_ID</t>
        </is>
      </c>
      <c r="D6447" t="inlineStr">
        <is>
          <t>Frage_Text</t>
        </is>
      </c>
      <c r="E6447" t="inlineStr">
        <is>
          <t>Frage_Typ</t>
        </is>
      </c>
      <c r="F6447" t="inlineStr">
        <is>
          <t>Bereich_ID</t>
        </is>
      </c>
      <c r="G6447" t="inlineStr">
        <is>
          <t>Bereich</t>
        </is>
      </c>
      <c r="H6447" t="inlineStr">
        <is>
          <t>ID_gesamt</t>
        </is>
      </c>
      <c r="I6447" t="inlineStr">
        <is>
          <t>Sprache</t>
        </is>
      </c>
      <c r="J6447" t="inlineStr">
        <is>
          <t>Duplikat</t>
        </is>
      </c>
      <c r="K6447" t="inlineStr">
        <is>
          <t>Frage_Hash</t>
        </is>
      </c>
      <c r="L6447" t="inlineStr">
        <is>
          <t>Duplikat_Gruppe</t>
        </is>
      </c>
      <c r="M6447" t="inlineStr">
        <is>
          <t>Cluster_Duplikate</t>
        </is>
      </c>
      <c r="N6447" t="inlineStr">
        <is>
          <t>Cluster_Final</t>
        </is>
      </c>
    </row>
    <row r="6448">
      <c r="A6448" t="n">
        <v>195</v>
      </c>
      <c r="B6448" t="n">
        <v>2018</v>
      </c>
      <c r="C6448" t="n">
        <v>3060</v>
      </c>
      <c r="D6448" t="inlineStr">
        <is>
          <t>Befürworten Sie eine Revision des schweizerischen Finanzausgleichs, damit Geberkantone wie der Kanton Zug finanziell entlastet werden?</t>
        </is>
      </c>
      <c r="E6448" t="inlineStr">
        <is>
          <t>Standard-4</t>
        </is>
      </c>
      <c r="F6448" t="n">
        <v>4</v>
      </c>
      <c r="G6448" t="inlineStr">
        <is>
          <t>Finanzen &amp; Steuern</t>
        </is>
      </c>
      <c r="H6448" t="inlineStr">
        <is>
          <t>Q05695</t>
        </is>
      </c>
      <c r="I6448" t="inlineStr">
        <is>
          <t>de</t>
        </is>
      </c>
      <c r="J6448" t="b">
        <v>1</v>
      </c>
      <c r="K6448" t="inlineStr">
        <is>
          <t>9b0b0b0780494fa5c6353427eed144a4</t>
        </is>
      </c>
      <c r="L6448" t="inlineStr">
        <is>
          <t>9b0b0b0780494fa5c6353427eed144a4</t>
        </is>
      </c>
      <c r="M6448" t="n">
        <v>1148</v>
      </c>
      <c r="N6448" t="n">
        <v>1148</v>
      </c>
    </row>
    <row r="6449">
      <c r="A6449" t="n">
        <v>70</v>
      </c>
      <c r="B6449" t="n">
        <v>2014</v>
      </c>
      <c r="C6449" t="n">
        <v>1051</v>
      </c>
      <c r="D6449" t="inlineStr">
        <is>
          <t>Befürworten Sie eine Revision des schweizerischen Finanzausgleichs, damit Geberkantone wie der Kanton Zug finanziell entlastet werden?</t>
        </is>
      </c>
      <c r="E6449" t="inlineStr">
        <is>
          <t>Standard-4</t>
        </is>
      </c>
      <c r="F6449" t="n">
        <v>4</v>
      </c>
      <c r="G6449" t="inlineStr">
        <is>
          <t>Finanzen &amp; Steuern</t>
        </is>
      </c>
      <c r="H6449" t="inlineStr">
        <is>
          <t>Q08781</t>
        </is>
      </c>
      <c r="I6449" t="inlineStr">
        <is>
          <t>de</t>
        </is>
      </c>
      <c r="J6449" t="b">
        <v>1</v>
      </c>
      <c r="K6449" t="inlineStr">
        <is>
          <t>9b0b0b0780494fa5c6353427eed144a4</t>
        </is>
      </c>
      <c r="L6449" t="inlineStr">
        <is>
          <t>9b0b0b0780494fa5c6353427eed144a4</t>
        </is>
      </c>
      <c r="M6449" t="n">
        <v>1148</v>
      </c>
      <c r="N6449" t="n">
        <v>1148</v>
      </c>
    </row>
    <row r="6450">
      <c r="A6450" t="n">
        <v>195</v>
      </c>
      <c r="B6450" t="n">
        <v>2018</v>
      </c>
      <c r="C6450" t="n">
        <v>3060</v>
      </c>
      <c r="D6450" t="inlineStr">
        <is>
          <t>Befürworten Sie eine Revision des schweizerischen Finanzausgleichs, damit Geberkantone wie der Kanton Zug finanziell entlastet werden?</t>
        </is>
      </c>
      <c r="E6450" t="inlineStr">
        <is>
          <t>Standard-4</t>
        </is>
      </c>
      <c r="F6450" t="n">
        <v>4</v>
      </c>
      <c r="G6450" t="inlineStr">
        <is>
          <t>Finanzen &amp; Steuern</t>
        </is>
      </c>
      <c r="H6450" t="inlineStr">
        <is>
          <t>Q08838</t>
        </is>
      </c>
      <c r="I6450" t="inlineStr">
        <is>
          <t>de</t>
        </is>
      </c>
      <c r="J6450" t="b">
        <v>1</v>
      </c>
      <c r="K6450" t="inlineStr">
        <is>
          <t>9b0b0b0780494fa5c6353427eed144a4</t>
        </is>
      </c>
      <c r="L6450" t="inlineStr">
        <is>
          <t>9b0b0b0780494fa5c6353427eed144a4</t>
        </is>
      </c>
      <c r="M6450" t="n">
        <v>1148</v>
      </c>
      <c r="N6450" t="n">
        <v>1148</v>
      </c>
    </row>
    <row r="6452">
      <c r="A6452" s="1">
        <f>== Cluster 215 – 3 Fragen – alle Fragen identisch ===</f>
        <v/>
      </c>
      <c r="B6452" s="1" t="n"/>
      <c r="C6452" s="1" t="n"/>
      <c r="D6452" s="1" t="n"/>
      <c r="E6452" s="1" t="n"/>
      <c r="F6452" s="1" t="n"/>
      <c r="G6452" s="1" t="n"/>
      <c r="H6452" s="1" t="n"/>
      <c r="I6452" s="1" t="n"/>
      <c r="J6452" s="1" t="n"/>
      <c r="K6452" s="1" t="n"/>
      <c r="L6452" s="1" t="n"/>
      <c r="M6452" s="1" t="n"/>
      <c r="N6452" s="1" t="n"/>
    </row>
    <row r="6453">
      <c r="A6453" t="inlineStr">
        <is>
          <t>ID_Wahl</t>
        </is>
      </c>
      <c r="B6453" t="inlineStr">
        <is>
          <t>Datum</t>
        </is>
      </c>
      <c r="C6453" t="inlineStr">
        <is>
          <t>Frage_ID</t>
        </is>
      </c>
      <c r="D6453" t="inlineStr">
        <is>
          <t>Frage_Text</t>
        </is>
      </c>
      <c r="E6453" t="inlineStr">
        <is>
          <t>Frage_Typ</t>
        </is>
      </c>
      <c r="F6453" t="inlineStr">
        <is>
          <t>Bereich_ID</t>
        </is>
      </c>
      <c r="G6453" t="inlineStr">
        <is>
          <t>Bereich</t>
        </is>
      </c>
      <c r="H6453" t="inlineStr">
        <is>
          <t>ID_gesamt</t>
        </is>
      </c>
      <c r="I6453" t="inlineStr">
        <is>
          <t>Sprache</t>
        </is>
      </c>
      <c r="J6453" t="inlineStr">
        <is>
          <t>Duplikat</t>
        </is>
      </c>
      <c r="K6453" t="inlineStr">
        <is>
          <t>Frage_Hash</t>
        </is>
      </c>
      <c r="L6453" t="inlineStr">
        <is>
          <t>Duplikat_Gruppe</t>
        </is>
      </c>
      <c r="M6453" t="inlineStr">
        <is>
          <t>Cluster_Duplikate</t>
        </is>
      </c>
      <c r="N6453" t="inlineStr">
        <is>
          <t>Cluster_Final</t>
        </is>
      </c>
    </row>
    <row r="6454">
      <c r="A6454" t="n">
        <v>22</v>
      </c>
      <c r="B6454" s="2" t="n">
        <v>44101</v>
      </c>
      <c r="C6454" t="n">
        <v>1888</v>
      </c>
      <c r="D6454" t="inlineStr">
        <is>
          <t>Braucht es im Kanton Schaffhausen zusätzliche Massnahmen zugunsten des motorisierten Individualverkehrs (z.B. Umfahrungsstrassen, Parkplatzangebot)?</t>
        </is>
      </c>
      <c r="E6454" t="inlineStr">
        <is>
          <t>options4</t>
        </is>
      </c>
      <c r="F6454" t="n">
        <v>5075</v>
      </c>
      <c r="G6454" t="inlineStr">
        <is>
          <t>Umwelt, Verkehr &amp; Energie</t>
        </is>
      </c>
      <c r="H6454" t="inlineStr">
        <is>
          <t>Q00537</t>
        </is>
      </c>
      <c r="I6454" t="inlineStr">
        <is>
          <t>de</t>
        </is>
      </c>
      <c r="J6454" t="b">
        <v>1</v>
      </c>
      <c r="K6454" t="inlineStr">
        <is>
          <t>172dd03f42ccfba2b972c43dbee215e7</t>
        </is>
      </c>
      <c r="L6454" t="inlineStr">
        <is>
          <t>172dd03f42ccfba2b972c43dbee215e7</t>
        </is>
      </c>
      <c r="M6454" t="n">
        <v>215</v>
      </c>
      <c r="N6454" t="n">
        <v>215</v>
      </c>
    </row>
    <row r="6455">
      <c r="A6455" t="n">
        <v>1122</v>
      </c>
      <c r="B6455" s="2" t="n">
        <v>45557</v>
      </c>
      <c r="C6455" t="n">
        <v>32773</v>
      </c>
      <c r="D6455" t="inlineStr">
        <is>
          <t>Braucht es im Kanton Schaffhausen zusätzliche Massnahmen zugunsten des motorisierten Individualverkehrs (z.B. Umfahrungsstrassen, Parkplatzangebot)?</t>
        </is>
      </c>
      <c r="E6455" t="inlineStr">
        <is>
          <t>options4</t>
        </is>
      </c>
      <c r="F6455" t="n">
        <v>11579</v>
      </c>
      <c r="G6455" t="inlineStr">
        <is>
          <t>Verkehr</t>
        </is>
      </c>
      <c r="H6455" t="inlineStr">
        <is>
          <t>Q03348</t>
        </is>
      </c>
      <c r="I6455" t="inlineStr">
        <is>
          <t>de</t>
        </is>
      </c>
      <c r="J6455" t="b">
        <v>1</v>
      </c>
      <c r="K6455" t="inlineStr">
        <is>
          <t>172dd03f42ccfba2b972c43dbee215e7</t>
        </is>
      </c>
      <c r="L6455" t="inlineStr">
        <is>
          <t>172dd03f42ccfba2b972c43dbee215e7</t>
        </is>
      </c>
      <c r="M6455" t="n">
        <v>215</v>
      </c>
      <c r="N6455" t="n">
        <v>215</v>
      </c>
    </row>
    <row r="6456">
      <c r="A6456" t="n">
        <v>246</v>
      </c>
      <c r="B6456" t="n">
        <v>2020</v>
      </c>
      <c r="C6456" t="n">
        <v>4042</v>
      </c>
      <c r="D6456" t="inlineStr">
        <is>
          <t>Braucht es im Kanton Schaffhausen zusätzliche Massnahmen zugunsten des motorisierten Individualverkehrs (z.B. Umfahrungsstrassen, Parkplatzangebot)?</t>
        </is>
      </c>
      <c r="E6456" t="inlineStr">
        <is>
          <t>Standard-4</t>
        </is>
      </c>
      <c r="F6456" t="n">
        <v>14</v>
      </c>
      <c r="G6456" t="inlineStr">
        <is>
          <t>Verkehr</t>
        </is>
      </c>
      <c r="H6456" t="inlineStr">
        <is>
          <t>Q07936</t>
        </is>
      </c>
      <c r="I6456" t="inlineStr">
        <is>
          <t>de</t>
        </is>
      </c>
      <c r="J6456" t="b">
        <v>1</v>
      </c>
      <c r="K6456" t="inlineStr">
        <is>
          <t>172dd03f42ccfba2b972c43dbee215e7</t>
        </is>
      </c>
      <c r="L6456" t="inlineStr">
        <is>
          <t>172dd03f42ccfba2b972c43dbee215e7</t>
        </is>
      </c>
      <c r="M6456" t="n">
        <v>215</v>
      </c>
      <c r="N6456" t="n">
        <v>215</v>
      </c>
    </row>
    <row r="6458">
      <c r="A6458" s="1">
        <f>== Cluster 326 – 3 Fragen – alle Fragen identisch ===</f>
        <v/>
      </c>
      <c r="B6458" s="1" t="n"/>
      <c r="C6458" s="1" t="n"/>
      <c r="D6458" s="1" t="n"/>
      <c r="E6458" s="1" t="n"/>
      <c r="F6458" s="1" t="n"/>
      <c r="G6458" s="1" t="n"/>
      <c r="H6458" s="1" t="n"/>
      <c r="I6458" s="1" t="n"/>
      <c r="J6458" s="1" t="n"/>
      <c r="K6458" s="1" t="n"/>
      <c r="L6458" s="1" t="n"/>
      <c r="M6458" s="1" t="n"/>
      <c r="N6458" s="1" t="n"/>
    </row>
    <row r="6459">
      <c r="A6459" t="inlineStr">
        <is>
          <t>ID_Wahl</t>
        </is>
      </c>
      <c r="B6459" t="inlineStr">
        <is>
          <t>Datum</t>
        </is>
      </c>
      <c r="C6459" t="inlineStr">
        <is>
          <t>Frage_ID</t>
        </is>
      </c>
      <c r="D6459" t="inlineStr">
        <is>
          <t>Frage_Text</t>
        </is>
      </c>
      <c r="E6459" t="inlineStr">
        <is>
          <t>Frage_Typ</t>
        </is>
      </c>
      <c r="F6459" t="inlineStr">
        <is>
          <t>Bereich_ID</t>
        </is>
      </c>
      <c r="G6459" t="inlineStr">
        <is>
          <t>Bereich</t>
        </is>
      </c>
      <c r="H6459" t="inlineStr">
        <is>
          <t>ID_gesamt</t>
        </is>
      </c>
      <c r="I6459" t="inlineStr">
        <is>
          <t>Sprache</t>
        </is>
      </c>
      <c r="J6459" t="inlineStr">
        <is>
          <t>Duplikat</t>
        </is>
      </c>
      <c r="K6459" t="inlineStr">
        <is>
          <t>Frage_Hash</t>
        </is>
      </c>
      <c r="L6459" t="inlineStr">
        <is>
          <t>Duplikat_Gruppe</t>
        </is>
      </c>
      <c r="M6459" t="inlineStr">
        <is>
          <t>Cluster_Duplikate</t>
        </is>
      </c>
      <c r="N6459" t="inlineStr">
        <is>
          <t>Cluster_Final</t>
        </is>
      </c>
    </row>
    <row r="6460">
      <c r="A6460" t="n">
        <v>55</v>
      </c>
      <c r="B6460" s="2" t="n">
        <v>44262</v>
      </c>
      <c r="C6460" t="n">
        <v>3005</v>
      </c>
      <c r="D6460" t="inlineStr">
        <is>
          <t>Soll der Kanton Wallis familienergänzende Betreuungsstrukturen finanziell stärker unterstützen (Erhöhung der Anzahl Krippenplätze, Verlängerung der Öffnungszeiten von Tagesschulen usw.)?</t>
        </is>
      </c>
      <c r="E6460" t="inlineStr">
        <is>
          <t>options4</t>
        </is>
      </c>
      <c r="F6460" t="n">
        <v>4181</v>
      </c>
      <c r="G6460" t="inlineStr">
        <is>
          <t>Sozialstaat &amp; Familie</t>
        </is>
      </c>
      <c r="H6460" t="inlineStr">
        <is>
          <t>Q00893</t>
        </is>
      </c>
      <c r="I6460" t="inlineStr">
        <is>
          <t>de</t>
        </is>
      </c>
      <c r="J6460" t="b">
        <v>1</v>
      </c>
      <c r="K6460" t="inlineStr">
        <is>
          <t>805c32a42c25507b5e4bd0554da7c4f9</t>
        </is>
      </c>
      <c r="L6460" t="inlineStr">
        <is>
          <t>805c32a42c25507b5e4bd0554da7c4f9</t>
        </is>
      </c>
      <c r="M6460" t="n">
        <v>326</v>
      </c>
      <c r="N6460" t="n">
        <v>326</v>
      </c>
    </row>
    <row r="6461">
      <c r="A6461" t="n">
        <v>464</v>
      </c>
      <c r="B6461" s="2" t="n">
        <v>44262</v>
      </c>
      <c r="C6461" t="n">
        <v>3004</v>
      </c>
      <c r="D6461" t="inlineStr">
        <is>
          <t>Soll der Kanton Wallis familienergänzende Betreuungsstrukturen finanziell stärker unterstützen (Erhöhung der Anzahl Krippenplätze, Verlängerung der Öffnungszeiten von Tagesschulen usw.)?</t>
        </is>
      </c>
      <c r="E6461" t="inlineStr">
        <is>
          <t>options4</t>
        </is>
      </c>
      <c r="F6461" t="n">
        <v>4180</v>
      </c>
      <c r="G6461" t="inlineStr">
        <is>
          <t>Sozialstaat &amp; Familie</t>
        </is>
      </c>
      <c r="H6461" t="inlineStr">
        <is>
          <t>Q02439</t>
        </is>
      </c>
      <c r="I6461" t="inlineStr">
        <is>
          <t>de</t>
        </is>
      </c>
      <c r="J6461" t="b">
        <v>1</v>
      </c>
      <c r="K6461" t="inlineStr">
        <is>
          <t>805c32a42c25507b5e4bd0554da7c4f9</t>
        </is>
      </c>
      <c r="L6461" t="inlineStr">
        <is>
          <t>805c32a42c25507b5e4bd0554da7c4f9</t>
        </is>
      </c>
      <c r="M6461" t="n">
        <v>326</v>
      </c>
      <c r="N6461" t="n">
        <v>326</v>
      </c>
    </row>
    <row r="6462">
      <c r="A6462" t="n">
        <v>291</v>
      </c>
      <c r="B6462" t="n">
        <v>2021</v>
      </c>
      <c r="C6462" t="n">
        <v>4547</v>
      </c>
      <c r="D6462" t="inlineStr">
        <is>
          <t>Soll der Kanton Wallis familienergänzende Betreuungsstrukturen finanziell stärker unterstützen (Erhöhung der Anzahl Krippenplätze, Verlängerung der Öffnungszeiten von Tagesschulen usw.)?</t>
        </is>
      </c>
      <c r="E6462" t="inlineStr">
        <is>
          <t>Standard-4</t>
        </is>
      </c>
      <c r="F6462" t="n">
        <v>12</v>
      </c>
      <c r="G6462" t="inlineStr">
        <is>
          <t>Sozialstaat &amp; Familie</t>
        </is>
      </c>
      <c r="H6462" t="inlineStr">
        <is>
          <t>Q08751</t>
        </is>
      </c>
      <c r="I6462" t="inlineStr">
        <is>
          <t>de</t>
        </is>
      </c>
      <c r="J6462" t="b">
        <v>1</v>
      </c>
      <c r="K6462" t="inlineStr">
        <is>
          <t>805c32a42c25507b5e4bd0554da7c4f9</t>
        </is>
      </c>
      <c r="L6462" t="inlineStr">
        <is>
          <t>805c32a42c25507b5e4bd0554da7c4f9</t>
        </is>
      </c>
      <c r="M6462" t="n">
        <v>326</v>
      </c>
      <c r="N6462" t="n">
        <v>326</v>
      </c>
    </row>
    <row r="6464">
      <c r="A6464" s="1">
        <f>== Cluster 353 – 3 Fragen – alle Fragen identisch ===</f>
        <v/>
      </c>
      <c r="B6464" s="1" t="n"/>
      <c r="C6464" s="1" t="n"/>
      <c r="D6464" s="1" t="n"/>
      <c r="E6464" s="1" t="n"/>
      <c r="F6464" s="1" t="n"/>
      <c r="G6464" s="1" t="n"/>
      <c r="H6464" s="1" t="n"/>
      <c r="I6464" s="1" t="n"/>
      <c r="J6464" s="1" t="n"/>
      <c r="K6464" s="1" t="n"/>
      <c r="L6464" s="1" t="n"/>
      <c r="M6464" s="1" t="n"/>
      <c r="N6464" s="1" t="n"/>
    </row>
    <row r="6465">
      <c r="A6465" t="inlineStr">
        <is>
          <t>ID_Wahl</t>
        </is>
      </c>
      <c r="B6465" t="inlineStr">
        <is>
          <t>Datum</t>
        </is>
      </c>
      <c r="C6465" t="inlineStr">
        <is>
          <t>Frage_ID</t>
        </is>
      </c>
      <c r="D6465" t="inlineStr">
        <is>
          <t>Frage_Text</t>
        </is>
      </c>
      <c r="E6465" t="inlineStr">
        <is>
          <t>Frage_Typ</t>
        </is>
      </c>
      <c r="F6465" t="inlineStr">
        <is>
          <t>Bereich_ID</t>
        </is>
      </c>
      <c r="G6465" t="inlineStr">
        <is>
          <t>Bereich</t>
        </is>
      </c>
      <c r="H6465" t="inlineStr">
        <is>
          <t>ID_gesamt</t>
        </is>
      </c>
      <c r="I6465" t="inlineStr">
        <is>
          <t>Sprache</t>
        </is>
      </c>
      <c r="J6465" t="inlineStr">
        <is>
          <t>Duplikat</t>
        </is>
      </c>
      <c r="K6465" t="inlineStr">
        <is>
          <t>Frage_Hash</t>
        </is>
      </c>
      <c r="L6465" t="inlineStr">
        <is>
          <t>Duplikat_Gruppe</t>
        </is>
      </c>
      <c r="M6465" t="inlineStr">
        <is>
          <t>Cluster_Duplikate</t>
        </is>
      </c>
      <c r="N6465" t="inlineStr">
        <is>
          <t>Cluster_Final</t>
        </is>
      </c>
    </row>
    <row r="6466">
      <c r="A6466" t="n">
        <v>55</v>
      </c>
      <c r="B6466" s="2" t="n">
        <v>44262</v>
      </c>
      <c r="C6466" t="n">
        <v>3154</v>
      </c>
      <c r="D6466" t="inlineStr">
        <is>
          <t>Soll die Finanzierung von Parteien sowie von Wahl- und Abstimmungskampagnen im Kanton Wallis offengelegt werden müssen?</t>
        </is>
      </c>
      <c r="E6466" t="inlineStr">
        <is>
          <t>options4</t>
        </is>
      </c>
      <c r="F6466" t="n">
        <v>5150</v>
      </c>
      <c r="G6466" t="inlineStr">
        <is>
          <t>Politisches System &amp; Digitalisierung</t>
        </is>
      </c>
      <c r="H6466" t="inlineStr">
        <is>
          <t>Q00926</t>
        </is>
      </c>
      <c r="I6466" t="inlineStr">
        <is>
          <t>de</t>
        </is>
      </c>
      <c r="J6466" t="b">
        <v>1</v>
      </c>
      <c r="K6466" t="inlineStr">
        <is>
          <t>43ed36ee0c55c87512aec733db7286fc</t>
        </is>
      </c>
      <c r="L6466" t="inlineStr">
        <is>
          <t>43ed36ee0c55c87512aec733db7286fc</t>
        </is>
      </c>
      <c r="M6466" t="n">
        <v>353</v>
      </c>
      <c r="N6466" t="n">
        <v>353</v>
      </c>
    </row>
    <row r="6467">
      <c r="A6467" t="n">
        <v>464</v>
      </c>
      <c r="B6467" s="2" t="n">
        <v>44262</v>
      </c>
      <c r="C6467" t="n">
        <v>3153</v>
      </c>
      <c r="D6467" t="inlineStr">
        <is>
          <t>Soll die Finanzierung von Parteien sowie von Wahl- und Abstimmungskampagnen im Kanton Wallis offengelegt werden müssen?</t>
        </is>
      </c>
      <c r="E6467" t="inlineStr">
        <is>
          <t>options4</t>
        </is>
      </c>
      <c r="F6467" t="n">
        <v>5149</v>
      </c>
      <c r="G6467" t="inlineStr">
        <is>
          <t>Politisches System &amp; Digitalisierung</t>
        </is>
      </c>
      <c r="H6467" t="inlineStr">
        <is>
          <t>Q02472</t>
        </is>
      </c>
      <c r="I6467" t="inlineStr">
        <is>
          <t>de</t>
        </is>
      </c>
      <c r="J6467" t="b">
        <v>1</v>
      </c>
      <c r="K6467" t="inlineStr">
        <is>
          <t>43ed36ee0c55c87512aec733db7286fc</t>
        </is>
      </c>
      <c r="L6467" t="inlineStr">
        <is>
          <t>43ed36ee0c55c87512aec733db7286fc</t>
        </is>
      </c>
      <c r="M6467" t="n">
        <v>353</v>
      </c>
      <c r="N6467" t="n">
        <v>353</v>
      </c>
    </row>
    <row r="6468">
      <c r="A6468" t="n">
        <v>291</v>
      </c>
      <c r="B6468" t="n">
        <v>2021</v>
      </c>
      <c r="C6468" t="n">
        <v>4581</v>
      </c>
      <c r="D6468" t="inlineStr">
        <is>
          <t>Soll die Finanzierung von Parteien sowie von Wahl- und Abstimmungskampagnen im Kanton Wallis offengelegt werden müssen?</t>
        </is>
      </c>
      <c r="E6468" t="inlineStr">
        <is>
          <t>Standard-4</t>
        </is>
      </c>
      <c r="F6468" t="n">
        <v>10</v>
      </c>
      <c r="G6468" t="inlineStr">
        <is>
          <t>Politisches System</t>
        </is>
      </c>
      <c r="H6468" t="inlineStr">
        <is>
          <t>Q08746</t>
        </is>
      </c>
      <c r="I6468" t="inlineStr">
        <is>
          <t>de</t>
        </is>
      </c>
      <c r="J6468" t="b">
        <v>1</v>
      </c>
      <c r="K6468" t="inlineStr">
        <is>
          <t>43ed36ee0c55c87512aec733db7286fc</t>
        </is>
      </c>
      <c r="L6468" t="inlineStr">
        <is>
          <t>43ed36ee0c55c87512aec733db7286fc</t>
        </is>
      </c>
      <c r="M6468" t="n">
        <v>353</v>
      </c>
      <c r="N6468" t="n">
        <v>353</v>
      </c>
    </row>
    <row r="6470">
      <c r="A6470" s="1">
        <f>== Cluster 352 – 3 Fragen – alle Fragen identisch ===</f>
        <v/>
      </c>
      <c r="B6470" s="1" t="n"/>
      <c r="C6470" s="1" t="n"/>
      <c r="D6470" s="1" t="n"/>
      <c r="E6470" s="1" t="n"/>
      <c r="F6470" s="1" t="n"/>
      <c r="G6470" s="1" t="n"/>
      <c r="H6470" s="1" t="n"/>
      <c r="I6470" s="1" t="n"/>
      <c r="J6470" s="1" t="n"/>
      <c r="K6470" s="1" t="n"/>
      <c r="L6470" s="1" t="n"/>
      <c r="M6470" s="1" t="n"/>
      <c r="N6470" s="1" t="n"/>
    </row>
    <row r="6471">
      <c r="A6471" t="inlineStr">
        <is>
          <t>ID_Wahl</t>
        </is>
      </c>
      <c r="B6471" t="inlineStr">
        <is>
          <t>Datum</t>
        </is>
      </c>
      <c r="C6471" t="inlineStr">
        <is>
          <t>Frage_ID</t>
        </is>
      </c>
      <c r="D6471" t="inlineStr">
        <is>
          <t>Frage_Text</t>
        </is>
      </c>
      <c r="E6471" t="inlineStr">
        <is>
          <t>Frage_Typ</t>
        </is>
      </c>
      <c r="F6471" t="inlineStr">
        <is>
          <t>Bereich_ID</t>
        </is>
      </c>
      <c r="G6471" t="inlineStr">
        <is>
          <t>Bereich</t>
        </is>
      </c>
      <c r="H6471" t="inlineStr">
        <is>
          <t>ID_gesamt</t>
        </is>
      </c>
      <c r="I6471" t="inlineStr">
        <is>
          <t>Sprache</t>
        </is>
      </c>
      <c r="J6471" t="inlineStr">
        <is>
          <t>Duplikat</t>
        </is>
      </c>
      <c r="K6471" t="inlineStr">
        <is>
          <t>Frage_Hash</t>
        </is>
      </c>
      <c r="L6471" t="inlineStr">
        <is>
          <t>Duplikat_Gruppe</t>
        </is>
      </c>
      <c r="M6471" t="inlineStr">
        <is>
          <t>Cluster_Duplikate</t>
        </is>
      </c>
      <c r="N6471" t="inlineStr">
        <is>
          <t>Cluster_Final</t>
        </is>
      </c>
    </row>
    <row r="6472">
      <c r="A6472" t="n">
        <v>55</v>
      </c>
      <c r="B6472" s="2" t="n">
        <v>44262</v>
      </c>
      <c r="C6472" t="n">
        <v>3150</v>
      </c>
      <c r="D6472" t="inlineStr">
        <is>
          <t>Sollte der Kanton Wallis Einwegplastik auf seinem Gebiet verbieten?</t>
        </is>
      </c>
      <c r="E6472" t="inlineStr">
        <is>
          <t>options4</t>
        </is>
      </c>
      <c r="F6472" t="n">
        <v>5353</v>
      </c>
      <c r="G6472" t="inlineStr">
        <is>
          <t>Umwelt &amp; Naturschutz</t>
        </is>
      </c>
      <c r="H6472" t="inlineStr">
        <is>
          <t>Q00925</t>
        </is>
      </c>
      <c r="I6472" t="inlineStr">
        <is>
          <t>de</t>
        </is>
      </c>
      <c r="J6472" t="b">
        <v>1</v>
      </c>
      <c r="K6472" t="inlineStr">
        <is>
          <t>a885e06de10c3095f12b7818fce456f8</t>
        </is>
      </c>
      <c r="L6472" t="inlineStr">
        <is>
          <t>a885e06de10c3095f12b7818fce456f8</t>
        </is>
      </c>
      <c r="M6472" t="n">
        <v>352</v>
      </c>
      <c r="N6472" t="n">
        <v>352</v>
      </c>
    </row>
    <row r="6473">
      <c r="A6473" t="n">
        <v>464</v>
      </c>
      <c r="B6473" s="2" t="n">
        <v>44262</v>
      </c>
      <c r="C6473" t="n">
        <v>3149</v>
      </c>
      <c r="D6473" t="inlineStr">
        <is>
          <t>Sollte der Kanton Wallis Einwegplastik auf seinem Gebiet verbieten?</t>
        </is>
      </c>
      <c r="E6473" t="inlineStr">
        <is>
          <t>options4</t>
        </is>
      </c>
      <c r="F6473" t="n">
        <v>5352</v>
      </c>
      <c r="G6473" t="inlineStr">
        <is>
          <t>Umwelt &amp; Naturschutz</t>
        </is>
      </c>
      <c r="H6473" t="inlineStr">
        <is>
          <t>Q02471</t>
        </is>
      </c>
      <c r="I6473" t="inlineStr">
        <is>
          <t>de</t>
        </is>
      </c>
      <c r="J6473" t="b">
        <v>1</v>
      </c>
      <c r="K6473" t="inlineStr">
        <is>
          <t>a885e06de10c3095f12b7818fce456f8</t>
        </is>
      </c>
      <c r="L6473" t="inlineStr">
        <is>
          <t>a885e06de10c3095f12b7818fce456f8</t>
        </is>
      </c>
      <c r="M6473" t="n">
        <v>352</v>
      </c>
      <c r="N6473" t="n">
        <v>352</v>
      </c>
    </row>
    <row r="6474">
      <c r="A6474" t="n">
        <v>291</v>
      </c>
      <c r="B6474" t="n">
        <v>2021</v>
      </c>
      <c r="C6474" t="n">
        <v>4580</v>
      </c>
      <c r="D6474" t="inlineStr">
        <is>
          <t>Sollte der Kanton Wallis Einwegplastik auf seinem Gebiet verbieten?</t>
        </is>
      </c>
      <c r="E6474" t="inlineStr">
        <is>
          <t>Standard-4</t>
        </is>
      </c>
      <c r="F6474" t="n">
        <v>13</v>
      </c>
      <c r="G6474" t="inlineStr">
        <is>
          <t>Umweltschutz &amp; Landwirtschaft</t>
        </is>
      </c>
      <c r="H6474" t="inlineStr">
        <is>
          <t>Q08762</t>
        </is>
      </c>
      <c r="I6474" t="inlineStr">
        <is>
          <t>de</t>
        </is>
      </c>
      <c r="J6474" t="b">
        <v>1</v>
      </c>
      <c r="K6474" t="inlineStr">
        <is>
          <t>a885e06de10c3095f12b7818fce456f8</t>
        </is>
      </c>
      <c r="L6474" t="inlineStr">
        <is>
          <t>a885e06de10c3095f12b7818fce456f8</t>
        </is>
      </c>
      <c r="M6474" t="n">
        <v>352</v>
      </c>
      <c r="N6474" t="n">
        <v>352</v>
      </c>
    </row>
    <row r="6476">
      <c r="A6476" s="1">
        <f>== Cluster 351 – 3 Fragen – alle Fragen identisch ===</f>
        <v/>
      </c>
      <c r="B6476" s="1" t="n"/>
      <c r="C6476" s="1" t="n"/>
      <c r="D6476" s="1" t="n"/>
      <c r="E6476" s="1" t="n"/>
      <c r="F6476" s="1" t="n"/>
      <c r="G6476" s="1" t="n"/>
      <c r="H6476" s="1" t="n"/>
      <c r="I6476" s="1" t="n"/>
      <c r="J6476" s="1" t="n"/>
      <c r="K6476" s="1" t="n"/>
      <c r="L6476" s="1" t="n"/>
      <c r="M6476" s="1" t="n"/>
      <c r="N6476" s="1" t="n"/>
    </row>
    <row r="6477">
      <c r="A6477" t="inlineStr">
        <is>
          <t>ID_Wahl</t>
        </is>
      </c>
      <c r="B6477" t="inlineStr">
        <is>
          <t>Datum</t>
        </is>
      </c>
      <c r="C6477" t="inlineStr">
        <is>
          <t>Frage_ID</t>
        </is>
      </c>
      <c r="D6477" t="inlineStr">
        <is>
          <t>Frage_Text</t>
        </is>
      </c>
      <c r="E6477" t="inlineStr">
        <is>
          <t>Frage_Typ</t>
        </is>
      </c>
      <c r="F6477" t="inlineStr">
        <is>
          <t>Bereich_ID</t>
        </is>
      </c>
      <c r="G6477" t="inlineStr">
        <is>
          <t>Bereich</t>
        </is>
      </c>
      <c r="H6477" t="inlineStr">
        <is>
          <t>ID_gesamt</t>
        </is>
      </c>
      <c r="I6477" t="inlineStr">
        <is>
          <t>Sprache</t>
        </is>
      </c>
      <c r="J6477" t="inlineStr">
        <is>
          <t>Duplikat</t>
        </is>
      </c>
      <c r="K6477" t="inlineStr">
        <is>
          <t>Frage_Hash</t>
        </is>
      </c>
      <c r="L6477" t="inlineStr">
        <is>
          <t>Duplikat_Gruppe</t>
        </is>
      </c>
      <c r="M6477" t="inlineStr">
        <is>
          <t>Cluster_Duplikate</t>
        </is>
      </c>
      <c r="N6477" t="inlineStr">
        <is>
          <t>Cluster_Final</t>
        </is>
      </c>
    </row>
    <row r="6478">
      <c r="A6478" t="n">
        <v>55</v>
      </c>
      <c r="B6478" s="2" t="n">
        <v>44262</v>
      </c>
      <c r="C6478" t="n">
        <v>3146</v>
      </c>
      <c r="D6478" t="inlineStr">
        <is>
          <t>Sollte der Kanton Wallis mehr Massnahmen ergreifen, um umweltfreundlichere Formen der Landwirtschaft zu fördern (Permakultur, Biolandbau usw.)?</t>
        </is>
      </c>
      <c r="E6478" t="inlineStr">
        <is>
          <t>options4</t>
        </is>
      </c>
      <c r="F6478" t="n">
        <v>5353</v>
      </c>
      <c r="G6478" t="inlineStr">
        <is>
          <t>Umwelt &amp; Naturschutz</t>
        </is>
      </c>
      <c r="H6478" t="inlineStr">
        <is>
          <t>Q00924</t>
        </is>
      </c>
      <c r="I6478" t="inlineStr">
        <is>
          <t>de</t>
        </is>
      </c>
      <c r="J6478" t="b">
        <v>1</v>
      </c>
      <c r="K6478" t="inlineStr">
        <is>
          <t>8fc2448cfda3520f1d6895380646974d</t>
        </is>
      </c>
      <c r="L6478" t="inlineStr">
        <is>
          <t>8fc2448cfda3520f1d6895380646974d</t>
        </is>
      </c>
      <c r="M6478" t="n">
        <v>351</v>
      </c>
      <c r="N6478" t="n">
        <v>351</v>
      </c>
    </row>
    <row r="6479">
      <c r="A6479" t="n">
        <v>464</v>
      </c>
      <c r="B6479" s="2" t="n">
        <v>44262</v>
      </c>
      <c r="C6479" t="n">
        <v>3145</v>
      </c>
      <c r="D6479" t="inlineStr">
        <is>
          <t>Sollte der Kanton Wallis mehr Massnahmen ergreifen, um umweltfreundlichere Formen der Landwirtschaft zu fördern (Permakultur, Biolandbau usw.)?</t>
        </is>
      </c>
      <c r="E6479" t="inlineStr">
        <is>
          <t>options4</t>
        </is>
      </c>
      <c r="F6479" t="n">
        <v>5352</v>
      </c>
      <c r="G6479" t="inlineStr">
        <is>
          <t>Umwelt &amp; Naturschutz</t>
        </is>
      </c>
      <c r="H6479" t="inlineStr">
        <is>
          <t>Q02470</t>
        </is>
      </c>
      <c r="I6479" t="inlineStr">
        <is>
          <t>de</t>
        </is>
      </c>
      <c r="J6479" t="b">
        <v>1</v>
      </c>
      <c r="K6479" t="inlineStr">
        <is>
          <t>8fc2448cfda3520f1d6895380646974d</t>
        </is>
      </c>
      <c r="L6479" t="inlineStr">
        <is>
          <t>8fc2448cfda3520f1d6895380646974d</t>
        </is>
      </c>
      <c r="M6479" t="n">
        <v>351</v>
      </c>
      <c r="N6479" t="n">
        <v>351</v>
      </c>
    </row>
    <row r="6480">
      <c r="A6480" t="n">
        <v>291</v>
      </c>
      <c r="B6480" t="n">
        <v>2021</v>
      </c>
      <c r="C6480" t="n">
        <v>4579</v>
      </c>
      <c r="D6480" t="inlineStr">
        <is>
          <t>Sollte der Kanton Wallis mehr Massnahmen ergreifen, um umweltfreundlichere Formen der Landwirtschaft zu fördern (Permakultur, Biolandbau usw.)?</t>
        </is>
      </c>
      <c r="E6480" t="inlineStr">
        <is>
          <t>Standard-4</t>
        </is>
      </c>
      <c r="F6480" t="n">
        <v>13</v>
      </c>
      <c r="G6480" t="inlineStr">
        <is>
          <t>Umweltschutz &amp; Landwirtschaft</t>
        </is>
      </c>
      <c r="H6480" t="inlineStr">
        <is>
          <t>Q08761</t>
        </is>
      </c>
      <c r="I6480" t="inlineStr">
        <is>
          <t>de</t>
        </is>
      </c>
      <c r="J6480" t="b">
        <v>1</v>
      </c>
      <c r="K6480" t="inlineStr">
        <is>
          <t>8fc2448cfda3520f1d6895380646974d</t>
        </is>
      </c>
      <c r="L6480" t="inlineStr">
        <is>
          <t>8fc2448cfda3520f1d6895380646974d</t>
        </is>
      </c>
      <c r="M6480" t="n">
        <v>351</v>
      </c>
      <c r="N6480" t="n">
        <v>351</v>
      </c>
    </row>
    <row r="6482">
      <c r="A6482" s="1">
        <f>== Cluster 350 – 3 Fragen – alle Fragen identisch ===</f>
        <v/>
      </c>
      <c r="B6482" s="1" t="n"/>
      <c r="C6482" s="1" t="n"/>
      <c r="D6482" s="1" t="n"/>
      <c r="E6482" s="1" t="n"/>
      <c r="F6482" s="1" t="n"/>
      <c r="G6482" s="1" t="n"/>
      <c r="H6482" s="1" t="n"/>
      <c r="I6482" s="1" t="n"/>
      <c r="J6482" s="1" t="n"/>
      <c r="K6482" s="1" t="n"/>
      <c r="L6482" s="1" t="n"/>
      <c r="M6482" s="1" t="n"/>
      <c r="N6482" s="1" t="n"/>
    </row>
    <row r="6483">
      <c r="A6483" t="inlineStr">
        <is>
          <t>ID_Wahl</t>
        </is>
      </c>
      <c r="B6483" t="inlineStr">
        <is>
          <t>Datum</t>
        </is>
      </c>
      <c r="C6483" t="inlineStr">
        <is>
          <t>Frage_ID</t>
        </is>
      </c>
      <c r="D6483" t="inlineStr">
        <is>
          <t>Frage_Text</t>
        </is>
      </c>
      <c r="E6483" t="inlineStr">
        <is>
          <t>Frage_Typ</t>
        </is>
      </c>
      <c r="F6483" t="inlineStr">
        <is>
          <t>Bereich_ID</t>
        </is>
      </c>
      <c r="G6483" t="inlineStr">
        <is>
          <t>Bereich</t>
        </is>
      </c>
      <c r="H6483" t="inlineStr">
        <is>
          <t>ID_gesamt</t>
        </is>
      </c>
      <c r="I6483" t="inlineStr">
        <is>
          <t>Sprache</t>
        </is>
      </c>
      <c r="J6483" t="inlineStr">
        <is>
          <t>Duplikat</t>
        </is>
      </c>
      <c r="K6483" t="inlineStr">
        <is>
          <t>Frage_Hash</t>
        </is>
      </c>
      <c r="L6483" t="inlineStr">
        <is>
          <t>Duplikat_Gruppe</t>
        </is>
      </c>
      <c r="M6483" t="inlineStr">
        <is>
          <t>Cluster_Duplikate</t>
        </is>
      </c>
      <c r="N6483" t="inlineStr">
        <is>
          <t>Cluster_Final</t>
        </is>
      </c>
    </row>
    <row r="6484">
      <c r="A6484" t="n">
        <v>55</v>
      </c>
      <c r="B6484" s="2" t="n">
        <v>44262</v>
      </c>
      <c r="C6484" t="n">
        <v>3142</v>
      </c>
      <c r="D6484" t="inlineStr">
        <is>
          <t>Sind Sie dafür, die Ziele des Walliser Klimaplans zu verschärfen, um Klimaneutralität deutlich früher als 2060 zu erreichen?</t>
        </is>
      </c>
      <c r="E6484" t="inlineStr">
        <is>
          <t>options4</t>
        </is>
      </c>
      <c r="F6484" t="n">
        <v>5353</v>
      </c>
      <c r="G6484" t="inlineStr">
        <is>
          <t>Umwelt &amp; Naturschutz</t>
        </is>
      </c>
      <c r="H6484" t="inlineStr">
        <is>
          <t>Q00923</t>
        </is>
      </c>
      <c r="I6484" t="inlineStr">
        <is>
          <t>de</t>
        </is>
      </c>
      <c r="J6484" t="b">
        <v>1</v>
      </c>
      <c r="K6484" t="inlineStr">
        <is>
          <t>edd6116ba8ee83fadbd0d2d2325d3c18</t>
        </is>
      </c>
      <c r="L6484" t="inlineStr">
        <is>
          <t>edd6116ba8ee83fadbd0d2d2325d3c18</t>
        </is>
      </c>
      <c r="M6484" t="n">
        <v>350</v>
      </c>
      <c r="N6484" t="n">
        <v>350</v>
      </c>
    </row>
    <row r="6485">
      <c r="A6485" t="n">
        <v>464</v>
      </c>
      <c r="B6485" s="2" t="n">
        <v>44262</v>
      </c>
      <c r="C6485" t="n">
        <v>3141</v>
      </c>
      <c r="D6485" t="inlineStr">
        <is>
          <t>Sind Sie dafür, die Ziele des Walliser Klimaplans zu verschärfen, um Klimaneutralität deutlich früher als 2060 zu erreichen?</t>
        </is>
      </c>
      <c r="E6485" t="inlineStr">
        <is>
          <t>options4</t>
        </is>
      </c>
      <c r="F6485" t="n">
        <v>5352</v>
      </c>
      <c r="G6485" t="inlineStr">
        <is>
          <t>Umwelt &amp; Naturschutz</t>
        </is>
      </c>
      <c r="H6485" t="inlineStr">
        <is>
          <t>Q02469</t>
        </is>
      </c>
      <c r="I6485" t="inlineStr">
        <is>
          <t>de</t>
        </is>
      </c>
      <c r="J6485" t="b">
        <v>1</v>
      </c>
      <c r="K6485" t="inlineStr">
        <is>
          <t>edd6116ba8ee83fadbd0d2d2325d3c18</t>
        </is>
      </c>
      <c r="L6485" t="inlineStr">
        <is>
          <t>edd6116ba8ee83fadbd0d2d2325d3c18</t>
        </is>
      </c>
      <c r="M6485" t="n">
        <v>350</v>
      </c>
      <c r="N6485" t="n">
        <v>350</v>
      </c>
    </row>
    <row r="6486">
      <c r="A6486" t="n">
        <v>291</v>
      </c>
      <c r="B6486" t="n">
        <v>2021</v>
      </c>
      <c r="C6486" t="n">
        <v>4578</v>
      </c>
      <c r="D6486" t="inlineStr">
        <is>
          <t>Sind Sie dafür, die Ziele des Walliser Klimaplans zu verschärfen, um Klimaneutralität deutlich früher als 2060 zu erreichen?</t>
        </is>
      </c>
      <c r="E6486" t="inlineStr">
        <is>
          <t>Standard-4</t>
        </is>
      </c>
      <c r="F6486" t="n">
        <v>13</v>
      </c>
      <c r="G6486" t="inlineStr">
        <is>
          <t>Umweltschutz &amp; Landwirtschaft</t>
        </is>
      </c>
      <c r="H6486" t="inlineStr">
        <is>
          <t>Q08760</t>
        </is>
      </c>
      <c r="I6486" t="inlineStr">
        <is>
          <t>de</t>
        </is>
      </c>
      <c r="J6486" t="b">
        <v>1</v>
      </c>
      <c r="K6486" t="inlineStr">
        <is>
          <t>edd6116ba8ee83fadbd0d2d2325d3c18</t>
        </is>
      </c>
      <c r="L6486" t="inlineStr">
        <is>
          <t>edd6116ba8ee83fadbd0d2d2325d3c18</t>
        </is>
      </c>
      <c r="M6486" t="n">
        <v>350</v>
      </c>
      <c r="N6486" t="n">
        <v>350</v>
      </c>
    </row>
    <row r="6488">
      <c r="A6488" s="1">
        <f>== Cluster 349 – 3 Fragen – alle Fragen identisch ===</f>
        <v/>
      </c>
      <c r="B6488" s="1" t="n"/>
      <c r="C6488" s="1" t="n"/>
      <c r="D6488" s="1" t="n"/>
      <c r="E6488" s="1" t="n"/>
      <c r="F6488" s="1" t="n"/>
      <c r="G6488" s="1" t="n"/>
      <c r="H6488" s="1" t="n"/>
      <c r="I6488" s="1" t="n"/>
      <c r="J6488" s="1" t="n"/>
      <c r="K6488" s="1" t="n"/>
      <c r="L6488" s="1" t="n"/>
      <c r="M6488" s="1" t="n"/>
      <c r="N6488" s="1" t="n"/>
    </row>
    <row r="6489">
      <c r="A6489" t="inlineStr">
        <is>
          <t>ID_Wahl</t>
        </is>
      </c>
      <c r="B6489" t="inlineStr">
        <is>
          <t>Datum</t>
        </is>
      </c>
      <c r="C6489" t="inlineStr">
        <is>
          <t>Frage_ID</t>
        </is>
      </c>
      <c r="D6489" t="inlineStr">
        <is>
          <t>Frage_Text</t>
        </is>
      </c>
      <c r="E6489" t="inlineStr">
        <is>
          <t>Frage_Typ</t>
        </is>
      </c>
      <c r="F6489" t="inlineStr">
        <is>
          <t>Bereich_ID</t>
        </is>
      </c>
      <c r="G6489" t="inlineStr">
        <is>
          <t>Bereich</t>
        </is>
      </c>
      <c r="H6489" t="inlineStr">
        <is>
          <t>ID_gesamt</t>
        </is>
      </c>
      <c r="I6489" t="inlineStr">
        <is>
          <t>Sprache</t>
        </is>
      </c>
      <c r="J6489" t="inlineStr">
        <is>
          <t>Duplikat</t>
        </is>
      </c>
      <c r="K6489" t="inlineStr">
        <is>
          <t>Frage_Hash</t>
        </is>
      </c>
      <c r="L6489" t="inlineStr">
        <is>
          <t>Duplikat_Gruppe</t>
        </is>
      </c>
      <c r="M6489" t="inlineStr">
        <is>
          <t>Cluster_Duplikate</t>
        </is>
      </c>
      <c r="N6489" t="inlineStr">
        <is>
          <t>Cluster_Final</t>
        </is>
      </c>
    </row>
    <row r="6490">
      <c r="A6490" t="n">
        <v>55</v>
      </c>
      <c r="B6490" s="2" t="n">
        <v>44262</v>
      </c>
      <c r="C6490" t="n">
        <v>3138</v>
      </c>
      <c r="D6490" t="inlineStr">
        <is>
          <t>Das revidierte Jagdgesetz wollte den Kantonen mehr Kompetenzen für den Abschuss von Grossraubtieren geben (Abstimmung vom 27.9.2020). Haben Sie dieses Gesetz befürwortet?</t>
        </is>
      </c>
      <c r="E6490" t="inlineStr">
        <is>
          <t>options4</t>
        </is>
      </c>
      <c r="F6490" t="n">
        <v>5353</v>
      </c>
      <c r="G6490" t="inlineStr">
        <is>
          <t>Umwelt &amp; Naturschutz</t>
        </is>
      </c>
      <c r="H6490" t="inlineStr">
        <is>
          <t>Q00922</t>
        </is>
      </c>
      <c r="I6490" t="inlineStr">
        <is>
          <t>de</t>
        </is>
      </c>
      <c r="J6490" t="b">
        <v>1</v>
      </c>
      <c r="K6490" t="inlineStr">
        <is>
          <t>61118705e6fbb2a50f1940e27460078d</t>
        </is>
      </c>
      <c r="L6490" t="inlineStr">
        <is>
          <t>61118705e6fbb2a50f1940e27460078d</t>
        </is>
      </c>
      <c r="M6490" t="n">
        <v>349</v>
      </c>
      <c r="N6490" t="n">
        <v>349</v>
      </c>
    </row>
    <row r="6491">
      <c r="A6491" t="n">
        <v>464</v>
      </c>
      <c r="B6491" s="2" t="n">
        <v>44262</v>
      </c>
      <c r="C6491" t="n">
        <v>3137</v>
      </c>
      <c r="D6491" t="inlineStr">
        <is>
          <t>Das revidierte Jagdgesetz wollte den Kantonen mehr Kompetenzen für den Abschuss von Grossraubtieren geben (Abstimmung vom 27.9.2020). Haben Sie dieses Gesetz befürwortet?</t>
        </is>
      </c>
      <c r="E6491" t="inlineStr">
        <is>
          <t>options4</t>
        </is>
      </c>
      <c r="F6491" t="n">
        <v>5352</v>
      </c>
      <c r="G6491" t="inlineStr">
        <is>
          <t>Umwelt &amp; Naturschutz</t>
        </is>
      </c>
      <c r="H6491" t="inlineStr">
        <is>
          <t>Q02468</t>
        </is>
      </c>
      <c r="I6491" t="inlineStr">
        <is>
          <t>de</t>
        </is>
      </c>
      <c r="J6491" t="b">
        <v>1</v>
      </c>
      <c r="K6491" t="inlineStr">
        <is>
          <t>61118705e6fbb2a50f1940e27460078d</t>
        </is>
      </c>
      <c r="L6491" t="inlineStr">
        <is>
          <t>61118705e6fbb2a50f1940e27460078d</t>
        </is>
      </c>
      <c r="M6491" t="n">
        <v>349</v>
      </c>
      <c r="N6491" t="n">
        <v>349</v>
      </c>
    </row>
    <row r="6492">
      <c r="A6492" t="n">
        <v>291</v>
      </c>
      <c r="B6492" t="n">
        <v>2021</v>
      </c>
      <c r="C6492" t="n">
        <v>4577</v>
      </c>
      <c r="D6492" t="inlineStr">
        <is>
          <t>Das revidierte Jagdgesetz wollte den Kantonen mehr Kompetenzen für den Abschuss von Grossraubtieren geben (Abstimmung vom 27.9.2020). Haben Sie dieses Gesetz befürwortet?</t>
        </is>
      </c>
      <c r="E6492" t="inlineStr">
        <is>
          <t>Standard-4</t>
        </is>
      </c>
      <c r="F6492" t="n">
        <v>13</v>
      </c>
      <c r="G6492" t="inlineStr">
        <is>
          <t>Umweltschutz &amp; Landwirtschaft</t>
        </is>
      </c>
      <c r="H6492" t="inlineStr">
        <is>
          <t>Q08757</t>
        </is>
      </c>
      <c r="I6492" t="inlineStr">
        <is>
          <t>de</t>
        </is>
      </c>
      <c r="J6492" t="b">
        <v>1</v>
      </c>
      <c r="K6492" t="inlineStr">
        <is>
          <t>61118705e6fbb2a50f1940e27460078d</t>
        </is>
      </c>
      <c r="L6492" t="inlineStr">
        <is>
          <t>61118705e6fbb2a50f1940e27460078d</t>
        </is>
      </c>
      <c r="M6492" t="n">
        <v>349</v>
      </c>
      <c r="N6492" t="n">
        <v>349</v>
      </c>
    </row>
    <row r="6494">
      <c r="A6494" s="1">
        <f>== Cluster 348 – 3 Fragen – alle Fragen identisch ===</f>
        <v/>
      </c>
      <c r="B6494" s="1" t="n"/>
      <c r="C6494" s="1" t="n"/>
      <c r="D6494" s="1" t="n"/>
      <c r="E6494" s="1" t="n"/>
      <c r="F6494" s="1" t="n"/>
      <c r="G6494" s="1" t="n"/>
      <c r="H6494" s="1" t="n"/>
      <c r="I6494" s="1" t="n"/>
      <c r="J6494" s="1" t="n"/>
      <c r="K6494" s="1" t="n"/>
      <c r="L6494" s="1" t="n"/>
      <c r="M6494" s="1" t="n"/>
      <c r="N6494" s="1" t="n"/>
    </row>
    <row r="6495">
      <c r="A6495" t="inlineStr">
        <is>
          <t>ID_Wahl</t>
        </is>
      </c>
      <c r="B6495" t="inlineStr">
        <is>
          <t>Datum</t>
        </is>
      </c>
      <c r="C6495" t="inlineStr">
        <is>
          <t>Frage_ID</t>
        </is>
      </c>
      <c r="D6495" t="inlineStr">
        <is>
          <t>Frage_Text</t>
        </is>
      </c>
      <c r="E6495" t="inlineStr">
        <is>
          <t>Frage_Typ</t>
        </is>
      </c>
      <c r="F6495" t="inlineStr">
        <is>
          <t>Bereich_ID</t>
        </is>
      </c>
      <c r="G6495" t="inlineStr">
        <is>
          <t>Bereich</t>
        </is>
      </c>
      <c r="H6495" t="inlineStr">
        <is>
          <t>ID_gesamt</t>
        </is>
      </c>
      <c r="I6495" t="inlineStr">
        <is>
          <t>Sprache</t>
        </is>
      </c>
      <c r="J6495" t="inlineStr">
        <is>
          <t>Duplikat</t>
        </is>
      </c>
      <c r="K6495" t="inlineStr">
        <is>
          <t>Frage_Hash</t>
        </is>
      </c>
      <c r="L6495" t="inlineStr">
        <is>
          <t>Duplikat_Gruppe</t>
        </is>
      </c>
      <c r="M6495" t="inlineStr">
        <is>
          <t>Cluster_Duplikate</t>
        </is>
      </c>
      <c r="N6495" t="inlineStr">
        <is>
          <t>Cluster_Final</t>
        </is>
      </c>
    </row>
    <row r="6496">
      <c r="A6496" t="n">
        <v>55</v>
      </c>
      <c r="B6496" s="2" t="n">
        <v>44262</v>
      </c>
      <c r="C6496" t="n">
        <v>3130</v>
      </c>
      <c r="D6496" t="inlineStr">
        <is>
          <t>Soll der Kanton Wallis die Inbetriebnahme neuer Ölheizungen verbieten, um den Verbrauch fossiler Energie zu reduzieren?</t>
        </is>
      </c>
      <c r="E6496" t="inlineStr">
        <is>
          <t>options4</t>
        </is>
      </c>
      <c r="F6496" t="n">
        <v>4647</v>
      </c>
      <c r="G6496" t="inlineStr">
        <is>
          <t>Energie &amp; Verkehr</t>
        </is>
      </c>
      <c r="H6496" t="inlineStr">
        <is>
          <t>Q00920</t>
        </is>
      </c>
      <c r="I6496" t="inlineStr">
        <is>
          <t>de</t>
        </is>
      </c>
      <c r="J6496" t="b">
        <v>1</v>
      </c>
      <c r="K6496" t="inlineStr">
        <is>
          <t>d7c8dcd68449b91ac2447dc5230f8858</t>
        </is>
      </c>
      <c r="L6496" t="inlineStr">
        <is>
          <t>d7c8dcd68449b91ac2447dc5230f8858</t>
        </is>
      </c>
      <c r="M6496" t="n">
        <v>348</v>
      </c>
      <c r="N6496" t="n">
        <v>348</v>
      </c>
    </row>
    <row r="6497">
      <c r="A6497" t="n">
        <v>464</v>
      </c>
      <c r="B6497" s="2" t="n">
        <v>44262</v>
      </c>
      <c r="C6497" t="n">
        <v>3129</v>
      </c>
      <c r="D6497" t="inlineStr">
        <is>
          <t>Soll der Kanton Wallis die Inbetriebnahme neuer Ölheizungen verbieten, um den Verbrauch fossiler Energie zu reduzieren?</t>
        </is>
      </c>
      <c r="E6497" t="inlineStr">
        <is>
          <t>options4</t>
        </is>
      </c>
      <c r="F6497" t="n">
        <v>4646</v>
      </c>
      <c r="G6497" t="inlineStr">
        <is>
          <t>Energie &amp; Verkehr</t>
        </is>
      </c>
      <c r="H6497" t="inlineStr">
        <is>
          <t>Q02466</t>
        </is>
      </c>
      <c r="I6497" t="inlineStr">
        <is>
          <t>de</t>
        </is>
      </c>
      <c r="J6497" t="b">
        <v>1</v>
      </c>
      <c r="K6497" t="inlineStr">
        <is>
          <t>d7c8dcd68449b91ac2447dc5230f8858</t>
        </is>
      </c>
      <c r="L6497" t="inlineStr">
        <is>
          <t>d7c8dcd68449b91ac2447dc5230f8858</t>
        </is>
      </c>
      <c r="M6497" t="n">
        <v>348</v>
      </c>
      <c r="N6497" t="n">
        <v>348</v>
      </c>
    </row>
    <row r="6498">
      <c r="A6498" t="n">
        <v>291</v>
      </c>
      <c r="B6498" t="n">
        <v>2021</v>
      </c>
      <c r="C6498" t="n">
        <v>4575</v>
      </c>
      <c r="D6498" t="inlineStr">
        <is>
          <t>Soll der Kanton Wallis die Inbetriebnahme neuer Ölheizungen verbieten, um den Verbrauch fossiler Energie zu reduzieren?</t>
        </is>
      </c>
      <c r="E6498" t="inlineStr">
        <is>
          <t>Standard-4</t>
        </is>
      </c>
      <c r="F6498" t="n">
        <v>13</v>
      </c>
      <c r="G6498" t="inlineStr">
        <is>
          <t>Umweltschutz &amp; Landwirtschaft</t>
        </is>
      </c>
      <c r="H6498" t="inlineStr">
        <is>
          <t>Q08759</t>
        </is>
      </c>
      <c r="I6498" t="inlineStr">
        <is>
          <t>de</t>
        </is>
      </c>
      <c r="J6498" t="b">
        <v>1</v>
      </c>
      <c r="K6498" t="inlineStr">
        <is>
          <t>d7c8dcd68449b91ac2447dc5230f8858</t>
        </is>
      </c>
      <c r="L6498" t="inlineStr">
        <is>
          <t>d7c8dcd68449b91ac2447dc5230f8858</t>
        </is>
      </c>
      <c r="M6498" t="n">
        <v>348</v>
      </c>
      <c r="N6498" t="n">
        <v>348</v>
      </c>
    </row>
    <row r="6500">
      <c r="A6500" s="1">
        <f>== Cluster 186 – 3 Fragen – alle Fragen identisch ===</f>
        <v/>
      </c>
      <c r="B6500" s="1" t="n"/>
      <c r="C6500" s="1" t="n"/>
      <c r="D6500" s="1" t="n"/>
      <c r="E6500" s="1" t="n"/>
      <c r="F6500" s="1" t="n"/>
      <c r="G6500" s="1" t="n"/>
      <c r="H6500" s="1" t="n"/>
      <c r="I6500" s="1" t="n"/>
      <c r="J6500" s="1" t="n"/>
      <c r="K6500" s="1" t="n"/>
      <c r="L6500" s="1" t="n"/>
      <c r="M6500" s="1" t="n"/>
      <c r="N6500" s="1" t="n"/>
    </row>
    <row r="6501">
      <c r="A6501" t="inlineStr">
        <is>
          <t>ID_Wahl</t>
        </is>
      </c>
      <c r="B6501" t="inlineStr">
        <is>
          <t>Datum</t>
        </is>
      </c>
      <c r="C6501" t="inlineStr">
        <is>
          <t>Frage_ID</t>
        </is>
      </c>
      <c r="D6501" t="inlineStr">
        <is>
          <t>Frage_Text</t>
        </is>
      </c>
      <c r="E6501" t="inlineStr">
        <is>
          <t>Frage_Typ</t>
        </is>
      </c>
      <c r="F6501" t="inlineStr">
        <is>
          <t>Bereich_ID</t>
        </is>
      </c>
      <c r="G6501" t="inlineStr">
        <is>
          <t>Bereich</t>
        </is>
      </c>
      <c r="H6501" t="inlineStr">
        <is>
          <t>ID_gesamt</t>
        </is>
      </c>
      <c r="I6501" t="inlineStr">
        <is>
          <t>Sprache</t>
        </is>
      </c>
      <c r="J6501" t="inlineStr">
        <is>
          <t>Duplikat</t>
        </is>
      </c>
      <c r="K6501" t="inlineStr">
        <is>
          <t>Frage_Hash</t>
        </is>
      </c>
      <c r="L6501" t="inlineStr">
        <is>
          <t>Duplikat_Gruppe</t>
        </is>
      </c>
      <c r="M6501" t="inlineStr">
        <is>
          <t>Cluster_Duplikate</t>
        </is>
      </c>
      <c r="N6501" t="inlineStr">
        <is>
          <t>Cluster_Final</t>
        </is>
      </c>
    </row>
    <row r="6502">
      <c r="A6502" t="n">
        <v>49</v>
      </c>
      <c r="B6502" s="2" t="n">
        <v>44101</v>
      </c>
      <c r="C6502" t="n">
        <v>1344</v>
      </c>
      <c r="D6502" t="inlineStr">
        <is>
          <t>Befürworten Sie die Beschaffung neuer Kampfflugzeuge für die Schweizer Armee (Volksabstimmung vom 27. September)?</t>
        </is>
      </c>
      <c r="E6502" t="inlineStr">
        <is>
          <t>options4</t>
        </is>
      </c>
      <c r="F6502" t="n">
        <v>5234</v>
      </c>
      <c r="G6502" t="inlineStr">
        <is>
          <t>Sicherheit &amp; Polizei</t>
        </is>
      </c>
      <c r="H6502" t="inlineStr">
        <is>
          <t>Q00353</t>
        </is>
      </c>
      <c r="I6502" t="inlineStr">
        <is>
          <t>de</t>
        </is>
      </c>
      <c r="J6502" t="b">
        <v>1</v>
      </c>
      <c r="K6502" t="inlineStr">
        <is>
          <t>fc6fc78e639ba74a26ee9695b6aa8f1e</t>
        </is>
      </c>
      <c r="L6502" t="inlineStr">
        <is>
          <t>fc6fc78e639ba74a26ee9695b6aa8f1e</t>
        </is>
      </c>
      <c r="M6502" t="n">
        <v>186</v>
      </c>
      <c r="N6502" t="n">
        <v>186</v>
      </c>
    </row>
    <row r="6503">
      <c r="A6503" t="n">
        <v>18</v>
      </c>
      <c r="B6503" s="2" t="n">
        <v>44101</v>
      </c>
      <c r="C6503" t="n">
        <v>1805</v>
      </c>
      <c r="D6503" t="inlineStr">
        <is>
          <t>Befürworten Sie die Beschaffung neuer Kampfflugzeuge für die Schweizer Armee (Volksabstimmung vom 27. September)?</t>
        </is>
      </c>
      <c r="E6503" t="inlineStr">
        <is>
          <t>options4</t>
        </is>
      </c>
      <c r="F6503" t="n">
        <v>5224</v>
      </c>
      <c r="G6503" t="inlineStr">
        <is>
          <t>Sicherheit &amp; Polizei</t>
        </is>
      </c>
      <c r="H6503" t="inlineStr">
        <is>
          <t>Q00402</t>
        </is>
      </c>
      <c r="I6503" t="inlineStr">
        <is>
          <t>de</t>
        </is>
      </c>
      <c r="J6503" t="b">
        <v>1</v>
      </c>
      <c r="K6503" t="inlineStr">
        <is>
          <t>fc6fc78e639ba74a26ee9695b6aa8f1e</t>
        </is>
      </c>
      <c r="L6503" t="inlineStr">
        <is>
          <t>fc6fc78e639ba74a26ee9695b6aa8f1e</t>
        </is>
      </c>
      <c r="M6503" t="n">
        <v>186</v>
      </c>
      <c r="N6503" t="n">
        <v>186</v>
      </c>
    </row>
    <row r="6504">
      <c r="A6504" t="n">
        <v>51</v>
      </c>
      <c r="B6504" s="2" t="n">
        <v>44101</v>
      </c>
      <c r="C6504" t="n">
        <v>1603</v>
      </c>
      <c r="D6504" t="inlineStr">
        <is>
          <t>Befürworten Sie die Beschaffung neuer Kampfflugzeuge für die Schweizer Armee (Volksabstimmung vom 27. September)?</t>
        </is>
      </c>
      <c r="E6504" t="inlineStr">
        <is>
          <t>options4</t>
        </is>
      </c>
      <c r="F6504" t="n">
        <v>5232</v>
      </c>
      <c r="G6504" t="inlineStr">
        <is>
          <t>Sicherheit &amp; Polizei</t>
        </is>
      </c>
      <c r="H6504" t="inlineStr">
        <is>
          <t>Q00450</t>
        </is>
      </c>
      <c r="I6504" t="inlineStr">
        <is>
          <t>de</t>
        </is>
      </c>
      <c r="J6504" t="b">
        <v>1</v>
      </c>
      <c r="K6504" t="inlineStr">
        <is>
          <t>fc6fc78e639ba74a26ee9695b6aa8f1e</t>
        </is>
      </c>
      <c r="L6504" t="inlineStr">
        <is>
          <t>fc6fc78e639ba74a26ee9695b6aa8f1e</t>
        </is>
      </c>
      <c r="M6504" t="n">
        <v>186</v>
      </c>
      <c r="N6504" t="n">
        <v>186</v>
      </c>
    </row>
    <row r="6506">
      <c r="A6506" s="1">
        <f>== Cluster 184 – 3 Fragen – alle Fragen identisch ===</f>
        <v/>
      </c>
      <c r="B6506" s="1" t="n"/>
      <c r="C6506" s="1" t="n"/>
      <c r="D6506" s="1" t="n"/>
      <c r="E6506" s="1" t="n"/>
      <c r="F6506" s="1" t="n"/>
      <c r="G6506" s="1" t="n"/>
      <c r="H6506" s="1" t="n"/>
      <c r="I6506" s="1" t="n"/>
      <c r="J6506" s="1" t="n"/>
      <c r="K6506" s="1" t="n"/>
      <c r="L6506" s="1" t="n"/>
      <c r="M6506" s="1" t="n"/>
      <c r="N6506" s="1" t="n"/>
    </row>
    <row r="6507">
      <c r="A6507" t="inlineStr">
        <is>
          <t>ID_Wahl</t>
        </is>
      </c>
      <c r="B6507" t="inlineStr">
        <is>
          <t>Datum</t>
        </is>
      </c>
      <c r="C6507" t="inlineStr">
        <is>
          <t>Frage_ID</t>
        </is>
      </c>
      <c r="D6507" t="inlineStr">
        <is>
          <t>Frage_Text</t>
        </is>
      </c>
      <c r="E6507" t="inlineStr">
        <is>
          <t>Frage_Typ</t>
        </is>
      </c>
      <c r="F6507" t="inlineStr">
        <is>
          <t>Bereich_ID</t>
        </is>
      </c>
      <c r="G6507" t="inlineStr">
        <is>
          <t>Bereich</t>
        </is>
      </c>
      <c r="H6507" t="inlineStr">
        <is>
          <t>ID_gesamt</t>
        </is>
      </c>
      <c r="I6507" t="inlineStr">
        <is>
          <t>Sprache</t>
        </is>
      </c>
      <c r="J6507" t="inlineStr">
        <is>
          <t>Duplikat</t>
        </is>
      </c>
      <c r="K6507" t="inlineStr">
        <is>
          <t>Frage_Hash</t>
        </is>
      </c>
      <c r="L6507" t="inlineStr">
        <is>
          <t>Duplikat_Gruppe</t>
        </is>
      </c>
      <c r="M6507" t="inlineStr">
        <is>
          <t>Cluster_Duplikate</t>
        </is>
      </c>
      <c r="N6507" t="inlineStr">
        <is>
          <t>Cluster_Final</t>
        </is>
      </c>
    </row>
    <row r="6508">
      <c r="A6508" t="n">
        <v>49</v>
      </c>
      <c r="B6508" s="2" t="n">
        <v>44101</v>
      </c>
      <c r="C6508" t="n">
        <v>1319</v>
      </c>
      <c r="D6508" t="inlineStr">
        <is>
          <t>Befürworten Sie eine Lockerung der aktuell gültigen Schutzbestimmungen für Grossraubtiere (Luchs, Wolf, Bär, Volksabstimmung vom 27. September)?</t>
        </is>
      </c>
      <c r="E6508" t="inlineStr">
        <is>
          <t>options4</t>
        </is>
      </c>
      <c r="F6508" t="n">
        <v>5088</v>
      </c>
      <c r="G6508" t="inlineStr">
        <is>
          <t>Umwelt, Verkehr &amp; Energie</t>
        </is>
      </c>
      <c r="H6508" t="inlineStr">
        <is>
          <t>Q00348</t>
        </is>
      </c>
      <c r="I6508" t="inlineStr">
        <is>
          <t>de</t>
        </is>
      </c>
      <c r="J6508" t="b">
        <v>1</v>
      </c>
      <c r="K6508" t="inlineStr">
        <is>
          <t>5462da59c22b82b6e9a8d009c338de60</t>
        </is>
      </c>
      <c r="L6508" t="inlineStr">
        <is>
          <t>5462da59c22b82b6e9a8d009c338de60</t>
        </is>
      </c>
      <c r="M6508" t="n">
        <v>184</v>
      </c>
      <c r="N6508" t="n">
        <v>184</v>
      </c>
    </row>
    <row r="6509">
      <c r="A6509" t="n">
        <v>18</v>
      </c>
      <c r="B6509" s="2" t="n">
        <v>44101</v>
      </c>
      <c r="C6509" t="n">
        <v>1777</v>
      </c>
      <c r="D6509" t="inlineStr">
        <is>
          <t>Befürworten Sie eine Lockerung der aktuell gültigen Schutzbestimmungen für Grossraubtiere (Luchs, Wolf, Bär, Volksabstimmung vom 27. September)?</t>
        </is>
      </c>
      <c r="E6509" t="inlineStr">
        <is>
          <t>options4</t>
        </is>
      </c>
      <c r="F6509" t="n">
        <v>5080</v>
      </c>
      <c r="G6509" t="inlineStr">
        <is>
          <t>Umwelt, Verkehr &amp; Energie</t>
        </is>
      </c>
      <c r="H6509" t="inlineStr">
        <is>
          <t>Q00395</t>
        </is>
      </c>
      <c r="I6509" t="inlineStr">
        <is>
          <t>de</t>
        </is>
      </c>
      <c r="J6509" t="b">
        <v>1</v>
      </c>
      <c r="K6509" t="inlineStr">
        <is>
          <t>5462da59c22b82b6e9a8d009c338de60</t>
        </is>
      </c>
      <c r="L6509" t="inlineStr">
        <is>
          <t>5462da59c22b82b6e9a8d009c338de60</t>
        </is>
      </c>
      <c r="M6509" t="n">
        <v>184</v>
      </c>
      <c r="N6509" t="n">
        <v>184</v>
      </c>
    </row>
    <row r="6510">
      <c r="A6510" t="n">
        <v>51</v>
      </c>
      <c r="B6510" s="2" t="n">
        <v>44101</v>
      </c>
      <c r="C6510" t="n">
        <v>1573</v>
      </c>
      <c r="D6510" t="inlineStr">
        <is>
          <t>Befürworten Sie eine Lockerung der aktuell gültigen Schutzbestimmungen für Grossraubtiere (Luchs, Wolf, Bär, Volksabstimmung vom 27. September)?</t>
        </is>
      </c>
      <c r="E6510" t="inlineStr">
        <is>
          <t>options4</t>
        </is>
      </c>
      <c r="F6510" t="n">
        <v>5086</v>
      </c>
      <c r="G6510" t="inlineStr">
        <is>
          <t>Umwelt, Verkehr &amp; Energie</t>
        </is>
      </c>
      <c r="H6510" t="inlineStr">
        <is>
          <t>Q00444</t>
        </is>
      </c>
      <c r="I6510" t="inlineStr">
        <is>
          <t>de</t>
        </is>
      </c>
      <c r="J6510" t="b">
        <v>1</v>
      </c>
      <c r="K6510" t="inlineStr">
        <is>
          <t>5462da59c22b82b6e9a8d009c338de60</t>
        </is>
      </c>
      <c r="L6510" t="inlineStr">
        <is>
          <t>5462da59c22b82b6e9a8d009c338de60</t>
        </is>
      </c>
      <c r="M6510" t="n">
        <v>184</v>
      </c>
      <c r="N6510" t="n">
        <v>184</v>
      </c>
    </row>
    <row r="6512">
      <c r="A6512" s="1">
        <f>== Cluster 1281 – 3 Fragen – alle Fragen identisch ===</f>
        <v/>
      </c>
      <c r="B6512" s="1" t="n"/>
      <c r="C6512" s="1" t="n"/>
      <c r="D6512" s="1" t="n"/>
      <c r="E6512" s="1" t="n"/>
      <c r="F6512" s="1" t="n"/>
      <c r="G6512" s="1" t="n"/>
      <c r="H6512" s="1" t="n"/>
      <c r="I6512" s="1" t="n"/>
      <c r="J6512" s="1" t="n"/>
      <c r="K6512" s="1" t="n"/>
      <c r="L6512" s="1" t="n"/>
      <c r="M6512" s="1" t="n"/>
      <c r="N6512" s="1" t="n"/>
    </row>
    <row r="6513">
      <c r="A6513" t="inlineStr">
        <is>
          <t>ID_Wahl</t>
        </is>
      </c>
      <c r="B6513" t="inlineStr">
        <is>
          <t>Datum</t>
        </is>
      </c>
      <c r="C6513" t="inlineStr">
        <is>
          <t>Frage_ID</t>
        </is>
      </c>
      <c r="D6513" t="inlineStr">
        <is>
          <t>Frage_Text</t>
        </is>
      </c>
      <c r="E6513" t="inlineStr">
        <is>
          <t>Frage_Typ</t>
        </is>
      </c>
      <c r="F6513" t="inlineStr">
        <is>
          <t>Bereich_ID</t>
        </is>
      </c>
      <c r="G6513" t="inlineStr">
        <is>
          <t>Bereich</t>
        </is>
      </c>
      <c r="H6513" t="inlineStr">
        <is>
          <t>ID_gesamt</t>
        </is>
      </c>
      <c r="I6513" t="inlineStr">
        <is>
          <t>Sprache</t>
        </is>
      </c>
      <c r="J6513" t="inlineStr">
        <is>
          <t>Duplikat</t>
        </is>
      </c>
      <c r="K6513" t="inlineStr">
        <is>
          <t>Frage_Hash</t>
        </is>
      </c>
      <c r="L6513" t="inlineStr">
        <is>
          <t>Duplikat_Gruppe</t>
        </is>
      </c>
      <c r="M6513" t="inlineStr">
        <is>
          <t>Cluster_Duplikate</t>
        </is>
      </c>
      <c r="N6513" t="inlineStr">
        <is>
          <t>Cluster_Final</t>
        </is>
      </c>
    </row>
    <row r="6514">
      <c r="A6514" t="n">
        <v>26</v>
      </c>
      <c r="B6514" t="n">
        <v>2012</v>
      </c>
      <c r="C6514" t="n">
        <v>25</v>
      </c>
      <c r="D6514" t="inlineStr">
        <is>
          <t>Würden Sie die Einführung einer Frauenquote in Verwaltungsräten börsenkotierter Unternehmen befürworten?</t>
        </is>
      </c>
      <c r="E6514" t="inlineStr">
        <is>
          <t>Standard-4</t>
        </is>
      </c>
      <c r="F6514" t="n">
        <v>5</v>
      </c>
      <c r="G6514" t="inlineStr">
        <is>
          <t>Gesellschaft &amp; Ethik</t>
        </is>
      </c>
      <c r="H6514" t="inlineStr">
        <is>
          <t>Q06221</t>
        </is>
      </c>
      <c r="I6514" t="inlineStr">
        <is>
          <t>de</t>
        </is>
      </c>
      <c r="J6514" t="b">
        <v>1</v>
      </c>
      <c r="K6514" t="inlineStr">
        <is>
          <t>d18c302b11df2cc72227d2b218977e0b</t>
        </is>
      </c>
      <c r="L6514" t="inlineStr">
        <is>
          <t>d18c302b11df2cc72227d2b218977e0b</t>
        </is>
      </c>
      <c r="M6514" t="n">
        <v>1281</v>
      </c>
      <c r="N6514" t="n">
        <v>1281</v>
      </c>
    </row>
    <row r="6515">
      <c r="A6515" t="n">
        <v>36</v>
      </c>
      <c r="B6515" t="n">
        <v>2012</v>
      </c>
      <c r="C6515" t="n">
        <v>25</v>
      </c>
      <c r="D6515" t="inlineStr">
        <is>
          <t>Würden Sie die Einführung einer Frauenquote in Verwaltungsräten börsenkotierter Unternehmen befürworten?</t>
        </is>
      </c>
      <c r="E6515" t="inlineStr">
        <is>
          <t>Standard-4</t>
        </is>
      </c>
      <c r="F6515" t="n">
        <v>5</v>
      </c>
      <c r="G6515" t="inlineStr">
        <is>
          <t>Gesellschaft &amp; Ethik</t>
        </is>
      </c>
      <c r="H6515" t="inlineStr">
        <is>
          <t>Q06622</t>
        </is>
      </c>
      <c r="I6515" t="inlineStr">
        <is>
          <t>de</t>
        </is>
      </c>
      <c r="J6515" t="b">
        <v>1</v>
      </c>
      <c r="K6515" t="inlineStr">
        <is>
          <t>d18c302b11df2cc72227d2b218977e0b</t>
        </is>
      </c>
      <c r="L6515" t="inlineStr">
        <is>
          <t>d18c302b11df2cc72227d2b218977e0b</t>
        </is>
      </c>
      <c r="M6515" t="n">
        <v>1281</v>
      </c>
      <c r="N6515" t="n">
        <v>1281</v>
      </c>
    </row>
    <row r="6516">
      <c r="A6516" t="n">
        <v>44</v>
      </c>
      <c r="B6516" t="n">
        <v>2013</v>
      </c>
      <c r="C6516" t="n">
        <v>613</v>
      </c>
      <c r="D6516" t="inlineStr">
        <is>
          <t>Würden Sie die Einführung einer Frauenquote in Verwaltungsräten börsenkotierter Unternehmen befürworten?</t>
        </is>
      </c>
      <c r="E6516" t="inlineStr">
        <is>
          <t>Standard-4</t>
        </is>
      </c>
      <c r="F6516" t="n">
        <v>5</v>
      </c>
      <c r="G6516" t="inlineStr">
        <is>
          <t>Gesellschaft &amp; Ethik</t>
        </is>
      </c>
      <c r="H6516" t="inlineStr">
        <is>
          <t>Q07961</t>
        </is>
      </c>
      <c r="I6516" t="inlineStr">
        <is>
          <t>de</t>
        </is>
      </c>
      <c r="J6516" t="b">
        <v>1</v>
      </c>
      <c r="K6516" t="inlineStr">
        <is>
          <t>d18c302b11df2cc72227d2b218977e0b</t>
        </is>
      </c>
      <c r="L6516" t="inlineStr">
        <is>
          <t>d18c302b11df2cc72227d2b218977e0b</t>
        </is>
      </c>
      <c r="M6516" t="n">
        <v>1281</v>
      </c>
      <c r="N6516" t="n">
        <v>1281</v>
      </c>
    </row>
    <row r="6518">
      <c r="A6518" s="1">
        <f>== Cluster 347 – 3 Fragen – alle Fragen identisch ===</f>
        <v/>
      </c>
      <c r="B6518" s="1" t="n"/>
      <c r="C6518" s="1" t="n"/>
      <c r="D6518" s="1" t="n"/>
      <c r="E6518" s="1" t="n"/>
      <c r="F6518" s="1" t="n"/>
      <c r="G6518" s="1" t="n"/>
      <c r="H6518" s="1" t="n"/>
      <c r="I6518" s="1" t="n"/>
      <c r="J6518" s="1" t="n"/>
      <c r="K6518" s="1" t="n"/>
      <c r="L6518" s="1" t="n"/>
      <c r="M6518" s="1" t="n"/>
      <c r="N6518" s="1" t="n"/>
    </row>
    <row r="6519">
      <c r="A6519" t="inlineStr">
        <is>
          <t>ID_Wahl</t>
        </is>
      </c>
      <c r="B6519" t="inlineStr">
        <is>
          <t>Datum</t>
        </is>
      </c>
      <c r="C6519" t="inlineStr">
        <is>
          <t>Frage_ID</t>
        </is>
      </c>
      <c r="D6519" t="inlineStr">
        <is>
          <t>Frage_Text</t>
        </is>
      </c>
      <c r="E6519" t="inlineStr">
        <is>
          <t>Frage_Typ</t>
        </is>
      </c>
      <c r="F6519" t="inlineStr">
        <is>
          <t>Bereich_ID</t>
        </is>
      </c>
      <c r="G6519" t="inlineStr">
        <is>
          <t>Bereich</t>
        </is>
      </c>
      <c r="H6519" t="inlineStr">
        <is>
          <t>ID_gesamt</t>
        </is>
      </c>
      <c r="I6519" t="inlineStr">
        <is>
          <t>Sprache</t>
        </is>
      </c>
      <c r="J6519" t="inlineStr">
        <is>
          <t>Duplikat</t>
        </is>
      </c>
      <c r="K6519" t="inlineStr">
        <is>
          <t>Frage_Hash</t>
        </is>
      </c>
      <c r="L6519" t="inlineStr">
        <is>
          <t>Duplikat_Gruppe</t>
        </is>
      </c>
      <c r="M6519" t="inlineStr">
        <is>
          <t>Cluster_Duplikate</t>
        </is>
      </c>
      <c r="N6519" t="inlineStr">
        <is>
          <t>Cluster_Final</t>
        </is>
      </c>
    </row>
    <row r="6520">
      <c r="A6520" t="n">
        <v>55</v>
      </c>
      <c r="B6520" s="2" t="n">
        <v>44262</v>
      </c>
      <c r="C6520" t="n">
        <v>3126</v>
      </c>
      <c r="D6520" t="inlineStr">
        <is>
          <t>Soll der Kanton Wallis im Rahmen der kantonalen Energiestrategie 2060 den Bau neuer Staudämme fördern?</t>
        </is>
      </c>
      <c r="E6520" t="inlineStr">
        <is>
          <t>options4</t>
        </is>
      </c>
      <c r="F6520" t="n">
        <v>4647</v>
      </c>
      <c r="G6520" t="inlineStr">
        <is>
          <t>Energie &amp; Verkehr</t>
        </is>
      </c>
      <c r="H6520" t="inlineStr">
        <is>
          <t>Q00919</t>
        </is>
      </c>
      <c r="I6520" t="inlineStr">
        <is>
          <t>de</t>
        </is>
      </c>
      <c r="J6520" t="b">
        <v>1</v>
      </c>
      <c r="K6520" t="inlineStr">
        <is>
          <t>fa5b0485d6a7e92aa7cfec081b00d8e8</t>
        </is>
      </c>
      <c r="L6520" t="inlineStr">
        <is>
          <t>fa5b0485d6a7e92aa7cfec081b00d8e8</t>
        </is>
      </c>
      <c r="M6520" t="n">
        <v>347</v>
      </c>
      <c r="N6520" t="n">
        <v>347</v>
      </c>
    </row>
    <row r="6521">
      <c r="A6521" t="n">
        <v>464</v>
      </c>
      <c r="B6521" s="2" t="n">
        <v>44262</v>
      </c>
      <c r="C6521" t="n">
        <v>3125</v>
      </c>
      <c r="D6521" t="inlineStr">
        <is>
          <t>Soll der Kanton Wallis im Rahmen der kantonalen Energiestrategie 2060 den Bau neuer Staudämme fördern?</t>
        </is>
      </c>
      <c r="E6521" t="inlineStr">
        <is>
          <t>options4</t>
        </is>
      </c>
      <c r="F6521" t="n">
        <v>4646</v>
      </c>
      <c r="G6521" t="inlineStr">
        <is>
          <t>Energie &amp; Verkehr</t>
        </is>
      </c>
      <c r="H6521" t="inlineStr">
        <is>
          <t>Q02465</t>
        </is>
      </c>
      <c r="I6521" t="inlineStr">
        <is>
          <t>de</t>
        </is>
      </c>
      <c r="J6521" t="b">
        <v>1</v>
      </c>
      <c r="K6521" t="inlineStr">
        <is>
          <t>fa5b0485d6a7e92aa7cfec081b00d8e8</t>
        </is>
      </c>
      <c r="L6521" t="inlineStr">
        <is>
          <t>fa5b0485d6a7e92aa7cfec081b00d8e8</t>
        </is>
      </c>
      <c r="M6521" t="n">
        <v>347</v>
      </c>
      <c r="N6521" t="n">
        <v>347</v>
      </c>
    </row>
    <row r="6522">
      <c r="A6522" t="n">
        <v>291</v>
      </c>
      <c r="B6522" t="n">
        <v>2021</v>
      </c>
      <c r="C6522" t="n">
        <v>4574</v>
      </c>
      <c r="D6522" t="inlineStr">
        <is>
          <t>Soll der Kanton Wallis im Rahmen der kantonalen Energiestrategie 2060 den Bau neuer Staudämme fördern?</t>
        </is>
      </c>
      <c r="E6522" t="inlineStr">
        <is>
          <t>Standard-4</t>
        </is>
      </c>
      <c r="F6522" t="n">
        <v>13</v>
      </c>
      <c r="G6522" t="inlineStr">
        <is>
          <t>Umweltschutz &amp; Landwirtschaft</t>
        </is>
      </c>
      <c r="H6522" t="inlineStr">
        <is>
          <t>Q08756</t>
        </is>
      </c>
      <c r="I6522" t="inlineStr">
        <is>
          <t>de</t>
        </is>
      </c>
      <c r="J6522" t="b">
        <v>1</v>
      </c>
      <c r="K6522" t="inlineStr">
        <is>
          <t>fa5b0485d6a7e92aa7cfec081b00d8e8</t>
        </is>
      </c>
      <c r="L6522" t="inlineStr">
        <is>
          <t>fa5b0485d6a7e92aa7cfec081b00d8e8</t>
        </is>
      </c>
      <c r="M6522" t="n">
        <v>347</v>
      </c>
      <c r="N6522" t="n">
        <v>347</v>
      </c>
    </row>
    <row r="6524">
      <c r="A6524" s="1">
        <f>== Cluster 346 – 3 Fragen – alle Fragen identisch ===</f>
        <v/>
      </c>
      <c r="B6524" s="1" t="n"/>
      <c r="C6524" s="1" t="n"/>
      <c r="D6524" s="1" t="n"/>
      <c r="E6524" s="1" t="n"/>
      <c r="F6524" s="1" t="n"/>
      <c r="G6524" s="1" t="n"/>
      <c r="H6524" s="1" t="n"/>
      <c r="I6524" s="1" t="n"/>
      <c r="J6524" s="1" t="n"/>
      <c r="K6524" s="1" t="n"/>
      <c r="L6524" s="1" t="n"/>
      <c r="M6524" s="1" t="n"/>
      <c r="N6524" s="1" t="n"/>
    </row>
    <row r="6525">
      <c r="A6525" t="inlineStr">
        <is>
          <t>ID_Wahl</t>
        </is>
      </c>
      <c r="B6525" t="inlineStr">
        <is>
          <t>Datum</t>
        </is>
      </c>
      <c r="C6525" t="inlineStr">
        <is>
          <t>Frage_ID</t>
        </is>
      </c>
      <c r="D6525" t="inlineStr">
        <is>
          <t>Frage_Text</t>
        </is>
      </c>
      <c r="E6525" t="inlineStr">
        <is>
          <t>Frage_Typ</t>
        </is>
      </c>
      <c r="F6525" t="inlineStr">
        <is>
          <t>Bereich_ID</t>
        </is>
      </c>
      <c r="G6525" t="inlineStr">
        <is>
          <t>Bereich</t>
        </is>
      </c>
      <c r="H6525" t="inlineStr">
        <is>
          <t>ID_gesamt</t>
        </is>
      </c>
      <c r="I6525" t="inlineStr">
        <is>
          <t>Sprache</t>
        </is>
      </c>
      <c r="J6525" t="inlineStr">
        <is>
          <t>Duplikat</t>
        </is>
      </c>
      <c r="K6525" t="inlineStr">
        <is>
          <t>Frage_Hash</t>
        </is>
      </c>
      <c r="L6525" t="inlineStr">
        <is>
          <t>Duplikat_Gruppe</t>
        </is>
      </c>
      <c r="M6525" t="inlineStr">
        <is>
          <t>Cluster_Duplikate</t>
        </is>
      </c>
      <c r="N6525" t="inlineStr">
        <is>
          <t>Cluster_Final</t>
        </is>
      </c>
    </row>
    <row r="6526">
      <c r="A6526" t="n">
        <v>55</v>
      </c>
      <c r="B6526" s="2" t="n">
        <v>44262</v>
      </c>
      <c r="C6526" t="n">
        <v>3122</v>
      </c>
      <c r="D6526" t="inlineStr">
        <is>
          <t>Sollte der Kanton Wallis die Benutzung des öffentlichen Verkehrs stärker fördern (Subventionen für Abonemments, Verdichtung des Netzes)?</t>
        </is>
      </c>
      <c r="E6526" t="inlineStr">
        <is>
          <t>options4</t>
        </is>
      </c>
      <c r="F6526" t="n">
        <v>4647</v>
      </c>
      <c r="G6526" t="inlineStr">
        <is>
          <t>Energie &amp; Verkehr</t>
        </is>
      </c>
      <c r="H6526" t="inlineStr">
        <is>
          <t>Q00918</t>
        </is>
      </c>
      <c r="I6526" t="inlineStr">
        <is>
          <t>de</t>
        </is>
      </c>
      <c r="J6526" t="b">
        <v>1</v>
      </c>
      <c r="K6526" t="inlineStr">
        <is>
          <t>036bc67689523fe9a9f2d1b3e77470af</t>
        </is>
      </c>
      <c r="L6526" t="inlineStr">
        <is>
          <t>036bc67689523fe9a9f2d1b3e77470af</t>
        </is>
      </c>
      <c r="M6526" t="n">
        <v>346</v>
      </c>
      <c r="N6526" t="n">
        <v>346</v>
      </c>
    </row>
    <row r="6527">
      <c r="A6527" t="n">
        <v>464</v>
      </c>
      <c r="B6527" s="2" t="n">
        <v>44262</v>
      </c>
      <c r="C6527" t="n">
        <v>3121</v>
      </c>
      <c r="D6527" t="inlineStr">
        <is>
          <t>Sollte der Kanton Wallis die Benutzung des öffentlichen Verkehrs stärker fördern (Subventionen für Abonemments, Verdichtung des Netzes)?</t>
        </is>
      </c>
      <c r="E6527" t="inlineStr">
        <is>
          <t>options4</t>
        </is>
      </c>
      <c r="F6527" t="n">
        <v>4646</v>
      </c>
      <c r="G6527" t="inlineStr">
        <is>
          <t>Energie &amp; Verkehr</t>
        </is>
      </c>
      <c r="H6527" t="inlineStr">
        <is>
          <t>Q02464</t>
        </is>
      </c>
      <c r="I6527" t="inlineStr">
        <is>
          <t>de</t>
        </is>
      </c>
      <c r="J6527" t="b">
        <v>1</v>
      </c>
      <c r="K6527" t="inlineStr">
        <is>
          <t>036bc67689523fe9a9f2d1b3e77470af</t>
        </is>
      </c>
      <c r="L6527" t="inlineStr">
        <is>
          <t>036bc67689523fe9a9f2d1b3e77470af</t>
        </is>
      </c>
      <c r="M6527" t="n">
        <v>346</v>
      </c>
      <c r="N6527" t="n">
        <v>346</v>
      </c>
    </row>
    <row r="6528">
      <c r="A6528" t="n">
        <v>291</v>
      </c>
      <c r="B6528" t="n">
        <v>2021</v>
      </c>
      <c r="C6528" t="n">
        <v>4573</v>
      </c>
      <c r="D6528" t="inlineStr">
        <is>
          <t>Sollte der Kanton Wallis die Benutzung des öffentlichen Verkehrs stärker fördern (Subventionen für Abonemments, Verdichtung des Netzes)?</t>
        </is>
      </c>
      <c r="E6528" t="inlineStr">
        <is>
          <t>Standard-4</t>
        </is>
      </c>
      <c r="F6528" t="n">
        <v>14</v>
      </c>
      <c r="G6528" t="inlineStr">
        <is>
          <t>Verkehr</t>
        </is>
      </c>
      <c r="H6528" t="inlineStr">
        <is>
          <t>Q08763</t>
        </is>
      </c>
      <c r="I6528" t="inlineStr">
        <is>
          <t>de</t>
        </is>
      </c>
      <c r="J6528" t="b">
        <v>1</v>
      </c>
      <c r="K6528" t="inlineStr">
        <is>
          <t>036bc67689523fe9a9f2d1b3e77470af</t>
        </is>
      </c>
      <c r="L6528" t="inlineStr">
        <is>
          <t>036bc67689523fe9a9f2d1b3e77470af</t>
        </is>
      </c>
      <c r="M6528" t="n">
        <v>346</v>
      </c>
      <c r="N6528" t="n">
        <v>346</v>
      </c>
    </row>
    <row r="6530">
      <c r="A6530" s="1">
        <f>== Cluster 345 – 3 Fragen – alle Fragen identisch ===</f>
        <v/>
      </c>
      <c r="B6530" s="1" t="n"/>
      <c r="C6530" s="1" t="n"/>
      <c r="D6530" s="1" t="n"/>
      <c r="E6530" s="1" t="n"/>
      <c r="F6530" s="1" t="n"/>
      <c r="G6530" s="1" t="n"/>
      <c r="H6530" s="1" t="n"/>
      <c r="I6530" s="1" t="n"/>
      <c r="J6530" s="1" t="n"/>
      <c r="K6530" s="1" t="n"/>
      <c r="L6530" s="1" t="n"/>
      <c r="M6530" s="1" t="n"/>
      <c r="N6530" s="1" t="n"/>
    </row>
    <row r="6531">
      <c r="A6531" t="inlineStr">
        <is>
          <t>ID_Wahl</t>
        </is>
      </c>
      <c r="B6531" t="inlineStr">
        <is>
          <t>Datum</t>
        </is>
      </c>
      <c r="C6531" t="inlineStr">
        <is>
          <t>Frage_ID</t>
        </is>
      </c>
      <c r="D6531" t="inlineStr">
        <is>
          <t>Frage_Text</t>
        </is>
      </c>
      <c r="E6531" t="inlineStr">
        <is>
          <t>Frage_Typ</t>
        </is>
      </c>
      <c r="F6531" t="inlineStr">
        <is>
          <t>Bereich_ID</t>
        </is>
      </c>
      <c r="G6531" t="inlineStr">
        <is>
          <t>Bereich</t>
        </is>
      </c>
      <c r="H6531" t="inlineStr">
        <is>
          <t>ID_gesamt</t>
        </is>
      </c>
      <c r="I6531" t="inlineStr">
        <is>
          <t>Sprache</t>
        </is>
      </c>
      <c r="J6531" t="inlineStr">
        <is>
          <t>Duplikat</t>
        </is>
      </c>
      <c r="K6531" t="inlineStr">
        <is>
          <t>Frage_Hash</t>
        </is>
      </c>
      <c r="L6531" t="inlineStr">
        <is>
          <t>Duplikat_Gruppe</t>
        </is>
      </c>
      <c r="M6531" t="inlineStr">
        <is>
          <t>Cluster_Duplikate</t>
        </is>
      </c>
      <c r="N6531" t="inlineStr">
        <is>
          <t>Cluster_Final</t>
        </is>
      </c>
    </row>
    <row r="6532">
      <c r="A6532" t="n">
        <v>55</v>
      </c>
      <c r="B6532" s="2" t="n">
        <v>44262</v>
      </c>
      <c r="C6532" t="n">
        <v>3118</v>
      </c>
      <c r="D6532" t="inlineStr">
        <is>
          <t>Braucht es im Kanton Wallis Ihrer Meinung nach zusätzliche Massnahmen zugunsten des motorisierten Individualverkehrs (z.B. Schnellstrassen, Umfahrungsstrassen)?</t>
        </is>
      </c>
      <c r="E6532" t="inlineStr">
        <is>
          <t>options4</t>
        </is>
      </c>
      <c r="F6532" t="n">
        <v>4647</v>
      </c>
      <c r="G6532" t="inlineStr">
        <is>
          <t>Energie &amp; Verkehr</t>
        </is>
      </c>
      <c r="H6532" t="inlineStr">
        <is>
          <t>Q00917</t>
        </is>
      </c>
      <c r="I6532" t="inlineStr">
        <is>
          <t>de</t>
        </is>
      </c>
      <c r="J6532" t="b">
        <v>1</v>
      </c>
      <c r="K6532" t="inlineStr">
        <is>
          <t>8136f05c88d606ef75942a4bb328e6c2</t>
        </is>
      </c>
      <c r="L6532" t="inlineStr">
        <is>
          <t>8136f05c88d606ef75942a4bb328e6c2</t>
        </is>
      </c>
      <c r="M6532" t="n">
        <v>345</v>
      </c>
      <c r="N6532" t="n">
        <v>345</v>
      </c>
    </row>
    <row r="6533">
      <c r="A6533" t="n">
        <v>464</v>
      </c>
      <c r="B6533" s="2" t="n">
        <v>44262</v>
      </c>
      <c r="C6533" t="n">
        <v>3117</v>
      </c>
      <c r="D6533" t="inlineStr">
        <is>
          <t>Braucht es im Kanton Wallis Ihrer Meinung nach zusätzliche Massnahmen zugunsten des motorisierten Individualverkehrs (z.B. Schnellstrassen, Umfahrungsstrassen)?</t>
        </is>
      </c>
      <c r="E6533" t="inlineStr">
        <is>
          <t>options4</t>
        </is>
      </c>
      <c r="F6533" t="n">
        <v>4646</v>
      </c>
      <c r="G6533" t="inlineStr">
        <is>
          <t>Energie &amp; Verkehr</t>
        </is>
      </c>
      <c r="H6533" t="inlineStr">
        <is>
          <t>Q02463</t>
        </is>
      </c>
      <c r="I6533" t="inlineStr">
        <is>
          <t>de</t>
        </is>
      </c>
      <c r="J6533" t="b">
        <v>1</v>
      </c>
      <c r="K6533" t="inlineStr">
        <is>
          <t>8136f05c88d606ef75942a4bb328e6c2</t>
        </is>
      </c>
      <c r="L6533" t="inlineStr">
        <is>
          <t>8136f05c88d606ef75942a4bb328e6c2</t>
        </is>
      </c>
      <c r="M6533" t="n">
        <v>345</v>
      </c>
      <c r="N6533" t="n">
        <v>345</v>
      </c>
    </row>
    <row r="6534">
      <c r="A6534" t="n">
        <v>291</v>
      </c>
      <c r="B6534" t="n">
        <v>2021</v>
      </c>
      <c r="C6534" t="n">
        <v>4572</v>
      </c>
      <c r="D6534" t="inlineStr">
        <is>
          <t>Braucht es im Kanton Wallis Ihrer Meinung nach zusätzliche Massnahmen zugunsten des motorisierten Individualverkehrs (z.B. Schnellstrassen, Umfahrungsstrassen)?</t>
        </is>
      </c>
      <c r="E6534" t="inlineStr">
        <is>
          <t>Standard-4</t>
        </is>
      </c>
      <c r="F6534" t="n">
        <v>14</v>
      </c>
      <c r="G6534" t="inlineStr">
        <is>
          <t>Verkehr</t>
        </is>
      </c>
      <c r="H6534" t="inlineStr">
        <is>
          <t>Q08764</t>
        </is>
      </c>
      <c r="I6534" t="inlineStr">
        <is>
          <t>de</t>
        </is>
      </c>
      <c r="J6534" t="b">
        <v>1</v>
      </c>
      <c r="K6534" t="inlineStr">
        <is>
          <t>8136f05c88d606ef75942a4bb328e6c2</t>
        </is>
      </c>
      <c r="L6534" t="inlineStr">
        <is>
          <t>8136f05c88d606ef75942a4bb328e6c2</t>
        </is>
      </c>
      <c r="M6534" t="n">
        <v>345</v>
      </c>
      <c r="N6534" t="n">
        <v>345</v>
      </c>
    </row>
    <row r="6536">
      <c r="A6536" s="1">
        <f>== Cluster 343 – 3 Fragen – alle Fragen identisch ===</f>
        <v/>
      </c>
      <c r="B6536" s="1" t="n"/>
      <c r="C6536" s="1" t="n"/>
      <c r="D6536" s="1" t="n"/>
      <c r="E6536" s="1" t="n"/>
      <c r="F6536" s="1" t="n"/>
      <c r="G6536" s="1" t="n"/>
      <c r="H6536" s="1" t="n"/>
      <c r="I6536" s="1" t="n"/>
      <c r="J6536" s="1" t="n"/>
      <c r="K6536" s="1" t="n"/>
      <c r="L6536" s="1" t="n"/>
      <c r="M6536" s="1" t="n"/>
      <c r="N6536" s="1" t="n"/>
    </row>
    <row r="6537">
      <c r="A6537" t="inlineStr">
        <is>
          <t>ID_Wahl</t>
        </is>
      </c>
      <c r="B6537" t="inlineStr">
        <is>
          <t>Datum</t>
        </is>
      </c>
      <c r="C6537" t="inlineStr">
        <is>
          <t>Frage_ID</t>
        </is>
      </c>
      <c r="D6537" t="inlineStr">
        <is>
          <t>Frage_Text</t>
        </is>
      </c>
      <c r="E6537" t="inlineStr">
        <is>
          <t>Frage_Typ</t>
        </is>
      </c>
      <c r="F6537" t="inlineStr">
        <is>
          <t>Bereich_ID</t>
        </is>
      </c>
      <c r="G6537" t="inlineStr">
        <is>
          <t>Bereich</t>
        </is>
      </c>
      <c r="H6537" t="inlineStr">
        <is>
          <t>ID_gesamt</t>
        </is>
      </c>
      <c r="I6537" t="inlineStr">
        <is>
          <t>Sprache</t>
        </is>
      </c>
      <c r="J6537" t="inlineStr">
        <is>
          <t>Duplikat</t>
        </is>
      </c>
      <c r="K6537" t="inlineStr">
        <is>
          <t>Frage_Hash</t>
        </is>
      </c>
      <c r="L6537" t="inlineStr">
        <is>
          <t>Duplikat_Gruppe</t>
        </is>
      </c>
      <c r="M6537" t="inlineStr">
        <is>
          <t>Cluster_Duplikate</t>
        </is>
      </c>
      <c r="N6537" t="inlineStr">
        <is>
          <t>Cluster_Final</t>
        </is>
      </c>
    </row>
    <row r="6538">
      <c r="A6538" t="n">
        <v>55</v>
      </c>
      <c r="B6538" s="2" t="n">
        <v>44262</v>
      </c>
      <c r="C6538" t="n">
        <v>3106</v>
      </c>
      <c r="D6538" t="inlineStr">
        <is>
          <t>Soll im Kanton Wallis die Lohngleichheit von Männern und Frauen strenger kontrolliert werden?</t>
        </is>
      </c>
      <c r="E6538" t="inlineStr">
        <is>
          <t>options4</t>
        </is>
      </c>
      <c r="F6538" t="n">
        <v>4570</v>
      </c>
      <c r="G6538" t="inlineStr">
        <is>
          <t>Wirtschaft &amp; Arbeit</t>
        </is>
      </c>
      <c r="H6538" t="inlineStr">
        <is>
          <t>Q00914</t>
        </is>
      </c>
      <c r="I6538" t="inlineStr">
        <is>
          <t>de</t>
        </is>
      </c>
      <c r="J6538" t="b">
        <v>1</v>
      </c>
      <c r="K6538" t="inlineStr">
        <is>
          <t>7e2c29ff17def16ab1fd0d193f237989</t>
        </is>
      </c>
      <c r="L6538" t="inlineStr">
        <is>
          <t>7e2c29ff17def16ab1fd0d193f237989</t>
        </is>
      </c>
      <c r="M6538" t="n">
        <v>343</v>
      </c>
      <c r="N6538" t="n">
        <v>343</v>
      </c>
    </row>
    <row r="6539">
      <c r="A6539" t="n">
        <v>464</v>
      </c>
      <c r="B6539" s="2" t="n">
        <v>44262</v>
      </c>
      <c r="C6539" t="n">
        <v>3105</v>
      </c>
      <c r="D6539" t="inlineStr">
        <is>
          <t>Soll im Kanton Wallis die Lohngleichheit von Männern und Frauen strenger kontrolliert werden?</t>
        </is>
      </c>
      <c r="E6539" t="inlineStr">
        <is>
          <t>options4</t>
        </is>
      </c>
      <c r="F6539" t="n">
        <v>4569</v>
      </c>
      <c r="G6539" t="inlineStr">
        <is>
          <t>Wirtschaft &amp; Arbeit</t>
        </is>
      </c>
      <c r="H6539" t="inlineStr">
        <is>
          <t>Q02460</t>
        </is>
      </c>
      <c r="I6539" t="inlineStr">
        <is>
          <t>de</t>
        </is>
      </c>
      <c r="J6539" t="b">
        <v>1</v>
      </c>
      <c r="K6539" t="inlineStr">
        <is>
          <t>7e2c29ff17def16ab1fd0d193f237989</t>
        </is>
      </c>
      <c r="L6539" t="inlineStr">
        <is>
          <t>7e2c29ff17def16ab1fd0d193f237989</t>
        </is>
      </c>
      <c r="M6539" t="n">
        <v>343</v>
      </c>
      <c r="N6539" t="n">
        <v>343</v>
      </c>
    </row>
    <row r="6540">
      <c r="A6540" t="n">
        <v>291</v>
      </c>
      <c r="B6540" t="n">
        <v>2021</v>
      </c>
      <c r="C6540" t="n">
        <v>4569</v>
      </c>
      <c r="D6540" t="inlineStr">
        <is>
          <t>Soll im Kanton Wallis die Lohngleichheit von Männern und Frauen strenger kontrolliert werden?</t>
        </is>
      </c>
      <c r="E6540" t="inlineStr">
        <is>
          <t>Standard-4</t>
        </is>
      </c>
      <c r="F6540" t="n">
        <v>15</v>
      </c>
      <c r="G6540" t="inlineStr">
        <is>
          <t>Wirtschaft &amp; Arbeit</t>
        </is>
      </c>
      <c r="H6540" t="inlineStr">
        <is>
          <t>Q08766</t>
        </is>
      </c>
      <c r="I6540" t="inlineStr">
        <is>
          <t>de</t>
        </is>
      </c>
      <c r="J6540" t="b">
        <v>1</v>
      </c>
      <c r="K6540" t="inlineStr">
        <is>
          <t>7e2c29ff17def16ab1fd0d193f237989</t>
        </is>
      </c>
      <c r="L6540" t="inlineStr">
        <is>
          <t>7e2c29ff17def16ab1fd0d193f237989</t>
        </is>
      </c>
      <c r="M6540" t="n">
        <v>343</v>
      </c>
      <c r="N6540" t="n">
        <v>343</v>
      </c>
    </row>
    <row r="6542">
      <c r="A6542" s="1">
        <f>== Cluster 341 – 3 Fragen – alle Fragen identisch ===</f>
        <v/>
      </c>
      <c r="B6542" s="1" t="n"/>
      <c r="C6542" s="1" t="n"/>
      <c r="D6542" s="1" t="n"/>
      <c r="E6542" s="1" t="n"/>
      <c r="F6542" s="1" t="n"/>
      <c r="G6542" s="1" t="n"/>
      <c r="H6542" s="1" t="n"/>
      <c r="I6542" s="1" t="n"/>
      <c r="J6542" s="1" t="n"/>
      <c r="K6542" s="1" t="n"/>
      <c r="L6542" s="1" t="n"/>
      <c r="M6542" s="1" t="n"/>
      <c r="N6542" s="1" t="n"/>
    </row>
    <row r="6543">
      <c r="A6543" t="inlineStr">
        <is>
          <t>ID_Wahl</t>
        </is>
      </c>
      <c r="B6543" t="inlineStr">
        <is>
          <t>Datum</t>
        </is>
      </c>
      <c r="C6543" t="inlineStr">
        <is>
          <t>Frage_ID</t>
        </is>
      </c>
      <c r="D6543" t="inlineStr">
        <is>
          <t>Frage_Text</t>
        </is>
      </c>
      <c r="E6543" t="inlineStr">
        <is>
          <t>Frage_Typ</t>
        </is>
      </c>
      <c r="F6543" t="inlineStr">
        <is>
          <t>Bereich_ID</t>
        </is>
      </c>
      <c r="G6543" t="inlineStr">
        <is>
          <t>Bereich</t>
        </is>
      </c>
      <c r="H6543" t="inlineStr">
        <is>
          <t>ID_gesamt</t>
        </is>
      </c>
      <c r="I6543" t="inlineStr">
        <is>
          <t>Sprache</t>
        </is>
      </c>
      <c r="J6543" t="inlineStr">
        <is>
          <t>Duplikat</t>
        </is>
      </c>
      <c r="K6543" t="inlineStr">
        <is>
          <t>Frage_Hash</t>
        </is>
      </c>
      <c r="L6543" t="inlineStr">
        <is>
          <t>Duplikat_Gruppe</t>
        </is>
      </c>
      <c r="M6543" t="inlineStr">
        <is>
          <t>Cluster_Duplikate</t>
        </is>
      </c>
      <c r="N6543" t="inlineStr">
        <is>
          <t>Cluster_Final</t>
        </is>
      </c>
    </row>
    <row r="6544">
      <c r="A6544" t="n">
        <v>55</v>
      </c>
      <c r="B6544" s="2" t="n">
        <v>44262</v>
      </c>
      <c r="C6544" t="n">
        <v>3098</v>
      </c>
      <c r="D6544" t="inlineStr">
        <is>
          <t>Soll der Kanton Wallis das Service-Public-Angebot (z.B. öffentlicher Verkehr, Verwaltungsdienstleistungen) in ländlichen Gebieten stärker unterstützen?</t>
        </is>
      </c>
      <c r="E6544" t="inlineStr">
        <is>
          <t>options4</t>
        </is>
      </c>
      <c r="F6544" t="n">
        <v>4570</v>
      </c>
      <c r="G6544" t="inlineStr">
        <is>
          <t>Wirtschaft &amp; Arbeit</t>
        </is>
      </c>
      <c r="H6544" t="inlineStr">
        <is>
          <t>Q00912</t>
        </is>
      </c>
      <c r="I6544" t="inlineStr">
        <is>
          <t>de</t>
        </is>
      </c>
      <c r="J6544" t="b">
        <v>1</v>
      </c>
      <c r="K6544" t="inlineStr">
        <is>
          <t>9781bcb8dfd7e96c84fb748e0e88f026</t>
        </is>
      </c>
      <c r="L6544" t="inlineStr">
        <is>
          <t>9781bcb8dfd7e96c84fb748e0e88f026</t>
        </is>
      </c>
      <c r="M6544" t="n">
        <v>341</v>
      </c>
      <c r="N6544" t="n">
        <v>341</v>
      </c>
    </row>
    <row r="6545">
      <c r="A6545" t="n">
        <v>464</v>
      </c>
      <c r="B6545" s="2" t="n">
        <v>44262</v>
      </c>
      <c r="C6545" t="n">
        <v>3097</v>
      </c>
      <c r="D6545" t="inlineStr">
        <is>
          <t>Soll der Kanton Wallis das Service-Public-Angebot (z.B. öffentlicher Verkehr, Verwaltungsdienstleistungen) in ländlichen Gebieten stärker unterstützen?</t>
        </is>
      </c>
      <c r="E6545" t="inlineStr">
        <is>
          <t>options4</t>
        </is>
      </c>
      <c r="F6545" t="n">
        <v>4569</v>
      </c>
      <c r="G6545" t="inlineStr">
        <is>
          <t>Wirtschaft &amp; Arbeit</t>
        </is>
      </c>
      <c r="H6545" t="inlineStr">
        <is>
          <t>Q02458</t>
        </is>
      </c>
      <c r="I6545" t="inlineStr">
        <is>
          <t>de</t>
        </is>
      </c>
      <c r="J6545" t="b">
        <v>1</v>
      </c>
      <c r="K6545" t="inlineStr">
        <is>
          <t>9781bcb8dfd7e96c84fb748e0e88f026</t>
        </is>
      </c>
      <c r="L6545" t="inlineStr">
        <is>
          <t>9781bcb8dfd7e96c84fb748e0e88f026</t>
        </is>
      </c>
      <c r="M6545" t="n">
        <v>341</v>
      </c>
      <c r="N6545" t="n">
        <v>341</v>
      </c>
    </row>
    <row r="6546">
      <c r="A6546" t="n">
        <v>291</v>
      </c>
      <c r="B6546" t="n">
        <v>2021</v>
      </c>
      <c r="C6546" t="n">
        <v>4567</v>
      </c>
      <c r="D6546" t="inlineStr">
        <is>
          <t>Soll der Kanton Wallis das Service-Public-Angebot (z.B. öffentlicher Verkehr, Verwaltungsdienstleistungen) in ländlichen Gebieten stärker unterstützen?</t>
        </is>
      </c>
      <c r="E6546" t="inlineStr">
        <is>
          <t>Standard-4</t>
        </is>
      </c>
      <c r="F6546" t="n">
        <v>12</v>
      </c>
      <c r="G6546" t="inlineStr">
        <is>
          <t>Sozialstaat &amp; Familie</t>
        </is>
      </c>
      <c r="H6546" t="inlineStr">
        <is>
          <t>Q08753</t>
        </is>
      </c>
      <c r="I6546" t="inlineStr">
        <is>
          <t>de</t>
        </is>
      </c>
      <c r="J6546" t="b">
        <v>1</v>
      </c>
      <c r="K6546" t="inlineStr">
        <is>
          <t>9781bcb8dfd7e96c84fb748e0e88f026</t>
        </is>
      </c>
      <c r="L6546" t="inlineStr">
        <is>
          <t>9781bcb8dfd7e96c84fb748e0e88f026</t>
        </is>
      </c>
      <c r="M6546" t="n">
        <v>341</v>
      </c>
      <c r="N6546" t="n">
        <v>341</v>
      </c>
    </row>
    <row r="6548">
      <c r="A6548" s="1">
        <f>== Cluster 340 – 3 Fragen – alle Fragen identisch ===</f>
        <v/>
      </c>
      <c r="B6548" s="1" t="n"/>
      <c r="C6548" s="1" t="n"/>
      <c r="D6548" s="1" t="n"/>
      <c r="E6548" s="1" t="n"/>
      <c r="F6548" s="1" t="n"/>
      <c r="G6548" s="1" t="n"/>
      <c r="H6548" s="1" t="n"/>
      <c r="I6548" s="1" t="n"/>
      <c r="J6548" s="1" t="n"/>
      <c r="K6548" s="1" t="n"/>
      <c r="L6548" s="1" t="n"/>
      <c r="M6548" s="1" t="n"/>
      <c r="N6548" s="1" t="n"/>
    </row>
    <row r="6549">
      <c r="A6549" t="inlineStr">
        <is>
          <t>ID_Wahl</t>
        </is>
      </c>
      <c r="B6549" t="inlineStr">
        <is>
          <t>Datum</t>
        </is>
      </c>
      <c r="C6549" t="inlineStr">
        <is>
          <t>Frage_ID</t>
        </is>
      </c>
      <c r="D6549" t="inlineStr">
        <is>
          <t>Frage_Text</t>
        </is>
      </c>
      <c r="E6549" t="inlineStr">
        <is>
          <t>Frage_Typ</t>
        </is>
      </c>
      <c r="F6549" t="inlineStr">
        <is>
          <t>Bereich_ID</t>
        </is>
      </c>
      <c r="G6549" t="inlineStr">
        <is>
          <t>Bereich</t>
        </is>
      </c>
      <c r="H6549" t="inlineStr">
        <is>
          <t>ID_gesamt</t>
        </is>
      </c>
      <c r="I6549" t="inlineStr">
        <is>
          <t>Sprache</t>
        </is>
      </c>
      <c r="J6549" t="inlineStr">
        <is>
          <t>Duplikat</t>
        </is>
      </c>
      <c r="K6549" t="inlineStr">
        <is>
          <t>Frage_Hash</t>
        </is>
      </c>
      <c r="L6549" t="inlineStr">
        <is>
          <t>Duplikat_Gruppe</t>
        </is>
      </c>
      <c r="M6549" t="inlineStr">
        <is>
          <t>Cluster_Duplikate</t>
        </is>
      </c>
      <c r="N6549" t="inlineStr">
        <is>
          <t>Cluster_Final</t>
        </is>
      </c>
    </row>
    <row r="6550">
      <c r="A6550" t="n">
        <v>55</v>
      </c>
      <c r="B6550" s="2" t="n">
        <v>44262</v>
      </c>
      <c r="C6550" t="n">
        <v>3094</v>
      </c>
      <c r="D6550" t="inlineStr">
        <is>
          <t>Der Kanton hat 2020 die Gewinnsteuern für kleine und mittlere Unternehmen von 12,66% auf 11,89% gesenkt. Begrüssen Sie dies?</t>
        </is>
      </c>
      <c r="E6550" t="inlineStr">
        <is>
          <t>options4</t>
        </is>
      </c>
      <c r="F6550" t="n">
        <v>4449</v>
      </c>
      <c r="G6550" t="inlineStr">
        <is>
          <t>Finanzen &amp; Steuern</t>
        </is>
      </c>
      <c r="H6550" t="inlineStr">
        <is>
          <t>Q00911</t>
        </is>
      </c>
      <c r="I6550" t="inlineStr">
        <is>
          <t>de</t>
        </is>
      </c>
      <c r="J6550" t="b">
        <v>1</v>
      </c>
      <c r="K6550" t="inlineStr">
        <is>
          <t>75b4a300e97da10c328283d3d74407ad</t>
        </is>
      </c>
      <c r="L6550" t="inlineStr">
        <is>
          <t>75b4a300e97da10c328283d3d74407ad</t>
        </is>
      </c>
      <c r="M6550" t="n">
        <v>340</v>
      </c>
      <c r="N6550" t="n">
        <v>340</v>
      </c>
    </row>
    <row r="6551">
      <c r="A6551" t="n">
        <v>464</v>
      </c>
      <c r="B6551" s="2" t="n">
        <v>44262</v>
      </c>
      <c r="C6551" t="n">
        <v>3093</v>
      </c>
      <c r="D6551" t="inlineStr">
        <is>
          <t>Der Kanton hat 2020 die Gewinnsteuern für kleine und mittlere Unternehmen von 12,66% auf 11,89% gesenkt. Begrüssen Sie dies?</t>
        </is>
      </c>
      <c r="E6551" t="inlineStr">
        <is>
          <t>options4</t>
        </is>
      </c>
      <c r="F6551" t="n">
        <v>4448</v>
      </c>
      <c r="G6551" t="inlineStr">
        <is>
          <t>Finanzen &amp; Steuern</t>
        </is>
      </c>
      <c r="H6551" t="inlineStr">
        <is>
          <t>Q02457</t>
        </is>
      </c>
      <c r="I6551" t="inlineStr">
        <is>
          <t>de</t>
        </is>
      </c>
      <c r="J6551" t="b">
        <v>1</v>
      </c>
      <c r="K6551" t="inlineStr">
        <is>
          <t>75b4a300e97da10c328283d3d74407ad</t>
        </is>
      </c>
      <c r="L6551" t="inlineStr">
        <is>
          <t>75b4a300e97da10c328283d3d74407ad</t>
        </is>
      </c>
      <c r="M6551" t="n">
        <v>340</v>
      </c>
      <c r="N6551" t="n">
        <v>340</v>
      </c>
    </row>
    <row r="6552">
      <c r="A6552" t="n">
        <v>291</v>
      </c>
      <c r="B6552" t="n">
        <v>2021</v>
      </c>
      <c r="C6552" t="n">
        <v>4566</v>
      </c>
      <c r="D6552" t="inlineStr">
        <is>
          <t>Der Kanton hat 2020 die Gewinnsteuern für kleine und mittlere Unternehmen von 12,66% auf 11,89% gesenkt. Begrüssen Sie dies?</t>
        </is>
      </c>
      <c r="E6552" t="inlineStr">
        <is>
          <t>Standard-4</t>
        </is>
      </c>
      <c r="F6552" t="n">
        <v>4</v>
      </c>
      <c r="G6552" t="inlineStr">
        <is>
          <t>Finanzen &amp; Steuern</t>
        </is>
      </c>
      <c r="H6552" t="inlineStr">
        <is>
          <t>Q08728</t>
        </is>
      </c>
      <c r="I6552" t="inlineStr">
        <is>
          <t>de</t>
        </is>
      </c>
      <c r="J6552" t="b">
        <v>1</v>
      </c>
      <c r="K6552" t="inlineStr">
        <is>
          <t>75b4a300e97da10c328283d3d74407ad</t>
        </is>
      </c>
      <c r="L6552" t="inlineStr">
        <is>
          <t>75b4a300e97da10c328283d3d74407ad</t>
        </is>
      </c>
      <c r="M6552" t="n">
        <v>340</v>
      </c>
      <c r="N6552" t="n">
        <v>340</v>
      </c>
    </row>
    <row r="6554">
      <c r="A6554" s="1">
        <f>== Cluster 339 – 3 Fragen – alle Fragen identisch ===</f>
        <v/>
      </c>
      <c r="B6554" s="1" t="n"/>
      <c r="C6554" s="1" t="n"/>
      <c r="D6554" s="1" t="n"/>
      <c r="E6554" s="1" t="n"/>
      <c r="F6554" s="1" t="n"/>
      <c r="G6554" s="1" t="n"/>
      <c r="H6554" s="1" t="n"/>
      <c r="I6554" s="1" t="n"/>
      <c r="J6554" s="1" t="n"/>
      <c r="K6554" s="1" t="n"/>
      <c r="L6554" s="1" t="n"/>
      <c r="M6554" s="1" t="n"/>
      <c r="N6554" s="1" t="n"/>
    </row>
    <row r="6555">
      <c r="A6555" t="inlineStr">
        <is>
          <t>ID_Wahl</t>
        </is>
      </c>
      <c r="B6555" t="inlineStr">
        <is>
          <t>Datum</t>
        </is>
      </c>
      <c r="C6555" t="inlineStr">
        <is>
          <t>Frage_ID</t>
        </is>
      </c>
      <c r="D6555" t="inlineStr">
        <is>
          <t>Frage_Text</t>
        </is>
      </c>
      <c r="E6555" t="inlineStr">
        <is>
          <t>Frage_Typ</t>
        </is>
      </c>
      <c r="F6555" t="inlineStr">
        <is>
          <t>Bereich_ID</t>
        </is>
      </c>
      <c r="G6555" t="inlineStr">
        <is>
          <t>Bereich</t>
        </is>
      </c>
      <c r="H6555" t="inlineStr">
        <is>
          <t>ID_gesamt</t>
        </is>
      </c>
      <c r="I6555" t="inlineStr">
        <is>
          <t>Sprache</t>
        </is>
      </c>
      <c r="J6555" t="inlineStr">
        <is>
          <t>Duplikat</t>
        </is>
      </c>
      <c r="K6555" t="inlineStr">
        <is>
          <t>Frage_Hash</t>
        </is>
      </c>
      <c r="L6555" t="inlineStr">
        <is>
          <t>Duplikat_Gruppe</t>
        </is>
      </c>
      <c r="M6555" t="inlineStr">
        <is>
          <t>Cluster_Duplikate</t>
        </is>
      </c>
      <c r="N6555" t="inlineStr">
        <is>
          <t>Cluster_Final</t>
        </is>
      </c>
    </row>
    <row r="6556">
      <c r="A6556" t="n">
        <v>55</v>
      </c>
      <c r="B6556" s="2" t="n">
        <v>44262</v>
      </c>
      <c r="C6556" t="n">
        <v>3090</v>
      </c>
      <c r="D6556" t="inlineStr">
        <is>
          <t>Sollte der Kanton Wallis Steuererleichterungen für Unternehmen einführen, die Lehrlinge einstellen?</t>
        </is>
      </c>
      <c r="E6556" t="inlineStr">
        <is>
          <t>options4</t>
        </is>
      </c>
      <c r="F6556" t="n">
        <v>4449</v>
      </c>
      <c r="G6556" t="inlineStr">
        <is>
          <t>Finanzen &amp; Steuern</t>
        </is>
      </c>
      <c r="H6556" t="inlineStr">
        <is>
          <t>Q00910</t>
        </is>
      </c>
      <c r="I6556" t="inlineStr">
        <is>
          <t>de</t>
        </is>
      </c>
      <c r="J6556" t="b">
        <v>1</v>
      </c>
      <c r="K6556" t="inlineStr">
        <is>
          <t>a475b9af6fc880b51085a80bc5d76a6f</t>
        </is>
      </c>
      <c r="L6556" t="inlineStr">
        <is>
          <t>a475b9af6fc880b51085a80bc5d76a6f</t>
        </is>
      </c>
      <c r="M6556" t="n">
        <v>339</v>
      </c>
      <c r="N6556" t="n">
        <v>339</v>
      </c>
    </row>
    <row r="6557">
      <c r="A6557" t="n">
        <v>464</v>
      </c>
      <c r="B6557" s="2" t="n">
        <v>44262</v>
      </c>
      <c r="C6557" t="n">
        <v>3089</v>
      </c>
      <c r="D6557" t="inlineStr">
        <is>
          <t>Sollte der Kanton Wallis Steuererleichterungen für Unternehmen einführen, die Lehrlinge einstellen?</t>
        </is>
      </c>
      <c r="E6557" t="inlineStr">
        <is>
          <t>options4</t>
        </is>
      </c>
      <c r="F6557" t="n">
        <v>4448</v>
      </c>
      <c r="G6557" t="inlineStr">
        <is>
          <t>Finanzen &amp; Steuern</t>
        </is>
      </c>
      <c r="H6557" t="inlineStr">
        <is>
          <t>Q02456</t>
        </is>
      </c>
      <c r="I6557" t="inlineStr">
        <is>
          <t>de</t>
        </is>
      </c>
      <c r="J6557" t="b">
        <v>1</v>
      </c>
      <c r="K6557" t="inlineStr">
        <is>
          <t>a475b9af6fc880b51085a80bc5d76a6f</t>
        </is>
      </c>
      <c r="L6557" t="inlineStr">
        <is>
          <t>a475b9af6fc880b51085a80bc5d76a6f</t>
        </is>
      </c>
      <c r="M6557" t="n">
        <v>339</v>
      </c>
      <c r="N6557" t="n">
        <v>339</v>
      </c>
    </row>
    <row r="6558">
      <c r="A6558" t="n">
        <v>291</v>
      </c>
      <c r="B6558" t="n">
        <v>2021</v>
      </c>
      <c r="C6558" t="n">
        <v>4565</v>
      </c>
      <c r="D6558" t="inlineStr">
        <is>
          <t>Sollte der Kanton Wallis Steuererleichterungen für Unternehmen einführen, die Lehrlinge einstellen?</t>
        </is>
      </c>
      <c r="E6558" t="inlineStr">
        <is>
          <t>Standard-4</t>
        </is>
      </c>
      <c r="F6558" t="n">
        <v>4</v>
      </c>
      <c r="G6558" t="inlineStr">
        <is>
          <t>Finanzen &amp; Steuern</t>
        </is>
      </c>
      <c r="H6558" t="inlineStr">
        <is>
          <t>Q08730</t>
        </is>
      </c>
      <c r="I6558" t="inlineStr">
        <is>
          <t>de</t>
        </is>
      </c>
      <c r="J6558" t="b">
        <v>1</v>
      </c>
      <c r="K6558" t="inlineStr">
        <is>
          <t>a475b9af6fc880b51085a80bc5d76a6f</t>
        </is>
      </c>
      <c r="L6558" t="inlineStr">
        <is>
          <t>a475b9af6fc880b51085a80bc5d76a6f</t>
        </is>
      </c>
      <c r="M6558" t="n">
        <v>339</v>
      </c>
      <c r="N6558" t="n">
        <v>339</v>
      </c>
    </row>
    <row r="6560">
      <c r="A6560" s="1">
        <f>== Cluster 338 – 3 Fragen – alle Fragen identisch ===</f>
        <v/>
      </c>
      <c r="B6560" s="1" t="n"/>
      <c r="C6560" s="1" t="n"/>
      <c r="D6560" s="1" t="n"/>
      <c r="E6560" s="1" t="n"/>
      <c r="F6560" s="1" t="n"/>
      <c r="G6560" s="1" t="n"/>
      <c r="H6560" s="1" t="n"/>
      <c r="I6560" s="1" t="n"/>
      <c r="J6560" s="1" t="n"/>
      <c r="K6560" s="1" t="n"/>
      <c r="L6560" s="1" t="n"/>
      <c r="M6560" s="1" t="n"/>
      <c r="N6560" s="1" t="n"/>
    </row>
    <row r="6561">
      <c r="A6561" t="inlineStr">
        <is>
          <t>ID_Wahl</t>
        </is>
      </c>
      <c r="B6561" t="inlineStr">
        <is>
          <t>Datum</t>
        </is>
      </c>
      <c r="C6561" t="inlineStr">
        <is>
          <t>Frage_ID</t>
        </is>
      </c>
      <c r="D6561" t="inlineStr">
        <is>
          <t>Frage_Text</t>
        </is>
      </c>
      <c r="E6561" t="inlineStr">
        <is>
          <t>Frage_Typ</t>
        </is>
      </c>
      <c r="F6561" t="inlineStr">
        <is>
          <t>Bereich_ID</t>
        </is>
      </c>
      <c r="G6561" t="inlineStr">
        <is>
          <t>Bereich</t>
        </is>
      </c>
      <c r="H6561" t="inlineStr">
        <is>
          <t>ID_gesamt</t>
        </is>
      </c>
      <c r="I6561" t="inlineStr">
        <is>
          <t>Sprache</t>
        </is>
      </c>
      <c r="J6561" t="inlineStr">
        <is>
          <t>Duplikat</t>
        </is>
      </c>
      <c r="K6561" t="inlineStr">
        <is>
          <t>Frage_Hash</t>
        </is>
      </c>
      <c r="L6561" t="inlineStr">
        <is>
          <t>Duplikat_Gruppe</t>
        </is>
      </c>
      <c r="M6561" t="inlineStr">
        <is>
          <t>Cluster_Duplikate</t>
        </is>
      </c>
      <c r="N6561" t="inlineStr">
        <is>
          <t>Cluster_Final</t>
        </is>
      </c>
    </row>
    <row r="6562">
      <c r="A6562" t="n">
        <v>55</v>
      </c>
      <c r="B6562" s="2" t="n">
        <v>44262</v>
      </c>
      <c r="C6562" t="n">
        <v>3086</v>
      </c>
      <c r="D6562" t="inlineStr">
        <is>
          <t>Hätte der Kanton Wallis früher und stärker auf die Corona-Situation reagieren sollen (z.B. raschere Einführung von Unterstützungsmassnahmen für KMU, teilweise Senkung der Geschäftsmieten)?</t>
        </is>
      </c>
      <c r="E6562" t="inlineStr">
        <is>
          <t>options4</t>
        </is>
      </c>
      <c r="F6562" t="n">
        <v>4449</v>
      </c>
      <c r="G6562" t="inlineStr">
        <is>
          <t>Finanzen &amp; Steuern</t>
        </is>
      </c>
      <c r="H6562" t="inlineStr">
        <is>
          <t>Q00909</t>
        </is>
      </c>
      <c r="I6562" t="inlineStr">
        <is>
          <t>de</t>
        </is>
      </c>
      <c r="J6562" t="b">
        <v>1</v>
      </c>
      <c r="K6562" t="inlineStr">
        <is>
          <t>bcdcb64985396f6161ca7ab03e4e330a</t>
        </is>
      </c>
      <c r="L6562" t="inlineStr">
        <is>
          <t>bcdcb64985396f6161ca7ab03e4e330a</t>
        </is>
      </c>
      <c r="M6562" t="n">
        <v>338</v>
      </c>
      <c r="N6562" t="n">
        <v>338</v>
      </c>
    </row>
    <row r="6563">
      <c r="A6563" t="n">
        <v>464</v>
      </c>
      <c r="B6563" s="2" t="n">
        <v>44262</v>
      </c>
      <c r="C6563" t="n">
        <v>3085</v>
      </c>
      <c r="D6563" t="inlineStr">
        <is>
          <t>Hätte der Kanton Wallis früher und stärker auf die Corona-Situation reagieren sollen (z.B. raschere Einführung von Unterstützungsmassnahmen für KMU, teilweise Senkung der Geschäftsmieten)?</t>
        </is>
      </c>
      <c r="E6563" t="inlineStr">
        <is>
          <t>options4</t>
        </is>
      </c>
      <c r="F6563" t="n">
        <v>4448</v>
      </c>
      <c r="G6563" t="inlineStr">
        <is>
          <t>Finanzen &amp; Steuern</t>
        </is>
      </c>
      <c r="H6563" t="inlineStr">
        <is>
          <t>Q02455</t>
        </is>
      </c>
      <c r="I6563" t="inlineStr">
        <is>
          <t>de</t>
        </is>
      </c>
      <c r="J6563" t="b">
        <v>1</v>
      </c>
      <c r="K6563" t="inlineStr">
        <is>
          <t>bcdcb64985396f6161ca7ab03e4e330a</t>
        </is>
      </c>
      <c r="L6563" t="inlineStr">
        <is>
          <t>bcdcb64985396f6161ca7ab03e4e330a</t>
        </is>
      </c>
      <c r="M6563" t="n">
        <v>338</v>
      </c>
      <c r="N6563" t="n">
        <v>338</v>
      </c>
    </row>
    <row r="6564">
      <c r="A6564" t="n">
        <v>291</v>
      </c>
      <c r="B6564" t="n">
        <v>2021</v>
      </c>
      <c r="C6564" t="n">
        <v>4564</v>
      </c>
      <c r="D6564" t="inlineStr">
        <is>
          <t>Hätte der Kanton Wallis früher und stärker auf die Corona-Situation reagieren sollen (z.B. raschere Einführung von Unterstützungsmassnahmen für KMU, teilweise Senkung der Geschäftsmieten)?</t>
        </is>
      </c>
      <c r="E6564" t="inlineStr">
        <is>
          <t>Standard-4</t>
        </is>
      </c>
      <c r="F6564" t="n">
        <v>15</v>
      </c>
      <c r="G6564" t="inlineStr">
        <is>
          <t>Wirtschaft &amp; Arbeit</t>
        </is>
      </c>
      <c r="H6564" t="inlineStr">
        <is>
          <t>Q08769</t>
        </is>
      </c>
      <c r="I6564" t="inlineStr">
        <is>
          <t>de</t>
        </is>
      </c>
      <c r="J6564" t="b">
        <v>1</v>
      </c>
      <c r="K6564" t="inlineStr">
        <is>
          <t>bcdcb64985396f6161ca7ab03e4e330a</t>
        </is>
      </c>
      <c r="L6564" t="inlineStr">
        <is>
          <t>bcdcb64985396f6161ca7ab03e4e330a</t>
        </is>
      </c>
      <c r="M6564" t="n">
        <v>338</v>
      </c>
      <c r="N6564" t="n">
        <v>338</v>
      </c>
    </row>
    <row r="6566">
      <c r="A6566" s="1">
        <f>== Cluster 354 – 3 Fragen – alle Fragen identisch ===</f>
        <v/>
      </c>
      <c r="B6566" s="1" t="n"/>
      <c r="C6566" s="1" t="n"/>
      <c r="D6566" s="1" t="n"/>
      <c r="E6566" s="1" t="n"/>
      <c r="F6566" s="1" t="n"/>
      <c r="G6566" s="1" t="n"/>
      <c r="H6566" s="1" t="n"/>
      <c r="I6566" s="1" t="n"/>
      <c r="J6566" s="1" t="n"/>
      <c r="K6566" s="1" t="n"/>
      <c r="L6566" s="1" t="n"/>
      <c r="M6566" s="1" t="n"/>
      <c r="N6566" s="1" t="n"/>
    </row>
    <row r="6567">
      <c r="A6567" t="inlineStr">
        <is>
          <t>ID_Wahl</t>
        </is>
      </c>
      <c r="B6567" t="inlineStr">
        <is>
          <t>Datum</t>
        </is>
      </c>
      <c r="C6567" t="inlineStr">
        <is>
          <t>Frage_ID</t>
        </is>
      </c>
      <c r="D6567" t="inlineStr">
        <is>
          <t>Frage_Text</t>
        </is>
      </c>
      <c r="E6567" t="inlineStr">
        <is>
          <t>Frage_Typ</t>
        </is>
      </c>
      <c r="F6567" t="inlineStr">
        <is>
          <t>Bereich_ID</t>
        </is>
      </c>
      <c r="G6567" t="inlineStr">
        <is>
          <t>Bereich</t>
        </is>
      </c>
      <c r="H6567" t="inlineStr">
        <is>
          <t>ID_gesamt</t>
        </is>
      </c>
      <c r="I6567" t="inlineStr">
        <is>
          <t>Sprache</t>
        </is>
      </c>
      <c r="J6567" t="inlineStr">
        <is>
          <t>Duplikat</t>
        </is>
      </c>
      <c r="K6567" t="inlineStr">
        <is>
          <t>Frage_Hash</t>
        </is>
      </c>
      <c r="L6567" t="inlineStr">
        <is>
          <t>Duplikat_Gruppe</t>
        </is>
      </c>
      <c r="M6567" t="inlineStr">
        <is>
          <t>Cluster_Duplikate</t>
        </is>
      </c>
      <c r="N6567" t="inlineStr">
        <is>
          <t>Cluster_Final</t>
        </is>
      </c>
    </row>
    <row r="6568">
      <c r="A6568" t="n">
        <v>55</v>
      </c>
      <c r="B6568" s="2" t="n">
        <v>44262</v>
      </c>
      <c r="C6568" t="n">
        <v>3158</v>
      </c>
      <c r="D6568" t="inlineStr">
        <is>
          <t>Sollten Gemeindefusionen vom Kanton finanziell stärker unterstützt werden?</t>
        </is>
      </c>
      <c r="E6568" t="inlineStr">
        <is>
          <t>options4</t>
        </is>
      </c>
      <c r="F6568" t="n">
        <v>5150</v>
      </c>
      <c r="G6568" t="inlineStr">
        <is>
          <t>Politisches System &amp; Digitalisierung</t>
        </is>
      </c>
      <c r="H6568" t="inlineStr">
        <is>
          <t>Q00927</t>
        </is>
      </c>
      <c r="I6568" t="inlineStr">
        <is>
          <t>de</t>
        </is>
      </c>
      <c r="J6568" t="b">
        <v>1</v>
      </c>
      <c r="K6568" t="inlineStr">
        <is>
          <t>b16d57c8df3f5d736a9262530d28ec03</t>
        </is>
      </c>
      <c r="L6568" t="inlineStr">
        <is>
          <t>b16d57c8df3f5d736a9262530d28ec03</t>
        </is>
      </c>
      <c r="M6568" t="n">
        <v>354</v>
      </c>
      <c r="N6568" t="n">
        <v>354</v>
      </c>
    </row>
    <row r="6569">
      <c r="A6569" t="n">
        <v>464</v>
      </c>
      <c r="B6569" s="2" t="n">
        <v>44262</v>
      </c>
      <c r="C6569" t="n">
        <v>3157</v>
      </c>
      <c r="D6569" t="inlineStr">
        <is>
          <t>Sollten Gemeindefusionen vom Kanton finanziell stärker unterstützt werden?</t>
        </is>
      </c>
      <c r="E6569" t="inlineStr">
        <is>
          <t>options4</t>
        </is>
      </c>
      <c r="F6569" t="n">
        <v>5149</v>
      </c>
      <c r="G6569" t="inlineStr">
        <is>
          <t>Politisches System &amp; Digitalisierung</t>
        </is>
      </c>
      <c r="H6569" t="inlineStr">
        <is>
          <t>Q02473</t>
        </is>
      </c>
      <c r="I6569" t="inlineStr">
        <is>
          <t>de</t>
        </is>
      </c>
      <c r="J6569" t="b">
        <v>1</v>
      </c>
      <c r="K6569" t="inlineStr">
        <is>
          <t>b16d57c8df3f5d736a9262530d28ec03</t>
        </is>
      </c>
      <c r="L6569" t="inlineStr">
        <is>
          <t>b16d57c8df3f5d736a9262530d28ec03</t>
        </is>
      </c>
      <c r="M6569" t="n">
        <v>354</v>
      </c>
      <c r="N6569" t="n">
        <v>354</v>
      </c>
    </row>
    <row r="6570">
      <c r="A6570" t="n">
        <v>291</v>
      </c>
      <c r="B6570" t="n">
        <v>2021</v>
      </c>
      <c r="C6570" t="n">
        <v>4582</v>
      </c>
      <c r="D6570" t="inlineStr">
        <is>
          <t>Sollten Gemeindefusionen vom Kanton finanziell stärker unterstützt werden?</t>
        </is>
      </c>
      <c r="E6570" t="inlineStr">
        <is>
          <t>Standard-4</t>
        </is>
      </c>
      <c r="F6570" t="n">
        <v>10</v>
      </c>
      <c r="G6570" t="inlineStr">
        <is>
          <t>Politisches System</t>
        </is>
      </c>
      <c r="H6570" t="inlineStr">
        <is>
          <t>Q08747</t>
        </is>
      </c>
      <c r="I6570" t="inlineStr">
        <is>
          <t>de</t>
        </is>
      </c>
      <c r="J6570" t="b">
        <v>1</v>
      </c>
      <c r="K6570" t="inlineStr">
        <is>
          <t>b16d57c8df3f5d736a9262530d28ec03</t>
        </is>
      </c>
      <c r="L6570" t="inlineStr">
        <is>
          <t>b16d57c8df3f5d736a9262530d28ec03</t>
        </is>
      </c>
      <c r="M6570" t="n">
        <v>354</v>
      </c>
      <c r="N6570" t="n">
        <v>354</v>
      </c>
    </row>
    <row r="6572">
      <c r="A6572" s="1">
        <f>== Cluster 152 – 3 Fragen – alle Fragen identisch ===</f>
        <v/>
      </c>
      <c r="B6572" s="1" t="n"/>
      <c r="C6572" s="1" t="n"/>
      <c r="D6572" s="1" t="n"/>
      <c r="E6572" s="1" t="n"/>
      <c r="F6572" s="1" t="n"/>
      <c r="G6572" s="1" t="n"/>
      <c r="H6572" s="1" t="n"/>
      <c r="I6572" s="1" t="n"/>
      <c r="J6572" s="1" t="n"/>
      <c r="K6572" s="1" t="n"/>
      <c r="L6572" s="1" t="n"/>
      <c r="M6572" s="1" t="n"/>
      <c r="N6572" s="1" t="n"/>
    </row>
    <row r="6573">
      <c r="A6573" t="inlineStr">
        <is>
          <t>ID_Wahl</t>
        </is>
      </c>
      <c r="B6573" t="inlineStr">
        <is>
          <t>Datum</t>
        </is>
      </c>
      <c r="C6573" t="inlineStr">
        <is>
          <t>Frage_ID</t>
        </is>
      </c>
      <c r="D6573" t="inlineStr">
        <is>
          <t>Frage_Text</t>
        </is>
      </c>
      <c r="E6573" t="inlineStr">
        <is>
          <t>Frage_Typ</t>
        </is>
      </c>
      <c r="F6573" t="inlineStr">
        <is>
          <t>Bereich_ID</t>
        </is>
      </c>
      <c r="G6573" t="inlineStr">
        <is>
          <t>Bereich</t>
        </is>
      </c>
      <c r="H6573" t="inlineStr">
        <is>
          <t>ID_gesamt</t>
        </is>
      </c>
      <c r="I6573" t="inlineStr">
        <is>
          <t>Sprache</t>
        </is>
      </c>
      <c r="J6573" t="inlineStr">
        <is>
          <t>Duplikat</t>
        </is>
      </c>
      <c r="K6573" t="inlineStr">
        <is>
          <t>Frage_Hash</t>
        </is>
      </c>
      <c r="L6573" t="inlineStr">
        <is>
          <t>Duplikat_Gruppe</t>
        </is>
      </c>
      <c r="M6573" t="inlineStr">
        <is>
          <t>Cluster_Duplikate</t>
        </is>
      </c>
      <c r="N6573" t="inlineStr">
        <is>
          <t>Cluster_Final</t>
        </is>
      </c>
    </row>
    <row r="6574">
      <c r="A6574" t="n">
        <v>9</v>
      </c>
      <c r="B6574" s="2" t="n">
        <v>43912</v>
      </c>
      <c r="C6574" t="n">
        <v>742</v>
      </c>
      <c r="D6574" t="inlineStr">
        <is>
          <t>Soll der Kanton Schwyz eines der drei Spitäler im Kanton schliessen (Streichung des Spitals Schwyz, Lachen oder Einsiedeln von der kantonalen Spitalliste)?</t>
        </is>
      </c>
      <c r="E6574" t="inlineStr">
        <is>
          <t>options4</t>
        </is>
      </c>
      <c r="F6574" t="n">
        <v>4860</v>
      </c>
      <c r="G6574" t="inlineStr">
        <is>
          <t>Sozialstaat, Familie &amp; Gesundheit</t>
        </is>
      </c>
      <c r="H6574" t="inlineStr">
        <is>
          <t>Q00226</t>
        </is>
      </c>
      <c r="I6574" t="inlineStr">
        <is>
          <t>de</t>
        </is>
      </c>
      <c r="J6574" t="b">
        <v>1</v>
      </c>
      <c r="K6574" t="inlineStr">
        <is>
          <t>83a368b2555bb244c21e80ecfd221a7c</t>
        </is>
      </c>
      <c r="L6574" t="inlineStr">
        <is>
          <t>83a368b2555bb244c21e80ecfd221a7c</t>
        </is>
      </c>
      <c r="M6574" t="n">
        <v>152</v>
      </c>
      <c r="N6574" t="n">
        <v>152</v>
      </c>
    </row>
    <row r="6575">
      <c r="A6575" t="n">
        <v>237</v>
      </c>
      <c r="B6575" t="n">
        <v>2020</v>
      </c>
      <c r="C6575" t="n">
        <v>3689</v>
      </c>
      <c r="D6575" t="inlineStr">
        <is>
          <t>Soll der Kanton Schwyz eines der drei Spitäler im Kanton schliessen (Streichung des Spitals Schwyz, Lachen oder Einsiedeln von der kantonalen Spitalliste)?</t>
        </is>
      </c>
      <c r="E6575" t="inlineStr">
        <is>
          <t>Standard-4</t>
        </is>
      </c>
      <c r="F6575" t="n">
        <v>6</v>
      </c>
      <c r="G6575" t="inlineStr">
        <is>
          <t>Gesundheit</t>
        </is>
      </c>
      <c r="H6575" t="inlineStr">
        <is>
          <t>Q06082</t>
        </is>
      </c>
      <c r="I6575" t="inlineStr">
        <is>
          <t>de</t>
        </is>
      </c>
      <c r="J6575" t="b">
        <v>1</v>
      </c>
      <c r="K6575" t="inlineStr">
        <is>
          <t>83a368b2555bb244c21e80ecfd221a7c</t>
        </is>
      </c>
      <c r="L6575" t="inlineStr">
        <is>
          <t>83a368b2555bb244c21e80ecfd221a7c</t>
        </is>
      </c>
      <c r="M6575" t="n">
        <v>152</v>
      </c>
      <c r="N6575" t="n">
        <v>152</v>
      </c>
    </row>
    <row r="6576">
      <c r="A6576" t="n">
        <v>237</v>
      </c>
      <c r="B6576" t="n">
        <v>2020</v>
      </c>
      <c r="C6576" t="n">
        <v>3689</v>
      </c>
      <c r="D6576" t="inlineStr">
        <is>
          <t>Soll der Kanton Schwyz eines der drei Spitäler im Kanton schliessen (Streichung des Spitals Schwyz, Lachen oder Einsiedeln von der kantonalen Spitalliste)?</t>
        </is>
      </c>
      <c r="E6576" t="inlineStr">
        <is>
          <t>Standard-4</t>
        </is>
      </c>
      <c r="F6576" t="n">
        <v>6</v>
      </c>
      <c r="G6576" t="inlineStr">
        <is>
          <t>Gesundheit</t>
        </is>
      </c>
      <c r="H6576" t="inlineStr">
        <is>
          <t>Q08122</t>
        </is>
      </c>
      <c r="I6576" t="inlineStr">
        <is>
          <t>de</t>
        </is>
      </c>
      <c r="J6576" t="b">
        <v>1</v>
      </c>
      <c r="K6576" t="inlineStr">
        <is>
          <t>83a368b2555bb244c21e80ecfd221a7c</t>
        </is>
      </c>
      <c r="L6576" t="inlineStr">
        <is>
          <t>83a368b2555bb244c21e80ecfd221a7c</t>
        </is>
      </c>
      <c r="M6576" t="n">
        <v>152</v>
      </c>
      <c r="N6576" t="n">
        <v>152</v>
      </c>
    </row>
    <row r="6578">
      <c r="A6578" s="1">
        <f>== Cluster 150 – 3 Fragen – alle Fragen identisch ===</f>
        <v/>
      </c>
      <c r="B6578" s="1" t="n"/>
      <c r="C6578" s="1" t="n"/>
      <c r="D6578" s="1" t="n"/>
      <c r="E6578" s="1" t="n"/>
      <c r="F6578" s="1" t="n"/>
      <c r="G6578" s="1" t="n"/>
      <c r="H6578" s="1" t="n"/>
      <c r="I6578" s="1" t="n"/>
      <c r="J6578" s="1" t="n"/>
      <c r="K6578" s="1" t="n"/>
      <c r="L6578" s="1" t="n"/>
      <c r="M6578" s="1" t="n"/>
      <c r="N6578" s="1" t="n"/>
    </row>
    <row r="6579">
      <c r="A6579" t="inlineStr">
        <is>
          <t>ID_Wahl</t>
        </is>
      </c>
      <c r="B6579" t="inlineStr">
        <is>
          <t>Datum</t>
        </is>
      </c>
      <c r="C6579" t="inlineStr">
        <is>
          <t>Frage_ID</t>
        </is>
      </c>
      <c r="D6579" t="inlineStr">
        <is>
          <t>Frage_Text</t>
        </is>
      </c>
      <c r="E6579" t="inlineStr">
        <is>
          <t>Frage_Typ</t>
        </is>
      </c>
      <c r="F6579" t="inlineStr">
        <is>
          <t>Bereich_ID</t>
        </is>
      </c>
      <c r="G6579" t="inlineStr">
        <is>
          <t>Bereich</t>
        </is>
      </c>
      <c r="H6579" t="inlineStr">
        <is>
          <t>ID_gesamt</t>
        </is>
      </c>
      <c r="I6579" t="inlineStr">
        <is>
          <t>Sprache</t>
        </is>
      </c>
      <c r="J6579" t="inlineStr">
        <is>
          <t>Duplikat</t>
        </is>
      </c>
      <c r="K6579" t="inlineStr">
        <is>
          <t>Frage_Hash</t>
        </is>
      </c>
      <c r="L6579" t="inlineStr">
        <is>
          <t>Duplikat_Gruppe</t>
        </is>
      </c>
      <c r="M6579" t="inlineStr">
        <is>
          <t>Cluster_Duplikate</t>
        </is>
      </c>
      <c r="N6579" t="inlineStr">
        <is>
          <t>Cluster_Final</t>
        </is>
      </c>
    </row>
    <row r="6580">
      <c r="A6580" t="n">
        <v>9</v>
      </c>
      <c r="B6580" s="2" t="n">
        <v>43912</v>
      </c>
      <c r="C6580" t="n">
        <v>733</v>
      </c>
      <c r="D6580" t="inlineStr">
        <is>
          <t>Befürworten Sie eine Erhöhung des Rentenalters (z.B. schrittweise Erhöhung auf 67 Jahre)?</t>
        </is>
      </c>
      <c r="E6580" t="inlineStr">
        <is>
          <t>options4</t>
        </is>
      </c>
      <c r="F6580" t="n">
        <v>4860</v>
      </c>
      <c r="G6580" t="inlineStr">
        <is>
          <t>Sozialstaat, Familie &amp; Gesundheit</t>
        </is>
      </c>
      <c r="H6580" t="inlineStr">
        <is>
          <t>Q00223</t>
        </is>
      </c>
      <c r="I6580" t="inlineStr">
        <is>
          <t>de</t>
        </is>
      </c>
      <c r="J6580" t="b">
        <v>1</v>
      </c>
      <c r="K6580" t="inlineStr">
        <is>
          <t>6647c7e881b2eed95474af30707c90f8</t>
        </is>
      </c>
      <c r="L6580" t="inlineStr">
        <is>
          <t>6647c7e881b2eed95474af30707c90f8</t>
        </is>
      </c>
      <c r="M6580" t="n">
        <v>150</v>
      </c>
      <c r="N6580" t="n">
        <v>150</v>
      </c>
    </row>
    <row r="6581">
      <c r="A6581" t="n">
        <v>237</v>
      </c>
      <c r="B6581" t="n">
        <v>2020</v>
      </c>
      <c r="C6581" t="n">
        <v>3686</v>
      </c>
      <c r="D6581" t="inlineStr">
        <is>
          <t>Befürworten Sie eine Erhöhung des Rentenalters (z.B. schrittweise Erhöhung auf 67 Jahre)?</t>
        </is>
      </c>
      <c r="E6581" t="inlineStr">
        <is>
          <t>Standard-4</t>
        </is>
      </c>
      <c r="F6581" t="n">
        <v>12</v>
      </c>
      <c r="G6581" t="inlineStr">
        <is>
          <t>Sozialstaat &amp; Familie</t>
        </is>
      </c>
      <c r="H6581" t="inlineStr">
        <is>
          <t>Q06097</t>
        </is>
      </c>
      <c r="I6581" t="inlineStr">
        <is>
          <t>de</t>
        </is>
      </c>
      <c r="J6581" t="b">
        <v>1</v>
      </c>
      <c r="K6581" t="inlineStr">
        <is>
          <t>6647c7e881b2eed95474af30707c90f8</t>
        </is>
      </c>
      <c r="L6581" t="inlineStr">
        <is>
          <t>6647c7e881b2eed95474af30707c90f8</t>
        </is>
      </c>
      <c r="M6581" t="n">
        <v>150</v>
      </c>
      <c r="N6581" t="n">
        <v>150</v>
      </c>
    </row>
    <row r="6582">
      <c r="A6582" t="n">
        <v>237</v>
      </c>
      <c r="B6582" t="n">
        <v>2020</v>
      </c>
      <c r="C6582" t="n">
        <v>3686</v>
      </c>
      <c r="D6582" t="inlineStr">
        <is>
          <t>Befürworten Sie eine Erhöhung des Rentenalters (z.B. schrittweise Erhöhung auf 67 Jahre)?</t>
        </is>
      </c>
      <c r="E6582" t="inlineStr">
        <is>
          <t>Standard-4</t>
        </is>
      </c>
      <c r="F6582" t="n">
        <v>12</v>
      </c>
      <c r="G6582" t="inlineStr">
        <is>
          <t>Sozialstaat &amp; Familie</t>
        </is>
      </c>
      <c r="H6582" t="inlineStr">
        <is>
          <t>Q08137</t>
        </is>
      </c>
      <c r="I6582" t="inlineStr">
        <is>
          <t>de</t>
        </is>
      </c>
      <c r="J6582" t="b">
        <v>1</v>
      </c>
      <c r="K6582" t="inlineStr">
        <is>
          <t>6647c7e881b2eed95474af30707c90f8</t>
        </is>
      </c>
      <c r="L6582" t="inlineStr">
        <is>
          <t>6647c7e881b2eed95474af30707c90f8</t>
        </is>
      </c>
      <c r="M6582" t="n">
        <v>150</v>
      </c>
      <c r="N6582" t="n">
        <v>150</v>
      </c>
    </row>
    <row r="6584">
      <c r="A6584" s="1">
        <f>== Cluster 149 – 3 Fragen – alle Fragen identisch ===</f>
        <v/>
      </c>
      <c r="B6584" s="1" t="n"/>
      <c r="C6584" s="1" t="n"/>
      <c r="D6584" s="1" t="n"/>
      <c r="E6584" s="1" t="n"/>
      <c r="F6584" s="1" t="n"/>
      <c r="G6584" s="1" t="n"/>
      <c r="H6584" s="1" t="n"/>
      <c r="I6584" s="1" t="n"/>
      <c r="J6584" s="1" t="n"/>
      <c r="K6584" s="1" t="n"/>
      <c r="L6584" s="1" t="n"/>
      <c r="M6584" s="1" t="n"/>
      <c r="N6584" s="1" t="n"/>
    </row>
    <row r="6585">
      <c r="A6585" t="inlineStr">
        <is>
          <t>ID_Wahl</t>
        </is>
      </c>
      <c r="B6585" t="inlineStr">
        <is>
          <t>Datum</t>
        </is>
      </c>
      <c r="C6585" t="inlineStr">
        <is>
          <t>Frage_ID</t>
        </is>
      </c>
      <c r="D6585" t="inlineStr">
        <is>
          <t>Frage_Text</t>
        </is>
      </c>
      <c r="E6585" t="inlineStr">
        <is>
          <t>Frage_Typ</t>
        </is>
      </c>
      <c r="F6585" t="inlineStr">
        <is>
          <t>Bereich_ID</t>
        </is>
      </c>
      <c r="G6585" t="inlineStr">
        <is>
          <t>Bereich</t>
        </is>
      </c>
      <c r="H6585" t="inlineStr">
        <is>
          <t>ID_gesamt</t>
        </is>
      </c>
      <c r="I6585" t="inlineStr">
        <is>
          <t>Sprache</t>
        </is>
      </c>
      <c r="J6585" t="inlineStr">
        <is>
          <t>Duplikat</t>
        </is>
      </c>
      <c r="K6585" t="inlineStr">
        <is>
          <t>Frage_Hash</t>
        </is>
      </c>
      <c r="L6585" t="inlineStr">
        <is>
          <t>Duplikat_Gruppe</t>
        </is>
      </c>
      <c r="M6585" t="inlineStr">
        <is>
          <t>Cluster_Duplikate</t>
        </is>
      </c>
      <c r="N6585" t="inlineStr">
        <is>
          <t>Cluster_Final</t>
        </is>
      </c>
    </row>
    <row r="6586">
      <c r="A6586" t="n">
        <v>9</v>
      </c>
      <c r="B6586" s="2" t="n">
        <v>43912</v>
      </c>
      <c r="C6586" t="n">
        <v>730</v>
      </c>
      <c r="D6586" t="inlineStr">
        <is>
          <t>Soll der Kanton Schwyz die Schaffung von familienergänzenden Betreuungsstrukturen (Tagesstätten, Tagesschulen, Mittagstische) in den Gemeinden verstärkt finanziell unterstützen?</t>
        </is>
      </c>
      <c r="E6586" t="inlineStr">
        <is>
          <t>options4</t>
        </is>
      </c>
      <c r="F6586" t="n">
        <v>4860</v>
      </c>
      <c r="G6586" t="inlineStr">
        <is>
          <t>Sozialstaat, Familie &amp; Gesundheit</t>
        </is>
      </c>
      <c r="H6586" t="inlineStr">
        <is>
          <t>Q00222</t>
        </is>
      </c>
      <c r="I6586" t="inlineStr">
        <is>
          <t>de</t>
        </is>
      </c>
      <c r="J6586" t="b">
        <v>1</v>
      </c>
      <c r="K6586" t="inlineStr">
        <is>
          <t>7f75fc0b4f4f696e5e6caf290eecea09</t>
        </is>
      </c>
      <c r="L6586" t="inlineStr">
        <is>
          <t>7f75fc0b4f4f696e5e6caf290eecea09</t>
        </is>
      </c>
      <c r="M6586" t="n">
        <v>149</v>
      </c>
      <c r="N6586" t="n">
        <v>149</v>
      </c>
    </row>
    <row r="6587">
      <c r="A6587" t="n">
        <v>237</v>
      </c>
      <c r="B6587" t="n">
        <v>2020</v>
      </c>
      <c r="C6587" t="n">
        <v>3685</v>
      </c>
      <c r="D6587" t="inlineStr">
        <is>
          <t>Soll der Kanton Schwyz die Schaffung von familienergänzenden Betreuungsstrukturen (Tagesstätten, Tagesschulen, Mittagstische) in den Gemeinden verstärkt finanziell unterstützen?</t>
        </is>
      </c>
      <c r="E6587" t="inlineStr">
        <is>
          <t>Standard-4</t>
        </is>
      </c>
      <c r="F6587" t="n">
        <v>12</v>
      </c>
      <c r="G6587" t="inlineStr">
        <is>
          <t>Sozialstaat &amp; Familie</t>
        </is>
      </c>
      <c r="H6587" t="inlineStr">
        <is>
          <t>Q06096</t>
        </is>
      </c>
      <c r="I6587" t="inlineStr">
        <is>
          <t>de</t>
        </is>
      </c>
      <c r="J6587" t="b">
        <v>1</v>
      </c>
      <c r="K6587" t="inlineStr">
        <is>
          <t>7f75fc0b4f4f696e5e6caf290eecea09</t>
        </is>
      </c>
      <c r="L6587" t="inlineStr">
        <is>
          <t>7f75fc0b4f4f696e5e6caf290eecea09</t>
        </is>
      </c>
      <c r="M6587" t="n">
        <v>149</v>
      </c>
      <c r="N6587" t="n">
        <v>149</v>
      </c>
    </row>
    <row r="6588">
      <c r="A6588" t="n">
        <v>237</v>
      </c>
      <c r="B6588" t="n">
        <v>2020</v>
      </c>
      <c r="C6588" t="n">
        <v>3685</v>
      </c>
      <c r="D6588" t="inlineStr">
        <is>
          <t>Soll der Kanton Schwyz die Schaffung von familienergänzenden Betreuungsstrukturen (Tagesstätten, Tagesschulen, Mittagstische) in den Gemeinden verstärkt finanziell unterstützen?</t>
        </is>
      </c>
      <c r="E6588" t="inlineStr">
        <is>
          <t>Standard-4</t>
        </is>
      </c>
      <c r="F6588" t="n">
        <v>12</v>
      </c>
      <c r="G6588" t="inlineStr">
        <is>
          <t>Sozialstaat &amp; Familie</t>
        </is>
      </c>
      <c r="H6588" t="inlineStr">
        <is>
          <t>Q08136</t>
        </is>
      </c>
      <c r="I6588" t="inlineStr">
        <is>
          <t>de</t>
        </is>
      </c>
      <c r="J6588" t="b">
        <v>1</v>
      </c>
      <c r="K6588" t="inlineStr">
        <is>
          <t>7f75fc0b4f4f696e5e6caf290eecea09</t>
        </is>
      </c>
      <c r="L6588" t="inlineStr">
        <is>
          <t>7f75fc0b4f4f696e5e6caf290eecea09</t>
        </is>
      </c>
      <c r="M6588" t="n">
        <v>149</v>
      </c>
      <c r="N6588" t="n">
        <v>149</v>
      </c>
    </row>
    <row r="6590">
      <c r="A6590" s="1">
        <f>== Cluster 148 – 3 Fragen – alle Fragen identisch ===</f>
        <v/>
      </c>
      <c r="B6590" s="1" t="n"/>
      <c r="C6590" s="1" t="n"/>
      <c r="D6590" s="1" t="n"/>
      <c r="E6590" s="1" t="n"/>
      <c r="F6590" s="1" t="n"/>
      <c r="G6590" s="1" t="n"/>
      <c r="H6590" s="1" t="n"/>
      <c r="I6590" s="1" t="n"/>
      <c r="J6590" s="1" t="n"/>
      <c r="K6590" s="1" t="n"/>
      <c r="L6590" s="1" t="n"/>
      <c r="M6590" s="1" t="n"/>
      <c r="N6590" s="1" t="n"/>
    </row>
    <row r="6591">
      <c r="A6591" t="inlineStr">
        <is>
          <t>ID_Wahl</t>
        </is>
      </c>
      <c r="B6591" t="inlineStr">
        <is>
          <t>Datum</t>
        </is>
      </c>
      <c r="C6591" t="inlineStr">
        <is>
          <t>Frage_ID</t>
        </is>
      </c>
      <c r="D6591" t="inlineStr">
        <is>
          <t>Frage_Text</t>
        </is>
      </c>
      <c r="E6591" t="inlineStr">
        <is>
          <t>Frage_Typ</t>
        </is>
      </c>
      <c r="F6591" t="inlineStr">
        <is>
          <t>Bereich_ID</t>
        </is>
      </c>
      <c r="G6591" t="inlineStr">
        <is>
          <t>Bereich</t>
        </is>
      </c>
      <c r="H6591" t="inlineStr">
        <is>
          <t>ID_gesamt</t>
        </is>
      </c>
      <c r="I6591" t="inlineStr">
        <is>
          <t>Sprache</t>
        </is>
      </c>
      <c r="J6591" t="inlineStr">
        <is>
          <t>Duplikat</t>
        </is>
      </c>
      <c r="K6591" t="inlineStr">
        <is>
          <t>Frage_Hash</t>
        </is>
      </c>
      <c r="L6591" t="inlineStr">
        <is>
          <t>Duplikat_Gruppe</t>
        </is>
      </c>
      <c r="M6591" t="inlineStr">
        <is>
          <t>Cluster_Duplikate</t>
        </is>
      </c>
      <c r="N6591" t="inlineStr">
        <is>
          <t>Cluster_Final</t>
        </is>
      </c>
    </row>
    <row r="6592">
      <c r="A6592" t="n">
        <v>8</v>
      </c>
      <c r="B6592" s="2" t="n">
        <v>43905</v>
      </c>
      <c r="C6592" t="n">
        <v>563</v>
      </c>
      <c r="D6592" t="inlineStr">
        <is>
          <t>Soll das Amtsgeheimnis gelockert werden, so dass die Kantonspolizei einfacher über einen Verdacht (z.B. auf Gefährdung) informiert werden kann?</t>
        </is>
      </c>
      <c r="E6592" t="inlineStr">
        <is>
          <t>options4</t>
        </is>
      </c>
      <c r="F6592" t="n">
        <v>5204</v>
      </c>
      <c r="G6592" t="inlineStr">
        <is>
          <t>Sicherheit &amp; Polizei</t>
        </is>
      </c>
      <c r="H6592" t="inlineStr">
        <is>
          <t>Q00209</t>
        </is>
      </c>
      <c r="I6592" t="inlineStr">
        <is>
          <t>de</t>
        </is>
      </c>
      <c r="J6592" t="b">
        <v>1</v>
      </c>
      <c r="K6592" t="inlineStr">
        <is>
          <t>a11e510df04c2a33b4c0dfaa54bc0b17</t>
        </is>
      </c>
      <c r="L6592" t="inlineStr">
        <is>
          <t>a11e510df04c2a33b4c0dfaa54bc0b17</t>
        </is>
      </c>
      <c r="M6592" t="n">
        <v>148</v>
      </c>
      <c r="N6592" t="n">
        <v>148</v>
      </c>
    </row>
    <row r="6593">
      <c r="A6593" t="n">
        <v>234</v>
      </c>
      <c r="B6593" t="n">
        <v>2020</v>
      </c>
      <c r="C6593" t="n">
        <v>3622</v>
      </c>
      <c r="D6593" t="inlineStr">
        <is>
          <t>Soll das Amtsgeheimnis gelockert werden, so dass die Kantonspolizei einfacher über einen Verdacht (z.B. auf Gefährdung) informiert werden kann?</t>
        </is>
      </c>
      <c r="E6593" t="inlineStr">
        <is>
          <t>Standard-4</t>
        </is>
      </c>
      <c r="F6593" t="n">
        <v>7</v>
      </c>
      <c r="G6593" t="inlineStr">
        <is>
          <t>Justiz, Armee &amp; Polizei</t>
        </is>
      </c>
      <c r="H6593" t="inlineStr">
        <is>
          <t>Q06128</t>
        </is>
      </c>
      <c r="I6593" t="inlineStr">
        <is>
          <t>de</t>
        </is>
      </c>
      <c r="J6593" t="b">
        <v>1</v>
      </c>
      <c r="K6593" t="inlineStr">
        <is>
          <t>a11e510df04c2a33b4c0dfaa54bc0b17</t>
        </is>
      </c>
      <c r="L6593" t="inlineStr">
        <is>
          <t>a11e510df04c2a33b4c0dfaa54bc0b17</t>
        </is>
      </c>
      <c r="M6593" t="n">
        <v>148</v>
      </c>
      <c r="N6593" t="n">
        <v>148</v>
      </c>
    </row>
    <row r="6594">
      <c r="A6594" t="n">
        <v>234</v>
      </c>
      <c r="B6594" t="n">
        <v>2020</v>
      </c>
      <c r="C6594" t="n">
        <v>3622</v>
      </c>
      <c r="D6594" t="inlineStr">
        <is>
          <t>Soll das Amtsgeheimnis gelockert werden, so dass die Kantonspolizei einfacher über einen Verdacht (z.B. auf Gefährdung) informiert werden kann?</t>
        </is>
      </c>
      <c r="E6594" t="inlineStr">
        <is>
          <t>Standard-4</t>
        </is>
      </c>
      <c r="F6594" t="n">
        <v>7</v>
      </c>
      <c r="G6594" t="inlineStr">
        <is>
          <t>Justiz, Armee &amp; Polizei</t>
        </is>
      </c>
      <c r="H6594" t="inlineStr">
        <is>
          <t>Q08269</t>
        </is>
      </c>
      <c r="I6594" t="inlineStr">
        <is>
          <t>de</t>
        </is>
      </c>
      <c r="J6594" t="b">
        <v>1</v>
      </c>
      <c r="K6594" t="inlineStr">
        <is>
          <t>a11e510df04c2a33b4c0dfaa54bc0b17</t>
        </is>
      </c>
      <c r="L6594" t="inlineStr">
        <is>
          <t>a11e510df04c2a33b4c0dfaa54bc0b17</t>
        </is>
      </c>
      <c r="M6594" t="n">
        <v>148</v>
      </c>
      <c r="N6594" t="n">
        <v>148</v>
      </c>
    </row>
    <row r="6596">
      <c r="A6596" s="1">
        <f>== Cluster 147 – 3 Fragen – alle Fragen identisch ===</f>
        <v/>
      </c>
      <c r="B6596" s="1" t="n"/>
      <c r="C6596" s="1" t="n"/>
      <c r="D6596" s="1" t="n"/>
      <c r="E6596" s="1" t="n"/>
      <c r="F6596" s="1" t="n"/>
      <c r="G6596" s="1" t="n"/>
      <c r="H6596" s="1" t="n"/>
      <c r="I6596" s="1" t="n"/>
      <c r="J6596" s="1" t="n"/>
      <c r="K6596" s="1" t="n"/>
      <c r="L6596" s="1" t="n"/>
      <c r="M6596" s="1" t="n"/>
      <c r="N6596" s="1" t="n"/>
    </row>
    <row r="6597">
      <c r="A6597" t="inlineStr">
        <is>
          <t>ID_Wahl</t>
        </is>
      </c>
      <c r="B6597" t="inlineStr">
        <is>
          <t>Datum</t>
        </is>
      </c>
      <c r="C6597" t="inlineStr">
        <is>
          <t>Frage_ID</t>
        </is>
      </c>
      <c r="D6597" t="inlineStr">
        <is>
          <t>Frage_Text</t>
        </is>
      </c>
      <c r="E6597" t="inlineStr">
        <is>
          <t>Frage_Typ</t>
        </is>
      </c>
      <c r="F6597" t="inlineStr">
        <is>
          <t>Bereich_ID</t>
        </is>
      </c>
      <c r="G6597" t="inlineStr">
        <is>
          <t>Bereich</t>
        </is>
      </c>
      <c r="H6597" t="inlineStr">
        <is>
          <t>ID_gesamt</t>
        </is>
      </c>
      <c r="I6597" t="inlineStr">
        <is>
          <t>Sprache</t>
        </is>
      </c>
      <c r="J6597" t="inlineStr">
        <is>
          <t>Duplikat</t>
        </is>
      </c>
      <c r="K6597" t="inlineStr">
        <is>
          <t>Frage_Hash</t>
        </is>
      </c>
      <c r="L6597" t="inlineStr">
        <is>
          <t>Duplikat_Gruppe</t>
        </is>
      </c>
      <c r="M6597" t="inlineStr">
        <is>
          <t>Cluster_Duplikate</t>
        </is>
      </c>
      <c r="N6597" t="inlineStr">
        <is>
          <t>Cluster_Final</t>
        </is>
      </c>
    </row>
    <row r="6598">
      <c r="A6598" t="n">
        <v>8</v>
      </c>
      <c r="B6598" s="2" t="n">
        <v>43905</v>
      </c>
      <c r="C6598" t="n">
        <v>561</v>
      </c>
      <c r="D6598" t="inlineStr">
        <is>
          <t>Soll im Kanton Thurgau eine gesetzliche Grundlage geschaffen werden, damit in Zukunft Autonummernscanner eingesetzt werden dürfen?</t>
        </is>
      </c>
      <c r="E6598" t="inlineStr">
        <is>
          <t>options4</t>
        </is>
      </c>
      <c r="F6598" t="n">
        <v>5204</v>
      </c>
      <c r="G6598" t="inlineStr">
        <is>
          <t>Sicherheit &amp; Polizei</t>
        </is>
      </c>
      <c r="H6598" t="inlineStr">
        <is>
          <t>Q00208</t>
        </is>
      </c>
      <c r="I6598" t="inlineStr">
        <is>
          <t>de</t>
        </is>
      </c>
      <c r="J6598" t="b">
        <v>1</v>
      </c>
      <c r="K6598" t="inlineStr">
        <is>
          <t>e2163417aabaa42a9b86b757371dc955</t>
        </is>
      </c>
      <c r="L6598" t="inlineStr">
        <is>
          <t>e2163417aabaa42a9b86b757371dc955</t>
        </is>
      </c>
      <c r="M6598" t="n">
        <v>147</v>
      </c>
      <c r="N6598" t="n">
        <v>147</v>
      </c>
    </row>
    <row r="6599">
      <c r="A6599" t="n">
        <v>234</v>
      </c>
      <c r="B6599" t="n">
        <v>2020</v>
      </c>
      <c r="C6599" t="n">
        <v>3621</v>
      </c>
      <c r="D6599" t="inlineStr">
        <is>
          <t>Soll im Kanton Thurgau eine gesetzliche Grundlage geschaffen werden, damit in Zukunft Autonummernscanner eingesetzt werden dürfen?</t>
        </is>
      </c>
      <c r="E6599" t="inlineStr">
        <is>
          <t>Standard-4</t>
        </is>
      </c>
      <c r="F6599" t="n">
        <v>3</v>
      </c>
      <c r="G6599" t="inlineStr">
        <is>
          <t>Digitalisierung</t>
        </is>
      </c>
      <c r="H6599" t="inlineStr">
        <is>
          <t>Q06117</t>
        </is>
      </c>
      <c r="I6599" t="inlineStr">
        <is>
          <t>de</t>
        </is>
      </c>
      <c r="J6599" t="b">
        <v>1</v>
      </c>
      <c r="K6599" t="inlineStr">
        <is>
          <t>e2163417aabaa42a9b86b757371dc955</t>
        </is>
      </c>
      <c r="L6599" t="inlineStr">
        <is>
          <t>e2163417aabaa42a9b86b757371dc955</t>
        </is>
      </c>
      <c r="M6599" t="n">
        <v>147</v>
      </c>
      <c r="N6599" t="n">
        <v>147</v>
      </c>
    </row>
    <row r="6600">
      <c r="A6600" t="n">
        <v>234</v>
      </c>
      <c r="B6600" t="n">
        <v>2020</v>
      </c>
      <c r="C6600" t="n">
        <v>3621</v>
      </c>
      <c r="D6600" t="inlineStr">
        <is>
          <t>Soll im Kanton Thurgau eine gesetzliche Grundlage geschaffen werden, damit in Zukunft Autonummernscanner eingesetzt werden dürfen?</t>
        </is>
      </c>
      <c r="E6600" t="inlineStr">
        <is>
          <t>Standard-4</t>
        </is>
      </c>
      <c r="F6600" t="n">
        <v>3</v>
      </c>
      <c r="G6600" t="inlineStr">
        <is>
          <t>Digitalisierung</t>
        </is>
      </c>
      <c r="H6600" t="inlineStr">
        <is>
          <t>Q08258</t>
        </is>
      </c>
      <c r="I6600" t="inlineStr">
        <is>
          <t>de</t>
        </is>
      </c>
      <c r="J6600" t="b">
        <v>1</v>
      </c>
      <c r="K6600" t="inlineStr">
        <is>
          <t>e2163417aabaa42a9b86b757371dc955</t>
        </is>
      </c>
      <c r="L6600" t="inlineStr">
        <is>
          <t>e2163417aabaa42a9b86b757371dc955</t>
        </is>
      </c>
      <c r="M6600" t="n">
        <v>147</v>
      </c>
      <c r="N6600" t="n">
        <v>147</v>
      </c>
    </row>
    <row r="6602">
      <c r="A6602" s="1">
        <f>== Cluster 173 – 3 Fragen – alle Fragen identisch ===</f>
        <v/>
      </c>
      <c r="B6602" s="1" t="n"/>
      <c r="C6602" s="1" t="n"/>
      <c r="D6602" s="1" t="n"/>
      <c r="E6602" s="1" t="n"/>
      <c r="F6602" s="1" t="n"/>
      <c r="G6602" s="1" t="n"/>
      <c r="H6602" s="1" t="n"/>
      <c r="I6602" s="1" t="n"/>
      <c r="J6602" s="1" t="n"/>
      <c r="K6602" s="1" t="n"/>
      <c r="L6602" s="1" t="n"/>
      <c r="M6602" s="1" t="n"/>
      <c r="N6602" s="1" t="n"/>
    </row>
    <row r="6603">
      <c r="A6603" t="inlineStr">
        <is>
          <t>ID_Wahl</t>
        </is>
      </c>
      <c r="B6603" t="inlineStr">
        <is>
          <t>Datum</t>
        </is>
      </c>
      <c r="C6603" t="inlineStr">
        <is>
          <t>Frage_ID</t>
        </is>
      </c>
      <c r="D6603" t="inlineStr">
        <is>
          <t>Frage_Text</t>
        </is>
      </c>
      <c r="E6603" t="inlineStr">
        <is>
          <t>Frage_Typ</t>
        </is>
      </c>
      <c r="F6603" t="inlineStr">
        <is>
          <t>Bereich_ID</t>
        </is>
      </c>
      <c r="G6603" t="inlineStr">
        <is>
          <t>Bereich</t>
        </is>
      </c>
      <c r="H6603" t="inlineStr">
        <is>
          <t>ID_gesamt</t>
        </is>
      </c>
      <c r="I6603" t="inlineStr">
        <is>
          <t>Sprache</t>
        </is>
      </c>
      <c r="J6603" t="inlineStr">
        <is>
          <t>Duplikat</t>
        </is>
      </c>
      <c r="K6603" t="inlineStr">
        <is>
          <t>Frage_Hash</t>
        </is>
      </c>
      <c r="L6603" t="inlineStr">
        <is>
          <t>Duplikat_Gruppe</t>
        </is>
      </c>
      <c r="M6603" t="inlineStr">
        <is>
          <t>Cluster_Duplikate</t>
        </is>
      </c>
      <c r="N6603" t="inlineStr">
        <is>
          <t>Cluster_Final</t>
        </is>
      </c>
    </row>
    <row r="6604">
      <c r="A6604" t="n">
        <v>40</v>
      </c>
      <c r="B6604" s="2" t="n">
        <v>43919</v>
      </c>
      <c r="C6604" t="n">
        <v>874</v>
      </c>
      <c r="D6604" t="inlineStr">
        <is>
          <t>Soll die Stadt den gemeinnützigen Wohnungsbau verstärkt fördern?</t>
        </is>
      </c>
      <c r="E6604" t="inlineStr">
        <is>
          <t>options4</t>
        </is>
      </c>
      <c r="F6604" t="n">
        <v>4162</v>
      </c>
      <c r="G6604" t="inlineStr">
        <is>
          <t>Sozialstaat &amp; Familie</t>
        </is>
      </c>
      <c r="H6604" t="inlineStr">
        <is>
          <t>Q00270</t>
        </is>
      </c>
      <c r="I6604" t="inlineStr">
        <is>
          <t>de</t>
        </is>
      </c>
      <c r="J6604" t="b">
        <v>1</v>
      </c>
      <c r="K6604" t="inlineStr">
        <is>
          <t>c4f94c23cae77b75aef484b97576cc4f</t>
        </is>
      </c>
      <c r="L6604" t="inlineStr">
        <is>
          <t>c4f94c23cae77b75aef484b97576cc4f</t>
        </is>
      </c>
      <c r="M6604" t="n">
        <v>173</v>
      </c>
      <c r="N6604" t="n">
        <v>173</v>
      </c>
    </row>
    <row r="6605">
      <c r="A6605" t="n">
        <v>1100</v>
      </c>
      <c r="B6605" s="2" t="n">
        <v>45410</v>
      </c>
      <c r="C6605" t="n">
        <v>32542</v>
      </c>
      <c r="D6605" t="inlineStr">
        <is>
          <t>Soll die Stadt den gemeinnützigen Wohnungsbau verstärkt fördern?</t>
        </is>
      </c>
      <c r="E6605" t="inlineStr">
        <is>
          <t>options4</t>
        </is>
      </c>
      <c r="F6605" t="n">
        <v>11523</v>
      </c>
      <c r="G6605" t="inlineStr">
        <is>
          <t>Sozialstaat &amp; Familie</t>
        </is>
      </c>
      <c r="H6605" t="inlineStr">
        <is>
          <t>Q03072</t>
        </is>
      </c>
      <c r="I6605" t="inlineStr">
        <is>
          <t>de</t>
        </is>
      </c>
      <c r="J6605" t="b">
        <v>1</v>
      </c>
      <c r="K6605" t="inlineStr">
        <is>
          <t>c4f94c23cae77b75aef484b97576cc4f</t>
        </is>
      </c>
      <c r="L6605" t="inlineStr">
        <is>
          <t>c4f94c23cae77b75aef484b97576cc4f</t>
        </is>
      </c>
      <c r="M6605" t="n">
        <v>173</v>
      </c>
      <c r="N6605" t="n">
        <v>173</v>
      </c>
    </row>
    <row r="6606">
      <c r="A6606" t="n">
        <v>1156</v>
      </c>
      <c r="B6606" s="2" t="n">
        <v>45760</v>
      </c>
      <c r="C6606" t="n">
        <v>33377</v>
      </c>
      <c r="D6606" t="inlineStr">
        <is>
          <t>Soll die Stadt den gemeinnützigen Wohnungsbau verstärkt fördern?</t>
        </is>
      </c>
      <c r="E6606" t="inlineStr">
        <is>
          <t>options4</t>
        </is>
      </c>
      <c r="F6606" t="n">
        <v>11723</v>
      </c>
      <c r="G6606" t="inlineStr">
        <is>
          <t>Sozialstaat, Familie &amp; Gesundheit</t>
        </is>
      </c>
      <c r="H6606" t="inlineStr">
        <is>
          <t>Q03754</t>
        </is>
      </c>
      <c r="I6606" t="inlineStr">
        <is>
          <t>de</t>
        </is>
      </c>
      <c r="J6606" t="b">
        <v>1</v>
      </c>
      <c r="K6606" t="inlineStr">
        <is>
          <t>c4f94c23cae77b75aef484b97576cc4f</t>
        </is>
      </c>
      <c r="L6606" t="inlineStr">
        <is>
          <t>c4f94c23cae77b75aef484b97576cc4f</t>
        </is>
      </c>
      <c r="M6606" t="n">
        <v>173</v>
      </c>
      <c r="N6606" t="n">
        <v>173</v>
      </c>
    </row>
    <row r="6608">
      <c r="A6608" s="1">
        <f>== Cluster 171 – 3 Fragen – alle Fragen identisch ===</f>
        <v/>
      </c>
      <c r="B6608" s="1" t="n"/>
      <c r="C6608" s="1" t="n"/>
      <c r="D6608" s="1" t="n"/>
      <c r="E6608" s="1" t="n"/>
      <c r="F6608" s="1" t="n"/>
      <c r="G6608" s="1" t="n"/>
      <c r="H6608" s="1" t="n"/>
      <c r="I6608" s="1" t="n"/>
      <c r="J6608" s="1" t="n"/>
      <c r="K6608" s="1" t="n"/>
      <c r="L6608" s="1" t="n"/>
      <c r="M6608" s="1" t="n"/>
      <c r="N6608" s="1" t="n"/>
    </row>
    <row r="6609">
      <c r="A6609" t="inlineStr">
        <is>
          <t>ID_Wahl</t>
        </is>
      </c>
      <c r="B6609" t="inlineStr">
        <is>
          <t>Datum</t>
        </is>
      </c>
      <c r="C6609" t="inlineStr">
        <is>
          <t>Frage_ID</t>
        </is>
      </c>
      <c r="D6609" t="inlineStr">
        <is>
          <t>Frage_Text</t>
        </is>
      </c>
      <c r="E6609" t="inlineStr">
        <is>
          <t>Frage_Typ</t>
        </is>
      </c>
      <c r="F6609" t="inlineStr">
        <is>
          <t>Bereich_ID</t>
        </is>
      </c>
      <c r="G6609" t="inlineStr">
        <is>
          <t>Bereich</t>
        </is>
      </c>
      <c r="H6609" t="inlineStr">
        <is>
          <t>ID_gesamt</t>
        </is>
      </c>
      <c r="I6609" t="inlineStr">
        <is>
          <t>Sprache</t>
        </is>
      </c>
      <c r="J6609" t="inlineStr">
        <is>
          <t>Duplikat</t>
        </is>
      </c>
      <c r="K6609" t="inlineStr">
        <is>
          <t>Frage_Hash</t>
        </is>
      </c>
      <c r="L6609" t="inlineStr">
        <is>
          <t>Duplikat_Gruppe</t>
        </is>
      </c>
      <c r="M6609" t="inlineStr">
        <is>
          <t>Cluster_Duplikate</t>
        </is>
      </c>
      <c r="N6609" t="inlineStr">
        <is>
          <t>Cluster_Final</t>
        </is>
      </c>
    </row>
    <row r="6610">
      <c r="A6610" t="n">
        <v>9</v>
      </c>
      <c r="B6610" s="2" t="n">
        <v>43912</v>
      </c>
      <c r="C6610" t="n">
        <v>838</v>
      </c>
      <c r="D6610" t="inlineStr">
        <is>
          <t>Braucht es zur Wahrung der öffentlichen Sicherheit im Kanton Schwyz eine stärkere sichtbare Präsenz der Polizei?</t>
        </is>
      </c>
      <c r="E6610" t="inlineStr">
        <is>
          <t>options4</t>
        </is>
      </c>
      <c r="F6610" t="n">
        <v>5206</v>
      </c>
      <c r="G6610" t="inlineStr">
        <is>
          <t>Sicherheit &amp; Polizei</t>
        </is>
      </c>
      <c r="H6610" t="inlineStr">
        <is>
          <t>Q00258</t>
        </is>
      </c>
      <c r="I6610" t="inlineStr">
        <is>
          <t>de</t>
        </is>
      </c>
      <c r="J6610" t="b">
        <v>1</v>
      </c>
      <c r="K6610" t="inlineStr">
        <is>
          <t>df0c4bf1081ac0468d00e66f9b64861d</t>
        </is>
      </c>
      <c r="L6610" t="inlineStr">
        <is>
          <t>df0c4bf1081ac0468d00e66f9b64861d</t>
        </is>
      </c>
      <c r="M6610" t="n">
        <v>171</v>
      </c>
      <c r="N6610" t="n">
        <v>171</v>
      </c>
    </row>
    <row r="6611">
      <c r="A6611" t="n">
        <v>237</v>
      </c>
      <c r="B6611" t="n">
        <v>2020</v>
      </c>
      <c r="C6611" t="n">
        <v>3721</v>
      </c>
      <c r="D6611" t="inlineStr">
        <is>
          <t>Braucht es zur Wahrung der öffentlichen Sicherheit im Kanton Schwyz eine stärkere sichtbare Präsenz der Polizei?</t>
        </is>
      </c>
      <c r="E6611" t="inlineStr">
        <is>
          <t>Standard-4</t>
        </is>
      </c>
      <c r="F6611" t="n">
        <v>7</v>
      </c>
      <c r="G6611" t="inlineStr">
        <is>
          <t>Justiz, Armee &amp; Polizei</t>
        </is>
      </c>
      <c r="H6611" t="inlineStr">
        <is>
          <t>Q06084</t>
        </is>
      </c>
      <c r="I6611" t="inlineStr">
        <is>
          <t>de</t>
        </is>
      </c>
      <c r="J6611" t="b">
        <v>1</v>
      </c>
      <c r="K6611" t="inlineStr">
        <is>
          <t>df0c4bf1081ac0468d00e66f9b64861d</t>
        </is>
      </c>
      <c r="L6611" t="inlineStr">
        <is>
          <t>df0c4bf1081ac0468d00e66f9b64861d</t>
        </is>
      </c>
      <c r="M6611" t="n">
        <v>171</v>
      </c>
      <c r="N6611" t="n">
        <v>171</v>
      </c>
    </row>
    <row r="6612">
      <c r="A6612" t="n">
        <v>237</v>
      </c>
      <c r="B6612" t="n">
        <v>2020</v>
      </c>
      <c r="C6612" t="n">
        <v>3721</v>
      </c>
      <c r="D6612" t="inlineStr">
        <is>
          <t>Braucht es zur Wahrung der öffentlichen Sicherheit im Kanton Schwyz eine stärkere sichtbare Präsenz der Polizei?</t>
        </is>
      </c>
      <c r="E6612" t="inlineStr">
        <is>
          <t>Standard-4</t>
        </is>
      </c>
      <c r="F6612" t="n">
        <v>7</v>
      </c>
      <c r="G6612" t="inlineStr">
        <is>
          <t>Justiz, Armee &amp; Polizei</t>
        </is>
      </c>
      <c r="H6612" t="inlineStr">
        <is>
          <t>Q08124</t>
        </is>
      </c>
      <c r="I6612" t="inlineStr">
        <is>
          <t>de</t>
        </is>
      </c>
      <c r="J6612" t="b">
        <v>1</v>
      </c>
      <c r="K6612" t="inlineStr">
        <is>
          <t>df0c4bf1081ac0468d00e66f9b64861d</t>
        </is>
      </c>
      <c r="L6612" t="inlineStr">
        <is>
          <t>df0c4bf1081ac0468d00e66f9b64861d</t>
        </is>
      </c>
      <c r="M6612" t="n">
        <v>171</v>
      </c>
      <c r="N6612" t="n">
        <v>171</v>
      </c>
    </row>
    <row r="6614">
      <c r="A6614" s="1">
        <f>== Cluster 170 – 3 Fragen – alle Fragen identisch ===</f>
        <v/>
      </c>
      <c r="B6614" s="1" t="n"/>
      <c r="C6614" s="1" t="n"/>
      <c r="D6614" s="1" t="n"/>
      <c r="E6614" s="1" t="n"/>
      <c r="F6614" s="1" t="n"/>
      <c r="G6614" s="1" t="n"/>
      <c r="H6614" s="1" t="n"/>
      <c r="I6614" s="1" t="n"/>
      <c r="J6614" s="1" t="n"/>
      <c r="K6614" s="1" t="n"/>
      <c r="L6614" s="1" t="n"/>
      <c r="M6614" s="1" t="n"/>
      <c r="N6614" s="1" t="n"/>
    </row>
    <row r="6615">
      <c r="A6615" t="inlineStr">
        <is>
          <t>ID_Wahl</t>
        </is>
      </c>
      <c r="B6615" t="inlineStr">
        <is>
          <t>Datum</t>
        </is>
      </c>
      <c r="C6615" t="inlineStr">
        <is>
          <t>Frage_ID</t>
        </is>
      </c>
      <c r="D6615" t="inlineStr">
        <is>
          <t>Frage_Text</t>
        </is>
      </c>
      <c r="E6615" t="inlineStr">
        <is>
          <t>Frage_Typ</t>
        </is>
      </c>
      <c r="F6615" t="inlineStr">
        <is>
          <t>Bereich_ID</t>
        </is>
      </c>
      <c r="G6615" t="inlineStr">
        <is>
          <t>Bereich</t>
        </is>
      </c>
      <c r="H6615" t="inlineStr">
        <is>
          <t>ID_gesamt</t>
        </is>
      </c>
      <c r="I6615" t="inlineStr">
        <is>
          <t>Sprache</t>
        </is>
      </c>
      <c r="J6615" t="inlineStr">
        <is>
          <t>Duplikat</t>
        </is>
      </c>
      <c r="K6615" t="inlineStr">
        <is>
          <t>Frage_Hash</t>
        </is>
      </c>
      <c r="L6615" t="inlineStr">
        <is>
          <t>Duplikat_Gruppe</t>
        </is>
      </c>
      <c r="M6615" t="inlineStr">
        <is>
          <t>Cluster_Duplikate</t>
        </is>
      </c>
      <c r="N6615" t="inlineStr">
        <is>
          <t>Cluster_Final</t>
        </is>
      </c>
    </row>
    <row r="6616">
      <c r="A6616" t="n">
        <v>9</v>
      </c>
      <c r="B6616" s="2" t="n">
        <v>43912</v>
      </c>
      <c r="C6616" t="n">
        <v>835</v>
      </c>
      <c r="D6616" t="inlineStr">
        <is>
          <t>Soll das kantonale Transparenzgesetz, welches die kantonale Politikfinanzierung regelt, verschärft werden?</t>
        </is>
      </c>
      <c r="E6616" t="inlineStr">
        <is>
          <t>options4</t>
        </is>
      </c>
      <c r="F6616" t="n">
        <v>5109</v>
      </c>
      <c r="G6616" t="inlineStr">
        <is>
          <t>Politisches System &amp; Digitalisierung</t>
        </is>
      </c>
      <c r="H6616" t="inlineStr">
        <is>
          <t>Q00257</t>
        </is>
      </c>
      <c r="I6616" t="inlineStr">
        <is>
          <t>de</t>
        </is>
      </c>
      <c r="J6616" t="b">
        <v>1</v>
      </c>
      <c r="K6616" t="inlineStr">
        <is>
          <t>8639b48d32deefda0b10fd3483022110</t>
        </is>
      </c>
      <c r="L6616" t="inlineStr">
        <is>
          <t>8639b48d32deefda0b10fd3483022110</t>
        </is>
      </c>
      <c r="M6616" t="n">
        <v>170</v>
      </c>
      <c r="N6616" t="n">
        <v>170</v>
      </c>
    </row>
    <row r="6617">
      <c r="A6617" t="n">
        <v>237</v>
      </c>
      <c r="B6617" t="n">
        <v>2020</v>
      </c>
      <c r="C6617" t="n">
        <v>3720</v>
      </c>
      <c r="D6617" t="inlineStr">
        <is>
          <t>Soll das kantonale Transparenzgesetz, welches die kantonale Politikfinanzierung regelt, verschärft werden?</t>
        </is>
      </c>
      <c r="E6617" t="inlineStr">
        <is>
          <t>Standard-4</t>
        </is>
      </c>
      <c r="F6617" t="n">
        <v>10</v>
      </c>
      <c r="G6617" t="inlineStr">
        <is>
          <t>Politisches System</t>
        </is>
      </c>
      <c r="H6617" t="inlineStr">
        <is>
          <t>Q06093</t>
        </is>
      </c>
      <c r="I6617" t="inlineStr">
        <is>
          <t>de</t>
        </is>
      </c>
      <c r="J6617" t="b">
        <v>1</v>
      </c>
      <c r="K6617" t="inlineStr">
        <is>
          <t>8639b48d32deefda0b10fd3483022110</t>
        </is>
      </c>
      <c r="L6617" t="inlineStr">
        <is>
          <t>8639b48d32deefda0b10fd3483022110</t>
        </is>
      </c>
      <c r="M6617" t="n">
        <v>170</v>
      </c>
      <c r="N6617" t="n">
        <v>170</v>
      </c>
    </row>
    <row r="6618">
      <c r="A6618" t="n">
        <v>237</v>
      </c>
      <c r="B6618" t="n">
        <v>2020</v>
      </c>
      <c r="C6618" t="n">
        <v>3720</v>
      </c>
      <c r="D6618" t="inlineStr">
        <is>
          <t>Soll das kantonale Transparenzgesetz, welches die kantonale Politikfinanzierung regelt, verschärft werden?</t>
        </is>
      </c>
      <c r="E6618" t="inlineStr">
        <is>
          <t>Standard-4</t>
        </is>
      </c>
      <c r="F6618" t="n">
        <v>10</v>
      </c>
      <c r="G6618" t="inlineStr">
        <is>
          <t>Politisches System</t>
        </is>
      </c>
      <c r="H6618" t="inlineStr">
        <is>
          <t>Q08133</t>
        </is>
      </c>
      <c r="I6618" t="inlineStr">
        <is>
          <t>de</t>
        </is>
      </c>
      <c r="J6618" t="b">
        <v>1</v>
      </c>
      <c r="K6618" t="inlineStr">
        <is>
          <t>8639b48d32deefda0b10fd3483022110</t>
        </is>
      </c>
      <c r="L6618" t="inlineStr">
        <is>
          <t>8639b48d32deefda0b10fd3483022110</t>
        </is>
      </c>
      <c r="M6618" t="n">
        <v>170</v>
      </c>
      <c r="N6618" t="n">
        <v>170</v>
      </c>
    </row>
    <row r="6620">
      <c r="A6620" s="1">
        <f>== Cluster 168 – 3 Fragen – alle Fragen identisch ===</f>
        <v/>
      </c>
      <c r="B6620" s="1" t="n"/>
      <c r="C6620" s="1" t="n"/>
      <c r="D6620" s="1" t="n"/>
      <c r="E6620" s="1" t="n"/>
      <c r="F6620" s="1" t="n"/>
      <c r="G6620" s="1" t="n"/>
      <c r="H6620" s="1" t="n"/>
      <c r="I6620" s="1" t="n"/>
      <c r="J6620" s="1" t="n"/>
      <c r="K6620" s="1" t="n"/>
      <c r="L6620" s="1" t="n"/>
      <c r="M6620" s="1" t="n"/>
      <c r="N6620" s="1" t="n"/>
    </row>
    <row r="6621">
      <c r="A6621" t="inlineStr">
        <is>
          <t>ID_Wahl</t>
        </is>
      </c>
      <c r="B6621" t="inlineStr">
        <is>
          <t>Datum</t>
        </is>
      </c>
      <c r="C6621" t="inlineStr">
        <is>
          <t>Frage_ID</t>
        </is>
      </c>
      <c r="D6621" t="inlineStr">
        <is>
          <t>Frage_Text</t>
        </is>
      </c>
      <c r="E6621" t="inlineStr">
        <is>
          <t>Frage_Typ</t>
        </is>
      </c>
      <c r="F6621" t="inlineStr">
        <is>
          <t>Bereich_ID</t>
        </is>
      </c>
      <c r="G6621" t="inlineStr">
        <is>
          <t>Bereich</t>
        </is>
      </c>
      <c r="H6621" t="inlineStr">
        <is>
          <t>ID_gesamt</t>
        </is>
      </c>
      <c r="I6621" t="inlineStr">
        <is>
          <t>Sprache</t>
        </is>
      </c>
      <c r="J6621" t="inlineStr">
        <is>
          <t>Duplikat</t>
        </is>
      </c>
      <c r="K6621" t="inlineStr">
        <is>
          <t>Frage_Hash</t>
        </is>
      </c>
      <c r="L6621" t="inlineStr">
        <is>
          <t>Duplikat_Gruppe</t>
        </is>
      </c>
      <c r="M6621" t="inlineStr">
        <is>
          <t>Cluster_Duplikate</t>
        </is>
      </c>
      <c r="N6621" t="inlineStr">
        <is>
          <t>Cluster_Final</t>
        </is>
      </c>
    </row>
    <row r="6622">
      <c r="A6622" t="n">
        <v>9</v>
      </c>
      <c r="B6622" s="2" t="n">
        <v>43912</v>
      </c>
      <c r="C6622" t="n">
        <v>829</v>
      </c>
      <c r="D6622" t="inlineStr">
        <is>
          <t>Braucht es im Kanton zusätzliche Massnahmen zugunsten des motorisierten Individualverkehrs (z.B. Umfahrungsstrassen, Parkplatzangebot, Strassenausbau)?</t>
        </is>
      </c>
      <c r="E6622" t="inlineStr">
        <is>
          <t>options4</t>
        </is>
      </c>
      <c r="F6622" t="n">
        <v>5064</v>
      </c>
      <c r="G6622" t="inlineStr">
        <is>
          <t>Umwelt, Verkehr &amp; Energie</t>
        </is>
      </c>
      <c r="H6622" t="inlineStr">
        <is>
          <t>Q00255</t>
        </is>
      </c>
      <c r="I6622" t="inlineStr">
        <is>
          <t>de</t>
        </is>
      </c>
      <c r="J6622" t="b">
        <v>1</v>
      </c>
      <c r="K6622" t="inlineStr">
        <is>
          <t>5eb5d812eb6c06d123bfb0268a6e8b73</t>
        </is>
      </c>
      <c r="L6622" t="inlineStr">
        <is>
          <t>5eb5d812eb6c06d123bfb0268a6e8b73</t>
        </is>
      </c>
      <c r="M6622" t="n">
        <v>168</v>
      </c>
      <c r="N6622" t="n">
        <v>168</v>
      </c>
    </row>
    <row r="6623">
      <c r="A6623" t="n">
        <v>237</v>
      </c>
      <c r="B6623" t="n">
        <v>2020</v>
      </c>
      <c r="C6623" t="n">
        <v>3718</v>
      </c>
      <c r="D6623" t="inlineStr">
        <is>
          <t>Braucht es im Kanton zusätzliche Massnahmen zugunsten des motorisierten Individualverkehrs (z.B. Umfahrungsstrassen, Parkplatzangebot, Strassenausbau)?</t>
        </is>
      </c>
      <c r="E6623" t="inlineStr">
        <is>
          <t>Standard-4</t>
        </is>
      </c>
      <c r="F6623" t="n">
        <v>14</v>
      </c>
      <c r="G6623" t="inlineStr">
        <is>
          <t>Verkehr</t>
        </is>
      </c>
      <c r="H6623" t="inlineStr">
        <is>
          <t>Q06107</t>
        </is>
      </c>
      <c r="I6623" t="inlineStr">
        <is>
          <t>de</t>
        </is>
      </c>
      <c r="J6623" t="b">
        <v>1</v>
      </c>
      <c r="K6623" t="inlineStr">
        <is>
          <t>5eb5d812eb6c06d123bfb0268a6e8b73</t>
        </is>
      </c>
      <c r="L6623" t="inlineStr">
        <is>
          <t>5eb5d812eb6c06d123bfb0268a6e8b73</t>
        </is>
      </c>
      <c r="M6623" t="n">
        <v>168</v>
      </c>
      <c r="N6623" t="n">
        <v>168</v>
      </c>
    </row>
    <row r="6624">
      <c r="A6624" t="n">
        <v>237</v>
      </c>
      <c r="B6624" t="n">
        <v>2020</v>
      </c>
      <c r="C6624" t="n">
        <v>3718</v>
      </c>
      <c r="D6624" t="inlineStr">
        <is>
          <t>Braucht es im Kanton zusätzliche Massnahmen zugunsten des motorisierten Individualverkehrs (z.B. Umfahrungsstrassen, Parkplatzangebot, Strassenausbau)?</t>
        </is>
      </c>
      <c r="E6624" t="inlineStr">
        <is>
          <t>Standard-4</t>
        </is>
      </c>
      <c r="F6624" t="n">
        <v>14</v>
      </c>
      <c r="G6624" t="inlineStr">
        <is>
          <t>Verkehr</t>
        </is>
      </c>
      <c r="H6624" t="inlineStr">
        <is>
          <t>Q08147</t>
        </is>
      </c>
      <c r="I6624" t="inlineStr">
        <is>
          <t>de</t>
        </is>
      </c>
      <c r="J6624" t="b">
        <v>1</v>
      </c>
      <c r="K6624" t="inlineStr">
        <is>
          <t>5eb5d812eb6c06d123bfb0268a6e8b73</t>
        </is>
      </c>
      <c r="L6624" t="inlineStr">
        <is>
          <t>5eb5d812eb6c06d123bfb0268a6e8b73</t>
        </is>
      </c>
      <c r="M6624" t="n">
        <v>168</v>
      </c>
      <c r="N6624" t="n">
        <v>168</v>
      </c>
    </row>
    <row r="6626">
      <c r="A6626" s="1">
        <f>== Cluster 167 – 3 Fragen – alle Fragen identisch ===</f>
        <v/>
      </c>
      <c r="B6626" s="1" t="n"/>
      <c r="C6626" s="1" t="n"/>
      <c r="D6626" s="1" t="n"/>
      <c r="E6626" s="1" t="n"/>
      <c r="F6626" s="1" t="n"/>
      <c r="G6626" s="1" t="n"/>
      <c r="H6626" s="1" t="n"/>
      <c r="I6626" s="1" t="n"/>
      <c r="J6626" s="1" t="n"/>
      <c r="K6626" s="1" t="n"/>
      <c r="L6626" s="1" t="n"/>
      <c r="M6626" s="1" t="n"/>
      <c r="N6626" s="1" t="n"/>
    </row>
    <row r="6627">
      <c r="A6627" t="inlineStr">
        <is>
          <t>ID_Wahl</t>
        </is>
      </c>
      <c r="B6627" t="inlineStr">
        <is>
          <t>Datum</t>
        </is>
      </c>
      <c r="C6627" t="inlineStr">
        <is>
          <t>Frage_ID</t>
        </is>
      </c>
      <c r="D6627" t="inlineStr">
        <is>
          <t>Frage_Text</t>
        </is>
      </c>
      <c r="E6627" t="inlineStr">
        <is>
          <t>Frage_Typ</t>
        </is>
      </c>
      <c r="F6627" t="inlineStr">
        <is>
          <t>Bereich_ID</t>
        </is>
      </c>
      <c r="G6627" t="inlineStr">
        <is>
          <t>Bereich</t>
        </is>
      </c>
      <c r="H6627" t="inlineStr">
        <is>
          <t>ID_gesamt</t>
        </is>
      </c>
      <c r="I6627" t="inlineStr">
        <is>
          <t>Sprache</t>
        </is>
      </c>
      <c r="J6627" t="inlineStr">
        <is>
          <t>Duplikat</t>
        </is>
      </c>
      <c r="K6627" t="inlineStr">
        <is>
          <t>Frage_Hash</t>
        </is>
      </c>
      <c r="L6627" t="inlineStr">
        <is>
          <t>Duplikat_Gruppe</t>
        </is>
      </c>
      <c r="M6627" t="inlineStr">
        <is>
          <t>Cluster_Duplikate</t>
        </is>
      </c>
      <c r="N6627" t="inlineStr">
        <is>
          <t>Cluster_Final</t>
        </is>
      </c>
    </row>
    <row r="6628">
      <c r="A6628" t="n">
        <v>9</v>
      </c>
      <c r="B6628" s="2" t="n">
        <v>43912</v>
      </c>
      <c r="C6628" t="n">
        <v>826</v>
      </c>
      <c r="D6628" t="inlineStr">
        <is>
          <t>Würden Sie es begrüssen, wenn der Kanton Schwyz den öffentlichen Verkehr finanziell stärker fördern würde?</t>
        </is>
      </c>
      <c r="E6628" t="inlineStr">
        <is>
          <t>options4</t>
        </is>
      </c>
      <c r="F6628" t="n">
        <v>5064</v>
      </c>
      <c r="G6628" t="inlineStr">
        <is>
          <t>Umwelt, Verkehr &amp; Energie</t>
        </is>
      </c>
      <c r="H6628" t="inlineStr">
        <is>
          <t>Q00254</t>
        </is>
      </c>
      <c r="I6628" t="inlineStr">
        <is>
          <t>de</t>
        </is>
      </c>
      <c r="J6628" t="b">
        <v>1</v>
      </c>
      <c r="K6628" t="inlineStr">
        <is>
          <t>17adcef997737a3959d48678898bed52</t>
        </is>
      </c>
      <c r="L6628" t="inlineStr">
        <is>
          <t>17adcef997737a3959d48678898bed52</t>
        </is>
      </c>
      <c r="M6628" t="n">
        <v>167</v>
      </c>
      <c r="N6628" t="n">
        <v>167</v>
      </c>
    </row>
    <row r="6629">
      <c r="A6629" t="n">
        <v>237</v>
      </c>
      <c r="B6629" t="n">
        <v>2020</v>
      </c>
      <c r="C6629" t="n">
        <v>3717</v>
      </c>
      <c r="D6629" t="inlineStr">
        <is>
          <t>Würden Sie es begrüssen, wenn der Kanton Schwyz den öffentlichen Verkehr finanziell stärker fördern würde?</t>
        </is>
      </c>
      <c r="E6629" t="inlineStr">
        <is>
          <t>Standard-4</t>
        </is>
      </c>
      <c r="F6629" t="n">
        <v>14</v>
      </c>
      <c r="G6629" t="inlineStr">
        <is>
          <t>Verkehr</t>
        </is>
      </c>
      <c r="H6629" t="inlineStr">
        <is>
          <t>Q06106</t>
        </is>
      </c>
      <c r="I6629" t="inlineStr">
        <is>
          <t>de</t>
        </is>
      </c>
      <c r="J6629" t="b">
        <v>1</v>
      </c>
      <c r="K6629" t="inlineStr">
        <is>
          <t>17adcef997737a3959d48678898bed52</t>
        </is>
      </c>
      <c r="L6629" t="inlineStr">
        <is>
          <t>17adcef997737a3959d48678898bed52</t>
        </is>
      </c>
      <c r="M6629" t="n">
        <v>167</v>
      </c>
      <c r="N6629" t="n">
        <v>167</v>
      </c>
    </row>
    <row r="6630">
      <c r="A6630" t="n">
        <v>237</v>
      </c>
      <c r="B6630" t="n">
        <v>2020</v>
      </c>
      <c r="C6630" t="n">
        <v>3717</v>
      </c>
      <c r="D6630" t="inlineStr">
        <is>
          <t>Würden Sie es begrüssen, wenn der Kanton Schwyz den öffentlichen Verkehr finanziell stärker fördern würde?</t>
        </is>
      </c>
      <c r="E6630" t="inlineStr">
        <is>
          <t>Standard-4</t>
        </is>
      </c>
      <c r="F6630" t="n">
        <v>14</v>
      </c>
      <c r="G6630" t="inlineStr">
        <is>
          <t>Verkehr</t>
        </is>
      </c>
      <c r="H6630" t="inlineStr">
        <is>
          <t>Q08146</t>
        </is>
      </c>
      <c r="I6630" t="inlineStr">
        <is>
          <t>de</t>
        </is>
      </c>
      <c r="J6630" t="b">
        <v>1</v>
      </c>
      <c r="K6630" t="inlineStr">
        <is>
          <t>17adcef997737a3959d48678898bed52</t>
        </is>
      </c>
      <c r="L6630" t="inlineStr">
        <is>
          <t>17adcef997737a3959d48678898bed52</t>
        </is>
      </c>
      <c r="M6630" t="n">
        <v>167</v>
      </c>
      <c r="N6630" t="n">
        <v>167</v>
      </c>
    </row>
    <row r="6632">
      <c r="A6632" s="1">
        <f>== Cluster 166 – 3 Fragen – alle Fragen identisch ===</f>
        <v/>
      </c>
      <c r="B6632" s="1" t="n"/>
      <c r="C6632" s="1" t="n"/>
      <c r="D6632" s="1" t="n"/>
      <c r="E6632" s="1" t="n"/>
      <c r="F6632" s="1" t="n"/>
      <c r="G6632" s="1" t="n"/>
      <c r="H6632" s="1" t="n"/>
      <c r="I6632" s="1" t="n"/>
      <c r="J6632" s="1" t="n"/>
      <c r="K6632" s="1" t="n"/>
      <c r="L6632" s="1" t="n"/>
      <c r="M6632" s="1" t="n"/>
      <c r="N6632" s="1" t="n"/>
    </row>
    <row r="6633">
      <c r="A6633" t="inlineStr">
        <is>
          <t>ID_Wahl</t>
        </is>
      </c>
      <c r="B6633" t="inlineStr">
        <is>
          <t>Datum</t>
        </is>
      </c>
      <c r="C6633" t="inlineStr">
        <is>
          <t>Frage_ID</t>
        </is>
      </c>
      <c r="D6633" t="inlineStr">
        <is>
          <t>Frage_Text</t>
        </is>
      </c>
      <c r="E6633" t="inlineStr">
        <is>
          <t>Frage_Typ</t>
        </is>
      </c>
      <c r="F6633" t="inlineStr">
        <is>
          <t>Bereich_ID</t>
        </is>
      </c>
      <c r="G6633" t="inlineStr">
        <is>
          <t>Bereich</t>
        </is>
      </c>
      <c r="H6633" t="inlineStr">
        <is>
          <t>ID_gesamt</t>
        </is>
      </c>
      <c r="I6633" t="inlineStr">
        <is>
          <t>Sprache</t>
        </is>
      </c>
      <c r="J6633" t="inlineStr">
        <is>
          <t>Duplikat</t>
        </is>
      </c>
      <c r="K6633" t="inlineStr">
        <is>
          <t>Frage_Hash</t>
        </is>
      </c>
      <c r="L6633" t="inlineStr">
        <is>
          <t>Duplikat_Gruppe</t>
        </is>
      </c>
      <c r="M6633" t="inlineStr">
        <is>
          <t>Cluster_Duplikate</t>
        </is>
      </c>
      <c r="N6633" t="inlineStr">
        <is>
          <t>Cluster_Final</t>
        </is>
      </c>
    </row>
    <row r="6634">
      <c r="A6634" t="n">
        <v>9</v>
      </c>
      <c r="B6634" s="2" t="n">
        <v>43912</v>
      </c>
      <c r="C6634" t="n">
        <v>823</v>
      </c>
      <c r="D6634" t="inlineStr">
        <is>
          <t xml:space="preserve">Eine kantonale Volksinitiative fordert, dass finanzielle Mittel des Bundes in einen Fonds für Fördermassnahmen zur Einsparung von Energie fliesst. Befürworten Sie dies? </t>
        </is>
      </c>
      <c r="E6634" t="inlineStr">
        <is>
          <t>options4</t>
        </is>
      </c>
      <c r="F6634" t="n">
        <v>5064</v>
      </c>
      <c r="G6634" t="inlineStr">
        <is>
          <t>Umwelt, Verkehr &amp; Energie</t>
        </is>
      </c>
      <c r="H6634" t="inlineStr">
        <is>
          <t>Q00253</t>
        </is>
      </c>
      <c r="I6634" t="inlineStr">
        <is>
          <t>de</t>
        </is>
      </c>
      <c r="J6634" t="b">
        <v>1</v>
      </c>
      <c r="K6634" t="inlineStr">
        <is>
          <t>11f300aa98481d414ef874bf95a3be2a</t>
        </is>
      </c>
      <c r="L6634" t="inlineStr">
        <is>
          <t>11f300aa98481d414ef874bf95a3be2a</t>
        </is>
      </c>
      <c r="M6634" t="n">
        <v>166</v>
      </c>
      <c r="N6634" t="n">
        <v>166</v>
      </c>
    </row>
    <row r="6635">
      <c r="A6635" t="n">
        <v>237</v>
      </c>
      <c r="B6635" t="n">
        <v>2020</v>
      </c>
      <c r="C6635" t="n">
        <v>3716</v>
      </c>
      <c r="D6635" t="inlineStr">
        <is>
          <t xml:space="preserve">Eine kantonale Volksinitiative fordert, dass finanzielle Mittel des Bundes in einen Fonds für Fördermassnahmen zur Einsparung von Energie fliesst. Befürworten Sie dies? </t>
        </is>
      </c>
      <c r="E6635" t="inlineStr">
        <is>
          <t>Standard-4</t>
        </is>
      </c>
      <c r="F6635" t="n">
        <v>13</v>
      </c>
      <c r="G6635" t="inlineStr">
        <is>
          <t>Umweltschutz &amp; Landwirtschaft</t>
        </is>
      </c>
      <c r="H6635" t="inlineStr">
        <is>
          <t>Q06101</t>
        </is>
      </c>
      <c r="I6635" t="inlineStr">
        <is>
          <t>de</t>
        </is>
      </c>
      <c r="J6635" t="b">
        <v>1</v>
      </c>
      <c r="K6635" t="inlineStr">
        <is>
          <t>11f300aa98481d414ef874bf95a3be2a</t>
        </is>
      </c>
      <c r="L6635" t="inlineStr">
        <is>
          <t>11f300aa98481d414ef874bf95a3be2a</t>
        </is>
      </c>
      <c r="M6635" t="n">
        <v>166</v>
      </c>
      <c r="N6635" t="n">
        <v>166</v>
      </c>
    </row>
    <row r="6636">
      <c r="A6636" t="n">
        <v>237</v>
      </c>
      <c r="B6636" t="n">
        <v>2020</v>
      </c>
      <c r="C6636" t="n">
        <v>3716</v>
      </c>
      <c r="D6636" t="inlineStr">
        <is>
          <t xml:space="preserve">Eine kantonale Volksinitiative fordert, dass finanzielle Mittel des Bundes in einen Fonds für Fördermassnahmen zur Einsparung von Energie fliesst. Befürworten Sie dies? </t>
        </is>
      </c>
      <c r="E6636" t="inlineStr">
        <is>
          <t>Standard-4</t>
        </is>
      </c>
      <c r="F6636" t="n">
        <v>13</v>
      </c>
      <c r="G6636" t="inlineStr">
        <is>
          <t>Umweltschutz &amp; Landwirtschaft</t>
        </is>
      </c>
      <c r="H6636" t="inlineStr">
        <is>
          <t>Q08141</t>
        </is>
      </c>
      <c r="I6636" t="inlineStr">
        <is>
          <t>de</t>
        </is>
      </c>
      <c r="J6636" t="b">
        <v>1</v>
      </c>
      <c r="K6636" t="inlineStr">
        <is>
          <t>11f300aa98481d414ef874bf95a3be2a</t>
        </is>
      </c>
      <c r="L6636" t="inlineStr">
        <is>
          <t>11f300aa98481d414ef874bf95a3be2a</t>
        </is>
      </c>
      <c r="M6636" t="n">
        <v>166</v>
      </c>
      <c r="N6636" t="n">
        <v>166</v>
      </c>
    </row>
    <row r="6638">
      <c r="A6638" s="1">
        <f>== Cluster 165 – 3 Fragen – alle Fragen identisch ===</f>
        <v/>
      </c>
      <c r="B6638" s="1" t="n"/>
      <c r="C6638" s="1" t="n"/>
      <c r="D6638" s="1" t="n"/>
      <c r="E6638" s="1" t="n"/>
      <c r="F6638" s="1" t="n"/>
      <c r="G6638" s="1" t="n"/>
      <c r="H6638" s="1" t="n"/>
      <c r="I6638" s="1" t="n"/>
      <c r="J6638" s="1" t="n"/>
      <c r="K6638" s="1" t="n"/>
      <c r="L6638" s="1" t="n"/>
      <c r="M6638" s="1" t="n"/>
      <c r="N6638" s="1" t="n"/>
    </row>
    <row r="6639">
      <c r="A6639" t="inlineStr">
        <is>
          <t>ID_Wahl</t>
        </is>
      </c>
      <c r="B6639" t="inlineStr">
        <is>
          <t>Datum</t>
        </is>
      </c>
      <c r="C6639" t="inlineStr">
        <is>
          <t>Frage_ID</t>
        </is>
      </c>
      <c r="D6639" t="inlineStr">
        <is>
          <t>Frage_Text</t>
        </is>
      </c>
      <c r="E6639" t="inlineStr">
        <is>
          <t>Frage_Typ</t>
        </is>
      </c>
      <c r="F6639" t="inlineStr">
        <is>
          <t>Bereich_ID</t>
        </is>
      </c>
      <c r="G6639" t="inlineStr">
        <is>
          <t>Bereich</t>
        </is>
      </c>
      <c r="H6639" t="inlineStr">
        <is>
          <t>ID_gesamt</t>
        </is>
      </c>
      <c r="I6639" t="inlineStr">
        <is>
          <t>Sprache</t>
        </is>
      </c>
      <c r="J6639" t="inlineStr">
        <is>
          <t>Duplikat</t>
        </is>
      </c>
      <c r="K6639" t="inlineStr">
        <is>
          <t>Frage_Hash</t>
        </is>
      </c>
      <c r="L6639" t="inlineStr">
        <is>
          <t>Duplikat_Gruppe</t>
        </is>
      </c>
      <c r="M6639" t="inlineStr">
        <is>
          <t>Cluster_Duplikate</t>
        </is>
      </c>
      <c r="N6639" t="inlineStr">
        <is>
          <t>Cluster_Final</t>
        </is>
      </c>
    </row>
    <row r="6640">
      <c r="A6640" t="n">
        <v>9</v>
      </c>
      <c r="B6640" s="2" t="n">
        <v>43912</v>
      </c>
      <c r="C6640" t="n">
        <v>811</v>
      </c>
      <c r="D6640" t="inlineStr">
        <is>
          <t>Befürworten Sie eine deutliche Reduktion der Bauzonen im Kanton Schwyz als Massnahme für den Kulturlandschutz?</t>
        </is>
      </c>
      <c r="E6640" t="inlineStr">
        <is>
          <t>options4</t>
        </is>
      </c>
      <c r="F6640" t="n">
        <v>5064</v>
      </c>
      <c r="G6640" t="inlineStr">
        <is>
          <t>Umwelt, Verkehr &amp; Energie</t>
        </is>
      </c>
      <c r="H6640" t="inlineStr">
        <is>
          <t>Q00249</t>
        </is>
      </c>
      <c r="I6640" t="inlineStr">
        <is>
          <t>de</t>
        </is>
      </c>
      <c r="J6640" t="b">
        <v>1</v>
      </c>
      <c r="K6640" t="inlineStr">
        <is>
          <t>2a6f02d43768db41f429e119f22e7bc0</t>
        </is>
      </c>
      <c r="L6640" t="inlineStr">
        <is>
          <t>2a6f02d43768db41f429e119f22e7bc0</t>
        </is>
      </c>
      <c r="M6640" t="n">
        <v>165</v>
      </c>
      <c r="N6640" t="n">
        <v>165</v>
      </c>
    </row>
    <row r="6641">
      <c r="A6641" t="n">
        <v>237</v>
      </c>
      <c r="B6641" t="n">
        <v>2020</v>
      </c>
      <c r="C6641" t="n">
        <v>3712</v>
      </c>
      <c r="D6641" t="inlineStr">
        <is>
          <t>Befürworten Sie eine deutliche Reduktion der Bauzonen im Kanton Schwyz als Massnahme für den Kulturlandschutz?</t>
        </is>
      </c>
      <c r="E6641" t="inlineStr">
        <is>
          <t>Standard-4</t>
        </is>
      </c>
      <c r="F6641" t="n">
        <v>13</v>
      </c>
      <c r="G6641" t="inlineStr">
        <is>
          <t>Umweltschutz &amp; Landwirtschaft</t>
        </is>
      </c>
      <c r="H6641" t="inlineStr">
        <is>
          <t>Q06100</t>
        </is>
      </c>
      <c r="I6641" t="inlineStr">
        <is>
          <t>de</t>
        </is>
      </c>
      <c r="J6641" t="b">
        <v>1</v>
      </c>
      <c r="K6641" t="inlineStr">
        <is>
          <t>2a6f02d43768db41f429e119f22e7bc0</t>
        </is>
      </c>
      <c r="L6641" t="inlineStr">
        <is>
          <t>2a6f02d43768db41f429e119f22e7bc0</t>
        </is>
      </c>
      <c r="M6641" t="n">
        <v>165</v>
      </c>
      <c r="N6641" t="n">
        <v>165</v>
      </c>
    </row>
    <row r="6642">
      <c r="A6642" t="n">
        <v>237</v>
      </c>
      <c r="B6642" t="n">
        <v>2020</v>
      </c>
      <c r="C6642" t="n">
        <v>3712</v>
      </c>
      <c r="D6642" t="inlineStr">
        <is>
          <t>Befürworten Sie eine deutliche Reduktion der Bauzonen im Kanton Schwyz als Massnahme für den Kulturlandschutz?</t>
        </is>
      </c>
      <c r="E6642" t="inlineStr">
        <is>
          <t>Standard-4</t>
        </is>
      </c>
      <c r="F6642" t="n">
        <v>13</v>
      </c>
      <c r="G6642" t="inlineStr">
        <is>
          <t>Umweltschutz &amp; Landwirtschaft</t>
        </is>
      </c>
      <c r="H6642" t="inlineStr">
        <is>
          <t>Q08140</t>
        </is>
      </c>
      <c r="I6642" t="inlineStr">
        <is>
          <t>de</t>
        </is>
      </c>
      <c r="J6642" t="b">
        <v>1</v>
      </c>
      <c r="K6642" t="inlineStr">
        <is>
          <t>2a6f02d43768db41f429e119f22e7bc0</t>
        </is>
      </c>
      <c r="L6642" t="inlineStr">
        <is>
          <t>2a6f02d43768db41f429e119f22e7bc0</t>
        </is>
      </c>
      <c r="M6642" t="n">
        <v>165</v>
      </c>
      <c r="N6642" t="n">
        <v>165</v>
      </c>
    </row>
    <row r="6644">
      <c r="A6644" s="1">
        <f>== Cluster 40 – 3 Fragen – alle Fragen identisch ===</f>
        <v/>
      </c>
      <c r="B6644" s="1" t="n"/>
      <c r="C6644" s="1" t="n"/>
      <c r="D6644" s="1" t="n"/>
      <c r="E6644" s="1" t="n"/>
      <c r="F6644" s="1" t="n"/>
      <c r="G6644" s="1" t="n"/>
      <c r="H6644" s="1" t="n"/>
      <c r="I6644" s="1" t="n"/>
      <c r="J6644" s="1" t="n"/>
      <c r="K6644" s="1" t="n"/>
      <c r="L6644" s="1" t="n"/>
      <c r="M6644" s="1" t="n"/>
      <c r="N6644" s="1" t="n"/>
    </row>
    <row r="6645">
      <c r="A6645" t="inlineStr">
        <is>
          <t>ID_Wahl</t>
        </is>
      </c>
      <c r="B6645" t="inlineStr">
        <is>
          <t>Datum</t>
        </is>
      </c>
      <c r="C6645" t="inlineStr">
        <is>
          <t>Frage_ID</t>
        </is>
      </c>
      <c r="D6645" t="inlineStr">
        <is>
          <t>Frage_Text</t>
        </is>
      </c>
      <c r="E6645" t="inlineStr">
        <is>
          <t>Frage_Typ</t>
        </is>
      </c>
      <c r="F6645" t="inlineStr">
        <is>
          <t>Bereich_ID</t>
        </is>
      </c>
      <c r="G6645" t="inlineStr">
        <is>
          <t>Bereich</t>
        </is>
      </c>
      <c r="H6645" t="inlineStr">
        <is>
          <t>ID_gesamt</t>
        </is>
      </c>
      <c r="I6645" t="inlineStr">
        <is>
          <t>Sprache</t>
        </is>
      </c>
      <c r="J6645" t="inlineStr">
        <is>
          <t>Duplikat</t>
        </is>
      </c>
      <c r="K6645" t="inlineStr">
        <is>
          <t>Frage_Hash</t>
        </is>
      </c>
      <c r="L6645" t="inlineStr">
        <is>
          <t>Duplikat_Gruppe</t>
        </is>
      </c>
      <c r="M6645" t="inlineStr">
        <is>
          <t>Cluster_Duplikate</t>
        </is>
      </c>
      <c r="N6645" t="inlineStr">
        <is>
          <t>Cluster_Final</t>
        </is>
      </c>
    </row>
    <row r="6646">
      <c r="A6646" t="n">
        <v>2</v>
      </c>
      <c r="B6646" s="2" t="n">
        <v>43758</v>
      </c>
      <c r="C6646" t="n">
        <v>141</v>
      </c>
      <c r="D6646" t="inlineStr">
        <is>
          <t>Soll der Bund das Service-Public-Angebot (z.B. ÖV-Verbindungen, Poststellen) in den ländlichen Regionen stärker fördern?</t>
        </is>
      </c>
      <c r="E6646" t="inlineStr">
        <is>
          <t>options4</t>
        </is>
      </c>
      <c r="F6646" t="n">
        <v>4512</v>
      </c>
      <c r="G6646" t="inlineStr">
        <is>
          <t>Wirtschaft &amp; Arbeit</t>
        </is>
      </c>
      <c r="H6646" t="inlineStr">
        <is>
          <t>Q00040</t>
        </is>
      </c>
      <c r="I6646" t="inlineStr">
        <is>
          <t>de</t>
        </is>
      </c>
      <c r="J6646" t="b">
        <v>1</v>
      </c>
      <c r="K6646" t="inlineStr">
        <is>
          <t>96205f82c3696ff4cc2d9802c7dddf68</t>
        </is>
      </c>
      <c r="L6646" t="inlineStr">
        <is>
          <t>96205f82c3696ff4cc2d9802c7dddf68</t>
        </is>
      </c>
      <c r="M6646" t="n">
        <v>40</v>
      </c>
      <c r="N6646" t="n">
        <v>40</v>
      </c>
    </row>
    <row r="6647">
      <c r="A6647" t="n">
        <v>222</v>
      </c>
      <c r="B6647" t="n">
        <v>2019</v>
      </c>
      <c r="C6647" t="n">
        <v>3445</v>
      </c>
      <c r="D6647" t="inlineStr">
        <is>
          <t>Soll der Bund das Service-Public-Angebot (z.B. ÖV-Verbindungen, Poststellen) in den ländlichen Regionen stärker fördern?</t>
        </is>
      </c>
      <c r="E6647" t="inlineStr">
        <is>
          <t>Standard-4</t>
        </is>
      </c>
      <c r="F6647" t="n">
        <v>12</v>
      </c>
      <c r="G6647" t="inlineStr">
        <is>
          <t>Sozialstaat &amp; Familie</t>
        </is>
      </c>
      <c r="H6647" t="inlineStr">
        <is>
          <t>Q05891</t>
        </is>
      </c>
      <c r="I6647" t="inlineStr">
        <is>
          <t>de</t>
        </is>
      </c>
      <c r="J6647" t="b">
        <v>1</v>
      </c>
      <c r="K6647" t="inlineStr">
        <is>
          <t>96205f82c3696ff4cc2d9802c7dddf68</t>
        </is>
      </c>
      <c r="L6647" t="inlineStr">
        <is>
          <t>96205f82c3696ff4cc2d9802c7dddf68</t>
        </is>
      </c>
      <c r="M6647" t="n">
        <v>40</v>
      </c>
      <c r="N6647" t="n">
        <v>40</v>
      </c>
    </row>
    <row r="6648">
      <c r="A6648" t="n">
        <v>222</v>
      </c>
      <c r="B6648" t="n">
        <v>2019</v>
      </c>
      <c r="C6648" t="n">
        <v>3445</v>
      </c>
      <c r="D6648" t="inlineStr">
        <is>
          <t>Soll der Bund das Service-Public-Angebot (z.B. ÖV-Verbindungen, Poststellen) in den ländlichen Regionen stärker fördern?</t>
        </is>
      </c>
      <c r="E6648" t="inlineStr">
        <is>
          <t>Standard-4</t>
        </is>
      </c>
      <c r="F6648" t="n">
        <v>12</v>
      </c>
      <c r="G6648" t="inlineStr">
        <is>
          <t>Sozialstaat &amp; Familie</t>
        </is>
      </c>
      <c r="H6648" t="inlineStr">
        <is>
          <t>Q07638</t>
        </is>
      </c>
      <c r="I6648" t="inlineStr">
        <is>
          <t>de</t>
        </is>
      </c>
      <c r="J6648" t="b">
        <v>1</v>
      </c>
      <c r="K6648" t="inlineStr">
        <is>
          <t>96205f82c3696ff4cc2d9802c7dddf68</t>
        </is>
      </c>
      <c r="L6648" t="inlineStr">
        <is>
          <t>96205f82c3696ff4cc2d9802c7dddf68</t>
        </is>
      </c>
      <c r="M6648" t="n">
        <v>40</v>
      </c>
      <c r="N6648" t="n">
        <v>40</v>
      </c>
    </row>
    <row r="6650">
      <c r="A6650" s="1">
        <f>== Cluster 37 – 3 Fragen – alle Fragen identisch ===</f>
        <v/>
      </c>
      <c r="B6650" s="1" t="n"/>
      <c r="C6650" s="1" t="n"/>
      <c r="D6650" s="1" t="n"/>
      <c r="E6650" s="1" t="n"/>
      <c r="F6650" s="1" t="n"/>
      <c r="G6650" s="1" t="n"/>
      <c r="H6650" s="1" t="n"/>
      <c r="I6650" s="1" t="n"/>
      <c r="J6650" s="1" t="n"/>
      <c r="K6650" s="1" t="n"/>
      <c r="L6650" s="1" t="n"/>
      <c r="M6650" s="1" t="n"/>
      <c r="N6650" s="1" t="n"/>
    </row>
    <row r="6651">
      <c r="A6651" t="inlineStr">
        <is>
          <t>ID_Wahl</t>
        </is>
      </c>
      <c r="B6651" t="inlineStr">
        <is>
          <t>Datum</t>
        </is>
      </c>
      <c r="C6651" t="inlineStr">
        <is>
          <t>Frage_ID</t>
        </is>
      </c>
      <c r="D6651" t="inlineStr">
        <is>
          <t>Frage_Text</t>
        </is>
      </c>
      <c r="E6651" t="inlineStr">
        <is>
          <t>Frage_Typ</t>
        </is>
      </c>
      <c r="F6651" t="inlineStr">
        <is>
          <t>Bereich_ID</t>
        </is>
      </c>
      <c r="G6651" t="inlineStr">
        <is>
          <t>Bereich</t>
        </is>
      </c>
      <c r="H6651" t="inlineStr">
        <is>
          <t>ID_gesamt</t>
        </is>
      </c>
      <c r="I6651" t="inlineStr">
        <is>
          <t>Sprache</t>
        </is>
      </c>
      <c r="J6651" t="inlineStr">
        <is>
          <t>Duplikat</t>
        </is>
      </c>
      <c r="K6651" t="inlineStr">
        <is>
          <t>Frage_Hash</t>
        </is>
      </c>
      <c r="L6651" t="inlineStr">
        <is>
          <t>Duplikat_Gruppe</t>
        </is>
      </c>
      <c r="M6651" t="inlineStr">
        <is>
          <t>Cluster_Duplikate</t>
        </is>
      </c>
      <c r="N6651" t="inlineStr">
        <is>
          <t>Cluster_Final</t>
        </is>
      </c>
    </row>
    <row r="6652">
      <c r="A6652" t="n">
        <v>2</v>
      </c>
      <c r="B6652" s="2" t="n">
        <v>43758</v>
      </c>
      <c r="C6652" t="n">
        <v>128</v>
      </c>
      <c r="D6652" t="inlineStr">
        <is>
          <t>Sollen Schweizer Unternehmen durch die Einführung von Investitionskontrollen besser vor Übernahmen durch ausländische Käufer geschützt werden?</t>
        </is>
      </c>
      <c r="E6652" t="inlineStr">
        <is>
          <t>options4</t>
        </is>
      </c>
      <c r="F6652" t="n">
        <v>4512</v>
      </c>
      <c r="G6652" t="inlineStr">
        <is>
          <t>Wirtschaft &amp; Arbeit</t>
        </is>
      </c>
      <c r="H6652" t="inlineStr">
        <is>
          <t>Q00037</t>
        </is>
      </c>
      <c r="I6652" t="inlineStr">
        <is>
          <t>de</t>
        </is>
      </c>
      <c r="J6652" t="b">
        <v>1</v>
      </c>
      <c r="K6652" t="inlineStr">
        <is>
          <t>5a34d3c66c75215aaf402824acb31562</t>
        </is>
      </c>
      <c r="L6652" t="inlineStr">
        <is>
          <t>5a34d3c66c75215aaf402824acb31562</t>
        </is>
      </c>
      <c r="M6652" t="n">
        <v>37</v>
      </c>
      <c r="N6652" t="n">
        <v>37</v>
      </c>
    </row>
    <row r="6653">
      <c r="A6653" t="n">
        <v>222</v>
      </c>
      <c r="B6653" t="n">
        <v>2019</v>
      </c>
      <c r="C6653" t="n">
        <v>3442</v>
      </c>
      <c r="D6653" t="inlineStr">
        <is>
          <t>Sollen Schweizer Unternehmen durch die Einführung von Investitionskontrollen besser vor Übernahmen durch ausländische Käufer geschützt werden?</t>
        </is>
      </c>
      <c r="E6653" t="inlineStr">
        <is>
          <t>Standard-4</t>
        </is>
      </c>
      <c r="F6653" t="n">
        <v>15</v>
      </c>
      <c r="G6653" t="inlineStr">
        <is>
          <t>Wirtschaft &amp; Arbeit</t>
        </is>
      </c>
      <c r="H6653" t="inlineStr">
        <is>
          <t>Q05911</t>
        </is>
      </c>
      <c r="I6653" t="inlineStr">
        <is>
          <t>de</t>
        </is>
      </c>
      <c r="J6653" t="b">
        <v>1</v>
      </c>
      <c r="K6653" t="inlineStr">
        <is>
          <t>5a34d3c66c75215aaf402824acb31562</t>
        </is>
      </c>
      <c r="L6653" t="inlineStr">
        <is>
          <t>5a34d3c66c75215aaf402824acb31562</t>
        </is>
      </c>
      <c r="M6653" t="n">
        <v>37</v>
      </c>
      <c r="N6653" t="n">
        <v>37</v>
      </c>
    </row>
    <row r="6654">
      <c r="A6654" t="n">
        <v>222</v>
      </c>
      <c r="B6654" t="n">
        <v>2019</v>
      </c>
      <c r="C6654" t="n">
        <v>3442</v>
      </c>
      <c r="D6654" t="inlineStr">
        <is>
          <t>Sollen Schweizer Unternehmen durch die Einführung von Investitionskontrollen besser vor Übernahmen durch ausländische Käufer geschützt werden?</t>
        </is>
      </c>
      <c r="E6654" t="inlineStr">
        <is>
          <t>Standard-4</t>
        </is>
      </c>
      <c r="F6654" t="n">
        <v>15</v>
      </c>
      <c r="G6654" t="inlineStr">
        <is>
          <t>Wirtschaft &amp; Arbeit</t>
        </is>
      </c>
      <c r="H6654" t="inlineStr">
        <is>
          <t>Q07658</t>
        </is>
      </c>
      <c r="I6654" t="inlineStr">
        <is>
          <t>de</t>
        </is>
      </c>
      <c r="J6654" t="b">
        <v>1</v>
      </c>
      <c r="K6654" t="inlineStr">
        <is>
          <t>5a34d3c66c75215aaf402824acb31562</t>
        </is>
      </c>
      <c r="L6654" t="inlineStr">
        <is>
          <t>5a34d3c66c75215aaf402824acb31562</t>
        </is>
      </c>
      <c r="M6654" t="n">
        <v>37</v>
      </c>
      <c r="N6654" t="n">
        <v>37</v>
      </c>
    </row>
    <row r="6656">
      <c r="A6656" s="1">
        <f>== Cluster 66 – 3 Fragen – alle Fragen identisch ===</f>
        <v/>
      </c>
      <c r="B6656" s="1" t="n"/>
      <c r="C6656" s="1" t="n"/>
      <c r="D6656" s="1" t="n"/>
      <c r="E6656" s="1" t="n"/>
      <c r="F6656" s="1" t="n"/>
      <c r="G6656" s="1" t="n"/>
      <c r="H6656" s="1" t="n"/>
      <c r="I6656" s="1" t="n"/>
      <c r="J6656" s="1" t="n"/>
      <c r="K6656" s="1" t="n"/>
      <c r="L6656" s="1" t="n"/>
      <c r="M6656" s="1" t="n"/>
      <c r="N6656" s="1" t="n"/>
    </row>
    <row r="6657">
      <c r="A6657" t="inlineStr">
        <is>
          <t>ID_Wahl</t>
        </is>
      </c>
      <c r="B6657" t="inlineStr">
        <is>
          <t>Datum</t>
        </is>
      </c>
      <c r="C6657" t="inlineStr">
        <is>
          <t>Frage_ID</t>
        </is>
      </c>
      <c r="D6657" t="inlineStr">
        <is>
          <t>Frage_Text</t>
        </is>
      </c>
      <c r="E6657" t="inlineStr">
        <is>
          <t>Frage_Typ</t>
        </is>
      </c>
      <c r="F6657" t="inlineStr">
        <is>
          <t>Bereich_ID</t>
        </is>
      </c>
      <c r="G6657" t="inlineStr">
        <is>
          <t>Bereich</t>
        </is>
      </c>
      <c r="H6657" t="inlineStr">
        <is>
          <t>ID_gesamt</t>
        </is>
      </c>
      <c r="I6657" t="inlineStr">
        <is>
          <t>Sprache</t>
        </is>
      </c>
      <c r="J6657" t="inlineStr">
        <is>
          <t>Duplikat</t>
        </is>
      </c>
      <c r="K6657" t="inlineStr">
        <is>
          <t>Frage_Hash</t>
        </is>
      </c>
      <c r="L6657" t="inlineStr">
        <is>
          <t>Duplikat_Gruppe</t>
        </is>
      </c>
      <c r="M6657" t="inlineStr">
        <is>
          <t>Cluster_Duplikate</t>
        </is>
      </c>
      <c r="N6657" t="inlineStr">
        <is>
          <t>Cluster_Final</t>
        </is>
      </c>
    </row>
    <row r="6658">
      <c r="A6658" t="n">
        <v>2</v>
      </c>
      <c r="B6658" s="2" t="n">
        <v>43758</v>
      </c>
      <c r="C6658" t="n">
        <v>219</v>
      </c>
      <c r="D6658" t="inlineStr">
        <is>
          <t>Befürworten Sie die Kandidatur der Schweiz für einen Sitz im UNO-Sicherheitsrat?</t>
        </is>
      </c>
      <c r="E6658" t="inlineStr">
        <is>
          <t>options4</t>
        </is>
      </c>
      <c r="F6658" t="n">
        <v>4676</v>
      </c>
      <c r="G6658" t="inlineStr">
        <is>
          <t>Aussenbeziehungen</t>
        </is>
      </c>
      <c r="H6658" t="inlineStr">
        <is>
          <t>Q00066</t>
        </is>
      </c>
      <c r="I6658" t="inlineStr">
        <is>
          <t>de</t>
        </is>
      </c>
      <c r="J6658" t="b">
        <v>1</v>
      </c>
      <c r="K6658" t="inlineStr">
        <is>
          <t>aa73a9f6fae50bbd366edcaea427dae6</t>
        </is>
      </c>
      <c r="L6658" t="inlineStr">
        <is>
          <t>aa73a9f6fae50bbd366edcaea427dae6</t>
        </is>
      </c>
      <c r="M6658" t="n">
        <v>66</v>
      </c>
      <c r="N6658" t="n">
        <v>66</v>
      </c>
    </row>
    <row r="6659">
      <c r="A6659" t="n">
        <v>222</v>
      </c>
      <c r="B6659" t="n">
        <v>2019</v>
      </c>
      <c r="C6659" t="n">
        <v>3471</v>
      </c>
      <c r="D6659" t="inlineStr">
        <is>
          <t>Befürworten Sie die Kandidatur der Schweiz für einen Sitz im UNO-Sicherheitsrat?</t>
        </is>
      </c>
      <c r="E6659" t="inlineStr">
        <is>
          <t>Standard-4</t>
        </is>
      </c>
      <c r="F6659" t="n">
        <v>1</v>
      </c>
      <c r="G6659" t="inlineStr">
        <is>
          <t>Aussenpolitik</t>
        </is>
      </c>
      <c r="H6659" t="inlineStr">
        <is>
          <t>Q05845</t>
        </is>
      </c>
      <c r="I6659" t="inlineStr">
        <is>
          <t>de</t>
        </is>
      </c>
      <c r="J6659" t="b">
        <v>1</v>
      </c>
      <c r="K6659" t="inlineStr">
        <is>
          <t>aa73a9f6fae50bbd366edcaea427dae6</t>
        </is>
      </c>
      <c r="L6659" t="inlineStr">
        <is>
          <t>aa73a9f6fae50bbd366edcaea427dae6</t>
        </is>
      </c>
      <c r="M6659" t="n">
        <v>66</v>
      </c>
      <c r="N6659" t="n">
        <v>66</v>
      </c>
    </row>
    <row r="6660">
      <c r="A6660" t="n">
        <v>222</v>
      </c>
      <c r="B6660" t="n">
        <v>2019</v>
      </c>
      <c r="C6660" t="n">
        <v>3471</v>
      </c>
      <c r="D6660" t="inlineStr">
        <is>
          <t>Befürworten Sie die Kandidatur der Schweiz für einen Sitz im UNO-Sicherheitsrat?</t>
        </is>
      </c>
      <c r="E6660" t="inlineStr">
        <is>
          <t>Standard-4</t>
        </is>
      </c>
      <c r="F6660" t="n">
        <v>1</v>
      </c>
      <c r="G6660" t="inlineStr">
        <is>
          <t>Aussenpolitik</t>
        </is>
      </c>
      <c r="H6660" t="inlineStr">
        <is>
          <t>Q07592</t>
        </is>
      </c>
      <c r="I6660" t="inlineStr">
        <is>
          <t>de</t>
        </is>
      </c>
      <c r="J6660" t="b">
        <v>1</v>
      </c>
      <c r="K6660" t="inlineStr">
        <is>
          <t>aa73a9f6fae50bbd366edcaea427dae6</t>
        </is>
      </c>
      <c r="L6660" t="inlineStr">
        <is>
          <t>aa73a9f6fae50bbd366edcaea427dae6</t>
        </is>
      </c>
      <c r="M6660" t="n">
        <v>66</v>
      </c>
      <c r="N6660" t="n">
        <v>66</v>
      </c>
    </row>
    <row r="6662">
      <c r="A6662" s="1">
        <f>== Cluster 59 – 3 Fragen – alle Fragen identisch ===</f>
        <v/>
      </c>
      <c r="B6662" s="1" t="n"/>
      <c r="C6662" s="1" t="n"/>
      <c r="D6662" s="1" t="n"/>
      <c r="E6662" s="1" t="n"/>
      <c r="F6662" s="1" t="n"/>
      <c r="G6662" s="1" t="n"/>
      <c r="H6662" s="1" t="n"/>
      <c r="I6662" s="1" t="n"/>
      <c r="J6662" s="1" t="n"/>
      <c r="K6662" s="1" t="n"/>
      <c r="L6662" s="1" t="n"/>
      <c r="M6662" s="1" t="n"/>
      <c r="N6662" s="1" t="n"/>
    </row>
    <row r="6663">
      <c r="A6663" t="inlineStr">
        <is>
          <t>ID_Wahl</t>
        </is>
      </c>
      <c r="B6663" t="inlineStr">
        <is>
          <t>Datum</t>
        </is>
      </c>
      <c r="C6663" t="inlineStr">
        <is>
          <t>Frage_ID</t>
        </is>
      </c>
      <c r="D6663" t="inlineStr">
        <is>
          <t>Frage_Text</t>
        </is>
      </c>
      <c r="E6663" t="inlineStr">
        <is>
          <t>Frage_Typ</t>
        </is>
      </c>
      <c r="F6663" t="inlineStr">
        <is>
          <t>Bereich_ID</t>
        </is>
      </c>
      <c r="G6663" t="inlineStr">
        <is>
          <t>Bereich</t>
        </is>
      </c>
      <c r="H6663" t="inlineStr">
        <is>
          <t>ID_gesamt</t>
        </is>
      </c>
      <c r="I6663" t="inlineStr">
        <is>
          <t>Sprache</t>
        </is>
      </c>
      <c r="J6663" t="inlineStr">
        <is>
          <t>Duplikat</t>
        </is>
      </c>
      <c r="K6663" t="inlineStr">
        <is>
          <t>Frage_Hash</t>
        </is>
      </c>
      <c r="L6663" t="inlineStr">
        <is>
          <t>Duplikat_Gruppe</t>
        </is>
      </c>
      <c r="M6663" t="inlineStr">
        <is>
          <t>Cluster_Duplikate</t>
        </is>
      </c>
      <c r="N6663" t="inlineStr">
        <is>
          <t>Cluster_Final</t>
        </is>
      </c>
    </row>
    <row r="6664">
      <c r="A6664" t="n">
        <v>2</v>
      </c>
      <c r="B6664" s="2" t="n">
        <v>43758</v>
      </c>
      <c r="C6664" t="n">
        <v>198</v>
      </c>
      <c r="D6664" t="inlineStr">
        <is>
          <t>Würden Sie eine Ausdehnung der rechtlichen Möglichkeiten zur Fahndung mittels DNA-Analyse befürworten?</t>
        </is>
      </c>
      <c r="E6664" t="inlineStr">
        <is>
          <t>options4</t>
        </is>
      </c>
      <c r="F6664" t="n">
        <v>4668</v>
      </c>
      <c r="G6664" t="inlineStr">
        <is>
          <t>Sicherheit &amp; Armee</t>
        </is>
      </c>
      <c r="H6664" t="inlineStr">
        <is>
          <t>Q00059</t>
        </is>
      </c>
      <c r="I6664" t="inlineStr">
        <is>
          <t>de</t>
        </is>
      </c>
      <c r="J6664" t="b">
        <v>1</v>
      </c>
      <c r="K6664" t="inlineStr">
        <is>
          <t>e6700d67d5694999281169cfc044a8c7</t>
        </is>
      </c>
      <c r="L6664" t="inlineStr">
        <is>
          <t>e6700d67d5694999281169cfc044a8c7</t>
        </is>
      </c>
      <c r="M6664" t="n">
        <v>59</v>
      </c>
      <c r="N6664" t="n">
        <v>59</v>
      </c>
    </row>
    <row r="6665">
      <c r="A6665" t="n">
        <v>222</v>
      </c>
      <c r="B6665" t="n">
        <v>2019</v>
      </c>
      <c r="C6665" t="n">
        <v>3464</v>
      </c>
      <c r="D6665" t="inlineStr">
        <is>
          <t>Würden Sie eine Ausdehnung der rechtlichen Möglichkeiten zur Fahndung mittels DNA-Analyse befürworten?</t>
        </is>
      </c>
      <c r="E6665" t="inlineStr">
        <is>
          <t>Standard-4</t>
        </is>
      </c>
      <c r="F6665" t="n">
        <v>7</v>
      </c>
      <c r="G6665" t="inlineStr">
        <is>
          <t>Justiz, Armee &amp; Polizei</t>
        </is>
      </c>
      <c r="H6665" t="inlineStr">
        <is>
          <t>Q05871</t>
        </is>
      </c>
      <c r="I6665" t="inlineStr">
        <is>
          <t>de</t>
        </is>
      </c>
      <c r="J6665" t="b">
        <v>1</v>
      </c>
      <c r="K6665" t="inlineStr">
        <is>
          <t>e6700d67d5694999281169cfc044a8c7</t>
        </is>
      </c>
      <c r="L6665" t="inlineStr">
        <is>
          <t>e6700d67d5694999281169cfc044a8c7</t>
        </is>
      </c>
      <c r="M6665" t="n">
        <v>59</v>
      </c>
      <c r="N6665" t="n">
        <v>59</v>
      </c>
    </row>
    <row r="6666">
      <c r="A6666" t="n">
        <v>222</v>
      </c>
      <c r="B6666" t="n">
        <v>2019</v>
      </c>
      <c r="C6666" t="n">
        <v>3464</v>
      </c>
      <c r="D6666" t="inlineStr">
        <is>
          <t>Würden Sie eine Ausdehnung der rechtlichen Möglichkeiten zur Fahndung mittels DNA-Analyse befürworten?</t>
        </is>
      </c>
      <c r="E6666" t="inlineStr">
        <is>
          <t>Standard-4</t>
        </is>
      </c>
      <c r="F6666" t="n">
        <v>7</v>
      </c>
      <c r="G6666" t="inlineStr">
        <is>
          <t>Justiz, Armee &amp; Polizei</t>
        </is>
      </c>
      <c r="H6666" t="inlineStr">
        <is>
          <t>Q07618</t>
        </is>
      </c>
      <c r="I6666" t="inlineStr">
        <is>
          <t>de</t>
        </is>
      </c>
      <c r="J6666" t="b">
        <v>1</v>
      </c>
      <c r="K6666" t="inlineStr">
        <is>
          <t>e6700d67d5694999281169cfc044a8c7</t>
        </is>
      </c>
      <c r="L6666" t="inlineStr">
        <is>
          <t>e6700d67d5694999281169cfc044a8c7</t>
        </is>
      </c>
      <c r="M6666" t="n">
        <v>59</v>
      </c>
      <c r="N6666" t="n">
        <v>59</v>
      </c>
    </row>
    <row r="6668">
      <c r="A6668" s="1">
        <f>== Cluster 58 – 3 Fragen – alle Fragen identisch ===</f>
        <v/>
      </c>
      <c r="B6668" s="1" t="n"/>
      <c r="C6668" s="1" t="n"/>
      <c r="D6668" s="1" t="n"/>
      <c r="E6668" s="1" t="n"/>
      <c r="F6668" s="1" t="n"/>
      <c r="G6668" s="1" t="n"/>
      <c r="H6668" s="1" t="n"/>
      <c r="I6668" s="1" t="n"/>
      <c r="J6668" s="1" t="n"/>
      <c r="K6668" s="1" t="n"/>
      <c r="L6668" s="1" t="n"/>
      <c r="M6668" s="1" t="n"/>
      <c r="N6668" s="1" t="n"/>
    </row>
    <row r="6669">
      <c r="A6669" t="inlineStr">
        <is>
          <t>ID_Wahl</t>
        </is>
      </c>
      <c r="B6669" t="inlineStr">
        <is>
          <t>Datum</t>
        </is>
      </c>
      <c r="C6669" t="inlineStr">
        <is>
          <t>Frage_ID</t>
        </is>
      </c>
      <c r="D6669" t="inlineStr">
        <is>
          <t>Frage_Text</t>
        </is>
      </c>
      <c r="E6669" t="inlineStr">
        <is>
          <t>Frage_Typ</t>
        </is>
      </c>
      <c r="F6669" t="inlineStr">
        <is>
          <t>Bereich_ID</t>
        </is>
      </c>
      <c r="G6669" t="inlineStr">
        <is>
          <t>Bereich</t>
        </is>
      </c>
      <c r="H6669" t="inlineStr">
        <is>
          <t>ID_gesamt</t>
        </is>
      </c>
      <c r="I6669" t="inlineStr">
        <is>
          <t>Sprache</t>
        </is>
      </c>
      <c r="J6669" t="inlineStr">
        <is>
          <t>Duplikat</t>
        </is>
      </c>
      <c r="K6669" t="inlineStr">
        <is>
          <t>Frage_Hash</t>
        </is>
      </c>
      <c r="L6669" t="inlineStr">
        <is>
          <t>Duplikat_Gruppe</t>
        </is>
      </c>
      <c r="M6669" t="inlineStr">
        <is>
          <t>Cluster_Duplikate</t>
        </is>
      </c>
      <c r="N6669" t="inlineStr">
        <is>
          <t>Cluster_Final</t>
        </is>
      </c>
    </row>
    <row r="6670">
      <c r="A6670" t="n">
        <v>2</v>
      </c>
      <c r="B6670" s="2" t="n">
        <v>43758</v>
      </c>
      <c r="C6670" t="n">
        <v>195</v>
      </c>
      <c r="D6670" t="inlineStr">
        <is>
          <t>Befürworten Sie die Beschaffung neuer Kampfflugzeuge für die Schweizer Armee?</t>
        </is>
      </c>
      <c r="E6670" t="inlineStr">
        <is>
          <t>options4</t>
        </is>
      </c>
      <c r="F6670" t="n">
        <v>4668</v>
      </c>
      <c r="G6670" t="inlineStr">
        <is>
          <t>Sicherheit &amp; Armee</t>
        </is>
      </c>
      <c r="H6670" t="inlineStr">
        <is>
          <t>Q00058</t>
        </is>
      </c>
      <c r="I6670" t="inlineStr">
        <is>
          <t>de</t>
        </is>
      </c>
      <c r="J6670" t="b">
        <v>1</v>
      </c>
      <c r="K6670" t="inlineStr">
        <is>
          <t>265ac98224acbb8a2db1c8de7096ca90</t>
        </is>
      </c>
      <c r="L6670" t="inlineStr">
        <is>
          <t>265ac98224acbb8a2db1c8de7096ca90</t>
        </is>
      </c>
      <c r="M6670" t="n">
        <v>58</v>
      </c>
      <c r="N6670" t="n">
        <v>58</v>
      </c>
    </row>
    <row r="6671">
      <c r="A6671" t="n">
        <v>222</v>
      </c>
      <c r="B6671" t="n">
        <v>2019</v>
      </c>
      <c r="C6671" t="n">
        <v>3463</v>
      </c>
      <c r="D6671" t="inlineStr">
        <is>
          <t>Befürworten Sie die Beschaffung neuer Kampfflugzeuge für die Schweizer Armee?</t>
        </is>
      </c>
      <c r="E6671" t="inlineStr">
        <is>
          <t>Standard-4</t>
        </is>
      </c>
      <c r="F6671" t="n">
        <v>7</v>
      </c>
      <c r="G6671" t="inlineStr">
        <is>
          <t>Justiz, Armee &amp; Polizei</t>
        </is>
      </c>
      <c r="H6671" t="inlineStr">
        <is>
          <t>Q05872</t>
        </is>
      </c>
      <c r="I6671" t="inlineStr">
        <is>
          <t>de</t>
        </is>
      </c>
      <c r="J6671" t="b">
        <v>1</v>
      </c>
      <c r="K6671" t="inlineStr">
        <is>
          <t>265ac98224acbb8a2db1c8de7096ca90</t>
        </is>
      </c>
      <c r="L6671" t="inlineStr">
        <is>
          <t>265ac98224acbb8a2db1c8de7096ca90</t>
        </is>
      </c>
      <c r="M6671" t="n">
        <v>58</v>
      </c>
      <c r="N6671" t="n">
        <v>58</v>
      </c>
    </row>
    <row r="6672">
      <c r="A6672" t="n">
        <v>222</v>
      </c>
      <c r="B6672" t="n">
        <v>2019</v>
      </c>
      <c r="C6672" t="n">
        <v>3463</v>
      </c>
      <c r="D6672" t="inlineStr">
        <is>
          <t>Befürworten Sie die Beschaffung neuer Kampfflugzeuge für die Schweizer Armee?</t>
        </is>
      </c>
      <c r="E6672" t="inlineStr">
        <is>
          <t>Standard-4</t>
        </is>
      </c>
      <c r="F6672" t="n">
        <v>7</v>
      </c>
      <c r="G6672" t="inlineStr">
        <is>
          <t>Justiz, Armee &amp; Polizei</t>
        </is>
      </c>
      <c r="H6672" t="inlineStr">
        <is>
          <t>Q07619</t>
        </is>
      </c>
      <c r="I6672" t="inlineStr">
        <is>
          <t>de</t>
        </is>
      </c>
      <c r="J6672" t="b">
        <v>1</v>
      </c>
      <c r="K6672" t="inlineStr">
        <is>
          <t>265ac98224acbb8a2db1c8de7096ca90</t>
        </is>
      </c>
      <c r="L6672" t="inlineStr">
        <is>
          <t>265ac98224acbb8a2db1c8de7096ca90</t>
        </is>
      </c>
      <c r="M6672" t="n">
        <v>58</v>
      </c>
      <c r="N6672" t="n">
        <v>58</v>
      </c>
    </row>
    <row r="6674">
      <c r="A6674" s="1">
        <f>== Cluster 57 – 3 Fragen – alle Fragen identisch ===</f>
        <v/>
      </c>
      <c r="B6674" s="1" t="n"/>
      <c r="C6674" s="1" t="n"/>
      <c r="D6674" s="1" t="n"/>
      <c r="E6674" s="1" t="n"/>
      <c r="F6674" s="1" t="n"/>
      <c r="G6674" s="1" t="n"/>
      <c r="H6674" s="1" t="n"/>
      <c r="I6674" s="1" t="n"/>
      <c r="J6674" s="1" t="n"/>
      <c r="K6674" s="1" t="n"/>
      <c r="L6674" s="1" t="n"/>
      <c r="M6674" s="1" t="n"/>
      <c r="N6674" s="1" t="n"/>
    </row>
    <row r="6675">
      <c r="A6675" t="inlineStr">
        <is>
          <t>ID_Wahl</t>
        </is>
      </c>
      <c r="B6675" t="inlineStr">
        <is>
          <t>Datum</t>
        </is>
      </c>
      <c r="C6675" t="inlineStr">
        <is>
          <t>Frage_ID</t>
        </is>
      </c>
      <c r="D6675" t="inlineStr">
        <is>
          <t>Frage_Text</t>
        </is>
      </c>
      <c r="E6675" t="inlineStr">
        <is>
          <t>Frage_Typ</t>
        </is>
      </c>
      <c r="F6675" t="inlineStr">
        <is>
          <t>Bereich_ID</t>
        </is>
      </c>
      <c r="G6675" t="inlineStr">
        <is>
          <t>Bereich</t>
        </is>
      </c>
      <c r="H6675" t="inlineStr">
        <is>
          <t>ID_gesamt</t>
        </is>
      </c>
      <c r="I6675" t="inlineStr">
        <is>
          <t>Sprache</t>
        </is>
      </c>
      <c r="J6675" t="inlineStr">
        <is>
          <t>Duplikat</t>
        </is>
      </c>
      <c r="K6675" t="inlineStr">
        <is>
          <t>Frage_Hash</t>
        </is>
      </c>
      <c r="L6675" t="inlineStr">
        <is>
          <t>Duplikat_Gruppe</t>
        </is>
      </c>
      <c r="M6675" t="inlineStr">
        <is>
          <t>Cluster_Duplikate</t>
        </is>
      </c>
      <c r="N6675" t="inlineStr">
        <is>
          <t>Cluster_Final</t>
        </is>
      </c>
    </row>
    <row r="6676">
      <c r="A6676" t="n">
        <v>2</v>
      </c>
      <c r="B6676" s="2" t="n">
        <v>43758</v>
      </c>
      <c r="C6676" t="n">
        <v>192</v>
      </c>
      <c r="D6676" t="inlineStr">
        <is>
          <t>Sollen Exporte von Kriegsmaterial aus der Schweiz verboten werden?</t>
        </is>
      </c>
      <c r="E6676" t="inlineStr">
        <is>
          <t>options4</t>
        </is>
      </c>
      <c r="F6676" t="n">
        <v>4668</v>
      </c>
      <c r="G6676" t="inlineStr">
        <is>
          <t>Sicherheit &amp; Armee</t>
        </is>
      </c>
      <c r="H6676" t="inlineStr">
        <is>
          <t>Q00057</t>
        </is>
      </c>
      <c r="I6676" t="inlineStr">
        <is>
          <t>de</t>
        </is>
      </c>
      <c r="J6676" t="b">
        <v>1</v>
      </c>
      <c r="K6676" t="inlineStr">
        <is>
          <t>c8051fe6af08732f34efb6eb15e4cbe7</t>
        </is>
      </c>
      <c r="L6676" t="inlineStr">
        <is>
          <t>c8051fe6af08732f34efb6eb15e4cbe7</t>
        </is>
      </c>
      <c r="M6676" t="n">
        <v>57</v>
      </c>
      <c r="N6676" t="n">
        <v>57</v>
      </c>
    </row>
    <row r="6677">
      <c r="A6677" t="n">
        <v>222</v>
      </c>
      <c r="B6677" t="n">
        <v>2019</v>
      </c>
      <c r="C6677" t="n">
        <v>3462</v>
      </c>
      <c r="D6677" t="inlineStr">
        <is>
          <t>Sollen Exporte von Kriegsmaterial aus der Schweiz verboten werden?</t>
        </is>
      </c>
      <c r="E6677" t="inlineStr">
        <is>
          <t>Standard-4</t>
        </is>
      </c>
      <c r="F6677" t="n">
        <v>15</v>
      </c>
      <c r="G6677" t="inlineStr">
        <is>
          <t>Wirtschaft &amp; Arbeit</t>
        </is>
      </c>
      <c r="H6677" t="inlineStr">
        <is>
          <t>Q05909</t>
        </is>
      </c>
      <c r="I6677" t="inlineStr">
        <is>
          <t>de</t>
        </is>
      </c>
      <c r="J6677" t="b">
        <v>1</v>
      </c>
      <c r="K6677" t="inlineStr">
        <is>
          <t>c8051fe6af08732f34efb6eb15e4cbe7</t>
        </is>
      </c>
      <c r="L6677" t="inlineStr">
        <is>
          <t>c8051fe6af08732f34efb6eb15e4cbe7</t>
        </is>
      </c>
      <c r="M6677" t="n">
        <v>57</v>
      </c>
      <c r="N6677" t="n">
        <v>57</v>
      </c>
    </row>
    <row r="6678">
      <c r="A6678" t="n">
        <v>222</v>
      </c>
      <c r="B6678" t="n">
        <v>2019</v>
      </c>
      <c r="C6678" t="n">
        <v>3462</v>
      </c>
      <c r="D6678" t="inlineStr">
        <is>
          <t>Sollen Exporte von Kriegsmaterial aus der Schweiz verboten werden?</t>
        </is>
      </c>
      <c r="E6678" t="inlineStr">
        <is>
          <t>Standard-4</t>
        </is>
      </c>
      <c r="F6678" t="n">
        <v>15</v>
      </c>
      <c r="G6678" t="inlineStr">
        <is>
          <t>Wirtschaft &amp; Arbeit</t>
        </is>
      </c>
      <c r="H6678" t="inlineStr">
        <is>
          <t>Q07656</t>
        </is>
      </c>
      <c r="I6678" t="inlineStr">
        <is>
          <t>de</t>
        </is>
      </c>
      <c r="J6678" t="b">
        <v>1</v>
      </c>
      <c r="K6678" t="inlineStr">
        <is>
          <t>c8051fe6af08732f34efb6eb15e4cbe7</t>
        </is>
      </c>
      <c r="L6678" t="inlineStr">
        <is>
          <t>c8051fe6af08732f34efb6eb15e4cbe7</t>
        </is>
      </c>
      <c r="M6678" t="n">
        <v>57</v>
      </c>
      <c r="N6678" t="n">
        <v>57</v>
      </c>
    </row>
    <row r="6680">
      <c r="A6680" s="1">
        <f>== Cluster 385 – 3 Fragen – alle Fragen identisch ===</f>
        <v/>
      </c>
      <c r="B6680" s="1" t="n"/>
      <c r="C6680" s="1" t="n"/>
      <c r="D6680" s="1" t="n"/>
      <c r="E6680" s="1" t="n"/>
      <c r="F6680" s="1" t="n"/>
      <c r="G6680" s="1" t="n"/>
      <c r="H6680" s="1" t="n"/>
      <c r="I6680" s="1" t="n"/>
      <c r="J6680" s="1" t="n"/>
      <c r="K6680" s="1" t="n"/>
      <c r="L6680" s="1" t="n"/>
      <c r="M6680" s="1" t="n"/>
      <c r="N6680" s="1" t="n"/>
    </row>
    <row r="6681">
      <c r="A6681" t="inlineStr">
        <is>
          <t>ID_Wahl</t>
        </is>
      </c>
      <c r="B6681" t="inlineStr">
        <is>
          <t>Datum</t>
        </is>
      </c>
      <c r="C6681" t="inlineStr">
        <is>
          <t>Frage_ID</t>
        </is>
      </c>
      <c r="D6681" t="inlineStr">
        <is>
          <t>Frage_Text</t>
        </is>
      </c>
      <c r="E6681" t="inlineStr">
        <is>
          <t>Frage_Typ</t>
        </is>
      </c>
      <c r="F6681" t="inlineStr">
        <is>
          <t>Bereich_ID</t>
        </is>
      </c>
      <c r="G6681" t="inlineStr">
        <is>
          <t>Bereich</t>
        </is>
      </c>
      <c r="H6681" t="inlineStr">
        <is>
          <t>ID_gesamt</t>
        </is>
      </c>
      <c r="I6681" t="inlineStr">
        <is>
          <t>Sprache</t>
        </is>
      </c>
      <c r="J6681" t="inlineStr">
        <is>
          <t>Duplikat</t>
        </is>
      </c>
      <c r="K6681" t="inlineStr">
        <is>
          <t>Frage_Hash</t>
        </is>
      </c>
      <c r="L6681" t="inlineStr">
        <is>
          <t>Duplikat_Gruppe</t>
        </is>
      </c>
      <c r="M6681" t="inlineStr">
        <is>
          <t>Cluster_Duplikate</t>
        </is>
      </c>
      <c r="N6681" t="inlineStr">
        <is>
          <t>Cluster_Final</t>
        </is>
      </c>
    </row>
    <row r="6682">
      <c r="A6682" t="n">
        <v>71</v>
      </c>
      <c r="B6682" s="2" t="n">
        <v>44311</v>
      </c>
      <c r="C6682" t="n">
        <v>3387</v>
      </c>
      <c r="D6682" t="inlineStr">
        <is>
          <t>Braucht es verstärkte Anstrengungen der Stadt im Bereich Sauberkeit (z.B. zusätzliche Abfalleimer und Reinigungstouren, Entfernung von Sprayereien)?</t>
        </is>
      </c>
      <c r="E6682" t="inlineStr">
        <is>
          <t>options4</t>
        </is>
      </c>
      <c r="F6682" t="n">
        <v>5242</v>
      </c>
      <c r="G6682" t="inlineStr">
        <is>
          <t>Sicherheit &amp; Polizei</t>
        </is>
      </c>
      <c r="H6682" t="inlineStr">
        <is>
          <t>Q01017</t>
        </is>
      </c>
      <c r="I6682" t="inlineStr">
        <is>
          <t>de</t>
        </is>
      </c>
      <c r="J6682" t="b">
        <v>1</v>
      </c>
      <c r="K6682" t="inlineStr">
        <is>
          <t>799d08366ed75be8cf0bd9f1e4fd6f64</t>
        </is>
      </c>
      <c r="L6682" t="inlineStr">
        <is>
          <t>799d08366ed75be8cf0bd9f1e4fd6f64</t>
        </is>
      </c>
      <c r="M6682" t="n">
        <v>385</v>
      </c>
      <c r="N6682" t="n">
        <v>385</v>
      </c>
    </row>
    <row r="6683">
      <c r="A6683" t="n">
        <v>63</v>
      </c>
      <c r="B6683" s="2" t="n">
        <v>44311</v>
      </c>
      <c r="C6683" t="n">
        <v>3386</v>
      </c>
      <c r="D6683" t="inlineStr">
        <is>
          <t>Braucht es verstärkte Anstrengungen der Stadt im Bereich Sauberkeit (z.B. zusätzliche Abfalleimer und Reinigungstouren, Entfernung von Sprayereien)?</t>
        </is>
      </c>
      <c r="E6683" t="inlineStr">
        <is>
          <t>options4</t>
        </is>
      </c>
      <c r="F6683" t="n">
        <v>5239</v>
      </c>
      <c r="G6683" t="inlineStr">
        <is>
          <t>Sicherheit &amp; Polizei</t>
        </is>
      </c>
      <c r="H6683" t="inlineStr">
        <is>
          <t>Q01072</t>
        </is>
      </c>
      <c r="I6683" t="inlineStr">
        <is>
          <t>de</t>
        </is>
      </c>
      <c r="J6683" t="b">
        <v>1</v>
      </c>
      <c r="K6683" t="inlineStr">
        <is>
          <t>799d08366ed75be8cf0bd9f1e4fd6f64</t>
        </is>
      </c>
      <c r="L6683" t="inlineStr">
        <is>
          <t>799d08366ed75be8cf0bd9f1e4fd6f64</t>
        </is>
      </c>
      <c r="M6683" t="n">
        <v>385</v>
      </c>
      <c r="N6683" t="n">
        <v>385</v>
      </c>
    </row>
    <row r="6684">
      <c r="A6684" t="n">
        <v>95</v>
      </c>
      <c r="B6684" s="2" t="n">
        <v>44647</v>
      </c>
      <c r="C6684" t="n">
        <v>5787</v>
      </c>
      <c r="D6684" t="inlineStr">
        <is>
          <t>Braucht es verstärkte Anstrengungen der Stadt im Bereich Sauberkeit (z.B. zusätzliche Abfalleimer und Reinigungstouren, Entfernung von Sprayereien)?</t>
        </is>
      </c>
      <c r="E6684" t="inlineStr">
        <is>
          <t>options4</t>
        </is>
      </c>
      <c r="F6684" t="n">
        <v>5271</v>
      </c>
      <c r="G6684" t="inlineStr">
        <is>
          <t>Sicherheit &amp; Polizei</t>
        </is>
      </c>
      <c r="H6684" t="inlineStr">
        <is>
          <t>Q01770</t>
        </is>
      </c>
      <c r="I6684" t="inlineStr">
        <is>
          <t>de</t>
        </is>
      </c>
      <c r="J6684" t="b">
        <v>1</v>
      </c>
      <c r="K6684" t="inlineStr">
        <is>
          <t>799d08366ed75be8cf0bd9f1e4fd6f64</t>
        </is>
      </c>
      <c r="L6684" t="inlineStr">
        <is>
          <t>799d08366ed75be8cf0bd9f1e4fd6f64</t>
        </is>
      </c>
      <c r="M6684" t="n">
        <v>385</v>
      </c>
      <c r="N6684" t="n">
        <v>385</v>
      </c>
    </row>
    <row r="6686">
      <c r="A6686" s="1">
        <f>== Cluster 153 – 3 Fragen – alle Fragen identisch ===</f>
        <v/>
      </c>
      <c r="B6686" s="1" t="n"/>
      <c r="C6686" s="1" t="n"/>
      <c r="D6686" s="1" t="n"/>
      <c r="E6686" s="1" t="n"/>
      <c r="F6686" s="1" t="n"/>
      <c r="G6686" s="1" t="n"/>
      <c r="H6686" s="1" t="n"/>
      <c r="I6686" s="1" t="n"/>
      <c r="J6686" s="1" t="n"/>
      <c r="K6686" s="1" t="n"/>
      <c r="L6686" s="1" t="n"/>
      <c r="M6686" s="1" t="n"/>
      <c r="N6686" s="1" t="n"/>
    </row>
    <row r="6687">
      <c r="A6687" t="inlineStr">
        <is>
          <t>ID_Wahl</t>
        </is>
      </c>
      <c r="B6687" t="inlineStr">
        <is>
          <t>Datum</t>
        </is>
      </c>
      <c r="C6687" t="inlineStr">
        <is>
          <t>Frage_ID</t>
        </is>
      </c>
      <c r="D6687" t="inlineStr">
        <is>
          <t>Frage_Text</t>
        </is>
      </c>
      <c r="E6687" t="inlineStr">
        <is>
          <t>Frage_Typ</t>
        </is>
      </c>
      <c r="F6687" t="inlineStr">
        <is>
          <t>Bereich_ID</t>
        </is>
      </c>
      <c r="G6687" t="inlineStr">
        <is>
          <t>Bereich</t>
        </is>
      </c>
      <c r="H6687" t="inlineStr">
        <is>
          <t>ID_gesamt</t>
        </is>
      </c>
      <c r="I6687" t="inlineStr">
        <is>
          <t>Sprache</t>
        </is>
      </c>
      <c r="J6687" t="inlineStr">
        <is>
          <t>Duplikat</t>
        </is>
      </c>
      <c r="K6687" t="inlineStr">
        <is>
          <t>Frage_Hash</t>
        </is>
      </c>
      <c r="L6687" t="inlineStr">
        <is>
          <t>Duplikat_Gruppe</t>
        </is>
      </c>
      <c r="M6687" t="inlineStr">
        <is>
          <t>Cluster_Duplikate</t>
        </is>
      </c>
      <c r="N6687" t="inlineStr">
        <is>
          <t>Cluster_Final</t>
        </is>
      </c>
    </row>
    <row r="6688">
      <c r="A6688" t="n">
        <v>9</v>
      </c>
      <c r="B6688" s="2" t="n">
        <v>43912</v>
      </c>
      <c r="C6688" t="n">
        <v>748</v>
      </c>
      <c r="D6688" t="inlineStr">
        <is>
          <t>Befürworten Sie eine Erhöhung der Stipendien für Studierende aus bescheidenen finanziellen Verhältnissen?</t>
        </is>
      </c>
      <c r="E6688" t="inlineStr">
        <is>
          <t>options4</t>
        </is>
      </c>
      <c r="F6688" t="n">
        <v>4904</v>
      </c>
      <c r="G6688" t="inlineStr">
        <is>
          <t>Bildung &amp; Schule</t>
        </is>
      </c>
      <c r="H6688" t="inlineStr">
        <is>
          <t>Q00228</t>
        </is>
      </c>
      <c r="I6688" t="inlineStr">
        <is>
          <t>de</t>
        </is>
      </c>
      <c r="J6688" t="b">
        <v>1</v>
      </c>
      <c r="K6688" t="inlineStr">
        <is>
          <t>179e2bf2c60da0239caca423908280e1</t>
        </is>
      </c>
      <c r="L6688" t="inlineStr">
        <is>
          <t>179e2bf2c60da0239caca423908280e1</t>
        </is>
      </c>
      <c r="M6688" t="n">
        <v>153</v>
      </c>
      <c r="N6688" t="n">
        <v>153</v>
      </c>
    </row>
    <row r="6689">
      <c r="A6689" t="n">
        <v>237</v>
      </c>
      <c r="B6689" t="n">
        <v>2020</v>
      </c>
      <c r="C6689" t="n">
        <v>3691</v>
      </c>
      <c r="D6689" t="inlineStr">
        <is>
          <t>Befürworten Sie eine Erhöhung der Stipendien für Studierende aus bescheidenen finanziellen Verhältnissen?</t>
        </is>
      </c>
      <c r="E6689" t="inlineStr">
        <is>
          <t>Standard-4</t>
        </is>
      </c>
      <c r="F6689" t="n">
        <v>2</v>
      </c>
      <c r="G6689" t="inlineStr">
        <is>
          <t>Bildung</t>
        </is>
      </c>
      <c r="H6689" t="inlineStr">
        <is>
          <t>Q06069</t>
        </is>
      </c>
      <c r="I6689" t="inlineStr">
        <is>
          <t>de</t>
        </is>
      </c>
      <c r="J6689" t="b">
        <v>1</v>
      </c>
      <c r="K6689" t="inlineStr">
        <is>
          <t>179e2bf2c60da0239caca423908280e1</t>
        </is>
      </c>
      <c r="L6689" t="inlineStr">
        <is>
          <t>179e2bf2c60da0239caca423908280e1</t>
        </is>
      </c>
      <c r="M6689" t="n">
        <v>153</v>
      </c>
      <c r="N6689" t="n">
        <v>153</v>
      </c>
    </row>
    <row r="6690">
      <c r="A6690" t="n">
        <v>237</v>
      </c>
      <c r="B6690" t="n">
        <v>2020</v>
      </c>
      <c r="C6690" t="n">
        <v>3691</v>
      </c>
      <c r="D6690" t="inlineStr">
        <is>
          <t>Befürworten Sie eine Erhöhung der Stipendien für Studierende aus bescheidenen finanziellen Verhältnissen?</t>
        </is>
      </c>
      <c r="E6690" t="inlineStr">
        <is>
          <t>Standard-4</t>
        </is>
      </c>
      <c r="F6690" t="n">
        <v>2</v>
      </c>
      <c r="G6690" t="inlineStr">
        <is>
          <t>Bildung</t>
        </is>
      </c>
      <c r="H6690" t="inlineStr">
        <is>
          <t>Q08109</t>
        </is>
      </c>
      <c r="I6690" t="inlineStr">
        <is>
          <t>de</t>
        </is>
      </c>
      <c r="J6690" t="b">
        <v>1</v>
      </c>
      <c r="K6690" t="inlineStr">
        <is>
          <t>179e2bf2c60da0239caca423908280e1</t>
        </is>
      </c>
      <c r="L6690" t="inlineStr">
        <is>
          <t>179e2bf2c60da0239caca423908280e1</t>
        </is>
      </c>
      <c r="M6690" t="n">
        <v>153</v>
      </c>
      <c r="N6690" t="n">
        <v>153</v>
      </c>
    </row>
    <row r="6692">
      <c r="A6692" s="1">
        <f>== Cluster 56 – 3 Fragen – alle Fragen identisch ===</f>
        <v/>
      </c>
      <c r="B6692" s="1" t="n"/>
      <c r="C6692" s="1" t="n"/>
      <c r="D6692" s="1" t="n"/>
      <c r="E6692" s="1" t="n"/>
      <c r="F6692" s="1" t="n"/>
      <c r="G6692" s="1" t="n"/>
      <c r="H6692" s="1" t="n"/>
      <c r="I6692" s="1" t="n"/>
      <c r="J6692" s="1" t="n"/>
      <c r="K6692" s="1" t="n"/>
      <c r="L6692" s="1" t="n"/>
      <c r="M6692" s="1" t="n"/>
      <c r="N6692" s="1" t="n"/>
    </row>
    <row r="6693">
      <c r="A6693" t="inlineStr">
        <is>
          <t>ID_Wahl</t>
        </is>
      </c>
      <c r="B6693" t="inlineStr">
        <is>
          <t>Datum</t>
        </is>
      </c>
      <c r="C6693" t="inlineStr">
        <is>
          <t>Frage_ID</t>
        </is>
      </c>
      <c r="D6693" t="inlineStr">
        <is>
          <t>Frage_Text</t>
        </is>
      </c>
      <c r="E6693" t="inlineStr">
        <is>
          <t>Frage_Typ</t>
        </is>
      </c>
      <c r="F6693" t="inlineStr">
        <is>
          <t>Bereich_ID</t>
        </is>
      </c>
      <c r="G6693" t="inlineStr">
        <is>
          <t>Bereich</t>
        </is>
      </c>
      <c r="H6693" t="inlineStr">
        <is>
          <t>ID_gesamt</t>
        </is>
      </c>
      <c r="I6693" t="inlineStr">
        <is>
          <t>Sprache</t>
        </is>
      </c>
      <c r="J6693" t="inlineStr">
        <is>
          <t>Duplikat</t>
        </is>
      </c>
      <c r="K6693" t="inlineStr">
        <is>
          <t>Frage_Hash</t>
        </is>
      </c>
      <c r="L6693" t="inlineStr">
        <is>
          <t>Duplikat_Gruppe</t>
        </is>
      </c>
      <c r="M6693" t="inlineStr">
        <is>
          <t>Cluster_Duplikate</t>
        </is>
      </c>
      <c r="N6693" t="inlineStr">
        <is>
          <t>Cluster_Final</t>
        </is>
      </c>
    </row>
    <row r="6694">
      <c r="A6694" t="n">
        <v>2</v>
      </c>
      <c r="B6694" s="2" t="n">
        <v>43758</v>
      </c>
      <c r="C6694" t="n">
        <v>189</v>
      </c>
      <c r="D6694" t="inlineStr">
        <is>
          <t>Soll auf die vom Bundesrat vorgeschlagene Verschärfung der Zulassungsbedingungen zum Zivildienst verzichtet werden?</t>
        </is>
      </c>
      <c r="E6694" t="inlineStr">
        <is>
          <t>options4</t>
        </is>
      </c>
      <c r="F6694" t="n">
        <v>4668</v>
      </c>
      <c r="G6694" t="inlineStr">
        <is>
          <t>Sicherheit &amp; Armee</t>
        </is>
      </c>
      <c r="H6694" t="inlineStr">
        <is>
          <t>Q00056</t>
        </is>
      </c>
      <c r="I6694" t="inlineStr">
        <is>
          <t>de</t>
        </is>
      </c>
      <c r="J6694" t="b">
        <v>1</v>
      </c>
      <c r="K6694" t="inlineStr">
        <is>
          <t>05a65700f5e82c66adcd155e39472ca3</t>
        </is>
      </c>
      <c r="L6694" t="inlineStr">
        <is>
          <t>05a65700f5e82c66adcd155e39472ca3</t>
        </is>
      </c>
      <c r="M6694" t="n">
        <v>56</v>
      </c>
      <c r="N6694" t="n">
        <v>56</v>
      </c>
    </row>
    <row r="6695">
      <c r="A6695" t="n">
        <v>222</v>
      </c>
      <c r="B6695" t="n">
        <v>2019</v>
      </c>
      <c r="C6695" t="n">
        <v>3461</v>
      </c>
      <c r="D6695" t="inlineStr">
        <is>
          <t>Soll auf die vom Bundesrat vorgeschlagene Verschärfung der Zulassungsbedingungen zum Zivildienst verzichtet werden?</t>
        </is>
      </c>
      <c r="E6695" t="inlineStr">
        <is>
          <t>Standard-4</t>
        </is>
      </c>
      <c r="F6695" t="n">
        <v>7</v>
      </c>
      <c r="G6695" t="inlineStr">
        <is>
          <t>Justiz, Armee &amp; Polizei</t>
        </is>
      </c>
      <c r="H6695" t="inlineStr">
        <is>
          <t>Q05876</t>
        </is>
      </c>
      <c r="I6695" t="inlineStr">
        <is>
          <t>de</t>
        </is>
      </c>
      <c r="J6695" t="b">
        <v>1</v>
      </c>
      <c r="K6695" t="inlineStr">
        <is>
          <t>05a65700f5e82c66adcd155e39472ca3</t>
        </is>
      </c>
      <c r="L6695" t="inlineStr">
        <is>
          <t>05a65700f5e82c66adcd155e39472ca3</t>
        </is>
      </c>
      <c r="M6695" t="n">
        <v>56</v>
      </c>
      <c r="N6695" t="n">
        <v>56</v>
      </c>
    </row>
    <row r="6696">
      <c r="A6696" t="n">
        <v>222</v>
      </c>
      <c r="B6696" t="n">
        <v>2019</v>
      </c>
      <c r="C6696" t="n">
        <v>3461</v>
      </c>
      <c r="D6696" t="inlineStr">
        <is>
          <t>Soll auf die vom Bundesrat vorgeschlagene Verschärfung der Zulassungsbedingungen zum Zivildienst verzichtet werden?</t>
        </is>
      </c>
      <c r="E6696" t="inlineStr">
        <is>
          <t>Standard-4</t>
        </is>
      </c>
      <c r="F6696" t="n">
        <v>7</v>
      </c>
      <c r="G6696" t="inlineStr">
        <is>
          <t>Justiz, Armee &amp; Polizei</t>
        </is>
      </c>
      <c r="H6696" t="inlineStr">
        <is>
          <t>Q07623</t>
        </is>
      </c>
      <c r="I6696" t="inlineStr">
        <is>
          <t>de</t>
        </is>
      </c>
      <c r="J6696" t="b">
        <v>1</v>
      </c>
      <c r="K6696" t="inlineStr">
        <is>
          <t>05a65700f5e82c66adcd155e39472ca3</t>
        </is>
      </c>
      <c r="L6696" t="inlineStr">
        <is>
          <t>05a65700f5e82c66adcd155e39472ca3</t>
        </is>
      </c>
      <c r="M6696" t="n">
        <v>56</v>
      </c>
      <c r="N6696" t="n">
        <v>56</v>
      </c>
    </row>
    <row r="6698">
      <c r="A6698" s="1">
        <f>== Cluster 55 – 3 Fragen – alle Fragen identisch ===</f>
        <v/>
      </c>
      <c r="B6698" s="1" t="n"/>
      <c r="C6698" s="1" t="n"/>
      <c r="D6698" s="1" t="n"/>
      <c r="E6698" s="1" t="n"/>
      <c r="F6698" s="1" t="n"/>
      <c r="G6698" s="1" t="n"/>
      <c r="H6698" s="1" t="n"/>
      <c r="I6698" s="1" t="n"/>
      <c r="J6698" s="1" t="n"/>
      <c r="K6698" s="1" t="n"/>
      <c r="L6698" s="1" t="n"/>
      <c r="M6698" s="1" t="n"/>
      <c r="N6698" s="1" t="n"/>
    </row>
    <row r="6699">
      <c r="A6699" t="inlineStr">
        <is>
          <t>ID_Wahl</t>
        </is>
      </c>
      <c r="B6699" t="inlineStr">
        <is>
          <t>Datum</t>
        </is>
      </c>
      <c r="C6699" t="inlineStr">
        <is>
          <t>Frage_ID</t>
        </is>
      </c>
      <c r="D6699" t="inlineStr">
        <is>
          <t>Frage_Text</t>
        </is>
      </c>
      <c r="E6699" t="inlineStr">
        <is>
          <t>Frage_Typ</t>
        </is>
      </c>
      <c r="F6699" t="inlineStr">
        <is>
          <t>Bereich_ID</t>
        </is>
      </c>
      <c r="G6699" t="inlineStr">
        <is>
          <t>Bereich</t>
        </is>
      </c>
      <c r="H6699" t="inlineStr">
        <is>
          <t>ID_gesamt</t>
        </is>
      </c>
      <c r="I6699" t="inlineStr">
        <is>
          <t>Sprache</t>
        </is>
      </c>
      <c r="J6699" t="inlineStr">
        <is>
          <t>Duplikat</t>
        </is>
      </c>
      <c r="K6699" t="inlineStr">
        <is>
          <t>Frage_Hash</t>
        </is>
      </c>
      <c r="L6699" t="inlineStr">
        <is>
          <t>Duplikat_Gruppe</t>
        </is>
      </c>
      <c r="M6699" t="inlineStr">
        <is>
          <t>Cluster_Duplikate</t>
        </is>
      </c>
      <c r="N6699" t="inlineStr">
        <is>
          <t>Cluster_Final</t>
        </is>
      </c>
    </row>
    <row r="6700">
      <c r="A6700" t="n">
        <v>2</v>
      </c>
      <c r="B6700" s="2" t="n">
        <v>43758</v>
      </c>
      <c r="C6700" t="n">
        <v>186</v>
      </c>
      <c r="D6700" t="inlineStr">
        <is>
          <t>Befürworten Sie die Senkung des Stimmrechtsalters auf 16 Jahre?</t>
        </is>
      </c>
      <c r="E6700" t="inlineStr">
        <is>
          <t>options4</t>
        </is>
      </c>
      <c r="F6700" t="n">
        <v>4660</v>
      </c>
      <c r="G6700" t="inlineStr">
        <is>
          <t>Staatspolitik</t>
        </is>
      </c>
      <c r="H6700" t="inlineStr">
        <is>
          <t>Q00055</t>
        </is>
      </c>
      <c r="I6700" t="inlineStr">
        <is>
          <t>de</t>
        </is>
      </c>
      <c r="J6700" t="b">
        <v>1</v>
      </c>
      <c r="K6700" t="inlineStr">
        <is>
          <t>fa7402c2710531a6a86cb18d86b0e2db</t>
        </is>
      </c>
      <c r="L6700" t="inlineStr">
        <is>
          <t>fa7402c2710531a6a86cb18d86b0e2db</t>
        </is>
      </c>
      <c r="M6700" t="n">
        <v>55</v>
      </c>
      <c r="N6700" t="n">
        <v>55</v>
      </c>
    </row>
    <row r="6701">
      <c r="A6701" t="n">
        <v>222</v>
      </c>
      <c r="B6701" t="n">
        <v>2019</v>
      </c>
      <c r="C6701" t="n">
        <v>3460</v>
      </c>
      <c r="D6701" t="inlineStr">
        <is>
          <t>Befürworten Sie die Senkung des Stimmrechtsalters auf 16 Jahre?</t>
        </is>
      </c>
      <c r="E6701" t="inlineStr">
        <is>
          <t>Standard-4</t>
        </is>
      </c>
      <c r="F6701" t="n">
        <v>10</v>
      </c>
      <c r="G6701" t="inlineStr">
        <is>
          <t>Politisches System</t>
        </is>
      </c>
      <c r="H6701" t="inlineStr">
        <is>
          <t>Q05884</t>
        </is>
      </c>
      <c r="I6701" t="inlineStr">
        <is>
          <t>de</t>
        </is>
      </c>
      <c r="J6701" t="b">
        <v>1</v>
      </c>
      <c r="K6701" t="inlineStr">
        <is>
          <t>fa7402c2710531a6a86cb18d86b0e2db</t>
        </is>
      </c>
      <c r="L6701" t="inlineStr">
        <is>
          <t>fa7402c2710531a6a86cb18d86b0e2db</t>
        </is>
      </c>
      <c r="M6701" t="n">
        <v>55</v>
      </c>
      <c r="N6701" t="n">
        <v>55</v>
      </c>
    </row>
    <row r="6702">
      <c r="A6702" t="n">
        <v>222</v>
      </c>
      <c r="B6702" t="n">
        <v>2019</v>
      </c>
      <c r="C6702" t="n">
        <v>3460</v>
      </c>
      <c r="D6702" t="inlineStr">
        <is>
          <t>Befürworten Sie die Senkung des Stimmrechtsalters auf 16 Jahre?</t>
        </is>
      </c>
      <c r="E6702" t="inlineStr">
        <is>
          <t>Standard-4</t>
        </is>
      </c>
      <c r="F6702" t="n">
        <v>10</v>
      </c>
      <c r="G6702" t="inlineStr">
        <is>
          <t>Politisches System</t>
        </is>
      </c>
      <c r="H6702" t="inlineStr">
        <is>
          <t>Q07631</t>
        </is>
      </c>
      <c r="I6702" t="inlineStr">
        <is>
          <t>de</t>
        </is>
      </c>
      <c r="J6702" t="b">
        <v>1</v>
      </c>
      <c r="K6702" t="inlineStr">
        <is>
          <t>fa7402c2710531a6a86cb18d86b0e2db</t>
        </is>
      </c>
      <c r="L6702" t="inlineStr">
        <is>
          <t>fa7402c2710531a6a86cb18d86b0e2db</t>
        </is>
      </c>
      <c r="M6702" t="n">
        <v>55</v>
      </c>
      <c r="N6702" t="n">
        <v>55</v>
      </c>
    </row>
    <row r="6704">
      <c r="A6704" s="1">
        <f>== Cluster 82 – 3 Fragen – alle Fragen identisch ===</f>
        <v/>
      </c>
      <c r="B6704" s="1" t="n"/>
      <c r="C6704" s="1" t="n"/>
      <c r="D6704" s="1" t="n"/>
      <c r="E6704" s="1" t="n"/>
      <c r="F6704" s="1" t="n"/>
      <c r="G6704" s="1" t="n"/>
      <c r="H6704" s="1" t="n"/>
      <c r="I6704" s="1" t="n"/>
      <c r="J6704" s="1" t="n"/>
      <c r="K6704" s="1" t="n"/>
      <c r="L6704" s="1" t="n"/>
      <c r="M6704" s="1" t="n"/>
      <c r="N6704" s="1" t="n"/>
    </row>
    <row r="6705">
      <c r="A6705" t="inlineStr">
        <is>
          <t>ID_Wahl</t>
        </is>
      </c>
      <c r="B6705" t="inlineStr">
        <is>
          <t>Datum</t>
        </is>
      </c>
      <c r="C6705" t="inlineStr">
        <is>
          <t>Frage_ID</t>
        </is>
      </c>
      <c r="D6705" t="inlineStr">
        <is>
          <t>Frage_Text</t>
        </is>
      </c>
      <c r="E6705" t="inlineStr">
        <is>
          <t>Frage_Typ</t>
        </is>
      </c>
      <c r="F6705" t="inlineStr">
        <is>
          <t>Bereich_ID</t>
        </is>
      </c>
      <c r="G6705" t="inlineStr">
        <is>
          <t>Bereich</t>
        </is>
      </c>
      <c r="H6705" t="inlineStr">
        <is>
          <t>ID_gesamt</t>
        </is>
      </c>
      <c r="I6705" t="inlineStr">
        <is>
          <t>Sprache</t>
        </is>
      </c>
      <c r="J6705" t="inlineStr">
        <is>
          <t>Duplikat</t>
        </is>
      </c>
      <c r="K6705" t="inlineStr">
        <is>
          <t>Frage_Hash</t>
        </is>
      </c>
      <c r="L6705" t="inlineStr">
        <is>
          <t>Duplikat_Gruppe</t>
        </is>
      </c>
      <c r="M6705" t="inlineStr">
        <is>
          <t>Cluster_Duplikate</t>
        </is>
      </c>
      <c r="N6705" t="inlineStr">
        <is>
          <t>Cluster_Final</t>
        </is>
      </c>
    </row>
    <row r="6706">
      <c r="A6706" t="n">
        <v>10</v>
      </c>
      <c r="B6706" s="2" t="n">
        <v>43940</v>
      </c>
      <c r="C6706" t="n">
        <v>388</v>
      </c>
      <c r="D6706" t="inlineStr">
        <is>
          <t>Befürworten Sie den Entscheid des St.Galler Kantonsrats, mehr finanzielle Mittel für Kulturbeiträge zur Verfügung zu stellen?</t>
        </is>
      </c>
      <c r="E6706" t="inlineStr">
        <is>
          <t>options4</t>
        </is>
      </c>
      <c r="F6706" t="n">
        <v>4977</v>
      </c>
      <c r="G6706" t="inlineStr">
        <is>
          <t>Gesellschaft, Kultur &amp; Ethik</t>
        </is>
      </c>
      <c r="H6706" t="inlineStr">
        <is>
          <t>Q00090</t>
        </is>
      </c>
      <c r="I6706" t="inlineStr">
        <is>
          <t>de</t>
        </is>
      </c>
      <c r="J6706" t="b">
        <v>1</v>
      </c>
      <c r="K6706" t="inlineStr">
        <is>
          <t>e5db924e9519fa3b696f8caead4f7a9b</t>
        </is>
      </c>
      <c r="L6706" t="inlineStr">
        <is>
          <t>e5db924e9519fa3b696f8caead4f7a9b</t>
        </is>
      </c>
      <c r="M6706" t="n">
        <v>82</v>
      </c>
      <c r="N6706" t="n">
        <v>82</v>
      </c>
    </row>
    <row r="6707">
      <c r="A6707" t="n">
        <v>232</v>
      </c>
      <c r="B6707" t="n">
        <v>2020</v>
      </c>
      <c r="C6707" t="n">
        <v>3546</v>
      </c>
      <c r="D6707" t="inlineStr">
        <is>
          <t>Befürworten Sie den Entscheid des St.Galler Kantonsrats, mehr finanzielle Mittel für Kulturbeiträge zur Verfügung zu stellen?</t>
        </is>
      </c>
      <c r="E6707" t="inlineStr">
        <is>
          <t>Standard-4</t>
        </is>
      </c>
      <c r="F6707" t="n">
        <v>8</v>
      </c>
      <c r="G6707" t="inlineStr">
        <is>
          <t>Kultur, Sport &amp; Medien</t>
        </is>
      </c>
      <c r="H6707" t="inlineStr">
        <is>
          <t>Q06037</t>
        </is>
      </c>
      <c r="I6707" t="inlineStr">
        <is>
          <t>de</t>
        </is>
      </c>
      <c r="J6707" t="b">
        <v>1</v>
      </c>
      <c r="K6707" t="inlineStr">
        <is>
          <t>e5db924e9519fa3b696f8caead4f7a9b</t>
        </is>
      </c>
      <c r="L6707" t="inlineStr">
        <is>
          <t>e5db924e9519fa3b696f8caead4f7a9b</t>
        </is>
      </c>
      <c r="M6707" t="n">
        <v>82</v>
      </c>
      <c r="N6707" t="n">
        <v>82</v>
      </c>
    </row>
    <row r="6708">
      <c r="A6708" t="n">
        <v>232</v>
      </c>
      <c r="B6708" t="n">
        <v>2020</v>
      </c>
      <c r="C6708" t="n">
        <v>3546</v>
      </c>
      <c r="D6708" t="inlineStr">
        <is>
          <t>Befürworten Sie den Entscheid des St.Galler Kantonsrats, mehr finanzielle Mittel für Kulturbeiträge zur Verfügung zu stellen?</t>
        </is>
      </c>
      <c r="E6708" t="inlineStr">
        <is>
          <t>Standard-4</t>
        </is>
      </c>
      <c r="F6708" t="n">
        <v>8</v>
      </c>
      <c r="G6708" t="inlineStr">
        <is>
          <t>Kultur, Sport &amp; Medien</t>
        </is>
      </c>
      <c r="H6708" t="inlineStr">
        <is>
          <t>Q07867</t>
        </is>
      </c>
      <c r="I6708" t="inlineStr">
        <is>
          <t>de</t>
        </is>
      </c>
      <c r="J6708" t="b">
        <v>1</v>
      </c>
      <c r="K6708" t="inlineStr">
        <is>
          <t>e5db924e9519fa3b696f8caead4f7a9b</t>
        </is>
      </c>
      <c r="L6708" t="inlineStr">
        <is>
          <t>e5db924e9519fa3b696f8caead4f7a9b</t>
        </is>
      </c>
      <c r="M6708" t="n">
        <v>82</v>
      </c>
      <c r="N6708" t="n">
        <v>82</v>
      </c>
    </row>
    <row r="6710">
      <c r="A6710" s="1">
        <f>== Cluster 81 – 3 Fragen – alle Fragen identisch ===</f>
        <v/>
      </c>
      <c r="B6710" s="1" t="n"/>
      <c r="C6710" s="1" t="n"/>
      <c r="D6710" s="1" t="n"/>
      <c r="E6710" s="1" t="n"/>
      <c r="F6710" s="1" t="n"/>
      <c r="G6710" s="1" t="n"/>
      <c r="H6710" s="1" t="n"/>
      <c r="I6710" s="1" t="n"/>
      <c r="J6710" s="1" t="n"/>
      <c r="K6710" s="1" t="n"/>
      <c r="L6710" s="1" t="n"/>
      <c r="M6710" s="1" t="n"/>
      <c r="N6710" s="1" t="n"/>
    </row>
    <row r="6711">
      <c r="A6711" t="inlineStr">
        <is>
          <t>ID_Wahl</t>
        </is>
      </c>
      <c r="B6711" t="inlineStr">
        <is>
          <t>Datum</t>
        </is>
      </c>
      <c r="C6711" t="inlineStr">
        <is>
          <t>Frage_ID</t>
        </is>
      </c>
      <c r="D6711" t="inlineStr">
        <is>
          <t>Frage_Text</t>
        </is>
      </c>
      <c r="E6711" t="inlineStr">
        <is>
          <t>Frage_Typ</t>
        </is>
      </c>
      <c r="F6711" t="inlineStr">
        <is>
          <t>Bereich_ID</t>
        </is>
      </c>
      <c r="G6711" t="inlineStr">
        <is>
          <t>Bereich</t>
        </is>
      </c>
      <c r="H6711" t="inlineStr">
        <is>
          <t>ID_gesamt</t>
        </is>
      </c>
      <c r="I6711" t="inlineStr">
        <is>
          <t>Sprache</t>
        </is>
      </c>
      <c r="J6711" t="inlineStr">
        <is>
          <t>Duplikat</t>
        </is>
      </c>
      <c r="K6711" t="inlineStr">
        <is>
          <t>Frage_Hash</t>
        </is>
      </c>
      <c r="L6711" t="inlineStr">
        <is>
          <t>Duplikat_Gruppe</t>
        </is>
      </c>
      <c r="M6711" t="inlineStr">
        <is>
          <t>Cluster_Duplikate</t>
        </is>
      </c>
      <c r="N6711" t="inlineStr">
        <is>
          <t>Cluster_Final</t>
        </is>
      </c>
    </row>
    <row r="6712">
      <c r="A6712" t="n">
        <v>10</v>
      </c>
      <c r="B6712" s="2" t="n">
        <v>43940</v>
      </c>
      <c r="C6712" t="n">
        <v>382</v>
      </c>
      <c r="D6712" t="inlineStr">
        <is>
          <t>Soll der Kanton St. Gallen – notfalls auch gegen den Willen der Gemeinden – fixe Durchgangsplätze für einheimische Fahrende einrichten?</t>
        </is>
      </c>
      <c r="E6712" t="inlineStr">
        <is>
          <t>options4</t>
        </is>
      </c>
      <c r="F6712" t="n">
        <v>4977</v>
      </c>
      <c r="G6712" t="inlineStr">
        <is>
          <t>Gesellschaft, Kultur &amp; Ethik</t>
        </is>
      </c>
      <c r="H6712" t="inlineStr">
        <is>
          <t>Q00088</t>
        </is>
      </c>
      <c r="I6712" t="inlineStr">
        <is>
          <t>de</t>
        </is>
      </c>
      <c r="J6712" t="b">
        <v>1</v>
      </c>
      <c r="K6712" t="inlineStr">
        <is>
          <t>542615c66655b53747274bae0615844e</t>
        </is>
      </c>
      <c r="L6712" t="inlineStr">
        <is>
          <t>542615c66655b53747274bae0615844e</t>
        </is>
      </c>
      <c r="M6712" t="n">
        <v>81</v>
      </c>
      <c r="N6712" t="n">
        <v>81</v>
      </c>
    </row>
    <row r="6713">
      <c r="A6713" t="n">
        <v>232</v>
      </c>
      <c r="B6713" t="n">
        <v>2020</v>
      </c>
      <c r="C6713" t="n">
        <v>3544</v>
      </c>
      <c r="D6713" t="inlineStr">
        <is>
          <t>Soll der Kanton St. Gallen – notfalls auch gegen den Willen der Gemeinden – fixe Durchgangsplätze für einheimische Fahrende einrichten?</t>
        </is>
      </c>
      <c r="E6713" t="inlineStr">
        <is>
          <t>Standard-4</t>
        </is>
      </c>
      <c r="F6713" t="n">
        <v>14</v>
      </c>
      <c r="G6713" t="inlineStr">
        <is>
          <t>Verkehr</t>
        </is>
      </c>
      <c r="H6713" t="inlineStr">
        <is>
          <t>Q06056</t>
        </is>
      </c>
      <c r="I6713" t="inlineStr">
        <is>
          <t>de</t>
        </is>
      </c>
      <c r="J6713" t="b">
        <v>1</v>
      </c>
      <c r="K6713" t="inlineStr">
        <is>
          <t>542615c66655b53747274bae0615844e</t>
        </is>
      </c>
      <c r="L6713" t="inlineStr">
        <is>
          <t>542615c66655b53747274bae0615844e</t>
        </is>
      </c>
      <c r="M6713" t="n">
        <v>81</v>
      </c>
      <c r="N6713" t="n">
        <v>81</v>
      </c>
    </row>
    <row r="6714">
      <c r="A6714" t="n">
        <v>232</v>
      </c>
      <c r="B6714" t="n">
        <v>2020</v>
      </c>
      <c r="C6714" t="n">
        <v>3544</v>
      </c>
      <c r="D6714" t="inlineStr">
        <is>
          <t>Soll der Kanton St. Gallen – notfalls auch gegen den Willen der Gemeinden – fixe Durchgangsplätze für einheimische Fahrende einrichten?</t>
        </is>
      </c>
      <c r="E6714" t="inlineStr">
        <is>
          <t>Standard-4</t>
        </is>
      </c>
      <c r="F6714" t="n">
        <v>14</v>
      </c>
      <c r="G6714" t="inlineStr">
        <is>
          <t>Verkehr</t>
        </is>
      </c>
      <c r="H6714" t="inlineStr">
        <is>
          <t>Q07886</t>
        </is>
      </c>
      <c r="I6714" t="inlineStr">
        <is>
          <t>de</t>
        </is>
      </c>
      <c r="J6714" t="b">
        <v>1</v>
      </c>
      <c r="K6714" t="inlineStr">
        <is>
          <t>542615c66655b53747274bae0615844e</t>
        </is>
      </c>
      <c r="L6714" t="inlineStr">
        <is>
          <t>542615c66655b53747274bae0615844e</t>
        </is>
      </c>
      <c r="M6714" t="n">
        <v>81</v>
      </c>
      <c r="N6714" t="n">
        <v>81</v>
      </c>
    </row>
    <row r="6716">
      <c r="A6716" s="1">
        <f>== Cluster 80 – 3 Fragen – alle Fragen identisch ===</f>
        <v/>
      </c>
      <c r="B6716" s="1" t="n"/>
      <c r="C6716" s="1" t="n"/>
      <c r="D6716" s="1" t="n"/>
      <c r="E6716" s="1" t="n"/>
      <c r="F6716" s="1" t="n"/>
      <c r="G6716" s="1" t="n"/>
      <c r="H6716" s="1" t="n"/>
      <c r="I6716" s="1" t="n"/>
      <c r="J6716" s="1" t="n"/>
      <c r="K6716" s="1" t="n"/>
      <c r="L6716" s="1" t="n"/>
      <c r="M6716" s="1" t="n"/>
      <c r="N6716" s="1" t="n"/>
    </row>
    <row r="6717">
      <c r="A6717" t="inlineStr">
        <is>
          <t>ID_Wahl</t>
        </is>
      </c>
      <c r="B6717" t="inlineStr">
        <is>
          <t>Datum</t>
        </is>
      </c>
      <c r="C6717" t="inlineStr">
        <is>
          <t>Frage_ID</t>
        </is>
      </c>
      <c r="D6717" t="inlineStr">
        <is>
          <t>Frage_Text</t>
        </is>
      </c>
      <c r="E6717" t="inlineStr">
        <is>
          <t>Frage_Typ</t>
        </is>
      </c>
      <c r="F6717" t="inlineStr">
        <is>
          <t>Bereich_ID</t>
        </is>
      </c>
      <c r="G6717" t="inlineStr">
        <is>
          <t>Bereich</t>
        </is>
      </c>
      <c r="H6717" t="inlineStr">
        <is>
          <t>ID_gesamt</t>
        </is>
      </c>
      <c r="I6717" t="inlineStr">
        <is>
          <t>Sprache</t>
        </is>
      </c>
      <c r="J6717" t="inlineStr">
        <is>
          <t>Duplikat</t>
        </is>
      </c>
      <c r="K6717" t="inlineStr">
        <is>
          <t>Frage_Hash</t>
        </is>
      </c>
      <c r="L6717" t="inlineStr">
        <is>
          <t>Duplikat_Gruppe</t>
        </is>
      </c>
      <c r="M6717" t="inlineStr">
        <is>
          <t>Cluster_Duplikate</t>
        </is>
      </c>
      <c r="N6717" t="inlineStr">
        <is>
          <t>Cluster_Final</t>
        </is>
      </c>
    </row>
    <row r="6718">
      <c r="A6718" t="n">
        <v>10</v>
      </c>
      <c r="B6718" s="2" t="n">
        <v>43940</v>
      </c>
      <c r="C6718" t="n">
        <v>376</v>
      </c>
      <c r="D6718" t="inlineStr">
        <is>
          <t>Soll der Kanton St. Gallen mehr Mittel für die Integration zugewanderter Personen bereitstellen?</t>
        </is>
      </c>
      <c r="E6718" t="inlineStr">
        <is>
          <t>options4</t>
        </is>
      </c>
      <c r="F6718" t="n">
        <v>4234</v>
      </c>
      <c r="G6718" t="inlineStr">
        <is>
          <t>Migration &amp; Integration</t>
        </is>
      </c>
      <c r="H6718" t="inlineStr">
        <is>
          <t>Q00086</t>
        </is>
      </c>
      <c r="I6718" t="inlineStr">
        <is>
          <t>de</t>
        </is>
      </c>
      <c r="J6718" t="b">
        <v>1</v>
      </c>
      <c r="K6718" t="inlineStr">
        <is>
          <t>fbb860443cbf1ce3349a764b5f2fc265</t>
        </is>
      </c>
      <c r="L6718" t="inlineStr">
        <is>
          <t>fbb860443cbf1ce3349a764b5f2fc265</t>
        </is>
      </c>
      <c r="M6718" t="n">
        <v>80</v>
      </c>
      <c r="N6718" t="n">
        <v>80</v>
      </c>
    </row>
    <row r="6719">
      <c r="A6719" t="n">
        <v>232</v>
      </c>
      <c r="B6719" t="n">
        <v>2020</v>
      </c>
      <c r="C6719" t="n">
        <v>3542</v>
      </c>
      <c r="D6719" t="inlineStr">
        <is>
          <t>Soll der Kanton St. Gallen mehr Mittel für die Integration zugewanderter Personen bereitstellen?</t>
        </is>
      </c>
      <c r="E6719" t="inlineStr">
        <is>
          <t>Standard-4</t>
        </is>
      </c>
      <c r="F6719" t="n">
        <v>9</v>
      </c>
      <c r="G6719" t="inlineStr">
        <is>
          <t>Migration &amp; Integration</t>
        </is>
      </c>
      <c r="H6719" t="inlineStr">
        <is>
          <t>Q06038</t>
        </is>
      </c>
      <c r="I6719" t="inlineStr">
        <is>
          <t>de</t>
        </is>
      </c>
      <c r="J6719" t="b">
        <v>1</v>
      </c>
      <c r="K6719" t="inlineStr">
        <is>
          <t>fbb860443cbf1ce3349a764b5f2fc265</t>
        </is>
      </c>
      <c r="L6719" t="inlineStr">
        <is>
          <t>fbb860443cbf1ce3349a764b5f2fc265</t>
        </is>
      </c>
      <c r="M6719" t="n">
        <v>80</v>
      </c>
      <c r="N6719" t="n">
        <v>80</v>
      </c>
    </row>
    <row r="6720">
      <c r="A6720" t="n">
        <v>232</v>
      </c>
      <c r="B6720" t="n">
        <v>2020</v>
      </c>
      <c r="C6720" t="n">
        <v>3542</v>
      </c>
      <c r="D6720" t="inlineStr">
        <is>
          <t>Soll der Kanton St. Gallen mehr Mittel für die Integration zugewanderter Personen bereitstellen?</t>
        </is>
      </c>
      <c r="E6720" t="inlineStr">
        <is>
          <t>Standard-4</t>
        </is>
      </c>
      <c r="F6720" t="n">
        <v>9</v>
      </c>
      <c r="G6720" t="inlineStr">
        <is>
          <t>Migration &amp; Integration</t>
        </is>
      </c>
      <c r="H6720" t="inlineStr">
        <is>
          <t>Q07868</t>
        </is>
      </c>
      <c r="I6720" t="inlineStr">
        <is>
          <t>de</t>
        </is>
      </c>
      <c r="J6720" t="b">
        <v>1</v>
      </c>
      <c r="K6720" t="inlineStr">
        <is>
          <t>fbb860443cbf1ce3349a764b5f2fc265</t>
        </is>
      </c>
      <c r="L6720" t="inlineStr">
        <is>
          <t>fbb860443cbf1ce3349a764b5f2fc265</t>
        </is>
      </c>
      <c r="M6720" t="n">
        <v>80</v>
      </c>
      <c r="N6720" t="n">
        <v>80</v>
      </c>
    </row>
    <row r="6722">
      <c r="A6722" s="1">
        <f>== Cluster 75 – 3 Fragen – alle Fragen identisch ===</f>
        <v/>
      </c>
      <c r="B6722" s="1" t="n"/>
      <c r="C6722" s="1" t="n"/>
      <c r="D6722" s="1" t="n"/>
      <c r="E6722" s="1" t="n"/>
      <c r="F6722" s="1" t="n"/>
      <c r="G6722" s="1" t="n"/>
      <c r="H6722" s="1" t="n"/>
      <c r="I6722" s="1" t="n"/>
      <c r="J6722" s="1" t="n"/>
      <c r="K6722" s="1" t="n"/>
      <c r="L6722" s="1" t="n"/>
      <c r="M6722" s="1" t="n"/>
      <c r="N6722" s="1" t="n"/>
    </row>
    <row r="6723">
      <c r="A6723" t="inlineStr">
        <is>
          <t>ID_Wahl</t>
        </is>
      </c>
      <c r="B6723" t="inlineStr">
        <is>
          <t>Datum</t>
        </is>
      </c>
      <c r="C6723" t="inlineStr">
        <is>
          <t>Frage_ID</t>
        </is>
      </c>
      <c r="D6723" t="inlineStr">
        <is>
          <t>Frage_Text</t>
        </is>
      </c>
      <c r="E6723" t="inlineStr">
        <is>
          <t>Frage_Typ</t>
        </is>
      </c>
      <c r="F6723" t="inlineStr">
        <is>
          <t>Bereich_ID</t>
        </is>
      </c>
      <c r="G6723" t="inlineStr">
        <is>
          <t>Bereich</t>
        </is>
      </c>
      <c r="H6723" t="inlineStr">
        <is>
          <t>ID_gesamt</t>
        </is>
      </c>
      <c r="I6723" t="inlineStr">
        <is>
          <t>Sprache</t>
        </is>
      </c>
      <c r="J6723" t="inlineStr">
        <is>
          <t>Duplikat</t>
        </is>
      </c>
      <c r="K6723" t="inlineStr">
        <is>
          <t>Frage_Hash</t>
        </is>
      </c>
      <c r="L6723" t="inlineStr">
        <is>
          <t>Duplikat_Gruppe</t>
        </is>
      </c>
      <c r="M6723" t="inlineStr">
        <is>
          <t>Cluster_Duplikate</t>
        </is>
      </c>
      <c r="N6723" t="inlineStr">
        <is>
          <t>Cluster_Final</t>
        </is>
      </c>
    </row>
    <row r="6724">
      <c r="A6724" t="n">
        <v>10</v>
      </c>
      <c r="B6724" s="2" t="n">
        <v>43940</v>
      </c>
      <c r="C6724" t="n">
        <v>349</v>
      </c>
      <c r="D6724" t="inlineStr">
        <is>
          <t>Soll der Kanton familienergänzende Betreuungsstrukturen finanziell stärker unterstützen?</t>
        </is>
      </c>
      <c r="E6724" t="inlineStr">
        <is>
          <t>options4</t>
        </is>
      </c>
      <c r="F6724" t="n">
        <v>4855</v>
      </c>
      <c r="G6724" t="inlineStr">
        <is>
          <t>Sozialstaat, Familie &amp; Gesundheit</t>
        </is>
      </c>
      <c r="H6724" t="inlineStr">
        <is>
          <t>Q00077</t>
        </is>
      </c>
      <c r="I6724" t="inlineStr">
        <is>
          <t>de</t>
        </is>
      </c>
      <c r="J6724" t="b">
        <v>1</v>
      </c>
      <c r="K6724" t="inlineStr">
        <is>
          <t>ea0bedc4fe060c3d0bf085027b1ff704</t>
        </is>
      </c>
      <c r="L6724" t="inlineStr">
        <is>
          <t>ea0bedc4fe060c3d0bf085027b1ff704</t>
        </is>
      </c>
      <c r="M6724" t="n">
        <v>75</v>
      </c>
      <c r="N6724" t="n">
        <v>75</v>
      </c>
    </row>
    <row r="6725">
      <c r="A6725" t="n">
        <v>232</v>
      </c>
      <c r="B6725" t="n">
        <v>2020</v>
      </c>
      <c r="C6725" t="n">
        <v>3533</v>
      </c>
      <c r="D6725" t="inlineStr">
        <is>
          <t>Soll der Kanton familienergänzende Betreuungsstrukturen finanziell stärker unterstützen?</t>
        </is>
      </c>
      <c r="E6725" t="inlineStr">
        <is>
          <t>Standard-4</t>
        </is>
      </c>
      <c r="F6725" t="n">
        <v>12</v>
      </c>
      <c r="G6725" t="inlineStr">
        <is>
          <t>Sozialstaat &amp; Familie</t>
        </is>
      </c>
      <c r="H6725" t="inlineStr">
        <is>
          <t>Q06045</t>
        </is>
      </c>
      <c r="I6725" t="inlineStr">
        <is>
          <t>de</t>
        </is>
      </c>
      <c r="J6725" t="b">
        <v>1</v>
      </c>
      <c r="K6725" t="inlineStr">
        <is>
          <t>ea0bedc4fe060c3d0bf085027b1ff704</t>
        </is>
      </c>
      <c r="L6725" t="inlineStr">
        <is>
          <t>ea0bedc4fe060c3d0bf085027b1ff704</t>
        </is>
      </c>
      <c r="M6725" t="n">
        <v>75</v>
      </c>
      <c r="N6725" t="n">
        <v>75</v>
      </c>
    </row>
    <row r="6726">
      <c r="A6726" t="n">
        <v>232</v>
      </c>
      <c r="B6726" t="n">
        <v>2020</v>
      </c>
      <c r="C6726" t="n">
        <v>3533</v>
      </c>
      <c r="D6726" t="inlineStr">
        <is>
          <t>Soll der Kanton familienergänzende Betreuungsstrukturen finanziell stärker unterstützen?</t>
        </is>
      </c>
      <c r="E6726" t="inlineStr">
        <is>
          <t>Standard-4</t>
        </is>
      </c>
      <c r="F6726" t="n">
        <v>12</v>
      </c>
      <c r="G6726" t="inlineStr">
        <is>
          <t>Sozialstaat &amp; Familie</t>
        </is>
      </c>
      <c r="H6726" t="inlineStr">
        <is>
          <t>Q07875</t>
        </is>
      </c>
      <c r="I6726" t="inlineStr">
        <is>
          <t>de</t>
        </is>
      </c>
      <c r="J6726" t="b">
        <v>1</v>
      </c>
      <c r="K6726" t="inlineStr">
        <is>
          <t>ea0bedc4fe060c3d0bf085027b1ff704</t>
        </is>
      </c>
      <c r="L6726" t="inlineStr">
        <is>
          <t>ea0bedc4fe060c3d0bf085027b1ff704</t>
        </is>
      </c>
      <c r="M6726" t="n">
        <v>75</v>
      </c>
      <c r="N6726" t="n">
        <v>75</v>
      </c>
    </row>
    <row r="6728">
      <c r="A6728" s="1">
        <f>== Cluster 74 – 3 Fragen – alle Fragen identisch ===</f>
        <v/>
      </c>
      <c r="B6728" s="1" t="n"/>
      <c r="C6728" s="1" t="n"/>
      <c r="D6728" s="1" t="n"/>
      <c r="E6728" s="1" t="n"/>
      <c r="F6728" s="1" t="n"/>
      <c r="G6728" s="1" t="n"/>
      <c r="H6728" s="1" t="n"/>
      <c r="I6728" s="1" t="n"/>
      <c r="J6728" s="1" t="n"/>
      <c r="K6728" s="1" t="n"/>
      <c r="L6728" s="1" t="n"/>
      <c r="M6728" s="1" t="n"/>
      <c r="N6728" s="1" t="n"/>
    </row>
    <row r="6729">
      <c r="A6729" t="inlineStr">
        <is>
          <t>ID_Wahl</t>
        </is>
      </c>
      <c r="B6729" t="inlineStr">
        <is>
          <t>Datum</t>
        </is>
      </c>
      <c r="C6729" t="inlineStr">
        <is>
          <t>Frage_ID</t>
        </is>
      </c>
      <c r="D6729" t="inlineStr">
        <is>
          <t>Frage_Text</t>
        </is>
      </c>
      <c r="E6729" t="inlineStr">
        <is>
          <t>Frage_Typ</t>
        </is>
      </c>
      <c r="F6729" t="inlineStr">
        <is>
          <t>Bereich_ID</t>
        </is>
      </c>
      <c r="G6729" t="inlineStr">
        <is>
          <t>Bereich</t>
        </is>
      </c>
      <c r="H6729" t="inlineStr">
        <is>
          <t>ID_gesamt</t>
        </is>
      </c>
      <c r="I6729" t="inlineStr">
        <is>
          <t>Sprache</t>
        </is>
      </c>
      <c r="J6729" t="inlineStr">
        <is>
          <t>Duplikat</t>
        </is>
      </c>
      <c r="K6729" t="inlineStr">
        <is>
          <t>Frage_Hash</t>
        </is>
      </c>
      <c r="L6729" t="inlineStr">
        <is>
          <t>Duplikat_Gruppe</t>
        </is>
      </c>
      <c r="M6729" t="inlineStr">
        <is>
          <t>Cluster_Duplikate</t>
        </is>
      </c>
      <c r="N6729" t="inlineStr">
        <is>
          <t>Cluster_Final</t>
        </is>
      </c>
    </row>
    <row r="6730">
      <c r="A6730" t="n">
        <v>10</v>
      </c>
      <c r="B6730" s="2" t="n">
        <v>43940</v>
      </c>
      <c r="C6730" t="n">
        <v>346</v>
      </c>
      <c r="D6730" t="inlineStr">
        <is>
          <t>Befürworten Sie die Spitalstrategie des Regierungsrats (Konzentration von neun auf vier Spitalstandorte und fünf 24h-Notfallzentren)?</t>
        </is>
      </c>
      <c r="E6730" t="inlineStr">
        <is>
          <t>options4</t>
        </is>
      </c>
      <c r="F6730" t="n">
        <v>4855</v>
      </c>
      <c r="G6730" t="inlineStr">
        <is>
          <t>Sozialstaat, Familie &amp; Gesundheit</t>
        </is>
      </c>
      <c r="H6730" t="inlineStr">
        <is>
          <t>Q00076</t>
        </is>
      </c>
      <c r="I6730" t="inlineStr">
        <is>
          <t>de</t>
        </is>
      </c>
      <c r="J6730" t="b">
        <v>1</v>
      </c>
      <c r="K6730" t="inlineStr">
        <is>
          <t>106e7625208995bff7f7005fdc79841a</t>
        </is>
      </c>
      <c r="L6730" t="inlineStr">
        <is>
          <t>106e7625208995bff7f7005fdc79841a</t>
        </is>
      </c>
      <c r="M6730" t="n">
        <v>74</v>
      </c>
      <c r="N6730" t="n">
        <v>74</v>
      </c>
    </row>
    <row r="6731">
      <c r="A6731" t="n">
        <v>232</v>
      </c>
      <c r="B6731" t="n">
        <v>2020</v>
      </c>
      <c r="C6731" t="n">
        <v>3531</v>
      </c>
      <c r="D6731" t="inlineStr">
        <is>
          <t>Befürworten Sie die Spitalstrategie des Regierungsrats (Konzentration von neun auf vier Spitalstandorte und fünf 24h-Notfallzentren)?</t>
        </is>
      </c>
      <c r="E6731" t="inlineStr">
        <is>
          <t>Standard-4</t>
        </is>
      </c>
      <c r="F6731" t="n">
        <v>6</v>
      </c>
      <c r="G6731" t="inlineStr">
        <is>
          <t>Gesundheit</t>
        </is>
      </c>
      <c r="H6731" t="inlineStr">
        <is>
          <t>Q06031</t>
        </is>
      </c>
      <c r="I6731" t="inlineStr">
        <is>
          <t>de</t>
        </is>
      </c>
      <c r="J6731" t="b">
        <v>1</v>
      </c>
      <c r="K6731" t="inlineStr">
        <is>
          <t>106e7625208995bff7f7005fdc79841a</t>
        </is>
      </c>
      <c r="L6731" t="inlineStr">
        <is>
          <t>106e7625208995bff7f7005fdc79841a</t>
        </is>
      </c>
      <c r="M6731" t="n">
        <v>74</v>
      </c>
      <c r="N6731" t="n">
        <v>74</v>
      </c>
    </row>
    <row r="6732">
      <c r="A6732" t="n">
        <v>232</v>
      </c>
      <c r="B6732" t="n">
        <v>2020</v>
      </c>
      <c r="C6732" t="n">
        <v>3531</v>
      </c>
      <c r="D6732" t="inlineStr">
        <is>
          <t>Befürworten Sie die Spitalstrategie des Regierungsrats (Konzentration von neun auf vier Spitalstandorte und fünf 24h-Notfallzentren)?</t>
        </is>
      </c>
      <c r="E6732" t="inlineStr">
        <is>
          <t>Standard-4</t>
        </is>
      </c>
      <c r="F6732" t="n">
        <v>6</v>
      </c>
      <c r="G6732" t="inlineStr">
        <is>
          <t>Gesundheit</t>
        </is>
      </c>
      <c r="H6732" t="inlineStr">
        <is>
          <t>Q07861</t>
        </is>
      </c>
      <c r="I6732" t="inlineStr">
        <is>
          <t>de</t>
        </is>
      </c>
      <c r="J6732" t="b">
        <v>1</v>
      </c>
      <c r="K6732" t="inlineStr">
        <is>
          <t>106e7625208995bff7f7005fdc79841a</t>
        </is>
      </c>
      <c r="L6732" t="inlineStr">
        <is>
          <t>106e7625208995bff7f7005fdc79841a</t>
        </is>
      </c>
      <c r="M6732" t="n">
        <v>74</v>
      </c>
      <c r="N6732" t="n">
        <v>74</v>
      </c>
    </row>
    <row r="6734">
      <c r="A6734" s="1">
        <f>== Cluster 618 – 3 Fragen – alle Fragen identisch ===</f>
        <v/>
      </c>
      <c r="B6734" s="1" t="n"/>
      <c r="C6734" s="1" t="n"/>
      <c r="D6734" s="1" t="n"/>
      <c r="E6734" s="1" t="n"/>
      <c r="F6734" s="1" t="n"/>
      <c r="G6734" s="1" t="n"/>
      <c r="H6734" s="1" t="n"/>
      <c r="I6734" s="1" t="n"/>
      <c r="J6734" s="1" t="n"/>
      <c r="K6734" s="1" t="n"/>
      <c r="L6734" s="1" t="n"/>
      <c r="M6734" s="1" t="n"/>
      <c r="N6734" s="1" t="n"/>
    </row>
    <row r="6735">
      <c r="A6735" t="inlineStr">
        <is>
          <t>ID_Wahl</t>
        </is>
      </c>
      <c r="B6735" t="inlineStr">
        <is>
          <t>Datum</t>
        </is>
      </c>
      <c r="C6735" t="inlineStr">
        <is>
          <t>Frage_ID</t>
        </is>
      </c>
      <c r="D6735" t="inlineStr">
        <is>
          <t>Frage_Text</t>
        </is>
      </c>
      <c r="E6735" t="inlineStr">
        <is>
          <t>Frage_Typ</t>
        </is>
      </c>
      <c r="F6735" t="inlineStr">
        <is>
          <t>Bereich_ID</t>
        </is>
      </c>
      <c r="G6735" t="inlineStr">
        <is>
          <t>Bereich</t>
        </is>
      </c>
      <c r="H6735" t="inlineStr">
        <is>
          <t>ID_gesamt</t>
        </is>
      </c>
      <c r="I6735" t="inlineStr">
        <is>
          <t>Sprache</t>
        </is>
      </c>
      <c r="J6735" t="inlineStr">
        <is>
          <t>Duplikat</t>
        </is>
      </c>
      <c r="K6735" t="inlineStr">
        <is>
          <t>Frage_Hash</t>
        </is>
      </c>
      <c r="L6735" t="inlineStr">
        <is>
          <t>Duplikat_Gruppe</t>
        </is>
      </c>
      <c r="M6735" t="inlineStr">
        <is>
          <t>Cluster_Duplikate</t>
        </is>
      </c>
      <c r="N6735" t="inlineStr">
        <is>
          <t>Cluster_Final</t>
        </is>
      </c>
    </row>
    <row r="6736">
      <c r="A6736" t="n">
        <v>76</v>
      </c>
      <c r="B6736" t="n">
        <v>2015</v>
      </c>
      <c r="C6736" t="n">
        <v>1164</v>
      </c>
      <c r="D6736" t="inlineStr">
        <is>
          <t>Befürworten Sie eine personelle Aufstockung der Kantonspolizei?</t>
        </is>
      </c>
      <c r="E6736" t="inlineStr">
        <is>
          <t>Standard-4</t>
        </is>
      </c>
      <c r="F6736" t="n">
        <v>7</v>
      </c>
      <c r="G6736" t="inlineStr">
        <is>
          <t>Justiz, Armee &amp; Polizei</t>
        </is>
      </c>
      <c r="H6736" t="inlineStr">
        <is>
          <t>Q04528</t>
        </is>
      </c>
      <c r="I6736" t="inlineStr">
        <is>
          <t>de</t>
        </is>
      </c>
      <c r="J6736" t="b">
        <v>1</v>
      </c>
      <c r="K6736" t="inlineStr">
        <is>
          <t>a4249b5b714ca3c3cea3856834c7c1f9</t>
        </is>
      </c>
      <c r="L6736" t="inlineStr">
        <is>
          <t>a4249b5b714ca3c3cea3856834c7c1f9</t>
        </is>
      </c>
      <c r="M6736" t="n">
        <v>618</v>
      </c>
      <c r="N6736" t="n">
        <v>618</v>
      </c>
    </row>
    <row r="6737">
      <c r="A6737" t="n">
        <v>76</v>
      </c>
      <c r="B6737" t="n">
        <v>2015</v>
      </c>
      <c r="C6737" t="n">
        <v>1164</v>
      </c>
      <c r="D6737" t="inlineStr">
        <is>
          <t>Befürworten Sie eine personelle Aufstockung der Kantonspolizei?</t>
        </is>
      </c>
      <c r="E6737" t="inlineStr">
        <is>
          <t>Standard-4</t>
        </is>
      </c>
      <c r="F6737" t="n">
        <v>7</v>
      </c>
      <c r="G6737" t="inlineStr">
        <is>
          <t>Justiz, Armee &amp; Polizei</t>
        </is>
      </c>
      <c r="H6737" t="inlineStr">
        <is>
          <t>Q06524</t>
        </is>
      </c>
      <c r="I6737" t="inlineStr">
        <is>
          <t>de</t>
        </is>
      </c>
      <c r="J6737" t="b">
        <v>1</v>
      </c>
      <c r="K6737" t="inlineStr">
        <is>
          <t>a4249b5b714ca3c3cea3856834c7c1f9</t>
        </is>
      </c>
      <c r="L6737" t="inlineStr">
        <is>
          <t>a4249b5b714ca3c3cea3856834c7c1f9</t>
        </is>
      </c>
      <c r="M6737" t="n">
        <v>618</v>
      </c>
      <c r="N6737" t="n">
        <v>618</v>
      </c>
    </row>
    <row r="6738">
      <c r="A6738" t="n">
        <v>4</v>
      </c>
      <c r="B6738" t="n">
        <v>2011</v>
      </c>
      <c r="C6738" t="n">
        <v>107</v>
      </c>
      <c r="D6738" t="inlineStr">
        <is>
          <t>Befürworten Sie eine personelle Aufstockung der Kantonspolizei?</t>
        </is>
      </c>
      <c r="E6738" t="inlineStr">
        <is>
          <t>Standard-4</t>
        </is>
      </c>
      <c r="F6738" t="n">
        <v>7</v>
      </c>
      <c r="G6738" t="inlineStr">
        <is>
          <t>Justiz, Armee &amp; Polizei</t>
        </is>
      </c>
      <c r="H6738" t="inlineStr">
        <is>
          <t>Q06810</t>
        </is>
      </c>
      <c r="I6738" t="inlineStr">
        <is>
          <t>de</t>
        </is>
      </c>
      <c r="J6738" t="b">
        <v>1</v>
      </c>
      <c r="K6738" t="inlineStr">
        <is>
          <t>a4249b5b714ca3c3cea3856834c7c1f9</t>
        </is>
      </c>
      <c r="L6738" t="inlineStr">
        <is>
          <t>a4249b5b714ca3c3cea3856834c7c1f9</t>
        </is>
      </c>
      <c r="M6738" t="n">
        <v>618</v>
      </c>
      <c r="N6738" t="n">
        <v>618</v>
      </c>
    </row>
    <row r="6740">
      <c r="A6740" s="1">
        <f>== Cluster 588 – 3 Fragen – alle Fragen identisch ===</f>
        <v/>
      </c>
      <c r="B6740" s="1" t="n"/>
      <c r="C6740" s="1" t="n"/>
      <c r="D6740" s="1" t="n"/>
      <c r="E6740" s="1" t="n"/>
      <c r="F6740" s="1" t="n"/>
      <c r="G6740" s="1" t="n"/>
      <c r="H6740" s="1" t="n"/>
      <c r="I6740" s="1" t="n"/>
      <c r="J6740" s="1" t="n"/>
      <c r="K6740" s="1" t="n"/>
      <c r="L6740" s="1" t="n"/>
      <c r="M6740" s="1" t="n"/>
      <c r="N6740" s="1" t="n"/>
    </row>
    <row r="6741">
      <c r="A6741" t="inlineStr">
        <is>
          <t>ID_Wahl</t>
        </is>
      </c>
      <c r="B6741" t="inlineStr">
        <is>
          <t>Datum</t>
        </is>
      </c>
      <c r="C6741" t="inlineStr">
        <is>
          <t>Frage_ID</t>
        </is>
      </c>
      <c r="D6741" t="inlineStr">
        <is>
          <t>Frage_Text</t>
        </is>
      </c>
      <c r="E6741" t="inlineStr">
        <is>
          <t>Frage_Typ</t>
        </is>
      </c>
      <c r="F6741" t="inlineStr">
        <is>
          <t>Bereich_ID</t>
        </is>
      </c>
      <c r="G6741" t="inlineStr">
        <is>
          <t>Bereich</t>
        </is>
      </c>
      <c r="H6741" t="inlineStr">
        <is>
          <t>ID_gesamt</t>
        </is>
      </c>
      <c r="I6741" t="inlineStr">
        <is>
          <t>Sprache</t>
        </is>
      </c>
      <c r="J6741" t="inlineStr">
        <is>
          <t>Duplikat</t>
        </is>
      </c>
      <c r="K6741" t="inlineStr">
        <is>
          <t>Frage_Hash</t>
        </is>
      </c>
      <c r="L6741" t="inlineStr">
        <is>
          <t>Duplikat_Gruppe</t>
        </is>
      </c>
      <c r="M6741" t="inlineStr">
        <is>
          <t>Cluster_Duplikate</t>
        </is>
      </c>
      <c r="N6741" t="inlineStr">
        <is>
          <t>Cluster_Final</t>
        </is>
      </c>
    </row>
    <row r="6742">
      <c r="A6742" t="n">
        <v>1124</v>
      </c>
      <c r="B6742" s="2" t="n">
        <v>45585</v>
      </c>
      <c r="C6742" t="n">
        <v>32958</v>
      </c>
      <c r="D6742" t="inlineStr">
        <is>
          <t>Sollen Schweizer Unternehmen, deren Tochterfirmen oder Zulieferer im Ausland tätig sind, zur Einhaltung von Sozial- und Umweltstandards verpflichtet werden (Konzernverantwortung)?</t>
        </is>
      </c>
      <c r="E6742" t="inlineStr">
        <is>
          <t>options4</t>
        </is>
      </c>
      <c r="F6742" t="n">
        <v>11624</v>
      </c>
      <c r="G6742" t="inlineStr">
        <is>
          <t>Wirtschaft &amp; Arbeit</t>
        </is>
      </c>
      <c r="H6742" t="inlineStr">
        <is>
          <t>Q03388</t>
        </is>
      </c>
      <c r="I6742" t="inlineStr">
        <is>
          <t>de</t>
        </is>
      </c>
      <c r="J6742" t="b">
        <v>1</v>
      </c>
      <c r="K6742" t="inlineStr">
        <is>
          <t>2c1ff9d35e880bd8a7f51aa5dc4461fc</t>
        </is>
      </c>
      <c r="L6742" t="inlineStr">
        <is>
          <t>2c1ff9d35e880bd8a7f51aa5dc4461fc</t>
        </is>
      </c>
      <c r="M6742" t="n">
        <v>588</v>
      </c>
      <c r="N6742" t="n">
        <v>588</v>
      </c>
    </row>
    <row r="6743">
      <c r="A6743" t="n">
        <v>1125</v>
      </c>
      <c r="B6743" s="2" t="n">
        <v>45585</v>
      </c>
      <c r="C6743" t="n">
        <v>32908</v>
      </c>
      <c r="D6743" t="inlineStr">
        <is>
          <t>Sollen Schweizer Unternehmen, deren Tochterfirmen oder Zulieferer im Ausland tätig sind, zur Einhaltung von Sozial- und Umweltstandards verpflichtet werden (Konzernverantwortung)?</t>
        </is>
      </c>
      <c r="E6743" t="inlineStr">
        <is>
          <t>options4</t>
        </is>
      </c>
      <c r="F6743" t="n">
        <v>11612</v>
      </c>
      <c r="G6743" t="inlineStr">
        <is>
          <t>Wirtschaft &amp; Arbeit</t>
        </is>
      </c>
      <c r="H6743" t="inlineStr">
        <is>
          <t>Q03438</t>
        </is>
      </c>
      <c r="I6743" t="inlineStr">
        <is>
          <t>de</t>
        </is>
      </c>
      <c r="J6743" t="b">
        <v>1</v>
      </c>
      <c r="K6743" t="inlineStr">
        <is>
          <t>2c1ff9d35e880bd8a7f51aa5dc4461fc</t>
        </is>
      </c>
      <c r="L6743" t="inlineStr">
        <is>
          <t>2c1ff9d35e880bd8a7f51aa5dc4461fc</t>
        </is>
      </c>
      <c r="M6743" t="n">
        <v>588</v>
      </c>
      <c r="N6743" t="n">
        <v>588</v>
      </c>
    </row>
    <row r="6744">
      <c r="A6744" t="n">
        <v>1137</v>
      </c>
      <c r="B6744" s="2" t="n">
        <v>45725</v>
      </c>
      <c r="C6744" t="n">
        <v>33254</v>
      </c>
      <c r="D6744" t="inlineStr">
        <is>
          <t>Sollen Schweizer Unternehmen, deren Tochterfirmen oder Zulieferer im Ausland tätig sind, zur Einhaltung von Sozial- und Umweltstandards verpflichtet werden (Konzernverantwortung)?</t>
        </is>
      </c>
      <c r="E6744" t="inlineStr">
        <is>
          <t>options4</t>
        </is>
      </c>
      <c r="F6744" t="n">
        <v>11692</v>
      </c>
      <c r="G6744" t="inlineStr">
        <is>
          <t>Wirtschaft &amp; Arbeit</t>
        </is>
      </c>
      <c r="H6744" t="inlineStr">
        <is>
          <t>Q03635</t>
        </is>
      </c>
      <c r="I6744" t="inlineStr">
        <is>
          <t>de</t>
        </is>
      </c>
      <c r="J6744" t="b">
        <v>1</v>
      </c>
      <c r="K6744" t="inlineStr">
        <is>
          <t>2c1ff9d35e880bd8a7f51aa5dc4461fc</t>
        </is>
      </c>
      <c r="L6744" t="inlineStr">
        <is>
          <t>2c1ff9d35e880bd8a7f51aa5dc4461fc</t>
        </is>
      </c>
      <c r="M6744" t="n">
        <v>588</v>
      </c>
      <c r="N6744" t="n">
        <v>588</v>
      </c>
    </row>
    <row r="6746">
      <c r="A6746" s="1">
        <f>== Cluster 137 – 3 Fragen – alle Fragen identisch ===</f>
        <v/>
      </c>
      <c r="B6746" s="1" t="n"/>
      <c r="C6746" s="1" t="n"/>
      <c r="D6746" s="1" t="n"/>
      <c r="E6746" s="1" t="n"/>
      <c r="F6746" s="1" t="n"/>
      <c r="G6746" s="1" t="n"/>
      <c r="H6746" s="1" t="n"/>
      <c r="I6746" s="1" t="n"/>
      <c r="J6746" s="1" t="n"/>
      <c r="K6746" s="1" t="n"/>
      <c r="L6746" s="1" t="n"/>
      <c r="M6746" s="1" t="n"/>
      <c r="N6746" s="1" t="n"/>
    </row>
    <row r="6747">
      <c r="A6747" t="inlineStr">
        <is>
          <t>ID_Wahl</t>
        </is>
      </c>
      <c r="B6747" t="inlineStr">
        <is>
          <t>Datum</t>
        </is>
      </c>
      <c r="C6747" t="inlineStr">
        <is>
          <t>Frage_ID</t>
        </is>
      </c>
      <c r="D6747" t="inlineStr">
        <is>
          <t>Frage_Text</t>
        </is>
      </c>
      <c r="E6747" t="inlineStr">
        <is>
          <t>Frage_Typ</t>
        </is>
      </c>
      <c r="F6747" t="inlineStr">
        <is>
          <t>Bereich_ID</t>
        </is>
      </c>
      <c r="G6747" t="inlineStr">
        <is>
          <t>Bereich</t>
        </is>
      </c>
      <c r="H6747" t="inlineStr">
        <is>
          <t>ID_gesamt</t>
        </is>
      </c>
      <c r="I6747" t="inlineStr">
        <is>
          <t>Sprache</t>
        </is>
      </c>
      <c r="J6747" t="inlineStr">
        <is>
          <t>Duplikat</t>
        </is>
      </c>
      <c r="K6747" t="inlineStr">
        <is>
          <t>Frage_Hash</t>
        </is>
      </c>
      <c r="L6747" t="inlineStr">
        <is>
          <t>Duplikat_Gruppe</t>
        </is>
      </c>
      <c r="M6747" t="inlineStr">
        <is>
          <t>Cluster_Duplikate</t>
        </is>
      </c>
      <c r="N6747" t="inlineStr">
        <is>
          <t>Cluster_Final</t>
        </is>
      </c>
    </row>
    <row r="6748">
      <c r="A6748" t="n">
        <v>8</v>
      </c>
      <c r="B6748" s="2" t="n">
        <v>43905</v>
      </c>
      <c r="C6748" t="n">
        <v>535</v>
      </c>
      <c r="D6748" t="inlineStr">
        <is>
          <t>Sollen neu auch Unternehmen statt nur Personen eine Gastgewerbebewilligung (z.B. Wirtepatent) beantragen können?</t>
        </is>
      </c>
      <c r="E6748" t="inlineStr">
        <is>
          <t>options4</t>
        </is>
      </c>
      <c r="F6748" t="n">
        <v>4518</v>
      </c>
      <c r="G6748" t="inlineStr">
        <is>
          <t>Wirtschaft &amp; Arbeit</t>
        </is>
      </c>
      <c r="H6748" t="inlineStr">
        <is>
          <t>Q00195</t>
        </is>
      </c>
      <c r="I6748" t="inlineStr">
        <is>
          <t>de</t>
        </is>
      </c>
      <c r="J6748" t="b">
        <v>1</v>
      </c>
      <c r="K6748" t="inlineStr">
        <is>
          <t>f5110f7f6910aafbd9731f3eeee49594</t>
        </is>
      </c>
      <c r="L6748" t="inlineStr">
        <is>
          <t>f5110f7f6910aafbd9731f3eeee49594</t>
        </is>
      </c>
      <c r="M6748" t="n">
        <v>137</v>
      </c>
      <c r="N6748" t="n">
        <v>137</v>
      </c>
    </row>
    <row r="6749">
      <c r="A6749" t="n">
        <v>234</v>
      </c>
      <c r="B6749" t="n">
        <v>2020</v>
      </c>
      <c r="C6749" t="n">
        <v>3608</v>
      </c>
      <c r="D6749" t="inlineStr">
        <is>
          <t>Sollen neu auch Unternehmen statt nur Personen eine Gastgewerbebewilligung (z.B. Wirtepatent) beantragen können?</t>
        </is>
      </c>
      <c r="E6749" t="inlineStr">
        <is>
          <t>Standard-4</t>
        </is>
      </c>
      <c r="F6749" t="n">
        <v>15</v>
      </c>
      <c r="G6749" t="inlineStr">
        <is>
          <t>Wirtschaft &amp; Arbeit</t>
        </is>
      </c>
      <c r="H6749" t="inlineStr">
        <is>
          <t>Q06154</t>
        </is>
      </c>
      <c r="I6749" t="inlineStr">
        <is>
          <t>de</t>
        </is>
      </c>
      <c r="J6749" t="b">
        <v>1</v>
      </c>
      <c r="K6749" t="inlineStr">
        <is>
          <t>f5110f7f6910aafbd9731f3eeee49594</t>
        </is>
      </c>
      <c r="L6749" t="inlineStr">
        <is>
          <t>f5110f7f6910aafbd9731f3eeee49594</t>
        </is>
      </c>
      <c r="M6749" t="n">
        <v>137</v>
      </c>
      <c r="N6749" t="n">
        <v>137</v>
      </c>
    </row>
    <row r="6750">
      <c r="A6750" t="n">
        <v>234</v>
      </c>
      <c r="B6750" t="n">
        <v>2020</v>
      </c>
      <c r="C6750" t="n">
        <v>3608</v>
      </c>
      <c r="D6750" t="inlineStr">
        <is>
          <t>Sollen neu auch Unternehmen statt nur Personen eine Gastgewerbebewilligung (z.B. Wirtepatent) beantragen können?</t>
        </is>
      </c>
      <c r="E6750" t="inlineStr">
        <is>
          <t>Standard-4</t>
        </is>
      </c>
      <c r="F6750" t="n">
        <v>15</v>
      </c>
      <c r="G6750" t="inlineStr">
        <is>
          <t>Wirtschaft &amp; Arbeit</t>
        </is>
      </c>
      <c r="H6750" t="inlineStr">
        <is>
          <t>Q08295</t>
        </is>
      </c>
      <c r="I6750" t="inlineStr">
        <is>
          <t>de</t>
        </is>
      </c>
      <c r="J6750" t="b">
        <v>1</v>
      </c>
      <c r="K6750" t="inlineStr">
        <is>
          <t>f5110f7f6910aafbd9731f3eeee49594</t>
        </is>
      </c>
      <c r="L6750" t="inlineStr">
        <is>
          <t>f5110f7f6910aafbd9731f3eeee49594</t>
        </is>
      </c>
      <c r="M6750" t="n">
        <v>137</v>
      </c>
      <c r="N6750" t="n">
        <v>137</v>
      </c>
    </row>
    <row r="6752">
      <c r="A6752" s="1">
        <f>== Cluster 136 – 3 Fragen – alle Fragen identisch ===</f>
        <v/>
      </c>
      <c r="B6752" s="1" t="n"/>
      <c r="C6752" s="1" t="n"/>
      <c r="D6752" s="1" t="n"/>
      <c r="E6752" s="1" t="n"/>
      <c r="F6752" s="1" t="n"/>
      <c r="G6752" s="1" t="n"/>
      <c r="H6752" s="1" t="n"/>
      <c r="I6752" s="1" t="n"/>
      <c r="J6752" s="1" t="n"/>
      <c r="K6752" s="1" t="n"/>
      <c r="L6752" s="1" t="n"/>
      <c r="M6752" s="1" t="n"/>
      <c r="N6752" s="1" t="n"/>
    </row>
    <row r="6753">
      <c r="A6753" t="inlineStr">
        <is>
          <t>ID_Wahl</t>
        </is>
      </c>
      <c r="B6753" t="inlineStr">
        <is>
          <t>Datum</t>
        </is>
      </c>
      <c r="C6753" t="inlineStr">
        <is>
          <t>Frage_ID</t>
        </is>
      </c>
      <c r="D6753" t="inlineStr">
        <is>
          <t>Frage_Text</t>
        </is>
      </c>
      <c r="E6753" t="inlineStr">
        <is>
          <t>Frage_Typ</t>
        </is>
      </c>
      <c r="F6753" t="inlineStr">
        <is>
          <t>Bereich_ID</t>
        </is>
      </c>
      <c r="G6753" t="inlineStr">
        <is>
          <t>Bereich</t>
        </is>
      </c>
      <c r="H6753" t="inlineStr">
        <is>
          <t>ID_gesamt</t>
        </is>
      </c>
      <c r="I6753" t="inlineStr">
        <is>
          <t>Sprache</t>
        </is>
      </c>
      <c r="J6753" t="inlineStr">
        <is>
          <t>Duplikat</t>
        </is>
      </c>
      <c r="K6753" t="inlineStr">
        <is>
          <t>Frage_Hash</t>
        </is>
      </c>
      <c r="L6753" t="inlineStr">
        <is>
          <t>Duplikat_Gruppe</t>
        </is>
      </c>
      <c r="M6753" t="inlineStr">
        <is>
          <t>Cluster_Duplikate</t>
        </is>
      </c>
      <c r="N6753" t="inlineStr">
        <is>
          <t>Cluster_Final</t>
        </is>
      </c>
    </row>
    <row r="6754">
      <c r="A6754" t="n">
        <v>8</v>
      </c>
      <c r="B6754" s="2" t="n">
        <v>43905</v>
      </c>
      <c r="C6754" t="n">
        <v>531</v>
      </c>
      <c r="D6754" t="inlineStr">
        <is>
          <t>Soll der Kanton Thurgau das Service-Public-Angebot (z.B. ÖV-Verbindungen, Poststellen) in Randregionen stärker fördern?</t>
        </is>
      </c>
      <c r="E6754" t="inlineStr">
        <is>
          <t>options4</t>
        </is>
      </c>
      <c r="F6754" t="n">
        <v>4518</v>
      </c>
      <c r="G6754" t="inlineStr">
        <is>
          <t>Wirtschaft &amp; Arbeit</t>
        </is>
      </c>
      <c r="H6754" t="inlineStr">
        <is>
          <t>Q00193</t>
        </is>
      </c>
      <c r="I6754" t="inlineStr">
        <is>
          <t>de</t>
        </is>
      </c>
      <c r="J6754" t="b">
        <v>1</v>
      </c>
      <c r="K6754" t="inlineStr">
        <is>
          <t>2362f792018cd3f27bcdd1a40a5c113e</t>
        </is>
      </c>
      <c r="L6754" t="inlineStr">
        <is>
          <t>2362f792018cd3f27bcdd1a40a5c113e</t>
        </is>
      </c>
      <c r="M6754" t="n">
        <v>136</v>
      </c>
      <c r="N6754" t="n">
        <v>136</v>
      </c>
    </row>
    <row r="6755">
      <c r="A6755" t="n">
        <v>234</v>
      </c>
      <c r="B6755" t="n">
        <v>2020</v>
      </c>
      <c r="C6755" t="n">
        <v>3606</v>
      </c>
      <c r="D6755" t="inlineStr">
        <is>
          <t>Soll der Kanton Thurgau das Service-Public-Angebot (z.B. ÖV-Verbindungen, Poststellen) in Randregionen stärker fördern?</t>
        </is>
      </c>
      <c r="E6755" t="inlineStr">
        <is>
          <t>Standard-4</t>
        </is>
      </c>
      <c r="F6755" t="n">
        <v>12</v>
      </c>
      <c r="G6755" t="inlineStr">
        <is>
          <t>Sozialstaat &amp; Familie</t>
        </is>
      </c>
      <c r="H6755" t="inlineStr">
        <is>
          <t>Q06143</t>
        </is>
      </c>
      <c r="I6755" t="inlineStr">
        <is>
          <t>de</t>
        </is>
      </c>
      <c r="J6755" t="b">
        <v>1</v>
      </c>
      <c r="K6755" t="inlineStr">
        <is>
          <t>2362f792018cd3f27bcdd1a40a5c113e</t>
        </is>
      </c>
      <c r="L6755" t="inlineStr">
        <is>
          <t>2362f792018cd3f27bcdd1a40a5c113e</t>
        </is>
      </c>
      <c r="M6755" t="n">
        <v>136</v>
      </c>
      <c r="N6755" t="n">
        <v>136</v>
      </c>
    </row>
    <row r="6756">
      <c r="A6756" t="n">
        <v>234</v>
      </c>
      <c r="B6756" t="n">
        <v>2020</v>
      </c>
      <c r="C6756" t="n">
        <v>3606</v>
      </c>
      <c r="D6756" t="inlineStr">
        <is>
          <t>Soll der Kanton Thurgau das Service-Public-Angebot (z.B. ÖV-Verbindungen, Poststellen) in Randregionen stärker fördern?</t>
        </is>
      </c>
      <c r="E6756" t="inlineStr">
        <is>
          <t>Standard-4</t>
        </is>
      </c>
      <c r="F6756" t="n">
        <v>12</v>
      </c>
      <c r="G6756" t="inlineStr">
        <is>
          <t>Sozialstaat &amp; Familie</t>
        </is>
      </c>
      <c r="H6756" t="inlineStr">
        <is>
          <t>Q08284</t>
        </is>
      </c>
      <c r="I6756" t="inlineStr">
        <is>
          <t>de</t>
        </is>
      </c>
      <c r="J6756" t="b">
        <v>1</v>
      </c>
      <c r="K6756" t="inlineStr">
        <is>
          <t>2362f792018cd3f27bcdd1a40a5c113e</t>
        </is>
      </c>
      <c r="L6756" t="inlineStr">
        <is>
          <t>2362f792018cd3f27bcdd1a40a5c113e</t>
        </is>
      </c>
      <c r="M6756" t="n">
        <v>136</v>
      </c>
      <c r="N6756" t="n">
        <v>136</v>
      </c>
    </row>
    <row r="6758">
      <c r="A6758" s="1">
        <f>== Cluster 134 – 3 Fragen – alle Fragen identisch ===</f>
        <v/>
      </c>
      <c r="B6758" s="1" t="n"/>
      <c r="C6758" s="1" t="n"/>
      <c r="D6758" s="1" t="n"/>
      <c r="E6758" s="1" t="n"/>
      <c r="F6758" s="1" t="n"/>
      <c r="G6758" s="1" t="n"/>
      <c r="H6758" s="1" t="n"/>
      <c r="I6758" s="1" t="n"/>
      <c r="J6758" s="1" t="n"/>
      <c r="K6758" s="1" t="n"/>
      <c r="L6758" s="1" t="n"/>
      <c r="M6758" s="1" t="n"/>
      <c r="N6758" s="1" t="n"/>
    </row>
    <row r="6759">
      <c r="A6759" t="inlineStr">
        <is>
          <t>ID_Wahl</t>
        </is>
      </c>
      <c r="B6759" t="inlineStr">
        <is>
          <t>Datum</t>
        </is>
      </c>
      <c r="C6759" t="inlineStr">
        <is>
          <t>Frage_ID</t>
        </is>
      </c>
      <c r="D6759" t="inlineStr">
        <is>
          <t>Frage_Text</t>
        </is>
      </c>
      <c r="E6759" t="inlineStr">
        <is>
          <t>Frage_Typ</t>
        </is>
      </c>
      <c r="F6759" t="inlineStr">
        <is>
          <t>Bereich_ID</t>
        </is>
      </c>
      <c r="G6759" t="inlineStr">
        <is>
          <t>Bereich</t>
        </is>
      </c>
      <c r="H6759" t="inlineStr">
        <is>
          <t>ID_gesamt</t>
        </is>
      </c>
      <c r="I6759" t="inlineStr">
        <is>
          <t>Sprache</t>
        </is>
      </c>
      <c r="J6759" t="inlineStr">
        <is>
          <t>Duplikat</t>
        </is>
      </c>
      <c r="K6759" t="inlineStr">
        <is>
          <t>Frage_Hash</t>
        </is>
      </c>
      <c r="L6759" t="inlineStr">
        <is>
          <t>Duplikat_Gruppe</t>
        </is>
      </c>
      <c r="M6759" t="inlineStr">
        <is>
          <t>Cluster_Duplikate</t>
        </is>
      </c>
      <c r="N6759" t="inlineStr">
        <is>
          <t>Cluster_Final</t>
        </is>
      </c>
    </row>
    <row r="6760">
      <c r="A6760" t="n">
        <v>8</v>
      </c>
      <c r="B6760" s="2" t="n">
        <v>43905</v>
      </c>
      <c r="C6760" t="n">
        <v>527</v>
      </c>
      <c r="D6760" t="inlineStr">
        <is>
          <t>Haben für Sie Steuersenkungen für natürliche Personen im Kanton Thurgau in den nächsten vier Jahren Priorität?</t>
        </is>
      </c>
      <c r="E6760" t="inlineStr">
        <is>
          <t>options4</t>
        </is>
      </c>
      <c r="F6760" t="n">
        <v>4397</v>
      </c>
      <c r="G6760" t="inlineStr">
        <is>
          <t>Finanzen &amp; Steuern</t>
        </is>
      </c>
      <c r="H6760" t="inlineStr">
        <is>
          <t>Q00191</t>
        </is>
      </c>
      <c r="I6760" t="inlineStr">
        <is>
          <t>de</t>
        </is>
      </c>
      <c r="J6760" t="b">
        <v>1</v>
      </c>
      <c r="K6760" t="inlineStr">
        <is>
          <t>a0fb6ef80070fbefc70cba0748fe4221</t>
        </is>
      </c>
      <c r="L6760" t="inlineStr">
        <is>
          <t>a0fb6ef80070fbefc70cba0748fe4221</t>
        </is>
      </c>
      <c r="M6760" t="n">
        <v>134</v>
      </c>
      <c r="N6760" t="n">
        <v>134</v>
      </c>
    </row>
    <row r="6761">
      <c r="A6761" t="n">
        <v>234</v>
      </c>
      <c r="B6761" t="n">
        <v>2020</v>
      </c>
      <c r="C6761" t="n">
        <v>3604</v>
      </c>
      <c r="D6761" t="inlineStr">
        <is>
          <t>Haben für Sie Steuersenkungen für natürliche Personen im Kanton Thurgau in den nächsten vier Jahren Priorität?</t>
        </is>
      </c>
      <c r="E6761" t="inlineStr">
        <is>
          <t>Standard-4</t>
        </is>
      </c>
      <c r="F6761" t="n">
        <v>4</v>
      </c>
      <c r="G6761" t="inlineStr">
        <is>
          <t>Finanzen &amp; Steuern</t>
        </is>
      </c>
      <c r="H6761" t="inlineStr">
        <is>
          <t>Q06122</t>
        </is>
      </c>
      <c r="I6761" t="inlineStr">
        <is>
          <t>de</t>
        </is>
      </c>
      <c r="J6761" t="b">
        <v>1</v>
      </c>
      <c r="K6761" t="inlineStr">
        <is>
          <t>a0fb6ef80070fbefc70cba0748fe4221</t>
        </is>
      </c>
      <c r="L6761" t="inlineStr">
        <is>
          <t>a0fb6ef80070fbefc70cba0748fe4221</t>
        </is>
      </c>
      <c r="M6761" t="n">
        <v>134</v>
      </c>
      <c r="N6761" t="n">
        <v>134</v>
      </c>
    </row>
    <row r="6762">
      <c r="A6762" t="n">
        <v>234</v>
      </c>
      <c r="B6762" t="n">
        <v>2020</v>
      </c>
      <c r="C6762" t="n">
        <v>3604</v>
      </c>
      <c r="D6762" t="inlineStr">
        <is>
          <t>Haben für Sie Steuersenkungen für natürliche Personen im Kanton Thurgau in den nächsten vier Jahren Priorität?</t>
        </is>
      </c>
      <c r="E6762" t="inlineStr">
        <is>
          <t>Standard-4</t>
        </is>
      </c>
      <c r="F6762" t="n">
        <v>4</v>
      </c>
      <c r="G6762" t="inlineStr">
        <is>
          <t>Finanzen &amp; Steuern</t>
        </is>
      </c>
      <c r="H6762" t="inlineStr">
        <is>
          <t>Q08263</t>
        </is>
      </c>
      <c r="I6762" t="inlineStr">
        <is>
          <t>de</t>
        </is>
      </c>
      <c r="J6762" t="b">
        <v>1</v>
      </c>
      <c r="K6762" t="inlineStr">
        <is>
          <t>a0fb6ef80070fbefc70cba0748fe4221</t>
        </is>
      </c>
      <c r="L6762" t="inlineStr">
        <is>
          <t>a0fb6ef80070fbefc70cba0748fe4221</t>
        </is>
      </c>
      <c r="M6762" t="n">
        <v>134</v>
      </c>
      <c r="N6762" t="n">
        <v>134</v>
      </c>
    </row>
    <row r="6764">
      <c r="A6764" s="1">
        <f>== Cluster 133 – 3 Fragen – alle Fragen identisch ===</f>
        <v/>
      </c>
      <c r="B6764" s="1" t="n"/>
      <c r="C6764" s="1" t="n"/>
      <c r="D6764" s="1" t="n"/>
      <c r="E6764" s="1" t="n"/>
      <c r="F6764" s="1" t="n"/>
      <c r="G6764" s="1" t="n"/>
      <c r="H6764" s="1" t="n"/>
      <c r="I6764" s="1" t="n"/>
      <c r="J6764" s="1" t="n"/>
      <c r="K6764" s="1" t="n"/>
      <c r="L6764" s="1" t="n"/>
      <c r="M6764" s="1" t="n"/>
      <c r="N6764" s="1" t="n"/>
    </row>
    <row r="6765">
      <c r="A6765" t="inlineStr">
        <is>
          <t>ID_Wahl</t>
        </is>
      </c>
      <c r="B6765" t="inlineStr">
        <is>
          <t>Datum</t>
        </is>
      </c>
      <c r="C6765" t="inlineStr">
        <is>
          <t>Frage_ID</t>
        </is>
      </c>
      <c r="D6765" t="inlineStr">
        <is>
          <t>Frage_Text</t>
        </is>
      </c>
      <c r="E6765" t="inlineStr">
        <is>
          <t>Frage_Typ</t>
        </is>
      </c>
      <c r="F6765" t="inlineStr">
        <is>
          <t>Bereich_ID</t>
        </is>
      </c>
      <c r="G6765" t="inlineStr">
        <is>
          <t>Bereich</t>
        </is>
      </c>
      <c r="H6765" t="inlineStr">
        <is>
          <t>ID_gesamt</t>
        </is>
      </c>
      <c r="I6765" t="inlineStr">
        <is>
          <t>Sprache</t>
        </is>
      </c>
      <c r="J6765" t="inlineStr">
        <is>
          <t>Duplikat</t>
        </is>
      </c>
      <c r="K6765" t="inlineStr">
        <is>
          <t>Frage_Hash</t>
        </is>
      </c>
      <c r="L6765" t="inlineStr">
        <is>
          <t>Duplikat_Gruppe</t>
        </is>
      </c>
      <c r="M6765" t="inlineStr">
        <is>
          <t>Cluster_Duplikate</t>
        </is>
      </c>
      <c r="N6765" t="inlineStr">
        <is>
          <t>Cluster_Final</t>
        </is>
      </c>
    </row>
    <row r="6766">
      <c r="A6766" t="n">
        <v>8</v>
      </c>
      <c r="B6766" s="2" t="n">
        <v>43905</v>
      </c>
      <c r="C6766" t="n">
        <v>523</v>
      </c>
      <c r="D6766" t="inlineStr">
        <is>
          <t>Befürworten Sie die geplante Senkung der Steuern für Unternehmen im Kanton (Abstimmung vom 9.2.2020, Reduktion Gesamtsteuerbelastung von 16.4 auf 13.4 Prozent)?</t>
        </is>
      </c>
      <c r="E6766" t="inlineStr">
        <is>
          <t>options4</t>
        </is>
      </c>
      <c r="F6766" t="n">
        <v>4397</v>
      </c>
      <c r="G6766" t="inlineStr">
        <is>
          <t>Finanzen &amp; Steuern</t>
        </is>
      </c>
      <c r="H6766" t="inlineStr">
        <is>
          <t>Q00189</t>
        </is>
      </c>
      <c r="I6766" t="inlineStr">
        <is>
          <t>de</t>
        </is>
      </c>
      <c r="J6766" t="b">
        <v>1</v>
      </c>
      <c r="K6766" t="inlineStr">
        <is>
          <t>a345d787e661cf97f59f12d3a5208fbe</t>
        </is>
      </c>
      <c r="L6766" t="inlineStr">
        <is>
          <t>a345d787e661cf97f59f12d3a5208fbe</t>
        </is>
      </c>
      <c r="M6766" t="n">
        <v>133</v>
      </c>
      <c r="N6766" t="n">
        <v>133</v>
      </c>
    </row>
    <row r="6767">
      <c r="A6767" t="n">
        <v>234</v>
      </c>
      <c r="B6767" t="n">
        <v>2020</v>
      </c>
      <c r="C6767" t="n">
        <v>3602</v>
      </c>
      <c r="D6767" t="inlineStr">
        <is>
          <t>Befürworten Sie die geplante Senkung der Steuern für Unternehmen im Kanton (Abstimmung vom 9.2.2020, Reduktion Gesamtsteuerbelastung von 16.4 auf 13.4 Prozent)?</t>
        </is>
      </c>
      <c r="E6767" t="inlineStr">
        <is>
          <t>Standard-4</t>
        </is>
      </c>
      <c r="F6767" t="n">
        <v>4</v>
      </c>
      <c r="G6767" t="inlineStr">
        <is>
          <t>Finanzen &amp; Steuern</t>
        </is>
      </c>
      <c r="H6767" t="inlineStr">
        <is>
          <t>Q06121</t>
        </is>
      </c>
      <c r="I6767" t="inlineStr">
        <is>
          <t>de</t>
        </is>
      </c>
      <c r="J6767" t="b">
        <v>1</v>
      </c>
      <c r="K6767" t="inlineStr">
        <is>
          <t>a345d787e661cf97f59f12d3a5208fbe</t>
        </is>
      </c>
      <c r="L6767" t="inlineStr">
        <is>
          <t>a345d787e661cf97f59f12d3a5208fbe</t>
        </is>
      </c>
      <c r="M6767" t="n">
        <v>133</v>
      </c>
      <c r="N6767" t="n">
        <v>133</v>
      </c>
    </row>
    <row r="6768">
      <c r="A6768" t="n">
        <v>234</v>
      </c>
      <c r="B6768" t="n">
        <v>2020</v>
      </c>
      <c r="C6768" t="n">
        <v>3602</v>
      </c>
      <c r="D6768" t="inlineStr">
        <is>
          <t>Befürworten Sie die geplante Senkung der Steuern für Unternehmen im Kanton (Abstimmung vom 9.2.2020, Reduktion Gesamtsteuerbelastung von 16.4 auf 13.4 Prozent)?</t>
        </is>
      </c>
      <c r="E6768" t="inlineStr">
        <is>
          <t>Standard-4</t>
        </is>
      </c>
      <c r="F6768" t="n">
        <v>4</v>
      </c>
      <c r="G6768" t="inlineStr">
        <is>
          <t>Finanzen &amp; Steuern</t>
        </is>
      </c>
      <c r="H6768" t="inlineStr">
        <is>
          <t>Q08262</t>
        </is>
      </c>
      <c r="I6768" t="inlineStr">
        <is>
          <t>de</t>
        </is>
      </c>
      <c r="J6768" t="b">
        <v>1</v>
      </c>
      <c r="K6768" t="inlineStr">
        <is>
          <t>a345d787e661cf97f59f12d3a5208fbe</t>
        </is>
      </c>
      <c r="L6768" t="inlineStr">
        <is>
          <t>a345d787e661cf97f59f12d3a5208fbe</t>
        </is>
      </c>
      <c r="M6768" t="n">
        <v>133</v>
      </c>
      <c r="N6768" t="n">
        <v>133</v>
      </c>
    </row>
    <row r="6770">
      <c r="A6770" s="1">
        <f>== Cluster 131 – 3 Fragen – alle Fragen identisch ===</f>
        <v/>
      </c>
      <c r="B6770" s="1" t="n"/>
      <c r="C6770" s="1" t="n"/>
      <c r="D6770" s="1" t="n"/>
      <c r="E6770" s="1" t="n"/>
      <c r="F6770" s="1" t="n"/>
      <c r="G6770" s="1" t="n"/>
      <c r="H6770" s="1" t="n"/>
      <c r="I6770" s="1" t="n"/>
      <c r="J6770" s="1" t="n"/>
      <c r="K6770" s="1" t="n"/>
      <c r="L6770" s="1" t="n"/>
      <c r="M6770" s="1" t="n"/>
      <c r="N6770" s="1" t="n"/>
    </row>
    <row r="6771">
      <c r="A6771" t="inlineStr">
        <is>
          <t>ID_Wahl</t>
        </is>
      </c>
      <c r="B6771" t="inlineStr">
        <is>
          <t>Datum</t>
        </is>
      </c>
      <c r="C6771" t="inlineStr">
        <is>
          <t>Frage_ID</t>
        </is>
      </c>
      <c r="D6771" t="inlineStr">
        <is>
          <t>Frage_Text</t>
        </is>
      </c>
      <c r="E6771" t="inlineStr">
        <is>
          <t>Frage_Typ</t>
        </is>
      </c>
      <c r="F6771" t="inlineStr">
        <is>
          <t>Bereich_ID</t>
        </is>
      </c>
      <c r="G6771" t="inlineStr">
        <is>
          <t>Bereich</t>
        </is>
      </c>
      <c r="H6771" t="inlineStr">
        <is>
          <t>ID_gesamt</t>
        </is>
      </c>
      <c r="I6771" t="inlineStr">
        <is>
          <t>Sprache</t>
        </is>
      </c>
      <c r="J6771" t="inlineStr">
        <is>
          <t>Duplikat</t>
        </is>
      </c>
      <c r="K6771" t="inlineStr">
        <is>
          <t>Frage_Hash</t>
        </is>
      </c>
      <c r="L6771" t="inlineStr">
        <is>
          <t>Duplikat_Gruppe</t>
        </is>
      </c>
      <c r="M6771" t="inlineStr">
        <is>
          <t>Cluster_Duplikate</t>
        </is>
      </c>
      <c r="N6771" t="inlineStr">
        <is>
          <t>Cluster_Final</t>
        </is>
      </c>
    </row>
    <row r="6772">
      <c r="A6772" t="n">
        <v>8</v>
      </c>
      <c r="B6772" s="2" t="n">
        <v>43905</v>
      </c>
      <c r="C6772" t="n">
        <v>515</v>
      </c>
      <c r="D6772" t="inlineStr">
        <is>
          <t>Soll das gesetzliche Mindestalter für den Kauf von Tabakwaren, E-Zigaretten und CBD-Raucherwaren von 16 auf 18 Jahre erhöht werden?</t>
        </is>
      </c>
      <c r="E6772" t="inlineStr">
        <is>
          <t>options4</t>
        </is>
      </c>
      <c r="F6772" t="n">
        <v>4980</v>
      </c>
      <c r="G6772" t="inlineStr">
        <is>
          <t>Gesellschaft, Kultur &amp; Ethik</t>
        </is>
      </c>
      <c r="H6772" t="inlineStr">
        <is>
          <t>Q00185</t>
        </is>
      </c>
      <c r="I6772" t="inlineStr">
        <is>
          <t>de</t>
        </is>
      </c>
      <c r="J6772" t="b">
        <v>1</v>
      </c>
      <c r="K6772" t="inlineStr">
        <is>
          <t>52ceed7f58ca739a0532dd7c0845b147</t>
        </is>
      </c>
      <c r="L6772" t="inlineStr">
        <is>
          <t>52ceed7f58ca739a0532dd7c0845b147</t>
        </is>
      </c>
      <c r="M6772" t="n">
        <v>131</v>
      </c>
      <c r="N6772" t="n">
        <v>131</v>
      </c>
    </row>
    <row r="6773">
      <c r="A6773" t="n">
        <v>234</v>
      </c>
      <c r="B6773" t="n">
        <v>2020</v>
      </c>
      <c r="C6773" t="n">
        <v>3598</v>
      </c>
      <c r="D6773" t="inlineStr">
        <is>
          <t>Soll das gesetzliche Mindestalter für den Kauf von Tabakwaren, E-Zigaretten und CBD-Raucherwaren von 16 auf 18 Jahre erhöht werden?</t>
        </is>
      </c>
      <c r="E6773" t="inlineStr">
        <is>
          <t>Standard-4</t>
        </is>
      </c>
      <c r="F6773" t="n">
        <v>6</v>
      </c>
      <c r="G6773" t="inlineStr">
        <is>
          <t>Gesundheit</t>
        </is>
      </c>
      <c r="H6773" t="inlineStr">
        <is>
          <t>Q06126</t>
        </is>
      </c>
      <c r="I6773" t="inlineStr">
        <is>
          <t>de</t>
        </is>
      </c>
      <c r="J6773" t="b">
        <v>1</v>
      </c>
      <c r="K6773" t="inlineStr">
        <is>
          <t>52ceed7f58ca739a0532dd7c0845b147</t>
        </is>
      </c>
      <c r="L6773" t="inlineStr">
        <is>
          <t>52ceed7f58ca739a0532dd7c0845b147</t>
        </is>
      </c>
      <c r="M6773" t="n">
        <v>131</v>
      </c>
      <c r="N6773" t="n">
        <v>131</v>
      </c>
    </row>
    <row r="6774">
      <c r="A6774" t="n">
        <v>234</v>
      </c>
      <c r="B6774" t="n">
        <v>2020</v>
      </c>
      <c r="C6774" t="n">
        <v>3598</v>
      </c>
      <c r="D6774" t="inlineStr">
        <is>
          <t>Soll das gesetzliche Mindestalter für den Kauf von Tabakwaren, E-Zigaretten und CBD-Raucherwaren von 16 auf 18 Jahre erhöht werden?</t>
        </is>
      </c>
      <c r="E6774" t="inlineStr">
        <is>
          <t>Standard-4</t>
        </is>
      </c>
      <c r="F6774" t="n">
        <v>6</v>
      </c>
      <c r="G6774" t="inlineStr">
        <is>
          <t>Gesundheit</t>
        </is>
      </c>
      <c r="H6774" t="inlineStr">
        <is>
          <t>Q08267</t>
        </is>
      </c>
      <c r="I6774" t="inlineStr">
        <is>
          <t>de</t>
        </is>
      </c>
      <c r="J6774" t="b">
        <v>1</v>
      </c>
      <c r="K6774" t="inlineStr">
        <is>
          <t>52ceed7f58ca739a0532dd7c0845b147</t>
        </is>
      </c>
      <c r="L6774" t="inlineStr">
        <is>
          <t>52ceed7f58ca739a0532dd7c0845b147</t>
        </is>
      </c>
      <c r="M6774" t="n">
        <v>131</v>
      </c>
      <c r="N6774" t="n">
        <v>131</v>
      </c>
    </row>
    <row r="6776">
      <c r="A6776" s="1">
        <f>== Cluster 162 – 3 Fragen – alle Fragen identisch ===</f>
        <v/>
      </c>
      <c r="B6776" s="1" t="n"/>
      <c r="C6776" s="1" t="n"/>
      <c r="D6776" s="1" t="n"/>
      <c r="E6776" s="1" t="n"/>
      <c r="F6776" s="1" t="n"/>
      <c r="G6776" s="1" t="n"/>
      <c r="H6776" s="1" t="n"/>
      <c r="I6776" s="1" t="n"/>
      <c r="J6776" s="1" t="n"/>
      <c r="K6776" s="1" t="n"/>
      <c r="L6776" s="1" t="n"/>
      <c r="M6776" s="1" t="n"/>
      <c r="N6776" s="1" t="n"/>
    </row>
    <row r="6777">
      <c r="A6777" t="inlineStr">
        <is>
          <t>ID_Wahl</t>
        </is>
      </c>
      <c r="B6777" t="inlineStr">
        <is>
          <t>Datum</t>
        </is>
      </c>
      <c r="C6777" t="inlineStr">
        <is>
          <t>Frage_ID</t>
        </is>
      </c>
      <c r="D6777" t="inlineStr">
        <is>
          <t>Frage_Text</t>
        </is>
      </c>
      <c r="E6777" t="inlineStr">
        <is>
          <t>Frage_Typ</t>
        </is>
      </c>
      <c r="F6777" t="inlineStr">
        <is>
          <t>Bereich_ID</t>
        </is>
      </c>
      <c r="G6777" t="inlineStr">
        <is>
          <t>Bereich</t>
        </is>
      </c>
      <c r="H6777" t="inlineStr">
        <is>
          <t>ID_gesamt</t>
        </is>
      </c>
      <c r="I6777" t="inlineStr">
        <is>
          <t>Sprache</t>
        </is>
      </c>
      <c r="J6777" t="inlineStr">
        <is>
          <t>Duplikat</t>
        </is>
      </c>
      <c r="K6777" t="inlineStr">
        <is>
          <t>Frage_Hash</t>
        </is>
      </c>
      <c r="L6777" t="inlineStr">
        <is>
          <t>Duplikat_Gruppe</t>
        </is>
      </c>
      <c r="M6777" t="inlineStr">
        <is>
          <t>Cluster_Duplikate</t>
        </is>
      </c>
      <c r="N6777" t="inlineStr">
        <is>
          <t>Cluster_Final</t>
        </is>
      </c>
    </row>
    <row r="6778">
      <c r="A6778" t="n">
        <v>9</v>
      </c>
      <c r="B6778" s="2" t="n">
        <v>43912</v>
      </c>
      <c r="C6778" t="n">
        <v>799</v>
      </c>
      <c r="D6778" t="inlineStr">
        <is>
          <t>Soll der Kanton Schwyz verstärkt Frauenförderung betreiben (z.B. verstärkte Berücksichtigung bei der Besetzung von Kaderstellen in der Verwaltung)?</t>
        </is>
      </c>
      <c r="E6778" t="inlineStr">
        <is>
          <t>options4</t>
        </is>
      </c>
      <c r="F6778" t="n">
        <v>4522</v>
      </c>
      <c r="G6778" t="inlineStr">
        <is>
          <t>Wirtschaft &amp; Arbeit</t>
        </is>
      </c>
      <c r="H6778" t="inlineStr">
        <is>
          <t>Q00245</t>
        </is>
      </c>
      <c r="I6778" t="inlineStr">
        <is>
          <t>de</t>
        </is>
      </c>
      <c r="J6778" t="b">
        <v>1</v>
      </c>
      <c r="K6778" t="inlineStr">
        <is>
          <t>86c8bd6f944085228ab005f1e562768b</t>
        </is>
      </c>
      <c r="L6778" t="inlineStr">
        <is>
          <t>86c8bd6f944085228ab005f1e562768b</t>
        </is>
      </c>
      <c r="M6778" t="n">
        <v>162</v>
      </c>
      <c r="N6778" t="n">
        <v>162</v>
      </c>
    </row>
    <row r="6779">
      <c r="A6779" t="n">
        <v>237</v>
      </c>
      <c r="B6779" t="n">
        <v>2020</v>
      </c>
      <c r="C6779" t="n">
        <v>3708</v>
      </c>
      <c r="D6779" t="inlineStr">
        <is>
          <t>Soll der Kanton Schwyz verstärkt Frauenförderung betreiben (z.B. verstärkte Berücksichtigung bei der Besetzung von Kaderstellen in der Verwaltung)?</t>
        </is>
      </c>
      <c r="E6779" t="inlineStr">
        <is>
          <t>Standard-4</t>
        </is>
      </c>
      <c r="F6779" t="n">
        <v>5</v>
      </c>
      <c r="G6779" t="inlineStr">
        <is>
          <t>Gesellschaft &amp; Ethik</t>
        </is>
      </c>
      <c r="H6779" t="inlineStr">
        <is>
          <t>Q06079</t>
        </is>
      </c>
      <c r="I6779" t="inlineStr">
        <is>
          <t>de</t>
        </is>
      </c>
      <c r="J6779" t="b">
        <v>1</v>
      </c>
      <c r="K6779" t="inlineStr">
        <is>
          <t>86c8bd6f944085228ab005f1e562768b</t>
        </is>
      </c>
      <c r="L6779" t="inlineStr">
        <is>
          <t>86c8bd6f944085228ab005f1e562768b</t>
        </is>
      </c>
      <c r="M6779" t="n">
        <v>162</v>
      </c>
      <c r="N6779" t="n">
        <v>162</v>
      </c>
    </row>
    <row r="6780">
      <c r="A6780" t="n">
        <v>237</v>
      </c>
      <c r="B6780" t="n">
        <v>2020</v>
      </c>
      <c r="C6780" t="n">
        <v>3708</v>
      </c>
      <c r="D6780" t="inlineStr">
        <is>
          <t>Soll der Kanton Schwyz verstärkt Frauenförderung betreiben (z.B. verstärkte Berücksichtigung bei der Besetzung von Kaderstellen in der Verwaltung)?</t>
        </is>
      </c>
      <c r="E6780" t="inlineStr">
        <is>
          <t>Standard-4</t>
        </is>
      </c>
      <c r="F6780" t="n">
        <v>5</v>
      </c>
      <c r="G6780" t="inlineStr">
        <is>
          <t>Gesellschaft &amp; Ethik</t>
        </is>
      </c>
      <c r="H6780" t="inlineStr">
        <is>
          <t>Q08119</t>
        </is>
      </c>
      <c r="I6780" t="inlineStr">
        <is>
          <t>de</t>
        </is>
      </c>
      <c r="J6780" t="b">
        <v>1</v>
      </c>
      <c r="K6780" t="inlineStr">
        <is>
          <t>86c8bd6f944085228ab005f1e562768b</t>
        </is>
      </c>
      <c r="L6780" t="inlineStr">
        <is>
          <t>86c8bd6f944085228ab005f1e562768b</t>
        </is>
      </c>
      <c r="M6780" t="n">
        <v>162</v>
      </c>
      <c r="N6780" t="n">
        <v>162</v>
      </c>
    </row>
    <row r="6782">
      <c r="A6782" s="1">
        <f>== Cluster 161 – 3 Fragen – alle Fragen identisch ===</f>
        <v/>
      </c>
      <c r="B6782" s="1" t="n"/>
      <c r="C6782" s="1" t="n"/>
      <c r="D6782" s="1" t="n"/>
      <c r="E6782" s="1" t="n"/>
      <c r="F6782" s="1" t="n"/>
      <c r="G6782" s="1" t="n"/>
      <c r="H6782" s="1" t="n"/>
      <c r="I6782" s="1" t="n"/>
      <c r="J6782" s="1" t="n"/>
      <c r="K6782" s="1" t="n"/>
      <c r="L6782" s="1" t="n"/>
      <c r="M6782" s="1" t="n"/>
      <c r="N6782" s="1" t="n"/>
    </row>
    <row r="6783">
      <c r="A6783" t="inlineStr">
        <is>
          <t>ID_Wahl</t>
        </is>
      </c>
      <c r="B6783" t="inlineStr">
        <is>
          <t>Datum</t>
        </is>
      </c>
      <c r="C6783" t="inlineStr">
        <is>
          <t>Frage_ID</t>
        </is>
      </c>
      <c r="D6783" t="inlineStr">
        <is>
          <t>Frage_Text</t>
        </is>
      </c>
      <c r="E6783" t="inlineStr">
        <is>
          <t>Frage_Typ</t>
        </is>
      </c>
      <c r="F6783" t="inlineStr">
        <is>
          <t>Bereich_ID</t>
        </is>
      </c>
      <c r="G6783" t="inlineStr">
        <is>
          <t>Bereich</t>
        </is>
      </c>
      <c r="H6783" t="inlineStr">
        <is>
          <t>ID_gesamt</t>
        </is>
      </c>
      <c r="I6783" t="inlineStr">
        <is>
          <t>Sprache</t>
        </is>
      </c>
      <c r="J6783" t="inlineStr">
        <is>
          <t>Duplikat</t>
        </is>
      </c>
      <c r="K6783" t="inlineStr">
        <is>
          <t>Frage_Hash</t>
        </is>
      </c>
      <c r="L6783" t="inlineStr">
        <is>
          <t>Duplikat_Gruppe</t>
        </is>
      </c>
      <c r="M6783" t="inlineStr">
        <is>
          <t>Cluster_Duplikate</t>
        </is>
      </c>
      <c r="N6783" t="inlineStr">
        <is>
          <t>Cluster_Final</t>
        </is>
      </c>
    </row>
    <row r="6784">
      <c r="A6784" t="n">
        <v>9</v>
      </c>
      <c r="B6784" s="2" t="n">
        <v>43912</v>
      </c>
      <c r="C6784" t="n">
        <v>793</v>
      </c>
      <c r="D6784" t="inlineStr">
        <is>
          <t>Eine kantonale Volksinitiative fordert höhere Steuerabzüge für Familien mit Kindern und Rentner/-innen. Befürworten Sie dies?</t>
        </is>
      </c>
      <c r="E6784" t="inlineStr">
        <is>
          <t>options4</t>
        </is>
      </c>
      <c r="F6784" t="n">
        <v>4401</v>
      </c>
      <c r="G6784" t="inlineStr">
        <is>
          <t>Finanzen &amp; Steuern</t>
        </is>
      </c>
      <c r="H6784" t="inlineStr">
        <is>
          <t>Q00243</t>
        </is>
      </c>
      <c r="I6784" t="inlineStr">
        <is>
          <t>de</t>
        </is>
      </c>
      <c r="J6784" t="b">
        <v>1</v>
      </c>
      <c r="K6784" t="inlineStr">
        <is>
          <t>da687f910d5f98164e2e49fe31c22128</t>
        </is>
      </c>
      <c r="L6784" t="inlineStr">
        <is>
          <t>da687f910d5f98164e2e49fe31c22128</t>
        </is>
      </c>
      <c r="M6784" t="n">
        <v>161</v>
      </c>
      <c r="N6784" t="n">
        <v>161</v>
      </c>
    </row>
    <row r="6785">
      <c r="A6785" t="n">
        <v>237</v>
      </c>
      <c r="B6785" t="n">
        <v>2020</v>
      </c>
      <c r="C6785" t="n">
        <v>3706</v>
      </c>
      <c r="D6785" t="inlineStr">
        <is>
          <t>Eine kantonale Volksinitiative fordert höhere Steuerabzüge für Familien mit Kindern und Rentner/-innen. Befürworten Sie dies?</t>
        </is>
      </c>
      <c r="E6785" t="inlineStr">
        <is>
          <t>Standard-4</t>
        </is>
      </c>
      <c r="F6785" t="n">
        <v>12</v>
      </c>
      <c r="G6785" t="inlineStr">
        <is>
          <t>Sozialstaat &amp; Familie</t>
        </is>
      </c>
      <c r="H6785" t="inlineStr">
        <is>
          <t>Q06099</t>
        </is>
      </c>
      <c r="I6785" t="inlineStr">
        <is>
          <t>de</t>
        </is>
      </c>
      <c r="J6785" t="b">
        <v>1</v>
      </c>
      <c r="K6785" t="inlineStr">
        <is>
          <t>da687f910d5f98164e2e49fe31c22128</t>
        </is>
      </c>
      <c r="L6785" t="inlineStr">
        <is>
          <t>da687f910d5f98164e2e49fe31c22128</t>
        </is>
      </c>
      <c r="M6785" t="n">
        <v>161</v>
      </c>
      <c r="N6785" t="n">
        <v>161</v>
      </c>
    </row>
    <row r="6786">
      <c r="A6786" t="n">
        <v>237</v>
      </c>
      <c r="B6786" t="n">
        <v>2020</v>
      </c>
      <c r="C6786" t="n">
        <v>3706</v>
      </c>
      <c r="D6786" t="inlineStr">
        <is>
          <t>Eine kantonale Volksinitiative fordert höhere Steuerabzüge für Familien mit Kindern und Rentner/-innen. Befürworten Sie dies?</t>
        </is>
      </c>
      <c r="E6786" t="inlineStr">
        <is>
          <t>Standard-4</t>
        </is>
      </c>
      <c r="F6786" t="n">
        <v>12</v>
      </c>
      <c r="G6786" t="inlineStr">
        <is>
          <t>Sozialstaat &amp; Familie</t>
        </is>
      </c>
      <c r="H6786" t="inlineStr">
        <is>
          <t>Q08139</t>
        </is>
      </c>
      <c r="I6786" t="inlineStr">
        <is>
          <t>de</t>
        </is>
      </c>
      <c r="J6786" t="b">
        <v>1</v>
      </c>
      <c r="K6786" t="inlineStr">
        <is>
          <t>da687f910d5f98164e2e49fe31c22128</t>
        </is>
      </c>
      <c r="L6786" t="inlineStr">
        <is>
          <t>da687f910d5f98164e2e49fe31c22128</t>
        </is>
      </c>
      <c r="M6786" t="n">
        <v>161</v>
      </c>
      <c r="N6786" t="n">
        <v>161</v>
      </c>
    </row>
    <row r="6788">
      <c r="A6788" s="1">
        <f>== Cluster 160 – 3 Fragen – alle Fragen identisch ===</f>
        <v/>
      </c>
      <c r="B6788" s="1" t="n"/>
      <c r="C6788" s="1" t="n"/>
      <c r="D6788" s="1" t="n"/>
      <c r="E6788" s="1" t="n"/>
      <c r="F6788" s="1" t="n"/>
      <c r="G6788" s="1" t="n"/>
      <c r="H6788" s="1" t="n"/>
      <c r="I6788" s="1" t="n"/>
      <c r="J6788" s="1" t="n"/>
      <c r="K6788" s="1" t="n"/>
      <c r="L6788" s="1" t="n"/>
      <c r="M6788" s="1" t="n"/>
      <c r="N6788" s="1" t="n"/>
    </row>
    <row r="6789">
      <c r="A6789" t="inlineStr">
        <is>
          <t>ID_Wahl</t>
        </is>
      </c>
      <c r="B6789" t="inlineStr">
        <is>
          <t>Datum</t>
        </is>
      </c>
      <c r="C6789" t="inlineStr">
        <is>
          <t>Frage_ID</t>
        </is>
      </c>
      <c r="D6789" t="inlineStr">
        <is>
          <t>Frage_Text</t>
        </is>
      </c>
      <c r="E6789" t="inlineStr">
        <is>
          <t>Frage_Typ</t>
        </is>
      </c>
      <c r="F6789" t="inlineStr">
        <is>
          <t>Bereich_ID</t>
        </is>
      </c>
      <c r="G6789" t="inlineStr">
        <is>
          <t>Bereich</t>
        </is>
      </c>
      <c r="H6789" t="inlineStr">
        <is>
          <t>ID_gesamt</t>
        </is>
      </c>
      <c r="I6789" t="inlineStr">
        <is>
          <t>Sprache</t>
        </is>
      </c>
      <c r="J6789" t="inlineStr">
        <is>
          <t>Duplikat</t>
        </is>
      </c>
      <c r="K6789" t="inlineStr">
        <is>
          <t>Frage_Hash</t>
        </is>
      </c>
      <c r="L6789" t="inlineStr">
        <is>
          <t>Duplikat_Gruppe</t>
        </is>
      </c>
      <c r="M6789" t="inlineStr">
        <is>
          <t>Cluster_Duplikate</t>
        </is>
      </c>
      <c r="N6789" t="inlineStr">
        <is>
          <t>Cluster_Final</t>
        </is>
      </c>
    </row>
    <row r="6790">
      <c r="A6790" t="n">
        <v>9</v>
      </c>
      <c r="B6790" s="2" t="n">
        <v>43912</v>
      </c>
      <c r="C6790" t="n">
        <v>790</v>
      </c>
      <c r="D6790" t="inlineStr">
        <is>
          <t>Soll der Kanton Schwyz mehr Geld für die Verbilligung der Krankenkassenprämien bereitstellen?</t>
        </is>
      </c>
      <c r="E6790" t="inlineStr">
        <is>
          <t>options4</t>
        </is>
      </c>
      <c r="F6790" t="n">
        <v>4401</v>
      </c>
      <c r="G6790" t="inlineStr">
        <is>
          <t>Finanzen &amp; Steuern</t>
        </is>
      </c>
      <c r="H6790" t="inlineStr">
        <is>
          <t>Q00242</t>
        </is>
      </c>
      <c r="I6790" t="inlineStr">
        <is>
          <t>de</t>
        </is>
      </c>
      <c r="J6790" t="b">
        <v>1</v>
      </c>
      <c r="K6790" t="inlineStr">
        <is>
          <t>f6d2495d9223810461af166414259eb4</t>
        </is>
      </c>
      <c r="L6790" t="inlineStr">
        <is>
          <t>f6d2495d9223810461af166414259eb4</t>
        </is>
      </c>
      <c r="M6790" t="n">
        <v>160</v>
      </c>
      <c r="N6790" t="n">
        <v>160</v>
      </c>
    </row>
    <row r="6791">
      <c r="A6791" t="n">
        <v>237</v>
      </c>
      <c r="B6791" t="n">
        <v>2020</v>
      </c>
      <c r="C6791" t="n">
        <v>3705</v>
      </c>
      <c r="D6791" t="inlineStr">
        <is>
          <t>Soll der Kanton Schwyz mehr Geld für die Verbilligung der Krankenkassenprämien bereitstellen?</t>
        </is>
      </c>
      <c r="E6791" t="inlineStr">
        <is>
          <t>Standard-4</t>
        </is>
      </c>
      <c r="F6791" t="n">
        <v>6</v>
      </c>
      <c r="G6791" t="inlineStr">
        <is>
          <t>Gesundheit</t>
        </is>
      </c>
      <c r="H6791" t="inlineStr">
        <is>
          <t>Q06080</t>
        </is>
      </c>
      <c r="I6791" t="inlineStr">
        <is>
          <t>de</t>
        </is>
      </c>
      <c r="J6791" t="b">
        <v>1</v>
      </c>
      <c r="K6791" t="inlineStr">
        <is>
          <t>f6d2495d9223810461af166414259eb4</t>
        </is>
      </c>
      <c r="L6791" t="inlineStr">
        <is>
          <t>f6d2495d9223810461af166414259eb4</t>
        </is>
      </c>
      <c r="M6791" t="n">
        <v>160</v>
      </c>
      <c r="N6791" t="n">
        <v>160</v>
      </c>
    </row>
    <row r="6792">
      <c r="A6792" t="n">
        <v>237</v>
      </c>
      <c r="B6792" t="n">
        <v>2020</v>
      </c>
      <c r="C6792" t="n">
        <v>3705</v>
      </c>
      <c r="D6792" t="inlineStr">
        <is>
          <t>Soll der Kanton Schwyz mehr Geld für die Verbilligung der Krankenkassenprämien bereitstellen?</t>
        </is>
      </c>
      <c r="E6792" t="inlineStr">
        <is>
          <t>Standard-4</t>
        </is>
      </c>
      <c r="F6792" t="n">
        <v>6</v>
      </c>
      <c r="G6792" t="inlineStr">
        <is>
          <t>Gesundheit</t>
        </is>
      </c>
      <c r="H6792" t="inlineStr">
        <is>
          <t>Q08120</t>
        </is>
      </c>
      <c r="I6792" t="inlineStr">
        <is>
          <t>de</t>
        </is>
      </c>
      <c r="J6792" t="b">
        <v>1</v>
      </c>
      <c r="K6792" t="inlineStr">
        <is>
          <t>f6d2495d9223810461af166414259eb4</t>
        </is>
      </c>
      <c r="L6792" t="inlineStr">
        <is>
          <t>f6d2495d9223810461af166414259eb4</t>
        </is>
      </c>
      <c r="M6792" t="n">
        <v>160</v>
      </c>
      <c r="N6792" t="n">
        <v>160</v>
      </c>
    </row>
    <row r="6794">
      <c r="A6794" s="1">
        <f>== Cluster 159 – 3 Fragen – alle Fragen identisch ===</f>
        <v/>
      </c>
      <c r="B6794" s="1" t="n"/>
      <c r="C6794" s="1" t="n"/>
      <c r="D6794" s="1" t="n"/>
      <c r="E6794" s="1" t="n"/>
      <c r="F6794" s="1" t="n"/>
      <c r="G6794" s="1" t="n"/>
      <c r="H6794" s="1" t="n"/>
      <c r="I6794" s="1" t="n"/>
      <c r="J6794" s="1" t="n"/>
      <c r="K6794" s="1" t="n"/>
      <c r="L6794" s="1" t="n"/>
      <c r="M6794" s="1" t="n"/>
      <c r="N6794" s="1" t="n"/>
    </row>
    <row r="6795">
      <c r="A6795" t="inlineStr">
        <is>
          <t>ID_Wahl</t>
        </is>
      </c>
      <c r="B6795" t="inlineStr">
        <is>
          <t>Datum</t>
        </is>
      </c>
      <c r="C6795" t="inlineStr">
        <is>
          <t>Frage_ID</t>
        </is>
      </c>
      <c r="D6795" t="inlineStr">
        <is>
          <t>Frage_Text</t>
        </is>
      </c>
      <c r="E6795" t="inlineStr">
        <is>
          <t>Frage_Typ</t>
        </is>
      </c>
      <c r="F6795" t="inlineStr">
        <is>
          <t>Bereich_ID</t>
        </is>
      </c>
      <c r="G6795" t="inlineStr">
        <is>
          <t>Bereich</t>
        </is>
      </c>
      <c r="H6795" t="inlineStr">
        <is>
          <t>ID_gesamt</t>
        </is>
      </c>
      <c r="I6795" t="inlineStr">
        <is>
          <t>Sprache</t>
        </is>
      </c>
      <c r="J6795" t="inlineStr">
        <is>
          <t>Duplikat</t>
        </is>
      </c>
      <c r="K6795" t="inlineStr">
        <is>
          <t>Frage_Hash</t>
        </is>
      </c>
      <c r="L6795" t="inlineStr">
        <is>
          <t>Duplikat_Gruppe</t>
        </is>
      </c>
      <c r="M6795" t="inlineStr">
        <is>
          <t>Cluster_Duplikate</t>
        </is>
      </c>
      <c r="N6795" t="inlineStr">
        <is>
          <t>Cluster_Final</t>
        </is>
      </c>
    </row>
    <row r="6796">
      <c r="A6796" t="n">
        <v>9</v>
      </c>
      <c r="B6796" s="2" t="n">
        <v>43912</v>
      </c>
      <c r="C6796" t="n">
        <v>784</v>
      </c>
      <c r="D6796" t="inlineStr">
        <is>
          <t>Sollen die kantonalen Steuern für hohe Einkommen erhöht werden?</t>
        </is>
      </c>
      <c r="E6796" t="inlineStr">
        <is>
          <t>options4</t>
        </is>
      </c>
      <c r="F6796" t="n">
        <v>4401</v>
      </c>
      <c r="G6796" t="inlineStr">
        <is>
          <t>Finanzen &amp; Steuern</t>
        </is>
      </c>
      <c r="H6796" t="inlineStr">
        <is>
          <t>Q00240</t>
        </is>
      </c>
      <c r="I6796" t="inlineStr">
        <is>
          <t>de</t>
        </is>
      </c>
      <c r="J6796" t="b">
        <v>1</v>
      </c>
      <c r="K6796" t="inlineStr">
        <is>
          <t>f9cfb5fe9bed01f6cf97656af8f4d6b2</t>
        </is>
      </c>
      <c r="L6796" t="inlineStr">
        <is>
          <t>f9cfb5fe9bed01f6cf97656af8f4d6b2</t>
        </is>
      </c>
      <c r="M6796" t="n">
        <v>159</v>
      </c>
      <c r="N6796" t="n">
        <v>159</v>
      </c>
    </row>
    <row r="6797">
      <c r="A6797" t="n">
        <v>237</v>
      </c>
      <c r="B6797" t="n">
        <v>2020</v>
      </c>
      <c r="C6797" t="n">
        <v>3703</v>
      </c>
      <c r="D6797" t="inlineStr">
        <is>
          <t>Sollen die kantonalen Steuern für hohe Einkommen erhöht werden?</t>
        </is>
      </c>
      <c r="E6797" t="inlineStr">
        <is>
          <t>Standard-4</t>
        </is>
      </c>
      <c r="F6797" t="n">
        <v>4</v>
      </c>
      <c r="G6797" t="inlineStr">
        <is>
          <t>Finanzen &amp; Steuern</t>
        </is>
      </c>
      <c r="H6797" t="inlineStr">
        <is>
          <t>Q06074</t>
        </is>
      </c>
      <c r="I6797" t="inlineStr">
        <is>
          <t>de</t>
        </is>
      </c>
      <c r="J6797" t="b">
        <v>1</v>
      </c>
      <c r="K6797" t="inlineStr">
        <is>
          <t>f9cfb5fe9bed01f6cf97656af8f4d6b2</t>
        </is>
      </c>
      <c r="L6797" t="inlineStr">
        <is>
          <t>f9cfb5fe9bed01f6cf97656af8f4d6b2</t>
        </is>
      </c>
      <c r="M6797" t="n">
        <v>159</v>
      </c>
      <c r="N6797" t="n">
        <v>159</v>
      </c>
    </row>
    <row r="6798">
      <c r="A6798" t="n">
        <v>237</v>
      </c>
      <c r="B6798" t="n">
        <v>2020</v>
      </c>
      <c r="C6798" t="n">
        <v>3703</v>
      </c>
      <c r="D6798" t="inlineStr">
        <is>
          <t>Sollen die kantonalen Steuern für hohe Einkommen erhöht werden?</t>
        </is>
      </c>
      <c r="E6798" t="inlineStr">
        <is>
          <t>Standard-4</t>
        </is>
      </c>
      <c r="F6798" t="n">
        <v>4</v>
      </c>
      <c r="G6798" t="inlineStr">
        <is>
          <t>Finanzen &amp; Steuern</t>
        </is>
      </c>
      <c r="H6798" t="inlineStr">
        <is>
          <t>Q08114</t>
        </is>
      </c>
      <c r="I6798" t="inlineStr">
        <is>
          <t>de</t>
        </is>
      </c>
      <c r="J6798" t="b">
        <v>1</v>
      </c>
      <c r="K6798" t="inlineStr">
        <is>
          <t>f9cfb5fe9bed01f6cf97656af8f4d6b2</t>
        </is>
      </c>
      <c r="L6798" t="inlineStr">
        <is>
          <t>f9cfb5fe9bed01f6cf97656af8f4d6b2</t>
        </is>
      </c>
      <c r="M6798" t="n">
        <v>159</v>
      </c>
      <c r="N6798" t="n">
        <v>159</v>
      </c>
    </row>
    <row r="6800">
      <c r="A6800" s="1">
        <f>== Cluster 158 – 3 Fragen – alle Fragen identisch ===</f>
        <v/>
      </c>
      <c r="B6800" s="1" t="n"/>
      <c r="C6800" s="1" t="n"/>
      <c r="D6800" s="1" t="n"/>
      <c r="E6800" s="1" t="n"/>
      <c r="F6800" s="1" t="n"/>
      <c r="G6800" s="1" t="n"/>
      <c r="H6800" s="1" t="n"/>
      <c r="I6800" s="1" t="n"/>
      <c r="J6800" s="1" t="n"/>
      <c r="K6800" s="1" t="n"/>
      <c r="L6800" s="1" t="n"/>
      <c r="M6800" s="1" t="n"/>
      <c r="N6800" s="1" t="n"/>
    </row>
    <row r="6801">
      <c r="A6801" t="inlineStr">
        <is>
          <t>ID_Wahl</t>
        </is>
      </c>
      <c r="B6801" t="inlineStr">
        <is>
          <t>Datum</t>
        </is>
      </c>
      <c r="C6801" t="inlineStr">
        <is>
          <t>Frage_ID</t>
        </is>
      </c>
      <c r="D6801" t="inlineStr">
        <is>
          <t>Frage_Text</t>
        </is>
      </c>
      <c r="E6801" t="inlineStr">
        <is>
          <t>Frage_Typ</t>
        </is>
      </c>
      <c r="F6801" t="inlineStr">
        <is>
          <t>Bereich_ID</t>
        </is>
      </c>
      <c r="G6801" t="inlineStr">
        <is>
          <t>Bereich</t>
        </is>
      </c>
      <c r="H6801" t="inlineStr">
        <is>
          <t>ID_gesamt</t>
        </is>
      </c>
      <c r="I6801" t="inlineStr">
        <is>
          <t>Sprache</t>
        </is>
      </c>
      <c r="J6801" t="inlineStr">
        <is>
          <t>Duplikat</t>
        </is>
      </c>
      <c r="K6801" t="inlineStr">
        <is>
          <t>Frage_Hash</t>
        </is>
      </c>
      <c r="L6801" t="inlineStr">
        <is>
          <t>Duplikat_Gruppe</t>
        </is>
      </c>
      <c r="M6801" t="inlineStr">
        <is>
          <t>Cluster_Duplikate</t>
        </is>
      </c>
      <c r="N6801" t="inlineStr">
        <is>
          <t>Cluster_Final</t>
        </is>
      </c>
    </row>
    <row r="6802">
      <c r="A6802" t="n">
        <v>9</v>
      </c>
      <c r="B6802" s="2" t="n">
        <v>43912</v>
      </c>
      <c r="C6802" t="n">
        <v>775</v>
      </c>
      <c r="D6802" t="inlineStr">
        <is>
          <t>Soll sich der Kanton stärker für die Kulturförderung engagieren?</t>
        </is>
      </c>
      <c r="E6802" t="inlineStr">
        <is>
          <t>options4</t>
        </is>
      </c>
      <c r="F6802" t="n">
        <v>4982</v>
      </c>
      <c r="G6802" t="inlineStr">
        <is>
          <t>Gesellschaft, Kultur &amp; Ethik</t>
        </is>
      </c>
      <c r="H6802" t="inlineStr">
        <is>
          <t>Q00237</t>
        </is>
      </c>
      <c r="I6802" t="inlineStr">
        <is>
          <t>de</t>
        </is>
      </c>
      <c r="J6802" t="b">
        <v>1</v>
      </c>
      <c r="K6802" t="inlineStr">
        <is>
          <t>7fa869e363684095b01d78fb39161e1e</t>
        </is>
      </c>
      <c r="L6802" t="inlineStr">
        <is>
          <t>7fa869e363684095b01d78fb39161e1e</t>
        </is>
      </c>
      <c r="M6802" t="n">
        <v>158</v>
      </c>
      <c r="N6802" t="n">
        <v>158</v>
      </c>
    </row>
    <row r="6803">
      <c r="A6803" t="n">
        <v>237</v>
      </c>
      <c r="B6803" t="n">
        <v>2020</v>
      </c>
      <c r="C6803" t="n">
        <v>3700</v>
      </c>
      <c r="D6803" t="inlineStr">
        <is>
          <t>Soll sich der Kanton stärker für die Kulturförderung engagieren?</t>
        </is>
      </c>
      <c r="E6803" t="inlineStr">
        <is>
          <t>Standard-4</t>
        </is>
      </c>
      <c r="F6803" t="n">
        <v>8</v>
      </c>
      <c r="G6803" t="inlineStr">
        <is>
          <t>Kultur, Sport &amp; Medien</t>
        </is>
      </c>
      <c r="H6803" t="inlineStr">
        <is>
          <t>Q06087</t>
        </is>
      </c>
      <c r="I6803" t="inlineStr">
        <is>
          <t>de</t>
        </is>
      </c>
      <c r="J6803" t="b">
        <v>1</v>
      </c>
      <c r="K6803" t="inlineStr">
        <is>
          <t>7fa869e363684095b01d78fb39161e1e</t>
        </is>
      </c>
      <c r="L6803" t="inlineStr">
        <is>
          <t>7fa869e363684095b01d78fb39161e1e</t>
        </is>
      </c>
      <c r="M6803" t="n">
        <v>158</v>
      </c>
      <c r="N6803" t="n">
        <v>158</v>
      </c>
    </row>
    <row r="6804">
      <c r="A6804" t="n">
        <v>237</v>
      </c>
      <c r="B6804" t="n">
        <v>2020</v>
      </c>
      <c r="C6804" t="n">
        <v>3700</v>
      </c>
      <c r="D6804" t="inlineStr">
        <is>
          <t>Soll sich der Kanton stärker für die Kulturförderung engagieren?</t>
        </is>
      </c>
      <c r="E6804" t="inlineStr">
        <is>
          <t>Standard-4</t>
        </is>
      </c>
      <c r="F6804" t="n">
        <v>8</v>
      </c>
      <c r="G6804" t="inlineStr">
        <is>
          <t>Kultur, Sport &amp; Medien</t>
        </is>
      </c>
      <c r="H6804" t="inlineStr">
        <is>
          <t>Q08127</t>
        </is>
      </c>
      <c r="I6804" t="inlineStr">
        <is>
          <t>de</t>
        </is>
      </c>
      <c r="J6804" t="b">
        <v>1</v>
      </c>
      <c r="K6804" t="inlineStr">
        <is>
          <t>7fa869e363684095b01d78fb39161e1e</t>
        </is>
      </c>
      <c r="L6804" t="inlineStr">
        <is>
          <t>7fa869e363684095b01d78fb39161e1e</t>
        </is>
      </c>
      <c r="M6804" t="n">
        <v>158</v>
      </c>
      <c r="N6804" t="n">
        <v>158</v>
      </c>
    </row>
    <row r="6806">
      <c r="A6806" s="1">
        <f>== Cluster 157 – 3 Fragen – alle Fragen identisch ===</f>
        <v/>
      </c>
      <c r="B6806" s="1" t="n"/>
      <c r="C6806" s="1" t="n"/>
      <c r="D6806" s="1" t="n"/>
      <c r="E6806" s="1" t="n"/>
      <c r="F6806" s="1" t="n"/>
      <c r="G6806" s="1" t="n"/>
      <c r="H6806" s="1" t="n"/>
      <c r="I6806" s="1" t="n"/>
      <c r="J6806" s="1" t="n"/>
      <c r="K6806" s="1" t="n"/>
      <c r="L6806" s="1" t="n"/>
      <c r="M6806" s="1" t="n"/>
      <c r="N6806" s="1" t="n"/>
    </row>
    <row r="6807">
      <c r="A6807" t="inlineStr">
        <is>
          <t>ID_Wahl</t>
        </is>
      </c>
      <c r="B6807" t="inlineStr">
        <is>
          <t>Datum</t>
        </is>
      </c>
      <c r="C6807" t="inlineStr">
        <is>
          <t>Frage_ID</t>
        </is>
      </c>
      <c r="D6807" t="inlineStr">
        <is>
          <t>Frage_Text</t>
        </is>
      </c>
      <c r="E6807" t="inlineStr">
        <is>
          <t>Frage_Typ</t>
        </is>
      </c>
      <c r="F6807" t="inlineStr">
        <is>
          <t>Bereich_ID</t>
        </is>
      </c>
      <c r="G6807" t="inlineStr">
        <is>
          <t>Bereich</t>
        </is>
      </c>
      <c r="H6807" t="inlineStr">
        <is>
          <t>ID_gesamt</t>
        </is>
      </c>
      <c r="I6807" t="inlineStr">
        <is>
          <t>Sprache</t>
        </is>
      </c>
      <c r="J6807" t="inlineStr">
        <is>
          <t>Duplikat</t>
        </is>
      </c>
      <c r="K6807" t="inlineStr">
        <is>
          <t>Frage_Hash</t>
        </is>
      </c>
      <c r="L6807" t="inlineStr">
        <is>
          <t>Duplikat_Gruppe</t>
        </is>
      </c>
      <c r="M6807" t="inlineStr">
        <is>
          <t>Cluster_Duplikate</t>
        </is>
      </c>
      <c r="N6807" t="inlineStr">
        <is>
          <t>Cluster_Final</t>
        </is>
      </c>
    </row>
    <row r="6808">
      <c r="A6808" t="n">
        <v>9</v>
      </c>
      <c r="B6808" s="2" t="n">
        <v>43912</v>
      </c>
      <c r="C6808" t="n">
        <v>763</v>
      </c>
      <c r="D6808" t="inlineStr">
        <is>
          <t>Soll der Kanton Schwyz Ausländer/-innen bei der Integration stärker unterstützen?</t>
        </is>
      </c>
      <c r="E6808" t="inlineStr">
        <is>
          <t>options4</t>
        </is>
      </c>
      <c r="F6808" t="n">
        <v>4241</v>
      </c>
      <c r="G6808" t="inlineStr">
        <is>
          <t>Migration &amp; Integration</t>
        </is>
      </c>
      <c r="H6808" t="inlineStr">
        <is>
          <t>Q00233</t>
        </is>
      </c>
      <c r="I6808" t="inlineStr">
        <is>
          <t>de</t>
        </is>
      </c>
      <c r="J6808" t="b">
        <v>1</v>
      </c>
      <c r="K6808" t="inlineStr">
        <is>
          <t>3ece7bd137f46e14a99ca04d2c8de127</t>
        </is>
      </c>
      <c r="L6808" t="inlineStr">
        <is>
          <t>3ece7bd137f46e14a99ca04d2c8de127</t>
        </is>
      </c>
      <c r="M6808" t="n">
        <v>157</v>
      </c>
      <c r="N6808" t="n">
        <v>157</v>
      </c>
    </row>
    <row r="6809">
      <c r="A6809" t="n">
        <v>237</v>
      </c>
      <c r="B6809" t="n">
        <v>2020</v>
      </c>
      <c r="C6809" t="n">
        <v>3696</v>
      </c>
      <c r="D6809" t="inlineStr">
        <is>
          <t>Soll der Kanton Schwyz Ausländer/-innen bei der Integration stärker unterstützen?</t>
        </is>
      </c>
      <c r="E6809" t="inlineStr">
        <is>
          <t>Standard-4</t>
        </is>
      </c>
      <c r="F6809" t="n">
        <v>9</v>
      </c>
      <c r="G6809" t="inlineStr">
        <is>
          <t>Migration &amp; Integration</t>
        </is>
      </c>
      <c r="H6809" t="inlineStr">
        <is>
          <t>Q06088</t>
        </is>
      </c>
      <c r="I6809" t="inlineStr">
        <is>
          <t>de</t>
        </is>
      </c>
      <c r="J6809" t="b">
        <v>1</v>
      </c>
      <c r="K6809" t="inlineStr">
        <is>
          <t>3ece7bd137f46e14a99ca04d2c8de127</t>
        </is>
      </c>
      <c r="L6809" t="inlineStr">
        <is>
          <t>3ece7bd137f46e14a99ca04d2c8de127</t>
        </is>
      </c>
      <c r="M6809" t="n">
        <v>157</v>
      </c>
      <c r="N6809" t="n">
        <v>157</v>
      </c>
    </row>
    <row r="6810">
      <c r="A6810" t="n">
        <v>237</v>
      </c>
      <c r="B6810" t="n">
        <v>2020</v>
      </c>
      <c r="C6810" t="n">
        <v>3696</v>
      </c>
      <c r="D6810" t="inlineStr">
        <is>
          <t>Soll der Kanton Schwyz Ausländer/-innen bei der Integration stärker unterstützen?</t>
        </is>
      </c>
      <c r="E6810" t="inlineStr">
        <is>
          <t>Standard-4</t>
        </is>
      </c>
      <c r="F6810" t="n">
        <v>9</v>
      </c>
      <c r="G6810" t="inlineStr">
        <is>
          <t>Migration &amp; Integration</t>
        </is>
      </c>
      <c r="H6810" t="inlineStr">
        <is>
          <t>Q08128</t>
        </is>
      </c>
      <c r="I6810" t="inlineStr">
        <is>
          <t>de</t>
        </is>
      </c>
      <c r="J6810" t="b">
        <v>1</v>
      </c>
      <c r="K6810" t="inlineStr">
        <is>
          <t>3ece7bd137f46e14a99ca04d2c8de127</t>
        </is>
      </c>
      <c r="L6810" t="inlineStr">
        <is>
          <t>3ece7bd137f46e14a99ca04d2c8de127</t>
        </is>
      </c>
      <c r="M6810" t="n">
        <v>157</v>
      </c>
      <c r="N6810" t="n">
        <v>157</v>
      </c>
    </row>
    <row r="6812">
      <c r="A6812" s="1">
        <f>== Cluster 156 – 3 Fragen – alle Fragen identisch ===</f>
        <v/>
      </c>
      <c r="B6812" s="1" t="n"/>
      <c r="C6812" s="1" t="n"/>
      <c r="D6812" s="1" t="n"/>
      <c r="E6812" s="1" t="n"/>
      <c r="F6812" s="1" t="n"/>
      <c r="G6812" s="1" t="n"/>
      <c r="H6812" s="1" t="n"/>
      <c r="I6812" s="1" t="n"/>
      <c r="J6812" s="1" t="n"/>
      <c r="K6812" s="1" t="n"/>
      <c r="L6812" s="1" t="n"/>
      <c r="M6812" s="1" t="n"/>
      <c r="N6812" s="1" t="n"/>
    </row>
    <row r="6813">
      <c r="A6813" t="inlineStr">
        <is>
          <t>ID_Wahl</t>
        </is>
      </c>
      <c r="B6813" t="inlineStr">
        <is>
          <t>Datum</t>
        </is>
      </c>
      <c r="C6813" t="inlineStr">
        <is>
          <t>Frage_ID</t>
        </is>
      </c>
      <c r="D6813" t="inlineStr">
        <is>
          <t>Frage_Text</t>
        </is>
      </c>
      <c r="E6813" t="inlineStr">
        <is>
          <t>Frage_Typ</t>
        </is>
      </c>
      <c r="F6813" t="inlineStr">
        <is>
          <t>Bereich_ID</t>
        </is>
      </c>
      <c r="G6813" t="inlineStr">
        <is>
          <t>Bereich</t>
        </is>
      </c>
      <c r="H6813" t="inlineStr">
        <is>
          <t>ID_gesamt</t>
        </is>
      </c>
      <c r="I6813" t="inlineStr">
        <is>
          <t>Sprache</t>
        </is>
      </c>
      <c r="J6813" t="inlineStr">
        <is>
          <t>Duplikat</t>
        </is>
      </c>
      <c r="K6813" t="inlineStr">
        <is>
          <t>Frage_Hash</t>
        </is>
      </c>
      <c r="L6813" t="inlineStr">
        <is>
          <t>Duplikat_Gruppe</t>
        </is>
      </c>
      <c r="M6813" t="inlineStr">
        <is>
          <t>Cluster_Duplikate</t>
        </is>
      </c>
      <c r="N6813" t="inlineStr">
        <is>
          <t>Cluster_Final</t>
        </is>
      </c>
    </row>
    <row r="6814">
      <c r="A6814" t="n">
        <v>9</v>
      </c>
      <c r="B6814" s="2" t="n">
        <v>43912</v>
      </c>
      <c r="C6814" t="n">
        <v>757</v>
      </c>
      <c r="D6814" t="inlineStr">
        <is>
          <t>Sollen die Anforderungen für Einbürgerungen gesenkt werden?</t>
        </is>
      </c>
      <c r="E6814" t="inlineStr">
        <is>
          <t>options4</t>
        </is>
      </c>
      <c r="F6814" t="n">
        <v>4241</v>
      </c>
      <c r="G6814" t="inlineStr">
        <is>
          <t>Migration &amp; Integration</t>
        </is>
      </c>
      <c r="H6814" t="inlineStr">
        <is>
          <t>Q00231</t>
        </is>
      </c>
      <c r="I6814" t="inlineStr">
        <is>
          <t>de</t>
        </is>
      </c>
      <c r="J6814" t="b">
        <v>1</v>
      </c>
      <c r="K6814" t="inlineStr">
        <is>
          <t>e2124f62a92ccd395078f5ae0d7ca260</t>
        </is>
      </c>
      <c r="L6814" t="inlineStr">
        <is>
          <t>e2124f62a92ccd395078f5ae0d7ca260</t>
        </is>
      </c>
      <c r="M6814" t="n">
        <v>156</v>
      </c>
      <c r="N6814" t="n">
        <v>156</v>
      </c>
    </row>
    <row r="6815">
      <c r="A6815" t="n">
        <v>237</v>
      </c>
      <c r="B6815" t="n">
        <v>2020</v>
      </c>
      <c r="C6815" t="n">
        <v>3694</v>
      </c>
      <c r="D6815" t="inlineStr">
        <is>
          <t>Sollen die Anforderungen für Einbürgerungen gesenkt werden?</t>
        </is>
      </c>
      <c r="E6815" t="inlineStr">
        <is>
          <t>Standard-4</t>
        </is>
      </c>
      <c r="F6815" t="n">
        <v>9</v>
      </c>
      <c r="G6815" t="inlineStr">
        <is>
          <t>Migration &amp; Integration</t>
        </is>
      </c>
      <c r="H6815" t="inlineStr">
        <is>
          <t>Q06091</t>
        </is>
      </c>
      <c r="I6815" t="inlineStr">
        <is>
          <t>de</t>
        </is>
      </c>
      <c r="J6815" t="b">
        <v>1</v>
      </c>
      <c r="K6815" t="inlineStr">
        <is>
          <t>e2124f62a92ccd395078f5ae0d7ca260</t>
        </is>
      </c>
      <c r="L6815" t="inlineStr">
        <is>
          <t>e2124f62a92ccd395078f5ae0d7ca260</t>
        </is>
      </c>
      <c r="M6815" t="n">
        <v>156</v>
      </c>
      <c r="N6815" t="n">
        <v>156</v>
      </c>
    </row>
    <row r="6816">
      <c r="A6816" t="n">
        <v>237</v>
      </c>
      <c r="B6816" t="n">
        <v>2020</v>
      </c>
      <c r="C6816" t="n">
        <v>3694</v>
      </c>
      <c r="D6816" t="inlineStr">
        <is>
          <t>Sollen die Anforderungen für Einbürgerungen gesenkt werden?</t>
        </is>
      </c>
      <c r="E6816" t="inlineStr">
        <is>
          <t>Standard-4</t>
        </is>
      </c>
      <c r="F6816" t="n">
        <v>9</v>
      </c>
      <c r="G6816" t="inlineStr">
        <is>
          <t>Migration &amp; Integration</t>
        </is>
      </c>
      <c r="H6816" t="inlineStr">
        <is>
          <t>Q08131</t>
        </is>
      </c>
      <c r="I6816" t="inlineStr">
        <is>
          <t>de</t>
        </is>
      </c>
      <c r="J6816" t="b">
        <v>1</v>
      </c>
      <c r="K6816" t="inlineStr">
        <is>
          <t>e2124f62a92ccd395078f5ae0d7ca260</t>
        </is>
      </c>
      <c r="L6816" t="inlineStr">
        <is>
          <t>e2124f62a92ccd395078f5ae0d7ca260</t>
        </is>
      </c>
      <c r="M6816" t="n">
        <v>156</v>
      </c>
      <c r="N6816" t="n">
        <v>156</v>
      </c>
    </row>
    <row r="6818">
      <c r="A6818" s="1">
        <f>== Cluster 155 – 3 Fragen – alle Fragen identisch ===</f>
        <v/>
      </c>
      <c r="B6818" s="1" t="n"/>
      <c r="C6818" s="1" t="n"/>
      <c r="D6818" s="1" t="n"/>
      <c r="E6818" s="1" t="n"/>
      <c r="F6818" s="1" t="n"/>
      <c r="G6818" s="1" t="n"/>
      <c r="H6818" s="1" t="n"/>
      <c r="I6818" s="1" t="n"/>
      <c r="J6818" s="1" t="n"/>
      <c r="K6818" s="1" t="n"/>
      <c r="L6818" s="1" t="n"/>
      <c r="M6818" s="1" t="n"/>
      <c r="N6818" s="1" t="n"/>
    </row>
    <row r="6819">
      <c r="A6819" t="inlineStr">
        <is>
          <t>ID_Wahl</t>
        </is>
      </c>
      <c r="B6819" t="inlineStr">
        <is>
          <t>Datum</t>
        </is>
      </c>
      <c r="C6819" t="inlineStr">
        <is>
          <t>Frage_ID</t>
        </is>
      </c>
      <c r="D6819" t="inlineStr">
        <is>
          <t>Frage_Text</t>
        </is>
      </c>
      <c r="E6819" t="inlineStr">
        <is>
          <t>Frage_Typ</t>
        </is>
      </c>
      <c r="F6819" t="inlineStr">
        <is>
          <t>Bereich_ID</t>
        </is>
      </c>
      <c r="G6819" t="inlineStr">
        <is>
          <t>Bereich</t>
        </is>
      </c>
      <c r="H6819" t="inlineStr">
        <is>
          <t>ID_gesamt</t>
        </is>
      </c>
      <c r="I6819" t="inlineStr">
        <is>
          <t>Sprache</t>
        </is>
      </c>
      <c r="J6819" t="inlineStr">
        <is>
          <t>Duplikat</t>
        </is>
      </c>
      <c r="K6819" t="inlineStr">
        <is>
          <t>Frage_Hash</t>
        </is>
      </c>
      <c r="L6819" t="inlineStr">
        <is>
          <t>Duplikat_Gruppe</t>
        </is>
      </c>
      <c r="M6819" t="inlineStr">
        <is>
          <t>Cluster_Duplikate</t>
        </is>
      </c>
      <c r="N6819" t="inlineStr">
        <is>
          <t>Cluster_Final</t>
        </is>
      </c>
    </row>
    <row r="6820">
      <c r="A6820" t="n">
        <v>9</v>
      </c>
      <c r="B6820" s="2" t="n">
        <v>43912</v>
      </c>
      <c r="C6820" t="n">
        <v>754</v>
      </c>
      <c r="D6820" t="inlineStr">
        <is>
          <t>Soll auf Primarschulstufe der Unterricht wieder vermehrt in Halbklassen stattfinden?</t>
        </is>
      </c>
      <c r="E6820" t="inlineStr">
        <is>
          <t>options4</t>
        </is>
      </c>
      <c r="F6820" t="n">
        <v>4904</v>
      </c>
      <c r="G6820" t="inlineStr">
        <is>
          <t>Bildung &amp; Schule</t>
        </is>
      </c>
      <c r="H6820" t="inlineStr">
        <is>
          <t>Q00230</t>
        </is>
      </c>
      <c r="I6820" t="inlineStr">
        <is>
          <t>de</t>
        </is>
      </c>
      <c r="J6820" t="b">
        <v>1</v>
      </c>
      <c r="K6820" t="inlineStr">
        <is>
          <t>19df3434d06ea2a64f278d8d6a4b20b4</t>
        </is>
      </c>
      <c r="L6820" t="inlineStr">
        <is>
          <t>19df3434d06ea2a64f278d8d6a4b20b4</t>
        </is>
      </c>
      <c r="M6820" t="n">
        <v>155</v>
      </c>
      <c r="N6820" t="n">
        <v>155</v>
      </c>
    </row>
    <row r="6821">
      <c r="A6821" t="n">
        <v>237</v>
      </c>
      <c r="B6821" t="n">
        <v>2020</v>
      </c>
      <c r="C6821" t="n">
        <v>3693</v>
      </c>
      <c r="D6821" t="inlineStr">
        <is>
          <t>Soll auf Primarschulstufe der Unterricht wieder vermehrt in Halbklassen stattfinden?</t>
        </is>
      </c>
      <c r="E6821" t="inlineStr">
        <is>
          <t>Standard-4</t>
        </is>
      </c>
      <c r="F6821" t="n">
        <v>2</v>
      </c>
      <c r="G6821" t="inlineStr">
        <is>
          <t>Bildung</t>
        </is>
      </c>
      <c r="H6821" t="inlineStr">
        <is>
          <t>Q06067</t>
        </is>
      </c>
      <c r="I6821" t="inlineStr">
        <is>
          <t>de</t>
        </is>
      </c>
      <c r="J6821" t="b">
        <v>1</v>
      </c>
      <c r="K6821" t="inlineStr">
        <is>
          <t>19df3434d06ea2a64f278d8d6a4b20b4</t>
        </is>
      </c>
      <c r="L6821" t="inlineStr">
        <is>
          <t>19df3434d06ea2a64f278d8d6a4b20b4</t>
        </is>
      </c>
      <c r="M6821" t="n">
        <v>155</v>
      </c>
      <c r="N6821" t="n">
        <v>155</v>
      </c>
    </row>
    <row r="6822">
      <c r="A6822" t="n">
        <v>237</v>
      </c>
      <c r="B6822" t="n">
        <v>2020</v>
      </c>
      <c r="C6822" t="n">
        <v>3693</v>
      </c>
      <c r="D6822" t="inlineStr">
        <is>
          <t>Soll auf Primarschulstufe der Unterricht wieder vermehrt in Halbklassen stattfinden?</t>
        </is>
      </c>
      <c r="E6822" t="inlineStr">
        <is>
          <t>Standard-4</t>
        </is>
      </c>
      <c r="F6822" t="n">
        <v>2</v>
      </c>
      <c r="G6822" t="inlineStr">
        <is>
          <t>Bildung</t>
        </is>
      </c>
      <c r="H6822" t="inlineStr">
        <is>
          <t>Q08107</t>
        </is>
      </c>
      <c r="I6822" t="inlineStr">
        <is>
          <t>de</t>
        </is>
      </c>
      <c r="J6822" t="b">
        <v>1</v>
      </c>
      <c r="K6822" t="inlineStr">
        <is>
          <t>19df3434d06ea2a64f278d8d6a4b20b4</t>
        </is>
      </c>
      <c r="L6822" t="inlineStr">
        <is>
          <t>19df3434d06ea2a64f278d8d6a4b20b4</t>
        </is>
      </c>
      <c r="M6822" t="n">
        <v>155</v>
      </c>
      <c r="N6822" t="n">
        <v>155</v>
      </c>
    </row>
    <row r="6824">
      <c r="A6824" s="1">
        <f>== Cluster 154 – 3 Fragen – alle Fragen identisch ===</f>
        <v/>
      </c>
      <c r="B6824" s="1" t="n"/>
      <c r="C6824" s="1" t="n"/>
      <c r="D6824" s="1" t="n"/>
      <c r="E6824" s="1" t="n"/>
      <c r="F6824" s="1" t="n"/>
      <c r="G6824" s="1" t="n"/>
      <c r="H6824" s="1" t="n"/>
      <c r="I6824" s="1" t="n"/>
      <c r="J6824" s="1" t="n"/>
      <c r="K6824" s="1" t="n"/>
      <c r="L6824" s="1" t="n"/>
      <c r="M6824" s="1" t="n"/>
      <c r="N6824" s="1" t="n"/>
    </row>
    <row r="6825">
      <c r="A6825" t="inlineStr">
        <is>
          <t>ID_Wahl</t>
        </is>
      </c>
      <c r="B6825" t="inlineStr">
        <is>
          <t>Datum</t>
        </is>
      </c>
      <c r="C6825" t="inlineStr">
        <is>
          <t>Frage_ID</t>
        </is>
      </c>
      <c r="D6825" t="inlineStr">
        <is>
          <t>Frage_Text</t>
        </is>
      </c>
      <c r="E6825" t="inlineStr">
        <is>
          <t>Frage_Typ</t>
        </is>
      </c>
      <c r="F6825" t="inlineStr">
        <is>
          <t>Bereich_ID</t>
        </is>
      </c>
      <c r="G6825" t="inlineStr">
        <is>
          <t>Bereich</t>
        </is>
      </c>
      <c r="H6825" t="inlineStr">
        <is>
          <t>ID_gesamt</t>
        </is>
      </c>
      <c r="I6825" t="inlineStr">
        <is>
          <t>Sprache</t>
        </is>
      </c>
      <c r="J6825" t="inlineStr">
        <is>
          <t>Duplikat</t>
        </is>
      </c>
      <c r="K6825" t="inlineStr">
        <is>
          <t>Frage_Hash</t>
        </is>
      </c>
      <c r="L6825" t="inlineStr">
        <is>
          <t>Duplikat_Gruppe</t>
        </is>
      </c>
      <c r="M6825" t="inlineStr">
        <is>
          <t>Cluster_Duplikate</t>
        </is>
      </c>
      <c r="N6825" t="inlineStr">
        <is>
          <t>Cluster_Final</t>
        </is>
      </c>
    </row>
    <row r="6826">
      <c r="A6826" t="n">
        <v>9</v>
      </c>
      <c r="B6826" s="2" t="n">
        <v>43912</v>
      </c>
      <c r="C6826" t="n">
        <v>751</v>
      </c>
      <c r="D6826" t="inlineStr">
        <is>
          <t>Soll sich der Kanton stärker gegen politischen Extremismus engagieren (z.B. Unterstützung von Kampagnen oder Bildungsprogramme)?</t>
        </is>
      </c>
      <c r="E6826" t="inlineStr">
        <is>
          <t>options4</t>
        </is>
      </c>
      <c r="F6826" t="n">
        <v>4904</v>
      </c>
      <c r="G6826" t="inlineStr">
        <is>
          <t>Bildung &amp; Schule</t>
        </is>
      </c>
      <c r="H6826" t="inlineStr">
        <is>
          <t>Q00229</t>
        </is>
      </c>
      <c r="I6826" t="inlineStr">
        <is>
          <t>de</t>
        </is>
      </c>
      <c r="J6826" t="b">
        <v>1</v>
      </c>
      <c r="K6826" t="inlineStr">
        <is>
          <t>6faf4d40e970d01941ac5f6f5db146d8</t>
        </is>
      </c>
      <c r="L6826" t="inlineStr">
        <is>
          <t>6faf4d40e970d01941ac5f6f5db146d8</t>
        </is>
      </c>
      <c r="M6826" t="n">
        <v>154</v>
      </c>
      <c r="N6826" t="n">
        <v>154</v>
      </c>
    </row>
    <row r="6827">
      <c r="A6827" t="n">
        <v>237</v>
      </c>
      <c r="B6827" t="n">
        <v>2020</v>
      </c>
      <c r="C6827" t="n">
        <v>3692</v>
      </c>
      <c r="D6827" t="inlineStr">
        <is>
          <t>Soll sich der Kanton stärker gegen politischen Extremismus engagieren (z.B. Unterstützung von Kampagnen oder Bildungsprogramme)?</t>
        </is>
      </c>
      <c r="E6827" t="inlineStr">
        <is>
          <t>Standard-4</t>
        </is>
      </c>
      <c r="F6827" t="n">
        <v>7</v>
      </c>
      <c r="G6827" t="inlineStr">
        <is>
          <t>Justiz, Armee &amp; Polizei</t>
        </is>
      </c>
      <c r="H6827" t="inlineStr">
        <is>
          <t>Q06083</t>
        </is>
      </c>
      <c r="I6827" t="inlineStr">
        <is>
          <t>de</t>
        </is>
      </c>
      <c r="J6827" t="b">
        <v>1</v>
      </c>
      <c r="K6827" t="inlineStr">
        <is>
          <t>6faf4d40e970d01941ac5f6f5db146d8</t>
        </is>
      </c>
      <c r="L6827" t="inlineStr">
        <is>
          <t>6faf4d40e970d01941ac5f6f5db146d8</t>
        </is>
      </c>
      <c r="M6827" t="n">
        <v>154</v>
      </c>
      <c r="N6827" t="n">
        <v>154</v>
      </c>
    </row>
    <row r="6828">
      <c r="A6828" t="n">
        <v>237</v>
      </c>
      <c r="B6828" t="n">
        <v>2020</v>
      </c>
      <c r="C6828" t="n">
        <v>3692</v>
      </c>
      <c r="D6828" t="inlineStr">
        <is>
          <t>Soll sich der Kanton stärker gegen politischen Extremismus engagieren (z.B. Unterstützung von Kampagnen oder Bildungsprogramme)?</t>
        </is>
      </c>
      <c r="E6828" t="inlineStr">
        <is>
          <t>Standard-4</t>
        </is>
      </c>
      <c r="F6828" t="n">
        <v>7</v>
      </c>
      <c r="G6828" t="inlineStr">
        <is>
          <t>Justiz, Armee &amp; Polizei</t>
        </is>
      </c>
      <c r="H6828" t="inlineStr">
        <is>
          <t>Q08123</t>
        </is>
      </c>
      <c r="I6828" t="inlineStr">
        <is>
          <t>de</t>
        </is>
      </c>
      <c r="J6828" t="b">
        <v>1</v>
      </c>
      <c r="K6828" t="inlineStr">
        <is>
          <t>6faf4d40e970d01941ac5f6f5db146d8</t>
        </is>
      </c>
      <c r="L6828" t="inlineStr">
        <is>
          <t>6faf4d40e970d01941ac5f6f5db146d8</t>
        </is>
      </c>
      <c r="M6828" t="n">
        <v>154</v>
      </c>
      <c r="N6828" t="n">
        <v>154</v>
      </c>
    </row>
    <row r="6830">
      <c r="A6830" s="1">
        <f>== Cluster 587 – 3 Fragen – alle Fragen identisch ===</f>
        <v/>
      </c>
      <c r="B6830" s="1" t="n"/>
      <c r="C6830" s="1" t="n"/>
      <c r="D6830" s="1" t="n"/>
      <c r="E6830" s="1" t="n"/>
      <c r="F6830" s="1" t="n"/>
      <c r="G6830" s="1" t="n"/>
      <c r="H6830" s="1" t="n"/>
      <c r="I6830" s="1" t="n"/>
      <c r="J6830" s="1" t="n"/>
      <c r="K6830" s="1" t="n"/>
      <c r="L6830" s="1" t="n"/>
      <c r="M6830" s="1" t="n"/>
      <c r="N6830" s="1" t="n"/>
    </row>
    <row r="6831">
      <c r="A6831" t="inlineStr">
        <is>
          <t>ID_Wahl</t>
        </is>
      </c>
      <c r="B6831" t="inlineStr">
        <is>
          <t>Datum</t>
        </is>
      </c>
      <c r="C6831" t="inlineStr">
        <is>
          <t>Frage_ID</t>
        </is>
      </c>
      <c r="D6831" t="inlineStr">
        <is>
          <t>Frage_Text</t>
        </is>
      </c>
      <c r="E6831" t="inlineStr">
        <is>
          <t>Frage_Typ</t>
        </is>
      </c>
      <c r="F6831" t="inlineStr">
        <is>
          <t>Bereich_ID</t>
        </is>
      </c>
      <c r="G6831" t="inlineStr">
        <is>
          <t>Bereich</t>
        </is>
      </c>
      <c r="H6831" t="inlineStr">
        <is>
          <t>ID_gesamt</t>
        </is>
      </c>
      <c r="I6831" t="inlineStr">
        <is>
          <t>Sprache</t>
        </is>
      </c>
      <c r="J6831" t="inlineStr">
        <is>
          <t>Duplikat</t>
        </is>
      </c>
      <c r="K6831" t="inlineStr">
        <is>
          <t>Frage_Hash</t>
        </is>
      </c>
      <c r="L6831" t="inlineStr">
        <is>
          <t>Duplikat_Gruppe</t>
        </is>
      </c>
      <c r="M6831" t="inlineStr">
        <is>
          <t>Cluster_Duplikate</t>
        </is>
      </c>
      <c r="N6831" t="inlineStr">
        <is>
          <t>Cluster_Final</t>
        </is>
      </c>
    </row>
    <row r="6832">
      <c r="A6832" t="n">
        <v>1124</v>
      </c>
      <c r="B6832" s="2" t="n">
        <v>45585</v>
      </c>
      <c r="C6832" t="n">
        <v>32952</v>
      </c>
      <c r="D6832" t="inlineStr">
        <is>
          <t>Soll kantonalen Stellen (Verwaltung, Schulen) die Verwendung von geschlechtsneutraler Sprache mittels Genderstern oder ähnlichen Zeichen erlaubt werden?</t>
        </is>
      </c>
      <c r="E6832" t="inlineStr">
        <is>
          <t>options4</t>
        </is>
      </c>
      <c r="F6832" t="n">
        <v>11622</v>
      </c>
      <c r="G6832" t="inlineStr">
        <is>
          <t>Gesellschaft, Kultur &amp; Ethik</t>
        </is>
      </c>
      <c r="H6832" t="inlineStr">
        <is>
          <t>Q03382</t>
        </is>
      </c>
      <c r="I6832" t="inlineStr">
        <is>
          <t>de</t>
        </is>
      </c>
      <c r="J6832" t="b">
        <v>1</v>
      </c>
      <c r="K6832" t="inlineStr">
        <is>
          <t>ba3884d4441e4b9e5c72a4913d31a467</t>
        </is>
      </c>
      <c r="L6832" t="inlineStr">
        <is>
          <t>ba3884d4441e4b9e5c72a4913d31a467</t>
        </is>
      </c>
      <c r="M6832" t="n">
        <v>587</v>
      </c>
      <c r="N6832" t="n">
        <v>587</v>
      </c>
    </row>
    <row r="6833">
      <c r="A6833" t="n">
        <v>1137</v>
      </c>
      <c r="B6833" s="2" t="n">
        <v>45725</v>
      </c>
      <c r="C6833" t="n">
        <v>33246</v>
      </c>
      <c r="D6833" t="inlineStr">
        <is>
          <t>Soll kantonalen Stellen (Verwaltung, Schulen) die Verwendung von geschlechtsneutraler Sprache mittels Genderstern oder ähnlichen Zeichen erlaubt werden?</t>
        </is>
      </c>
      <c r="E6833" t="inlineStr">
        <is>
          <t>options4</t>
        </is>
      </c>
      <c r="F6833" t="n">
        <v>11690</v>
      </c>
      <c r="G6833" t="inlineStr">
        <is>
          <t>Gesellschaft, Kultur &amp; Ethik</t>
        </is>
      </c>
      <c r="H6833" t="inlineStr">
        <is>
          <t>Q03627</t>
        </is>
      </c>
      <c r="I6833" t="inlineStr">
        <is>
          <t>de</t>
        </is>
      </c>
      <c r="J6833" t="b">
        <v>1</v>
      </c>
      <c r="K6833" t="inlineStr">
        <is>
          <t>ba3884d4441e4b9e5c72a4913d31a467</t>
        </is>
      </c>
      <c r="L6833" t="inlineStr">
        <is>
          <t>ba3884d4441e4b9e5c72a4913d31a467</t>
        </is>
      </c>
      <c r="M6833" t="n">
        <v>587</v>
      </c>
      <c r="N6833" t="n">
        <v>587</v>
      </c>
    </row>
    <row r="6834">
      <c r="A6834" t="n">
        <v>1155</v>
      </c>
      <c r="B6834" s="2" t="n">
        <v>45718</v>
      </c>
      <c r="C6834" t="n">
        <v>33207</v>
      </c>
      <c r="D6834" t="inlineStr">
        <is>
          <t>Soll kantonalen Stellen (Verwaltung, Schulen) die Verwendung von geschlechtsneutraler Sprache mittels Genderstern oder ähnlichen Zeichen erlaubt werden?</t>
        </is>
      </c>
      <c r="E6834" t="inlineStr">
        <is>
          <t>options4</t>
        </is>
      </c>
      <c r="F6834" t="n">
        <v>11682</v>
      </c>
      <c r="G6834" t="inlineStr">
        <is>
          <t>Gesellschaft, Kultur &amp; Ethik</t>
        </is>
      </c>
      <c r="H6834" t="inlineStr">
        <is>
          <t>Q03721</t>
        </is>
      </c>
      <c r="I6834" t="inlineStr">
        <is>
          <t>de</t>
        </is>
      </c>
      <c r="J6834" t="b">
        <v>1</v>
      </c>
      <c r="K6834" t="inlineStr">
        <is>
          <t>ba3884d4441e4b9e5c72a4913d31a467</t>
        </is>
      </c>
      <c r="L6834" t="inlineStr">
        <is>
          <t>ba3884d4441e4b9e5c72a4913d31a467</t>
        </is>
      </c>
      <c r="M6834" t="n">
        <v>587</v>
      </c>
      <c r="N6834" t="n">
        <v>587</v>
      </c>
    </row>
    <row r="6836">
      <c r="A6836" s="1">
        <f>== Cluster 578 – 3 Fragen – alle Fragen identisch ===</f>
        <v/>
      </c>
      <c r="B6836" s="1" t="n"/>
      <c r="C6836" s="1" t="n"/>
      <c r="D6836" s="1" t="n"/>
      <c r="E6836" s="1" t="n"/>
      <c r="F6836" s="1" t="n"/>
      <c r="G6836" s="1" t="n"/>
      <c r="H6836" s="1" t="n"/>
      <c r="I6836" s="1" t="n"/>
      <c r="J6836" s="1" t="n"/>
      <c r="K6836" s="1" t="n"/>
      <c r="L6836" s="1" t="n"/>
      <c r="M6836" s="1" t="n"/>
      <c r="N6836" s="1" t="n"/>
    </row>
    <row r="6837">
      <c r="A6837" t="inlineStr">
        <is>
          <t>ID_Wahl</t>
        </is>
      </c>
      <c r="B6837" t="inlineStr">
        <is>
          <t>Datum</t>
        </is>
      </c>
      <c r="C6837" t="inlineStr">
        <is>
          <t>Frage_ID</t>
        </is>
      </c>
      <c r="D6837" t="inlineStr">
        <is>
          <t>Frage_Text</t>
        </is>
      </c>
      <c r="E6837" t="inlineStr">
        <is>
          <t>Frage_Typ</t>
        </is>
      </c>
      <c r="F6837" t="inlineStr">
        <is>
          <t>Bereich_ID</t>
        </is>
      </c>
      <c r="G6837" t="inlineStr">
        <is>
          <t>Bereich</t>
        </is>
      </c>
      <c r="H6837" t="inlineStr">
        <is>
          <t>ID_gesamt</t>
        </is>
      </c>
      <c r="I6837" t="inlineStr">
        <is>
          <t>Sprache</t>
        </is>
      </c>
      <c r="J6837" t="inlineStr">
        <is>
          <t>Duplikat</t>
        </is>
      </c>
      <c r="K6837" t="inlineStr">
        <is>
          <t>Frage_Hash</t>
        </is>
      </c>
      <c r="L6837" t="inlineStr">
        <is>
          <t>Duplikat_Gruppe</t>
        </is>
      </c>
      <c r="M6837" t="inlineStr">
        <is>
          <t>Cluster_Duplikate</t>
        </is>
      </c>
      <c r="N6837" t="inlineStr">
        <is>
          <t>Cluster_Final</t>
        </is>
      </c>
    </row>
    <row r="6838">
      <c r="A6838" t="n">
        <v>1115</v>
      </c>
      <c r="B6838" s="2" t="n">
        <v>45557</v>
      </c>
      <c r="C6838" t="n">
        <v>32845</v>
      </c>
      <c r="D6838" t="inlineStr">
        <is>
          <t>Soll sich die Stadt stärker für gleiche Bildungschancen einsetzen (z.B. mit Förderunterricht-Gutscheinen für Schüler/-innen aus Familien mit geringem Einkommen)?</t>
        </is>
      </c>
      <c r="E6838" t="inlineStr">
        <is>
          <t>options4</t>
        </is>
      </c>
      <c r="F6838" t="n">
        <v>11596</v>
      </c>
      <c r="G6838" t="inlineStr">
        <is>
          <t>Schule &amp; Bildung</t>
        </is>
      </c>
      <c r="H6838" t="inlineStr">
        <is>
          <t>Q03179</t>
        </is>
      </c>
      <c r="I6838" t="inlineStr">
        <is>
          <t>de</t>
        </is>
      </c>
      <c r="J6838" t="b">
        <v>1</v>
      </c>
      <c r="K6838" t="inlineStr">
        <is>
          <t>5bb39dee58036cf3a5077ebda2cd6d47</t>
        </is>
      </c>
      <c r="L6838" t="inlineStr">
        <is>
          <t>5bb39dee58036cf3a5077ebda2cd6d47</t>
        </is>
      </c>
      <c r="M6838" t="n">
        <v>578</v>
      </c>
      <c r="N6838" t="n">
        <v>578</v>
      </c>
    </row>
    <row r="6839">
      <c r="A6839" t="n">
        <v>1118</v>
      </c>
      <c r="B6839" s="2" t="n">
        <v>45557</v>
      </c>
      <c r="C6839" t="n">
        <v>32695</v>
      </c>
      <c r="D6839" t="inlineStr">
        <is>
          <t>Soll sich die Stadt stärker für gleiche Bildungschancen einsetzen (z.B. mit Förderunterricht-Gutscheinen für Schüler/-innen aus Familien mit geringem Einkommen)?</t>
        </is>
      </c>
      <c r="E6839" t="inlineStr">
        <is>
          <t>options4</t>
        </is>
      </c>
      <c r="F6839" t="n">
        <v>11560</v>
      </c>
      <c r="G6839" t="inlineStr">
        <is>
          <t>Schule &amp; Bildung</t>
        </is>
      </c>
      <c r="H6839" t="inlineStr">
        <is>
          <t>Q03223</t>
        </is>
      </c>
      <c r="I6839" t="inlineStr">
        <is>
          <t>de</t>
        </is>
      </c>
      <c r="J6839" t="b">
        <v>1</v>
      </c>
      <c r="K6839" t="inlineStr">
        <is>
          <t>5bb39dee58036cf3a5077ebda2cd6d47</t>
        </is>
      </c>
      <c r="L6839" t="inlineStr">
        <is>
          <t>5bb39dee58036cf3a5077ebda2cd6d47</t>
        </is>
      </c>
      <c r="M6839" t="n">
        <v>578</v>
      </c>
      <c r="N6839" t="n">
        <v>578</v>
      </c>
    </row>
    <row r="6840">
      <c r="A6840" t="n">
        <v>1156</v>
      </c>
      <c r="B6840" s="2" t="n">
        <v>45760</v>
      </c>
      <c r="C6840" t="n">
        <v>33393</v>
      </c>
      <c r="D6840" t="inlineStr">
        <is>
          <t>Soll sich die Stadt stärker für gleiche Bildungschancen einsetzen (z.B. mit Förderunterricht-Gutscheinen für Schüler/-innen aus Familien mit geringem Einkommen)?</t>
        </is>
      </c>
      <c r="E6840" t="inlineStr">
        <is>
          <t>options4</t>
        </is>
      </c>
      <c r="F6840" t="n">
        <v>11724</v>
      </c>
      <c r="G6840" t="inlineStr">
        <is>
          <t>Schule &amp; Bildung</t>
        </is>
      </c>
      <c r="H6840" t="inlineStr">
        <is>
          <t>Q03761</t>
        </is>
      </c>
      <c r="I6840" t="inlineStr">
        <is>
          <t>de</t>
        </is>
      </c>
      <c r="J6840" t="b">
        <v>1</v>
      </c>
      <c r="K6840" t="inlineStr">
        <is>
          <t>5bb39dee58036cf3a5077ebda2cd6d47</t>
        </is>
      </c>
      <c r="L6840" t="inlineStr">
        <is>
          <t>5bb39dee58036cf3a5077ebda2cd6d47</t>
        </is>
      </c>
      <c r="M6840" t="n">
        <v>578</v>
      </c>
      <c r="N6840" t="n">
        <v>578</v>
      </c>
    </row>
    <row r="6842">
      <c r="A6842" s="1">
        <f>== Cluster 576 – 3 Fragen – alle Fragen identisch ===</f>
        <v/>
      </c>
      <c r="B6842" s="1" t="n"/>
      <c r="C6842" s="1" t="n"/>
      <c r="D6842" s="1" t="n"/>
      <c r="E6842" s="1" t="n"/>
      <c r="F6842" s="1" t="n"/>
      <c r="G6842" s="1" t="n"/>
      <c r="H6842" s="1" t="n"/>
      <c r="I6842" s="1" t="n"/>
      <c r="J6842" s="1" t="n"/>
      <c r="K6842" s="1" t="n"/>
      <c r="L6842" s="1" t="n"/>
      <c r="M6842" s="1" t="n"/>
      <c r="N6842" s="1" t="n"/>
    </row>
    <row r="6843">
      <c r="A6843" t="inlineStr">
        <is>
          <t>ID_Wahl</t>
        </is>
      </c>
      <c r="B6843" t="inlineStr">
        <is>
          <t>Datum</t>
        </is>
      </c>
      <c r="C6843" t="inlineStr">
        <is>
          <t>Frage_ID</t>
        </is>
      </c>
      <c r="D6843" t="inlineStr">
        <is>
          <t>Frage_Text</t>
        </is>
      </c>
      <c r="E6843" t="inlineStr">
        <is>
          <t>Frage_Typ</t>
        </is>
      </c>
      <c r="F6843" t="inlineStr">
        <is>
          <t>Bereich_ID</t>
        </is>
      </c>
      <c r="G6843" t="inlineStr">
        <is>
          <t>Bereich</t>
        </is>
      </c>
      <c r="H6843" t="inlineStr">
        <is>
          <t>ID_gesamt</t>
        </is>
      </c>
      <c r="I6843" t="inlineStr">
        <is>
          <t>Sprache</t>
        </is>
      </c>
      <c r="J6843" t="inlineStr">
        <is>
          <t>Duplikat</t>
        </is>
      </c>
      <c r="K6843" t="inlineStr">
        <is>
          <t>Frage_Hash</t>
        </is>
      </c>
      <c r="L6843" t="inlineStr">
        <is>
          <t>Duplikat_Gruppe</t>
        </is>
      </c>
      <c r="M6843" t="inlineStr">
        <is>
          <t>Cluster_Duplikate</t>
        </is>
      </c>
      <c r="N6843" t="inlineStr">
        <is>
          <t>Cluster_Final</t>
        </is>
      </c>
    </row>
    <row r="6844">
      <c r="A6844" t="n">
        <v>1112</v>
      </c>
      <c r="B6844" s="2" t="n">
        <v>45557</v>
      </c>
      <c r="C6844" t="n">
        <v>32798</v>
      </c>
      <c r="D6844" t="inlineStr">
        <is>
          <t>Sollen die sprachlichen Anforderungen für die Einbürgerung erhöht werden?</t>
        </is>
      </c>
      <c r="E6844" t="inlineStr">
        <is>
          <t>options4</t>
        </is>
      </c>
      <c r="F6844" t="n">
        <v>11585</v>
      </c>
      <c r="G6844" t="inlineStr">
        <is>
          <t>Migration &amp; Integration</t>
        </is>
      </c>
      <c r="H6844" t="inlineStr">
        <is>
          <t>Q03132</t>
        </is>
      </c>
      <c r="I6844" t="inlineStr">
        <is>
          <t>de</t>
        </is>
      </c>
      <c r="J6844" t="b">
        <v>1</v>
      </c>
      <c r="K6844" t="inlineStr">
        <is>
          <t>82270f6d0067d7fdc3e2d8038e3bd2c9</t>
        </is>
      </c>
      <c r="L6844" t="inlineStr">
        <is>
          <t>82270f6d0067d7fdc3e2d8038e3bd2c9</t>
        </is>
      </c>
      <c r="M6844" t="n">
        <v>576</v>
      </c>
      <c r="N6844" t="n">
        <v>576</v>
      </c>
    </row>
    <row r="6845">
      <c r="A6845" t="n">
        <v>1124</v>
      </c>
      <c r="B6845" s="2" t="n">
        <v>45585</v>
      </c>
      <c r="C6845" t="n">
        <v>32947</v>
      </c>
      <c r="D6845" t="inlineStr">
        <is>
          <t>Sollen die sprachlichen Anforderungen für die Einbürgerung erhöht werden?</t>
        </is>
      </c>
      <c r="E6845" t="inlineStr">
        <is>
          <t>options4</t>
        </is>
      </c>
      <c r="F6845" t="n">
        <v>11621</v>
      </c>
      <c r="G6845" t="inlineStr">
        <is>
          <t>Migration &amp; Integration</t>
        </is>
      </c>
      <c r="H6845" t="inlineStr">
        <is>
          <t>Q03377</t>
        </is>
      </c>
      <c r="I6845" t="inlineStr">
        <is>
          <t>de</t>
        </is>
      </c>
      <c r="J6845" t="b">
        <v>1</v>
      </c>
      <c r="K6845" t="inlineStr">
        <is>
          <t>82270f6d0067d7fdc3e2d8038e3bd2c9</t>
        </is>
      </c>
      <c r="L6845" t="inlineStr">
        <is>
          <t>82270f6d0067d7fdc3e2d8038e3bd2c9</t>
        </is>
      </c>
      <c r="M6845" t="n">
        <v>576</v>
      </c>
      <c r="N6845" t="n">
        <v>576</v>
      </c>
    </row>
    <row r="6846">
      <c r="A6846" t="n">
        <v>1156</v>
      </c>
      <c r="B6846" s="2" t="n">
        <v>45760</v>
      </c>
      <c r="C6846" t="n">
        <v>33399</v>
      </c>
      <c r="D6846" t="inlineStr">
        <is>
          <t>Sollen die sprachlichen Anforderungen für die Einbürgerung erhöht werden?</t>
        </is>
      </c>
      <c r="E6846" t="inlineStr">
        <is>
          <t>options4</t>
        </is>
      </c>
      <c r="F6846" t="n">
        <v>11728</v>
      </c>
      <c r="G6846" t="inlineStr">
        <is>
          <t>Migration &amp; Integration</t>
        </is>
      </c>
      <c r="H6846" t="inlineStr">
        <is>
          <t>Q03767</t>
        </is>
      </c>
      <c r="I6846" t="inlineStr">
        <is>
          <t>de</t>
        </is>
      </c>
      <c r="J6846" t="b">
        <v>1</v>
      </c>
      <c r="K6846" t="inlineStr">
        <is>
          <t>82270f6d0067d7fdc3e2d8038e3bd2c9</t>
        </is>
      </c>
      <c r="L6846" t="inlineStr">
        <is>
          <t>82270f6d0067d7fdc3e2d8038e3bd2c9</t>
        </is>
      </c>
      <c r="M6846" t="n">
        <v>576</v>
      </c>
      <c r="N6846" t="n">
        <v>576</v>
      </c>
    </row>
    <row r="6848">
      <c r="A6848" s="1">
        <f>== Cluster 575 – 3 Fragen – alle Fragen identisch ===</f>
        <v/>
      </c>
      <c r="B6848" s="1" t="n"/>
      <c r="C6848" s="1" t="n"/>
      <c r="D6848" s="1" t="n"/>
      <c r="E6848" s="1" t="n"/>
      <c r="F6848" s="1" t="n"/>
      <c r="G6848" s="1" t="n"/>
      <c r="H6848" s="1" t="n"/>
      <c r="I6848" s="1" t="n"/>
      <c r="J6848" s="1" t="n"/>
      <c r="K6848" s="1" t="n"/>
      <c r="L6848" s="1" t="n"/>
      <c r="M6848" s="1" t="n"/>
      <c r="N6848" s="1" t="n"/>
    </row>
    <row r="6849">
      <c r="A6849" t="inlineStr">
        <is>
          <t>ID_Wahl</t>
        </is>
      </c>
      <c r="B6849" t="inlineStr">
        <is>
          <t>Datum</t>
        </is>
      </c>
      <c r="C6849" t="inlineStr">
        <is>
          <t>Frage_ID</t>
        </is>
      </c>
      <c r="D6849" t="inlineStr">
        <is>
          <t>Frage_Text</t>
        </is>
      </c>
      <c r="E6849" t="inlineStr">
        <is>
          <t>Frage_Typ</t>
        </is>
      </c>
      <c r="F6849" t="inlineStr">
        <is>
          <t>Bereich_ID</t>
        </is>
      </c>
      <c r="G6849" t="inlineStr">
        <is>
          <t>Bereich</t>
        </is>
      </c>
      <c r="H6849" t="inlineStr">
        <is>
          <t>ID_gesamt</t>
        </is>
      </c>
      <c r="I6849" t="inlineStr">
        <is>
          <t>Sprache</t>
        </is>
      </c>
      <c r="J6849" t="inlineStr">
        <is>
          <t>Duplikat</t>
        </is>
      </c>
      <c r="K6849" t="inlineStr">
        <is>
          <t>Frage_Hash</t>
        </is>
      </c>
      <c r="L6849" t="inlineStr">
        <is>
          <t>Duplikat_Gruppe</t>
        </is>
      </c>
      <c r="M6849" t="inlineStr">
        <is>
          <t>Cluster_Duplikate</t>
        </is>
      </c>
      <c r="N6849" t="inlineStr">
        <is>
          <t>Cluster_Final</t>
        </is>
      </c>
    </row>
    <row r="6850">
      <c r="A6850" t="n">
        <v>1112</v>
      </c>
      <c r="B6850" s="2" t="n">
        <v>45557</v>
      </c>
      <c r="C6850" t="n">
        <v>32793</v>
      </c>
      <c r="D6850" t="inlineStr">
        <is>
          <t>Soll die Benotung an Primarschulen beibehalten werden?</t>
        </is>
      </c>
      <c r="E6850" t="inlineStr">
        <is>
          <t>options4</t>
        </is>
      </c>
      <c r="F6850" t="n">
        <v>11584</v>
      </c>
      <c r="G6850" t="inlineStr">
        <is>
          <t>Schule &amp; Bildung</t>
        </is>
      </c>
      <c r="H6850" t="inlineStr">
        <is>
          <t>Q03127</t>
        </is>
      </c>
      <c r="I6850" t="inlineStr">
        <is>
          <t>de</t>
        </is>
      </c>
      <c r="J6850" t="b">
        <v>1</v>
      </c>
      <c r="K6850" t="inlineStr">
        <is>
          <t>a07780e87bd4761d1e0c36889919d378</t>
        </is>
      </c>
      <c r="L6850" t="inlineStr">
        <is>
          <t>a07780e87bd4761d1e0c36889919d378</t>
        </is>
      </c>
      <c r="M6850" t="n">
        <v>575</v>
      </c>
      <c r="N6850" t="n">
        <v>575</v>
      </c>
    </row>
    <row r="6851">
      <c r="A6851" t="n">
        <v>1121</v>
      </c>
      <c r="B6851" s="2" t="n">
        <v>45557</v>
      </c>
      <c r="C6851" t="n">
        <v>32650</v>
      </c>
      <c r="D6851" t="inlineStr">
        <is>
          <t>Soll die Benotung an Primarschulen beibehalten werden?</t>
        </is>
      </c>
      <c r="E6851" t="inlineStr">
        <is>
          <t>options4</t>
        </is>
      </c>
      <c r="F6851" t="n">
        <v>11548</v>
      </c>
      <c r="G6851" t="inlineStr">
        <is>
          <t>Schule &amp; Bildung</t>
        </is>
      </c>
      <c r="H6851" t="inlineStr">
        <is>
          <t>Q03272</t>
        </is>
      </c>
      <c r="I6851" t="inlineStr">
        <is>
          <t>de</t>
        </is>
      </c>
      <c r="J6851" t="b">
        <v>1</v>
      </c>
      <c r="K6851" t="inlineStr">
        <is>
          <t>a07780e87bd4761d1e0c36889919d378</t>
        </is>
      </c>
      <c r="L6851" t="inlineStr">
        <is>
          <t>a07780e87bd4761d1e0c36889919d378</t>
        </is>
      </c>
      <c r="M6851" t="n">
        <v>575</v>
      </c>
      <c r="N6851" t="n">
        <v>575</v>
      </c>
    </row>
    <row r="6852">
      <c r="A6852" t="n">
        <v>1131</v>
      </c>
      <c r="B6852" s="2" t="n">
        <v>45620</v>
      </c>
      <c r="C6852" t="n">
        <v>33090</v>
      </c>
      <c r="D6852" t="inlineStr">
        <is>
          <t>Soll die Benotung an Primarschulen beibehalten werden?</t>
        </is>
      </c>
      <c r="E6852" t="inlineStr">
        <is>
          <t>options4</t>
        </is>
      </c>
      <c r="F6852" t="n">
        <v>11655</v>
      </c>
      <c r="G6852" t="inlineStr">
        <is>
          <t>Schule &amp; Bildung</t>
        </is>
      </c>
      <c r="H6852" t="inlineStr">
        <is>
          <t>Q03520</t>
        </is>
      </c>
      <c r="I6852" t="inlineStr">
        <is>
          <t>de</t>
        </is>
      </c>
      <c r="J6852" t="b">
        <v>1</v>
      </c>
      <c r="K6852" t="inlineStr">
        <is>
          <t>a07780e87bd4761d1e0c36889919d378</t>
        </is>
      </c>
      <c r="L6852" t="inlineStr">
        <is>
          <t>a07780e87bd4761d1e0c36889919d378</t>
        </is>
      </c>
      <c r="M6852" t="n">
        <v>575</v>
      </c>
      <c r="N6852" t="n">
        <v>575</v>
      </c>
    </row>
    <row r="6854">
      <c r="A6854" s="1">
        <f>== Cluster 572 – 3 Fragen – alle Fragen identisch ===</f>
        <v/>
      </c>
      <c r="B6854" s="1" t="n"/>
      <c r="C6854" s="1" t="n"/>
      <c r="D6854" s="1" t="n"/>
      <c r="E6854" s="1" t="n"/>
      <c r="F6854" s="1" t="n"/>
      <c r="G6854" s="1" t="n"/>
      <c r="H6854" s="1" t="n"/>
      <c r="I6854" s="1" t="n"/>
      <c r="J6854" s="1" t="n"/>
      <c r="K6854" s="1" t="n"/>
      <c r="L6854" s="1" t="n"/>
      <c r="M6854" s="1" t="n"/>
      <c r="N6854" s="1" t="n"/>
    </row>
    <row r="6855">
      <c r="A6855" t="inlineStr">
        <is>
          <t>ID_Wahl</t>
        </is>
      </c>
      <c r="B6855" t="inlineStr">
        <is>
          <t>Datum</t>
        </is>
      </c>
      <c r="C6855" t="inlineStr">
        <is>
          <t>Frage_ID</t>
        </is>
      </c>
      <c r="D6855" t="inlineStr">
        <is>
          <t>Frage_Text</t>
        </is>
      </c>
      <c r="E6855" t="inlineStr">
        <is>
          <t>Frage_Typ</t>
        </is>
      </c>
      <c r="F6855" t="inlineStr">
        <is>
          <t>Bereich_ID</t>
        </is>
      </c>
      <c r="G6855" t="inlineStr">
        <is>
          <t>Bereich</t>
        </is>
      </c>
      <c r="H6855" t="inlineStr">
        <is>
          <t>ID_gesamt</t>
        </is>
      </c>
      <c r="I6855" t="inlineStr">
        <is>
          <t>Sprache</t>
        </is>
      </c>
      <c r="J6855" t="inlineStr">
        <is>
          <t>Duplikat</t>
        </is>
      </c>
      <c r="K6855" t="inlineStr">
        <is>
          <t>Frage_Hash</t>
        </is>
      </c>
      <c r="L6855" t="inlineStr">
        <is>
          <t>Duplikat_Gruppe</t>
        </is>
      </c>
      <c r="M6855" t="inlineStr">
        <is>
          <t>Cluster_Duplikate</t>
        </is>
      </c>
      <c r="N6855" t="inlineStr">
        <is>
          <t>Cluster_Final</t>
        </is>
      </c>
    </row>
    <row r="6856">
      <c r="A6856" t="n">
        <v>1097</v>
      </c>
      <c r="B6856" s="2" t="n">
        <v>45389</v>
      </c>
      <c r="C6856" t="n">
        <v>32509</v>
      </c>
      <c r="D6856" t="inlineStr">
        <is>
          <t>Soll die assistierte Sterbehilfe in sämtlichen öffentlichen Alters- und Pflegeheimen im Kanton erlaubt sein?</t>
        </is>
      </c>
      <c r="E6856" t="inlineStr">
        <is>
          <t>options4</t>
        </is>
      </c>
      <c r="F6856" t="n">
        <v>11514</v>
      </c>
      <c r="G6856" t="inlineStr">
        <is>
          <t>Gesellschaft, Kultur &amp; Ethik</t>
        </is>
      </c>
      <c r="H6856" t="inlineStr">
        <is>
          <t>Q03040</t>
        </is>
      </c>
      <c r="I6856" t="inlineStr">
        <is>
          <t>de</t>
        </is>
      </c>
      <c r="J6856" t="b">
        <v>1</v>
      </c>
      <c r="K6856" t="inlineStr">
        <is>
          <t>e79cc490ee6b81041f105847a8a10025</t>
        </is>
      </c>
      <c r="L6856" t="inlineStr">
        <is>
          <t>e79cc490ee6b81041f105847a8a10025</t>
        </is>
      </c>
      <c r="M6856" t="n">
        <v>572</v>
      </c>
      <c r="N6856" t="n">
        <v>572</v>
      </c>
    </row>
    <row r="6857">
      <c r="A6857" t="n">
        <v>1124</v>
      </c>
      <c r="B6857" s="2" t="n">
        <v>45585</v>
      </c>
      <c r="C6857" t="n">
        <v>32949</v>
      </c>
      <c r="D6857" t="inlineStr">
        <is>
          <t>Soll die assistierte Sterbehilfe in sämtlichen öffentlichen Alters- und Pflegeheimen im Kanton erlaubt sein?</t>
        </is>
      </c>
      <c r="E6857" t="inlineStr">
        <is>
          <t>options4</t>
        </is>
      </c>
      <c r="F6857" t="n">
        <v>11622</v>
      </c>
      <c r="G6857" t="inlineStr">
        <is>
          <t>Gesellschaft, Kultur &amp; Ethik</t>
        </is>
      </c>
      <c r="H6857" t="inlineStr">
        <is>
          <t>Q03379</t>
        </is>
      </c>
      <c r="I6857" t="inlineStr">
        <is>
          <t>de</t>
        </is>
      </c>
      <c r="J6857" t="b">
        <v>1</v>
      </c>
      <c r="K6857" t="inlineStr">
        <is>
          <t>e79cc490ee6b81041f105847a8a10025</t>
        </is>
      </c>
      <c r="L6857" t="inlineStr">
        <is>
          <t>e79cc490ee6b81041f105847a8a10025</t>
        </is>
      </c>
      <c r="M6857" t="n">
        <v>572</v>
      </c>
      <c r="N6857" t="n">
        <v>572</v>
      </c>
    </row>
    <row r="6858">
      <c r="A6858" t="n">
        <v>1155</v>
      </c>
      <c r="B6858" s="2" t="n">
        <v>45718</v>
      </c>
      <c r="C6858" t="n">
        <v>33205</v>
      </c>
      <c r="D6858" t="inlineStr">
        <is>
          <t>Soll die assistierte Sterbehilfe in sämtlichen öffentlichen Alters- und Pflegeheimen im Kanton erlaubt sein?</t>
        </is>
      </c>
      <c r="E6858" t="inlineStr">
        <is>
          <t>options4</t>
        </is>
      </c>
      <c r="F6858" t="n">
        <v>11682</v>
      </c>
      <c r="G6858" t="inlineStr">
        <is>
          <t>Gesellschaft, Kultur &amp; Ethik</t>
        </is>
      </c>
      <c r="H6858" t="inlineStr">
        <is>
          <t>Q03719</t>
        </is>
      </c>
      <c r="I6858" t="inlineStr">
        <is>
          <t>de</t>
        </is>
      </c>
      <c r="J6858" t="b">
        <v>1</v>
      </c>
      <c r="K6858" t="inlineStr">
        <is>
          <t>e79cc490ee6b81041f105847a8a10025</t>
        </is>
      </c>
      <c r="L6858" t="inlineStr">
        <is>
          <t>e79cc490ee6b81041f105847a8a10025</t>
        </is>
      </c>
      <c r="M6858" t="n">
        <v>572</v>
      </c>
      <c r="N6858" t="n">
        <v>572</v>
      </c>
    </row>
    <row r="6860">
      <c r="A6860" s="1">
        <f>== Cluster 558 – 3 Fragen – alle Fragen identisch ===</f>
        <v/>
      </c>
      <c r="B6860" s="1" t="n"/>
      <c r="C6860" s="1" t="n"/>
      <c r="D6860" s="1" t="n"/>
      <c r="E6860" s="1" t="n"/>
      <c r="F6860" s="1" t="n"/>
      <c r="G6860" s="1" t="n"/>
      <c r="H6860" s="1" t="n"/>
      <c r="I6860" s="1" t="n"/>
      <c r="J6860" s="1" t="n"/>
      <c r="K6860" s="1" t="n"/>
      <c r="L6860" s="1" t="n"/>
      <c r="M6860" s="1" t="n"/>
      <c r="N6860" s="1" t="n"/>
    </row>
    <row r="6861">
      <c r="A6861" t="inlineStr">
        <is>
          <t>ID_Wahl</t>
        </is>
      </c>
      <c r="B6861" t="inlineStr">
        <is>
          <t>Datum</t>
        </is>
      </c>
      <c r="C6861" t="inlineStr">
        <is>
          <t>Frage_ID</t>
        </is>
      </c>
      <c r="D6861" t="inlineStr">
        <is>
          <t>Frage_Text</t>
        </is>
      </c>
      <c r="E6861" t="inlineStr">
        <is>
          <t>Frage_Typ</t>
        </is>
      </c>
      <c r="F6861" t="inlineStr">
        <is>
          <t>Bereich_ID</t>
        </is>
      </c>
      <c r="G6861" t="inlineStr">
        <is>
          <t>Bereich</t>
        </is>
      </c>
      <c r="H6861" t="inlineStr">
        <is>
          <t>ID_gesamt</t>
        </is>
      </c>
      <c r="I6861" t="inlineStr">
        <is>
          <t>Sprache</t>
        </is>
      </c>
      <c r="J6861" t="inlineStr">
        <is>
          <t>Duplikat</t>
        </is>
      </c>
      <c r="K6861" t="inlineStr">
        <is>
          <t>Frage_Hash</t>
        </is>
      </c>
      <c r="L6861" t="inlineStr">
        <is>
          <t>Duplikat_Gruppe</t>
        </is>
      </c>
      <c r="M6861" t="inlineStr">
        <is>
          <t>Cluster_Duplikate</t>
        </is>
      </c>
      <c r="N6861" t="inlineStr">
        <is>
          <t>Cluster_Final</t>
        </is>
      </c>
    </row>
    <row r="6862">
      <c r="A6862" t="n">
        <v>1105</v>
      </c>
      <c r="B6862" s="2" t="n">
        <v>45396</v>
      </c>
      <c r="C6862" t="n">
        <v>32320</v>
      </c>
      <c r="D6862" t="inlineStr">
        <is>
          <t>Befürworten Sie Steuersenkungen auf kantonaler Ebene in den nächsten vier Jahren?</t>
        </is>
      </c>
      <c r="E6862" t="inlineStr">
        <is>
          <t>options4</t>
        </is>
      </c>
      <c r="F6862" t="n">
        <v>11505</v>
      </c>
      <c r="G6862" t="inlineStr">
        <is>
          <t>Finanzen &amp; Steuern</t>
        </is>
      </c>
      <c r="H6862" t="inlineStr">
        <is>
          <t>Q02892</t>
        </is>
      </c>
      <c r="I6862" t="inlineStr">
        <is>
          <t>de</t>
        </is>
      </c>
      <c r="J6862" t="b">
        <v>1</v>
      </c>
      <c r="K6862" t="inlineStr">
        <is>
          <t>672ca97a3a3c0247228e4b4c6c2f1584</t>
        </is>
      </c>
      <c r="L6862" t="inlineStr">
        <is>
          <t>672ca97a3a3c0247228e4b4c6c2f1584</t>
        </is>
      </c>
      <c r="M6862" t="n">
        <v>558</v>
      </c>
      <c r="N6862" t="n">
        <v>558</v>
      </c>
    </row>
    <row r="6863">
      <c r="A6863" t="n">
        <v>1097</v>
      </c>
      <c r="B6863" s="2" t="n">
        <v>45389</v>
      </c>
      <c r="C6863" t="n">
        <v>32510</v>
      </c>
      <c r="D6863" t="inlineStr">
        <is>
          <t>Befürworten Sie Steuersenkungen auf kantonaler Ebene in den nächsten vier Jahren?</t>
        </is>
      </c>
      <c r="E6863" t="inlineStr">
        <is>
          <t>options4</t>
        </is>
      </c>
      <c r="F6863" t="n">
        <v>11515</v>
      </c>
      <c r="G6863" t="inlineStr">
        <is>
          <t>Finanzen &amp; Steuern</t>
        </is>
      </c>
      <c r="H6863" t="inlineStr">
        <is>
          <t>Q03041</t>
        </is>
      </c>
      <c r="I6863" t="inlineStr">
        <is>
          <t>de</t>
        </is>
      </c>
      <c r="J6863" t="b">
        <v>1</v>
      </c>
      <c r="K6863" t="inlineStr">
        <is>
          <t>672ca97a3a3c0247228e4b4c6c2f1584</t>
        </is>
      </c>
      <c r="L6863" t="inlineStr">
        <is>
          <t>672ca97a3a3c0247228e4b4c6c2f1584</t>
        </is>
      </c>
      <c r="M6863" t="n">
        <v>558</v>
      </c>
      <c r="N6863" t="n">
        <v>558</v>
      </c>
    </row>
    <row r="6864">
      <c r="A6864" t="n">
        <v>1124</v>
      </c>
      <c r="B6864" s="2" t="n">
        <v>45585</v>
      </c>
      <c r="C6864" t="n">
        <v>32954</v>
      </c>
      <c r="D6864" t="inlineStr">
        <is>
          <t>Befürworten Sie Steuersenkungen auf kantonaler Ebene in den nächsten vier Jahren?</t>
        </is>
      </c>
      <c r="E6864" t="inlineStr">
        <is>
          <t>options4</t>
        </is>
      </c>
      <c r="F6864" t="n">
        <v>11623</v>
      </c>
      <c r="G6864" t="inlineStr">
        <is>
          <t>Finanzen &amp; Steuern</t>
        </is>
      </c>
      <c r="H6864" t="inlineStr">
        <is>
          <t>Q03384</t>
        </is>
      </c>
      <c r="I6864" t="inlineStr">
        <is>
          <t>de</t>
        </is>
      </c>
      <c r="J6864" t="b">
        <v>1</v>
      </c>
      <c r="K6864" t="inlineStr">
        <is>
          <t>672ca97a3a3c0247228e4b4c6c2f1584</t>
        </is>
      </c>
      <c r="L6864" t="inlineStr">
        <is>
          <t>672ca97a3a3c0247228e4b4c6c2f1584</t>
        </is>
      </c>
      <c r="M6864" t="n">
        <v>558</v>
      </c>
      <c r="N6864" t="n">
        <v>558</v>
      </c>
    </row>
    <row r="6866">
      <c r="A6866" s="1">
        <f>== Cluster 121 – 3 Fragen – alle Fragen identisch ===</f>
        <v/>
      </c>
      <c r="B6866" s="1" t="n"/>
      <c r="C6866" s="1" t="n"/>
      <c r="D6866" s="1" t="n"/>
      <c r="E6866" s="1" t="n"/>
      <c r="F6866" s="1" t="n"/>
      <c r="G6866" s="1" t="n"/>
      <c r="H6866" s="1" t="n"/>
      <c r="I6866" s="1" t="n"/>
      <c r="J6866" s="1" t="n"/>
      <c r="K6866" s="1" t="n"/>
      <c r="L6866" s="1" t="n"/>
      <c r="M6866" s="1" t="n"/>
      <c r="N6866" s="1" t="n"/>
    </row>
    <row r="6867">
      <c r="A6867" t="inlineStr">
        <is>
          <t>ID_Wahl</t>
        </is>
      </c>
      <c r="B6867" t="inlineStr">
        <is>
          <t>Datum</t>
        </is>
      </c>
      <c r="C6867" t="inlineStr">
        <is>
          <t>Frage_ID</t>
        </is>
      </c>
      <c r="D6867" t="inlineStr">
        <is>
          <t>Frage_Text</t>
        </is>
      </c>
      <c r="E6867" t="inlineStr">
        <is>
          <t>Frage_Typ</t>
        </is>
      </c>
      <c r="F6867" t="inlineStr">
        <is>
          <t>Bereich_ID</t>
        </is>
      </c>
      <c r="G6867" t="inlineStr">
        <is>
          <t>Bereich</t>
        </is>
      </c>
      <c r="H6867" t="inlineStr">
        <is>
          <t>ID_gesamt</t>
        </is>
      </c>
      <c r="I6867" t="inlineStr">
        <is>
          <t>Sprache</t>
        </is>
      </c>
      <c r="J6867" t="inlineStr">
        <is>
          <t>Duplikat</t>
        </is>
      </c>
      <c r="K6867" t="inlineStr">
        <is>
          <t>Frage_Hash</t>
        </is>
      </c>
      <c r="L6867" t="inlineStr">
        <is>
          <t>Duplikat_Gruppe</t>
        </is>
      </c>
      <c r="M6867" t="inlineStr">
        <is>
          <t>Cluster_Duplikate</t>
        </is>
      </c>
      <c r="N6867" t="inlineStr">
        <is>
          <t>Cluster_Final</t>
        </is>
      </c>
    </row>
    <row r="6868">
      <c r="A6868" t="n">
        <v>5</v>
      </c>
      <c r="B6868" s="2" t="n">
        <v>43898</v>
      </c>
      <c r="C6868" t="n">
        <v>317</v>
      </c>
      <c r="D6868" t="inlineStr">
        <is>
          <t>Sollen politische Mandatsträger/-innen für ihr Amt eine bezahlte Freistellung durch die Arbeitgebenden erhalten?</t>
        </is>
      </c>
      <c r="E6868" t="inlineStr">
        <is>
          <t>options4</t>
        </is>
      </c>
      <c r="F6868" t="n">
        <v>5103</v>
      </c>
      <c r="G6868" t="inlineStr">
        <is>
          <t>Politisches System &amp; Digitalisierung</t>
        </is>
      </c>
      <c r="H6868" t="inlineStr">
        <is>
          <t>Q00160</t>
        </is>
      </c>
      <c r="I6868" t="inlineStr">
        <is>
          <t>de</t>
        </is>
      </c>
      <c r="J6868" t="b">
        <v>1</v>
      </c>
      <c r="K6868" t="inlineStr">
        <is>
          <t>22d24bd2a18c6f215833cd2ce2105c10</t>
        </is>
      </c>
      <c r="L6868" t="inlineStr">
        <is>
          <t>22d24bd2a18c6f215833cd2ce2105c10</t>
        </is>
      </c>
      <c r="M6868" t="n">
        <v>121</v>
      </c>
      <c r="N6868" t="n">
        <v>121</v>
      </c>
    </row>
    <row r="6869">
      <c r="A6869" t="n">
        <v>230</v>
      </c>
      <c r="B6869" t="n">
        <v>2020</v>
      </c>
      <c r="C6869" t="n">
        <v>3517</v>
      </c>
      <c r="D6869" t="inlineStr">
        <is>
          <t>Sollen politische Mandatsträger/-innen für ihr Amt eine bezahlte Freistellung durch die Arbeitgebenden erhalten?</t>
        </is>
      </c>
      <c r="E6869" t="inlineStr">
        <is>
          <t>Standard-4</t>
        </is>
      </c>
      <c r="F6869" t="n">
        <v>10</v>
      </c>
      <c r="G6869" t="inlineStr">
        <is>
          <t>Politisches System</t>
        </is>
      </c>
      <c r="H6869" t="inlineStr">
        <is>
          <t>Q06187</t>
        </is>
      </c>
      <c r="I6869" t="inlineStr">
        <is>
          <t>de</t>
        </is>
      </c>
      <c r="J6869" t="b">
        <v>1</v>
      </c>
      <c r="K6869" t="inlineStr">
        <is>
          <t>22d24bd2a18c6f215833cd2ce2105c10</t>
        </is>
      </c>
      <c r="L6869" t="inlineStr">
        <is>
          <t>22d24bd2a18c6f215833cd2ce2105c10</t>
        </is>
      </c>
      <c r="M6869" t="n">
        <v>121</v>
      </c>
      <c r="N6869" t="n">
        <v>121</v>
      </c>
    </row>
    <row r="6870">
      <c r="A6870" t="n">
        <v>230</v>
      </c>
      <c r="B6870" t="n">
        <v>2020</v>
      </c>
      <c r="C6870" t="n">
        <v>3517</v>
      </c>
      <c r="D6870" t="inlineStr">
        <is>
          <t>Sollen politische Mandatsträger/-innen für ihr Amt eine bezahlte Freistellung durch die Arbeitgebenden erhalten?</t>
        </is>
      </c>
      <c r="E6870" t="inlineStr">
        <is>
          <t>Standard-4</t>
        </is>
      </c>
      <c r="F6870" t="n">
        <v>10</v>
      </c>
      <c r="G6870" t="inlineStr">
        <is>
          <t>Politisches System</t>
        </is>
      </c>
      <c r="H6870" t="inlineStr">
        <is>
          <t>Q08527</t>
        </is>
      </c>
      <c r="I6870" t="inlineStr">
        <is>
          <t>de</t>
        </is>
      </c>
      <c r="J6870" t="b">
        <v>1</v>
      </c>
      <c r="K6870" t="inlineStr">
        <is>
          <t>22d24bd2a18c6f215833cd2ce2105c10</t>
        </is>
      </c>
      <c r="L6870" t="inlineStr">
        <is>
          <t>22d24bd2a18c6f215833cd2ce2105c10</t>
        </is>
      </c>
      <c r="M6870" t="n">
        <v>121</v>
      </c>
      <c r="N6870" t="n">
        <v>121</v>
      </c>
    </row>
    <row r="6872">
      <c r="A6872" s="1">
        <f>== Cluster 120 – 3 Fragen – alle Fragen identisch ===</f>
        <v/>
      </c>
      <c r="B6872" s="1" t="n"/>
      <c r="C6872" s="1" t="n"/>
      <c r="D6872" s="1" t="n"/>
      <c r="E6872" s="1" t="n"/>
      <c r="F6872" s="1" t="n"/>
      <c r="G6872" s="1" t="n"/>
      <c r="H6872" s="1" t="n"/>
      <c r="I6872" s="1" t="n"/>
      <c r="J6872" s="1" t="n"/>
      <c r="K6872" s="1" t="n"/>
      <c r="L6872" s="1" t="n"/>
      <c r="M6872" s="1" t="n"/>
      <c r="N6872" s="1" t="n"/>
    </row>
    <row r="6873">
      <c r="A6873" t="inlineStr">
        <is>
          <t>ID_Wahl</t>
        </is>
      </c>
      <c r="B6873" t="inlineStr">
        <is>
          <t>Datum</t>
        </is>
      </c>
      <c r="C6873" t="inlineStr">
        <is>
          <t>Frage_ID</t>
        </is>
      </c>
      <c r="D6873" t="inlineStr">
        <is>
          <t>Frage_Text</t>
        </is>
      </c>
      <c r="E6873" t="inlineStr">
        <is>
          <t>Frage_Typ</t>
        </is>
      </c>
      <c r="F6873" t="inlineStr">
        <is>
          <t>Bereich_ID</t>
        </is>
      </c>
      <c r="G6873" t="inlineStr">
        <is>
          <t>Bereich</t>
        </is>
      </c>
      <c r="H6873" t="inlineStr">
        <is>
          <t>ID_gesamt</t>
        </is>
      </c>
      <c r="I6873" t="inlineStr">
        <is>
          <t>Sprache</t>
        </is>
      </c>
      <c r="J6873" t="inlineStr">
        <is>
          <t>Duplikat</t>
        </is>
      </c>
      <c r="K6873" t="inlineStr">
        <is>
          <t>Frage_Hash</t>
        </is>
      </c>
      <c r="L6873" t="inlineStr">
        <is>
          <t>Duplikat_Gruppe</t>
        </is>
      </c>
      <c r="M6873" t="inlineStr">
        <is>
          <t>Cluster_Duplikate</t>
        </is>
      </c>
      <c r="N6873" t="inlineStr">
        <is>
          <t>Cluster_Final</t>
        </is>
      </c>
    </row>
    <row r="6874">
      <c r="A6874" t="n">
        <v>5</v>
      </c>
      <c r="B6874" s="2" t="n">
        <v>43898</v>
      </c>
      <c r="C6874" t="n">
        <v>315</v>
      </c>
      <c r="D6874" t="inlineStr">
        <is>
          <t>Eine Motion möchte das Stimmrecht ab dem 16. Altersjahr ermöglichen. Unterstützen Sie dieses Anliegen?</t>
        </is>
      </c>
      <c r="E6874" t="inlineStr">
        <is>
          <t>options4</t>
        </is>
      </c>
      <c r="F6874" t="n">
        <v>5103</v>
      </c>
      <c r="G6874" t="inlineStr">
        <is>
          <t>Politisches System &amp; Digitalisierung</t>
        </is>
      </c>
      <c r="H6874" t="inlineStr">
        <is>
          <t>Q00159</t>
        </is>
      </c>
      <c r="I6874" t="inlineStr">
        <is>
          <t>de</t>
        </is>
      </c>
      <c r="J6874" t="b">
        <v>1</v>
      </c>
      <c r="K6874" t="inlineStr">
        <is>
          <t>62d7b30dbec0636ba9a75c1dd1706c9a</t>
        </is>
      </c>
      <c r="L6874" t="inlineStr">
        <is>
          <t>62d7b30dbec0636ba9a75c1dd1706c9a</t>
        </is>
      </c>
      <c r="M6874" t="n">
        <v>120</v>
      </c>
      <c r="N6874" t="n">
        <v>120</v>
      </c>
    </row>
    <row r="6875">
      <c r="A6875" t="n">
        <v>230</v>
      </c>
      <c r="B6875" t="n">
        <v>2020</v>
      </c>
      <c r="C6875" t="n">
        <v>3516</v>
      </c>
      <c r="D6875" t="inlineStr">
        <is>
          <t>Eine Motion möchte das Stimmrecht ab dem 16. Altersjahr ermöglichen. Unterstützen Sie dieses Anliegen?</t>
        </is>
      </c>
      <c r="E6875" t="inlineStr">
        <is>
          <t>Standard-4</t>
        </is>
      </c>
      <c r="F6875" t="n">
        <v>10</v>
      </c>
      <c r="G6875" t="inlineStr">
        <is>
          <t>Politisches System</t>
        </is>
      </c>
      <c r="H6875" t="inlineStr">
        <is>
          <t>Q06189</t>
        </is>
      </c>
      <c r="I6875" t="inlineStr">
        <is>
          <t>de</t>
        </is>
      </c>
      <c r="J6875" t="b">
        <v>1</v>
      </c>
      <c r="K6875" t="inlineStr">
        <is>
          <t>62d7b30dbec0636ba9a75c1dd1706c9a</t>
        </is>
      </c>
      <c r="L6875" t="inlineStr">
        <is>
          <t>62d7b30dbec0636ba9a75c1dd1706c9a</t>
        </is>
      </c>
      <c r="M6875" t="n">
        <v>120</v>
      </c>
      <c r="N6875" t="n">
        <v>120</v>
      </c>
    </row>
    <row r="6876">
      <c r="A6876" t="n">
        <v>230</v>
      </c>
      <c r="B6876" t="n">
        <v>2020</v>
      </c>
      <c r="C6876" t="n">
        <v>3516</v>
      </c>
      <c r="D6876" t="inlineStr">
        <is>
          <t>Eine Motion möchte das Stimmrecht ab dem 16. Altersjahr ermöglichen. Unterstützen Sie dieses Anliegen?</t>
        </is>
      </c>
      <c r="E6876" t="inlineStr">
        <is>
          <t>Standard-4</t>
        </is>
      </c>
      <c r="F6876" t="n">
        <v>10</v>
      </c>
      <c r="G6876" t="inlineStr">
        <is>
          <t>Politisches System</t>
        </is>
      </c>
      <c r="H6876" t="inlineStr">
        <is>
          <t>Q08528</t>
        </is>
      </c>
      <c r="I6876" t="inlineStr">
        <is>
          <t>de</t>
        </is>
      </c>
      <c r="J6876" t="b">
        <v>1</v>
      </c>
      <c r="K6876" t="inlineStr">
        <is>
          <t>62d7b30dbec0636ba9a75c1dd1706c9a</t>
        </is>
      </c>
      <c r="L6876" t="inlineStr">
        <is>
          <t>62d7b30dbec0636ba9a75c1dd1706c9a</t>
        </is>
      </c>
      <c r="M6876" t="n">
        <v>120</v>
      </c>
      <c r="N6876" t="n">
        <v>120</v>
      </c>
    </row>
    <row r="6878">
      <c r="A6878" s="1">
        <f>== Cluster 119 – 3 Fragen – alle Fragen identisch ===</f>
        <v/>
      </c>
      <c r="B6878" s="1" t="n"/>
      <c r="C6878" s="1" t="n"/>
      <c r="D6878" s="1" t="n"/>
      <c r="E6878" s="1" t="n"/>
      <c r="F6878" s="1" t="n"/>
      <c r="G6878" s="1" t="n"/>
      <c r="H6878" s="1" t="n"/>
      <c r="I6878" s="1" t="n"/>
      <c r="J6878" s="1" t="n"/>
      <c r="K6878" s="1" t="n"/>
      <c r="L6878" s="1" t="n"/>
      <c r="M6878" s="1" t="n"/>
      <c r="N6878" s="1" t="n"/>
    </row>
    <row r="6879">
      <c r="A6879" t="inlineStr">
        <is>
          <t>ID_Wahl</t>
        </is>
      </c>
      <c r="B6879" t="inlineStr">
        <is>
          <t>Datum</t>
        </is>
      </c>
      <c r="C6879" t="inlineStr">
        <is>
          <t>Frage_ID</t>
        </is>
      </c>
      <c r="D6879" t="inlineStr">
        <is>
          <t>Frage_Text</t>
        </is>
      </c>
      <c r="E6879" t="inlineStr">
        <is>
          <t>Frage_Typ</t>
        </is>
      </c>
      <c r="F6879" t="inlineStr">
        <is>
          <t>Bereich_ID</t>
        </is>
      </c>
      <c r="G6879" t="inlineStr">
        <is>
          <t>Bereich</t>
        </is>
      </c>
      <c r="H6879" t="inlineStr">
        <is>
          <t>ID_gesamt</t>
        </is>
      </c>
      <c r="I6879" t="inlineStr">
        <is>
          <t>Sprache</t>
        </is>
      </c>
      <c r="J6879" t="inlineStr">
        <is>
          <t>Duplikat</t>
        </is>
      </c>
      <c r="K6879" t="inlineStr">
        <is>
          <t>Frage_Hash</t>
        </is>
      </c>
      <c r="L6879" t="inlineStr">
        <is>
          <t>Duplikat_Gruppe</t>
        </is>
      </c>
      <c r="M6879" t="inlineStr">
        <is>
          <t>Cluster_Duplikate</t>
        </is>
      </c>
      <c r="N6879" t="inlineStr">
        <is>
          <t>Cluster_Final</t>
        </is>
      </c>
    </row>
    <row r="6880">
      <c r="A6880" t="n">
        <v>5</v>
      </c>
      <c r="B6880" s="2" t="n">
        <v>43898</v>
      </c>
      <c r="C6880" t="n">
        <v>313</v>
      </c>
      <c r="D6880" t="inlineStr">
        <is>
          <t>Sollte der Kanton Uri Gemeindefusionen stärker fördern?</t>
        </is>
      </c>
      <c r="E6880" t="inlineStr">
        <is>
          <t>options4</t>
        </is>
      </c>
      <c r="F6880" t="n">
        <v>5103</v>
      </c>
      <c r="G6880" t="inlineStr">
        <is>
          <t>Politisches System &amp; Digitalisierung</t>
        </is>
      </c>
      <c r="H6880" t="inlineStr">
        <is>
          <t>Q00158</t>
        </is>
      </c>
      <c r="I6880" t="inlineStr">
        <is>
          <t>de</t>
        </is>
      </c>
      <c r="J6880" t="b">
        <v>1</v>
      </c>
      <c r="K6880" t="inlineStr">
        <is>
          <t>33763122aea81b20c23f6688ba246bf8</t>
        </is>
      </c>
      <c r="L6880" t="inlineStr">
        <is>
          <t>33763122aea81b20c23f6688ba246bf8</t>
        </is>
      </c>
      <c r="M6880" t="n">
        <v>119</v>
      </c>
      <c r="N6880" t="n">
        <v>119</v>
      </c>
    </row>
    <row r="6881">
      <c r="A6881" t="n">
        <v>230</v>
      </c>
      <c r="B6881" t="n">
        <v>2020</v>
      </c>
      <c r="C6881" t="n">
        <v>3515</v>
      </c>
      <c r="D6881" t="inlineStr">
        <is>
          <t>Sollte der Kanton Uri Gemeindefusionen stärker fördern?</t>
        </is>
      </c>
      <c r="E6881" t="inlineStr">
        <is>
          <t>Standard-4</t>
        </is>
      </c>
      <c r="F6881" t="n">
        <v>10</v>
      </c>
      <c r="G6881" t="inlineStr">
        <is>
          <t>Politisches System</t>
        </is>
      </c>
      <c r="H6881" t="inlineStr">
        <is>
          <t>Q06188</t>
        </is>
      </c>
      <c r="I6881" t="inlineStr">
        <is>
          <t>de</t>
        </is>
      </c>
      <c r="J6881" t="b">
        <v>1</v>
      </c>
      <c r="K6881" t="inlineStr">
        <is>
          <t>33763122aea81b20c23f6688ba246bf8</t>
        </is>
      </c>
      <c r="L6881" t="inlineStr">
        <is>
          <t>33763122aea81b20c23f6688ba246bf8</t>
        </is>
      </c>
      <c r="M6881" t="n">
        <v>119</v>
      </c>
      <c r="N6881" t="n">
        <v>119</v>
      </c>
    </row>
    <row r="6882">
      <c r="A6882" t="n">
        <v>230</v>
      </c>
      <c r="B6882" t="n">
        <v>2020</v>
      </c>
      <c r="C6882" t="n">
        <v>3515</v>
      </c>
      <c r="D6882" t="inlineStr">
        <is>
          <t>Sollte der Kanton Uri Gemeindefusionen stärker fördern?</t>
        </is>
      </c>
      <c r="E6882" t="inlineStr">
        <is>
          <t>Standard-4</t>
        </is>
      </c>
      <c r="F6882" t="n">
        <v>10</v>
      </c>
      <c r="G6882" t="inlineStr">
        <is>
          <t>Politisches System</t>
        </is>
      </c>
      <c r="H6882" t="inlineStr">
        <is>
          <t>Q08526</t>
        </is>
      </c>
      <c r="I6882" t="inlineStr">
        <is>
          <t>de</t>
        </is>
      </c>
      <c r="J6882" t="b">
        <v>1</v>
      </c>
      <c r="K6882" t="inlineStr">
        <is>
          <t>33763122aea81b20c23f6688ba246bf8</t>
        </is>
      </c>
      <c r="L6882" t="inlineStr">
        <is>
          <t>33763122aea81b20c23f6688ba246bf8</t>
        </is>
      </c>
      <c r="M6882" t="n">
        <v>119</v>
      </c>
      <c r="N6882" t="n">
        <v>119</v>
      </c>
    </row>
    <row r="6884">
      <c r="A6884" s="1">
        <f>== Cluster 118 – 3 Fragen – alle Fragen identisch ===</f>
        <v/>
      </c>
      <c r="B6884" s="1" t="n"/>
      <c r="C6884" s="1" t="n"/>
      <c r="D6884" s="1" t="n"/>
      <c r="E6884" s="1" t="n"/>
      <c r="F6884" s="1" t="n"/>
      <c r="G6884" s="1" t="n"/>
      <c r="H6884" s="1" t="n"/>
      <c r="I6884" s="1" t="n"/>
      <c r="J6884" s="1" t="n"/>
      <c r="K6884" s="1" t="n"/>
      <c r="L6884" s="1" t="n"/>
      <c r="M6884" s="1" t="n"/>
      <c r="N6884" s="1" t="n"/>
    </row>
    <row r="6885">
      <c r="A6885" t="inlineStr">
        <is>
          <t>ID_Wahl</t>
        </is>
      </c>
      <c r="B6885" t="inlineStr">
        <is>
          <t>Datum</t>
        </is>
      </c>
      <c r="C6885" t="inlineStr">
        <is>
          <t>Frage_ID</t>
        </is>
      </c>
      <c r="D6885" t="inlineStr">
        <is>
          <t>Frage_Text</t>
        </is>
      </c>
      <c r="E6885" t="inlineStr">
        <is>
          <t>Frage_Typ</t>
        </is>
      </c>
      <c r="F6885" t="inlineStr">
        <is>
          <t>Bereich_ID</t>
        </is>
      </c>
      <c r="G6885" t="inlineStr">
        <is>
          <t>Bereich</t>
        </is>
      </c>
      <c r="H6885" t="inlineStr">
        <is>
          <t>ID_gesamt</t>
        </is>
      </c>
      <c r="I6885" t="inlineStr">
        <is>
          <t>Sprache</t>
        </is>
      </c>
      <c r="J6885" t="inlineStr">
        <is>
          <t>Duplikat</t>
        </is>
      </c>
      <c r="K6885" t="inlineStr">
        <is>
          <t>Frage_Hash</t>
        </is>
      </c>
      <c r="L6885" t="inlineStr">
        <is>
          <t>Duplikat_Gruppe</t>
        </is>
      </c>
      <c r="M6885" t="inlineStr">
        <is>
          <t>Cluster_Duplikate</t>
        </is>
      </c>
      <c r="N6885" t="inlineStr">
        <is>
          <t>Cluster_Final</t>
        </is>
      </c>
    </row>
    <row r="6886">
      <c r="A6886" t="n">
        <v>5</v>
      </c>
      <c r="B6886" s="2" t="n">
        <v>43898</v>
      </c>
      <c r="C6886" t="n">
        <v>311</v>
      </c>
      <c r="D6886" t="inlineStr">
        <is>
          <t>Sollen im Kanton Uri die Parteien auf kantonaler und kommunaler Ebene ihre Finanzierung vollständig offenlegen müssen?</t>
        </is>
      </c>
      <c r="E6886" t="inlineStr">
        <is>
          <t>options4</t>
        </is>
      </c>
      <c r="F6886" t="n">
        <v>5103</v>
      </c>
      <c r="G6886" t="inlineStr">
        <is>
          <t>Politisches System &amp; Digitalisierung</t>
        </is>
      </c>
      <c r="H6886" t="inlineStr">
        <is>
          <t>Q00157</t>
        </is>
      </c>
      <c r="I6886" t="inlineStr">
        <is>
          <t>de</t>
        </is>
      </c>
      <c r="J6886" t="b">
        <v>1</v>
      </c>
      <c r="K6886" t="inlineStr">
        <is>
          <t>46f1ed4541e563cbd28c515b428912ae</t>
        </is>
      </c>
      <c r="L6886" t="inlineStr">
        <is>
          <t>46f1ed4541e563cbd28c515b428912ae</t>
        </is>
      </c>
      <c r="M6886" t="n">
        <v>118</v>
      </c>
      <c r="N6886" t="n">
        <v>118</v>
      </c>
    </row>
    <row r="6887">
      <c r="A6887" t="n">
        <v>230</v>
      </c>
      <c r="B6887" t="n">
        <v>2020</v>
      </c>
      <c r="C6887" t="n">
        <v>3514</v>
      </c>
      <c r="D6887" t="inlineStr">
        <is>
          <t>Sollen im Kanton Uri die Parteien auf kantonaler und kommunaler Ebene ihre Finanzierung vollständig offenlegen müssen?</t>
        </is>
      </c>
      <c r="E6887" t="inlineStr">
        <is>
          <t>Standard-4</t>
        </is>
      </c>
      <c r="F6887" t="n">
        <v>10</v>
      </c>
      <c r="G6887" t="inlineStr">
        <is>
          <t>Politisches System</t>
        </is>
      </c>
      <c r="H6887" t="inlineStr">
        <is>
          <t>Q06186</t>
        </is>
      </c>
      <c r="I6887" t="inlineStr">
        <is>
          <t>de</t>
        </is>
      </c>
      <c r="J6887" t="b">
        <v>1</v>
      </c>
      <c r="K6887" t="inlineStr">
        <is>
          <t>46f1ed4541e563cbd28c515b428912ae</t>
        </is>
      </c>
      <c r="L6887" t="inlineStr">
        <is>
          <t>46f1ed4541e563cbd28c515b428912ae</t>
        </is>
      </c>
      <c r="M6887" t="n">
        <v>118</v>
      </c>
      <c r="N6887" t="n">
        <v>118</v>
      </c>
    </row>
    <row r="6888">
      <c r="A6888" t="n">
        <v>230</v>
      </c>
      <c r="B6888" t="n">
        <v>2020</v>
      </c>
      <c r="C6888" t="n">
        <v>3514</v>
      </c>
      <c r="D6888" t="inlineStr">
        <is>
          <t>Sollen im Kanton Uri die Parteien auf kantonaler und kommunaler Ebene ihre Finanzierung vollständig offenlegen müssen?</t>
        </is>
      </c>
      <c r="E6888" t="inlineStr">
        <is>
          <t>Standard-4</t>
        </is>
      </c>
      <c r="F6888" t="n">
        <v>10</v>
      </c>
      <c r="G6888" t="inlineStr">
        <is>
          <t>Politisches System</t>
        </is>
      </c>
      <c r="H6888" t="inlineStr">
        <is>
          <t>Q08525</t>
        </is>
      </c>
      <c r="I6888" t="inlineStr">
        <is>
          <t>de</t>
        </is>
      </c>
      <c r="J6888" t="b">
        <v>1</v>
      </c>
      <c r="K6888" t="inlineStr">
        <is>
          <t>46f1ed4541e563cbd28c515b428912ae</t>
        </is>
      </c>
      <c r="L6888" t="inlineStr">
        <is>
          <t>46f1ed4541e563cbd28c515b428912ae</t>
        </is>
      </c>
      <c r="M6888" t="n">
        <v>118</v>
      </c>
      <c r="N6888" t="n">
        <v>118</v>
      </c>
    </row>
    <row r="6890">
      <c r="A6890" s="1">
        <f>== Cluster 117 – 3 Fragen – alle Fragen identisch ===</f>
        <v/>
      </c>
      <c r="B6890" s="1" t="n"/>
      <c r="C6890" s="1" t="n"/>
      <c r="D6890" s="1" t="n"/>
      <c r="E6890" s="1" t="n"/>
      <c r="F6890" s="1" t="n"/>
      <c r="G6890" s="1" t="n"/>
      <c r="H6890" s="1" t="n"/>
      <c r="I6890" s="1" t="n"/>
      <c r="J6890" s="1" t="n"/>
      <c r="K6890" s="1" t="n"/>
      <c r="L6890" s="1" t="n"/>
      <c r="M6890" s="1" t="n"/>
      <c r="N6890" s="1" t="n"/>
    </row>
    <row r="6891">
      <c r="A6891" t="inlineStr">
        <is>
          <t>ID_Wahl</t>
        </is>
      </c>
      <c r="B6891" t="inlineStr">
        <is>
          <t>Datum</t>
        </is>
      </c>
      <c r="C6891" t="inlineStr">
        <is>
          <t>Frage_ID</t>
        </is>
      </c>
      <c r="D6891" t="inlineStr">
        <is>
          <t>Frage_Text</t>
        </is>
      </c>
      <c r="E6891" t="inlineStr">
        <is>
          <t>Frage_Typ</t>
        </is>
      </c>
      <c r="F6891" t="inlineStr">
        <is>
          <t>Bereich_ID</t>
        </is>
      </c>
      <c r="G6891" t="inlineStr">
        <is>
          <t>Bereich</t>
        </is>
      </c>
      <c r="H6891" t="inlineStr">
        <is>
          <t>ID_gesamt</t>
        </is>
      </c>
      <c r="I6891" t="inlineStr">
        <is>
          <t>Sprache</t>
        </is>
      </c>
      <c r="J6891" t="inlineStr">
        <is>
          <t>Duplikat</t>
        </is>
      </c>
      <c r="K6891" t="inlineStr">
        <is>
          <t>Frage_Hash</t>
        </is>
      </c>
      <c r="L6891" t="inlineStr">
        <is>
          <t>Duplikat_Gruppe</t>
        </is>
      </c>
      <c r="M6891" t="inlineStr">
        <is>
          <t>Cluster_Duplikate</t>
        </is>
      </c>
      <c r="N6891" t="inlineStr">
        <is>
          <t>Cluster_Final</t>
        </is>
      </c>
    </row>
    <row r="6892">
      <c r="A6892" t="n">
        <v>5</v>
      </c>
      <c r="B6892" s="2" t="n">
        <v>43898</v>
      </c>
      <c r="C6892" t="n">
        <v>309</v>
      </c>
      <c r="D6892" t="inlineStr">
        <is>
          <t xml:space="preserve">Sollte sich der Kanton Uri stärker für den Klimaschutz einsetzen (z. B. Beschränkung der Individualmotorisierung und Förderung des Umstiegs auf öV und Langsamverkehr)? </t>
        </is>
      </c>
      <c r="E6892" t="inlineStr">
        <is>
          <t>options4</t>
        </is>
      </c>
      <c r="F6892" t="n">
        <v>5058</v>
      </c>
      <c r="G6892" t="inlineStr">
        <is>
          <t>Umwelt, Verkehr &amp; Energie</t>
        </is>
      </c>
      <c r="H6892" t="inlineStr">
        <is>
          <t>Q00156</t>
        </is>
      </c>
      <c r="I6892" t="inlineStr">
        <is>
          <t>de</t>
        </is>
      </c>
      <c r="J6892" t="b">
        <v>1</v>
      </c>
      <c r="K6892" t="inlineStr">
        <is>
          <t>a301b4480514592f6cba6c719da82bbf</t>
        </is>
      </c>
      <c r="L6892" t="inlineStr">
        <is>
          <t>a301b4480514592f6cba6c719da82bbf</t>
        </is>
      </c>
      <c r="M6892" t="n">
        <v>117</v>
      </c>
      <c r="N6892" t="n">
        <v>117</v>
      </c>
    </row>
    <row r="6893">
      <c r="A6893" t="n">
        <v>230</v>
      </c>
      <c r="B6893" t="n">
        <v>2020</v>
      </c>
      <c r="C6893" t="n">
        <v>3513</v>
      </c>
      <c r="D6893" t="inlineStr">
        <is>
          <t xml:space="preserve">Sollte sich der Kanton Uri stärker für den Klimaschutz einsetzen (z. B. Beschränkung der Individualmotorisierung und Förderung des Umstiegs auf öV und Langsamverkehr)? </t>
        </is>
      </c>
      <c r="E6893" t="inlineStr">
        <is>
          <t>Standard-4</t>
        </is>
      </c>
      <c r="F6893" t="n">
        <v>13</v>
      </c>
      <c r="G6893" t="inlineStr">
        <is>
          <t>Umweltschutz &amp; Landwirtschaft</t>
        </is>
      </c>
      <c r="H6893" t="inlineStr">
        <is>
          <t>Q06196</t>
        </is>
      </c>
      <c r="I6893" t="inlineStr">
        <is>
          <t>de</t>
        </is>
      </c>
      <c r="J6893" t="b">
        <v>1</v>
      </c>
      <c r="K6893" t="inlineStr">
        <is>
          <t>a301b4480514592f6cba6c719da82bbf</t>
        </is>
      </c>
      <c r="L6893" t="inlineStr">
        <is>
          <t>a301b4480514592f6cba6c719da82bbf</t>
        </is>
      </c>
      <c r="M6893" t="n">
        <v>117</v>
      </c>
      <c r="N6893" t="n">
        <v>117</v>
      </c>
    </row>
    <row r="6894">
      <c r="A6894" t="n">
        <v>230</v>
      </c>
      <c r="B6894" t="n">
        <v>2020</v>
      </c>
      <c r="C6894" t="n">
        <v>3513</v>
      </c>
      <c r="D6894" t="inlineStr">
        <is>
          <t xml:space="preserve">Sollte sich der Kanton Uri stärker für den Klimaschutz einsetzen (z. B. Beschränkung der Individualmotorisierung und Förderung des Umstiegs auf öV und Langsamverkehr)? </t>
        </is>
      </c>
      <c r="E6894" t="inlineStr">
        <is>
          <t>Standard-4</t>
        </is>
      </c>
      <c r="F6894" t="n">
        <v>13</v>
      </c>
      <c r="G6894" t="inlineStr">
        <is>
          <t>Umweltschutz &amp; Landwirtschaft</t>
        </is>
      </c>
      <c r="H6894" t="inlineStr">
        <is>
          <t>Q08535</t>
        </is>
      </c>
      <c r="I6894" t="inlineStr">
        <is>
          <t>de</t>
        </is>
      </c>
      <c r="J6894" t="b">
        <v>1</v>
      </c>
      <c r="K6894" t="inlineStr">
        <is>
          <t>a301b4480514592f6cba6c719da82bbf</t>
        </is>
      </c>
      <c r="L6894" t="inlineStr">
        <is>
          <t>a301b4480514592f6cba6c719da82bbf</t>
        </is>
      </c>
      <c r="M6894" t="n">
        <v>117</v>
      </c>
      <c r="N6894" t="n">
        <v>117</v>
      </c>
    </row>
    <row r="6896">
      <c r="A6896" s="1">
        <f>== Cluster 116 – 3 Fragen – alle Fragen identisch ===</f>
        <v/>
      </c>
      <c r="B6896" s="1" t="n"/>
      <c r="C6896" s="1" t="n"/>
      <c r="D6896" s="1" t="n"/>
      <c r="E6896" s="1" t="n"/>
      <c r="F6896" s="1" t="n"/>
      <c r="G6896" s="1" t="n"/>
      <c r="H6896" s="1" t="n"/>
      <c r="I6896" s="1" t="n"/>
      <c r="J6896" s="1" t="n"/>
      <c r="K6896" s="1" t="n"/>
      <c r="L6896" s="1" t="n"/>
      <c r="M6896" s="1" t="n"/>
      <c r="N6896" s="1" t="n"/>
    </row>
    <row r="6897">
      <c r="A6897" t="inlineStr">
        <is>
          <t>ID_Wahl</t>
        </is>
      </c>
      <c r="B6897" t="inlineStr">
        <is>
          <t>Datum</t>
        </is>
      </c>
      <c r="C6897" t="inlineStr">
        <is>
          <t>Frage_ID</t>
        </is>
      </c>
      <c r="D6897" t="inlineStr">
        <is>
          <t>Frage_Text</t>
        </is>
      </c>
      <c r="E6897" t="inlineStr">
        <is>
          <t>Frage_Typ</t>
        </is>
      </c>
      <c r="F6897" t="inlineStr">
        <is>
          <t>Bereich_ID</t>
        </is>
      </c>
      <c r="G6897" t="inlineStr">
        <is>
          <t>Bereich</t>
        </is>
      </c>
      <c r="H6897" t="inlineStr">
        <is>
          <t>ID_gesamt</t>
        </is>
      </c>
      <c r="I6897" t="inlineStr">
        <is>
          <t>Sprache</t>
        </is>
      </c>
      <c r="J6897" t="inlineStr">
        <is>
          <t>Duplikat</t>
        </is>
      </c>
      <c r="K6897" t="inlineStr">
        <is>
          <t>Frage_Hash</t>
        </is>
      </c>
      <c r="L6897" t="inlineStr">
        <is>
          <t>Duplikat_Gruppe</t>
        </is>
      </c>
      <c r="M6897" t="inlineStr">
        <is>
          <t>Cluster_Duplikate</t>
        </is>
      </c>
      <c r="N6897" t="inlineStr">
        <is>
          <t>Cluster_Final</t>
        </is>
      </c>
    </row>
    <row r="6898">
      <c r="A6898" t="n">
        <v>5</v>
      </c>
      <c r="B6898" s="2" t="n">
        <v>43898</v>
      </c>
      <c r="C6898" t="n">
        <v>307</v>
      </c>
      <c r="D6898" t="inlineStr">
        <is>
          <t xml:space="preserve">Sollte sich der Kanton Uri stärker für den Erhalt der Lebensräume in den Berg- und Alpgebieten einsetzen? </t>
        </is>
      </c>
      <c r="E6898" t="inlineStr">
        <is>
          <t>options4</t>
        </is>
      </c>
      <c r="F6898" t="n">
        <v>5058</v>
      </c>
      <c r="G6898" t="inlineStr">
        <is>
          <t>Umwelt, Verkehr &amp; Energie</t>
        </is>
      </c>
      <c r="H6898" t="inlineStr">
        <is>
          <t>Q00155</t>
        </is>
      </c>
      <c r="I6898" t="inlineStr">
        <is>
          <t>de</t>
        </is>
      </c>
      <c r="J6898" t="b">
        <v>1</v>
      </c>
      <c r="K6898" t="inlineStr">
        <is>
          <t>651dd458feecac93dc6ca78e4375e210</t>
        </is>
      </c>
      <c r="L6898" t="inlineStr">
        <is>
          <t>651dd458feecac93dc6ca78e4375e210</t>
        </is>
      </c>
      <c r="M6898" t="n">
        <v>116</v>
      </c>
      <c r="N6898" t="n">
        <v>116</v>
      </c>
    </row>
    <row r="6899">
      <c r="A6899" t="n">
        <v>230</v>
      </c>
      <c r="B6899" t="n">
        <v>2020</v>
      </c>
      <c r="C6899" t="n">
        <v>3512</v>
      </c>
      <c r="D6899" t="inlineStr">
        <is>
          <t xml:space="preserve">Sollte sich der Kanton Uri stärker für den Erhalt der Lebensräume in den Berg- und Alpgebieten einsetzen? </t>
        </is>
      </c>
      <c r="E6899" t="inlineStr">
        <is>
          <t>Standard-4</t>
        </is>
      </c>
      <c r="F6899" t="n">
        <v>4</v>
      </c>
      <c r="G6899" t="inlineStr">
        <is>
          <t>Finanzen &amp; Steuern</t>
        </is>
      </c>
      <c r="H6899" t="inlineStr">
        <is>
          <t>Q06165</t>
        </is>
      </c>
      <c r="I6899" t="inlineStr">
        <is>
          <t>de</t>
        </is>
      </c>
      <c r="J6899" t="b">
        <v>1</v>
      </c>
      <c r="K6899" t="inlineStr">
        <is>
          <t>651dd458feecac93dc6ca78e4375e210</t>
        </is>
      </c>
      <c r="L6899" t="inlineStr">
        <is>
          <t>651dd458feecac93dc6ca78e4375e210</t>
        </is>
      </c>
      <c r="M6899" t="n">
        <v>116</v>
      </c>
      <c r="N6899" t="n">
        <v>116</v>
      </c>
    </row>
    <row r="6900">
      <c r="A6900" t="n">
        <v>230</v>
      </c>
      <c r="B6900" t="n">
        <v>2020</v>
      </c>
      <c r="C6900" t="n">
        <v>3512</v>
      </c>
      <c r="D6900" t="inlineStr">
        <is>
          <t xml:space="preserve">Sollte sich der Kanton Uri stärker für den Erhalt der Lebensräume in den Berg- und Alpgebieten einsetzen? </t>
        </is>
      </c>
      <c r="E6900" t="inlineStr">
        <is>
          <t>Standard-4</t>
        </is>
      </c>
      <c r="F6900" t="n">
        <v>4</v>
      </c>
      <c r="G6900" t="inlineStr">
        <is>
          <t>Finanzen &amp; Steuern</t>
        </is>
      </c>
      <c r="H6900" t="inlineStr">
        <is>
          <t>Q08503</t>
        </is>
      </c>
      <c r="I6900" t="inlineStr">
        <is>
          <t>de</t>
        </is>
      </c>
      <c r="J6900" t="b">
        <v>1</v>
      </c>
      <c r="K6900" t="inlineStr">
        <is>
          <t>651dd458feecac93dc6ca78e4375e210</t>
        </is>
      </c>
      <c r="L6900" t="inlineStr">
        <is>
          <t>651dd458feecac93dc6ca78e4375e210</t>
        </is>
      </c>
      <c r="M6900" t="n">
        <v>116</v>
      </c>
      <c r="N6900" t="n">
        <v>116</v>
      </c>
    </row>
    <row r="6902">
      <c r="A6902" s="1">
        <f>== Cluster 115 – 3 Fragen – alle Fragen identisch ===</f>
        <v/>
      </c>
      <c r="B6902" s="1" t="n"/>
      <c r="C6902" s="1" t="n"/>
      <c r="D6902" s="1" t="n"/>
      <c r="E6902" s="1" t="n"/>
      <c r="F6902" s="1" t="n"/>
      <c r="G6902" s="1" t="n"/>
      <c r="H6902" s="1" t="n"/>
      <c r="I6902" s="1" t="n"/>
      <c r="J6902" s="1" t="n"/>
      <c r="K6902" s="1" t="n"/>
      <c r="L6902" s="1" t="n"/>
      <c r="M6902" s="1" t="n"/>
      <c r="N6902" s="1" t="n"/>
    </row>
    <row r="6903">
      <c r="A6903" t="inlineStr">
        <is>
          <t>ID_Wahl</t>
        </is>
      </c>
      <c r="B6903" t="inlineStr">
        <is>
          <t>Datum</t>
        </is>
      </c>
      <c r="C6903" t="inlineStr">
        <is>
          <t>Frage_ID</t>
        </is>
      </c>
      <c r="D6903" t="inlineStr">
        <is>
          <t>Frage_Text</t>
        </is>
      </c>
      <c r="E6903" t="inlineStr">
        <is>
          <t>Frage_Typ</t>
        </is>
      </c>
      <c r="F6903" t="inlineStr">
        <is>
          <t>Bereich_ID</t>
        </is>
      </c>
      <c r="G6903" t="inlineStr">
        <is>
          <t>Bereich</t>
        </is>
      </c>
      <c r="H6903" t="inlineStr">
        <is>
          <t>ID_gesamt</t>
        </is>
      </c>
      <c r="I6903" t="inlineStr">
        <is>
          <t>Sprache</t>
        </is>
      </c>
      <c r="J6903" t="inlineStr">
        <is>
          <t>Duplikat</t>
        </is>
      </c>
      <c r="K6903" t="inlineStr">
        <is>
          <t>Frage_Hash</t>
        </is>
      </c>
      <c r="L6903" t="inlineStr">
        <is>
          <t>Duplikat_Gruppe</t>
        </is>
      </c>
      <c r="M6903" t="inlineStr">
        <is>
          <t>Cluster_Duplikate</t>
        </is>
      </c>
      <c r="N6903" t="inlineStr">
        <is>
          <t>Cluster_Final</t>
        </is>
      </c>
    </row>
    <row r="6904">
      <c r="A6904" t="n">
        <v>5</v>
      </c>
      <c r="B6904" s="2" t="n">
        <v>43898</v>
      </c>
      <c r="C6904" t="n">
        <v>301</v>
      </c>
      <c r="D6904" t="inlineStr">
        <is>
          <t>Soll der öffentliche Verkehr im Kanton Uri bis zum Erreichen des 18. Lebensjahres gratis sein?</t>
        </is>
      </c>
      <c r="E6904" t="inlineStr">
        <is>
          <t>options4</t>
        </is>
      </c>
      <c r="F6904" t="n">
        <v>5058</v>
      </c>
      <c r="G6904" t="inlineStr">
        <is>
          <t>Umwelt, Verkehr &amp; Energie</t>
        </is>
      </c>
      <c r="H6904" t="inlineStr">
        <is>
          <t>Q00152</t>
        </is>
      </c>
      <c r="I6904" t="inlineStr">
        <is>
          <t>de</t>
        </is>
      </c>
      <c r="J6904" t="b">
        <v>1</v>
      </c>
      <c r="K6904" t="inlineStr">
        <is>
          <t>325853dd1e4a4a0a7b306249f26d3674</t>
        </is>
      </c>
      <c r="L6904" t="inlineStr">
        <is>
          <t>325853dd1e4a4a0a7b306249f26d3674</t>
        </is>
      </c>
      <c r="M6904" t="n">
        <v>115</v>
      </c>
      <c r="N6904" t="n">
        <v>115</v>
      </c>
    </row>
    <row r="6905">
      <c r="A6905" t="n">
        <v>230</v>
      </c>
      <c r="B6905" t="n">
        <v>2020</v>
      </c>
      <c r="C6905" t="n">
        <v>3509</v>
      </c>
      <c r="D6905" t="inlineStr">
        <is>
          <t>Soll der öffentliche Verkehr im Kanton Uri bis zum Erreichen des 18. Lebensjahres gratis sein?</t>
        </is>
      </c>
      <c r="E6905" t="inlineStr">
        <is>
          <t>Standard-4</t>
        </is>
      </c>
      <c r="F6905" t="n">
        <v>14</v>
      </c>
      <c r="G6905" t="inlineStr">
        <is>
          <t>Verkehr</t>
        </is>
      </c>
      <c r="H6905" t="inlineStr">
        <is>
          <t>Q06200</t>
        </is>
      </c>
      <c r="I6905" t="inlineStr">
        <is>
          <t>de</t>
        </is>
      </c>
      <c r="J6905" t="b">
        <v>1</v>
      </c>
      <c r="K6905" t="inlineStr">
        <is>
          <t>325853dd1e4a4a0a7b306249f26d3674</t>
        </is>
      </c>
      <c r="L6905" t="inlineStr">
        <is>
          <t>325853dd1e4a4a0a7b306249f26d3674</t>
        </is>
      </c>
      <c r="M6905" t="n">
        <v>115</v>
      </c>
      <c r="N6905" t="n">
        <v>115</v>
      </c>
    </row>
    <row r="6906">
      <c r="A6906" t="n">
        <v>230</v>
      </c>
      <c r="B6906" t="n">
        <v>2020</v>
      </c>
      <c r="C6906" t="n">
        <v>3509</v>
      </c>
      <c r="D6906" t="inlineStr">
        <is>
          <t>Soll der öffentliche Verkehr im Kanton Uri bis zum Erreichen des 18. Lebensjahres gratis sein?</t>
        </is>
      </c>
      <c r="E6906" t="inlineStr">
        <is>
          <t>Standard-4</t>
        </is>
      </c>
      <c r="F6906" t="n">
        <v>14</v>
      </c>
      <c r="G6906" t="inlineStr">
        <is>
          <t>Verkehr</t>
        </is>
      </c>
      <c r="H6906" t="inlineStr">
        <is>
          <t>Q08538</t>
        </is>
      </c>
      <c r="I6906" t="inlineStr">
        <is>
          <t>de</t>
        </is>
      </c>
      <c r="J6906" t="b">
        <v>1</v>
      </c>
      <c r="K6906" t="inlineStr">
        <is>
          <t>325853dd1e4a4a0a7b306249f26d3674</t>
        </is>
      </c>
      <c r="L6906" t="inlineStr">
        <is>
          <t>325853dd1e4a4a0a7b306249f26d3674</t>
        </is>
      </c>
      <c r="M6906" t="n">
        <v>115</v>
      </c>
      <c r="N6906" t="n">
        <v>115</v>
      </c>
    </row>
    <row r="6908">
      <c r="A6908" s="1">
        <f>== Cluster 145 – 3 Fragen – alle Fragen identisch ===</f>
        <v/>
      </c>
      <c r="B6908" s="1" t="n"/>
      <c r="C6908" s="1" t="n"/>
      <c r="D6908" s="1" t="n"/>
      <c r="E6908" s="1" t="n"/>
      <c r="F6908" s="1" t="n"/>
      <c r="G6908" s="1" t="n"/>
      <c r="H6908" s="1" t="n"/>
      <c r="I6908" s="1" t="n"/>
      <c r="J6908" s="1" t="n"/>
      <c r="K6908" s="1" t="n"/>
      <c r="L6908" s="1" t="n"/>
      <c r="M6908" s="1" t="n"/>
      <c r="N6908" s="1" t="n"/>
    </row>
    <row r="6909">
      <c r="A6909" t="inlineStr">
        <is>
          <t>ID_Wahl</t>
        </is>
      </c>
      <c r="B6909" t="inlineStr">
        <is>
          <t>Datum</t>
        </is>
      </c>
      <c r="C6909" t="inlineStr">
        <is>
          <t>Frage_ID</t>
        </is>
      </c>
      <c r="D6909" t="inlineStr">
        <is>
          <t>Frage_Text</t>
        </is>
      </c>
      <c r="E6909" t="inlineStr">
        <is>
          <t>Frage_Typ</t>
        </is>
      </c>
      <c r="F6909" t="inlineStr">
        <is>
          <t>Bereich_ID</t>
        </is>
      </c>
      <c r="G6909" t="inlineStr">
        <is>
          <t>Bereich</t>
        </is>
      </c>
      <c r="H6909" t="inlineStr">
        <is>
          <t>ID_gesamt</t>
        </is>
      </c>
      <c r="I6909" t="inlineStr">
        <is>
          <t>Sprache</t>
        </is>
      </c>
      <c r="J6909" t="inlineStr">
        <is>
          <t>Duplikat</t>
        </is>
      </c>
      <c r="K6909" t="inlineStr">
        <is>
          <t>Frage_Hash</t>
        </is>
      </c>
      <c r="L6909" t="inlineStr">
        <is>
          <t>Duplikat_Gruppe</t>
        </is>
      </c>
      <c r="M6909" t="inlineStr">
        <is>
          <t>Cluster_Duplikate</t>
        </is>
      </c>
      <c r="N6909" t="inlineStr">
        <is>
          <t>Cluster_Final</t>
        </is>
      </c>
    </row>
    <row r="6910">
      <c r="A6910" t="n">
        <v>8</v>
      </c>
      <c r="B6910" s="2" t="n">
        <v>43905</v>
      </c>
      <c r="C6910" t="n">
        <v>557</v>
      </c>
      <c r="D6910" t="inlineStr">
        <is>
          <t>Sollen die Parteien auf kantonaler und kommunaler Ebene ihre Finanzierung vollständig offenlegen müssen?</t>
        </is>
      </c>
      <c r="E6910" t="inlineStr">
        <is>
          <t>options4</t>
        </is>
      </c>
      <c r="F6910" t="n">
        <v>5107</v>
      </c>
      <c r="G6910" t="inlineStr">
        <is>
          <t>Politisches System &amp; Digitalisierung</t>
        </is>
      </c>
      <c r="H6910" t="inlineStr">
        <is>
          <t>Q00206</t>
        </is>
      </c>
      <c r="I6910" t="inlineStr">
        <is>
          <t>de</t>
        </is>
      </c>
      <c r="J6910" t="b">
        <v>1</v>
      </c>
      <c r="K6910" t="inlineStr">
        <is>
          <t>ea914f087a973a8f08690d472ffda4d7</t>
        </is>
      </c>
      <c r="L6910" t="inlineStr">
        <is>
          <t>ea914f087a973a8f08690d472ffda4d7</t>
        </is>
      </c>
      <c r="M6910" t="n">
        <v>145</v>
      </c>
      <c r="N6910" t="n">
        <v>145</v>
      </c>
    </row>
    <row r="6911">
      <c r="A6911" t="n">
        <v>234</v>
      </c>
      <c r="B6911" t="n">
        <v>2020</v>
      </c>
      <c r="C6911" t="n">
        <v>3619</v>
      </c>
      <c r="D6911" t="inlineStr">
        <is>
          <t>Sollen die Parteien auf kantonaler und kommunaler Ebene ihre Finanzierung vollständig offenlegen müssen?</t>
        </is>
      </c>
      <c r="E6911" t="inlineStr">
        <is>
          <t>Standard-4</t>
        </is>
      </c>
      <c r="F6911" t="n">
        <v>10</v>
      </c>
      <c r="G6911" t="inlineStr">
        <is>
          <t>Politisches System</t>
        </is>
      </c>
      <c r="H6911" t="inlineStr">
        <is>
          <t>Q06136</t>
        </is>
      </c>
      <c r="I6911" t="inlineStr">
        <is>
          <t>de</t>
        </is>
      </c>
      <c r="J6911" t="b">
        <v>1</v>
      </c>
      <c r="K6911" t="inlineStr">
        <is>
          <t>ea914f087a973a8f08690d472ffda4d7</t>
        </is>
      </c>
      <c r="L6911" t="inlineStr">
        <is>
          <t>ea914f087a973a8f08690d472ffda4d7</t>
        </is>
      </c>
      <c r="M6911" t="n">
        <v>145</v>
      </c>
      <c r="N6911" t="n">
        <v>145</v>
      </c>
    </row>
    <row r="6912">
      <c r="A6912" t="n">
        <v>234</v>
      </c>
      <c r="B6912" t="n">
        <v>2020</v>
      </c>
      <c r="C6912" t="n">
        <v>3619</v>
      </c>
      <c r="D6912" t="inlineStr">
        <is>
          <t>Sollen die Parteien auf kantonaler und kommunaler Ebene ihre Finanzierung vollständig offenlegen müssen?</t>
        </is>
      </c>
      <c r="E6912" t="inlineStr">
        <is>
          <t>Standard-4</t>
        </is>
      </c>
      <c r="F6912" t="n">
        <v>10</v>
      </c>
      <c r="G6912" t="inlineStr">
        <is>
          <t>Politisches System</t>
        </is>
      </c>
      <c r="H6912" t="inlineStr">
        <is>
          <t>Q08277</t>
        </is>
      </c>
      <c r="I6912" t="inlineStr">
        <is>
          <t>de</t>
        </is>
      </c>
      <c r="J6912" t="b">
        <v>1</v>
      </c>
      <c r="K6912" t="inlineStr">
        <is>
          <t>ea914f087a973a8f08690d472ffda4d7</t>
        </is>
      </c>
      <c r="L6912" t="inlineStr">
        <is>
          <t>ea914f087a973a8f08690d472ffda4d7</t>
        </is>
      </c>
      <c r="M6912" t="n">
        <v>145</v>
      </c>
      <c r="N6912" t="n">
        <v>145</v>
      </c>
    </row>
    <row r="6914">
      <c r="A6914" s="1">
        <f>== Cluster 143 – 3 Fragen – alle Fragen identisch ===</f>
        <v/>
      </c>
      <c r="B6914" s="1" t="n"/>
      <c r="C6914" s="1" t="n"/>
      <c r="D6914" s="1" t="n"/>
      <c r="E6914" s="1" t="n"/>
      <c r="F6914" s="1" t="n"/>
      <c r="G6914" s="1" t="n"/>
      <c r="H6914" s="1" t="n"/>
      <c r="I6914" s="1" t="n"/>
      <c r="J6914" s="1" t="n"/>
      <c r="K6914" s="1" t="n"/>
      <c r="L6914" s="1" t="n"/>
      <c r="M6914" s="1" t="n"/>
      <c r="N6914" s="1" t="n"/>
    </row>
    <row r="6915">
      <c r="A6915" t="inlineStr">
        <is>
          <t>ID_Wahl</t>
        </is>
      </c>
      <c r="B6915" t="inlineStr">
        <is>
          <t>Datum</t>
        </is>
      </c>
      <c r="C6915" t="inlineStr">
        <is>
          <t>Frage_ID</t>
        </is>
      </c>
      <c r="D6915" t="inlineStr">
        <is>
          <t>Frage_Text</t>
        </is>
      </c>
      <c r="E6915" t="inlineStr">
        <is>
          <t>Frage_Typ</t>
        </is>
      </c>
      <c r="F6915" t="inlineStr">
        <is>
          <t>Bereich_ID</t>
        </is>
      </c>
      <c r="G6915" t="inlineStr">
        <is>
          <t>Bereich</t>
        </is>
      </c>
      <c r="H6915" t="inlineStr">
        <is>
          <t>ID_gesamt</t>
        </is>
      </c>
      <c r="I6915" t="inlineStr">
        <is>
          <t>Sprache</t>
        </is>
      </c>
      <c r="J6915" t="inlineStr">
        <is>
          <t>Duplikat</t>
        </is>
      </c>
      <c r="K6915" t="inlineStr">
        <is>
          <t>Frage_Hash</t>
        </is>
      </c>
      <c r="L6915" t="inlineStr">
        <is>
          <t>Duplikat_Gruppe</t>
        </is>
      </c>
      <c r="M6915" t="inlineStr">
        <is>
          <t>Cluster_Duplikate</t>
        </is>
      </c>
      <c r="N6915" t="inlineStr">
        <is>
          <t>Cluster_Final</t>
        </is>
      </c>
    </row>
    <row r="6916">
      <c r="A6916" t="n">
        <v>8</v>
      </c>
      <c r="B6916" s="2" t="n">
        <v>43905</v>
      </c>
      <c r="C6916" t="n">
        <v>551</v>
      </c>
      <c r="D6916" t="inlineStr">
        <is>
          <t>Soll das Stimmrechtsalter im Kanton Thurgau auf 16 Jahre gesenkt werden?</t>
        </is>
      </c>
      <c r="E6916" t="inlineStr">
        <is>
          <t>options4</t>
        </is>
      </c>
      <c r="F6916" t="n">
        <v>5107</v>
      </c>
      <c r="G6916" t="inlineStr">
        <is>
          <t>Politisches System &amp; Digitalisierung</t>
        </is>
      </c>
      <c r="H6916" t="inlineStr">
        <is>
          <t>Q00203</t>
        </is>
      </c>
      <c r="I6916" t="inlineStr">
        <is>
          <t>de</t>
        </is>
      </c>
      <c r="J6916" t="b">
        <v>1</v>
      </c>
      <c r="K6916" t="inlineStr">
        <is>
          <t>082dae787e9c90f3ef4d77fade8273d1</t>
        </is>
      </c>
      <c r="L6916" t="inlineStr">
        <is>
          <t>082dae787e9c90f3ef4d77fade8273d1</t>
        </is>
      </c>
      <c r="M6916" t="n">
        <v>143</v>
      </c>
      <c r="N6916" t="n">
        <v>143</v>
      </c>
    </row>
    <row r="6917">
      <c r="A6917" t="n">
        <v>234</v>
      </c>
      <c r="B6917" t="n">
        <v>2020</v>
      </c>
      <c r="C6917" t="n">
        <v>3616</v>
      </c>
      <c r="D6917" t="inlineStr">
        <is>
          <t>Soll das Stimmrechtsalter im Kanton Thurgau auf 16 Jahre gesenkt werden?</t>
        </is>
      </c>
      <c r="E6917" t="inlineStr">
        <is>
          <t>Standard-4</t>
        </is>
      </c>
      <c r="F6917" t="n">
        <v>10</v>
      </c>
      <c r="G6917" t="inlineStr">
        <is>
          <t>Politisches System</t>
        </is>
      </c>
      <c r="H6917" t="inlineStr">
        <is>
          <t>Q06138</t>
        </is>
      </c>
      <c r="I6917" t="inlineStr">
        <is>
          <t>de</t>
        </is>
      </c>
      <c r="J6917" t="b">
        <v>1</v>
      </c>
      <c r="K6917" t="inlineStr">
        <is>
          <t>082dae787e9c90f3ef4d77fade8273d1</t>
        </is>
      </c>
      <c r="L6917" t="inlineStr">
        <is>
          <t>082dae787e9c90f3ef4d77fade8273d1</t>
        </is>
      </c>
      <c r="M6917" t="n">
        <v>143</v>
      </c>
      <c r="N6917" t="n">
        <v>143</v>
      </c>
    </row>
    <row r="6918">
      <c r="A6918" t="n">
        <v>234</v>
      </c>
      <c r="B6918" t="n">
        <v>2020</v>
      </c>
      <c r="C6918" t="n">
        <v>3616</v>
      </c>
      <c r="D6918" t="inlineStr">
        <is>
          <t>Soll das Stimmrechtsalter im Kanton Thurgau auf 16 Jahre gesenkt werden?</t>
        </is>
      </c>
      <c r="E6918" t="inlineStr">
        <is>
          <t>Standard-4</t>
        </is>
      </c>
      <c r="F6918" t="n">
        <v>10</v>
      </c>
      <c r="G6918" t="inlineStr">
        <is>
          <t>Politisches System</t>
        </is>
      </c>
      <c r="H6918" t="inlineStr">
        <is>
          <t>Q08279</t>
        </is>
      </c>
      <c r="I6918" t="inlineStr">
        <is>
          <t>de</t>
        </is>
      </c>
      <c r="J6918" t="b">
        <v>1</v>
      </c>
      <c r="K6918" t="inlineStr">
        <is>
          <t>082dae787e9c90f3ef4d77fade8273d1</t>
        </is>
      </c>
      <c r="L6918" t="inlineStr">
        <is>
          <t>082dae787e9c90f3ef4d77fade8273d1</t>
        </is>
      </c>
      <c r="M6918" t="n">
        <v>143</v>
      </c>
      <c r="N6918" t="n">
        <v>143</v>
      </c>
    </row>
    <row r="6920">
      <c r="A6920" s="1">
        <f>== Cluster 142 – 3 Fragen – alle Fragen identisch ===</f>
        <v/>
      </c>
      <c r="B6920" s="1" t="n"/>
      <c r="C6920" s="1" t="n"/>
      <c r="D6920" s="1" t="n"/>
      <c r="E6920" s="1" t="n"/>
      <c r="F6920" s="1" t="n"/>
      <c r="G6920" s="1" t="n"/>
      <c r="H6920" s="1" t="n"/>
      <c r="I6920" s="1" t="n"/>
      <c r="J6920" s="1" t="n"/>
      <c r="K6920" s="1" t="n"/>
      <c r="L6920" s="1" t="n"/>
      <c r="M6920" s="1" t="n"/>
      <c r="N6920" s="1" t="n"/>
    </row>
    <row r="6921">
      <c r="A6921" t="inlineStr">
        <is>
          <t>ID_Wahl</t>
        </is>
      </c>
      <c r="B6921" t="inlineStr">
        <is>
          <t>Datum</t>
        </is>
      </c>
      <c r="C6921" t="inlineStr">
        <is>
          <t>Frage_ID</t>
        </is>
      </c>
      <c r="D6921" t="inlineStr">
        <is>
          <t>Frage_Text</t>
        </is>
      </c>
      <c r="E6921" t="inlineStr">
        <is>
          <t>Frage_Typ</t>
        </is>
      </c>
      <c r="F6921" t="inlineStr">
        <is>
          <t>Bereich_ID</t>
        </is>
      </c>
      <c r="G6921" t="inlineStr">
        <is>
          <t>Bereich</t>
        </is>
      </c>
      <c r="H6921" t="inlineStr">
        <is>
          <t>ID_gesamt</t>
        </is>
      </c>
      <c r="I6921" t="inlineStr">
        <is>
          <t>Sprache</t>
        </is>
      </c>
      <c r="J6921" t="inlineStr">
        <is>
          <t>Duplikat</t>
        </is>
      </c>
      <c r="K6921" t="inlineStr">
        <is>
          <t>Frage_Hash</t>
        </is>
      </c>
      <c r="L6921" t="inlineStr">
        <is>
          <t>Duplikat_Gruppe</t>
        </is>
      </c>
      <c r="M6921" t="inlineStr">
        <is>
          <t>Cluster_Duplikate</t>
        </is>
      </c>
      <c r="N6921" t="inlineStr">
        <is>
          <t>Cluster_Final</t>
        </is>
      </c>
    </row>
    <row r="6922">
      <c r="A6922" t="n">
        <v>8</v>
      </c>
      <c r="B6922" s="2" t="n">
        <v>43905</v>
      </c>
      <c r="C6922" t="n">
        <v>549</v>
      </c>
      <c r="D6922" t="inlineStr">
        <is>
          <t>Braucht es im Kanton Thurgau zusätzliche Massnahmen zugunsten des motorisierten Individualverkehrs (z.B. Umfahrungsstrassen, Parkplatzangebot, Busbuchten)?</t>
        </is>
      </c>
      <c r="E6922" t="inlineStr">
        <is>
          <t>options4</t>
        </is>
      </c>
      <c r="F6922" t="n">
        <v>5062</v>
      </c>
      <c r="G6922" t="inlineStr">
        <is>
          <t>Umwelt, Verkehr &amp; Energie</t>
        </is>
      </c>
      <c r="H6922" t="inlineStr">
        <is>
          <t>Q00202</t>
        </is>
      </c>
      <c r="I6922" t="inlineStr">
        <is>
          <t>de</t>
        </is>
      </c>
      <c r="J6922" t="b">
        <v>1</v>
      </c>
      <c r="K6922" t="inlineStr">
        <is>
          <t>19ae18bc5189e877e8be326fb3be60c0</t>
        </is>
      </c>
      <c r="L6922" t="inlineStr">
        <is>
          <t>19ae18bc5189e877e8be326fb3be60c0</t>
        </is>
      </c>
      <c r="M6922" t="n">
        <v>142</v>
      </c>
      <c r="N6922" t="n">
        <v>142</v>
      </c>
    </row>
    <row r="6923">
      <c r="A6923" t="n">
        <v>234</v>
      </c>
      <c r="B6923" t="n">
        <v>2020</v>
      </c>
      <c r="C6923" t="n">
        <v>3615</v>
      </c>
      <c r="D6923" t="inlineStr">
        <is>
          <t>Braucht es im Kanton Thurgau zusätzliche Massnahmen zugunsten des motorisierten Individualverkehrs (z.B. Umfahrungsstrassen, Parkplatzangebot, Busbuchten)?</t>
        </is>
      </c>
      <c r="E6923" t="inlineStr">
        <is>
          <t>Standard-4</t>
        </is>
      </c>
      <c r="F6923" t="n">
        <v>14</v>
      </c>
      <c r="G6923" t="inlineStr">
        <is>
          <t>Verkehr</t>
        </is>
      </c>
      <c r="H6923" t="inlineStr">
        <is>
          <t>Q06152</t>
        </is>
      </c>
      <c r="I6923" t="inlineStr">
        <is>
          <t>de</t>
        </is>
      </c>
      <c r="J6923" t="b">
        <v>1</v>
      </c>
      <c r="K6923" t="inlineStr">
        <is>
          <t>19ae18bc5189e877e8be326fb3be60c0</t>
        </is>
      </c>
      <c r="L6923" t="inlineStr">
        <is>
          <t>19ae18bc5189e877e8be326fb3be60c0</t>
        </is>
      </c>
      <c r="M6923" t="n">
        <v>142</v>
      </c>
      <c r="N6923" t="n">
        <v>142</v>
      </c>
    </row>
    <row r="6924">
      <c r="A6924" t="n">
        <v>234</v>
      </c>
      <c r="B6924" t="n">
        <v>2020</v>
      </c>
      <c r="C6924" t="n">
        <v>3615</v>
      </c>
      <c r="D6924" t="inlineStr">
        <is>
          <t>Braucht es im Kanton Thurgau zusätzliche Massnahmen zugunsten des motorisierten Individualverkehrs (z.B. Umfahrungsstrassen, Parkplatzangebot, Busbuchten)?</t>
        </is>
      </c>
      <c r="E6924" t="inlineStr">
        <is>
          <t>Standard-4</t>
        </is>
      </c>
      <c r="F6924" t="n">
        <v>14</v>
      </c>
      <c r="G6924" t="inlineStr">
        <is>
          <t>Verkehr</t>
        </is>
      </c>
      <c r="H6924" t="inlineStr">
        <is>
          <t>Q08293</t>
        </is>
      </c>
      <c r="I6924" t="inlineStr">
        <is>
          <t>de</t>
        </is>
      </c>
      <c r="J6924" t="b">
        <v>1</v>
      </c>
      <c r="K6924" t="inlineStr">
        <is>
          <t>19ae18bc5189e877e8be326fb3be60c0</t>
        </is>
      </c>
      <c r="L6924" t="inlineStr">
        <is>
          <t>19ae18bc5189e877e8be326fb3be60c0</t>
        </is>
      </c>
      <c r="M6924" t="n">
        <v>142</v>
      </c>
      <c r="N6924" t="n">
        <v>142</v>
      </c>
    </row>
    <row r="6926">
      <c r="A6926" s="1">
        <f>== Cluster 141 – 3 Fragen – alle Fragen identisch ===</f>
        <v/>
      </c>
      <c r="B6926" s="1" t="n"/>
      <c r="C6926" s="1" t="n"/>
      <c r="D6926" s="1" t="n"/>
      <c r="E6926" s="1" t="n"/>
      <c r="F6926" s="1" t="n"/>
      <c r="G6926" s="1" t="n"/>
      <c r="H6926" s="1" t="n"/>
      <c r="I6926" s="1" t="n"/>
      <c r="J6926" s="1" t="n"/>
      <c r="K6926" s="1" t="n"/>
      <c r="L6926" s="1" t="n"/>
      <c r="M6926" s="1" t="n"/>
      <c r="N6926" s="1" t="n"/>
    </row>
    <row r="6927">
      <c r="A6927" t="inlineStr">
        <is>
          <t>ID_Wahl</t>
        </is>
      </c>
      <c r="B6927" t="inlineStr">
        <is>
          <t>Datum</t>
        </is>
      </c>
      <c r="C6927" t="inlineStr">
        <is>
          <t>Frage_ID</t>
        </is>
      </c>
      <c r="D6927" t="inlineStr">
        <is>
          <t>Frage_Text</t>
        </is>
      </c>
      <c r="E6927" t="inlineStr">
        <is>
          <t>Frage_Typ</t>
        </is>
      </c>
      <c r="F6927" t="inlineStr">
        <is>
          <t>Bereich_ID</t>
        </is>
      </c>
      <c r="G6927" t="inlineStr">
        <is>
          <t>Bereich</t>
        </is>
      </c>
      <c r="H6927" t="inlineStr">
        <is>
          <t>ID_gesamt</t>
        </is>
      </c>
      <c r="I6927" t="inlineStr">
        <is>
          <t>Sprache</t>
        </is>
      </c>
      <c r="J6927" t="inlineStr">
        <is>
          <t>Duplikat</t>
        </is>
      </c>
      <c r="K6927" t="inlineStr">
        <is>
          <t>Frage_Hash</t>
        </is>
      </c>
      <c r="L6927" t="inlineStr">
        <is>
          <t>Duplikat_Gruppe</t>
        </is>
      </c>
      <c r="M6927" t="inlineStr">
        <is>
          <t>Cluster_Duplikate</t>
        </is>
      </c>
      <c r="N6927" t="inlineStr">
        <is>
          <t>Cluster_Final</t>
        </is>
      </c>
    </row>
    <row r="6928">
      <c r="A6928" t="n">
        <v>8</v>
      </c>
      <c r="B6928" s="2" t="n">
        <v>43905</v>
      </c>
      <c r="C6928" t="n">
        <v>547</v>
      </c>
      <c r="D6928" t="inlineStr">
        <is>
          <t>Würden Sie es begrüssen, wenn innerorts auf Kantonsstrassen vermehrt Tempo 30-Zonen eingeführt würden?</t>
        </is>
      </c>
      <c r="E6928" t="inlineStr">
        <is>
          <t>options4</t>
        </is>
      </c>
      <c r="F6928" t="n">
        <v>5062</v>
      </c>
      <c r="G6928" t="inlineStr">
        <is>
          <t>Umwelt, Verkehr &amp; Energie</t>
        </is>
      </c>
      <c r="H6928" t="inlineStr">
        <is>
          <t>Q00201</t>
        </is>
      </c>
      <c r="I6928" t="inlineStr">
        <is>
          <t>de</t>
        </is>
      </c>
      <c r="J6928" t="b">
        <v>1</v>
      </c>
      <c r="K6928" t="inlineStr">
        <is>
          <t>ce7c8f9651357a640e87de41c5aaf440</t>
        </is>
      </c>
      <c r="L6928" t="inlineStr">
        <is>
          <t>ce7c8f9651357a640e87de41c5aaf440</t>
        </is>
      </c>
      <c r="M6928" t="n">
        <v>141</v>
      </c>
      <c r="N6928" t="n">
        <v>141</v>
      </c>
    </row>
    <row r="6929">
      <c r="A6929" t="n">
        <v>234</v>
      </c>
      <c r="B6929" t="n">
        <v>2020</v>
      </c>
      <c r="C6929" t="n">
        <v>3614</v>
      </c>
      <c r="D6929" t="inlineStr">
        <is>
          <t>Würden Sie es begrüssen, wenn innerorts auf Kantonsstrassen vermehrt Tempo 30-Zonen eingeführt würden?</t>
        </is>
      </c>
      <c r="E6929" t="inlineStr">
        <is>
          <t>Standard-4</t>
        </is>
      </c>
      <c r="F6929" t="n">
        <v>14</v>
      </c>
      <c r="G6929" t="inlineStr">
        <is>
          <t>Verkehr</t>
        </is>
      </c>
      <c r="H6929" t="inlineStr">
        <is>
          <t>Q06153</t>
        </is>
      </c>
      <c r="I6929" t="inlineStr">
        <is>
          <t>de</t>
        </is>
      </c>
      <c r="J6929" t="b">
        <v>1</v>
      </c>
      <c r="K6929" t="inlineStr">
        <is>
          <t>ce7c8f9651357a640e87de41c5aaf440</t>
        </is>
      </c>
      <c r="L6929" t="inlineStr">
        <is>
          <t>ce7c8f9651357a640e87de41c5aaf440</t>
        </is>
      </c>
      <c r="M6929" t="n">
        <v>141</v>
      </c>
      <c r="N6929" t="n">
        <v>141</v>
      </c>
    </row>
    <row r="6930">
      <c r="A6930" t="n">
        <v>234</v>
      </c>
      <c r="B6930" t="n">
        <v>2020</v>
      </c>
      <c r="C6930" t="n">
        <v>3614</v>
      </c>
      <c r="D6930" t="inlineStr">
        <is>
          <t>Würden Sie es begrüssen, wenn innerorts auf Kantonsstrassen vermehrt Tempo 30-Zonen eingeführt würden?</t>
        </is>
      </c>
      <c r="E6930" t="inlineStr">
        <is>
          <t>Standard-4</t>
        </is>
      </c>
      <c r="F6930" t="n">
        <v>14</v>
      </c>
      <c r="G6930" t="inlineStr">
        <is>
          <t>Verkehr</t>
        </is>
      </c>
      <c r="H6930" t="inlineStr">
        <is>
          <t>Q08294</t>
        </is>
      </c>
      <c r="I6930" t="inlineStr">
        <is>
          <t>de</t>
        </is>
      </c>
      <c r="J6930" t="b">
        <v>1</v>
      </c>
      <c r="K6930" t="inlineStr">
        <is>
          <t>ce7c8f9651357a640e87de41c5aaf440</t>
        </is>
      </c>
      <c r="L6930" t="inlineStr">
        <is>
          <t>ce7c8f9651357a640e87de41c5aaf440</t>
        </is>
      </c>
      <c r="M6930" t="n">
        <v>141</v>
      </c>
      <c r="N6930" t="n">
        <v>141</v>
      </c>
    </row>
    <row r="6932">
      <c r="A6932" s="1">
        <f>== Cluster 139 – 3 Fragen – alle Fragen identisch ===</f>
        <v/>
      </c>
      <c r="B6932" s="1" t="n"/>
      <c r="C6932" s="1" t="n"/>
      <c r="D6932" s="1" t="n"/>
      <c r="E6932" s="1" t="n"/>
      <c r="F6932" s="1" t="n"/>
      <c r="G6932" s="1" t="n"/>
      <c r="H6932" s="1" t="n"/>
      <c r="I6932" s="1" t="n"/>
      <c r="J6932" s="1" t="n"/>
      <c r="K6932" s="1" t="n"/>
      <c r="L6932" s="1" t="n"/>
      <c r="M6932" s="1" t="n"/>
      <c r="N6932" s="1" t="n"/>
    </row>
    <row r="6933">
      <c r="A6933" t="inlineStr">
        <is>
          <t>ID_Wahl</t>
        </is>
      </c>
      <c r="B6933" t="inlineStr">
        <is>
          <t>Datum</t>
        </is>
      </c>
      <c r="C6933" t="inlineStr">
        <is>
          <t>Frage_ID</t>
        </is>
      </c>
      <c r="D6933" t="inlineStr">
        <is>
          <t>Frage_Text</t>
        </is>
      </c>
      <c r="E6933" t="inlineStr">
        <is>
          <t>Frage_Typ</t>
        </is>
      </c>
      <c r="F6933" t="inlineStr">
        <is>
          <t>Bereich_ID</t>
        </is>
      </c>
      <c r="G6933" t="inlineStr">
        <is>
          <t>Bereich</t>
        </is>
      </c>
      <c r="H6933" t="inlineStr">
        <is>
          <t>ID_gesamt</t>
        </is>
      </c>
      <c r="I6933" t="inlineStr">
        <is>
          <t>Sprache</t>
        </is>
      </c>
      <c r="J6933" t="inlineStr">
        <is>
          <t>Duplikat</t>
        </is>
      </c>
      <c r="K6933" t="inlineStr">
        <is>
          <t>Frage_Hash</t>
        </is>
      </c>
      <c r="L6933" t="inlineStr">
        <is>
          <t>Duplikat_Gruppe</t>
        </is>
      </c>
      <c r="M6933" t="inlineStr">
        <is>
          <t>Cluster_Duplikate</t>
        </is>
      </c>
      <c r="N6933" t="inlineStr">
        <is>
          <t>Cluster_Final</t>
        </is>
      </c>
    </row>
    <row r="6934">
      <c r="A6934" t="n">
        <v>8</v>
      </c>
      <c r="B6934" s="2" t="n">
        <v>43905</v>
      </c>
      <c r="C6934" t="n">
        <v>539</v>
      </c>
      <c r="D6934" t="inlineStr">
        <is>
          <t>Eine Volksinitiative möchte zusätzliche Mittel zugunsten der Artenvielfalt einsetzen (jährlich rund 3-5 Mio. CHF für Naturschutzmassnahmen). Befürworten Sie dies?</t>
        </is>
      </c>
      <c r="E6934" t="inlineStr">
        <is>
          <t>options4</t>
        </is>
      </c>
      <c r="F6934" t="n">
        <v>5062</v>
      </c>
      <c r="G6934" t="inlineStr">
        <is>
          <t>Umwelt, Verkehr &amp; Energie</t>
        </is>
      </c>
      <c r="H6934" t="inlineStr">
        <is>
          <t>Q00197</t>
        </is>
      </c>
      <c r="I6934" t="inlineStr">
        <is>
          <t>de</t>
        </is>
      </c>
      <c r="J6934" t="b">
        <v>1</v>
      </c>
      <c r="K6934" t="inlineStr">
        <is>
          <t>81a54f11ec1ecd5c3e85347744086143</t>
        </is>
      </c>
      <c r="L6934" t="inlineStr">
        <is>
          <t>81a54f11ec1ecd5c3e85347744086143</t>
        </is>
      </c>
      <c r="M6934" t="n">
        <v>139</v>
      </c>
      <c r="N6934" t="n">
        <v>139</v>
      </c>
    </row>
    <row r="6935">
      <c r="A6935" t="n">
        <v>234</v>
      </c>
      <c r="B6935" t="n">
        <v>2020</v>
      </c>
      <c r="C6935" t="n">
        <v>3610</v>
      </c>
      <c r="D6935" t="inlineStr">
        <is>
          <t>Eine Volksinitiative möchte zusätzliche Mittel zugunsten der Artenvielfalt einsetzen (jährlich rund 3-5 Mio. CHF für Naturschutzmassnahmen). Befürworten Sie dies?</t>
        </is>
      </c>
      <c r="E6935" t="inlineStr">
        <is>
          <t>Standard-4</t>
        </is>
      </c>
      <c r="F6935" t="n">
        <v>13</v>
      </c>
      <c r="G6935" t="inlineStr">
        <is>
          <t>Umweltschutz &amp; Landwirtschaft</t>
        </is>
      </c>
      <c r="H6935" t="inlineStr">
        <is>
          <t>Q06146</t>
        </is>
      </c>
      <c r="I6935" t="inlineStr">
        <is>
          <t>de</t>
        </is>
      </c>
      <c r="J6935" t="b">
        <v>1</v>
      </c>
      <c r="K6935" t="inlineStr">
        <is>
          <t>81a54f11ec1ecd5c3e85347744086143</t>
        </is>
      </c>
      <c r="L6935" t="inlineStr">
        <is>
          <t>81a54f11ec1ecd5c3e85347744086143</t>
        </is>
      </c>
      <c r="M6935" t="n">
        <v>139</v>
      </c>
      <c r="N6935" t="n">
        <v>139</v>
      </c>
    </row>
    <row r="6936">
      <c r="A6936" t="n">
        <v>234</v>
      </c>
      <c r="B6936" t="n">
        <v>2020</v>
      </c>
      <c r="C6936" t="n">
        <v>3610</v>
      </c>
      <c r="D6936" t="inlineStr">
        <is>
          <t>Eine Volksinitiative möchte zusätzliche Mittel zugunsten der Artenvielfalt einsetzen (jährlich rund 3-5 Mio. CHF für Naturschutzmassnahmen). Befürworten Sie dies?</t>
        </is>
      </c>
      <c r="E6936" t="inlineStr">
        <is>
          <t>Standard-4</t>
        </is>
      </c>
      <c r="F6936" t="n">
        <v>13</v>
      </c>
      <c r="G6936" t="inlineStr">
        <is>
          <t>Umweltschutz &amp; Landwirtschaft</t>
        </is>
      </c>
      <c r="H6936" t="inlineStr">
        <is>
          <t>Q08287</t>
        </is>
      </c>
      <c r="I6936" t="inlineStr">
        <is>
          <t>de</t>
        </is>
      </c>
      <c r="J6936" t="b">
        <v>1</v>
      </c>
      <c r="K6936" t="inlineStr">
        <is>
          <t>81a54f11ec1ecd5c3e85347744086143</t>
        </is>
      </c>
      <c r="L6936" t="inlineStr">
        <is>
          <t>81a54f11ec1ecd5c3e85347744086143</t>
        </is>
      </c>
      <c r="M6936" t="n">
        <v>139</v>
      </c>
      <c r="N6936" t="n">
        <v>139</v>
      </c>
    </row>
    <row r="6938">
      <c r="A6938" s="1">
        <f>== Cluster 138 – 3 Fragen – alle Fragen identisch ===</f>
        <v/>
      </c>
      <c r="B6938" s="1" t="n"/>
      <c r="C6938" s="1" t="n"/>
      <c r="D6938" s="1" t="n"/>
      <c r="E6938" s="1" t="n"/>
      <c r="F6938" s="1" t="n"/>
      <c r="G6938" s="1" t="n"/>
      <c r="H6938" s="1" t="n"/>
      <c r="I6938" s="1" t="n"/>
      <c r="J6938" s="1" t="n"/>
      <c r="K6938" s="1" t="n"/>
      <c r="L6938" s="1" t="n"/>
      <c r="M6938" s="1" t="n"/>
      <c r="N6938" s="1" t="n"/>
    </row>
    <row r="6939">
      <c r="A6939" t="inlineStr">
        <is>
          <t>ID_Wahl</t>
        </is>
      </c>
      <c r="B6939" t="inlineStr">
        <is>
          <t>Datum</t>
        </is>
      </c>
      <c r="C6939" t="inlineStr">
        <is>
          <t>Frage_ID</t>
        </is>
      </c>
      <c r="D6939" t="inlineStr">
        <is>
          <t>Frage_Text</t>
        </is>
      </c>
      <c r="E6939" t="inlineStr">
        <is>
          <t>Frage_Typ</t>
        </is>
      </c>
      <c r="F6939" t="inlineStr">
        <is>
          <t>Bereich_ID</t>
        </is>
      </c>
      <c r="G6939" t="inlineStr">
        <is>
          <t>Bereich</t>
        </is>
      </c>
      <c r="H6939" t="inlineStr">
        <is>
          <t>ID_gesamt</t>
        </is>
      </c>
      <c r="I6939" t="inlineStr">
        <is>
          <t>Sprache</t>
        </is>
      </c>
      <c r="J6939" t="inlineStr">
        <is>
          <t>Duplikat</t>
        </is>
      </c>
      <c r="K6939" t="inlineStr">
        <is>
          <t>Frage_Hash</t>
        </is>
      </c>
      <c r="L6939" t="inlineStr">
        <is>
          <t>Duplikat_Gruppe</t>
        </is>
      </c>
      <c r="M6939" t="inlineStr">
        <is>
          <t>Cluster_Duplikate</t>
        </is>
      </c>
      <c r="N6939" t="inlineStr">
        <is>
          <t>Cluster_Final</t>
        </is>
      </c>
    </row>
    <row r="6940">
      <c r="A6940" t="n">
        <v>8</v>
      </c>
      <c r="B6940" s="2" t="n">
        <v>43905</v>
      </c>
      <c r="C6940" t="n">
        <v>537</v>
      </c>
      <c r="D6940" t="inlineStr">
        <is>
          <t>Befürworten Sie Massnahmen zur Reduktion von Regulierungen im Kanton Thurgau (z.B. Befristung für alle Regulierungen oder Zulässigkeit von neuen Regulierungen nur, wenn alte ausser Kraft gesetzt werden)?</t>
        </is>
      </c>
      <c r="E6940" t="inlineStr">
        <is>
          <t>options4</t>
        </is>
      </c>
      <c r="F6940" t="n">
        <v>4518</v>
      </c>
      <c r="G6940" t="inlineStr">
        <is>
          <t>Wirtschaft &amp; Arbeit</t>
        </is>
      </c>
      <c r="H6940" t="inlineStr">
        <is>
          <t>Q00196</t>
        </is>
      </c>
      <c r="I6940" t="inlineStr">
        <is>
          <t>de</t>
        </is>
      </c>
      <c r="J6940" t="b">
        <v>1</v>
      </c>
      <c r="K6940" t="inlineStr">
        <is>
          <t>2d6543905cd5599cdf7a85cb9676203a</t>
        </is>
      </c>
      <c r="L6940" t="inlineStr">
        <is>
          <t>2d6543905cd5599cdf7a85cb9676203a</t>
        </is>
      </c>
      <c r="M6940" t="n">
        <v>138</v>
      </c>
      <c r="N6940" t="n">
        <v>138</v>
      </c>
    </row>
    <row r="6941">
      <c r="A6941" t="n">
        <v>234</v>
      </c>
      <c r="B6941" t="n">
        <v>2020</v>
      </c>
      <c r="C6941" t="n">
        <v>3609</v>
      </c>
      <c r="D6941" t="inlineStr">
        <is>
          <t>Befürworten Sie Massnahmen zur Reduktion von Regulierungen im Kanton Thurgau (z.B. Befristung für alle Regulierungen oder Zulässigkeit von neuen Regulierungen nur, wenn alte ausser Kraft gesetzt werden)?</t>
        </is>
      </c>
      <c r="E6941" t="inlineStr">
        <is>
          <t>Standard-4</t>
        </is>
      </c>
      <c r="F6941" t="n">
        <v>15</v>
      </c>
      <c r="G6941" t="inlineStr">
        <is>
          <t>Wirtschaft &amp; Arbeit</t>
        </is>
      </c>
      <c r="H6941" t="inlineStr">
        <is>
          <t>Q06157</t>
        </is>
      </c>
      <c r="I6941" t="inlineStr">
        <is>
          <t>de</t>
        </is>
      </c>
      <c r="J6941" t="b">
        <v>1</v>
      </c>
      <c r="K6941" t="inlineStr">
        <is>
          <t>2d6543905cd5599cdf7a85cb9676203a</t>
        </is>
      </c>
      <c r="L6941" t="inlineStr">
        <is>
          <t>2d6543905cd5599cdf7a85cb9676203a</t>
        </is>
      </c>
      <c r="M6941" t="n">
        <v>138</v>
      </c>
      <c r="N6941" t="n">
        <v>138</v>
      </c>
    </row>
    <row r="6942">
      <c r="A6942" t="n">
        <v>234</v>
      </c>
      <c r="B6942" t="n">
        <v>2020</v>
      </c>
      <c r="C6942" t="n">
        <v>3609</v>
      </c>
      <c r="D6942" t="inlineStr">
        <is>
          <t>Befürworten Sie Massnahmen zur Reduktion von Regulierungen im Kanton Thurgau (z.B. Befristung für alle Regulierungen oder Zulässigkeit von neuen Regulierungen nur, wenn alte ausser Kraft gesetzt werden)?</t>
        </is>
      </c>
      <c r="E6942" t="inlineStr">
        <is>
          <t>Standard-4</t>
        </is>
      </c>
      <c r="F6942" t="n">
        <v>15</v>
      </c>
      <c r="G6942" t="inlineStr">
        <is>
          <t>Wirtschaft &amp; Arbeit</t>
        </is>
      </c>
      <c r="H6942" t="inlineStr">
        <is>
          <t>Q08298</t>
        </is>
      </c>
      <c r="I6942" t="inlineStr">
        <is>
          <t>de</t>
        </is>
      </c>
      <c r="J6942" t="b">
        <v>1</v>
      </c>
      <c r="K6942" t="inlineStr">
        <is>
          <t>2d6543905cd5599cdf7a85cb9676203a</t>
        </is>
      </c>
      <c r="L6942" t="inlineStr">
        <is>
          <t>2d6543905cd5599cdf7a85cb9676203a</t>
        </is>
      </c>
      <c r="M6942" t="n">
        <v>138</v>
      </c>
      <c r="N6942" t="n">
        <v>138</v>
      </c>
    </row>
    <row r="6944">
      <c r="A6944" s="1">
        <f>== Cluster 548 – 3 Fragen – alle Fragen identisch ===</f>
        <v/>
      </c>
      <c r="B6944" s="1" t="n"/>
      <c r="C6944" s="1" t="n"/>
      <c r="D6944" s="1" t="n"/>
      <c r="E6944" s="1" t="n"/>
      <c r="F6944" s="1" t="n"/>
      <c r="G6944" s="1" t="n"/>
      <c r="H6944" s="1" t="n"/>
      <c r="I6944" s="1" t="n"/>
      <c r="J6944" s="1" t="n"/>
      <c r="K6944" s="1" t="n"/>
      <c r="L6944" s="1" t="n"/>
      <c r="M6944" s="1" t="n"/>
      <c r="N6944" s="1" t="n"/>
    </row>
    <row r="6945">
      <c r="A6945" t="inlineStr">
        <is>
          <t>ID_Wahl</t>
        </is>
      </c>
      <c r="B6945" t="inlineStr">
        <is>
          <t>Datum</t>
        </is>
      </c>
      <c r="C6945" t="inlineStr">
        <is>
          <t>Frage_ID</t>
        </is>
      </c>
      <c r="D6945" t="inlineStr">
        <is>
          <t>Frage_Text</t>
        </is>
      </c>
      <c r="E6945" t="inlineStr">
        <is>
          <t>Frage_Typ</t>
        </is>
      </c>
      <c r="F6945" t="inlineStr">
        <is>
          <t>Bereich_ID</t>
        </is>
      </c>
      <c r="G6945" t="inlineStr">
        <is>
          <t>Bereich</t>
        </is>
      </c>
      <c r="H6945" t="inlineStr">
        <is>
          <t>ID_gesamt</t>
        </is>
      </c>
      <c r="I6945" t="inlineStr">
        <is>
          <t>Sprache</t>
        </is>
      </c>
      <c r="J6945" t="inlineStr">
        <is>
          <t>Duplikat</t>
        </is>
      </c>
      <c r="K6945" t="inlineStr">
        <is>
          <t>Frage_Hash</t>
        </is>
      </c>
      <c r="L6945" t="inlineStr">
        <is>
          <t>Duplikat_Gruppe</t>
        </is>
      </c>
      <c r="M6945" t="inlineStr">
        <is>
          <t>Cluster_Duplikate</t>
        </is>
      </c>
      <c r="N6945" t="inlineStr">
        <is>
          <t>Cluster_Final</t>
        </is>
      </c>
    </row>
    <row r="6946">
      <c r="A6946" t="n">
        <v>1084</v>
      </c>
      <c r="B6946" s="2" t="n">
        <v>45221</v>
      </c>
      <c r="C6946" t="n">
        <v>32282</v>
      </c>
      <c r="D6946" t="inlineStr">
        <is>
          <t>Soll der Bund im Bereich "Bildung und Forschung" mehr oder weniger ausgeben?</t>
        </is>
      </c>
      <c r="E6946" t="inlineStr">
        <is>
          <t>options5</t>
        </is>
      </c>
      <c r="F6946" t="n">
        <v>11464</v>
      </c>
      <c r="G6946" t="inlineStr">
        <is>
          <t>Bundesbudget</t>
        </is>
      </c>
      <c r="H6946" t="inlineStr">
        <is>
          <t>Q02820</t>
        </is>
      </c>
      <c r="I6946" t="inlineStr">
        <is>
          <t>de</t>
        </is>
      </c>
      <c r="J6946" t="b">
        <v>1</v>
      </c>
      <c r="K6946" t="inlineStr">
        <is>
          <t>c279975e085fd2130e38f81d0728789e</t>
        </is>
      </c>
      <c r="L6946" t="inlineStr">
        <is>
          <t>c279975e085fd2130e38f81d0728789e</t>
        </is>
      </c>
      <c r="M6946" t="n">
        <v>548</v>
      </c>
      <c r="N6946" t="n">
        <v>548</v>
      </c>
    </row>
    <row r="6947">
      <c r="A6947" t="n">
        <v>222</v>
      </c>
      <c r="B6947" t="n">
        <v>2019</v>
      </c>
      <c r="C6947" t="n">
        <v>3475</v>
      </c>
      <c r="D6947" t="inlineStr">
        <is>
          <t>Soll der Bund im Bereich "Bildung und Forschung" mehr oder weniger ausgeben?</t>
        </is>
      </c>
      <c r="E6947" t="inlineStr">
        <is>
          <t>Budget-5</t>
        </is>
      </c>
      <c r="F6947" t="n">
        <v>2</v>
      </c>
      <c r="G6947" t="inlineStr">
        <is>
          <t>Bildung</t>
        </is>
      </c>
      <c r="H6947" t="inlineStr">
        <is>
          <t>Q05847</t>
        </is>
      </c>
      <c r="I6947" t="inlineStr">
        <is>
          <t>de</t>
        </is>
      </c>
      <c r="J6947" t="b">
        <v>1</v>
      </c>
      <c r="K6947" t="inlineStr">
        <is>
          <t>c279975e085fd2130e38f81d0728789e</t>
        </is>
      </c>
      <c r="L6947" t="inlineStr">
        <is>
          <t>c279975e085fd2130e38f81d0728789e</t>
        </is>
      </c>
      <c r="M6947" t="n">
        <v>548</v>
      </c>
      <c r="N6947" t="n">
        <v>548</v>
      </c>
    </row>
    <row r="6948">
      <c r="A6948" t="n">
        <v>222</v>
      </c>
      <c r="B6948" t="n">
        <v>2019</v>
      </c>
      <c r="C6948" t="n">
        <v>3475</v>
      </c>
      <c r="D6948" t="inlineStr">
        <is>
          <t>Soll der Bund im Bereich "Bildung und Forschung" mehr oder weniger ausgeben?</t>
        </is>
      </c>
      <c r="E6948" t="inlineStr">
        <is>
          <t>Budget-5</t>
        </is>
      </c>
      <c r="F6948" t="n">
        <v>2</v>
      </c>
      <c r="G6948" t="inlineStr">
        <is>
          <t>Bildung</t>
        </is>
      </c>
      <c r="H6948" t="inlineStr">
        <is>
          <t>Q07594</t>
        </is>
      </c>
      <c r="I6948" t="inlineStr">
        <is>
          <t>de</t>
        </is>
      </c>
      <c r="J6948" t="b">
        <v>1</v>
      </c>
      <c r="K6948" t="inlineStr">
        <is>
          <t>c279975e085fd2130e38f81d0728789e</t>
        </is>
      </c>
      <c r="L6948" t="inlineStr">
        <is>
          <t>c279975e085fd2130e38f81d0728789e</t>
        </is>
      </c>
      <c r="M6948" t="n">
        <v>548</v>
      </c>
      <c r="N6948" t="n">
        <v>548</v>
      </c>
    </row>
    <row r="6950">
      <c r="A6950" s="1">
        <f>== Cluster 433 – 3 Fragen – alle Fragen identisch ===</f>
        <v/>
      </c>
      <c r="B6950" s="1" t="n"/>
      <c r="C6950" s="1" t="n"/>
      <c r="D6950" s="1" t="n"/>
      <c r="E6950" s="1" t="n"/>
      <c r="F6950" s="1" t="n"/>
      <c r="G6950" s="1" t="n"/>
      <c r="H6950" s="1" t="n"/>
      <c r="I6950" s="1" t="n"/>
      <c r="J6950" s="1" t="n"/>
      <c r="K6950" s="1" t="n"/>
      <c r="L6950" s="1" t="n"/>
      <c r="M6950" s="1" t="n"/>
      <c r="N6950" s="1" t="n"/>
    </row>
    <row r="6951">
      <c r="A6951" t="inlineStr">
        <is>
          <t>ID_Wahl</t>
        </is>
      </c>
      <c r="B6951" t="inlineStr">
        <is>
          <t>Datum</t>
        </is>
      </c>
      <c r="C6951" t="inlineStr">
        <is>
          <t>Frage_ID</t>
        </is>
      </c>
      <c r="D6951" t="inlineStr">
        <is>
          <t>Frage_Text</t>
        </is>
      </c>
      <c r="E6951" t="inlineStr">
        <is>
          <t>Frage_Typ</t>
        </is>
      </c>
      <c r="F6951" t="inlineStr">
        <is>
          <t>Bereich_ID</t>
        </is>
      </c>
      <c r="G6951" t="inlineStr">
        <is>
          <t>Bereich</t>
        </is>
      </c>
      <c r="H6951" t="inlineStr">
        <is>
          <t>ID_gesamt</t>
        </is>
      </c>
      <c r="I6951" t="inlineStr">
        <is>
          <t>Sprache</t>
        </is>
      </c>
      <c r="J6951" t="inlineStr">
        <is>
          <t>Duplikat</t>
        </is>
      </c>
      <c r="K6951" t="inlineStr">
        <is>
          <t>Frage_Hash</t>
        </is>
      </c>
      <c r="L6951" t="inlineStr">
        <is>
          <t>Duplikat_Gruppe</t>
        </is>
      </c>
      <c r="M6951" t="inlineStr">
        <is>
          <t>Cluster_Duplikate</t>
        </is>
      </c>
      <c r="N6951" t="inlineStr">
        <is>
          <t>Cluster_Final</t>
        </is>
      </c>
    </row>
    <row r="6952">
      <c r="A6952" t="n">
        <v>83</v>
      </c>
      <c r="B6952" s="2" t="n">
        <v>44605</v>
      </c>
      <c r="C6952" t="n">
        <v>4812</v>
      </c>
      <c r="D6952" t="inlineStr">
        <is>
          <t>Befürworten Sie das Massnahmenpaket des Bundes zugunsten der Medien (Ausbau finanzielle Unterstützung für Printmedien, Beiträge an Online-Medien und Journalismus-Ausbildung; Abstimmung 13. Februar 2022)?</t>
        </is>
      </c>
      <c r="E6952" t="inlineStr">
        <is>
          <t>options4</t>
        </is>
      </c>
      <c r="F6952" t="n">
        <v>4610</v>
      </c>
      <c r="G6952" t="inlineStr">
        <is>
          <t>Wirtschaft &amp; Arbeit</t>
        </is>
      </c>
      <c r="H6952" t="inlineStr">
        <is>
          <t>Q01473</t>
        </is>
      </c>
      <c r="I6952" t="inlineStr">
        <is>
          <t>de</t>
        </is>
      </c>
      <c r="J6952" t="b">
        <v>1</v>
      </c>
      <c r="K6952" t="inlineStr">
        <is>
          <t>ef32b65ee017ecc86723635cf407e976</t>
        </is>
      </c>
      <c r="L6952" t="inlineStr">
        <is>
          <t>ef32b65ee017ecc86723635cf407e976</t>
        </is>
      </c>
      <c r="M6952" t="n">
        <v>433</v>
      </c>
      <c r="N6952" t="n">
        <v>433</v>
      </c>
    </row>
    <row r="6953">
      <c r="A6953" t="n">
        <v>84</v>
      </c>
      <c r="B6953" s="2" t="n">
        <v>44605</v>
      </c>
      <c r="C6953" t="n">
        <v>4629</v>
      </c>
      <c r="D6953" t="inlineStr">
        <is>
          <t>Befürworten Sie das Massnahmenpaket des Bundes zugunsten der Medien (Ausbau finanzielle Unterstützung für Printmedien, Beiträge an Online-Medien und Journalismus-Ausbildung; Abstimmung 13. Februar 2022)?</t>
        </is>
      </c>
      <c r="E6953" t="inlineStr">
        <is>
          <t>options4</t>
        </is>
      </c>
      <c r="F6953" t="n">
        <v>4597</v>
      </c>
      <c r="G6953" t="inlineStr">
        <is>
          <t>Wirtschaft &amp; Arbeit</t>
        </is>
      </c>
      <c r="H6953" t="inlineStr">
        <is>
          <t>Q01529</t>
        </is>
      </c>
      <c r="I6953" t="inlineStr">
        <is>
          <t>de</t>
        </is>
      </c>
      <c r="J6953" t="b">
        <v>1</v>
      </c>
      <c r="K6953" t="inlineStr">
        <is>
          <t>ef32b65ee017ecc86723635cf407e976</t>
        </is>
      </c>
      <c r="L6953" t="inlineStr">
        <is>
          <t>ef32b65ee017ecc86723635cf407e976</t>
        </is>
      </c>
      <c r="M6953" t="n">
        <v>433</v>
      </c>
      <c r="N6953" t="n">
        <v>433</v>
      </c>
    </row>
    <row r="6954">
      <c r="A6954" t="n">
        <v>102</v>
      </c>
      <c r="B6954" s="2" t="n">
        <v>44605</v>
      </c>
      <c r="C6954" t="n">
        <v>4923</v>
      </c>
      <c r="D6954" t="inlineStr">
        <is>
          <t>Befürworten Sie das Massnahmenpaket des Bundes zugunsten der Medien (Ausbau finanzielle Unterstützung für Printmedien, Beiträge an Online-Medien und Journalismus-Ausbildung; Abstimmung 13. Februar 2022)?</t>
        </is>
      </c>
      <c r="E6954" t="inlineStr">
        <is>
          <t>options4</t>
        </is>
      </c>
      <c r="F6954" t="n">
        <v>4606</v>
      </c>
      <c r="G6954" t="inlineStr">
        <is>
          <t>Wirtschaft &amp; Arbeit</t>
        </is>
      </c>
      <c r="H6954" t="inlineStr">
        <is>
          <t>Q01801</t>
        </is>
      </c>
      <c r="I6954" t="inlineStr">
        <is>
          <t>de</t>
        </is>
      </c>
      <c r="J6954" t="b">
        <v>1</v>
      </c>
      <c r="K6954" t="inlineStr">
        <is>
          <t>ef32b65ee017ecc86723635cf407e976</t>
        </is>
      </c>
      <c r="L6954" t="inlineStr">
        <is>
          <t>ef32b65ee017ecc86723635cf407e976</t>
        </is>
      </c>
      <c r="M6954" t="n">
        <v>433</v>
      </c>
      <c r="N6954" t="n">
        <v>433</v>
      </c>
    </row>
    <row r="6956">
      <c r="A6956" s="1">
        <f>== Cluster 427 – 3 Fragen – alle Fragen identisch ===</f>
        <v/>
      </c>
      <c r="B6956" s="1" t="n"/>
      <c r="C6956" s="1" t="n"/>
      <c r="D6956" s="1" t="n"/>
      <c r="E6956" s="1" t="n"/>
      <c r="F6956" s="1" t="n"/>
      <c r="G6956" s="1" t="n"/>
      <c r="H6956" s="1" t="n"/>
      <c r="I6956" s="1" t="n"/>
      <c r="J6956" s="1" t="n"/>
      <c r="K6956" s="1" t="n"/>
      <c r="L6956" s="1" t="n"/>
      <c r="M6956" s="1" t="n"/>
      <c r="N6956" s="1" t="n"/>
    </row>
    <row r="6957">
      <c r="A6957" t="inlineStr">
        <is>
          <t>ID_Wahl</t>
        </is>
      </c>
      <c r="B6957" t="inlineStr">
        <is>
          <t>Datum</t>
        </is>
      </c>
      <c r="C6957" t="inlineStr">
        <is>
          <t>Frage_ID</t>
        </is>
      </c>
      <c r="D6957" t="inlineStr">
        <is>
          <t>Frage_Text</t>
        </is>
      </c>
      <c r="E6957" t="inlineStr">
        <is>
          <t>Frage_Typ</t>
        </is>
      </c>
      <c r="F6957" t="inlineStr">
        <is>
          <t>Bereich_ID</t>
        </is>
      </c>
      <c r="G6957" t="inlineStr">
        <is>
          <t>Bereich</t>
        </is>
      </c>
      <c r="H6957" t="inlineStr">
        <is>
          <t>ID_gesamt</t>
        </is>
      </c>
      <c r="I6957" t="inlineStr">
        <is>
          <t>Sprache</t>
        </is>
      </c>
      <c r="J6957" t="inlineStr">
        <is>
          <t>Duplikat</t>
        </is>
      </c>
      <c r="K6957" t="inlineStr">
        <is>
          <t>Frage_Hash</t>
        </is>
      </c>
      <c r="L6957" t="inlineStr">
        <is>
          <t>Duplikat_Gruppe</t>
        </is>
      </c>
      <c r="M6957" t="inlineStr">
        <is>
          <t>Cluster_Duplikate</t>
        </is>
      </c>
      <c r="N6957" t="inlineStr">
        <is>
          <t>Cluster_Final</t>
        </is>
      </c>
    </row>
    <row r="6958">
      <c r="A6958" t="n">
        <v>79</v>
      </c>
      <c r="B6958" s="2" t="n">
        <v>44465</v>
      </c>
      <c r="C6958" t="n">
        <v>3843</v>
      </c>
      <c r="D6958" t="inlineStr">
        <is>
          <t>Soll sich die Gemeinde stärker für eine nachhaltige Ernährung einsetzen (z.B. mit Schulprojekten und Plakatkampagnen, die auch über vegane und vegetarische Ernährung informieren)?</t>
        </is>
      </c>
      <c r="E6958" t="inlineStr">
        <is>
          <t>options4</t>
        </is>
      </c>
      <c r="F6958" t="n">
        <v>5302</v>
      </c>
      <c r="G6958" t="inlineStr">
        <is>
          <t>Sozialstaat, Familie &amp; Gesundheit</t>
        </is>
      </c>
      <c r="H6958" t="inlineStr">
        <is>
          <t>Q01345</t>
        </is>
      </c>
      <c r="I6958" t="inlineStr">
        <is>
          <t>de</t>
        </is>
      </c>
      <c r="J6958" t="b">
        <v>1</v>
      </c>
      <c r="K6958" t="inlineStr">
        <is>
          <t>58dd378746a9ebcf0c9a1caae33c5913</t>
        </is>
      </c>
      <c r="L6958" t="inlineStr">
        <is>
          <t>58dd378746a9ebcf0c9a1caae33c5913</t>
        </is>
      </c>
      <c r="M6958" t="n">
        <v>427</v>
      </c>
      <c r="N6958" t="n">
        <v>427</v>
      </c>
    </row>
    <row r="6959">
      <c r="A6959" t="n">
        <v>102</v>
      </c>
      <c r="B6959" s="2" t="n">
        <v>44605</v>
      </c>
      <c r="C6959" t="n">
        <v>4939</v>
      </c>
      <c r="D6959" t="inlineStr">
        <is>
          <t>Soll sich die Gemeinde stärker für eine nachhaltige Ernährung einsetzen (z.B. mit Schulprojekten und Plakatkampagnen, die auch über vegane und vegetarische Ernährung informieren)?</t>
        </is>
      </c>
      <c r="E6959" t="inlineStr">
        <is>
          <t>options4</t>
        </is>
      </c>
      <c r="F6959" t="n">
        <v>5529</v>
      </c>
      <c r="G6959" t="inlineStr">
        <is>
          <t>Energie &amp; Umwelt</t>
        </is>
      </c>
      <c r="H6959" t="inlineStr">
        <is>
          <t>Q01809</t>
        </is>
      </c>
      <c r="I6959" t="inlineStr">
        <is>
          <t>de</t>
        </is>
      </c>
      <c r="J6959" t="b">
        <v>1</v>
      </c>
      <c r="K6959" t="inlineStr">
        <is>
          <t>58dd378746a9ebcf0c9a1caae33c5913</t>
        </is>
      </c>
      <c r="L6959" t="inlineStr">
        <is>
          <t>58dd378746a9ebcf0c9a1caae33c5913</t>
        </is>
      </c>
      <c r="M6959" t="n">
        <v>427</v>
      </c>
      <c r="N6959" t="n">
        <v>427</v>
      </c>
    </row>
    <row r="6960">
      <c r="A6960" t="n">
        <v>109</v>
      </c>
      <c r="B6960" s="2" t="n">
        <v>44647</v>
      </c>
      <c r="C6960" t="n">
        <v>5596</v>
      </c>
      <c r="D6960" t="inlineStr">
        <is>
          <t>Soll sich die Gemeinde stärker für eine nachhaltige Ernährung einsetzen (z.B. mit Schulprojekten und Plakatkampagnen, die auch über vegane und vegetarische Ernährung informieren)?</t>
        </is>
      </c>
      <c r="E6960" t="inlineStr">
        <is>
          <t>options4</t>
        </is>
      </c>
      <c r="F6960" t="n">
        <v>5540</v>
      </c>
      <c r="G6960" t="inlineStr">
        <is>
          <t>Energie &amp; Umwelt</t>
        </is>
      </c>
      <c r="H6960" t="inlineStr">
        <is>
          <t>Q01970</t>
        </is>
      </c>
      <c r="I6960" t="inlineStr">
        <is>
          <t>de</t>
        </is>
      </c>
      <c r="J6960" t="b">
        <v>1</v>
      </c>
      <c r="K6960" t="inlineStr">
        <is>
          <t>58dd378746a9ebcf0c9a1caae33c5913</t>
        </is>
      </c>
      <c r="L6960" t="inlineStr">
        <is>
          <t>58dd378746a9ebcf0c9a1caae33c5913</t>
        </is>
      </c>
      <c r="M6960" t="n">
        <v>427</v>
      </c>
      <c r="N6960" t="n">
        <v>427</v>
      </c>
    </row>
    <row r="6962">
      <c r="A6962" s="1">
        <f>== Cluster 108 – 3 Fragen – alle Fragen identisch ===</f>
        <v/>
      </c>
      <c r="B6962" s="1" t="n"/>
      <c r="C6962" s="1" t="n"/>
      <c r="D6962" s="1" t="n"/>
      <c r="E6962" s="1" t="n"/>
      <c r="F6962" s="1" t="n"/>
      <c r="G6962" s="1" t="n"/>
      <c r="H6962" s="1" t="n"/>
      <c r="I6962" s="1" t="n"/>
      <c r="J6962" s="1" t="n"/>
      <c r="K6962" s="1" t="n"/>
      <c r="L6962" s="1" t="n"/>
      <c r="M6962" s="1" t="n"/>
      <c r="N6962" s="1" t="n"/>
    </row>
    <row r="6963">
      <c r="A6963" t="inlineStr">
        <is>
          <t>ID_Wahl</t>
        </is>
      </c>
      <c r="B6963" t="inlineStr">
        <is>
          <t>Datum</t>
        </is>
      </c>
      <c r="C6963" t="inlineStr">
        <is>
          <t>Frage_ID</t>
        </is>
      </c>
      <c r="D6963" t="inlineStr">
        <is>
          <t>Frage_Text</t>
        </is>
      </c>
      <c r="E6963" t="inlineStr">
        <is>
          <t>Frage_Typ</t>
        </is>
      </c>
      <c r="F6963" t="inlineStr">
        <is>
          <t>Bereich_ID</t>
        </is>
      </c>
      <c r="G6963" t="inlineStr">
        <is>
          <t>Bereich</t>
        </is>
      </c>
      <c r="H6963" t="inlineStr">
        <is>
          <t>ID_gesamt</t>
        </is>
      </c>
      <c r="I6963" t="inlineStr">
        <is>
          <t>Sprache</t>
        </is>
      </c>
      <c r="J6963" t="inlineStr">
        <is>
          <t>Duplikat</t>
        </is>
      </c>
      <c r="K6963" t="inlineStr">
        <is>
          <t>Frage_Hash</t>
        </is>
      </c>
      <c r="L6963" t="inlineStr">
        <is>
          <t>Duplikat_Gruppe</t>
        </is>
      </c>
      <c r="M6963" t="inlineStr">
        <is>
          <t>Cluster_Duplikate</t>
        </is>
      </c>
      <c r="N6963" t="inlineStr">
        <is>
          <t>Cluster_Final</t>
        </is>
      </c>
    </row>
    <row r="6964">
      <c r="A6964" t="n">
        <v>5</v>
      </c>
      <c r="B6964" s="2" t="n">
        <v>43898</v>
      </c>
      <c r="C6964" t="n">
        <v>281</v>
      </c>
      <c r="D6964" t="inlineStr">
        <is>
          <t>Soll der Kanton Uri angesichts budgetierter Defizite zusätzliche Sparmassnahmen ergreifen?</t>
        </is>
      </c>
      <c r="E6964" t="inlineStr">
        <is>
          <t>options4</t>
        </is>
      </c>
      <c r="F6964" t="n">
        <v>4393</v>
      </c>
      <c r="G6964" t="inlineStr">
        <is>
          <t>Finanzen &amp; Steuern</t>
        </is>
      </c>
      <c r="H6964" t="inlineStr">
        <is>
          <t>Q00142</t>
        </is>
      </c>
      <c r="I6964" t="inlineStr">
        <is>
          <t>de</t>
        </is>
      </c>
      <c r="J6964" t="b">
        <v>1</v>
      </c>
      <c r="K6964" t="inlineStr">
        <is>
          <t>c5711b8d3efa3794995d6cec3f31b182</t>
        </is>
      </c>
      <c r="L6964" t="inlineStr">
        <is>
          <t>c5711b8d3efa3794995d6cec3f31b182</t>
        </is>
      </c>
      <c r="M6964" t="n">
        <v>108</v>
      </c>
      <c r="N6964" t="n">
        <v>108</v>
      </c>
    </row>
    <row r="6965">
      <c r="A6965" t="n">
        <v>230</v>
      </c>
      <c r="B6965" t="n">
        <v>2020</v>
      </c>
      <c r="C6965" t="n">
        <v>3499</v>
      </c>
      <c r="D6965" t="inlineStr">
        <is>
          <t>Soll der Kanton Uri angesichts budgetierter Defizite zusätzliche Sparmassnahmen ergreifen?</t>
        </is>
      </c>
      <c r="E6965" t="inlineStr">
        <is>
          <t>Standard-4</t>
        </is>
      </c>
      <c r="F6965" t="n">
        <v>4</v>
      </c>
      <c r="G6965" t="inlineStr">
        <is>
          <t>Finanzen &amp; Steuern</t>
        </is>
      </c>
      <c r="H6965" t="inlineStr">
        <is>
          <t>Q06167</t>
        </is>
      </c>
      <c r="I6965" t="inlineStr">
        <is>
          <t>de</t>
        </is>
      </c>
      <c r="J6965" t="b">
        <v>1</v>
      </c>
      <c r="K6965" t="inlineStr">
        <is>
          <t>c5711b8d3efa3794995d6cec3f31b182</t>
        </is>
      </c>
      <c r="L6965" t="inlineStr">
        <is>
          <t>c5711b8d3efa3794995d6cec3f31b182</t>
        </is>
      </c>
      <c r="M6965" t="n">
        <v>108</v>
      </c>
      <c r="N6965" t="n">
        <v>108</v>
      </c>
    </row>
    <row r="6966">
      <c r="A6966" t="n">
        <v>230</v>
      </c>
      <c r="B6966" t="n">
        <v>2020</v>
      </c>
      <c r="C6966" t="n">
        <v>3499</v>
      </c>
      <c r="D6966" t="inlineStr">
        <is>
          <t>Soll der Kanton Uri angesichts budgetierter Defizite zusätzliche Sparmassnahmen ergreifen?</t>
        </is>
      </c>
      <c r="E6966" t="inlineStr">
        <is>
          <t>Standard-4</t>
        </is>
      </c>
      <c r="F6966" t="n">
        <v>4</v>
      </c>
      <c r="G6966" t="inlineStr">
        <is>
          <t>Finanzen &amp; Steuern</t>
        </is>
      </c>
      <c r="H6966" t="inlineStr">
        <is>
          <t>Q08506</t>
        </is>
      </c>
      <c r="I6966" t="inlineStr">
        <is>
          <t>de</t>
        </is>
      </c>
      <c r="J6966" t="b">
        <v>1</v>
      </c>
      <c r="K6966" t="inlineStr">
        <is>
          <t>c5711b8d3efa3794995d6cec3f31b182</t>
        </is>
      </c>
      <c r="L6966" t="inlineStr">
        <is>
          <t>c5711b8d3efa3794995d6cec3f31b182</t>
        </is>
      </c>
      <c r="M6966" t="n">
        <v>108</v>
      </c>
      <c r="N6966" t="n">
        <v>108</v>
      </c>
    </row>
    <row r="6968">
      <c r="A6968" s="1">
        <f>== Cluster 107 – 3 Fragen – alle Fragen identisch ===</f>
        <v/>
      </c>
      <c r="B6968" s="1" t="n"/>
      <c r="C6968" s="1" t="n"/>
      <c r="D6968" s="1" t="n"/>
      <c r="E6968" s="1" t="n"/>
      <c r="F6968" s="1" t="n"/>
      <c r="G6968" s="1" t="n"/>
      <c r="H6968" s="1" t="n"/>
      <c r="I6968" s="1" t="n"/>
      <c r="J6968" s="1" t="n"/>
      <c r="K6968" s="1" t="n"/>
      <c r="L6968" s="1" t="n"/>
      <c r="M6968" s="1" t="n"/>
      <c r="N6968" s="1" t="n"/>
    </row>
    <row r="6969">
      <c r="A6969" t="inlineStr">
        <is>
          <t>ID_Wahl</t>
        </is>
      </c>
      <c r="B6969" t="inlineStr">
        <is>
          <t>Datum</t>
        </is>
      </c>
      <c r="C6969" t="inlineStr">
        <is>
          <t>Frage_ID</t>
        </is>
      </c>
      <c r="D6969" t="inlineStr">
        <is>
          <t>Frage_Text</t>
        </is>
      </c>
      <c r="E6969" t="inlineStr">
        <is>
          <t>Frage_Typ</t>
        </is>
      </c>
      <c r="F6969" t="inlineStr">
        <is>
          <t>Bereich_ID</t>
        </is>
      </c>
      <c r="G6969" t="inlineStr">
        <is>
          <t>Bereich</t>
        </is>
      </c>
      <c r="H6969" t="inlineStr">
        <is>
          <t>ID_gesamt</t>
        </is>
      </c>
      <c r="I6969" t="inlineStr">
        <is>
          <t>Sprache</t>
        </is>
      </c>
      <c r="J6969" t="inlineStr">
        <is>
          <t>Duplikat</t>
        </is>
      </c>
      <c r="K6969" t="inlineStr">
        <is>
          <t>Frage_Hash</t>
        </is>
      </c>
      <c r="L6969" t="inlineStr">
        <is>
          <t>Duplikat_Gruppe</t>
        </is>
      </c>
      <c r="M6969" t="inlineStr">
        <is>
          <t>Cluster_Duplikate</t>
        </is>
      </c>
      <c r="N6969" t="inlineStr">
        <is>
          <t>Cluster_Final</t>
        </is>
      </c>
    </row>
    <row r="6970">
      <c r="A6970" t="n">
        <v>5</v>
      </c>
      <c r="B6970" s="2" t="n">
        <v>43898</v>
      </c>
      <c r="C6970" t="n">
        <v>279</v>
      </c>
      <c r="D6970" t="inlineStr">
        <is>
          <t>Soll der Kanton Uri angesichts budgetierter Defizite die Steuern erhöhen?</t>
        </is>
      </c>
      <c r="E6970" t="inlineStr">
        <is>
          <t>options4</t>
        </is>
      </c>
      <c r="F6970" t="n">
        <v>4393</v>
      </c>
      <c r="G6970" t="inlineStr">
        <is>
          <t>Finanzen &amp; Steuern</t>
        </is>
      </c>
      <c r="H6970" t="inlineStr">
        <is>
          <t>Q00141</t>
        </is>
      </c>
      <c r="I6970" t="inlineStr">
        <is>
          <t>de</t>
        </is>
      </c>
      <c r="J6970" t="b">
        <v>1</v>
      </c>
      <c r="K6970" t="inlineStr">
        <is>
          <t>ac8d08d1f6bbb82821b0aeb4d0b3f77c</t>
        </is>
      </c>
      <c r="L6970" t="inlineStr">
        <is>
          <t>ac8d08d1f6bbb82821b0aeb4d0b3f77c</t>
        </is>
      </c>
      <c r="M6970" t="n">
        <v>107</v>
      </c>
      <c r="N6970" t="n">
        <v>107</v>
      </c>
    </row>
    <row r="6971">
      <c r="A6971" t="n">
        <v>230</v>
      </c>
      <c r="B6971" t="n">
        <v>2020</v>
      </c>
      <c r="C6971" t="n">
        <v>3498</v>
      </c>
      <c r="D6971" t="inlineStr">
        <is>
          <t>Soll der Kanton Uri angesichts budgetierter Defizite die Steuern erhöhen?</t>
        </is>
      </c>
      <c r="E6971" t="inlineStr">
        <is>
          <t>Standard-4</t>
        </is>
      </c>
      <c r="F6971" t="n">
        <v>4</v>
      </c>
      <c r="G6971" t="inlineStr">
        <is>
          <t>Finanzen &amp; Steuern</t>
        </is>
      </c>
      <c r="H6971" t="inlineStr">
        <is>
          <t>Q06168</t>
        </is>
      </c>
      <c r="I6971" t="inlineStr">
        <is>
          <t>de</t>
        </is>
      </c>
      <c r="J6971" t="b">
        <v>1</v>
      </c>
      <c r="K6971" t="inlineStr">
        <is>
          <t>ac8d08d1f6bbb82821b0aeb4d0b3f77c</t>
        </is>
      </c>
      <c r="L6971" t="inlineStr">
        <is>
          <t>ac8d08d1f6bbb82821b0aeb4d0b3f77c</t>
        </is>
      </c>
      <c r="M6971" t="n">
        <v>107</v>
      </c>
      <c r="N6971" t="n">
        <v>107</v>
      </c>
    </row>
    <row r="6972">
      <c r="A6972" t="n">
        <v>230</v>
      </c>
      <c r="B6972" t="n">
        <v>2020</v>
      </c>
      <c r="C6972" t="n">
        <v>3498</v>
      </c>
      <c r="D6972" t="inlineStr">
        <is>
          <t>Soll der Kanton Uri angesichts budgetierter Defizite die Steuern erhöhen?</t>
        </is>
      </c>
      <c r="E6972" t="inlineStr">
        <is>
          <t>Standard-4</t>
        </is>
      </c>
      <c r="F6972" t="n">
        <v>4</v>
      </c>
      <c r="G6972" t="inlineStr">
        <is>
          <t>Finanzen &amp; Steuern</t>
        </is>
      </c>
      <c r="H6972" t="inlineStr">
        <is>
          <t>Q08507</t>
        </is>
      </c>
      <c r="I6972" t="inlineStr">
        <is>
          <t>de</t>
        </is>
      </c>
      <c r="J6972" t="b">
        <v>1</v>
      </c>
      <c r="K6972" t="inlineStr">
        <is>
          <t>ac8d08d1f6bbb82821b0aeb4d0b3f77c</t>
        </is>
      </c>
      <c r="L6972" t="inlineStr">
        <is>
          <t>ac8d08d1f6bbb82821b0aeb4d0b3f77c</t>
        </is>
      </c>
      <c r="M6972" t="n">
        <v>107</v>
      </c>
      <c r="N6972" t="n">
        <v>107</v>
      </c>
    </row>
    <row r="6974">
      <c r="A6974" s="1">
        <f>== Cluster 106 – 3 Fragen – alle Fragen identisch ===</f>
        <v/>
      </c>
      <c r="B6974" s="1" t="n"/>
      <c r="C6974" s="1" t="n"/>
      <c r="D6974" s="1" t="n"/>
      <c r="E6974" s="1" t="n"/>
      <c r="F6974" s="1" t="n"/>
      <c r="G6974" s="1" t="n"/>
      <c r="H6974" s="1" t="n"/>
      <c r="I6974" s="1" t="n"/>
      <c r="J6974" s="1" t="n"/>
      <c r="K6974" s="1" t="n"/>
      <c r="L6974" s="1" t="n"/>
      <c r="M6974" s="1" t="n"/>
      <c r="N6974" s="1" t="n"/>
    </row>
    <row r="6975">
      <c r="A6975" t="inlineStr">
        <is>
          <t>ID_Wahl</t>
        </is>
      </c>
      <c r="B6975" t="inlineStr">
        <is>
          <t>Datum</t>
        </is>
      </c>
      <c r="C6975" t="inlineStr">
        <is>
          <t>Frage_ID</t>
        </is>
      </c>
      <c r="D6975" t="inlineStr">
        <is>
          <t>Frage_Text</t>
        </is>
      </c>
      <c r="E6975" t="inlineStr">
        <is>
          <t>Frage_Typ</t>
        </is>
      </c>
      <c r="F6975" t="inlineStr">
        <is>
          <t>Bereich_ID</t>
        </is>
      </c>
      <c r="G6975" t="inlineStr">
        <is>
          <t>Bereich</t>
        </is>
      </c>
      <c r="H6975" t="inlineStr">
        <is>
          <t>ID_gesamt</t>
        </is>
      </c>
      <c r="I6975" t="inlineStr">
        <is>
          <t>Sprache</t>
        </is>
      </c>
      <c r="J6975" t="inlineStr">
        <is>
          <t>Duplikat</t>
        </is>
      </c>
      <c r="K6975" t="inlineStr">
        <is>
          <t>Frage_Hash</t>
        </is>
      </c>
      <c r="L6975" t="inlineStr">
        <is>
          <t>Duplikat_Gruppe</t>
        </is>
      </c>
      <c r="M6975" t="inlineStr">
        <is>
          <t>Cluster_Duplikate</t>
        </is>
      </c>
      <c r="N6975" t="inlineStr">
        <is>
          <t>Cluster_Final</t>
        </is>
      </c>
    </row>
    <row r="6976">
      <c r="A6976" t="n">
        <v>5</v>
      </c>
      <c r="B6976" s="2" t="n">
        <v>43898</v>
      </c>
      <c r="C6976" t="n">
        <v>275</v>
      </c>
      <c r="D6976" t="inlineStr">
        <is>
          <t>Der Kanton Schwyz tritt 2021 aus dem Kulturlastenausgleich (Zahlung für Leistungen in den Städten Luzern und Zürich) aus. Würden Sie einen Austritt des Kantons Uri begrüssen?</t>
        </is>
      </c>
      <c r="E6976" t="inlineStr">
        <is>
          <t>options4</t>
        </is>
      </c>
      <c r="F6976" t="n">
        <v>4976</v>
      </c>
      <c r="G6976" t="inlineStr">
        <is>
          <t>Gesellschaft, Kultur &amp; Ethik</t>
        </is>
      </c>
      <c r="H6976" t="inlineStr">
        <is>
          <t>Q00139</t>
        </is>
      </c>
      <c r="I6976" t="inlineStr">
        <is>
          <t>de</t>
        </is>
      </c>
      <c r="J6976" t="b">
        <v>1</v>
      </c>
      <c r="K6976" t="inlineStr">
        <is>
          <t>96616fa59f4f9edd5e335b7a79f804d4</t>
        </is>
      </c>
      <c r="L6976" t="inlineStr">
        <is>
          <t>96616fa59f4f9edd5e335b7a79f804d4</t>
        </is>
      </c>
      <c r="M6976" t="n">
        <v>106</v>
      </c>
      <c r="N6976" t="n">
        <v>106</v>
      </c>
    </row>
    <row r="6977">
      <c r="A6977" t="n">
        <v>230</v>
      </c>
      <c r="B6977" t="n">
        <v>2020</v>
      </c>
      <c r="C6977" t="n">
        <v>3495</v>
      </c>
      <c r="D6977" t="inlineStr">
        <is>
          <t>Der Kanton Schwyz tritt 2021 aus dem Kulturlastenausgleich (Zahlung für Leistungen in den Städten Luzern und Zürich) aus. Würden Sie einen Austritt des Kantons Uri begrüssen?</t>
        </is>
      </c>
      <c r="E6977" t="inlineStr">
        <is>
          <t>Standard-4</t>
        </is>
      </c>
      <c r="F6977" t="n">
        <v>8</v>
      </c>
      <c r="G6977" t="inlineStr">
        <is>
          <t>Kultur, Sport &amp; Medien</t>
        </is>
      </c>
      <c r="H6977" t="inlineStr">
        <is>
          <t>Q06180</t>
        </is>
      </c>
      <c r="I6977" t="inlineStr">
        <is>
          <t>de</t>
        </is>
      </c>
      <c r="J6977" t="b">
        <v>1</v>
      </c>
      <c r="K6977" t="inlineStr">
        <is>
          <t>96616fa59f4f9edd5e335b7a79f804d4</t>
        </is>
      </c>
      <c r="L6977" t="inlineStr">
        <is>
          <t>96616fa59f4f9edd5e335b7a79f804d4</t>
        </is>
      </c>
      <c r="M6977" t="n">
        <v>106</v>
      </c>
      <c r="N6977" t="n">
        <v>106</v>
      </c>
    </row>
    <row r="6978">
      <c r="A6978" t="n">
        <v>230</v>
      </c>
      <c r="B6978" t="n">
        <v>2020</v>
      </c>
      <c r="C6978" t="n">
        <v>3495</v>
      </c>
      <c r="D6978" t="inlineStr">
        <is>
          <t>Der Kanton Schwyz tritt 2021 aus dem Kulturlastenausgleich (Zahlung für Leistungen in den Städten Luzern und Zürich) aus. Würden Sie einen Austritt des Kantons Uri begrüssen?</t>
        </is>
      </c>
      <c r="E6978" t="inlineStr">
        <is>
          <t>Standard-4</t>
        </is>
      </c>
      <c r="F6978" t="n">
        <v>8</v>
      </c>
      <c r="G6978" t="inlineStr">
        <is>
          <t>Kultur, Sport &amp; Medien</t>
        </is>
      </c>
      <c r="H6978" t="inlineStr">
        <is>
          <t>Q08519</t>
        </is>
      </c>
      <c r="I6978" t="inlineStr">
        <is>
          <t>de</t>
        </is>
      </c>
      <c r="J6978" t="b">
        <v>1</v>
      </c>
      <c r="K6978" t="inlineStr">
        <is>
          <t>96616fa59f4f9edd5e335b7a79f804d4</t>
        </is>
      </c>
      <c r="L6978" t="inlineStr">
        <is>
          <t>96616fa59f4f9edd5e335b7a79f804d4</t>
        </is>
      </c>
      <c r="M6978" t="n">
        <v>106</v>
      </c>
      <c r="N6978" t="n">
        <v>106</v>
      </c>
    </row>
    <row r="6980">
      <c r="A6980" s="1">
        <f>== Cluster 105 – 3 Fragen – alle Fragen identisch ===</f>
        <v/>
      </c>
      <c r="B6980" s="1" t="n"/>
      <c r="C6980" s="1" t="n"/>
      <c r="D6980" s="1" t="n"/>
      <c r="E6980" s="1" t="n"/>
      <c r="F6980" s="1" t="n"/>
      <c r="G6980" s="1" t="n"/>
      <c r="H6980" s="1" t="n"/>
      <c r="I6980" s="1" t="n"/>
      <c r="J6980" s="1" t="n"/>
      <c r="K6980" s="1" t="n"/>
      <c r="L6980" s="1" t="n"/>
      <c r="M6980" s="1" t="n"/>
      <c r="N6980" s="1" t="n"/>
    </row>
    <row r="6981">
      <c r="A6981" t="inlineStr">
        <is>
          <t>ID_Wahl</t>
        </is>
      </c>
      <c r="B6981" t="inlineStr">
        <is>
          <t>Datum</t>
        </is>
      </c>
      <c r="C6981" t="inlineStr">
        <is>
          <t>Frage_ID</t>
        </is>
      </c>
      <c r="D6981" t="inlineStr">
        <is>
          <t>Frage_Text</t>
        </is>
      </c>
      <c r="E6981" t="inlineStr">
        <is>
          <t>Frage_Typ</t>
        </is>
      </c>
      <c r="F6981" t="inlineStr">
        <is>
          <t>Bereich_ID</t>
        </is>
      </c>
      <c r="G6981" t="inlineStr">
        <is>
          <t>Bereich</t>
        </is>
      </c>
      <c r="H6981" t="inlineStr">
        <is>
          <t>ID_gesamt</t>
        </is>
      </c>
      <c r="I6981" t="inlineStr">
        <is>
          <t>Sprache</t>
        </is>
      </c>
      <c r="J6981" t="inlineStr">
        <is>
          <t>Duplikat</t>
        </is>
      </c>
      <c r="K6981" t="inlineStr">
        <is>
          <t>Frage_Hash</t>
        </is>
      </c>
      <c r="L6981" t="inlineStr">
        <is>
          <t>Duplikat_Gruppe</t>
        </is>
      </c>
      <c r="M6981" t="inlineStr">
        <is>
          <t>Cluster_Duplikate</t>
        </is>
      </c>
      <c r="N6981" t="inlineStr">
        <is>
          <t>Cluster_Final</t>
        </is>
      </c>
    </row>
    <row r="6982">
      <c r="A6982" t="n">
        <v>5</v>
      </c>
      <c r="B6982" s="2" t="n">
        <v>43898</v>
      </c>
      <c r="C6982" t="n">
        <v>269</v>
      </c>
      <c r="D6982" t="inlineStr">
        <is>
          <t>Soll der Kanton Uri Ausländer/-innen bei der Integration stärker unterstützen?</t>
        </is>
      </c>
      <c r="E6982" t="inlineStr">
        <is>
          <t>options4</t>
        </is>
      </c>
      <c r="F6982" t="n">
        <v>4233</v>
      </c>
      <c r="G6982" t="inlineStr">
        <is>
          <t>Migration &amp; Integration</t>
        </is>
      </c>
      <c r="H6982" t="inlineStr">
        <is>
          <t>Q00136</t>
        </is>
      </c>
      <c r="I6982" t="inlineStr">
        <is>
          <t>de</t>
        </is>
      </c>
      <c r="J6982" t="b">
        <v>1</v>
      </c>
      <c r="K6982" t="inlineStr">
        <is>
          <t>03683c8b4ffd347062fc34e78bf3f368</t>
        </is>
      </c>
      <c r="L6982" t="inlineStr">
        <is>
          <t>03683c8b4ffd347062fc34e78bf3f368</t>
        </is>
      </c>
      <c r="M6982" t="n">
        <v>105</v>
      </c>
      <c r="N6982" t="n">
        <v>105</v>
      </c>
    </row>
    <row r="6983">
      <c r="A6983" t="n">
        <v>230</v>
      </c>
      <c r="B6983" t="n">
        <v>2020</v>
      </c>
      <c r="C6983" t="n">
        <v>3492</v>
      </c>
      <c r="D6983" t="inlineStr">
        <is>
          <t>Soll der Kanton Uri Ausländer/-innen bei der Integration stärker unterstützen?</t>
        </is>
      </c>
      <c r="E6983" t="inlineStr">
        <is>
          <t>Standard-4</t>
        </is>
      </c>
      <c r="F6983" t="n">
        <v>9</v>
      </c>
      <c r="G6983" t="inlineStr">
        <is>
          <t>Migration &amp; Integration</t>
        </is>
      </c>
      <c r="H6983" t="inlineStr">
        <is>
          <t>Q06182</t>
        </is>
      </c>
      <c r="I6983" t="inlineStr">
        <is>
          <t>de</t>
        </is>
      </c>
      <c r="J6983" t="b">
        <v>1</v>
      </c>
      <c r="K6983" t="inlineStr">
        <is>
          <t>03683c8b4ffd347062fc34e78bf3f368</t>
        </is>
      </c>
      <c r="L6983" t="inlineStr">
        <is>
          <t>03683c8b4ffd347062fc34e78bf3f368</t>
        </is>
      </c>
      <c r="M6983" t="n">
        <v>105</v>
      </c>
      <c r="N6983" t="n">
        <v>105</v>
      </c>
    </row>
    <row r="6984">
      <c r="A6984" t="n">
        <v>230</v>
      </c>
      <c r="B6984" t="n">
        <v>2020</v>
      </c>
      <c r="C6984" t="n">
        <v>3492</v>
      </c>
      <c r="D6984" t="inlineStr">
        <is>
          <t>Soll der Kanton Uri Ausländer/-innen bei der Integration stärker unterstützen?</t>
        </is>
      </c>
      <c r="E6984" t="inlineStr">
        <is>
          <t>Standard-4</t>
        </is>
      </c>
      <c r="F6984" t="n">
        <v>9</v>
      </c>
      <c r="G6984" t="inlineStr">
        <is>
          <t>Migration &amp; Integration</t>
        </is>
      </c>
      <c r="H6984" t="inlineStr">
        <is>
          <t>Q08521</t>
        </is>
      </c>
      <c r="I6984" t="inlineStr">
        <is>
          <t>de</t>
        </is>
      </c>
      <c r="J6984" t="b">
        <v>1</v>
      </c>
      <c r="K6984" t="inlineStr">
        <is>
          <t>03683c8b4ffd347062fc34e78bf3f368</t>
        </is>
      </c>
      <c r="L6984" t="inlineStr">
        <is>
          <t>03683c8b4ffd347062fc34e78bf3f368</t>
        </is>
      </c>
      <c r="M6984" t="n">
        <v>105</v>
      </c>
      <c r="N6984" t="n">
        <v>105</v>
      </c>
    </row>
    <row r="6986">
      <c r="A6986" s="1">
        <f>== Cluster 104 – 3 Fragen – alle Fragen identisch ===</f>
        <v/>
      </c>
      <c r="B6986" s="1" t="n"/>
      <c r="C6986" s="1" t="n"/>
      <c r="D6986" s="1" t="n"/>
      <c r="E6986" s="1" t="n"/>
      <c r="F6986" s="1" t="n"/>
      <c r="G6986" s="1" t="n"/>
      <c r="H6986" s="1" t="n"/>
      <c r="I6986" s="1" t="n"/>
      <c r="J6986" s="1" t="n"/>
      <c r="K6986" s="1" t="n"/>
      <c r="L6986" s="1" t="n"/>
      <c r="M6986" s="1" t="n"/>
      <c r="N6986" s="1" t="n"/>
    </row>
    <row r="6987">
      <c r="A6987" t="inlineStr">
        <is>
          <t>ID_Wahl</t>
        </is>
      </c>
      <c r="B6987" t="inlineStr">
        <is>
          <t>Datum</t>
        </is>
      </c>
      <c r="C6987" t="inlineStr">
        <is>
          <t>Frage_ID</t>
        </is>
      </c>
      <c r="D6987" t="inlineStr">
        <is>
          <t>Frage_Text</t>
        </is>
      </c>
      <c r="E6987" t="inlineStr">
        <is>
          <t>Frage_Typ</t>
        </is>
      </c>
      <c r="F6987" t="inlineStr">
        <is>
          <t>Bereich_ID</t>
        </is>
      </c>
      <c r="G6987" t="inlineStr">
        <is>
          <t>Bereich</t>
        </is>
      </c>
      <c r="H6987" t="inlineStr">
        <is>
          <t>ID_gesamt</t>
        </is>
      </c>
      <c r="I6987" t="inlineStr">
        <is>
          <t>Sprache</t>
        </is>
      </c>
      <c r="J6987" t="inlineStr">
        <is>
          <t>Duplikat</t>
        </is>
      </c>
      <c r="K6987" t="inlineStr">
        <is>
          <t>Frage_Hash</t>
        </is>
      </c>
      <c r="L6987" t="inlineStr">
        <is>
          <t>Duplikat_Gruppe</t>
        </is>
      </c>
      <c r="M6987" t="inlineStr">
        <is>
          <t>Cluster_Duplikate</t>
        </is>
      </c>
      <c r="N6987" t="inlineStr">
        <is>
          <t>Cluster_Final</t>
        </is>
      </c>
    </row>
    <row r="6988">
      <c r="A6988" t="n">
        <v>5</v>
      </c>
      <c r="B6988" s="2" t="n">
        <v>43898</v>
      </c>
      <c r="C6988" t="n">
        <v>261</v>
      </c>
      <c r="D6988" t="inlineStr">
        <is>
          <t>Soll der Kanton Uri mehr Geld für Sportinfrastrukturen (z. B. Bau neuer Sporthallen) investieren?</t>
        </is>
      </c>
      <c r="E6988" t="inlineStr">
        <is>
          <t>options4</t>
        </is>
      </c>
      <c r="F6988" t="n">
        <v>4902</v>
      </c>
      <c r="G6988" t="inlineStr">
        <is>
          <t>Bildung &amp; Schule</t>
        </is>
      </c>
      <c r="H6988" t="inlineStr">
        <is>
          <t>Q00132</t>
        </is>
      </c>
      <c r="I6988" t="inlineStr">
        <is>
          <t>de</t>
        </is>
      </c>
      <c r="J6988" t="b">
        <v>1</v>
      </c>
      <c r="K6988" t="inlineStr">
        <is>
          <t>7922ed5d9d7f6692e4c571d3aeb6476e</t>
        </is>
      </c>
      <c r="L6988" t="inlineStr">
        <is>
          <t>7922ed5d9d7f6692e4c571d3aeb6476e</t>
        </is>
      </c>
      <c r="M6988" t="n">
        <v>104</v>
      </c>
      <c r="N6988" t="n">
        <v>104</v>
      </c>
    </row>
    <row r="6989">
      <c r="A6989" t="n">
        <v>230</v>
      </c>
      <c r="B6989" t="n">
        <v>2020</v>
      </c>
      <c r="C6989" t="n">
        <v>3488</v>
      </c>
      <c r="D6989" t="inlineStr">
        <is>
          <t>Soll der Kanton Uri mehr Geld für Sportinfrastrukturen (z. B. Bau neuer Sporthallen) investieren?</t>
        </is>
      </c>
      <c r="E6989" t="inlineStr">
        <is>
          <t>Standard-4</t>
        </is>
      </c>
      <c r="F6989" t="n">
        <v>8</v>
      </c>
      <c r="G6989" t="inlineStr">
        <is>
          <t>Kultur, Sport &amp; Medien</t>
        </is>
      </c>
      <c r="H6989" t="inlineStr">
        <is>
          <t>Q06181</t>
        </is>
      </c>
      <c r="I6989" t="inlineStr">
        <is>
          <t>de</t>
        </is>
      </c>
      <c r="J6989" t="b">
        <v>1</v>
      </c>
      <c r="K6989" t="inlineStr">
        <is>
          <t>7922ed5d9d7f6692e4c571d3aeb6476e</t>
        </is>
      </c>
      <c r="L6989" t="inlineStr">
        <is>
          <t>7922ed5d9d7f6692e4c571d3aeb6476e</t>
        </is>
      </c>
      <c r="M6989" t="n">
        <v>104</v>
      </c>
      <c r="N6989" t="n">
        <v>104</v>
      </c>
    </row>
    <row r="6990">
      <c r="A6990" t="n">
        <v>230</v>
      </c>
      <c r="B6990" t="n">
        <v>2020</v>
      </c>
      <c r="C6990" t="n">
        <v>3488</v>
      </c>
      <c r="D6990" t="inlineStr">
        <is>
          <t>Soll der Kanton Uri mehr Geld für Sportinfrastrukturen (z. B. Bau neuer Sporthallen) investieren?</t>
        </is>
      </c>
      <c r="E6990" t="inlineStr">
        <is>
          <t>Standard-4</t>
        </is>
      </c>
      <c r="F6990" t="n">
        <v>8</v>
      </c>
      <c r="G6990" t="inlineStr">
        <is>
          <t>Kultur, Sport &amp; Medien</t>
        </is>
      </c>
      <c r="H6990" t="inlineStr">
        <is>
          <t>Q08520</t>
        </is>
      </c>
      <c r="I6990" t="inlineStr">
        <is>
          <t>de</t>
        </is>
      </c>
      <c r="J6990" t="b">
        <v>1</v>
      </c>
      <c r="K6990" t="inlineStr">
        <is>
          <t>7922ed5d9d7f6692e4c571d3aeb6476e</t>
        </is>
      </c>
      <c r="L6990" t="inlineStr">
        <is>
          <t>7922ed5d9d7f6692e4c571d3aeb6476e</t>
        </is>
      </c>
      <c r="M6990" t="n">
        <v>104</v>
      </c>
      <c r="N6990" t="n">
        <v>104</v>
      </c>
    </row>
    <row r="6992">
      <c r="A6992" s="1">
        <f>== Cluster 103 – 3 Fragen – alle Fragen identisch ===</f>
        <v/>
      </c>
      <c r="B6992" s="1" t="n"/>
      <c r="C6992" s="1" t="n"/>
      <c r="D6992" s="1" t="n"/>
      <c r="E6992" s="1" t="n"/>
      <c r="F6992" s="1" t="n"/>
      <c r="G6992" s="1" t="n"/>
      <c r="H6992" s="1" t="n"/>
      <c r="I6992" s="1" t="n"/>
      <c r="J6992" s="1" t="n"/>
      <c r="K6992" s="1" t="n"/>
      <c r="L6992" s="1" t="n"/>
      <c r="M6992" s="1" t="n"/>
      <c r="N6992" s="1" t="n"/>
    </row>
    <row r="6993">
      <c r="A6993" t="inlineStr">
        <is>
          <t>ID_Wahl</t>
        </is>
      </c>
      <c r="B6993" t="inlineStr">
        <is>
          <t>Datum</t>
        </is>
      </c>
      <c r="C6993" t="inlineStr">
        <is>
          <t>Frage_ID</t>
        </is>
      </c>
      <c r="D6993" t="inlineStr">
        <is>
          <t>Frage_Text</t>
        </is>
      </c>
      <c r="E6993" t="inlineStr">
        <is>
          <t>Frage_Typ</t>
        </is>
      </c>
      <c r="F6993" t="inlineStr">
        <is>
          <t>Bereich_ID</t>
        </is>
      </c>
      <c r="G6993" t="inlineStr">
        <is>
          <t>Bereich</t>
        </is>
      </c>
      <c r="H6993" t="inlineStr">
        <is>
          <t>ID_gesamt</t>
        </is>
      </c>
      <c r="I6993" t="inlineStr">
        <is>
          <t>Sprache</t>
        </is>
      </c>
      <c r="J6993" t="inlineStr">
        <is>
          <t>Duplikat</t>
        </is>
      </c>
      <c r="K6993" t="inlineStr">
        <is>
          <t>Frage_Hash</t>
        </is>
      </c>
      <c r="L6993" t="inlineStr">
        <is>
          <t>Duplikat_Gruppe</t>
        </is>
      </c>
      <c r="M6993" t="inlineStr">
        <is>
          <t>Cluster_Duplikate</t>
        </is>
      </c>
      <c r="N6993" t="inlineStr">
        <is>
          <t>Cluster_Final</t>
        </is>
      </c>
    </row>
    <row r="6994">
      <c r="A6994" t="n">
        <v>5</v>
      </c>
      <c r="B6994" s="2" t="n">
        <v>43898</v>
      </c>
      <c r="C6994" t="n">
        <v>257</v>
      </c>
      <c r="D6994" t="inlineStr">
        <is>
          <t>Sollen im Kanton Uri mehr Betreuungsangebote (Tagesschulen, Mittagstische, Hausaufgabenbetreuung) für Kinder und Jugendliche geschaffen werden?</t>
        </is>
      </c>
      <c r="E6994" t="inlineStr">
        <is>
          <t>options4</t>
        </is>
      </c>
      <c r="F6994" t="n">
        <v>4902</v>
      </c>
      <c r="G6994" t="inlineStr">
        <is>
          <t>Bildung &amp; Schule</t>
        </is>
      </c>
      <c r="H6994" t="inlineStr">
        <is>
          <t>Q00130</t>
        </is>
      </c>
      <c r="I6994" t="inlineStr">
        <is>
          <t>de</t>
        </is>
      </c>
      <c r="J6994" t="b">
        <v>1</v>
      </c>
      <c r="K6994" t="inlineStr">
        <is>
          <t>2f0245c603cdf10bb050679f03e6a954</t>
        </is>
      </c>
      <c r="L6994" t="inlineStr">
        <is>
          <t>2f0245c603cdf10bb050679f03e6a954</t>
        </is>
      </c>
      <c r="M6994" t="n">
        <v>103</v>
      </c>
      <c r="N6994" t="n">
        <v>103</v>
      </c>
    </row>
    <row r="6995">
      <c r="A6995" t="n">
        <v>230</v>
      </c>
      <c r="B6995" t="n">
        <v>2020</v>
      </c>
      <c r="C6995" t="n">
        <v>3486</v>
      </c>
      <c r="D6995" t="inlineStr">
        <is>
          <t>Sollen im Kanton Uri mehr Betreuungsangebote (Tagesschulen, Mittagstische, Hausaufgabenbetreuung) für Kinder und Jugendliche geschaffen werden?</t>
        </is>
      </c>
      <c r="E6995" t="inlineStr">
        <is>
          <t>Standard-4</t>
        </is>
      </c>
      <c r="F6995" t="n">
        <v>12</v>
      </c>
      <c r="G6995" t="inlineStr">
        <is>
          <t>Sozialstaat &amp; Familie</t>
        </is>
      </c>
      <c r="H6995" t="inlineStr">
        <is>
          <t>Q06191</t>
        </is>
      </c>
      <c r="I6995" t="inlineStr">
        <is>
          <t>de</t>
        </is>
      </c>
      <c r="J6995" t="b">
        <v>1</v>
      </c>
      <c r="K6995" t="inlineStr">
        <is>
          <t>2f0245c603cdf10bb050679f03e6a954</t>
        </is>
      </c>
      <c r="L6995" t="inlineStr">
        <is>
          <t>2f0245c603cdf10bb050679f03e6a954</t>
        </is>
      </c>
      <c r="M6995" t="n">
        <v>103</v>
      </c>
      <c r="N6995" t="n">
        <v>103</v>
      </c>
    </row>
    <row r="6996">
      <c r="A6996" t="n">
        <v>230</v>
      </c>
      <c r="B6996" t="n">
        <v>2020</v>
      </c>
      <c r="C6996" t="n">
        <v>3486</v>
      </c>
      <c r="D6996" t="inlineStr">
        <is>
          <t>Sollen im Kanton Uri mehr Betreuungsangebote (Tagesschulen, Mittagstische, Hausaufgabenbetreuung) für Kinder und Jugendliche geschaffen werden?</t>
        </is>
      </c>
      <c r="E6996" t="inlineStr">
        <is>
          <t>Standard-4</t>
        </is>
      </c>
      <c r="F6996" t="n">
        <v>12</v>
      </c>
      <c r="G6996" t="inlineStr">
        <is>
          <t>Sozialstaat &amp; Familie</t>
        </is>
      </c>
      <c r="H6996" t="inlineStr">
        <is>
          <t>Q08530</t>
        </is>
      </c>
      <c r="I6996" t="inlineStr">
        <is>
          <t>de</t>
        </is>
      </c>
      <c r="J6996" t="b">
        <v>1</v>
      </c>
      <c r="K6996" t="inlineStr">
        <is>
          <t>2f0245c603cdf10bb050679f03e6a954</t>
        </is>
      </c>
      <c r="L6996" t="inlineStr">
        <is>
          <t>2f0245c603cdf10bb050679f03e6a954</t>
        </is>
      </c>
      <c r="M6996" t="n">
        <v>103</v>
      </c>
      <c r="N6996" t="n">
        <v>103</v>
      </c>
    </row>
    <row r="6998">
      <c r="A6998" s="1">
        <f>== Cluster 101 – 3 Fragen – alle Fragen identisch ===</f>
        <v/>
      </c>
      <c r="B6998" s="1" t="n"/>
      <c r="C6998" s="1" t="n"/>
      <c r="D6998" s="1" t="n"/>
      <c r="E6998" s="1" t="n"/>
      <c r="F6998" s="1" t="n"/>
      <c r="G6998" s="1" t="n"/>
      <c r="H6998" s="1" t="n"/>
      <c r="I6998" s="1" t="n"/>
      <c r="J6998" s="1" t="n"/>
      <c r="K6998" s="1" t="n"/>
      <c r="L6998" s="1" t="n"/>
      <c r="M6998" s="1" t="n"/>
      <c r="N6998" s="1" t="n"/>
    </row>
    <row r="6999">
      <c r="A6999" t="inlineStr">
        <is>
          <t>ID_Wahl</t>
        </is>
      </c>
      <c r="B6999" t="inlineStr">
        <is>
          <t>Datum</t>
        </is>
      </c>
      <c r="C6999" t="inlineStr">
        <is>
          <t>Frage_ID</t>
        </is>
      </c>
      <c r="D6999" t="inlineStr">
        <is>
          <t>Frage_Text</t>
        </is>
      </c>
      <c r="E6999" t="inlineStr">
        <is>
          <t>Frage_Typ</t>
        </is>
      </c>
      <c r="F6999" t="inlineStr">
        <is>
          <t>Bereich_ID</t>
        </is>
      </c>
      <c r="G6999" t="inlineStr">
        <is>
          <t>Bereich</t>
        </is>
      </c>
      <c r="H6999" t="inlineStr">
        <is>
          <t>ID_gesamt</t>
        </is>
      </c>
      <c r="I6999" t="inlineStr">
        <is>
          <t>Sprache</t>
        </is>
      </c>
      <c r="J6999" t="inlineStr">
        <is>
          <t>Duplikat</t>
        </is>
      </c>
      <c r="K6999" t="inlineStr">
        <is>
          <t>Frage_Hash</t>
        </is>
      </c>
      <c r="L6999" t="inlineStr">
        <is>
          <t>Duplikat_Gruppe</t>
        </is>
      </c>
      <c r="M6999" t="inlineStr">
        <is>
          <t>Cluster_Duplikate</t>
        </is>
      </c>
      <c r="N6999" t="inlineStr">
        <is>
          <t>Cluster_Final</t>
        </is>
      </c>
    </row>
    <row r="7000">
      <c r="A7000" t="n">
        <v>5</v>
      </c>
      <c r="B7000" s="2" t="n">
        <v>43898</v>
      </c>
      <c r="C7000" t="n">
        <v>253</v>
      </c>
      <c r="D7000" t="inlineStr">
        <is>
          <t>Würden Sie eine Verschärfung des Sozialhilfegesetzes im Kanton Uri befürworten (z.B. Begrenzung der Zulagen, tieferer Ansatz des Existenzminimums, höherer Ermessenspielraum bei der Vergabe der Sozialhilfe)?</t>
        </is>
      </c>
      <c r="E7000" t="inlineStr">
        <is>
          <t>options4</t>
        </is>
      </c>
      <c r="F7000" t="n">
        <v>4854</v>
      </c>
      <c r="G7000" t="inlineStr">
        <is>
          <t>Sozialstaat, Familie &amp; Gesundheit</t>
        </is>
      </c>
      <c r="H7000" t="inlineStr">
        <is>
          <t>Q00128</t>
        </is>
      </c>
      <c r="I7000" t="inlineStr">
        <is>
          <t>de</t>
        </is>
      </c>
      <c r="J7000" t="b">
        <v>1</v>
      </c>
      <c r="K7000" t="inlineStr">
        <is>
          <t>683c88291f7da18bf7cabfa912783fec</t>
        </is>
      </c>
      <c r="L7000" t="inlineStr">
        <is>
          <t>683c88291f7da18bf7cabfa912783fec</t>
        </is>
      </c>
      <c r="M7000" t="n">
        <v>101</v>
      </c>
      <c r="N7000" t="n">
        <v>101</v>
      </c>
    </row>
    <row r="7001">
      <c r="A7001" t="n">
        <v>230</v>
      </c>
      <c r="B7001" t="n">
        <v>2020</v>
      </c>
      <c r="C7001" t="n">
        <v>3484</v>
      </c>
      <c r="D7001" t="inlineStr">
        <is>
          <t>Würden Sie eine Verschärfung des Sozialhilfegesetzes im Kanton Uri befürworten (z.B. Begrenzung der Zulagen, tieferer Ansatz des Existenzminimums, höherer Ermessenspielraum bei der Vergabe der Sozialhilfe)?</t>
        </is>
      </c>
      <c r="E7001" t="inlineStr">
        <is>
          <t>Standard-4</t>
        </is>
      </c>
      <c r="F7001" t="n">
        <v>12</v>
      </c>
      <c r="G7001" t="inlineStr">
        <is>
          <t>Sozialstaat &amp; Familie</t>
        </is>
      </c>
      <c r="H7001" t="inlineStr">
        <is>
          <t>Q06195</t>
        </is>
      </c>
      <c r="I7001" t="inlineStr">
        <is>
          <t>de</t>
        </is>
      </c>
      <c r="J7001" t="b">
        <v>1</v>
      </c>
      <c r="K7001" t="inlineStr">
        <is>
          <t>683c88291f7da18bf7cabfa912783fec</t>
        </is>
      </c>
      <c r="L7001" t="inlineStr">
        <is>
          <t>683c88291f7da18bf7cabfa912783fec</t>
        </is>
      </c>
      <c r="M7001" t="n">
        <v>101</v>
      </c>
      <c r="N7001" t="n">
        <v>101</v>
      </c>
    </row>
    <row r="7002">
      <c r="A7002" t="n">
        <v>230</v>
      </c>
      <c r="B7002" t="n">
        <v>2020</v>
      </c>
      <c r="C7002" t="n">
        <v>3484</v>
      </c>
      <c r="D7002" t="inlineStr">
        <is>
          <t>Würden Sie eine Verschärfung des Sozialhilfegesetzes im Kanton Uri befürworten (z.B. Begrenzung der Zulagen, tieferer Ansatz des Existenzminimums, höherer Ermessenspielraum bei der Vergabe der Sozialhilfe)?</t>
        </is>
      </c>
      <c r="E7002" t="inlineStr">
        <is>
          <t>Standard-4</t>
        </is>
      </c>
      <c r="F7002" t="n">
        <v>12</v>
      </c>
      <c r="G7002" t="inlineStr">
        <is>
          <t>Sozialstaat &amp; Familie</t>
        </is>
      </c>
      <c r="H7002" t="inlineStr">
        <is>
          <t>Q08534</t>
        </is>
      </c>
      <c r="I7002" t="inlineStr">
        <is>
          <t>de</t>
        </is>
      </c>
      <c r="J7002" t="b">
        <v>1</v>
      </c>
      <c r="K7002" t="inlineStr">
        <is>
          <t>683c88291f7da18bf7cabfa912783fec</t>
        </is>
      </c>
      <c r="L7002" t="inlineStr">
        <is>
          <t>683c88291f7da18bf7cabfa912783fec</t>
        </is>
      </c>
      <c r="M7002" t="n">
        <v>101</v>
      </c>
      <c r="N7002" t="n">
        <v>101</v>
      </c>
    </row>
    <row r="7004">
      <c r="A7004" s="1">
        <f>== Cluster 100 – 3 Fragen – alle Fragen identisch ===</f>
        <v/>
      </c>
      <c r="B7004" s="1" t="n"/>
      <c r="C7004" s="1" t="n"/>
      <c r="D7004" s="1" t="n"/>
      <c r="E7004" s="1" t="n"/>
      <c r="F7004" s="1" t="n"/>
      <c r="G7004" s="1" t="n"/>
      <c r="H7004" s="1" t="n"/>
      <c r="I7004" s="1" t="n"/>
      <c r="J7004" s="1" t="n"/>
      <c r="K7004" s="1" t="n"/>
      <c r="L7004" s="1" t="n"/>
      <c r="M7004" s="1" t="n"/>
      <c r="N7004" s="1" t="n"/>
    </row>
    <row r="7005">
      <c r="A7005" t="inlineStr">
        <is>
          <t>ID_Wahl</t>
        </is>
      </c>
      <c r="B7005" t="inlineStr">
        <is>
          <t>Datum</t>
        </is>
      </c>
      <c r="C7005" t="inlineStr">
        <is>
          <t>Frage_ID</t>
        </is>
      </c>
      <c r="D7005" t="inlineStr">
        <is>
          <t>Frage_Text</t>
        </is>
      </c>
      <c r="E7005" t="inlineStr">
        <is>
          <t>Frage_Typ</t>
        </is>
      </c>
      <c r="F7005" t="inlineStr">
        <is>
          <t>Bereich_ID</t>
        </is>
      </c>
      <c r="G7005" t="inlineStr">
        <is>
          <t>Bereich</t>
        </is>
      </c>
      <c r="H7005" t="inlineStr">
        <is>
          <t>ID_gesamt</t>
        </is>
      </c>
      <c r="I7005" t="inlineStr">
        <is>
          <t>Sprache</t>
        </is>
      </c>
      <c r="J7005" t="inlineStr">
        <is>
          <t>Duplikat</t>
        </is>
      </c>
      <c r="K7005" t="inlineStr">
        <is>
          <t>Frage_Hash</t>
        </is>
      </c>
      <c r="L7005" t="inlineStr">
        <is>
          <t>Duplikat_Gruppe</t>
        </is>
      </c>
      <c r="M7005" t="inlineStr">
        <is>
          <t>Cluster_Duplikate</t>
        </is>
      </c>
      <c r="N7005" t="inlineStr">
        <is>
          <t>Cluster_Final</t>
        </is>
      </c>
    </row>
    <row r="7006">
      <c r="A7006" t="n">
        <v>5</v>
      </c>
      <c r="B7006" s="2" t="n">
        <v>43898</v>
      </c>
      <c r="C7006" t="n">
        <v>251</v>
      </c>
      <c r="D7006" t="inlineStr">
        <is>
          <t>Soll der Kanton Uri Hausarztpraxen finanziell unterstützen (z.B. durch steuerliche Vorteile für Hausärzte, Anschubfinanzierungen für neue Arztpraxen)?</t>
        </is>
      </c>
      <c r="E7006" t="inlineStr">
        <is>
          <t>options4</t>
        </is>
      </c>
      <c r="F7006" t="n">
        <v>4854</v>
      </c>
      <c r="G7006" t="inlineStr">
        <is>
          <t>Sozialstaat, Familie &amp; Gesundheit</t>
        </is>
      </c>
      <c r="H7006" t="inlineStr">
        <is>
          <t>Q00127</t>
        </is>
      </c>
      <c r="I7006" t="inlineStr">
        <is>
          <t>de</t>
        </is>
      </c>
      <c r="J7006" t="b">
        <v>1</v>
      </c>
      <c r="K7006" t="inlineStr">
        <is>
          <t>99b7bcdcd822ac076529b8b8beb1ee14</t>
        </is>
      </c>
      <c r="L7006" t="inlineStr">
        <is>
          <t>99b7bcdcd822ac076529b8b8beb1ee14</t>
        </is>
      </c>
      <c r="M7006" t="n">
        <v>100</v>
      </c>
      <c r="N7006" t="n">
        <v>100</v>
      </c>
    </row>
    <row r="7007">
      <c r="A7007" t="n">
        <v>230</v>
      </c>
      <c r="B7007" t="n">
        <v>2020</v>
      </c>
      <c r="C7007" t="n">
        <v>3483</v>
      </c>
      <c r="D7007" t="inlineStr">
        <is>
          <t>Soll der Kanton Uri Hausarztpraxen finanziell unterstützen (z.B. durch steuerliche Vorteile für Hausärzte, Anschubfinanzierungen für neue Arztpraxen)?</t>
        </is>
      </c>
      <c r="E7007" t="inlineStr">
        <is>
          <t>Standard-4</t>
        </is>
      </c>
      <c r="F7007" t="n">
        <v>6</v>
      </c>
      <c r="G7007" t="inlineStr">
        <is>
          <t>Gesundheit</t>
        </is>
      </c>
      <c r="H7007" t="inlineStr">
        <is>
          <t>Q06173</t>
        </is>
      </c>
      <c r="I7007" t="inlineStr">
        <is>
          <t>de</t>
        </is>
      </c>
      <c r="J7007" t="b">
        <v>1</v>
      </c>
      <c r="K7007" t="inlineStr">
        <is>
          <t>99b7bcdcd822ac076529b8b8beb1ee14</t>
        </is>
      </c>
      <c r="L7007" t="inlineStr">
        <is>
          <t>99b7bcdcd822ac076529b8b8beb1ee14</t>
        </is>
      </c>
      <c r="M7007" t="n">
        <v>100</v>
      </c>
      <c r="N7007" t="n">
        <v>100</v>
      </c>
    </row>
    <row r="7008">
      <c r="A7008" t="n">
        <v>230</v>
      </c>
      <c r="B7008" t="n">
        <v>2020</v>
      </c>
      <c r="C7008" t="n">
        <v>3483</v>
      </c>
      <c r="D7008" t="inlineStr">
        <is>
          <t>Soll der Kanton Uri Hausarztpraxen finanziell unterstützen (z.B. durch steuerliche Vorteile für Hausärzte, Anschubfinanzierungen für neue Arztpraxen)?</t>
        </is>
      </c>
      <c r="E7008" t="inlineStr">
        <is>
          <t>Standard-4</t>
        </is>
      </c>
      <c r="F7008" t="n">
        <v>6</v>
      </c>
      <c r="G7008" t="inlineStr">
        <is>
          <t>Gesundheit</t>
        </is>
      </c>
      <c r="H7008" t="inlineStr">
        <is>
          <t>Q08512</t>
        </is>
      </c>
      <c r="I7008" t="inlineStr">
        <is>
          <t>de</t>
        </is>
      </c>
      <c r="J7008" t="b">
        <v>1</v>
      </c>
      <c r="K7008" t="inlineStr">
        <is>
          <t>99b7bcdcd822ac076529b8b8beb1ee14</t>
        </is>
      </c>
      <c r="L7008" t="inlineStr">
        <is>
          <t>99b7bcdcd822ac076529b8b8beb1ee14</t>
        </is>
      </c>
      <c r="M7008" t="n">
        <v>100</v>
      </c>
      <c r="N7008" t="n">
        <v>100</v>
      </c>
    </row>
    <row r="7010">
      <c r="A7010" s="1">
        <f>== Cluster 130 – 3 Fragen – alle Fragen identisch ===</f>
        <v/>
      </c>
      <c r="B7010" s="1" t="n"/>
      <c r="C7010" s="1" t="n"/>
      <c r="D7010" s="1" t="n"/>
      <c r="E7010" s="1" t="n"/>
      <c r="F7010" s="1" t="n"/>
      <c r="G7010" s="1" t="n"/>
      <c r="H7010" s="1" t="n"/>
      <c r="I7010" s="1" t="n"/>
      <c r="J7010" s="1" t="n"/>
      <c r="K7010" s="1" t="n"/>
      <c r="L7010" s="1" t="n"/>
      <c r="M7010" s="1" t="n"/>
      <c r="N7010" s="1" t="n"/>
    </row>
    <row r="7011">
      <c r="A7011" t="inlineStr">
        <is>
          <t>ID_Wahl</t>
        </is>
      </c>
      <c r="B7011" t="inlineStr">
        <is>
          <t>Datum</t>
        </is>
      </c>
      <c r="C7011" t="inlineStr">
        <is>
          <t>Frage_ID</t>
        </is>
      </c>
      <c r="D7011" t="inlineStr">
        <is>
          <t>Frage_Text</t>
        </is>
      </c>
      <c r="E7011" t="inlineStr">
        <is>
          <t>Frage_Typ</t>
        </is>
      </c>
      <c r="F7011" t="inlineStr">
        <is>
          <t>Bereich_ID</t>
        </is>
      </c>
      <c r="G7011" t="inlineStr">
        <is>
          <t>Bereich</t>
        </is>
      </c>
      <c r="H7011" t="inlineStr">
        <is>
          <t>ID_gesamt</t>
        </is>
      </c>
      <c r="I7011" t="inlineStr">
        <is>
          <t>Sprache</t>
        </is>
      </c>
      <c r="J7011" t="inlineStr">
        <is>
          <t>Duplikat</t>
        </is>
      </c>
      <c r="K7011" t="inlineStr">
        <is>
          <t>Frage_Hash</t>
        </is>
      </c>
      <c r="L7011" t="inlineStr">
        <is>
          <t>Duplikat_Gruppe</t>
        </is>
      </c>
      <c r="M7011" t="inlineStr">
        <is>
          <t>Cluster_Duplikate</t>
        </is>
      </c>
      <c r="N7011" t="inlineStr">
        <is>
          <t>Cluster_Final</t>
        </is>
      </c>
    </row>
    <row r="7012">
      <c r="A7012" t="n">
        <v>8</v>
      </c>
      <c r="B7012" s="2" t="n">
        <v>43905</v>
      </c>
      <c r="C7012" t="n">
        <v>509</v>
      </c>
      <c r="D7012" t="inlineStr">
        <is>
          <t>Soll der Kanton Thurgau Ausländer/-innen bei der Integration stärker unterstützen?</t>
        </is>
      </c>
      <c r="E7012" t="inlineStr">
        <is>
          <t>options4</t>
        </is>
      </c>
      <c r="F7012" t="n">
        <v>4237</v>
      </c>
      <c r="G7012" t="inlineStr">
        <is>
          <t>Migration &amp; Integration</t>
        </is>
      </c>
      <c r="H7012" t="inlineStr">
        <is>
          <t>Q00182</t>
        </is>
      </c>
      <c r="I7012" t="inlineStr">
        <is>
          <t>de</t>
        </is>
      </c>
      <c r="J7012" t="b">
        <v>1</v>
      </c>
      <c r="K7012" t="inlineStr">
        <is>
          <t>e14e16099d33168d064831c34968a9a6</t>
        </is>
      </c>
      <c r="L7012" t="inlineStr">
        <is>
          <t>e14e16099d33168d064831c34968a9a6</t>
        </is>
      </c>
      <c r="M7012" t="n">
        <v>130</v>
      </c>
      <c r="N7012" t="n">
        <v>130</v>
      </c>
    </row>
    <row r="7013">
      <c r="A7013" t="n">
        <v>234</v>
      </c>
      <c r="B7013" t="n">
        <v>2020</v>
      </c>
      <c r="C7013" t="n">
        <v>3595</v>
      </c>
      <c r="D7013" t="inlineStr">
        <is>
          <t>Soll der Kanton Thurgau Ausländer/-innen bei der Integration stärker unterstützen?</t>
        </is>
      </c>
      <c r="E7013" t="inlineStr">
        <is>
          <t>Standard-4</t>
        </is>
      </c>
      <c r="F7013" t="n">
        <v>9</v>
      </c>
      <c r="G7013" t="inlineStr">
        <is>
          <t>Migration &amp; Integration</t>
        </is>
      </c>
      <c r="H7013" t="inlineStr">
        <is>
          <t>Q06132</t>
        </is>
      </c>
      <c r="I7013" t="inlineStr">
        <is>
          <t>de</t>
        </is>
      </c>
      <c r="J7013" t="b">
        <v>1</v>
      </c>
      <c r="K7013" t="inlineStr">
        <is>
          <t>e14e16099d33168d064831c34968a9a6</t>
        </is>
      </c>
      <c r="L7013" t="inlineStr">
        <is>
          <t>e14e16099d33168d064831c34968a9a6</t>
        </is>
      </c>
      <c r="M7013" t="n">
        <v>130</v>
      </c>
      <c r="N7013" t="n">
        <v>130</v>
      </c>
    </row>
    <row r="7014">
      <c r="A7014" t="n">
        <v>234</v>
      </c>
      <c r="B7014" t="n">
        <v>2020</v>
      </c>
      <c r="C7014" t="n">
        <v>3595</v>
      </c>
      <c r="D7014" t="inlineStr">
        <is>
          <t>Soll der Kanton Thurgau Ausländer/-innen bei der Integration stärker unterstützen?</t>
        </is>
      </c>
      <c r="E7014" t="inlineStr">
        <is>
          <t>Standard-4</t>
        </is>
      </c>
      <c r="F7014" t="n">
        <v>9</v>
      </c>
      <c r="G7014" t="inlineStr">
        <is>
          <t>Migration &amp; Integration</t>
        </is>
      </c>
      <c r="H7014" t="inlineStr">
        <is>
          <t>Q08273</t>
        </is>
      </c>
      <c r="I7014" t="inlineStr">
        <is>
          <t>de</t>
        </is>
      </c>
      <c r="J7014" t="b">
        <v>1</v>
      </c>
      <c r="K7014" t="inlineStr">
        <is>
          <t>e14e16099d33168d064831c34968a9a6</t>
        </is>
      </c>
      <c r="L7014" t="inlineStr">
        <is>
          <t>e14e16099d33168d064831c34968a9a6</t>
        </is>
      </c>
      <c r="M7014" t="n">
        <v>130</v>
      </c>
      <c r="N7014" t="n">
        <v>130</v>
      </c>
    </row>
    <row r="7016">
      <c r="A7016" s="1">
        <f>== Cluster 127 – 3 Fragen – alle Fragen identisch ===</f>
        <v/>
      </c>
      <c r="B7016" s="1" t="n"/>
      <c r="C7016" s="1" t="n"/>
      <c r="D7016" s="1" t="n"/>
      <c r="E7016" s="1" t="n"/>
      <c r="F7016" s="1" t="n"/>
      <c r="G7016" s="1" t="n"/>
      <c r="H7016" s="1" t="n"/>
      <c r="I7016" s="1" t="n"/>
      <c r="J7016" s="1" t="n"/>
      <c r="K7016" s="1" t="n"/>
      <c r="L7016" s="1" t="n"/>
      <c r="M7016" s="1" t="n"/>
      <c r="N7016" s="1" t="n"/>
    </row>
    <row r="7017">
      <c r="A7017" t="inlineStr">
        <is>
          <t>ID_Wahl</t>
        </is>
      </c>
      <c r="B7017" t="inlineStr">
        <is>
          <t>Datum</t>
        </is>
      </c>
      <c r="C7017" t="inlineStr">
        <is>
          <t>Frage_ID</t>
        </is>
      </c>
      <c r="D7017" t="inlineStr">
        <is>
          <t>Frage_Text</t>
        </is>
      </c>
      <c r="E7017" t="inlineStr">
        <is>
          <t>Frage_Typ</t>
        </is>
      </c>
      <c r="F7017" t="inlineStr">
        <is>
          <t>Bereich_ID</t>
        </is>
      </c>
      <c r="G7017" t="inlineStr">
        <is>
          <t>Bereich</t>
        </is>
      </c>
      <c r="H7017" t="inlineStr">
        <is>
          <t>ID_gesamt</t>
        </is>
      </c>
      <c r="I7017" t="inlineStr">
        <is>
          <t>Sprache</t>
        </is>
      </c>
      <c r="J7017" t="inlineStr">
        <is>
          <t>Duplikat</t>
        </is>
      </c>
      <c r="K7017" t="inlineStr">
        <is>
          <t>Frage_Hash</t>
        </is>
      </c>
      <c r="L7017" t="inlineStr">
        <is>
          <t>Duplikat_Gruppe</t>
        </is>
      </c>
      <c r="M7017" t="inlineStr">
        <is>
          <t>Cluster_Duplikate</t>
        </is>
      </c>
      <c r="N7017" t="inlineStr">
        <is>
          <t>Cluster_Final</t>
        </is>
      </c>
    </row>
    <row r="7018">
      <c r="A7018" t="n">
        <v>8</v>
      </c>
      <c r="B7018" s="2" t="n">
        <v>43905</v>
      </c>
      <c r="C7018" t="n">
        <v>497</v>
      </c>
      <c r="D7018" t="inlineStr">
        <is>
          <t>Kinder, bei welchen die Eltern die Krankenkassenprämien nicht bezahlt haben, erhalten derzeit nur Notfallbehandlungen (sog. 'Schwarze Liste'). Finden Sie dieses Vorgehen richtig?</t>
        </is>
      </c>
      <c r="E7018" t="inlineStr">
        <is>
          <t>options4</t>
        </is>
      </c>
      <c r="F7018" t="n">
        <v>4858</v>
      </c>
      <c r="G7018" t="inlineStr">
        <is>
          <t>Sozialstaat, Familie &amp; Gesundheit</t>
        </is>
      </c>
      <c r="H7018" t="inlineStr">
        <is>
          <t>Q00176</t>
        </is>
      </c>
      <c r="I7018" t="inlineStr">
        <is>
          <t>de</t>
        </is>
      </c>
      <c r="J7018" t="b">
        <v>1</v>
      </c>
      <c r="K7018" t="inlineStr">
        <is>
          <t>f1d231b7808431d7ffb9108ed5d2428e</t>
        </is>
      </c>
      <c r="L7018" t="inlineStr">
        <is>
          <t>f1d231b7808431d7ffb9108ed5d2428e</t>
        </is>
      </c>
      <c r="M7018" t="n">
        <v>127</v>
      </c>
      <c r="N7018" t="n">
        <v>127</v>
      </c>
    </row>
    <row r="7019">
      <c r="A7019" t="n">
        <v>234</v>
      </c>
      <c r="B7019" t="n">
        <v>2020</v>
      </c>
      <c r="C7019" t="n">
        <v>3589</v>
      </c>
      <c r="D7019" t="inlineStr">
        <is>
          <t>Kinder, bei welchen die Eltern die Krankenkassenprämien nicht bezahlt haben, erhalten derzeit nur Notfallbehandlungen (sog. 'Schwarze Liste'). Finden Sie dieses Vorgehen richtig?</t>
        </is>
      </c>
      <c r="E7019" t="inlineStr">
        <is>
          <t>Standard-4</t>
        </is>
      </c>
      <c r="F7019" t="n">
        <v>6</v>
      </c>
      <c r="G7019" t="inlineStr">
        <is>
          <t>Gesundheit</t>
        </is>
      </c>
      <c r="H7019" t="inlineStr">
        <is>
          <t>Q06127</t>
        </is>
      </c>
      <c r="I7019" t="inlineStr">
        <is>
          <t>de</t>
        </is>
      </c>
      <c r="J7019" t="b">
        <v>1</v>
      </c>
      <c r="K7019" t="inlineStr">
        <is>
          <t>f1d231b7808431d7ffb9108ed5d2428e</t>
        </is>
      </c>
      <c r="L7019" t="inlineStr">
        <is>
          <t>f1d231b7808431d7ffb9108ed5d2428e</t>
        </is>
      </c>
      <c r="M7019" t="n">
        <v>127</v>
      </c>
      <c r="N7019" t="n">
        <v>127</v>
      </c>
    </row>
    <row r="7020">
      <c r="A7020" t="n">
        <v>234</v>
      </c>
      <c r="B7020" t="n">
        <v>2020</v>
      </c>
      <c r="C7020" t="n">
        <v>3589</v>
      </c>
      <c r="D7020" t="inlineStr">
        <is>
          <t>Kinder, bei welchen die Eltern die Krankenkassenprämien nicht bezahlt haben, erhalten derzeit nur Notfallbehandlungen (sog. 'Schwarze Liste'). Finden Sie dieses Vorgehen richtig?</t>
        </is>
      </c>
      <c r="E7020" t="inlineStr">
        <is>
          <t>Standard-4</t>
        </is>
      </c>
      <c r="F7020" t="n">
        <v>6</v>
      </c>
      <c r="G7020" t="inlineStr">
        <is>
          <t>Gesundheit</t>
        </is>
      </c>
      <c r="H7020" t="inlineStr">
        <is>
          <t>Q08268</t>
        </is>
      </c>
      <c r="I7020" t="inlineStr">
        <is>
          <t>de</t>
        </is>
      </c>
      <c r="J7020" t="b">
        <v>1</v>
      </c>
      <c r="K7020" t="inlineStr">
        <is>
          <t>f1d231b7808431d7ffb9108ed5d2428e</t>
        </is>
      </c>
      <c r="L7020" t="inlineStr">
        <is>
          <t>f1d231b7808431d7ffb9108ed5d2428e</t>
        </is>
      </c>
      <c r="M7020" t="n">
        <v>127</v>
      </c>
      <c r="N7020" t="n">
        <v>127</v>
      </c>
    </row>
    <row r="7022">
      <c r="A7022" s="1">
        <f>== Cluster 123 – 3 Fragen – alle Fragen identisch ===</f>
        <v/>
      </c>
      <c r="B7022" s="1" t="n"/>
      <c r="C7022" s="1" t="n"/>
      <c r="D7022" s="1" t="n"/>
      <c r="E7022" s="1" t="n"/>
      <c r="F7022" s="1" t="n"/>
      <c r="G7022" s="1" t="n"/>
      <c r="H7022" s="1" t="n"/>
      <c r="I7022" s="1" t="n"/>
      <c r="J7022" s="1" t="n"/>
      <c r="K7022" s="1" t="n"/>
      <c r="L7022" s="1" t="n"/>
      <c r="M7022" s="1" t="n"/>
      <c r="N7022" s="1" t="n"/>
    </row>
    <row r="7023">
      <c r="A7023" t="inlineStr">
        <is>
          <t>ID_Wahl</t>
        </is>
      </c>
      <c r="B7023" t="inlineStr">
        <is>
          <t>Datum</t>
        </is>
      </c>
      <c r="C7023" t="inlineStr">
        <is>
          <t>Frage_ID</t>
        </is>
      </c>
      <c r="D7023" t="inlineStr">
        <is>
          <t>Frage_Text</t>
        </is>
      </c>
      <c r="E7023" t="inlineStr">
        <is>
          <t>Frage_Typ</t>
        </is>
      </c>
      <c r="F7023" t="inlineStr">
        <is>
          <t>Bereich_ID</t>
        </is>
      </c>
      <c r="G7023" t="inlineStr">
        <is>
          <t>Bereich</t>
        </is>
      </c>
      <c r="H7023" t="inlineStr">
        <is>
          <t>ID_gesamt</t>
        </is>
      </c>
      <c r="I7023" t="inlineStr">
        <is>
          <t>Sprache</t>
        </is>
      </c>
      <c r="J7023" t="inlineStr">
        <is>
          <t>Duplikat</t>
        </is>
      </c>
      <c r="K7023" t="inlineStr">
        <is>
          <t>Frage_Hash</t>
        </is>
      </c>
      <c r="L7023" t="inlineStr">
        <is>
          <t>Duplikat_Gruppe</t>
        </is>
      </c>
      <c r="M7023" t="inlineStr">
        <is>
          <t>Cluster_Duplikate</t>
        </is>
      </c>
      <c r="N7023" t="inlineStr">
        <is>
          <t>Cluster_Final</t>
        </is>
      </c>
    </row>
    <row r="7024">
      <c r="A7024" t="n">
        <v>5</v>
      </c>
      <c r="B7024" s="2" t="n">
        <v>43898</v>
      </c>
      <c r="C7024" t="n">
        <v>323</v>
      </c>
      <c r="D7024" t="inlineStr">
        <is>
          <t xml:space="preserve">Braucht es zur Wahrung der öffentlichen Sicherheit im Kanton Uri eine stärkere Präsenz der Polizei? </t>
        </is>
      </c>
      <c r="E7024" t="inlineStr">
        <is>
          <t>options4</t>
        </is>
      </c>
      <c r="F7024" t="n">
        <v>5200</v>
      </c>
      <c r="G7024" t="inlineStr">
        <is>
          <t>Sicherheit &amp; Polizei</t>
        </is>
      </c>
      <c r="H7024" t="inlineStr">
        <is>
          <t>Q00163</t>
        </is>
      </c>
      <c r="I7024" t="inlineStr">
        <is>
          <t>de</t>
        </is>
      </c>
      <c r="J7024" t="b">
        <v>1</v>
      </c>
      <c r="K7024" t="inlineStr">
        <is>
          <t>bf181578711aae1f2d4d06548f018479</t>
        </is>
      </c>
      <c r="L7024" t="inlineStr">
        <is>
          <t>bf181578711aae1f2d4d06548f018479</t>
        </is>
      </c>
      <c r="M7024" t="n">
        <v>123</v>
      </c>
      <c r="N7024" t="n">
        <v>123</v>
      </c>
    </row>
    <row r="7025">
      <c r="A7025" t="n">
        <v>230</v>
      </c>
      <c r="B7025" t="n">
        <v>2020</v>
      </c>
      <c r="C7025" t="n">
        <v>3520</v>
      </c>
      <c r="D7025" t="inlineStr">
        <is>
          <t xml:space="preserve">Braucht es zur Wahrung der öffentlichen Sicherheit im Kanton Uri eine stärkere Präsenz der Polizei? </t>
        </is>
      </c>
      <c r="E7025" t="inlineStr">
        <is>
          <t>Standard-4</t>
        </is>
      </c>
      <c r="F7025" t="n">
        <v>7</v>
      </c>
      <c r="G7025" t="inlineStr">
        <is>
          <t>Justiz, Armee &amp; Polizei</t>
        </is>
      </c>
      <c r="H7025" t="inlineStr">
        <is>
          <t>Q06176</t>
        </is>
      </c>
      <c r="I7025" t="inlineStr">
        <is>
          <t>de</t>
        </is>
      </c>
      <c r="J7025" t="b">
        <v>1</v>
      </c>
      <c r="K7025" t="inlineStr">
        <is>
          <t>bf181578711aae1f2d4d06548f018479</t>
        </is>
      </c>
      <c r="L7025" t="inlineStr">
        <is>
          <t>bf181578711aae1f2d4d06548f018479</t>
        </is>
      </c>
      <c r="M7025" t="n">
        <v>123</v>
      </c>
      <c r="N7025" t="n">
        <v>123</v>
      </c>
    </row>
    <row r="7026">
      <c r="A7026" t="n">
        <v>230</v>
      </c>
      <c r="B7026" t="n">
        <v>2020</v>
      </c>
      <c r="C7026" t="n">
        <v>3520</v>
      </c>
      <c r="D7026" t="inlineStr">
        <is>
          <t xml:space="preserve">Braucht es zur Wahrung der öffentlichen Sicherheit im Kanton Uri eine stärkere Präsenz der Polizei? </t>
        </is>
      </c>
      <c r="E7026" t="inlineStr">
        <is>
          <t>Standard-4</t>
        </is>
      </c>
      <c r="F7026" t="n">
        <v>7</v>
      </c>
      <c r="G7026" t="inlineStr">
        <is>
          <t>Justiz, Armee &amp; Polizei</t>
        </is>
      </c>
      <c r="H7026" t="inlineStr">
        <is>
          <t>Q08515</t>
        </is>
      </c>
      <c r="I7026" t="inlineStr">
        <is>
          <t>de</t>
        </is>
      </c>
      <c r="J7026" t="b">
        <v>1</v>
      </c>
      <c r="K7026" t="inlineStr">
        <is>
          <t>bf181578711aae1f2d4d06548f018479</t>
        </is>
      </c>
      <c r="L7026" t="inlineStr">
        <is>
          <t>bf181578711aae1f2d4d06548f018479</t>
        </is>
      </c>
      <c r="M7026" t="n">
        <v>123</v>
      </c>
      <c r="N7026" t="n">
        <v>123</v>
      </c>
    </row>
    <row r="7028">
      <c r="A7028" s="1">
        <f>== Cluster 122 – 3 Fragen – alle Fragen identisch ===</f>
        <v/>
      </c>
      <c r="B7028" s="1" t="n"/>
      <c r="C7028" s="1" t="n"/>
      <c r="D7028" s="1" t="n"/>
      <c r="E7028" s="1" t="n"/>
      <c r="F7028" s="1" t="n"/>
      <c r="G7028" s="1" t="n"/>
      <c r="H7028" s="1" t="n"/>
      <c r="I7028" s="1" t="n"/>
      <c r="J7028" s="1" t="n"/>
      <c r="K7028" s="1" t="n"/>
      <c r="L7028" s="1" t="n"/>
      <c r="M7028" s="1" t="n"/>
      <c r="N7028" s="1" t="n"/>
    </row>
    <row r="7029">
      <c r="A7029" t="inlineStr">
        <is>
          <t>ID_Wahl</t>
        </is>
      </c>
      <c r="B7029" t="inlineStr">
        <is>
          <t>Datum</t>
        </is>
      </c>
      <c r="C7029" t="inlineStr">
        <is>
          <t>Frage_ID</t>
        </is>
      </c>
      <c r="D7029" t="inlineStr">
        <is>
          <t>Frage_Text</t>
        </is>
      </c>
      <c r="E7029" t="inlineStr">
        <is>
          <t>Frage_Typ</t>
        </is>
      </c>
      <c r="F7029" t="inlineStr">
        <is>
          <t>Bereich_ID</t>
        </is>
      </c>
      <c r="G7029" t="inlineStr">
        <is>
          <t>Bereich</t>
        </is>
      </c>
      <c r="H7029" t="inlineStr">
        <is>
          <t>ID_gesamt</t>
        </is>
      </c>
      <c r="I7029" t="inlineStr">
        <is>
          <t>Sprache</t>
        </is>
      </c>
      <c r="J7029" t="inlineStr">
        <is>
          <t>Duplikat</t>
        </is>
      </c>
      <c r="K7029" t="inlineStr">
        <is>
          <t>Frage_Hash</t>
        </is>
      </c>
      <c r="L7029" t="inlineStr">
        <is>
          <t>Duplikat_Gruppe</t>
        </is>
      </c>
      <c r="M7029" t="inlineStr">
        <is>
          <t>Cluster_Duplikate</t>
        </is>
      </c>
      <c r="N7029" t="inlineStr">
        <is>
          <t>Cluster_Final</t>
        </is>
      </c>
    </row>
    <row r="7030">
      <c r="A7030" t="n">
        <v>5</v>
      </c>
      <c r="B7030" s="2" t="n">
        <v>43898</v>
      </c>
      <c r="C7030" t="n">
        <v>321</v>
      </c>
      <c r="D7030" t="inlineStr">
        <is>
          <t xml:space="preserve">Sollten alle am Schalter angebotenen Dienste der Kantonsverwaltung auch online verfügbar sein? </t>
        </is>
      </c>
      <c r="E7030" t="inlineStr">
        <is>
          <t>options4</t>
        </is>
      </c>
      <c r="F7030" t="n">
        <v>5103</v>
      </c>
      <c r="G7030" t="inlineStr">
        <is>
          <t>Politisches System &amp; Digitalisierung</t>
        </is>
      </c>
      <c r="H7030" t="inlineStr">
        <is>
          <t>Q00162</t>
        </is>
      </c>
      <c r="I7030" t="inlineStr">
        <is>
          <t>de</t>
        </is>
      </c>
      <c r="J7030" t="b">
        <v>1</v>
      </c>
      <c r="K7030" t="inlineStr">
        <is>
          <t>6c1a59ef594a5a9a1cd3f9567b058a4d</t>
        </is>
      </c>
      <c r="L7030" t="inlineStr">
        <is>
          <t>6c1a59ef594a5a9a1cd3f9567b058a4d</t>
        </is>
      </c>
      <c r="M7030" t="n">
        <v>122</v>
      </c>
      <c r="N7030" t="n">
        <v>122</v>
      </c>
    </row>
    <row r="7031">
      <c r="A7031" t="n">
        <v>230</v>
      </c>
      <c r="B7031" t="n">
        <v>2020</v>
      </c>
      <c r="C7031" t="n">
        <v>3519</v>
      </c>
      <c r="D7031" t="inlineStr">
        <is>
          <t xml:space="preserve">Sollten alle am Schalter angebotenen Dienste der Kantonsverwaltung auch online verfügbar sein? </t>
        </is>
      </c>
      <c r="E7031" t="inlineStr">
        <is>
          <t>Standard-4</t>
        </is>
      </c>
      <c r="F7031" t="n">
        <v>3</v>
      </c>
      <c r="G7031" t="inlineStr">
        <is>
          <t>Digitalisierung</t>
        </is>
      </c>
      <c r="H7031" t="inlineStr">
        <is>
          <t>Q06162</t>
        </is>
      </c>
      <c r="I7031" t="inlineStr">
        <is>
          <t>de</t>
        </is>
      </c>
      <c r="J7031" t="b">
        <v>1</v>
      </c>
      <c r="K7031" t="inlineStr">
        <is>
          <t>6c1a59ef594a5a9a1cd3f9567b058a4d</t>
        </is>
      </c>
      <c r="L7031" t="inlineStr">
        <is>
          <t>6c1a59ef594a5a9a1cd3f9567b058a4d</t>
        </is>
      </c>
      <c r="M7031" t="n">
        <v>122</v>
      </c>
      <c r="N7031" t="n">
        <v>122</v>
      </c>
    </row>
    <row r="7032">
      <c r="A7032" t="n">
        <v>230</v>
      </c>
      <c r="B7032" t="n">
        <v>2020</v>
      </c>
      <c r="C7032" t="n">
        <v>3519</v>
      </c>
      <c r="D7032" t="inlineStr">
        <is>
          <t xml:space="preserve">Sollten alle am Schalter angebotenen Dienste der Kantonsverwaltung auch online verfügbar sein? </t>
        </is>
      </c>
      <c r="E7032" t="inlineStr">
        <is>
          <t>Standard-4</t>
        </is>
      </c>
      <c r="F7032" t="n">
        <v>3</v>
      </c>
      <c r="G7032" t="inlineStr">
        <is>
          <t>Digitalisierung</t>
        </is>
      </c>
      <c r="H7032" t="inlineStr">
        <is>
          <t>Q08500</t>
        </is>
      </c>
      <c r="I7032" t="inlineStr">
        <is>
          <t>de</t>
        </is>
      </c>
      <c r="J7032" t="b">
        <v>1</v>
      </c>
      <c r="K7032" t="inlineStr">
        <is>
          <t>6c1a59ef594a5a9a1cd3f9567b058a4d</t>
        </is>
      </c>
      <c r="L7032" t="inlineStr">
        <is>
          <t>6c1a59ef594a5a9a1cd3f9567b058a4d</t>
        </is>
      </c>
      <c r="M7032" t="n">
        <v>122</v>
      </c>
      <c r="N7032" t="n">
        <v>122</v>
      </c>
    </row>
    <row r="7034">
      <c r="A7034" s="1">
        <f>== Cluster 534 – 3 Fragen – alle Fragen identisch ===</f>
        <v/>
      </c>
      <c r="B7034" s="1" t="n"/>
      <c r="C7034" s="1" t="n"/>
      <c r="D7034" s="1" t="n"/>
      <c r="E7034" s="1" t="n"/>
      <c r="F7034" s="1" t="n"/>
      <c r="G7034" s="1" t="n"/>
      <c r="H7034" s="1" t="n"/>
      <c r="I7034" s="1" t="n"/>
      <c r="J7034" s="1" t="n"/>
      <c r="K7034" s="1" t="n"/>
      <c r="L7034" s="1" t="n"/>
      <c r="M7034" s="1" t="n"/>
      <c r="N7034" s="1" t="n"/>
    </row>
    <row r="7035">
      <c r="A7035" t="inlineStr">
        <is>
          <t>ID_Wahl</t>
        </is>
      </c>
      <c r="B7035" t="inlineStr">
        <is>
          <t>Datum</t>
        </is>
      </c>
      <c r="C7035" t="inlineStr">
        <is>
          <t>Frage_ID</t>
        </is>
      </c>
      <c r="D7035" t="inlineStr">
        <is>
          <t>Frage_Text</t>
        </is>
      </c>
      <c r="E7035" t="inlineStr">
        <is>
          <t>Frage_Typ</t>
        </is>
      </c>
      <c r="F7035" t="inlineStr">
        <is>
          <t>Bereich_ID</t>
        </is>
      </c>
      <c r="G7035" t="inlineStr">
        <is>
          <t>Bereich</t>
        </is>
      </c>
      <c r="H7035" t="inlineStr">
        <is>
          <t>ID_gesamt</t>
        </is>
      </c>
      <c r="I7035" t="inlineStr">
        <is>
          <t>Sprache</t>
        </is>
      </c>
      <c r="J7035" t="inlineStr">
        <is>
          <t>Duplikat</t>
        </is>
      </c>
      <c r="K7035" t="inlineStr">
        <is>
          <t>Frage_Hash</t>
        </is>
      </c>
      <c r="L7035" t="inlineStr">
        <is>
          <t>Duplikat_Gruppe</t>
        </is>
      </c>
      <c r="M7035" t="inlineStr">
        <is>
          <t>Cluster_Duplikate</t>
        </is>
      </c>
      <c r="N7035" t="inlineStr">
        <is>
          <t>Cluster_Final</t>
        </is>
      </c>
    </row>
    <row r="7036">
      <c r="A7036" t="n">
        <v>1084</v>
      </c>
      <c r="B7036" s="2" t="n">
        <v>45221</v>
      </c>
      <c r="C7036" t="n">
        <v>32249</v>
      </c>
      <c r="D7036" t="inlineStr">
        <is>
          <t>Sollen in der Schweiz wieder neue Atomkraftwerke gebaut werden dürfen?</t>
        </is>
      </c>
      <c r="E7036" t="inlineStr">
        <is>
          <t>options4</t>
        </is>
      </c>
      <c r="F7036" t="n">
        <v>11458</v>
      </c>
      <c r="G7036" t="inlineStr">
        <is>
          <t>Energie &amp; Verkehr</t>
        </is>
      </c>
      <c r="H7036" t="inlineStr">
        <is>
          <t>Q02787</t>
        </is>
      </c>
      <c r="I7036" t="inlineStr">
        <is>
          <t>de</t>
        </is>
      </c>
      <c r="J7036" t="b">
        <v>1</v>
      </c>
      <c r="K7036" t="inlineStr">
        <is>
          <t>d1ab80663cde1becee560a67dfc271d1</t>
        </is>
      </c>
      <c r="L7036" t="inlineStr">
        <is>
          <t>d1ab80663cde1becee560a67dfc271d1</t>
        </is>
      </c>
      <c r="M7036" t="n">
        <v>534</v>
      </c>
      <c r="N7036" t="n">
        <v>534</v>
      </c>
    </row>
    <row r="7037">
      <c r="A7037" t="n">
        <v>1124</v>
      </c>
      <c r="B7037" s="2" t="n">
        <v>45585</v>
      </c>
      <c r="C7037" t="n">
        <v>32964</v>
      </c>
      <c r="D7037" t="inlineStr">
        <is>
          <t>Sollen in der Schweiz wieder neue Atomkraftwerke gebaut werden dürfen?</t>
        </is>
      </c>
      <c r="E7037" t="inlineStr">
        <is>
          <t>options4</t>
        </is>
      </c>
      <c r="F7037" t="n">
        <v>11625</v>
      </c>
      <c r="G7037" t="inlineStr">
        <is>
          <t>Umwelt &amp; Energie</t>
        </is>
      </c>
      <c r="H7037" t="inlineStr">
        <is>
          <t>Q03394</t>
        </is>
      </c>
      <c r="I7037" t="inlineStr">
        <is>
          <t>de</t>
        </is>
      </c>
      <c r="J7037" t="b">
        <v>1</v>
      </c>
      <c r="K7037" t="inlineStr">
        <is>
          <t>d1ab80663cde1becee560a67dfc271d1</t>
        </is>
      </c>
      <c r="L7037" t="inlineStr">
        <is>
          <t>d1ab80663cde1becee560a67dfc271d1</t>
        </is>
      </c>
      <c r="M7037" t="n">
        <v>534</v>
      </c>
      <c r="N7037" t="n">
        <v>534</v>
      </c>
    </row>
    <row r="7038">
      <c r="A7038" t="n">
        <v>1137</v>
      </c>
      <c r="B7038" s="2" t="n">
        <v>45725</v>
      </c>
      <c r="C7038" t="n">
        <v>33259</v>
      </c>
      <c r="D7038" t="inlineStr">
        <is>
          <t>Sollen in der Schweiz wieder neue Atomkraftwerke gebaut werden dürfen?</t>
        </is>
      </c>
      <c r="E7038" t="inlineStr">
        <is>
          <t>options4</t>
        </is>
      </c>
      <c r="F7038" t="n">
        <v>11693</v>
      </c>
      <c r="G7038" t="inlineStr">
        <is>
          <t>Umwelt &amp; Energie</t>
        </is>
      </c>
      <c r="H7038" t="inlineStr">
        <is>
          <t>Q03640</t>
        </is>
      </c>
      <c r="I7038" t="inlineStr">
        <is>
          <t>de</t>
        </is>
      </c>
      <c r="J7038" t="b">
        <v>1</v>
      </c>
      <c r="K7038" t="inlineStr">
        <is>
          <t>d1ab80663cde1becee560a67dfc271d1</t>
        </is>
      </c>
      <c r="L7038" t="inlineStr">
        <is>
          <t>d1ab80663cde1becee560a67dfc271d1</t>
        </is>
      </c>
      <c r="M7038" t="n">
        <v>534</v>
      </c>
      <c r="N7038" t="n">
        <v>534</v>
      </c>
    </row>
    <row r="7040">
      <c r="A7040" s="1">
        <f>== Cluster 530 – 3 Fragen – alle Fragen identisch ===</f>
        <v/>
      </c>
      <c r="B7040" s="1" t="n"/>
      <c r="C7040" s="1" t="n"/>
      <c r="D7040" s="1" t="n"/>
      <c r="E7040" s="1" t="n"/>
      <c r="F7040" s="1" t="n"/>
      <c r="G7040" s="1" t="n"/>
      <c r="H7040" s="1" t="n"/>
      <c r="I7040" s="1" t="n"/>
      <c r="J7040" s="1" t="n"/>
      <c r="K7040" s="1" t="n"/>
      <c r="L7040" s="1" t="n"/>
      <c r="M7040" s="1" t="n"/>
      <c r="N7040" s="1" t="n"/>
    </row>
    <row r="7041">
      <c r="A7041" t="inlineStr">
        <is>
          <t>ID_Wahl</t>
        </is>
      </c>
      <c r="B7041" t="inlineStr">
        <is>
          <t>Datum</t>
        </is>
      </c>
      <c r="C7041" t="inlineStr">
        <is>
          <t>Frage_ID</t>
        </is>
      </c>
      <c r="D7041" t="inlineStr">
        <is>
          <t>Frage_Text</t>
        </is>
      </c>
      <c r="E7041" t="inlineStr">
        <is>
          <t>Frage_Typ</t>
        </is>
      </c>
      <c r="F7041" t="inlineStr">
        <is>
          <t>Bereich_ID</t>
        </is>
      </c>
      <c r="G7041" t="inlineStr">
        <is>
          <t>Bereich</t>
        </is>
      </c>
      <c r="H7041" t="inlineStr">
        <is>
          <t>ID_gesamt</t>
        </is>
      </c>
      <c r="I7041" t="inlineStr">
        <is>
          <t>Sprache</t>
        </is>
      </c>
      <c r="J7041" t="inlineStr">
        <is>
          <t>Duplikat</t>
        </is>
      </c>
      <c r="K7041" t="inlineStr">
        <is>
          <t>Frage_Hash</t>
        </is>
      </c>
      <c r="L7041" t="inlineStr">
        <is>
          <t>Duplikat_Gruppe</t>
        </is>
      </c>
      <c r="M7041" t="inlineStr">
        <is>
          <t>Cluster_Duplikate</t>
        </is>
      </c>
      <c r="N7041" t="inlineStr">
        <is>
          <t>Cluster_Final</t>
        </is>
      </c>
    </row>
    <row r="7042">
      <c r="A7042" t="n">
        <v>1084</v>
      </c>
      <c r="B7042" s="2" t="n">
        <v>45221</v>
      </c>
      <c r="C7042" t="n">
        <v>32227</v>
      </c>
      <c r="D7042" t="inlineStr">
        <is>
          <t>Soll sich der Staat stärker für gleiche Bildungschancen einsetzen (z.B. mit Förderunterricht-Gutscheinen für Schüler/-innen aus Familien mit geringem Einkommen)?</t>
        </is>
      </c>
      <c r="E7042" t="inlineStr">
        <is>
          <t>options4</t>
        </is>
      </c>
      <c r="F7042" t="n">
        <v>11453</v>
      </c>
      <c r="G7042" t="inlineStr">
        <is>
          <t>Bildung</t>
        </is>
      </c>
      <c r="H7042" t="inlineStr">
        <is>
          <t>Q02765</t>
        </is>
      </c>
      <c r="I7042" t="inlineStr">
        <is>
          <t>de</t>
        </is>
      </c>
      <c r="J7042" t="b">
        <v>1</v>
      </c>
      <c r="K7042" t="inlineStr">
        <is>
          <t>e780ebf3b039028a55e3b22d794f8321</t>
        </is>
      </c>
      <c r="L7042" t="inlineStr">
        <is>
          <t>e780ebf3b039028a55e3b22d794f8321</t>
        </is>
      </c>
      <c r="M7042" t="n">
        <v>530</v>
      </c>
      <c r="N7042" t="n">
        <v>530</v>
      </c>
    </row>
    <row r="7043">
      <c r="A7043" t="n">
        <v>1132</v>
      </c>
      <c r="B7043" s="2" t="n">
        <v>45620</v>
      </c>
      <c r="C7043" t="n">
        <v>32989</v>
      </c>
      <c r="D7043" t="inlineStr">
        <is>
          <t>Soll sich der Staat stärker für gleiche Bildungschancen einsetzen (z.B. mit Förderunterricht-Gutscheinen für Schüler/-innen aus Familien mit geringem Einkommen)?</t>
        </is>
      </c>
      <c r="E7043" t="inlineStr">
        <is>
          <t>options4</t>
        </is>
      </c>
      <c r="F7043" t="n">
        <v>11631</v>
      </c>
      <c r="G7043" t="inlineStr">
        <is>
          <t>Schule &amp; Bildung</t>
        </is>
      </c>
      <c r="H7043" t="inlineStr">
        <is>
          <t>Q03564</t>
        </is>
      </c>
      <c r="I7043" t="inlineStr">
        <is>
          <t>de</t>
        </is>
      </c>
      <c r="J7043" t="b">
        <v>1</v>
      </c>
      <c r="K7043" t="inlineStr">
        <is>
          <t>e780ebf3b039028a55e3b22d794f8321</t>
        </is>
      </c>
      <c r="L7043" t="inlineStr">
        <is>
          <t>e780ebf3b039028a55e3b22d794f8321</t>
        </is>
      </c>
      <c r="M7043" t="n">
        <v>530</v>
      </c>
      <c r="N7043" t="n">
        <v>530</v>
      </c>
    </row>
    <row r="7044">
      <c r="A7044" t="n">
        <v>1155</v>
      </c>
      <c r="B7044" s="2" t="n">
        <v>45718</v>
      </c>
      <c r="C7044" t="n">
        <v>33198</v>
      </c>
      <c r="D7044" t="inlineStr">
        <is>
          <t>Soll sich der Staat stärker für gleiche Bildungschancen einsetzen (z.B. mit Förderunterricht-Gutscheinen für Schüler/-innen aus Familien mit geringem Einkommen)?</t>
        </is>
      </c>
      <c r="E7044" t="inlineStr">
        <is>
          <t>options4</t>
        </is>
      </c>
      <c r="F7044" t="n">
        <v>11680</v>
      </c>
      <c r="G7044" t="inlineStr">
        <is>
          <t>Schule &amp; Bildung</t>
        </is>
      </c>
      <c r="H7044" t="inlineStr">
        <is>
          <t>Q03712</t>
        </is>
      </c>
      <c r="I7044" t="inlineStr">
        <is>
          <t>de</t>
        </is>
      </c>
      <c r="J7044" t="b">
        <v>1</v>
      </c>
      <c r="K7044" t="inlineStr">
        <is>
          <t>e780ebf3b039028a55e3b22d794f8321</t>
        </is>
      </c>
      <c r="L7044" t="inlineStr">
        <is>
          <t>e780ebf3b039028a55e3b22d794f8321</t>
        </is>
      </c>
      <c r="M7044" t="n">
        <v>530</v>
      </c>
      <c r="N7044" t="n">
        <v>530</v>
      </c>
    </row>
    <row r="7046">
      <c r="A7046" s="1">
        <f>== Cluster 447 – 3 Fragen – alle Fragen identisch ===</f>
        <v/>
      </c>
      <c r="B7046" s="1" t="n"/>
      <c r="C7046" s="1" t="n"/>
      <c r="D7046" s="1" t="n"/>
      <c r="E7046" s="1" t="n"/>
      <c r="F7046" s="1" t="n"/>
      <c r="G7046" s="1" t="n"/>
      <c r="H7046" s="1" t="n"/>
      <c r="I7046" s="1" t="n"/>
      <c r="J7046" s="1" t="n"/>
      <c r="K7046" s="1" t="n"/>
      <c r="L7046" s="1" t="n"/>
      <c r="M7046" s="1" t="n"/>
      <c r="N7046" s="1" t="n"/>
    </row>
    <row r="7047">
      <c r="A7047" t="inlineStr">
        <is>
          <t>ID_Wahl</t>
        </is>
      </c>
      <c r="B7047" t="inlineStr">
        <is>
          <t>Datum</t>
        </is>
      </c>
      <c r="C7047" t="inlineStr">
        <is>
          <t>Frage_ID</t>
        </is>
      </c>
      <c r="D7047" t="inlineStr">
        <is>
          <t>Frage_Text</t>
        </is>
      </c>
      <c r="E7047" t="inlineStr">
        <is>
          <t>Frage_Typ</t>
        </is>
      </c>
      <c r="F7047" t="inlineStr">
        <is>
          <t>Bereich_ID</t>
        </is>
      </c>
      <c r="G7047" t="inlineStr">
        <is>
          <t>Bereich</t>
        </is>
      </c>
      <c r="H7047" t="inlineStr">
        <is>
          <t>ID_gesamt</t>
        </is>
      </c>
      <c r="I7047" t="inlineStr">
        <is>
          <t>Sprache</t>
        </is>
      </c>
      <c r="J7047" t="inlineStr">
        <is>
          <t>Duplikat</t>
        </is>
      </c>
      <c r="K7047" t="inlineStr">
        <is>
          <t>Frage_Hash</t>
        </is>
      </c>
      <c r="L7047" t="inlineStr">
        <is>
          <t>Duplikat_Gruppe</t>
        </is>
      </c>
      <c r="M7047" t="inlineStr">
        <is>
          <t>Cluster_Duplikate</t>
        </is>
      </c>
      <c r="N7047" t="inlineStr">
        <is>
          <t>Cluster_Final</t>
        </is>
      </c>
    </row>
    <row r="7048">
      <c r="A7048" t="n">
        <v>103</v>
      </c>
      <c r="B7048" s="2" t="n">
        <v>44647</v>
      </c>
      <c r="C7048" t="n">
        <v>5222</v>
      </c>
      <c r="D7048" t="inlineStr">
        <is>
          <t>Sollen nicht mehr genutzte Gebäude in der Landwirtschaftszone (z.B. Ställe/Scheunen) als Ferien- und Wohnhäuser genutzt werden dürfen?</t>
        </is>
      </c>
      <c r="E7048" t="inlineStr">
        <is>
          <t>options4</t>
        </is>
      </c>
      <c r="F7048" t="n">
        <v>5579</v>
      </c>
      <c r="G7048" t="inlineStr">
        <is>
          <t>Raumplanung</t>
        </is>
      </c>
      <c r="H7048" t="inlineStr">
        <is>
          <t>Q01595</t>
        </is>
      </c>
      <c r="I7048" t="inlineStr">
        <is>
          <t>de</t>
        </is>
      </c>
      <c r="J7048" t="b">
        <v>1</v>
      </c>
      <c r="K7048" t="inlineStr">
        <is>
          <t>48979d8128c72481b3a06a431faca99c</t>
        </is>
      </c>
      <c r="L7048" t="inlineStr">
        <is>
          <t>48979d8128c72481b3a06a431faca99c</t>
        </is>
      </c>
      <c r="M7048" t="n">
        <v>447</v>
      </c>
      <c r="N7048" t="n">
        <v>447</v>
      </c>
    </row>
    <row r="7049">
      <c r="A7049" t="n">
        <v>111</v>
      </c>
      <c r="B7049" s="2" t="n">
        <v>44696</v>
      </c>
      <c r="C7049" t="n">
        <v>5980</v>
      </c>
      <c r="D7049" t="inlineStr">
        <is>
          <t>Sollen nicht mehr genutzte Gebäude in der Landwirtschaftszone (z.B. Ställe/Scheunen) als Ferien- und Wohnhäuser genutzt werden dürfen?</t>
        </is>
      </c>
      <c r="E7049" t="inlineStr">
        <is>
          <t>options4</t>
        </is>
      </c>
      <c r="F7049" t="n">
        <v>5585</v>
      </c>
      <c r="G7049" t="inlineStr">
        <is>
          <t>Raumplanung</t>
        </is>
      </c>
      <c r="H7049" t="inlineStr">
        <is>
          <t>Q02028</t>
        </is>
      </c>
      <c r="I7049" t="inlineStr">
        <is>
          <t>de</t>
        </is>
      </c>
      <c r="J7049" t="b">
        <v>1</v>
      </c>
      <c r="K7049" t="inlineStr">
        <is>
          <t>48979d8128c72481b3a06a431faca99c</t>
        </is>
      </c>
      <c r="L7049" t="inlineStr">
        <is>
          <t>48979d8128c72481b3a06a431faca99c</t>
        </is>
      </c>
      <c r="M7049" t="n">
        <v>447</v>
      </c>
      <c r="N7049" t="n">
        <v>447</v>
      </c>
    </row>
    <row r="7050">
      <c r="A7050" t="n">
        <v>113</v>
      </c>
      <c r="B7050" s="2" t="n">
        <v>44696</v>
      </c>
      <c r="C7050" t="n">
        <v>6053</v>
      </c>
      <c r="D7050" t="inlineStr">
        <is>
          <t>Sollen nicht mehr genutzte Gebäude in der Landwirtschaftszone (z.B. Ställe/Scheunen) als Ferien- und Wohnhäuser genutzt werden dürfen?</t>
        </is>
      </c>
      <c r="E7050" t="inlineStr">
        <is>
          <t>options4</t>
        </is>
      </c>
      <c r="F7050" t="n">
        <v>5587</v>
      </c>
      <c r="G7050" t="inlineStr">
        <is>
          <t>Raumplanung</t>
        </is>
      </c>
      <c r="H7050" t="inlineStr">
        <is>
          <t>Q02081</t>
        </is>
      </c>
      <c r="I7050" t="inlineStr">
        <is>
          <t>de</t>
        </is>
      </c>
      <c r="J7050" t="b">
        <v>1</v>
      </c>
      <c r="K7050" t="inlineStr">
        <is>
          <t>48979d8128c72481b3a06a431faca99c</t>
        </is>
      </c>
      <c r="L7050" t="inlineStr">
        <is>
          <t>48979d8128c72481b3a06a431faca99c</t>
        </is>
      </c>
      <c r="M7050" t="n">
        <v>447</v>
      </c>
      <c r="N7050" t="n">
        <v>447</v>
      </c>
    </row>
    <row r="7052">
      <c r="A7052" s="1">
        <f>== Cluster 445 – 3 Fragen – alle Fragen identisch ===</f>
        <v/>
      </c>
      <c r="B7052" s="1" t="n"/>
      <c r="C7052" s="1" t="n"/>
      <c r="D7052" s="1" t="n"/>
      <c r="E7052" s="1" t="n"/>
      <c r="F7052" s="1" t="n"/>
      <c r="G7052" s="1" t="n"/>
      <c r="H7052" s="1" t="n"/>
      <c r="I7052" s="1" t="n"/>
      <c r="J7052" s="1" t="n"/>
      <c r="K7052" s="1" t="n"/>
      <c r="L7052" s="1" t="n"/>
      <c r="M7052" s="1" t="n"/>
      <c r="N7052" s="1" t="n"/>
    </row>
    <row r="7053">
      <c r="A7053" t="inlineStr">
        <is>
          <t>ID_Wahl</t>
        </is>
      </c>
      <c r="B7053" t="inlineStr">
        <is>
          <t>Datum</t>
        </is>
      </c>
      <c r="C7053" t="inlineStr">
        <is>
          <t>Frage_ID</t>
        </is>
      </c>
      <c r="D7053" t="inlineStr">
        <is>
          <t>Frage_Text</t>
        </is>
      </c>
      <c r="E7053" t="inlineStr">
        <is>
          <t>Frage_Typ</t>
        </is>
      </c>
      <c r="F7053" t="inlineStr">
        <is>
          <t>Bereich_ID</t>
        </is>
      </c>
      <c r="G7053" t="inlineStr">
        <is>
          <t>Bereich</t>
        </is>
      </c>
      <c r="H7053" t="inlineStr">
        <is>
          <t>ID_gesamt</t>
        </is>
      </c>
      <c r="I7053" t="inlineStr">
        <is>
          <t>Sprache</t>
        </is>
      </c>
      <c r="J7053" t="inlineStr">
        <is>
          <t>Duplikat</t>
        </is>
      </c>
      <c r="K7053" t="inlineStr">
        <is>
          <t>Frage_Hash</t>
        </is>
      </c>
      <c r="L7053" t="inlineStr">
        <is>
          <t>Duplikat_Gruppe</t>
        </is>
      </c>
      <c r="M7053" t="inlineStr">
        <is>
          <t>Cluster_Duplikate</t>
        </is>
      </c>
      <c r="N7053" t="inlineStr">
        <is>
          <t>Cluster_Final</t>
        </is>
      </c>
    </row>
    <row r="7054">
      <c r="A7054" t="n">
        <v>103</v>
      </c>
      <c r="B7054" s="2" t="n">
        <v>44647</v>
      </c>
      <c r="C7054" t="n">
        <v>5186</v>
      </c>
      <c r="D7054" t="inlineStr">
        <is>
          <t>Sollen alle in der Schweiz geborenen Personen das Schweizer Bürgerrecht erhalten («ius soli»-Prinzip)?</t>
        </is>
      </c>
      <c r="E7054" t="inlineStr">
        <is>
          <t>options4</t>
        </is>
      </c>
      <c r="F7054" t="n">
        <v>4317</v>
      </c>
      <c r="G7054" t="inlineStr">
        <is>
          <t>Migration &amp; Integration</t>
        </is>
      </c>
      <c r="H7054" t="inlineStr">
        <is>
          <t>Q01577</t>
        </is>
      </c>
      <c r="I7054" t="inlineStr">
        <is>
          <t>de</t>
        </is>
      </c>
      <c r="J7054" t="b">
        <v>1</v>
      </c>
      <c r="K7054" t="inlineStr">
        <is>
          <t>4f652957dfd954d6d185d9438717229f</t>
        </is>
      </c>
      <c r="L7054" t="inlineStr">
        <is>
          <t>4f652957dfd954d6d185d9438717229f</t>
        </is>
      </c>
      <c r="M7054" t="n">
        <v>445</v>
      </c>
      <c r="N7054" t="n">
        <v>445</v>
      </c>
    </row>
    <row r="7055">
      <c r="A7055" t="n">
        <v>111</v>
      </c>
      <c r="B7055" s="2" t="n">
        <v>44696</v>
      </c>
      <c r="C7055" t="n">
        <v>5928</v>
      </c>
      <c r="D7055" t="inlineStr">
        <is>
          <t>Sollen alle in der Schweiz geborenen Personen das Schweizer Bürgerrecht erhalten («ius soli»-Prinzip)?</t>
        </is>
      </c>
      <c r="E7055" t="inlineStr">
        <is>
          <t>options4</t>
        </is>
      </c>
      <c r="F7055" t="n">
        <v>4342</v>
      </c>
      <c r="G7055" t="inlineStr">
        <is>
          <t>Migration &amp; Integration</t>
        </is>
      </c>
      <c r="H7055" t="inlineStr">
        <is>
          <t>Q02002</t>
        </is>
      </c>
      <c r="I7055" t="inlineStr">
        <is>
          <t>de</t>
        </is>
      </c>
      <c r="J7055" t="b">
        <v>1</v>
      </c>
      <c r="K7055" t="inlineStr">
        <is>
          <t>4f652957dfd954d6d185d9438717229f</t>
        </is>
      </c>
      <c r="L7055" t="inlineStr">
        <is>
          <t>4f652957dfd954d6d185d9438717229f</t>
        </is>
      </c>
      <c r="M7055" t="n">
        <v>445</v>
      </c>
      <c r="N7055" t="n">
        <v>445</v>
      </c>
    </row>
    <row r="7056">
      <c r="A7056" t="n">
        <v>113</v>
      </c>
      <c r="B7056" s="2" t="n">
        <v>44696</v>
      </c>
      <c r="C7056" t="n">
        <v>6029</v>
      </c>
      <c r="D7056" t="inlineStr">
        <is>
          <t>Sollen alle in der Schweiz geborenen Personen das Schweizer Bürgerrecht erhalten («ius soli»-Prinzip)?</t>
        </is>
      </c>
      <c r="E7056" t="inlineStr">
        <is>
          <t>options4</t>
        </is>
      </c>
      <c r="F7056" t="n">
        <v>4344</v>
      </c>
      <c r="G7056" t="inlineStr">
        <is>
          <t>Migration &amp; Integration</t>
        </is>
      </c>
      <c r="H7056" t="inlineStr">
        <is>
          <t>Q02057</t>
        </is>
      </c>
      <c r="I7056" t="inlineStr">
        <is>
          <t>de</t>
        </is>
      </c>
      <c r="J7056" t="b">
        <v>1</v>
      </c>
      <c r="K7056" t="inlineStr">
        <is>
          <t>4f652957dfd954d6d185d9438717229f</t>
        </is>
      </c>
      <c r="L7056" t="inlineStr">
        <is>
          <t>4f652957dfd954d6d185d9438717229f</t>
        </is>
      </c>
      <c r="M7056" t="n">
        <v>445</v>
      </c>
      <c r="N7056" t="n">
        <v>445</v>
      </c>
    </row>
    <row r="7058">
      <c r="A7058" s="1">
        <f>== Cluster 440 – 3 Fragen – alle Fragen identisch ===</f>
        <v/>
      </c>
      <c r="B7058" s="1" t="n"/>
      <c r="C7058" s="1" t="n"/>
      <c r="D7058" s="1" t="n"/>
      <c r="E7058" s="1" t="n"/>
      <c r="F7058" s="1" t="n"/>
      <c r="G7058" s="1" t="n"/>
      <c r="H7058" s="1" t="n"/>
      <c r="I7058" s="1" t="n"/>
      <c r="J7058" s="1" t="n"/>
      <c r="K7058" s="1" t="n"/>
      <c r="L7058" s="1" t="n"/>
      <c r="M7058" s="1" t="n"/>
      <c r="N7058" s="1" t="n"/>
    </row>
    <row r="7059">
      <c r="A7059" t="inlineStr">
        <is>
          <t>ID_Wahl</t>
        </is>
      </c>
      <c r="B7059" t="inlineStr">
        <is>
          <t>Datum</t>
        </is>
      </c>
      <c r="C7059" t="inlineStr">
        <is>
          <t>Frage_ID</t>
        </is>
      </c>
      <c r="D7059" t="inlineStr">
        <is>
          <t>Frage_Text</t>
        </is>
      </c>
      <c r="E7059" t="inlineStr">
        <is>
          <t>Frage_Typ</t>
        </is>
      </c>
      <c r="F7059" t="inlineStr">
        <is>
          <t>Bereich_ID</t>
        </is>
      </c>
      <c r="G7059" t="inlineStr">
        <is>
          <t>Bereich</t>
        </is>
      </c>
      <c r="H7059" t="inlineStr">
        <is>
          <t>ID_gesamt</t>
        </is>
      </c>
      <c r="I7059" t="inlineStr">
        <is>
          <t>Sprache</t>
        </is>
      </c>
      <c r="J7059" t="inlineStr">
        <is>
          <t>Duplikat</t>
        </is>
      </c>
      <c r="K7059" t="inlineStr">
        <is>
          <t>Frage_Hash</t>
        </is>
      </c>
      <c r="L7059" t="inlineStr">
        <is>
          <t>Duplikat_Gruppe</t>
        </is>
      </c>
      <c r="M7059" t="inlineStr">
        <is>
          <t>Cluster_Duplikate</t>
        </is>
      </c>
      <c r="N7059" t="inlineStr">
        <is>
          <t>Cluster_Final</t>
        </is>
      </c>
    </row>
    <row r="7060">
      <c r="A7060" t="n">
        <v>84</v>
      </c>
      <c r="B7060" s="2" t="n">
        <v>44605</v>
      </c>
      <c r="C7060" t="n">
        <v>4677</v>
      </c>
      <c r="D7060" t="inlineStr">
        <is>
          <t>Soll die Stadt den gemeinnützigen Wohnungsbau stärker unterstützen (z.B. durch Abgabe von Bauland im Baurecht an Genossenschaften)?</t>
        </is>
      </c>
      <c r="E7060" t="inlineStr">
        <is>
          <t>options4</t>
        </is>
      </c>
      <c r="F7060" t="n">
        <v>5485</v>
      </c>
      <c r="G7060" t="inlineStr">
        <is>
          <t>Stadtentwicklung</t>
        </is>
      </c>
      <c r="H7060" t="inlineStr">
        <is>
          <t>Q01541</t>
        </is>
      </c>
      <c r="I7060" t="inlineStr">
        <is>
          <t>de</t>
        </is>
      </c>
      <c r="J7060" t="b">
        <v>1</v>
      </c>
      <c r="K7060" t="inlineStr">
        <is>
          <t>8295ce825de5b9ceada6067535273ed8</t>
        </is>
      </c>
      <c r="L7060" t="inlineStr">
        <is>
          <t>8295ce825de5b9ceada6067535273ed8</t>
        </is>
      </c>
      <c r="M7060" t="n">
        <v>440</v>
      </c>
      <c r="N7060" t="n">
        <v>440</v>
      </c>
    </row>
    <row r="7061">
      <c r="A7061" t="n">
        <v>108</v>
      </c>
      <c r="B7061" s="2" t="n">
        <v>44647</v>
      </c>
      <c r="C7061" t="n">
        <v>5872</v>
      </c>
      <c r="D7061" t="inlineStr">
        <is>
          <t>Soll die Stadt den gemeinnützigen Wohnungsbau stärker unterstützen (z.B. durch Abgabe von Bauland im Baurecht an Genossenschaften)?</t>
        </is>
      </c>
      <c r="E7061" t="inlineStr">
        <is>
          <t>options4</t>
        </is>
      </c>
      <c r="F7061" t="n">
        <v>5488</v>
      </c>
      <c r="G7061" t="inlineStr">
        <is>
          <t>Stadtentwicklung</t>
        </is>
      </c>
      <c r="H7061" t="inlineStr">
        <is>
          <t>Q01707</t>
        </is>
      </c>
      <c r="I7061" t="inlineStr">
        <is>
          <t>de</t>
        </is>
      </c>
      <c r="J7061" t="b">
        <v>1</v>
      </c>
      <c r="K7061" t="inlineStr">
        <is>
          <t>8295ce825de5b9ceada6067535273ed8</t>
        </is>
      </c>
      <c r="L7061" t="inlineStr">
        <is>
          <t>8295ce825de5b9ceada6067535273ed8</t>
        </is>
      </c>
      <c r="M7061" t="n">
        <v>440</v>
      </c>
      <c r="N7061" t="n">
        <v>440</v>
      </c>
    </row>
    <row r="7062">
      <c r="A7062" t="n">
        <v>95</v>
      </c>
      <c r="B7062" s="2" t="n">
        <v>44647</v>
      </c>
      <c r="C7062" t="n">
        <v>5769</v>
      </c>
      <c r="D7062" t="inlineStr">
        <is>
          <t>Soll die Stadt den gemeinnützigen Wohnungsbau stärker unterstützen (z.B. durch Abgabe von Bauland im Baurecht an Genossenschaften)?</t>
        </is>
      </c>
      <c r="E7062" t="inlineStr">
        <is>
          <t>options4</t>
        </is>
      </c>
      <c r="F7062" t="n">
        <v>5498</v>
      </c>
      <c r="G7062" t="inlineStr">
        <is>
          <t>Stadtentwicklung</t>
        </is>
      </c>
      <c r="H7062" t="inlineStr">
        <is>
          <t>Q01761</t>
        </is>
      </c>
      <c r="I7062" t="inlineStr">
        <is>
          <t>de</t>
        </is>
      </c>
      <c r="J7062" t="b">
        <v>1</v>
      </c>
      <c r="K7062" t="inlineStr">
        <is>
          <t>8295ce825de5b9ceada6067535273ed8</t>
        </is>
      </c>
      <c r="L7062" t="inlineStr">
        <is>
          <t>8295ce825de5b9ceada6067535273ed8</t>
        </is>
      </c>
      <c r="M7062" t="n">
        <v>440</v>
      </c>
      <c r="N7062" t="n">
        <v>440</v>
      </c>
    </row>
    <row r="7064">
      <c r="A7064" s="1">
        <f>== Cluster 439 – 3 Fragen – alle Fragen identisch ===</f>
        <v/>
      </c>
      <c r="B7064" s="1" t="n"/>
      <c r="C7064" s="1" t="n"/>
      <c r="D7064" s="1" t="n"/>
      <c r="E7064" s="1" t="n"/>
      <c r="F7064" s="1" t="n"/>
      <c r="G7064" s="1" t="n"/>
      <c r="H7064" s="1" t="n"/>
      <c r="I7064" s="1" t="n"/>
      <c r="J7064" s="1" t="n"/>
      <c r="K7064" s="1" t="n"/>
      <c r="L7064" s="1" t="n"/>
      <c r="M7064" s="1" t="n"/>
      <c r="N7064" s="1" t="n"/>
    </row>
    <row r="7065">
      <c r="A7065" t="inlineStr">
        <is>
          <t>ID_Wahl</t>
        </is>
      </c>
      <c r="B7065" t="inlineStr">
        <is>
          <t>Datum</t>
        </is>
      </c>
      <c r="C7065" t="inlineStr">
        <is>
          <t>Frage_ID</t>
        </is>
      </c>
      <c r="D7065" t="inlineStr">
        <is>
          <t>Frage_Text</t>
        </is>
      </c>
      <c r="E7065" t="inlineStr">
        <is>
          <t>Frage_Typ</t>
        </is>
      </c>
      <c r="F7065" t="inlineStr">
        <is>
          <t>Bereich_ID</t>
        </is>
      </c>
      <c r="G7065" t="inlineStr">
        <is>
          <t>Bereich</t>
        </is>
      </c>
      <c r="H7065" t="inlineStr">
        <is>
          <t>ID_gesamt</t>
        </is>
      </c>
      <c r="I7065" t="inlineStr">
        <is>
          <t>Sprache</t>
        </is>
      </c>
      <c r="J7065" t="inlineStr">
        <is>
          <t>Duplikat</t>
        </is>
      </c>
      <c r="K7065" t="inlineStr">
        <is>
          <t>Frage_Hash</t>
        </is>
      </c>
      <c r="L7065" t="inlineStr">
        <is>
          <t>Duplikat_Gruppe</t>
        </is>
      </c>
      <c r="M7065" t="inlineStr">
        <is>
          <t>Cluster_Duplikate</t>
        </is>
      </c>
      <c r="N7065" t="inlineStr">
        <is>
          <t>Cluster_Final</t>
        </is>
      </c>
    </row>
    <row r="7066">
      <c r="A7066" t="n">
        <v>84</v>
      </c>
      <c r="B7066" s="2" t="n">
        <v>44605</v>
      </c>
      <c r="C7066" t="n">
        <v>4633</v>
      </c>
      <c r="D7066" t="inlineStr">
        <is>
          <t>Soll die Stadt auf die Erbringung eigener Dienstleistungen konsequent verzichten, falls dadurch private Angebote konkurrenziert werden?</t>
        </is>
      </c>
      <c r="E7066" t="inlineStr">
        <is>
          <t>options4</t>
        </is>
      </c>
      <c r="F7066" t="n">
        <v>4597</v>
      </c>
      <c r="G7066" t="inlineStr">
        <is>
          <t>Wirtschaft &amp; Arbeit</t>
        </is>
      </c>
      <c r="H7066" t="inlineStr">
        <is>
          <t>Q01530</t>
        </is>
      </c>
      <c r="I7066" t="inlineStr">
        <is>
          <t>de</t>
        </is>
      </c>
      <c r="J7066" t="b">
        <v>1</v>
      </c>
      <c r="K7066" t="inlineStr">
        <is>
          <t>614613cda87d8305e789468bd76e9893</t>
        </is>
      </c>
      <c r="L7066" t="inlineStr">
        <is>
          <t>614613cda87d8305e789468bd76e9893</t>
        </is>
      </c>
      <c r="M7066" t="n">
        <v>439</v>
      </c>
      <c r="N7066" t="n">
        <v>439</v>
      </c>
    </row>
    <row r="7067">
      <c r="A7067" t="n">
        <v>108</v>
      </c>
      <c r="B7067" s="2" t="n">
        <v>44647</v>
      </c>
      <c r="C7067" t="n">
        <v>5848</v>
      </c>
      <c r="D7067" t="inlineStr">
        <is>
          <t>Soll die Stadt auf die Erbringung eigener Dienstleistungen konsequent verzichten, falls dadurch private Angebote konkurrenziert werden?</t>
        </is>
      </c>
      <c r="E7067" t="inlineStr">
        <is>
          <t>options4</t>
        </is>
      </c>
      <c r="F7067" t="n">
        <v>4604</v>
      </c>
      <c r="G7067" t="inlineStr">
        <is>
          <t>Wirtschaft &amp; Arbeit</t>
        </is>
      </c>
      <c r="H7067" t="inlineStr">
        <is>
          <t>Q01695</t>
        </is>
      </c>
      <c r="I7067" t="inlineStr">
        <is>
          <t>de</t>
        </is>
      </c>
      <c r="J7067" t="b">
        <v>1</v>
      </c>
      <c r="K7067" t="inlineStr">
        <is>
          <t>614613cda87d8305e789468bd76e9893</t>
        </is>
      </c>
      <c r="L7067" t="inlineStr">
        <is>
          <t>614613cda87d8305e789468bd76e9893</t>
        </is>
      </c>
      <c r="M7067" t="n">
        <v>439</v>
      </c>
      <c r="N7067" t="n">
        <v>439</v>
      </c>
    </row>
    <row r="7068">
      <c r="A7068" t="n">
        <v>1112</v>
      </c>
      <c r="B7068" s="2" t="n">
        <v>45557</v>
      </c>
      <c r="C7068" t="n">
        <v>32825</v>
      </c>
      <c r="D7068" t="inlineStr">
        <is>
          <t>Soll die Stadt auf die Erbringung eigener Dienstleistungen konsequent verzichten, falls dadurch private Angebote konkurrenziert werden?</t>
        </is>
      </c>
      <c r="E7068" t="inlineStr">
        <is>
          <t>options4</t>
        </is>
      </c>
      <c r="F7068" t="n">
        <v>11592</v>
      </c>
      <c r="G7068" t="inlineStr">
        <is>
          <t>Politisches System &amp; Digitalisierung</t>
        </is>
      </c>
      <c r="H7068" t="inlineStr">
        <is>
          <t>Q03159</t>
        </is>
      </c>
      <c r="I7068" t="inlineStr">
        <is>
          <t>de</t>
        </is>
      </c>
      <c r="J7068" t="b">
        <v>1</v>
      </c>
      <c r="K7068" t="inlineStr">
        <is>
          <t>614613cda87d8305e789468bd76e9893</t>
        </is>
      </c>
      <c r="L7068" t="inlineStr">
        <is>
          <t>614613cda87d8305e789468bd76e9893</t>
        </is>
      </c>
      <c r="M7068" t="n">
        <v>439</v>
      </c>
      <c r="N7068" t="n">
        <v>439</v>
      </c>
    </row>
    <row r="7070">
      <c r="A7070" s="1">
        <f>== Cluster 91 – 3 Fragen – alle Fragen identisch ===</f>
        <v/>
      </c>
      <c r="B7070" s="1" t="n"/>
      <c r="C7070" s="1" t="n"/>
      <c r="D7070" s="1" t="n"/>
      <c r="E7070" s="1" t="n"/>
      <c r="F7070" s="1" t="n"/>
      <c r="G7070" s="1" t="n"/>
      <c r="H7070" s="1" t="n"/>
      <c r="I7070" s="1" t="n"/>
      <c r="J7070" s="1" t="n"/>
      <c r="K7070" s="1" t="n"/>
      <c r="L7070" s="1" t="n"/>
      <c r="M7070" s="1" t="n"/>
      <c r="N7070" s="1" t="n"/>
    </row>
    <row r="7071">
      <c r="A7071" t="inlineStr">
        <is>
          <t>ID_Wahl</t>
        </is>
      </c>
      <c r="B7071" t="inlineStr">
        <is>
          <t>Datum</t>
        </is>
      </c>
      <c r="C7071" t="inlineStr">
        <is>
          <t>Frage_ID</t>
        </is>
      </c>
      <c r="D7071" t="inlineStr">
        <is>
          <t>Frage_Text</t>
        </is>
      </c>
      <c r="E7071" t="inlineStr">
        <is>
          <t>Frage_Typ</t>
        </is>
      </c>
      <c r="F7071" t="inlineStr">
        <is>
          <t>Bereich_ID</t>
        </is>
      </c>
      <c r="G7071" t="inlineStr">
        <is>
          <t>Bereich</t>
        </is>
      </c>
      <c r="H7071" t="inlineStr">
        <is>
          <t>ID_gesamt</t>
        </is>
      </c>
      <c r="I7071" t="inlineStr">
        <is>
          <t>Sprache</t>
        </is>
      </c>
      <c r="J7071" t="inlineStr">
        <is>
          <t>Duplikat</t>
        </is>
      </c>
      <c r="K7071" t="inlineStr">
        <is>
          <t>Frage_Hash</t>
        </is>
      </c>
      <c r="L7071" t="inlineStr">
        <is>
          <t>Duplikat_Gruppe</t>
        </is>
      </c>
      <c r="M7071" t="inlineStr">
        <is>
          <t>Cluster_Duplikate</t>
        </is>
      </c>
      <c r="N7071" t="inlineStr">
        <is>
          <t>Cluster_Final</t>
        </is>
      </c>
    </row>
    <row r="7072">
      <c r="A7072" t="n">
        <v>10</v>
      </c>
      <c r="B7072" s="2" t="n">
        <v>43940</v>
      </c>
      <c r="C7072" t="n">
        <v>430</v>
      </c>
      <c r="D7072" t="inlineStr">
        <is>
          <t>Soll der Kanton einen Klimafonds schaffen, um Massnahmen im Gebäudebereich zu unterstützen (z.B. Ersatz fossiler Heizungen, Wärmedämmung, Gewinnung erneuerbarer Energien)?</t>
        </is>
      </c>
      <c r="E7072" t="inlineStr">
        <is>
          <t>options4</t>
        </is>
      </c>
      <c r="F7072" t="n">
        <v>5059</v>
      </c>
      <c r="G7072" t="inlineStr">
        <is>
          <t>Umwelt, Verkehr &amp; Energie</t>
        </is>
      </c>
      <c r="H7072" t="inlineStr">
        <is>
          <t>Q00104</t>
        </is>
      </c>
      <c r="I7072" t="inlineStr">
        <is>
          <t>de</t>
        </is>
      </c>
      <c r="J7072" t="b">
        <v>1</v>
      </c>
      <c r="K7072" t="inlineStr">
        <is>
          <t>52098084138665b3f7fdf56749a58865</t>
        </is>
      </c>
      <c r="L7072" t="inlineStr">
        <is>
          <t>52098084138665b3f7fdf56749a58865</t>
        </is>
      </c>
      <c r="M7072" t="n">
        <v>91</v>
      </c>
      <c r="N7072" t="n">
        <v>91</v>
      </c>
    </row>
    <row r="7073">
      <c r="A7073" t="n">
        <v>232</v>
      </c>
      <c r="B7073" t="n">
        <v>2020</v>
      </c>
      <c r="C7073" t="n">
        <v>3564</v>
      </c>
      <c r="D7073" t="inlineStr">
        <is>
          <t>Soll der Kanton einen Klimafonds schaffen, um Massnahmen im Gebäudebereich zu unterstützen (z.B. Ersatz fossiler Heizungen, Wärmedämmung, Gewinnung erneuerbarer Energien)?</t>
        </is>
      </c>
      <c r="E7073" t="inlineStr">
        <is>
          <t>Standard-4</t>
        </is>
      </c>
      <c r="F7073" t="n">
        <v>13</v>
      </c>
      <c r="G7073" t="inlineStr">
        <is>
          <t>Umweltschutz &amp; Landwirtschaft</t>
        </is>
      </c>
      <c r="H7073" t="inlineStr">
        <is>
          <t>Q06051</t>
        </is>
      </c>
      <c r="I7073" t="inlineStr">
        <is>
          <t>de</t>
        </is>
      </c>
      <c r="J7073" t="b">
        <v>1</v>
      </c>
      <c r="K7073" t="inlineStr">
        <is>
          <t>52098084138665b3f7fdf56749a58865</t>
        </is>
      </c>
      <c r="L7073" t="inlineStr">
        <is>
          <t>52098084138665b3f7fdf56749a58865</t>
        </is>
      </c>
      <c r="M7073" t="n">
        <v>91</v>
      </c>
      <c r="N7073" t="n">
        <v>91</v>
      </c>
    </row>
    <row r="7074">
      <c r="A7074" t="n">
        <v>232</v>
      </c>
      <c r="B7074" t="n">
        <v>2020</v>
      </c>
      <c r="C7074" t="n">
        <v>3564</v>
      </c>
      <c r="D7074" t="inlineStr">
        <is>
          <t>Soll der Kanton einen Klimafonds schaffen, um Massnahmen im Gebäudebereich zu unterstützen (z.B. Ersatz fossiler Heizungen, Wärmedämmung, Gewinnung erneuerbarer Energien)?</t>
        </is>
      </c>
      <c r="E7074" t="inlineStr">
        <is>
          <t>Standard-4</t>
        </is>
      </c>
      <c r="F7074" t="n">
        <v>13</v>
      </c>
      <c r="G7074" t="inlineStr">
        <is>
          <t>Umweltschutz &amp; Landwirtschaft</t>
        </is>
      </c>
      <c r="H7074" t="inlineStr">
        <is>
          <t>Q07881</t>
        </is>
      </c>
      <c r="I7074" t="inlineStr">
        <is>
          <t>de</t>
        </is>
      </c>
      <c r="J7074" t="b">
        <v>1</v>
      </c>
      <c r="K7074" t="inlineStr">
        <is>
          <t>52098084138665b3f7fdf56749a58865</t>
        </is>
      </c>
      <c r="L7074" t="inlineStr">
        <is>
          <t>52098084138665b3f7fdf56749a58865</t>
        </is>
      </c>
      <c r="M7074" t="n">
        <v>91</v>
      </c>
      <c r="N7074" t="n">
        <v>91</v>
      </c>
    </row>
    <row r="7076">
      <c r="A7076" s="1">
        <f>== Cluster 90 – 3 Fragen – alle Fragen identisch ===</f>
        <v/>
      </c>
      <c r="B7076" s="1" t="n"/>
      <c r="C7076" s="1" t="n"/>
      <c r="D7076" s="1" t="n"/>
      <c r="E7076" s="1" t="n"/>
      <c r="F7076" s="1" t="n"/>
      <c r="G7076" s="1" t="n"/>
      <c r="H7076" s="1" t="n"/>
      <c r="I7076" s="1" t="n"/>
      <c r="J7076" s="1" t="n"/>
      <c r="K7076" s="1" t="n"/>
      <c r="L7076" s="1" t="n"/>
      <c r="M7076" s="1" t="n"/>
      <c r="N7076" s="1" t="n"/>
    </row>
    <row r="7077">
      <c r="A7077" t="inlineStr">
        <is>
          <t>ID_Wahl</t>
        </is>
      </c>
      <c r="B7077" t="inlineStr">
        <is>
          <t>Datum</t>
        </is>
      </c>
      <c r="C7077" t="inlineStr">
        <is>
          <t>Frage_ID</t>
        </is>
      </c>
      <c r="D7077" t="inlineStr">
        <is>
          <t>Frage_Text</t>
        </is>
      </c>
      <c r="E7077" t="inlineStr">
        <is>
          <t>Frage_Typ</t>
        </is>
      </c>
      <c r="F7077" t="inlineStr">
        <is>
          <t>Bereich_ID</t>
        </is>
      </c>
      <c r="G7077" t="inlineStr">
        <is>
          <t>Bereich</t>
        </is>
      </c>
      <c r="H7077" t="inlineStr">
        <is>
          <t>ID_gesamt</t>
        </is>
      </c>
      <c r="I7077" t="inlineStr">
        <is>
          <t>Sprache</t>
        </is>
      </c>
      <c r="J7077" t="inlineStr">
        <is>
          <t>Duplikat</t>
        </is>
      </c>
      <c r="K7077" t="inlineStr">
        <is>
          <t>Frage_Hash</t>
        </is>
      </c>
      <c r="L7077" t="inlineStr">
        <is>
          <t>Duplikat_Gruppe</t>
        </is>
      </c>
      <c r="M7077" t="inlineStr">
        <is>
          <t>Cluster_Duplikate</t>
        </is>
      </c>
      <c r="N7077" t="inlineStr">
        <is>
          <t>Cluster_Final</t>
        </is>
      </c>
    </row>
    <row r="7078">
      <c r="A7078" t="n">
        <v>10</v>
      </c>
      <c r="B7078" s="2" t="n">
        <v>43940</v>
      </c>
      <c r="C7078" t="n">
        <v>421</v>
      </c>
      <c r="D7078" t="inlineStr">
        <is>
          <t>Eine kantonale Volksinitiative verlangt, dass zugunsten der Wildtiere das Aufstellen von Zäunen eingeschränkt wird (z.B. Verbot von Stacheldraht oder von Zäunen im Wald). Befürworten Sie dies?</t>
        </is>
      </c>
      <c r="E7078" t="inlineStr">
        <is>
          <t>options4</t>
        </is>
      </c>
      <c r="F7078" t="n">
        <v>5059</v>
      </c>
      <c r="G7078" t="inlineStr">
        <is>
          <t>Umwelt, Verkehr &amp; Energie</t>
        </is>
      </c>
      <c r="H7078" t="inlineStr">
        <is>
          <t>Q00101</t>
        </is>
      </c>
      <c r="I7078" t="inlineStr">
        <is>
          <t>de</t>
        </is>
      </c>
      <c r="J7078" t="b">
        <v>1</v>
      </c>
      <c r="K7078" t="inlineStr">
        <is>
          <t>0a2838198797dc8ebfbe787c075f7f0d</t>
        </is>
      </c>
      <c r="L7078" t="inlineStr">
        <is>
          <t>0a2838198797dc8ebfbe787c075f7f0d</t>
        </is>
      </c>
      <c r="M7078" t="n">
        <v>90</v>
      </c>
      <c r="N7078" t="n">
        <v>90</v>
      </c>
    </row>
    <row r="7079">
      <c r="A7079" t="n">
        <v>232</v>
      </c>
      <c r="B7079" t="n">
        <v>2020</v>
      </c>
      <c r="C7079" t="n">
        <v>3561</v>
      </c>
      <c r="D7079" t="inlineStr">
        <is>
          <t>Eine kantonale Volksinitiative verlangt, dass zugunsten der Wildtiere das Aufstellen von Zäunen eingeschränkt wird (z.B. Verbot von Stacheldraht oder von Zäunen im Wald). Befürworten Sie dies?</t>
        </is>
      </c>
      <c r="E7079" t="inlineStr">
        <is>
          <t>Standard-4</t>
        </is>
      </c>
      <c r="F7079" t="n">
        <v>13</v>
      </c>
      <c r="G7079" t="inlineStr">
        <is>
          <t>Umweltschutz &amp; Landwirtschaft</t>
        </is>
      </c>
      <c r="H7079" t="inlineStr">
        <is>
          <t>Q06049</t>
        </is>
      </c>
      <c r="I7079" t="inlineStr">
        <is>
          <t>de</t>
        </is>
      </c>
      <c r="J7079" t="b">
        <v>1</v>
      </c>
      <c r="K7079" t="inlineStr">
        <is>
          <t>0a2838198797dc8ebfbe787c075f7f0d</t>
        </is>
      </c>
      <c r="L7079" t="inlineStr">
        <is>
          <t>0a2838198797dc8ebfbe787c075f7f0d</t>
        </is>
      </c>
      <c r="M7079" t="n">
        <v>90</v>
      </c>
      <c r="N7079" t="n">
        <v>90</v>
      </c>
    </row>
    <row r="7080">
      <c r="A7080" t="n">
        <v>232</v>
      </c>
      <c r="B7080" t="n">
        <v>2020</v>
      </c>
      <c r="C7080" t="n">
        <v>3561</v>
      </c>
      <c r="D7080" t="inlineStr">
        <is>
          <t>Eine kantonale Volksinitiative verlangt, dass zugunsten der Wildtiere das Aufstellen von Zäunen eingeschränkt wird (z.B. Verbot von Stacheldraht oder von Zäunen im Wald). Befürworten Sie dies?</t>
        </is>
      </c>
      <c r="E7080" t="inlineStr">
        <is>
          <t>Standard-4</t>
        </is>
      </c>
      <c r="F7080" t="n">
        <v>13</v>
      </c>
      <c r="G7080" t="inlineStr">
        <is>
          <t>Umweltschutz &amp; Landwirtschaft</t>
        </is>
      </c>
      <c r="H7080" t="inlineStr">
        <is>
          <t>Q07879</t>
        </is>
      </c>
      <c r="I7080" t="inlineStr">
        <is>
          <t>de</t>
        </is>
      </c>
      <c r="J7080" t="b">
        <v>1</v>
      </c>
      <c r="K7080" t="inlineStr">
        <is>
          <t>0a2838198797dc8ebfbe787c075f7f0d</t>
        </is>
      </c>
      <c r="L7080" t="inlineStr">
        <is>
          <t>0a2838198797dc8ebfbe787c075f7f0d</t>
        </is>
      </c>
      <c r="M7080" t="n">
        <v>90</v>
      </c>
      <c r="N7080" t="n">
        <v>90</v>
      </c>
    </row>
    <row r="7082">
      <c r="A7082" s="1">
        <f>== Cluster 89 – 3 Fragen – alle Fragen identisch ===</f>
        <v/>
      </c>
      <c r="B7082" s="1" t="n"/>
      <c r="C7082" s="1" t="n"/>
      <c r="D7082" s="1" t="n"/>
      <c r="E7082" s="1" t="n"/>
      <c r="F7082" s="1" t="n"/>
      <c r="G7082" s="1" t="n"/>
      <c r="H7082" s="1" t="n"/>
      <c r="I7082" s="1" t="n"/>
      <c r="J7082" s="1" t="n"/>
      <c r="K7082" s="1" t="n"/>
      <c r="L7082" s="1" t="n"/>
      <c r="M7082" s="1" t="n"/>
      <c r="N7082" s="1" t="n"/>
    </row>
    <row r="7083">
      <c r="A7083" t="inlineStr">
        <is>
          <t>ID_Wahl</t>
        </is>
      </c>
      <c r="B7083" t="inlineStr">
        <is>
          <t>Datum</t>
        </is>
      </c>
      <c r="C7083" t="inlineStr">
        <is>
          <t>Frage_ID</t>
        </is>
      </c>
      <c r="D7083" t="inlineStr">
        <is>
          <t>Frage_Text</t>
        </is>
      </c>
      <c r="E7083" t="inlineStr">
        <is>
          <t>Frage_Typ</t>
        </is>
      </c>
      <c r="F7083" t="inlineStr">
        <is>
          <t>Bereich_ID</t>
        </is>
      </c>
      <c r="G7083" t="inlineStr">
        <is>
          <t>Bereich</t>
        </is>
      </c>
      <c r="H7083" t="inlineStr">
        <is>
          <t>ID_gesamt</t>
        </is>
      </c>
      <c r="I7083" t="inlineStr">
        <is>
          <t>Sprache</t>
        </is>
      </c>
      <c r="J7083" t="inlineStr">
        <is>
          <t>Duplikat</t>
        </is>
      </c>
      <c r="K7083" t="inlineStr">
        <is>
          <t>Frage_Hash</t>
        </is>
      </c>
      <c r="L7083" t="inlineStr">
        <is>
          <t>Duplikat_Gruppe</t>
        </is>
      </c>
      <c r="M7083" t="inlineStr">
        <is>
          <t>Cluster_Duplikate</t>
        </is>
      </c>
      <c r="N7083" t="inlineStr">
        <is>
          <t>Cluster_Final</t>
        </is>
      </c>
    </row>
    <row r="7084">
      <c r="A7084" t="n">
        <v>10</v>
      </c>
      <c r="B7084" s="2" t="n">
        <v>43940</v>
      </c>
      <c r="C7084" t="n">
        <v>418</v>
      </c>
      <c r="D7084" t="inlineStr">
        <is>
          <t>Sollen die Kontrollen von Lohn- und Arbeitsbedingungen ausländischer Arbeitnehmenden im Kanton verstärkt/intensiviert werden (z.B. gegen Lohndumping im Bau- oder Gastrobereich)?</t>
        </is>
      </c>
      <c r="E7084" t="inlineStr">
        <is>
          <t>options4</t>
        </is>
      </c>
      <c r="F7084" t="n">
        <v>4515</v>
      </c>
      <c r="G7084" t="inlineStr">
        <is>
          <t>Wirtschaft &amp; Arbeit</t>
        </is>
      </c>
      <c r="H7084" t="inlineStr">
        <is>
          <t>Q00100</t>
        </is>
      </c>
      <c r="I7084" t="inlineStr">
        <is>
          <t>de</t>
        </is>
      </c>
      <c r="J7084" t="b">
        <v>1</v>
      </c>
      <c r="K7084" t="inlineStr">
        <is>
          <t>4e0df98fac821e38b578fb8f4d54110b</t>
        </is>
      </c>
      <c r="L7084" t="inlineStr">
        <is>
          <t>4e0df98fac821e38b578fb8f4d54110b</t>
        </is>
      </c>
      <c r="M7084" t="n">
        <v>89</v>
      </c>
      <c r="N7084" t="n">
        <v>89</v>
      </c>
    </row>
    <row r="7085">
      <c r="A7085" t="n">
        <v>232</v>
      </c>
      <c r="B7085" t="n">
        <v>2020</v>
      </c>
      <c r="C7085" t="n">
        <v>3560</v>
      </c>
      <c r="D7085" t="inlineStr">
        <is>
          <t>Sollen die Kontrollen von Lohn- und Arbeitsbedingungen ausländischer Arbeitnehmenden im Kanton verstärkt/intensiviert werden (z.B. gegen Lohndumping im Bau- oder Gastrobereich)?</t>
        </is>
      </c>
      <c r="E7085" t="inlineStr">
        <is>
          <t>Standard-4</t>
        </is>
      </c>
      <c r="F7085" t="n">
        <v>15</v>
      </c>
      <c r="G7085" t="inlineStr">
        <is>
          <t>Wirtschaft &amp; Arbeit</t>
        </is>
      </c>
      <c r="H7085" t="inlineStr">
        <is>
          <t>Q06060</t>
        </is>
      </c>
      <c r="I7085" t="inlineStr">
        <is>
          <t>de</t>
        </is>
      </c>
      <c r="J7085" t="b">
        <v>1</v>
      </c>
      <c r="K7085" t="inlineStr">
        <is>
          <t>4e0df98fac821e38b578fb8f4d54110b</t>
        </is>
      </c>
      <c r="L7085" t="inlineStr">
        <is>
          <t>4e0df98fac821e38b578fb8f4d54110b</t>
        </is>
      </c>
      <c r="M7085" t="n">
        <v>89</v>
      </c>
      <c r="N7085" t="n">
        <v>89</v>
      </c>
    </row>
    <row r="7086">
      <c r="A7086" t="n">
        <v>232</v>
      </c>
      <c r="B7086" t="n">
        <v>2020</v>
      </c>
      <c r="C7086" t="n">
        <v>3560</v>
      </c>
      <c r="D7086" t="inlineStr">
        <is>
          <t>Sollen die Kontrollen von Lohn- und Arbeitsbedingungen ausländischer Arbeitnehmenden im Kanton verstärkt/intensiviert werden (z.B. gegen Lohndumping im Bau- oder Gastrobereich)?</t>
        </is>
      </c>
      <c r="E7086" t="inlineStr">
        <is>
          <t>Standard-4</t>
        </is>
      </c>
      <c r="F7086" t="n">
        <v>15</v>
      </c>
      <c r="G7086" t="inlineStr">
        <is>
          <t>Wirtschaft &amp; Arbeit</t>
        </is>
      </c>
      <c r="H7086" t="inlineStr">
        <is>
          <t>Q07890</t>
        </is>
      </c>
      <c r="I7086" t="inlineStr">
        <is>
          <t>de</t>
        </is>
      </c>
      <c r="J7086" t="b">
        <v>1</v>
      </c>
      <c r="K7086" t="inlineStr">
        <is>
          <t>4e0df98fac821e38b578fb8f4d54110b</t>
        </is>
      </c>
      <c r="L7086" t="inlineStr">
        <is>
          <t>4e0df98fac821e38b578fb8f4d54110b</t>
        </is>
      </c>
      <c r="M7086" t="n">
        <v>89</v>
      </c>
      <c r="N7086" t="n">
        <v>89</v>
      </c>
    </row>
    <row r="7088">
      <c r="A7088" s="1">
        <f>== Cluster 86 – 3 Fragen – alle Fragen identisch ===</f>
        <v/>
      </c>
      <c r="B7088" s="1" t="n"/>
      <c r="C7088" s="1" t="n"/>
      <c r="D7088" s="1" t="n"/>
      <c r="E7088" s="1" t="n"/>
      <c r="F7088" s="1" t="n"/>
      <c r="G7088" s="1" t="n"/>
      <c r="H7088" s="1" t="n"/>
      <c r="I7088" s="1" t="n"/>
      <c r="J7088" s="1" t="n"/>
      <c r="K7088" s="1" t="n"/>
      <c r="L7088" s="1" t="n"/>
      <c r="M7088" s="1" t="n"/>
      <c r="N7088" s="1" t="n"/>
    </row>
    <row r="7089">
      <c r="A7089" t="inlineStr">
        <is>
          <t>ID_Wahl</t>
        </is>
      </c>
      <c r="B7089" t="inlineStr">
        <is>
          <t>Datum</t>
        </is>
      </c>
      <c r="C7089" t="inlineStr">
        <is>
          <t>Frage_ID</t>
        </is>
      </c>
      <c r="D7089" t="inlineStr">
        <is>
          <t>Frage_Text</t>
        </is>
      </c>
      <c r="E7089" t="inlineStr">
        <is>
          <t>Frage_Typ</t>
        </is>
      </c>
      <c r="F7089" t="inlineStr">
        <is>
          <t>Bereich_ID</t>
        </is>
      </c>
      <c r="G7089" t="inlineStr">
        <is>
          <t>Bereich</t>
        </is>
      </c>
      <c r="H7089" t="inlineStr">
        <is>
          <t>ID_gesamt</t>
        </is>
      </c>
      <c r="I7089" t="inlineStr">
        <is>
          <t>Sprache</t>
        </is>
      </c>
      <c r="J7089" t="inlineStr">
        <is>
          <t>Duplikat</t>
        </is>
      </c>
      <c r="K7089" t="inlineStr">
        <is>
          <t>Frage_Hash</t>
        </is>
      </c>
      <c r="L7089" t="inlineStr">
        <is>
          <t>Duplikat_Gruppe</t>
        </is>
      </c>
      <c r="M7089" t="inlineStr">
        <is>
          <t>Cluster_Duplikate</t>
        </is>
      </c>
      <c r="N7089" t="inlineStr">
        <is>
          <t>Cluster_Final</t>
        </is>
      </c>
    </row>
    <row r="7090">
      <c r="A7090" t="n">
        <v>10</v>
      </c>
      <c r="B7090" s="2" t="n">
        <v>43940</v>
      </c>
      <c r="C7090" t="n">
        <v>409</v>
      </c>
      <c r="D7090" t="inlineStr">
        <is>
          <t>Befürworten Sie eine Liberalisierung der Geschäftsöffnungszeiten im Kanton St.Gallen?</t>
        </is>
      </c>
      <c r="E7090" t="inlineStr">
        <is>
          <t>options4</t>
        </is>
      </c>
      <c r="F7090" t="n">
        <v>4515</v>
      </c>
      <c r="G7090" t="inlineStr">
        <is>
          <t>Wirtschaft &amp; Arbeit</t>
        </is>
      </c>
      <c r="H7090" t="inlineStr">
        <is>
          <t>Q00097</t>
        </is>
      </c>
      <c r="I7090" t="inlineStr">
        <is>
          <t>de</t>
        </is>
      </c>
      <c r="J7090" t="b">
        <v>1</v>
      </c>
      <c r="K7090" t="inlineStr">
        <is>
          <t>27db9a393bf8f213da89b1654213b449</t>
        </is>
      </c>
      <c r="L7090" t="inlineStr">
        <is>
          <t>27db9a393bf8f213da89b1654213b449</t>
        </is>
      </c>
      <c r="M7090" t="n">
        <v>86</v>
      </c>
      <c r="N7090" t="n">
        <v>86</v>
      </c>
    </row>
    <row r="7091">
      <c r="A7091" t="n">
        <v>232</v>
      </c>
      <c r="B7091" t="n">
        <v>2020</v>
      </c>
      <c r="C7091" t="n">
        <v>3553</v>
      </c>
      <c r="D7091" t="inlineStr">
        <is>
          <t>Befürworten Sie eine Liberalisierung der Geschäftsöffnungszeiten im Kanton St.Gallen?</t>
        </is>
      </c>
      <c r="E7091" t="inlineStr">
        <is>
          <t>Standard-4</t>
        </is>
      </c>
      <c r="F7091" t="n">
        <v>15</v>
      </c>
      <c r="G7091" t="inlineStr">
        <is>
          <t>Wirtschaft &amp; Arbeit</t>
        </is>
      </c>
      <c r="H7091" t="inlineStr">
        <is>
          <t>Q06059</t>
        </is>
      </c>
      <c r="I7091" t="inlineStr">
        <is>
          <t>de</t>
        </is>
      </c>
      <c r="J7091" t="b">
        <v>1</v>
      </c>
      <c r="K7091" t="inlineStr">
        <is>
          <t>27db9a393bf8f213da89b1654213b449</t>
        </is>
      </c>
      <c r="L7091" t="inlineStr">
        <is>
          <t>27db9a393bf8f213da89b1654213b449</t>
        </is>
      </c>
      <c r="M7091" t="n">
        <v>86</v>
      </c>
      <c r="N7091" t="n">
        <v>86</v>
      </c>
    </row>
    <row r="7092">
      <c r="A7092" t="n">
        <v>232</v>
      </c>
      <c r="B7092" t="n">
        <v>2020</v>
      </c>
      <c r="C7092" t="n">
        <v>3553</v>
      </c>
      <c r="D7092" t="inlineStr">
        <is>
          <t>Befürworten Sie eine Liberalisierung der Geschäftsöffnungszeiten im Kanton St.Gallen?</t>
        </is>
      </c>
      <c r="E7092" t="inlineStr">
        <is>
          <t>Standard-4</t>
        </is>
      </c>
      <c r="F7092" t="n">
        <v>15</v>
      </c>
      <c r="G7092" t="inlineStr">
        <is>
          <t>Wirtschaft &amp; Arbeit</t>
        </is>
      </c>
      <c r="H7092" t="inlineStr">
        <is>
          <t>Q07889</t>
        </is>
      </c>
      <c r="I7092" t="inlineStr">
        <is>
          <t>de</t>
        </is>
      </c>
      <c r="J7092" t="b">
        <v>1</v>
      </c>
      <c r="K7092" t="inlineStr">
        <is>
          <t>27db9a393bf8f213da89b1654213b449</t>
        </is>
      </c>
      <c r="L7092" t="inlineStr">
        <is>
          <t>27db9a393bf8f213da89b1654213b449</t>
        </is>
      </c>
      <c r="M7092" t="n">
        <v>86</v>
      </c>
      <c r="N7092" t="n">
        <v>86</v>
      </c>
    </row>
    <row r="7094">
      <c r="A7094" s="1">
        <f>== Cluster 114 – 3 Fragen – alle Fragen identisch ===</f>
        <v/>
      </c>
      <c r="B7094" s="1" t="n"/>
      <c r="C7094" s="1" t="n"/>
      <c r="D7094" s="1" t="n"/>
      <c r="E7094" s="1" t="n"/>
      <c r="F7094" s="1" t="n"/>
      <c r="G7094" s="1" t="n"/>
      <c r="H7094" s="1" t="n"/>
      <c r="I7094" s="1" t="n"/>
      <c r="J7094" s="1" t="n"/>
      <c r="K7094" s="1" t="n"/>
      <c r="L7094" s="1" t="n"/>
      <c r="M7094" s="1" t="n"/>
      <c r="N7094" s="1" t="n"/>
    </row>
    <row r="7095">
      <c r="A7095" t="inlineStr">
        <is>
          <t>ID_Wahl</t>
        </is>
      </c>
      <c r="B7095" t="inlineStr">
        <is>
          <t>Datum</t>
        </is>
      </c>
      <c r="C7095" t="inlineStr">
        <is>
          <t>Frage_ID</t>
        </is>
      </c>
      <c r="D7095" t="inlineStr">
        <is>
          <t>Frage_Text</t>
        </is>
      </c>
      <c r="E7095" t="inlineStr">
        <is>
          <t>Frage_Typ</t>
        </is>
      </c>
      <c r="F7095" t="inlineStr">
        <is>
          <t>Bereich_ID</t>
        </is>
      </c>
      <c r="G7095" t="inlineStr">
        <is>
          <t>Bereich</t>
        </is>
      </c>
      <c r="H7095" t="inlineStr">
        <is>
          <t>ID_gesamt</t>
        </is>
      </c>
      <c r="I7095" t="inlineStr">
        <is>
          <t>Sprache</t>
        </is>
      </c>
      <c r="J7095" t="inlineStr">
        <is>
          <t>Duplikat</t>
        </is>
      </c>
      <c r="K7095" t="inlineStr">
        <is>
          <t>Frage_Hash</t>
        </is>
      </c>
      <c r="L7095" t="inlineStr">
        <is>
          <t>Duplikat_Gruppe</t>
        </is>
      </c>
      <c r="M7095" t="inlineStr">
        <is>
          <t>Cluster_Duplikate</t>
        </is>
      </c>
      <c r="N7095" t="inlineStr">
        <is>
          <t>Cluster_Final</t>
        </is>
      </c>
    </row>
    <row r="7096">
      <c r="A7096" t="n">
        <v>5</v>
      </c>
      <c r="B7096" s="2" t="n">
        <v>43898</v>
      </c>
      <c r="C7096" t="n">
        <v>297</v>
      </c>
      <c r="D7096" t="inlineStr">
        <is>
          <t>Sollen für Unternehmen Anreize zur Einrichtung von geschützten und integrativen Arbeitsplätzen geschaffen werden?</t>
        </is>
      </c>
      <c r="E7096" t="inlineStr">
        <is>
          <t>options4</t>
        </is>
      </c>
      <c r="F7096" t="n">
        <v>4514</v>
      </c>
      <c r="G7096" t="inlineStr">
        <is>
          <t>Wirtschaft &amp; Arbeit</t>
        </is>
      </c>
      <c r="H7096" t="inlineStr">
        <is>
          <t>Q00150</t>
        </is>
      </c>
      <c r="I7096" t="inlineStr">
        <is>
          <t>de</t>
        </is>
      </c>
      <c r="J7096" t="b">
        <v>1</v>
      </c>
      <c r="K7096" t="inlineStr">
        <is>
          <t>155fe3821d04605e584f6ff98d65eb64</t>
        </is>
      </c>
      <c r="L7096" t="inlineStr">
        <is>
          <t>155fe3821d04605e584f6ff98d65eb64</t>
        </is>
      </c>
      <c r="M7096" t="n">
        <v>114</v>
      </c>
      <c r="N7096" t="n">
        <v>114</v>
      </c>
    </row>
    <row r="7097">
      <c r="A7097" t="n">
        <v>230</v>
      </c>
      <c r="B7097" t="n">
        <v>2020</v>
      </c>
      <c r="C7097" t="n">
        <v>3507</v>
      </c>
      <c r="D7097" t="inlineStr">
        <is>
          <t>Sollen für Unternehmen Anreize zur Einrichtung von geschützten und integrativen Arbeitsplätzen geschaffen werden?</t>
        </is>
      </c>
      <c r="E7097" t="inlineStr">
        <is>
          <t>Standard-4</t>
        </is>
      </c>
      <c r="F7097" t="n">
        <v>15</v>
      </c>
      <c r="G7097" t="inlineStr">
        <is>
          <t>Wirtschaft &amp; Arbeit</t>
        </is>
      </c>
      <c r="H7097" t="inlineStr">
        <is>
          <t>Q06203</t>
        </is>
      </c>
      <c r="I7097" t="inlineStr">
        <is>
          <t>de</t>
        </is>
      </c>
      <c r="J7097" t="b">
        <v>1</v>
      </c>
      <c r="K7097" t="inlineStr">
        <is>
          <t>155fe3821d04605e584f6ff98d65eb64</t>
        </is>
      </c>
      <c r="L7097" t="inlineStr">
        <is>
          <t>155fe3821d04605e584f6ff98d65eb64</t>
        </is>
      </c>
      <c r="M7097" t="n">
        <v>114</v>
      </c>
      <c r="N7097" t="n">
        <v>114</v>
      </c>
    </row>
    <row r="7098">
      <c r="A7098" t="n">
        <v>230</v>
      </c>
      <c r="B7098" t="n">
        <v>2020</v>
      </c>
      <c r="C7098" t="n">
        <v>3507</v>
      </c>
      <c r="D7098" t="inlineStr">
        <is>
          <t>Sollen für Unternehmen Anreize zur Einrichtung von geschützten und integrativen Arbeitsplätzen geschaffen werden?</t>
        </is>
      </c>
      <c r="E7098" t="inlineStr">
        <is>
          <t>Standard-4</t>
        </is>
      </c>
      <c r="F7098" t="n">
        <v>15</v>
      </c>
      <c r="G7098" t="inlineStr">
        <is>
          <t>Wirtschaft &amp; Arbeit</t>
        </is>
      </c>
      <c r="H7098" t="inlineStr">
        <is>
          <t>Q08541</t>
        </is>
      </c>
      <c r="I7098" t="inlineStr">
        <is>
          <t>de</t>
        </is>
      </c>
      <c r="J7098" t="b">
        <v>1</v>
      </c>
      <c r="K7098" t="inlineStr">
        <is>
          <t>155fe3821d04605e584f6ff98d65eb64</t>
        </is>
      </c>
      <c r="L7098" t="inlineStr">
        <is>
          <t>155fe3821d04605e584f6ff98d65eb64</t>
        </is>
      </c>
      <c r="M7098" t="n">
        <v>114</v>
      </c>
      <c r="N7098" t="n">
        <v>114</v>
      </c>
    </row>
    <row r="7100">
      <c r="A7100" s="1">
        <f>== Cluster 113 – 3 Fragen – alle Fragen identisch ===</f>
        <v/>
      </c>
      <c r="B7100" s="1" t="n"/>
      <c r="C7100" s="1" t="n"/>
      <c r="D7100" s="1" t="n"/>
      <c r="E7100" s="1" t="n"/>
      <c r="F7100" s="1" t="n"/>
      <c r="G7100" s="1" t="n"/>
      <c r="H7100" s="1" t="n"/>
      <c r="I7100" s="1" t="n"/>
      <c r="J7100" s="1" t="n"/>
      <c r="K7100" s="1" t="n"/>
      <c r="L7100" s="1" t="n"/>
      <c r="M7100" s="1" t="n"/>
      <c r="N7100" s="1" t="n"/>
    </row>
    <row r="7101">
      <c r="A7101" t="inlineStr">
        <is>
          <t>ID_Wahl</t>
        </is>
      </c>
      <c r="B7101" t="inlineStr">
        <is>
          <t>Datum</t>
        </is>
      </c>
      <c r="C7101" t="inlineStr">
        <is>
          <t>Frage_ID</t>
        </is>
      </c>
      <c r="D7101" t="inlineStr">
        <is>
          <t>Frage_Text</t>
        </is>
      </c>
      <c r="E7101" t="inlineStr">
        <is>
          <t>Frage_Typ</t>
        </is>
      </c>
      <c r="F7101" t="inlineStr">
        <is>
          <t>Bereich_ID</t>
        </is>
      </c>
      <c r="G7101" t="inlineStr">
        <is>
          <t>Bereich</t>
        </is>
      </c>
      <c r="H7101" t="inlineStr">
        <is>
          <t>ID_gesamt</t>
        </is>
      </c>
      <c r="I7101" t="inlineStr">
        <is>
          <t>Sprache</t>
        </is>
      </c>
      <c r="J7101" t="inlineStr">
        <is>
          <t>Duplikat</t>
        </is>
      </c>
      <c r="K7101" t="inlineStr">
        <is>
          <t>Frage_Hash</t>
        </is>
      </c>
      <c r="L7101" t="inlineStr">
        <is>
          <t>Duplikat_Gruppe</t>
        </is>
      </c>
      <c r="M7101" t="inlineStr">
        <is>
          <t>Cluster_Duplikate</t>
        </is>
      </c>
      <c r="N7101" t="inlineStr">
        <is>
          <t>Cluster_Final</t>
        </is>
      </c>
    </row>
    <row r="7102">
      <c r="A7102" t="n">
        <v>5</v>
      </c>
      <c r="B7102" s="2" t="n">
        <v>43898</v>
      </c>
      <c r="C7102" t="n">
        <v>293</v>
      </c>
      <c r="D7102" t="inlineStr">
        <is>
          <t>Soll der Kanton Uri verstärkt Frauenförderung betreiben, z.B. indem bei offenen Verwaltungsstellen Frauen vermehrt berücksichtigt werden?</t>
        </is>
      </c>
      <c r="E7102" t="inlineStr">
        <is>
          <t>options4</t>
        </is>
      </c>
      <c r="F7102" t="n">
        <v>4514</v>
      </c>
      <c r="G7102" t="inlineStr">
        <is>
          <t>Wirtschaft &amp; Arbeit</t>
        </is>
      </c>
      <c r="H7102" t="inlineStr">
        <is>
          <t>Q00148</t>
        </is>
      </c>
      <c r="I7102" t="inlineStr">
        <is>
          <t>de</t>
        </is>
      </c>
      <c r="J7102" t="b">
        <v>1</v>
      </c>
      <c r="K7102" t="inlineStr">
        <is>
          <t>fba394b7480aa5138a40c55cda06098f</t>
        </is>
      </c>
      <c r="L7102" t="inlineStr">
        <is>
          <t>fba394b7480aa5138a40c55cda06098f</t>
        </is>
      </c>
      <c r="M7102" t="n">
        <v>113</v>
      </c>
      <c r="N7102" t="n">
        <v>113</v>
      </c>
    </row>
    <row r="7103">
      <c r="A7103" t="n">
        <v>230</v>
      </c>
      <c r="B7103" t="n">
        <v>2020</v>
      </c>
      <c r="C7103" t="n">
        <v>3505</v>
      </c>
      <c r="D7103" t="inlineStr">
        <is>
          <t>Soll der Kanton Uri verstärkt Frauenförderung betreiben, z.B. indem bei offenen Verwaltungsstellen Frauen vermehrt berücksichtigt werden?</t>
        </is>
      </c>
      <c r="E7103" t="inlineStr">
        <is>
          <t>Standard-4</t>
        </is>
      </c>
      <c r="F7103" t="n">
        <v>5</v>
      </c>
      <c r="G7103" t="inlineStr">
        <is>
          <t>Gesellschaft &amp; Ethik</t>
        </is>
      </c>
      <c r="H7103" t="inlineStr">
        <is>
          <t>Q06172</t>
        </is>
      </c>
      <c r="I7103" t="inlineStr">
        <is>
          <t>de</t>
        </is>
      </c>
      <c r="J7103" t="b">
        <v>1</v>
      </c>
      <c r="K7103" t="inlineStr">
        <is>
          <t>fba394b7480aa5138a40c55cda06098f</t>
        </is>
      </c>
      <c r="L7103" t="inlineStr">
        <is>
          <t>fba394b7480aa5138a40c55cda06098f</t>
        </is>
      </c>
      <c r="M7103" t="n">
        <v>113</v>
      </c>
      <c r="N7103" t="n">
        <v>113</v>
      </c>
    </row>
    <row r="7104">
      <c r="A7104" t="n">
        <v>230</v>
      </c>
      <c r="B7104" t="n">
        <v>2020</v>
      </c>
      <c r="C7104" t="n">
        <v>3505</v>
      </c>
      <c r="D7104" t="inlineStr">
        <is>
          <t>Soll der Kanton Uri verstärkt Frauenförderung betreiben, z.B. indem bei offenen Verwaltungsstellen Frauen vermehrt berücksichtigt werden?</t>
        </is>
      </c>
      <c r="E7104" t="inlineStr">
        <is>
          <t>Standard-4</t>
        </is>
      </c>
      <c r="F7104" t="n">
        <v>5</v>
      </c>
      <c r="G7104" t="inlineStr">
        <is>
          <t>Gesellschaft &amp; Ethik</t>
        </is>
      </c>
      <c r="H7104" t="inlineStr">
        <is>
          <t>Q08511</t>
        </is>
      </c>
      <c r="I7104" t="inlineStr">
        <is>
          <t>de</t>
        </is>
      </c>
      <c r="J7104" t="b">
        <v>1</v>
      </c>
      <c r="K7104" t="inlineStr">
        <is>
          <t>fba394b7480aa5138a40c55cda06098f</t>
        </is>
      </c>
      <c r="L7104" t="inlineStr">
        <is>
          <t>fba394b7480aa5138a40c55cda06098f</t>
        </is>
      </c>
      <c r="M7104" t="n">
        <v>113</v>
      </c>
      <c r="N7104" t="n">
        <v>113</v>
      </c>
    </row>
    <row r="7106">
      <c r="A7106" s="1">
        <f>== Cluster 112 – 3 Fragen – alle Fragen identisch ===</f>
        <v/>
      </c>
      <c r="B7106" s="1" t="n"/>
      <c r="C7106" s="1" t="n"/>
      <c r="D7106" s="1" t="n"/>
      <c r="E7106" s="1" t="n"/>
      <c r="F7106" s="1" t="n"/>
      <c r="G7106" s="1" t="n"/>
      <c r="H7106" s="1" t="n"/>
      <c r="I7106" s="1" t="n"/>
      <c r="J7106" s="1" t="n"/>
      <c r="K7106" s="1" t="n"/>
      <c r="L7106" s="1" t="n"/>
      <c r="M7106" s="1" t="n"/>
      <c r="N7106" s="1" t="n"/>
    </row>
    <row r="7107">
      <c r="A7107" t="inlineStr">
        <is>
          <t>ID_Wahl</t>
        </is>
      </c>
      <c r="B7107" t="inlineStr">
        <is>
          <t>Datum</t>
        </is>
      </c>
      <c r="C7107" t="inlineStr">
        <is>
          <t>Frage_ID</t>
        </is>
      </c>
      <c r="D7107" t="inlineStr">
        <is>
          <t>Frage_Text</t>
        </is>
      </c>
      <c r="E7107" t="inlineStr">
        <is>
          <t>Frage_Typ</t>
        </is>
      </c>
      <c r="F7107" t="inlineStr">
        <is>
          <t>Bereich_ID</t>
        </is>
      </c>
      <c r="G7107" t="inlineStr">
        <is>
          <t>Bereich</t>
        </is>
      </c>
      <c r="H7107" t="inlineStr">
        <is>
          <t>ID_gesamt</t>
        </is>
      </c>
      <c r="I7107" t="inlineStr">
        <is>
          <t>Sprache</t>
        </is>
      </c>
      <c r="J7107" t="inlineStr">
        <is>
          <t>Duplikat</t>
        </is>
      </c>
      <c r="K7107" t="inlineStr">
        <is>
          <t>Frage_Hash</t>
        </is>
      </c>
      <c r="L7107" t="inlineStr">
        <is>
          <t>Duplikat_Gruppe</t>
        </is>
      </c>
      <c r="M7107" t="inlineStr">
        <is>
          <t>Cluster_Duplikate</t>
        </is>
      </c>
      <c r="N7107" t="inlineStr">
        <is>
          <t>Cluster_Final</t>
        </is>
      </c>
    </row>
    <row r="7108">
      <c r="A7108" t="n">
        <v>5</v>
      </c>
      <c r="B7108" s="2" t="n">
        <v>43898</v>
      </c>
      <c r="C7108" t="n">
        <v>291</v>
      </c>
      <c r="D7108" t="inlineStr">
        <is>
          <t>Soll sich die Wirtschaftsförderung stärker auf die Umgebung von Altdorf konzentrieren?</t>
        </is>
      </c>
      <c r="E7108" t="inlineStr">
        <is>
          <t>options4</t>
        </is>
      </c>
      <c r="F7108" t="n">
        <v>4514</v>
      </c>
      <c r="G7108" t="inlineStr">
        <is>
          <t>Wirtschaft &amp; Arbeit</t>
        </is>
      </c>
      <c r="H7108" t="inlineStr">
        <is>
          <t>Q00147</t>
        </is>
      </c>
      <c r="I7108" t="inlineStr">
        <is>
          <t>de</t>
        </is>
      </c>
      <c r="J7108" t="b">
        <v>1</v>
      </c>
      <c r="K7108" t="inlineStr">
        <is>
          <t>6ac8ec962358189c6cf504e8c8feeaea</t>
        </is>
      </c>
      <c r="L7108" t="inlineStr">
        <is>
          <t>6ac8ec962358189c6cf504e8c8feeaea</t>
        </is>
      </c>
      <c r="M7108" t="n">
        <v>112</v>
      </c>
      <c r="N7108" t="n">
        <v>112</v>
      </c>
    </row>
    <row r="7109">
      <c r="A7109" t="n">
        <v>230</v>
      </c>
      <c r="B7109" t="n">
        <v>2020</v>
      </c>
      <c r="C7109" t="n">
        <v>3504</v>
      </c>
      <c r="D7109" t="inlineStr">
        <is>
          <t>Soll sich die Wirtschaftsförderung stärker auf die Umgebung von Altdorf konzentrieren?</t>
        </is>
      </c>
      <c r="E7109" t="inlineStr">
        <is>
          <t>Standard-4</t>
        </is>
      </c>
      <c r="F7109" t="n">
        <v>15</v>
      </c>
      <c r="G7109" t="inlineStr">
        <is>
          <t>Wirtschaft &amp; Arbeit</t>
        </is>
      </c>
      <c r="H7109" t="inlineStr">
        <is>
          <t>Q06207</t>
        </is>
      </c>
      <c r="I7109" t="inlineStr">
        <is>
          <t>de</t>
        </is>
      </c>
      <c r="J7109" t="b">
        <v>1</v>
      </c>
      <c r="K7109" t="inlineStr">
        <is>
          <t>6ac8ec962358189c6cf504e8c8feeaea</t>
        </is>
      </c>
      <c r="L7109" t="inlineStr">
        <is>
          <t>6ac8ec962358189c6cf504e8c8feeaea</t>
        </is>
      </c>
      <c r="M7109" t="n">
        <v>112</v>
      </c>
      <c r="N7109" t="n">
        <v>112</v>
      </c>
    </row>
    <row r="7110">
      <c r="A7110" t="n">
        <v>230</v>
      </c>
      <c r="B7110" t="n">
        <v>2020</v>
      </c>
      <c r="C7110" t="n">
        <v>3504</v>
      </c>
      <c r="D7110" t="inlineStr">
        <is>
          <t>Soll sich die Wirtschaftsförderung stärker auf die Umgebung von Altdorf konzentrieren?</t>
        </is>
      </c>
      <c r="E7110" t="inlineStr">
        <is>
          <t>Standard-4</t>
        </is>
      </c>
      <c r="F7110" t="n">
        <v>15</v>
      </c>
      <c r="G7110" t="inlineStr">
        <is>
          <t>Wirtschaft &amp; Arbeit</t>
        </is>
      </c>
      <c r="H7110" t="inlineStr">
        <is>
          <t>Q08545</t>
        </is>
      </c>
      <c r="I7110" t="inlineStr">
        <is>
          <t>de</t>
        </is>
      </c>
      <c r="J7110" t="b">
        <v>1</v>
      </c>
      <c r="K7110" t="inlineStr">
        <is>
          <t>6ac8ec962358189c6cf504e8c8feeaea</t>
        </is>
      </c>
      <c r="L7110" t="inlineStr">
        <is>
          <t>6ac8ec962358189c6cf504e8c8feeaea</t>
        </is>
      </c>
      <c r="M7110" t="n">
        <v>112</v>
      </c>
      <c r="N7110" t="n">
        <v>112</v>
      </c>
    </row>
    <row r="7112">
      <c r="A7112" s="1">
        <f>== Cluster 111 – 3 Fragen – alle Fragen identisch ===</f>
        <v/>
      </c>
      <c r="B7112" s="1" t="n"/>
      <c r="C7112" s="1" t="n"/>
      <c r="D7112" s="1" t="n"/>
      <c r="E7112" s="1" t="n"/>
      <c r="F7112" s="1" t="n"/>
      <c r="G7112" s="1" t="n"/>
      <c r="H7112" s="1" t="n"/>
      <c r="I7112" s="1" t="n"/>
      <c r="J7112" s="1" t="n"/>
      <c r="K7112" s="1" t="n"/>
      <c r="L7112" s="1" t="n"/>
      <c r="M7112" s="1" t="n"/>
      <c r="N7112" s="1" t="n"/>
    </row>
    <row r="7113">
      <c r="A7113" t="inlineStr">
        <is>
          <t>ID_Wahl</t>
        </is>
      </c>
      <c r="B7113" t="inlineStr">
        <is>
          <t>Datum</t>
        </is>
      </c>
      <c r="C7113" t="inlineStr">
        <is>
          <t>Frage_ID</t>
        </is>
      </c>
      <c r="D7113" t="inlineStr">
        <is>
          <t>Frage_Text</t>
        </is>
      </c>
      <c r="E7113" t="inlineStr">
        <is>
          <t>Frage_Typ</t>
        </is>
      </c>
      <c r="F7113" t="inlineStr">
        <is>
          <t>Bereich_ID</t>
        </is>
      </c>
      <c r="G7113" t="inlineStr">
        <is>
          <t>Bereich</t>
        </is>
      </c>
      <c r="H7113" t="inlineStr">
        <is>
          <t>ID_gesamt</t>
        </is>
      </c>
      <c r="I7113" t="inlineStr">
        <is>
          <t>Sprache</t>
        </is>
      </c>
      <c r="J7113" t="inlineStr">
        <is>
          <t>Duplikat</t>
        </is>
      </c>
      <c r="K7113" t="inlineStr">
        <is>
          <t>Frage_Hash</t>
        </is>
      </c>
      <c r="L7113" t="inlineStr">
        <is>
          <t>Duplikat_Gruppe</t>
        </is>
      </c>
      <c r="M7113" t="inlineStr">
        <is>
          <t>Cluster_Duplikate</t>
        </is>
      </c>
      <c r="N7113" t="inlineStr">
        <is>
          <t>Cluster_Final</t>
        </is>
      </c>
    </row>
    <row r="7114">
      <c r="A7114" t="n">
        <v>5</v>
      </c>
      <c r="B7114" s="2" t="n">
        <v>43898</v>
      </c>
      <c r="C7114" t="n">
        <v>289</v>
      </c>
      <c r="D7114" t="inlineStr">
        <is>
          <t>Soll der Kanton Uri das Service-Public-Angebot (z.B. ÖV-Verbindungen, Poststellen) in den Gemeinden stärker fördern?</t>
        </is>
      </c>
      <c r="E7114" t="inlineStr">
        <is>
          <t>options4</t>
        </is>
      </c>
      <c r="F7114" t="n">
        <v>4514</v>
      </c>
      <c r="G7114" t="inlineStr">
        <is>
          <t>Wirtschaft &amp; Arbeit</t>
        </is>
      </c>
      <c r="H7114" t="inlineStr">
        <is>
          <t>Q00146</t>
        </is>
      </c>
      <c r="I7114" t="inlineStr">
        <is>
          <t>de</t>
        </is>
      </c>
      <c r="J7114" t="b">
        <v>1</v>
      </c>
      <c r="K7114" t="inlineStr">
        <is>
          <t>7cd01c0a9d1ea68721a9c7516dd0e2c9</t>
        </is>
      </c>
      <c r="L7114" t="inlineStr">
        <is>
          <t>7cd01c0a9d1ea68721a9c7516dd0e2c9</t>
        </is>
      </c>
      <c r="M7114" t="n">
        <v>111</v>
      </c>
      <c r="N7114" t="n">
        <v>111</v>
      </c>
    </row>
    <row r="7115">
      <c r="A7115" t="n">
        <v>230</v>
      </c>
      <c r="B7115" t="n">
        <v>2020</v>
      </c>
      <c r="C7115" t="n">
        <v>3503</v>
      </c>
      <c r="D7115" t="inlineStr">
        <is>
          <t>Soll der Kanton Uri das Service-Public-Angebot (z.B. ÖV-Verbindungen, Poststellen) in den Gemeinden stärker fördern?</t>
        </is>
      </c>
      <c r="E7115" t="inlineStr">
        <is>
          <t>Standard-4</t>
        </is>
      </c>
      <c r="F7115" t="n">
        <v>12</v>
      </c>
      <c r="G7115" t="inlineStr">
        <is>
          <t>Sozialstaat &amp; Familie</t>
        </is>
      </c>
      <c r="H7115" t="inlineStr">
        <is>
          <t>Q06193</t>
        </is>
      </c>
      <c r="I7115" t="inlineStr">
        <is>
          <t>de</t>
        </is>
      </c>
      <c r="J7115" t="b">
        <v>1</v>
      </c>
      <c r="K7115" t="inlineStr">
        <is>
          <t>7cd01c0a9d1ea68721a9c7516dd0e2c9</t>
        </is>
      </c>
      <c r="L7115" t="inlineStr">
        <is>
          <t>7cd01c0a9d1ea68721a9c7516dd0e2c9</t>
        </is>
      </c>
      <c r="M7115" t="n">
        <v>111</v>
      </c>
      <c r="N7115" t="n">
        <v>111</v>
      </c>
    </row>
    <row r="7116">
      <c r="A7116" t="n">
        <v>230</v>
      </c>
      <c r="B7116" t="n">
        <v>2020</v>
      </c>
      <c r="C7116" t="n">
        <v>3503</v>
      </c>
      <c r="D7116" t="inlineStr">
        <is>
          <t>Soll der Kanton Uri das Service-Public-Angebot (z.B. ÖV-Verbindungen, Poststellen) in den Gemeinden stärker fördern?</t>
        </is>
      </c>
      <c r="E7116" t="inlineStr">
        <is>
          <t>Standard-4</t>
        </is>
      </c>
      <c r="F7116" t="n">
        <v>12</v>
      </c>
      <c r="G7116" t="inlineStr">
        <is>
          <t>Sozialstaat &amp; Familie</t>
        </is>
      </c>
      <c r="H7116" t="inlineStr">
        <is>
          <t>Q08532</t>
        </is>
      </c>
      <c r="I7116" t="inlineStr">
        <is>
          <t>de</t>
        </is>
      </c>
      <c r="J7116" t="b">
        <v>1</v>
      </c>
      <c r="K7116" t="inlineStr">
        <is>
          <t>7cd01c0a9d1ea68721a9c7516dd0e2c9</t>
        </is>
      </c>
      <c r="L7116" t="inlineStr">
        <is>
          <t>7cd01c0a9d1ea68721a9c7516dd0e2c9</t>
        </is>
      </c>
      <c r="M7116" t="n">
        <v>111</v>
      </c>
      <c r="N7116" t="n">
        <v>111</v>
      </c>
    </row>
    <row r="7118">
      <c r="A7118" s="1">
        <f>== Cluster 110 – 3 Fragen – alle Fragen identisch ===</f>
        <v/>
      </c>
      <c r="B7118" s="1" t="n"/>
      <c r="C7118" s="1" t="n"/>
      <c r="D7118" s="1" t="n"/>
      <c r="E7118" s="1" t="n"/>
      <c r="F7118" s="1" t="n"/>
      <c r="G7118" s="1" t="n"/>
      <c r="H7118" s="1" t="n"/>
      <c r="I7118" s="1" t="n"/>
      <c r="J7118" s="1" t="n"/>
      <c r="K7118" s="1" t="n"/>
      <c r="L7118" s="1" t="n"/>
      <c r="M7118" s="1" t="n"/>
      <c r="N7118" s="1" t="n"/>
    </row>
    <row r="7119">
      <c r="A7119" t="inlineStr">
        <is>
          <t>ID_Wahl</t>
        </is>
      </c>
      <c r="B7119" t="inlineStr">
        <is>
          <t>Datum</t>
        </is>
      </c>
      <c r="C7119" t="inlineStr">
        <is>
          <t>Frage_ID</t>
        </is>
      </c>
      <c r="D7119" t="inlineStr">
        <is>
          <t>Frage_Text</t>
        </is>
      </c>
      <c r="E7119" t="inlineStr">
        <is>
          <t>Frage_Typ</t>
        </is>
      </c>
      <c r="F7119" t="inlineStr">
        <is>
          <t>Bereich_ID</t>
        </is>
      </c>
      <c r="G7119" t="inlineStr">
        <is>
          <t>Bereich</t>
        </is>
      </c>
      <c r="H7119" t="inlineStr">
        <is>
          <t>ID_gesamt</t>
        </is>
      </c>
      <c r="I7119" t="inlineStr">
        <is>
          <t>Sprache</t>
        </is>
      </c>
      <c r="J7119" t="inlineStr">
        <is>
          <t>Duplikat</t>
        </is>
      </c>
      <c r="K7119" t="inlineStr">
        <is>
          <t>Frage_Hash</t>
        </is>
      </c>
      <c r="L7119" t="inlineStr">
        <is>
          <t>Duplikat_Gruppe</t>
        </is>
      </c>
      <c r="M7119" t="inlineStr">
        <is>
          <t>Cluster_Duplikate</t>
        </is>
      </c>
      <c r="N7119" t="inlineStr">
        <is>
          <t>Cluster_Final</t>
        </is>
      </c>
    </row>
    <row r="7120">
      <c r="A7120" t="n">
        <v>5</v>
      </c>
      <c r="B7120" s="2" t="n">
        <v>43898</v>
      </c>
      <c r="C7120" t="n">
        <v>287</v>
      </c>
      <c r="D7120" t="inlineStr">
        <is>
          <t>Befürworten Sie die Einführung eines für alle Arbeitnehmenden gültigen Mindestlohnes von rund 4'000 CHF (pro Vollzeitstelle) im Kanton?</t>
        </is>
      </c>
      <c r="E7120" t="inlineStr">
        <is>
          <t>options4</t>
        </is>
      </c>
      <c r="F7120" t="n">
        <v>4514</v>
      </c>
      <c r="G7120" t="inlineStr">
        <is>
          <t>Wirtschaft &amp; Arbeit</t>
        </is>
      </c>
      <c r="H7120" t="inlineStr">
        <is>
          <t>Q00145</t>
        </is>
      </c>
      <c r="I7120" t="inlineStr">
        <is>
          <t>de</t>
        </is>
      </c>
      <c r="J7120" t="b">
        <v>1</v>
      </c>
      <c r="K7120" t="inlineStr">
        <is>
          <t>1f3a2d741379ab2a3e6d9fad8fb78051</t>
        </is>
      </c>
      <c r="L7120" t="inlineStr">
        <is>
          <t>1f3a2d741379ab2a3e6d9fad8fb78051</t>
        </is>
      </c>
      <c r="M7120" t="n">
        <v>110</v>
      </c>
      <c r="N7120" t="n">
        <v>110</v>
      </c>
    </row>
    <row r="7121">
      <c r="A7121" t="n">
        <v>230</v>
      </c>
      <c r="B7121" t="n">
        <v>2020</v>
      </c>
      <c r="C7121" t="n">
        <v>3502</v>
      </c>
      <c r="D7121" t="inlineStr">
        <is>
          <t>Befürworten Sie die Einführung eines für alle Arbeitnehmenden gültigen Mindestlohnes von rund 4'000 CHF (pro Vollzeitstelle) im Kanton?</t>
        </is>
      </c>
      <c r="E7121" t="inlineStr">
        <is>
          <t>Standard-4</t>
        </is>
      </c>
      <c r="F7121" t="n">
        <v>15</v>
      </c>
      <c r="G7121" t="inlineStr">
        <is>
          <t>Wirtschaft &amp; Arbeit</t>
        </is>
      </c>
      <c r="H7121" t="inlineStr">
        <is>
          <t>Q06204</t>
        </is>
      </c>
      <c r="I7121" t="inlineStr">
        <is>
          <t>de</t>
        </is>
      </c>
      <c r="J7121" t="b">
        <v>1</v>
      </c>
      <c r="K7121" t="inlineStr">
        <is>
          <t>1f3a2d741379ab2a3e6d9fad8fb78051</t>
        </is>
      </c>
      <c r="L7121" t="inlineStr">
        <is>
          <t>1f3a2d741379ab2a3e6d9fad8fb78051</t>
        </is>
      </c>
      <c r="M7121" t="n">
        <v>110</v>
      </c>
      <c r="N7121" t="n">
        <v>110</v>
      </c>
    </row>
    <row r="7122">
      <c r="A7122" t="n">
        <v>230</v>
      </c>
      <c r="B7122" t="n">
        <v>2020</v>
      </c>
      <c r="C7122" t="n">
        <v>3502</v>
      </c>
      <c r="D7122" t="inlineStr">
        <is>
          <t>Befürworten Sie die Einführung eines für alle Arbeitnehmenden gültigen Mindestlohnes von rund 4'000 CHF (pro Vollzeitstelle) im Kanton?</t>
        </is>
      </c>
      <c r="E7122" t="inlineStr">
        <is>
          <t>Standard-4</t>
        </is>
      </c>
      <c r="F7122" t="n">
        <v>15</v>
      </c>
      <c r="G7122" t="inlineStr">
        <is>
          <t>Wirtschaft &amp; Arbeit</t>
        </is>
      </c>
      <c r="H7122" t="inlineStr">
        <is>
          <t>Q08542</t>
        </is>
      </c>
      <c r="I7122" t="inlineStr">
        <is>
          <t>de</t>
        </is>
      </c>
      <c r="J7122" t="b">
        <v>1</v>
      </c>
      <c r="K7122" t="inlineStr">
        <is>
          <t>1f3a2d741379ab2a3e6d9fad8fb78051</t>
        </is>
      </c>
      <c r="L7122" t="inlineStr">
        <is>
          <t>1f3a2d741379ab2a3e6d9fad8fb78051</t>
        </is>
      </c>
      <c r="M7122" t="n">
        <v>110</v>
      </c>
      <c r="N7122" t="n">
        <v>110</v>
      </c>
    </row>
    <row r="7124">
      <c r="A7124" s="1">
        <f>== Cluster 463 – 3 Fragen – alle Fragen identisch ===</f>
        <v/>
      </c>
      <c r="B7124" s="1" t="n"/>
      <c r="C7124" s="1" t="n"/>
      <c r="D7124" s="1" t="n"/>
      <c r="E7124" s="1" t="n"/>
      <c r="F7124" s="1" t="n"/>
      <c r="G7124" s="1" t="n"/>
      <c r="H7124" s="1" t="n"/>
      <c r="I7124" s="1" t="n"/>
      <c r="J7124" s="1" t="n"/>
      <c r="K7124" s="1" t="n"/>
      <c r="L7124" s="1" t="n"/>
      <c r="M7124" s="1" t="n"/>
      <c r="N7124" s="1" t="n"/>
    </row>
    <row r="7125">
      <c r="A7125" t="inlineStr">
        <is>
          <t>ID_Wahl</t>
        </is>
      </c>
      <c r="B7125" t="inlineStr">
        <is>
          <t>Datum</t>
        </is>
      </c>
      <c r="C7125" t="inlineStr">
        <is>
          <t>Frage_ID</t>
        </is>
      </c>
      <c r="D7125" t="inlineStr">
        <is>
          <t>Frage_Text</t>
        </is>
      </c>
      <c r="E7125" t="inlineStr">
        <is>
          <t>Frage_Typ</t>
        </is>
      </c>
      <c r="F7125" t="inlineStr">
        <is>
          <t>Bereich_ID</t>
        </is>
      </c>
      <c r="G7125" t="inlineStr">
        <is>
          <t>Bereich</t>
        </is>
      </c>
      <c r="H7125" t="inlineStr">
        <is>
          <t>ID_gesamt</t>
        </is>
      </c>
      <c r="I7125" t="inlineStr">
        <is>
          <t>Sprache</t>
        </is>
      </c>
      <c r="J7125" t="inlineStr">
        <is>
          <t>Duplikat</t>
        </is>
      </c>
      <c r="K7125" t="inlineStr">
        <is>
          <t>Frage_Hash</t>
        </is>
      </c>
      <c r="L7125" t="inlineStr">
        <is>
          <t>Duplikat_Gruppe</t>
        </is>
      </c>
      <c r="M7125" t="inlineStr">
        <is>
          <t>Cluster_Duplikate</t>
        </is>
      </c>
      <c r="N7125" t="inlineStr">
        <is>
          <t>Cluster_Final</t>
        </is>
      </c>
    </row>
    <row r="7126">
      <c r="A7126" t="n">
        <v>105</v>
      </c>
      <c r="B7126" s="2" t="n">
        <v>44633</v>
      </c>
      <c r="C7126" t="n">
        <v>5473</v>
      </c>
      <c r="D7126" t="inlineStr">
        <is>
          <t>Soll die Schweiz die bilateralen Verträge mit der EU durch ein Freihandelsabkommen ersetzen (nach dem Vorbild des Brexit-Abkommens zwischen Grossbritannien und der EU?</t>
        </is>
      </c>
      <c r="E7126" t="inlineStr">
        <is>
          <t>options4</t>
        </is>
      </c>
      <c r="F7126" t="n">
        <v>4730</v>
      </c>
      <c r="G7126" t="inlineStr">
        <is>
          <t>Aussenbeziehungen</t>
        </is>
      </c>
      <c r="H7126" t="inlineStr">
        <is>
          <t>Q01877</t>
        </is>
      </c>
      <c r="I7126" t="inlineStr">
        <is>
          <t>de</t>
        </is>
      </c>
      <c r="J7126" t="b">
        <v>1</v>
      </c>
      <c r="K7126" t="inlineStr">
        <is>
          <t>bd54c838887320cc29c5c6a33e36b33c</t>
        </is>
      </c>
      <c r="L7126" t="inlineStr">
        <is>
          <t>bd54c838887320cc29c5c6a33e36b33c</t>
        </is>
      </c>
      <c r="M7126" t="n">
        <v>463</v>
      </c>
      <c r="N7126" t="n">
        <v>463</v>
      </c>
    </row>
    <row r="7127">
      <c r="A7127" t="n">
        <v>106</v>
      </c>
      <c r="B7127" s="2" t="n">
        <v>44633</v>
      </c>
      <c r="C7127" t="n">
        <v>5384</v>
      </c>
      <c r="D7127" t="inlineStr">
        <is>
          <t>Soll die Schweiz die bilateralen Verträge mit der EU durch ein Freihandelsabkommen ersetzen (nach dem Vorbild des Brexit-Abkommens zwischen Grossbritannien und der EU?</t>
        </is>
      </c>
      <c r="E7127" t="inlineStr">
        <is>
          <t>options4</t>
        </is>
      </c>
      <c r="F7127" t="n">
        <v>4728</v>
      </c>
      <c r="G7127" t="inlineStr">
        <is>
          <t>Aussenbeziehungen</t>
        </is>
      </c>
      <c r="H7127" t="inlineStr">
        <is>
          <t>Q01932</t>
        </is>
      </c>
      <c r="I7127" t="inlineStr">
        <is>
          <t>de</t>
        </is>
      </c>
      <c r="J7127" t="b">
        <v>1</v>
      </c>
      <c r="K7127" t="inlineStr">
        <is>
          <t>bd54c838887320cc29c5c6a33e36b33c</t>
        </is>
      </c>
      <c r="L7127" t="inlineStr">
        <is>
          <t>bd54c838887320cc29c5c6a33e36b33c</t>
        </is>
      </c>
      <c r="M7127" t="n">
        <v>463</v>
      </c>
      <c r="N7127" t="n">
        <v>463</v>
      </c>
    </row>
    <row r="7128">
      <c r="A7128" t="n">
        <v>512</v>
      </c>
      <c r="B7128" s="2" t="n">
        <v>44633</v>
      </c>
      <c r="C7128" t="n">
        <v>5385</v>
      </c>
      <c r="D7128" t="inlineStr">
        <is>
          <t>Soll die Schweiz die bilateralen Verträge mit der EU durch ein Freihandelsabkommen ersetzen (nach dem Vorbild des Brexit-Abkommens zwischen Grossbritannien und der EU?</t>
        </is>
      </c>
      <c r="E7128" t="inlineStr">
        <is>
          <t>options4</t>
        </is>
      </c>
      <c r="F7128" t="n">
        <v>4731</v>
      </c>
      <c r="G7128" t="inlineStr">
        <is>
          <t>Aussenbeziehungen</t>
        </is>
      </c>
      <c r="H7128" t="inlineStr">
        <is>
          <t>Q02575</t>
        </is>
      </c>
      <c r="I7128" t="inlineStr">
        <is>
          <t>de</t>
        </is>
      </c>
      <c r="J7128" t="b">
        <v>1</v>
      </c>
      <c r="K7128" t="inlineStr">
        <is>
          <t>bd54c838887320cc29c5c6a33e36b33c</t>
        </is>
      </c>
      <c r="L7128" t="inlineStr">
        <is>
          <t>bd54c838887320cc29c5c6a33e36b33c</t>
        </is>
      </c>
      <c r="M7128" t="n">
        <v>463</v>
      </c>
      <c r="N7128" t="n">
        <v>463</v>
      </c>
    </row>
    <row r="7130">
      <c r="A7130" s="1">
        <f>== Cluster 462 – 3 Fragen – alle Fragen identisch ===</f>
        <v/>
      </c>
      <c r="B7130" s="1" t="n"/>
      <c r="C7130" s="1" t="n"/>
      <c r="D7130" s="1" t="n"/>
      <c r="E7130" s="1" t="n"/>
      <c r="F7130" s="1" t="n"/>
      <c r="G7130" s="1" t="n"/>
      <c r="H7130" s="1" t="n"/>
      <c r="I7130" s="1" t="n"/>
      <c r="J7130" s="1" t="n"/>
      <c r="K7130" s="1" t="n"/>
      <c r="L7130" s="1" t="n"/>
      <c r="M7130" s="1" t="n"/>
      <c r="N7130" s="1" t="n"/>
    </row>
    <row r="7131">
      <c r="A7131" t="inlineStr">
        <is>
          <t>ID_Wahl</t>
        </is>
      </c>
      <c r="B7131" t="inlineStr">
        <is>
          <t>Datum</t>
        </is>
      </c>
      <c r="C7131" t="inlineStr">
        <is>
          <t>Frage_ID</t>
        </is>
      </c>
      <c r="D7131" t="inlineStr">
        <is>
          <t>Frage_Text</t>
        </is>
      </c>
      <c r="E7131" t="inlineStr">
        <is>
          <t>Frage_Typ</t>
        </is>
      </c>
      <c r="F7131" t="inlineStr">
        <is>
          <t>Bereich_ID</t>
        </is>
      </c>
      <c r="G7131" t="inlineStr">
        <is>
          <t>Bereich</t>
        </is>
      </c>
      <c r="H7131" t="inlineStr">
        <is>
          <t>ID_gesamt</t>
        </is>
      </c>
      <c r="I7131" t="inlineStr">
        <is>
          <t>Sprache</t>
        </is>
      </c>
      <c r="J7131" t="inlineStr">
        <is>
          <t>Duplikat</t>
        </is>
      </c>
      <c r="K7131" t="inlineStr">
        <is>
          <t>Frage_Hash</t>
        </is>
      </c>
      <c r="L7131" t="inlineStr">
        <is>
          <t>Duplikat_Gruppe</t>
        </is>
      </c>
      <c r="M7131" t="inlineStr">
        <is>
          <t>Cluster_Duplikate</t>
        </is>
      </c>
      <c r="N7131" t="inlineStr">
        <is>
          <t>Cluster_Final</t>
        </is>
      </c>
    </row>
    <row r="7132">
      <c r="A7132" t="n">
        <v>105</v>
      </c>
      <c r="B7132" s="2" t="n">
        <v>44633</v>
      </c>
      <c r="C7132" t="n">
        <v>5459</v>
      </c>
      <c r="D7132" t="inlineStr">
        <is>
          <t>Sollen nicht mehr verwendete Gebäude in der Landwirtschaftszone (z.B. Ställe/Scheunen) einfacher als Ferien- und Wohnhäuser genutzt werden können?</t>
        </is>
      </c>
      <c r="E7132" t="inlineStr">
        <is>
          <t>options4</t>
        </is>
      </c>
      <c r="F7132" t="n">
        <v>5583</v>
      </c>
      <c r="G7132" t="inlineStr">
        <is>
          <t>Raumplanung</t>
        </is>
      </c>
      <c r="H7132" t="inlineStr">
        <is>
          <t>Q01870</t>
        </is>
      </c>
      <c r="I7132" t="inlineStr">
        <is>
          <t>de</t>
        </is>
      </c>
      <c r="J7132" t="b">
        <v>1</v>
      </c>
      <c r="K7132" t="inlineStr">
        <is>
          <t>40e96b760f6b141bd11bed37549c58f6</t>
        </is>
      </c>
      <c r="L7132" t="inlineStr">
        <is>
          <t>40e96b760f6b141bd11bed37549c58f6</t>
        </is>
      </c>
      <c r="M7132" t="n">
        <v>462</v>
      </c>
      <c r="N7132" t="n">
        <v>462</v>
      </c>
    </row>
    <row r="7133">
      <c r="A7133" t="n">
        <v>106</v>
      </c>
      <c r="B7133" s="2" t="n">
        <v>44633</v>
      </c>
      <c r="C7133" t="n">
        <v>5370</v>
      </c>
      <c r="D7133" t="inlineStr">
        <is>
          <t>Sollen nicht mehr verwendete Gebäude in der Landwirtschaftszone (z.B. Ställe/Scheunen) einfacher als Ferien- und Wohnhäuser genutzt werden können?</t>
        </is>
      </c>
      <c r="E7133" t="inlineStr">
        <is>
          <t>options4</t>
        </is>
      </c>
      <c r="F7133" t="n">
        <v>5581</v>
      </c>
      <c r="G7133" t="inlineStr">
        <is>
          <t>Raumplanung</t>
        </is>
      </c>
      <c r="H7133" t="inlineStr">
        <is>
          <t>Q01925</t>
        </is>
      </c>
      <c r="I7133" t="inlineStr">
        <is>
          <t>de</t>
        </is>
      </c>
      <c r="J7133" t="b">
        <v>1</v>
      </c>
      <c r="K7133" t="inlineStr">
        <is>
          <t>40e96b760f6b141bd11bed37549c58f6</t>
        </is>
      </c>
      <c r="L7133" t="inlineStr">
        <is>
          <t>40e96b760f6b141bd11bed37549c58f6</t>
        </is>
      </c>
      <c r="M7133" t="n">
        <v>462</v>
      </c>
      <c r="N7133" t="n">
        <v>462</v>
      </c>
    </row>
    <row r="7134">
      <c r="A7134" t="n">
        <v>512</v>
      </c>
      <c r="B7134" s="2" t="n">
        <v>44633</v>
      </c>
      <c r="C7134" t="n">
        <v>5371</v>
      </c>
      <c r="D7134" t="inlineStr">
        <is>
          <t>Sollen nicht mehr verwendete Gebäude in der Landwirtschaftszone (z.B. Ställe/Scheunen) einfacher als Ferien- und Wohnhäuser genutzt werden können?</t>
        </is>
      </c>
      <c r="E7134" t="inlineStr">
        <is>
          <t>options4</t>
        </is>
      </c>
      <c r="F7134" t="n">
        <v>5584</v>
      </c>
      <c r="G7134" t="inlineStr">
        <is>
          <t>Raumplanung</t>
        </is>
      </c>
      <c r="H7134" t="inlineStr">
        <is>
          <t>Q02568</t>
        </is>
      </c>
      <c r="I7134" t="inlineStr">
        <is>
          <t>de</t>
        </is>
      </c>
      <c r="J7134" t="b">
        <v>1</v>
      </c>
      <c r="K7134" t="inlineStr">
        <is>
          <t>40e96b760f6b141bd11bed37549c58f6</t>
        </is>
      </c>
      <c r="L7134" t="inlineStr">
        <is>
          <t>40e96b760f6b141bd11bed37549c58f6</t>
        </is>
      </c>
      <c r="M7134" t="n">
        <v>462</v>
      </c>
      <c r="N7134" t="n">
        <v>462</v>
      </c>
    </row>
    <row r="7136">
      <c r="A7136" s="1">
        <f>== Cluster 461 – 3 Fragen – alle Fragen identisch ===</f>
        <v/>
      </c>
      <c r="B7136" s="1" t="n"/>
      <c r="C7136" s="1" t="n"/>
      <c r="D7136" s="1" t="n"/>
      <c r="E7136" s="1" t="n"/>
      <c r="F7136" s="1" t="n"/>
      <c r="G7136" s="1" t="n"/>
      <c r="H7136" s="1" t="n"/>
      <c r="I7136" s="1" t="n"/>
      <c r="J7136" s="1" t="n"/>
      <c r="K7136" s="1" t="n"/>
      <c r="L7136" s="1" t="n"/>
      <c r="M7136" s="1" t="n"/>
      <c r="N7136" s="1" t="n"/>
    </row>
    <row r="7137">
      <c r="A7137" t="inlineStr">
        <is>
          <t>ID_Wahl</t>
        </is>
      </c>
      <c r="B7137" t="inlineStr">
        <is>
          <t>Datum</t>
        </is>
      </c>
      <c r="C7137" t="inlineStr">
        <is>
          <t>Frage_ID</t>
        </is>
      </c>
      <c r="D7137" t="inlineStr">
        <is>
          <t>Frage_Text</t>
        </is>
      </c>
      <c r="E7137" t="inlineStr">
        <is>
          <t>Frage_Typ</t>
        </is>
      </c>
      <c r="F7137" t="inlineStr">
        <is>
          <t>Bereich_ID</t>
        </is>
      </c>
      <c r="G7137" t="inlineStr">
        <is>
          <t>Bereich</t>
        </is>
      </c>
      <c r="H7137" t="inlineStr">
        <is>
          <t>ID_gesamt</t>
        </is>
      </c>
      <c r="I7137" t="inlineStr">
        <is>
          <t>Sprache</t>
        </is>
      </c>
      <c r="J7137" t="inlineStr">
        <is>
          <t>Duplikat</t>
        </is>
      </c>
      <c r="K7137" t="inlineStr">
        <is>
          <t>Frage_Hash</t>
        </is>
      </c>
      <c r="L7137" t="inlineStr">
        <is>
          <t>Duplikat_Gruppe</t>
        </is>
      </c>
      <c r="M7137" t="inlineStr">
        <is>
          <t>Cluster_Duplikate</t>
        </is>
      </c>
      <c r="N7137" t="inlineStr">
        <is>
          <t>Cluster_Final</t>
        </is>
      </c>
    </row>
    <row r="7138">
      <c r="A7138" t="n">
        <v>105</v>
      </c>
      <c r="B7138" s="2" t="n">
        <v>44633</v>
      </c>
      <c r="C7138" t="n">
        <v>5457</v>
      </c>
      <c r="D7138" t="inlineStr">
        <is>
          <t>Sollen im Kanton vermehrt Tempo 30- und Tempo 20-Zonen (Begegnungszonen) eingerichtet werden?</t>
        </is>
      </c>
      <c r="E7138" t="inlineStr">
        <is>
          <t>options4</t>
        </is>
      </c>
      <c r="F7138" t="n">
        <v>5583</v>
      </c>
      <c r="G7138" t="inlineStr">
        <is>
          <t>Raumplanung</t>
        </is>
      </c>
      <c r="H7138" t="inlineStr">
        <is>
          <t>Q01869</t>
        </is>
      </c>
      <c r="I7138" t="inlineStr">
        <is>
          <t>de</t>
        </is>
      </c>
      <c r="J7138" t="b">
        <v>1</v>
      </c>
      <c r="K7138" t="inlineStr">
        <is>
          <t>00fb94ad23b10a90ea48adceb74d6f78</t>
        </is>
      </c>
      <c r="L7138" t="inlineStr">
        <is>
          <t>00fb94ad23b10a90ea48adceb74d6f78</t>
        </is>
      </c>
      <c r="M7138" t="n">
        <v>461</v>
      </c>
      <c r="N7138" t="n">
        <v>461</v>
      </c>
    </row>
    <row r="7139">
      <c r="A7139" t="n">
        <v>106</v>
      </c>
      <c r="B7139" s="2" t="n">
        <v>44633</v>
      </c>
      <c r="C7139" t="n">
        <v>5366</v>
      </c>
      <c r="D7139" t="inlineStr">
        <is>
          <t>Sollen im Kanton vermehrt Tempo 30- und Tempo 20-Zonen (Begegnungszonen) eingerichtet werden?</t>
        </is>
      </c>
      <c r="E7139" t="inlineStr">
        <is>
          <t>options4</t>
        </is>
      </c>
      <c r="F7139" t="n">
        <v>5581</v>
      </c>
      <c r="G7139" t="inlineStr">
        <is>
          <t>Raumplanung</t>
        </is>
      </c>
      <c r="H7139" t="inlineStr">
        <is>
          <t>Q01923</t>
        </is>
      </c>
      <c r="I7139" t="inlineStr">
        <is>
          <t>de</t>
        </is>
      </c>
      <c r="J7139" t="b">
        <v>1</v>
      </c>
      <c r="K7139" t="inlineStr">
        <is>
          <t>00fb94ad23b10a90ea48adceb74d6f78</t>
        </is>
      </c>
      <c r="L7139" t="inlineStr">
        <is>
          <t>00fb94ad23b10a90ea48adceb74d6f78</t>
        </is>
      </c>
      <c r="M7139" t="n">
        <v>461</v>
      </c>
      <c r="N7139" t="n">
        <v>461</v>
      </c>
    </row>
    <row r="7140">
      <c r="A7140" t="n">
        <v>512</v>
      </c>
      <c r="B7140" s="2" t="n">
        <v>44633</v>
      </c>
      <c r="C7140" t="n">
        <v>5367</v>
      </c>
      <c r="D7140" t="inlineStr">
        <is>
          <t>Sollen im Kanton vermehrt Tempo 30- und Tempo 20-Zonen (Begegnungszonen) eingerichtet werden?</t>
        </is>
      </c>
      <c r="E7140" t="inlineStr">
        <is>
          <t>options4</t>
        </is>
      </c>
      <c r="F7140" t="n">
        <v>5584</v>
      </c>
      <c r="G7140" t="inlineStr">
        <is>
          <t>Raumplanung</t>
        </is>
      </c>
      <c r="H7140" t="inlineStr">
        <is>
          <t>Q02566</t>
        </is>
      </c>
      <c r="I7140" t="inlineStr">
        <is>
          <t>de</t>
        </is>
      </c>
      <c r="J7140" t="b">
        <v>1</v>
      </c>
      <c r="K7140" t="inlineStr">
        <is>
          <t>00fb94ad23b10a90ea48adceb74d6f78</t>
        </is>
      </c>
      <c r="L7140" t="inlineStr">
        <is>
          <t>00fb94ad23b10a90ea48adceb74d6f78</t>
        </is>
      </c>
      <c r="M7140" t="n">
        <v>461</v>
      </c>
      <c r="N7140" t="n">
        <v>461</v>
      </c>
    </row>
    <row r="7142">
      <c r="A7142" s="1">
        <f>== Cluster 460 – 3 Fragen – alle Fragen identisch ===</f>
        <v/>
      </c>
      <c r="B7142" s="1" t="n"/>
      <c r="C7142" s="1" t="n"/>
      <c r="D7142" s="1" t="n"/>
      <c r="E7142" s="1" t="n"/>
      <c r="F7142" s="1" t="n"/>
      <c r="G7142" s="1" t="n"/>
      <c r="H7142" s="1" t="n"/>
      <c r="I7142" s="1" t="n"/>
      <c r="J7142" s="1" t="n"/>
      <c r="K7142" s="1" t="n"/>
      <c r="L7142" s="1" t="n"/>
      <c r="M7142" s="1" t="n"/>
      <c r="N7142" s="1" t="n"/>
    </row>
    <row r="7143">
      <c r="A7143" t="inlineStr">
        <is>
          <t>ID_Wahl</t>
        </is>
      </c>
      <c r="B7143" t="inlineStr">
        <is>
          <t>Datum</t>
        </is>
      </c>
      <c r="C7143" t="inlineStr">
        <is>
          <t>Frage_ID</t>
        </is>
      </c>
      <c r="D7143" t="inlineStr">
        <is>
          <t>Frage_Text</t>
        </is>
      </c>
      <c r="E7143" t="inlineStr">
        <is>
          <t>Frage_Typ</t>
        </is>
      </c>
      <c r="F7143" t="inlineStr">
        <is>
          <t>Bereich_ID</t>
        </is>
      </c>
      <c r="G7143" t="inlineStr">
        <is>
          <t>Bereich</t>
        </is>
      </c>
      <c r="H7143" t="inlineStr">
        <is>
          <t>ID_gesamt</t>
        </is>
      </c>
      <c r="I7143" t="inlineStr">
        <is>
          <t>Sprache</t>
        </is>
      </c>
      <c r="J7143" t="inlineStr">
        <is>
          <t>Duplikat</t>
        </is>
      </c>
      <c r="K7143" t="inlineStr">
        <is>
          <t>Frage_Hash</t>
        </is>
      </c>
      <c r="L7143" t="inlineStr">
        <is>
          <t>Duplikat_Gruppe</t>
        </is>
      </c>
      <c r="M7143" t="inlineStr">
        <is>
          <t>Cluster_Duplikate</t>
        </is>
      </c>
      <c r="N7143" t="inlineStr">
        <is>
          <t>Cluster_Final</t>
        </is>
      </c>
    </row>
    <row r="7144">
      <c r="A7144" t="n">
        <v>105</v>
      </c>
      <c r="B7144" s="2" t="n">
        <v>44633</v>
      </c>
      <c r="C7144" t="n">
        <v>5443</v>
      </c>
      <c r="D7144" t="inlineStr">
        <is>
          <t>Sollen die Schutzbestimmungen für Grossraubtiere (Luchs, Wolf, Bär) gelockert werden?</t>
        </is>
      </c>
      <c r="E7144" t="inlineStr">
        <is>
          <t>options4</t>
        </is>
      </c>
      <c r="F7144" t="n">
        <v>5538</v>
      </c>
      <c r="G7144" t="inlineStr">
        <is>
          <t>Energie &amp; Umwelt</t>
        </is>
      </c>
      <c r="H7144" t="inlineStr">
        <is>
          <t>Q01862</t>
        </is>
      </c>
      <c r="I7144" t="inlineStr">
        <is>
          <t>de</t>
        </is>
      </c>
      <c r="J7144" t="b">
        <v>1</v>
      </c>
      <c r="K7144" t="inlineStr">
        <is>
          <t>ed0d547ac3b23755d969e6840417cae9</t>
        </is>
      </c>
      <c r="L7144" t="inlineStr">
        <is>
          <t>ed0d547ac3b23755d969e6840417cae9</t>
        </is>
      </c>
      <c r="M7144" t="n">
        <v>460</v>
      </c>
      <c r="N7144" t="n">
        <v>460</v>
      </c>
    </row>
    <row r="7145">
      <c r="A7145" t="n">
        <v>106</v>
      </c>
      <c r="B7145" s="2" t="n">
        <v>44633</v>
      </c>
      <c r="C7145" t="n">
        <v>5334</v>
      </c>
      <c r="D7145" t="inlineStr">
        <is>
          <t>Sollen die Schutzbestimmungen für Grossraubtiere (Luchs, Wolf, Bär) gelockert werden?</t>
        </is>
      </c>
      <c r="E7145" t="inlineStr">
        <is>
          <t>options4</t>
        </is>
      </c>
      <c r="F7145" t="n">
        <v>5536</v>
      </c>
      <c r="G7145" t="inlineStr">
        <is>
          <t>Energie &amp; Umwelt</t>
        </is>
      </c>
      <c r="H7145" t="inlineStr">
        <is>
          <t>Q01917</t>
        </is>
      </c>
      <c r="I7145" t="inlineStr">
        <is>
          <t>de</t>
        </is>
      </c>
      <c r="J7145" t="b">
        <v>1</v>
      </c>
      <c r="K7145" t="inlineStr">
        <is>
          <t>ed0d547ac3b23755d969e6840417cae9</t>
        </is>
      </c>
      <c r="L7145" t="inlineStr">
        <is>
          <t>ed0d547ac3b23755d969e6840417cae9</t>
        </is>
      </c>
      <c r="M7145" t="n">
        <v>460</v>
      </c>
      <c r="N7145" t="n">
        <v>460</v>
      </c>
    </row>
    <row r="7146">
      <c r="A7146" t="n">
        <v>512</v>
      </c>
      <c r="B7146" s="2" t="n">
        <v>44633</v>
      </c>
      <c r="C7146" t="n">
        <v>5335</v>
      </c>
      <c r="D7146" t="inlineStr">
        <is>
          <t>Sollen die Schutzbestimmungen für Grossraubtiere (Luchs, Wolf, Bär) gelockert werden?</t>
        </is>
      </c>
      <c r="E7146" t="inlineStr">
        <is>
          <t>options4</t>
        </is>
      </c>
      <c r="F7146" t="n">
        <v>5539</v>
      </c>
      <c r="G7146" t="inlineStr">
        <is>
          <t>Energie &amp; Umwelt</t>
        </is>
      </c>
      <c r="H7146" t="inlineStr">
        <is>
          <t>Q02560</t>
        </is>
      </c>
      <c r="I7146" t="inlineStr">
        <is>
          <t>de</t>
        </is>
      </c>
      <c r="J7146" t="b">
        <v>1</v>
      </c>
      <c r="K7146" t="inlineStr">
        <is>
          <t>ed0d547ac3b23755d969e6840417cae9</t>
        </is>
      </c>
      <c r="L7146" t="inlineStr">
        <is>
          <t>ed0d547ac3b23755d969e6840417cae9</t>
        </is>
      </c>
      <c r="M7146" t="n">
        <v>460</v>
      </c>
      <c r="N7146" t="n">
        <v>460</v>
      </c>
    </row>
    <row r="7148">
      <c r="A7148" s="1">
        <f>== Cluster 459 – 3 Fragen – alle Fragen identisch ===</f>
        <v/>
      </c>
      <c r="B7148" s="1" t="n"/>
      <c r="C7148" s="1" t="n"/>
      <c r="D7148" s="1" t="n"/>
      <c r="E7148" s="1" t="n"/>
      <c r="F7148" s="1" t="n"/>
      <c r="G7148" s="1" t="n"/>
      <c r="H7148" s="1" t="n"/>
      <c r="I7148" s="1" t="n"/>
      <c r="J7148" s="1" t="n"/>
      <c r="K7148" s="1" t="n"/>
      <c r="L7148" s="1" t="n"/>
      <c r="M7148" s="1" t="n"/>
      <c r="N7148" s="1" t="n"/>
    </row>
    <row r="7149">
      <c r="A7149" t="inlineStr">
        <is>
          <t>ID_Wahl</t>
        </is>
      </c>
      <c r="B7149" t="inlineStr">
        <is>
          <t>Datum</t>
        </is>
      </c>
      <c r="C7149" t="inlineStr">
        <is>
          <t>Frage_ID</t>
        </is>
      </c>
      <c r="D7149" t="inlineStr">
        <is>
          <t>Frage_Text</t>
        </is>
      </c>
      <c r="E7149" t="inlineStr">
        <is>
          <t>Frage_Typ</t>
        </is>
      </c>
      <c r="F7149" t="inlineStr">
        <is>
          <t>Bereich_ID</t>
        </is>
      </c>
      <c r="G7149" t="inlineStr">
        <is>
          <t>Bereich</t>
        </is>
      </c>
      <c r="H7149" t="inlineStr">
        <is>
          <t>ID_gesamt</t>
        </is>
      </c>
      <c r="I7149" t="inlineStr">
        <is>
          <t>Sprache</t>
        </is>
      </c>
      <c r="J7149" t="inlineStr">
        <is>
          <t>Duplikat</t>
        </is>
      </c>
      <c r="K7149" t="inlineStr">
        <is>
          <t>Frage_Hash</t>
        </is>
      </c>
      <c r="L7149" t="inlineStr">
        <is>
          <t>Duplikat_Gruppe</t>
        </is>
      </c>
      <c r="M7149" t="inlineStr">
        <is>
          <t>Cluster_Duplikate</t>
        </is>
      </c>
      <c r="N7149" t="inlineStr">
        <is>
          <t>Cluster_Final</t>
        </is>
      </c>
    </row>
    <row r="7150">
      <c r="A7150" t="n">
        <v>105</v>
      </c>
      <c r="B7150" s="2" t="n">
        <v>44633</v>
      </c>
      <c r="C7150" t="n">
        <v>5441</v>
      </c>
      <c r="D7150" t="inlineStr">
        <is>
          <t>Befürworten Sie ein Verbot von Heizungen mit fossilen Energieträgern (Erdöl und Erdgas) bei Neubauten und Ersatz bisheriger Anlagen?</t>
        </is>
      </c>
      <c r="E7150" t="inlineStr">
        <is>
          <t>options4</t>
        </is>
      </c>
      <c r="F7150" t="n">
        <v>5538</v>
      </c>
      <c r="G7150" t="inlineStr">
        <is>
          <t>Energie &amp; Umwelt</t>
        </is>
      </c>
      <c r="H7150" t="inlineStr">
        <is>
          <t>Q01861</t>
        </is>
      </c>
      <c r="I7150" t="inlineStr">
        <is>
          <t>de</t>
        </is>
      </c>
      <c r="J7150" t="b">
        <v>1</v>
      </c>
      <c r="K7150" t="inlineStr">
        <is>
          <t>a2397ef95a3db17f568d3046e026ed5e</t>
        </is>
      </c>
      <c r="L7150" t="inlineStr">
        <is>
          <t>a2397ef95a3db17f568d3046e026ed5e</t>
        </is>
      </c>
      <c r="M7150" t="n">
        <v>459</v>
      </c>
      <c r="N7150" t="n">
        <v>459</v>
      </c>
    </row>
    <row r="7151">
      <c r="A7151" t="n">
        <v>106</v>
      </c>
      <c r="B7151" s="2" t="n">
        <v>44633</v>
      </c>
      <c r="C7151" t="n">
        <v>5332</v>
      </c>
      <c r="D7151" t="inlineStr">
        <is>
          <t>Befürworten Sie ein Verbot von Heizungen mit fossilen Energieträgern (Erdöl und Erdgas) bei Neubauten und Ersatz bisheriger Anlagen?</t>
        </is>
      </c>
      <c r="E7151" t="inlineStr">
        <is>
          <t>options4</t>
        </is>
      </c>
      <c r="F7151" t="n">
        <v>5536</v>
      </c>
      <c r="G7151" t="inlineStr">
        <is>
          <t>Energie &amp; Umwelt</t>
        </is>
      </c>
      <c r="H7151" t="inlineStr">
        <is>
          <t>Q01916</t>
        </is>
      </c>
      <c r="I7151" t="inlineStr">
        <is>
          <t>de</t>
        </is>
      </c>
      <c r="J7151" t="b">
        <v>1</v>
      </c>
      <c r="K7151" t="inlineStr">
        <is>
          <t>a2397ef95a3db17f568d3046e026ed5e</t>
        </is>
      </c>
      <c r="L7151" t="inlineStr">
        <is>
          <t>a2397ef95a3db17f568d3046e026ed5e</t>
        </is>
      </c>
      <c r="M7151" t="n">
        <v>459</v>
      </c>
      <c r="N7151" t="n">
        <v>459</v>
      </c>
    </row>
    <row r="7152">
      <c r="A7152" t="n">
        <v>512</v>
      </c>
      <c r="B7152" s="2" t="n">
        <v>44633</v>
      </c>
      <c r="C7152" t="n">
        <v>5333</v>
      </c>
      <c r="D7152" t="inlineStr">
        <is>
          <t>Befürworten Sie ein Verbot von Heizungen mit fossilen Energieträgern (Erdöl und Erdgas) bei Neubauten und Ersatz bisheriger Anlagen?</t>
        </is>
      </c>
      <c r="E7152" t="inlineStr">
        <is>
          <t>options4</t>
        </is>
      </c>
      <c r="F7152" t="n">
        <v>5539</v>
      </c>
      <c r="G7152" t="inlineStr">
        <is>
          <t>Energie &amp; Umwelt</t>
        </is>
      </c>
      <c r="H7152" t="inlineStr">
        <is>
          <t>Q02559</t>
        </is>
      </c>
      <c r="I7152" t="inlineStr">
        <is>
          <t>de</t>
        </is>
      </c>
      <c r="J7152" t="b">
        <v>1</v>
      </c>
      <c r="K7152" t="inlineStr">
        <is>
          <t>a2397ef95a3db17f568d3046e026ed5e</t>
        </is>
      </c>
      <c r="L7152" t="inlineStr">
        <is>
          <t>a2397ef95a3db17f568d3046e026ed5e</t>
        </is>
      </c>
      <c r="M7152" t="n">
        <v>459</v>
      </c>
      <c r="N7152" t="n">
        <v>459</v>
      </c>
    </row>
    <row r="7154">
      <c r="A7154" s="1">
        <f>== Cluster 457 – 3 Fragen – alle Fragen identisch ===</f>
        <v/>
      </c>
      <c r="B7154" s="1" t="n"/>
      <c r="C7154" s="1" t="n"/>
      <c r="D7154" s="1" t="n"/>
      <c r="E7154" s="1" t="n"/>
      <c r="F7154" s="1" t="n"/>
      <c r="G7154" s="1" t="n"/>
      <c r="H7154" s="1" t="n"/>
      <c r="I7154" s="1" t="n"/>
      <c r="J7154" s="1" t="n"/>
      <c r="K7154" s="1" t="n"/>
      <c r="L7154" s="1" t="n"/>
      <c r="M7154" s="1" t="n"/>
      <c r="N7154" s="1" t="n"/>
    </row>
    <row r="7155">
      <c r="A7155" t="inlineStr">
        <is>
          <t>ID_Wahl</t>
        </is>
      </c>
      <c r="B7155" t="inlineStr">
        <is>
          <t>Datum</t>
        </is>
      </c>
      <c r="C7155" t="inlineStr">
        <is>
          <t>Frage_ID</t>
        </is>
      </c>
      <c r="D7155" t="inlineStr">
        <is>
          <t>Frage_Text</t>
        </is>
      </c>
      <c r="E7155" t="inlineStr">
        <is>
          <t>Frage_Typ</t>
        </is>
      </c>
      <c r="F7155" t="inlineStr">
        <is>
          <t>Bereich_ID</t>
        </is>
      </c>
      <c r="G7155" t="inlineStr">
        <is>
          <t>Bereich</t>
        </is>
      </c>
      <c r="H7155" t="inlineStr">
        <is>
          <t>ID_gesamt</t>
        </is>
      </c>
      <c r="I7155" t="inlineStr">
        <is>
          <t>Sprache</t>
        </is>
      </c>
      <c r="J7155" t="inlineStr">
        <is>
          <t>Duplikat</t>
        </is>
      </c>
      <c r="K7155" t="inlineStr">
        <is>
          <t>Frage_Hash</t>
        </is>
      </c>
      <c r="L7155" t="inlineStr">
        <is>
          <t>Duplikat_Gruppe</t>
        </is>
      </c>
      <c r="M7155" t="inlineStr">
        <is>
          <t>Cluster_Duplikate</t>
        </is>
      </c>
      <c r="N7155" t="inlineStr">
        <is>
          <t>Cluster_Final</t>
        </is>
      </c>
    </row>
    <row r="7156">
      <c r="A7156" t="n">
        <v>105</v>
      </c>
      <c r="B7156" s="2" t="n">
        <v>44633</v>
      </c>
      <c r="C7156" t="n">
        <v>5417</v>
      </c>
      <c r="D7156" t="inlineStr">
        <is>
          <t>Soll sich der Kanton aus der Kulturförderung zurückziehen?</t>
        </is>
      </c>
      <c r="E7156" t="inlineStr">
        <is>
          <t>options4</t>
        </is>
      </c>
      <c r="F7156" t="n">
        <v>5043</v>
      </c>
      <c r="G7156" t="inlineStr">
        <is>
          <t>Gesellschaft, Kultur &amp; Ethik</t>
        </is>
      </c>
      <c r="H7156" t="inlineStr">
        <is>
          <t>Q01849</t>
        </is>
      </c>
      <c r="I7156" t="inlineStr">
        <is>
          <t>de</t>
        </is>
      </c>
      <c r="J7156" t="b">
        <v>1</v>
      </c>
      <c r="K7156" t="inlineStr">
        <is>
          <t>e4bbb9c1a143d2207e03bf2842232b1d</t>
        </is>
      </c>
      <c r="L7156" t="inlineStr">
        <is>
          <t>e4bbb9c1a143d2207e03bf2842232b1d</t>
        </is>
      </c>
      <c r="M7156" t="n">
        <v>457</v>
      </c>
      <c r="N7156" t="n">
        <v>457</v>
      </c>
    </row>
    <row r="7157">
      <c r="A7157" t="n">
        <v>106</v>
      </c>
      <c r="B7157" s="2" t="n">
        <v>44633</v>
      </c>
      <c r="C7157" t="n">
        <v>5308</v>
      </c>
      <c r="D7157" t="inlineStr">
        <is>
          <t>Soll sich der Kanton aus der Kulturförderung zurückziehen?</t>
        </is>
      </c>
      <c r="E7157" t="inlineStr">
        <is>
          <t>options4</t>
        </is>
      </c>
      <c r="F7157" t="n">
        <v>5041</v>
      </c>
      <c r="G7157" t="inlineStr">
        <is>
          <t>Gesellschaft, Kultur &amp; Ethik</t>
        </is>
      </c>
      <c r="H7157" t="inlineStr">
        <is>
          <t>Q01904</t>
        </is>
      </c>
      <c r="I7157" t="inlineStr">
        <is>
          <t>de</t>
        </is>
      </c>
      <c r="J7157" t="b">
        <v>1</v>
      </c>
      <c r="K7157" t="inlineStr">
        <is>
          <t>e4bbb9c1a143d2207e03bf2842232b1d</t>
        </is>
      </c>
      <c r="L7157" t="inlineStr">
        <is>
          <t>e4bbb9c1a143d2207e03bf2842232b1d</t>
        </is>
      </c>
      <c r="M7157" t="n">
        <v>457</v>
      </c>
      <c r="N7157" t="n">
        <v>457</v>
      </c>
    </row>
    <row r="7158">
      <c r="A7158" t="n">
        <v>512</v>
      </c>
      <c r="B7158" s="2" t="n">
        <v>44633</v>
      </c>
      <c r="C7158" t="n">
        <v>5309</v>
      </c>
      <c r="D7158" t="inlineStr">
        <is>
          <t>Soll sich der Kanton aus der Kulturförderung zurückziehen?</t>
        </is>
      </c>
      <c r="E7158" t="inlineStr">
        <is>
          <t>options4</t>
        </is>
      </c>
      <c r="F7158" t="n">
        <v>5044</v>
      </c>
      <c r="G7158" t="inlineStr">
        <is>
          <t>Gesellschaft, Kultur &amp; Ethik</t>
        </is>
      </c>
      <c r="H7158" t="inlineStr">
        <is>
          <t>Q02547</t>
        </is>
      </c>
      <c r="I7158" t="inlineStr">
        <is>
          <t>de</t>
        </is>
      </c>
      <c r="J7158" t="b">
        <v>1</v>
      </c>
      <c r="K7158" t="inlineStr">
        <is>
          <t>e4bbb9c1a143d2207e03bf2842232b1d</t>
        </is>
      </c>
      <c r="L7158" t="inlineStr">
        <is>
          <t>e4bbb9c1a143d2207e03bf2842232b1d</t>
        </is>
      </c>
      <c r="M7158" t="n">
        <v>457</v>
      </c>
      <c r="N7158" t="n">
        <v>457</v>
      </c>
    </row>
    <row r="7160">
      <c r="A7160" s="1">
        <f>== Cluster 456 – 3 Fragen – alle Fragen identisch ===</f>
        <v/>
      </c>
      <c r="B7160" s="1" t="n"/>
      <c r="C7160" s="1" t="n"/>
      <c r="D7160" s="1" t="n"/>
      <c r="E7160" s="1" t="n"/>
      <c r="F7160" s="1" t="n"/>
      <c r="G7160" s="1" t="n"/>
      <c r="H7160" s="1" t="n"/>
      <c r="I7160" s="1" t="n"/>
      <c r="J7160" s="1" t="n"/>
      <c r="K7160" s="1" t="n"/>
      <c r="L7160" s="1" t="n"/>
      <c r="M7160" s="1" t="n"/>
      <c r="N7160" s="1" t="n"/>
    </row>
    <row r="7161">
      <c r="A7161" t="inlineStr">
        <is>
          <t>ID_Wahl</t>
        </is>
      </c>
      <c r="B7161" t="inlineStr">
        <is>
          <t>Datum</t>
        </is>
      </c>
      <c r="C7161" t="inlineStr">
        <is>
          <t>Frage_ID</t>
        </is>
      </c>
      <c r="D7161" t="inlineStr">
        <is>
          <t>Frage_Text</t>
        </is>
      </c>
      <c r="E7161" t="inlineStr">
        <is>
          <t>Frage_Typ</t>
        </is>
      </c>
      <c r="F7161" t="inlineStr">
        <is>
          <t>Bereich_ID</t>
        </is>
      </c>
      <c r="G7161" t="inlineStr">
        <is>
          <t>Bereich</t>
        </is>
      </c>
      <c r="H7161" t="inlineStr">
        <is>
          <t>ID_gesamt</t>
        </is>
      </c>
      <c r="I7161" t="inlineStr">
        <is>
          <t>Sprache</t>
        </is>
      </c>
      <c r="J7161" t="inlineStr">
        <is>
          <t>Duplikat</t>
        </is>
      </c>
      <c r="K7161" t="inlineStr">
        <is>
          <t>Frage_Hash</t>
        </is>
      </c>
      <c r="L7161" t="inlineStr">
        <is>
          <t>Duplikat_Gruppe</t>
        </is>
      </c>
      <c r="M7161" t="inlineStr">
        <is>
          <t>Cluster_Duplikate</t>
        </is>
      </c>
      <c r="N7161" t="inlineStr">
        <is>
          <t>Cluster_Final</t>
        </is>
      </c>
    </row>
    <row r="7162">
      <c r="A7162" t="n">
        <v>105</v>
      </c>
      <c r="B7162" s="2" t="n">
        <v>44633</v>
      </c>
      <c r="C7162" t="n">
        <v>5407</v>
      </c>
      <c r="D7162" t="inlineStr">
        <is>
          <t>Befürworten Sie, dass Asylsuchende mit einer in der Schweiz abgeschlossenen Lehre eine Aufenthaltsbewilligung erhalten?</t>
        </is>
      </c>
      <c r="E7162" t="inlineStr">
        <is>
          <t>options4</t>
        </is>
      </c>
      <c r="F7162" t="n">
        <v>4335</v>
      </c>
      <c r="G7162" t="inlineStr">
        <is>
          <t>Migration &amp; Integration</t>
        </is>
      </c>
      <c r="H7162" t="inlineStr">
        <is>
          <t>Q01844</t>
        </is>
      </c>
      <c r="I7162" t="inlineStr">
        <is>
          <t>de</t>
        </is>
      </c>
      <c r="J7162" t="b">
        <v>1</v>
      </c>
      <c r="K7162" t="inlineStr">
        <is>
          <t>0949a096403982012b9fd18bed29481e</t>
        </is>
      </c>
      <c r="L7162" t="inlineStr">
        <is>
          <t>0949a096403982012b9fd18bed29481e</t>
        </is>
      </c>
      <c r="M7162" t="n">
        <v>456</v>
      </c>
      <c r="N7162" t="n">
        <v>456</v>
      </c>
    </row>
    <row r="7163">
      <c r="A7163" t="n">
        <v>106</v>
      </c>
      <c r="B7163" s="2" t="n">
        <v>44633</v>
      </c>
      <c r="C7163" t="n">
        <v>5298</v>
      </c>
      <c r="D7163" t="inlineStr">
        <is>
          <t>Befürworten Sie, dass Asylsuchende mit einer in der Schweiz abgeschlossenen Lehre eine Aufenthaltsbewilligung erhalten?</t>
        </is>
      </c>
      <c r="E7163" t="inlineStr">
        <is>
          <t>options4</t>
        </is>
      </c>
      <c r="F7163" t="n">
        <v>4333</v>
      </c>
      <c r="G7163" t="inlineStr">
        <is>
          <t>Migration &amp; Integration</t>
        </is>
      </c>
      <c r="H7163" t="inlineStr">
        <is>
          <t>Q01899</t>
        </is>
      </c>
      <c r="I7163" t="inlineStr">
        <is>
          <t>de</t>
        </is>
      </c>
      <c r="J7163" t="b">
        <v>1</v>
      </c>
      <c r="K7163" t="inlineStr">
        <is>
          <t>0949a096403982012b9fd18bed29481e</t>
        </is>
      </c>
      <c r="L7163" t="inlineStr">
        <is>
          <t>0949a096403982012b9fd18bed29481e</t>
        </is>
      </c>
      <c r="M7163" t="n">
        <v>456</v>
      </c>
      <c r="N7163" t="n">
        <v>456</v>
      </c>
    </row>
    <row r="7164">
      <c r="A7164" t="n">
        <v>512</v>
      </c>
      <c r="B7164" s="2" t="n">
        <v>44633</v>
      </c>
      <c r="C7164" t="n">
        <v>5299</v>
      </c>
      <c r="D7164" t="inlineStr">
        <is>
          <t>Befürworten Sie, dass Asylsuchende mit einer in der Schweiz abgeschlossenen Lehre eine Aufenthaltsbewilligung erhalten?</t>
        </is>
      </c>
      <c r="E7164" t="inlineStr">
        <is>
          <t>options4</t>
        </is>
      </c>
      <c r="F7164" t="n">
        <v>4336</v>
      </c>
      <c r="G7164" t="inlineStr">
        <is>
          <t>Migration &amp; Integration</t>
        </is>
      </c>
      <c r="H7164" t="inlineStr">
        <is>
          <t>Q02542</t>
        </is>
      </c>
      <c r="I7164" t="inlineStr">
        <is>
          <t>de</t>
        </is>
      </c>
      <c r="J7164" t="b">
        <v>1</v>
      </c>
      <c r="K7164" t="inlineStr">
        <is>
          <t>0949a096403982012b9fd18bed29481e</t>
        </is>
      </c>
      <c r="L7164" t="inlineStr">
        <is>
          <t>0949a096403982012b9fd18bed29481e</t>
        </is>
      </c>
      <c r="M7164" t="n">
        <v>456</v>
      </c>
      <c r="N7164" t="n">
        <v>456</v>
      </c>
    </row>
    <row r="7166">
      <c r="A7166" s="1">
        <f>== Cluster 523 – 3 Fragen – alle Fragen identisch ===</f>
        <v/>
      </c>
      <c r="B7166" s="1" t="n"/>
      <c r="C7166" s="1" t="n"/>
      <c r="D7166" s="1" t="n"/>
      <c r="E7166" s="1" t="n"/>
      <c r="F7166" s="1" t="n"/>
      <c r="G7166" s="1" t="n"/>
      <c r="H7166" s="1" t="n"/>
      <c r="I7166" s="1" t="n"/>
      <c r="J7166" s="1" t="n"/>
      <c r="K7166" s="1" t="n"/>
      <c r="L7166" s="1" t="n"/>
      <c r="M7166" s="1" t="n"/>
      <c r="N7166" s="1" t="n"/>
    </row>
    <row r="7167">
      <c r="A7167" t="inlineStr">
        <is>
          <t>ID_Wahl</t>
        </is>
      </c>
      <c r="B7167" t="inlineStr">
        <is>
          <t>Datum</t>
        </is>
      </c>
      <c r="C7167" t="inlineStr">
        <is>
          <t>Frage_ID</t>
        </is>
      </c>
      <c r="D7167" t="inlineStr">
        <is>
          <t>Frage_Text</t>
        </is>
      </c>
      <c r="E7167" t="inlineStr">
        <is>
          <t>Frage_Typ</t>
        </is>
      </c>
      <c r="F7167" t="inlineStr">
        <is>
          <t>Bereich_ID</t>
        </is>
      </c>
      <c r="G7167" t="inlineStr">
        <is>
          <t>Bereich</t>
        </is>
      </c>
      <c r="H7167" t="inlineStr">
        <is>
          <t>ID_gesamt</t>
        </is>
      </c>
      <c r="I7167" t="inlineStr">
        <is>
          <t>Sprache</t>
        </is>
      </c>
      <c r="J7167" t="inlineStr">
        <is>
          <t>Duplikat</t>
        </is>
      </c>
      <c r="K7167" t="inlineStr">
        <is>
          <t>Frage_Hash</t>
        </is>
      </c>
      <c r="L7167" t="inlineStr">
        <is>
          <t>Duplikat_Gruppe</t>
        </is>
      </c>
      <c r="M7167" t="inlineStr">
        <is>
          <t>Cluster_Duplikate</t>
        </is>
      </c>
      <c r="N7167" t="inlineStr">
        <is>
          <t>Cluster_Final</t>
        </is>
      </c>
    </row>
    <row r="7168">
      <c r="A7168" t="n">
        <v>1038</v>
      </c>
      <c r="B7168" s="2" t="n">
        <v>44969</v>
      </c>
      <c r="C7168" t="n">
        <v>31861</v>
      </c>
      <c r="D7168" t="inlineStr">
        <is>
          <t>Sollte während einer Pandemie (z.B. Coronavirus-Pandemie) auf staatliche Einschränkungen im Privat- und Wirtschaftsleben weitgehend verzichtet werden (Eigenverantwortung der Bevölkerung)?</t>
        </is>
      </c>
      <c r="E7168" t="inlineStr">
        <is>
          <t>options4</t>
        </is>
      </c>
      <c r="F7168" t="n">
        <v>11381</v>
      </c>
      <c r="G7168" t="inlineStr">
        <is>
          <t>Gesellschaft, Kultur &amp; Ethik</t>
        </is>
      </c>
      <c r="H7168" t="inlineStr">
        <is>
          <t>Q02351</t>
        </is>
      </c>
      <c r="I7168" t="inlineStr">
        <is>
          <t>de</t>
        </is>
      </c>
      <c r="J7168" t="b">
        <v>1</v>
      </c>
      <c r="K7168" t="inlineStr">
        <is>
          <t>4ffb861aa4f8c56347b8377a383a0f75</t>
        </is>
      </c>
      <c r="L7168" t="inlineStr">
        <is>
          <t>4ffb861aa4f8c56347b8377a383a0f75</t>
        </is>
      </c>
      <c r="M7168" t="n">
        <v>523</v>
      </c>
      <c r="N7168" t="n">
        <v>523</v>
      </c>
    </row>
    <row r="7169">
      <c r="A7169" t="n">
        <v>1039</v>
      </c>
      <c r="B7169" s="2" t="n">
        <v>44997</v>
      </c>
      <c r="C7169" t="n">
        <v>31954</v>
      </c>
      <c r="D7169" t="inlineStr">
        <is>
          <t>Sollte während einer Pandemie (z.B. Coronavirus-Pandemie) auf staatliche Einschränkungen im Privat- und Wirtschaftsleben weitgehend verzichtet werden (Eigenverantwortung der Bevölkerung)?</t>
        </is>
      </c>
      <c r="E7169" t="inlineStr">
        <is>
          <t>options4</t>
        </is>
      </c>
      <c r="F7169" t="n">
        <v>11393</v>
      </c>
      <c r="G7169" t="inlineStr">
        <is>
          <t>Gesellschaft, Kultur &amp; Ethik</t>
        </is>
      </c>
      <c r="H7169" t="inlineStr">
        <is>
          <t>Q02627</t>
        </is>
      </c>
      <c r="I7169" t="inlineStr">
        <is>
          <t>de</t>
        </is>
      </c>
      <c r="J7169" t="b">
        <v>1</v>
      </c>
      <c r="K7169" t="inlineStr">
        <is>
          <t>4ffb861aa4f8c56347b8377a383a0f75</t>
        </is>
      </c>
      <c r="L7169" t="inlineStr">
        <is>
          <t>4ffb861aa4f8c56347b8377a383a0f75</t>
        </is>
      </c>
      <c r="M7169" t="n">
        <v>523</v>
      </c>
      <c r="N7169" t="n">
        <v>523</v>
      </c>
    </row>
    <row r="7170">
      <c r="A7170" t="n">
        <v>1041</v>
      </c>
      <c r="B7170" s="2" t="n">
        <v>44997</v>
      </c>
      <c r="C7170" t="n">
        <v>32046</v>
      </c>
      <c r="D7170" t="inlineStr">
        <is>
          <t>Sollte während einer Pandemie (z.B. Coronavirus-Pandemie) auf staatliche Einschränkungen im Privat- und Wirtschaftsleben weitgehend verzichtet werden (Eigenverantwortung der Bevölkerung)?</t>
        </is>
      </c>
      <c r="E7170" t="inlineStr">
        <is>
          <t>options4</t>
        </is>
      </c>
      <c r="F7170" t="n">
        <v>11418</v>
      </c>
      <c r="G7170" t="inlineStr">
        <is>
          <t>Gesellschaft, Kultur &amp; Ethik</t>
        </is>
      </c>
      <c r="H7170" t="inlineStr">
        <is>
          <t>Q02655</t>
        </is>
      </c>
      <c r="I7170" t="inlineStr">
        <is>
          <t>de</t>
        </is>
      </c>
      <c r="J7170" t="b">
        <v>1</v>
      </c>
      <c r="K7170" t="inlineStr">
        <is>
          <t>4ffb861aa4f8c56347b8377a383a0f75</t>
        </is>
      </c>
      <c r="L7170" t="inlineStr">
        <is>
          <t>4ffb861aa4f8c56347b8377a383a0f75</t>
        </is>
      </c>
      <c r="M7170" t="n">
        <v>523</v>
      </c>
      <c r="N7170" t="n">
        <v>523</v>
      </c>
    </row>
    <row r="7172">
      <c r="A7172" s="1">
        <f>== Cluster 521 – 3 Fragen – alle Fragen identisch ===</f>
        <v/>
      </c>
      <c r="B7172" s="1" t="n"/>
      <c r="C7172" s="1" t="n"/>
      <c r="D7172" s="1" t="n"/>
      <c r="E7172" s="1" t="n"/>
      <c r="F7172" s="1" t="n"/>
      <c r="G7172" s="1" t="n"/>
      <c r="H7172" s="1" t="n"/>
      <c r="I7172" s="1" t="n"/>
      <c r="J7172" s="1" t="n"/>
      <c r="K7172" s="1" t="n"/>
      <c r="L7172" s="1" t="n"/>
      <c r="M7172" s="1" t="n"/>
      <c r="N7172" s="1" t="n"/>
    </row>
    <row r="7173">
      <c r="A7173" t="inlineStr">
        <is>
          <t>ID_Wahl</t>
        </is>
      </c>
      <c r="B7173" t="inlineStr">
        <is>
          <t>Datum</t>
        </is>
      </c>
      <c r="C7173" t="inlineStr">
        <is>
          <t>Frage_ID</t>
        </is>
      </c>
      <c r="D7173" t="inlineStr">
        <is>
          <t>Frage_Text</t>
        </is>
      </c>
      <c r="E7173" t="inlineStr">
        <is>
          <t>Frage_Typ</t>
        </is>
      </c>
      <c r="F7173" t="inlineStr">
        <is>
          <t>Bereich_ID</t>
        </is>
      </c>
      <c r="G7173" t="inlineStr">
        <is>
          <t>Bereich</t>
        </is>
      </c>
      <c r="H7173" t="inlineStr">
        <is>
          <t>ID_gesamt</t>
        </is>
      </c>
      <c r="I7173" t="inlineStr">
        <is>
          <t>Sprache</t>
        </is>
      </c>
      <c r="J7173" t="inlineStr">
        <is>
          <t>Duplikat</t>
        </is>
      </c>
      <c r="K7173" t="inlineStr">
        <is>
          <t>Frage_Hash</t>
        </is>
      </c>
      <c r="L7173" t="inlineStr">
        <is>
          <t>Duplikat_Gruppe</t>
        </is>
      </c>
      <c r="M7173" t="inlineStr">
        <is>
          <t>Cluster_Duplikate</t>
        </is>
      </c>
      <c r="N7173" t="inlineStr">
        <is>
          <t>Cluster_Final</t>
        </is>
      </c>
    </row>
    <row r="7174">
      <c r="A7174" t="n">
        <v>1038</v>
      </c>
      <c r="B7174" s="2" t="n">
        <v>44969</v>
      </c>
      <c r="C7174" t="n">
        <v>31858</v>
      </c>
      <c r="D7174" t="inlineStr">
        <is>
          <t>Soll der Konsum, Anbau und Verkauf von Cannabis legalisiert werden?</t>
        </is>
      </c>
      <c r="E7174" t="inlineStr">
        <is>
          <t>options4</t>
        </is>
      </c>
      <c r="F7174" t="n">
        <v>11381</v>
      </c>
      <c r="G7174" t="inlineStr">
        <is>
          <t>Gesellschaft, Kultur &amp; Ethik</t>
        </is>
      </c>
      <c r="H7174" t="inlineStr">
        <is>
          <t>Q02348</t>
        </is>
      </c>
      <c r="I7174" t="inlineStr">
        <is>
          <t>de</t>
        </is>
      </c>
      <c r="J7174" t="b">
        <v>1</v>
      </c>
      <c r="K7174" t="inlineStr">
        <is>
          <t>222389a801bca9498f7ef18fb025ac73</t>
        </is>
      </c>
      <c r="L7174" t="inlineStr">
        <is>
          <t>222389a801bca9498f7ef18fb025ac73</t>
        </is>
      </c>
      <c r="M7174" t="n">
        <v>521</v>
      </c>
      <c r="N7174" t="n">
        <v>521</v>
      </c>
    </row>
    <row r="7175">
      <c r="A7175" t="n">
        <v>1039</v>
      </c>
      <c r="B7175" s="2" t="n">
        <v>44997</v>
      </c>
      <c r="C7175" t="n">
        <v>31918</v>
      </c>
      <c r="D7175" t="inlineStr">
        <is>
          <t>Soll der Konsum, Anbau und Verkauf von Cannabis legalisiert werden?</t>
        </is>
      </c>
      <c r="E7175" t="inlineStr">
        <is>
          <t>options4</t>
        </is>
      </c>
      <c r="F7175" t="n">
        <v>11393</v>
      </c>
      <c r="G7175" t="inlineStr">
        <is>
          <t>Gesellschaft, Kultur &amp; Ethik</t>
        </is>
      </c>
      <c r="H7175" t="inlineStr">
        <is>
          <t>Q02597</t>
        </is>
      </c>
      <c r="I7175" t="inlineStr">
        <is>
          <t>de</t>
        </is>
      </c>
      <c r="J7175" t="b">
        <v>1</v>
      </c>
      <c r="K7175" t="inlineStr">
        <is>
          <t>222389a801bca9498f7ef18fb025ac73</t>
        </is>
      </c>
      <c r="L7175" t="inlineStr">
        <is>
          <t>222389a801bca9498f7ef18fb025ac73</t>
        </is>
      </c>
      <c r="M7175" t="n">
        <v>521</v>
      </c>
      <c r="N7175" t="n">
        <v>521</v>
      </c>
    </row>
    <row r="7176">
      <c r="A7176" t="n">
        <v>1041</v>
      </c>
      <c r="B7176" s="2" t="n">
        <v>44997</v>
      </c>
      <c r="C7176" t="n">
        <v>32045</v>
      </c>
      <c r="D7176" t="inlineStr">
        <is>
          <t>Soll der Konsum, Anbau und Verkauf von Cannabis legalisiert werden?</t>
        </is>
      </c>
      <c r="E7176" t="inlineStr">
        <is>
          <t>options4</t>
        </is>
      </c>
      <c r="F7176" t="n">
        <v>11418</v>
      </c>
      <c r="G7176" t="inlineStr">
        <is>
          <t>Gesellschaft, Kultur &amp; Ethik</t>
        </is>
      </c>
      <c r="H7176" t="inlineStr">
        <is>
          <t>Q02654</t>
        </is>
      </c>
      <c r="I7176" t="inlineStr">
        <is>
          <t>de</t>
        </is>
      </c>
      <c r="J7176" t="b">
        <v>1</v>
      </c>
      <c r="K7176" t="inlineStr">
        <is>
          <t>222389a801bca9498f7ef18fb025ac73</t>
        </is>
      </c>
      <c r="L7176" t="inlineStr">
        <is>
          <t>222389a801bca9498f7ef18fb025ac73</t>
        </is>
      </c>
      <c r="M7176" t="n">
        <v>521</v>
      </c>
      <c r="N7176" t="n">
        <v>521</v>
      </c>
    </row>
    <row r="7178">
      <c r="A7178" s="1">
        <f>== Cluster 17 – 3 Fragen – alle Fragen identisch ===</f>
        <v/>
      </c>
      <c r="B7178" s="1" t="n"/>
      <c r="C7178" s="1" t="n"/>
      <c r="D7178" s="1" t="n"/>
      <c r="E7178" s="1" t="n"/>
      <c r="F7178" s="1" t="n"/>
      <c r="G7178" s="1" t="n"/>
      <c r="H7178" s="1" t="n"/>
      <c r="I7178" s="1" t="n"/>
      <c r="J7178" s="1" t="n"/>
      <c r="K7178" s="1" t="n"/>
      <c r="L7178" s="1" t="n"/>
      <c r="M7178" s="1" t="n"/>
      <c r="N7178" s="1" t="n"/>
    </row>
    <row r="7179">
      <c r="A7179" t="inlineStr">
        <is>
          <t>ID_Wahl</t>
        </is>
      </c>
      <c r="B7179" t="inlineStr">
        <is>
          <t>Datum</t>
        </is>
      </c>
      <c r="C7179" t="inlineStr">
        <is>
          <t>Frage_ID</t>
        </is>
      </c>
      <c r="D7179" t="inlineStr">
        <is>
          <t>Frage_Text</t>
        </is>
      </c>
      <c r="E7179" t="inlineStr">
        <is>
          <t>Frage_Typ</t>
        </is>
      </c>
      <c r="F7179" t="inlineStr">
        <is>
          <t>Bereich_ID</t>
        </is>
      </c>
      <c r="G7179" t="inlineStr">
        <is>
          <t>Bereich</t>
        </is>
      </c>
      <c r="H7179" t="inlineStr">
        <is>
          <t>ID_gesamt</t>
        </is>
      </c>
      <c r="I7179" t="inlineStr">
        <is>
          <t>Sprache</t>
        </is>
      </c>
      <c r="J7179" t="inlineStr">
        <is>
          <t>Duplikat</t>
        </is>
      </c>
      <c r="K7179" t="inlineStr">
        <is>
          <t>Frage_Hash</t>
        </is>
      </c>
      <c r="L7179" t="inlineStr">
        <is>
          <t>Duplikat_Gruppe</t>
        </is>
      </c>
      <c r="M7179" t="inlineStr">
        <is>
          <t>Cluster_Duplikate</t>
        </is>
      </c>
      <c r="N7179" t="inlineStr">
        <is>
          <t>Cluster_Final</t>
        </is>
      </c>
    </row>
    <row r="7180">
      <c r="A7180" t="n">
        <v>2</v>
      </c>
      <c r="B7180" s="2" t="n">
        <v>43758</v>
      </c>
      <c r="C7180" t="n">
        <v>68</v>
      </c>
      <c r="D7180" t="inlineStr">
        <is>
          <t>Eine Initiative möchte dem Bund mehr Kompetenzen geben, um Massnahmen zur Senkung der Gesundheitskosten zu ergreifen (Einführung einer Kostenbremse). Befürworten Sie dies?</t>
        </is>
      </c>
      <c r="E7180" t="inlineStr">
        <is>
          <t>options4</t>
        </is>
      </c>
      <c r="F7180" t="n">
        <v>4205</v>
      </c>
      <c r="G7180" t="inlineStr">
        <is>
          <t>Gesundheitswesen</t>
        </is>
      </c>
      <c r="H7180" t="inlineStr">
        <is>
          <t>Q00017</t>
        </is>
      </c>
      <c r="I7180" t="inlineStr">
        <is>
          <t>de</t>
        </is>
      </c>
      <c r="J7180" t="b">
        <v>1</v>
      </c>
      <c r="K7180" t="inlineStr">
        <is>
          <t>4e4c8768f3ecb92431d0dc007fb58bfa</t>
        </is>
      </c>
      <c r="L7180" t="inlineStr">
        <is>
          <t>4e4c8768f3ecb92431d0dc007fb58bfa</t>
        </is>
      </c>
      <c r="M7180" t="n">
        <v>17</v>
      </c>
      <c r="N7180" t="n">
        <v>17</v>
      </c>
    </row>
    <row r="7181">
      <c r="A7181" t="n">
        <v>222</v>
      </c>
      <c r="B7181" t="n">
        <v>2019</v>
      </c>
      <c r="C7181" t="n">
        <v>3422</v>
      </c>
      <c r="D7181" t="inlineStr">
        <is>
          <t>Eine Initiative möchte dem Bund mehr Kompetenzen geben, um Massnahmen zur Senkung der Gesundheitskosten zu ergreifen (Einführung einer Kostenbremse). Befürworten Sie dies?</t>
        </is>
      </c>
      <c r="E7181" t="inlineStr">
        <is>
          <t>Standard-4</t>
        </is>
      </c>
      <c r="F7181" t="n">
        <v>6</v>
      </c>
      <c r="G7181" t="inlineStr">
        <is>
          <t>Gesundheit</t>
        </is>
      </c>
      <c r="H7181" t="inlineStr">
        <is>
          <t>Q05865</t>
        </is>
      </c>
      <c r="I7181" t="inlineStr">
        <is>
          <t>de</t>
        </is>
      </c>
      <c r="J7181" t="b">
        <v>1</v>
      </c>
      <c r="K7181" t="inlineStr">
        <is>
          <t>4e4c8768f3ecb92431d0dc007fb58bfa</t>
        </is>
      </c>
      <c r="L7181" t="inlineStr">
        <is>
          <t>4e4c8768f3ecb92431d0dc007fb58bfa</t>
        </is>
      </c>
      <c r="M7181" t="n">
        <v>17</v>
      </c>
      <c r="N7181" t="n">
        <v>17</v>
      </c>
    </row>
    <row r="7182">
      <c r="A7182" t="n">
        <v>222</v>
      </c>
      <c r="B7182" t="n">
        <v>2019</v>
      </c>
      <c r="C7182" t="n">
        <v>3422</v>
      </c>
      <c r="D7182" t="inlineStr">
        <is>
          <t>Eine Initiative möchte dem Bund mehr Kompetenzen geben, um Massnahmen zur Senkung der Gesundheitskosten zu ergreifen (Einführung einer Kostenbremse). Befürworten Sie dies?</t>
        </is>
      </c>
      <c r="E7182" t="inlineStr">
        <is>
          <t>Standard-4</t>
        </is>
      </c>
      <c r="F7182" t="n">
        <v>6</v>
      </c>
      <c r="G7182" t="inlineStr">
        <is>
          <t>Gesundheit</t>
        </is>
      </c>
      <c r="H7182" t="inlineStr">
        <is>
          <t>Q07612</t>
        </is>
      </c>
      <c r="I7182" t="inlineStr">
        <is>
          <t>de</t>
        </is>
      </c>
      <c r="J7182" t="b">
        <v>1</v>
      </c>
      <c r="K7182" t="inlineStr">
        <is>
          <t>4e4c8768f3ecb92431d0dc007fb58bfa</t>
        </is>
      </c>
      <c r="L7182" t="inlineStr">
        <is>
          <t>4e4c8768f3ecb92431d0dc007fb58bfa</t>
        </is>
      </c>
      <c r="M7182" t="n">
        <v>17</v>
      </c>
      <c r="N7182" t="n">
        <v>17</v>
      </c>
    </row>
    <row r="7184">
      <c r="A7184" s="1">
        <f>== Cluster 14 – 3 Fragen – alle Fragen identisch ===</f>
        <v/>
      </c>
      <c r="B7184" s="1" t="n"/>
      <c r="C7184" s="1" t="n"/>
      <c r="D7184" s="1" t="n"/>
      <c r="E7184" s="1" t="n"/>
      <c r="F7184" s="1" t="n"/>
      <c r="G7184" s="1" t="n"/>
      <c r="H7184" s="1" t="n"/>
      <c r="I7184" s="1" t="n"/>
      <c r="J7184" s="1" t="n"/>
      <c r="K7184" s="1" t="n"/>
      <c r="L7184" s="1" t="n"/>
      <c r="M7184" s="1" t="n"/>
      <c r="N7184" s="1" t="n"/>
    </row>
    <row r="7185">
      <c r="A7185" t="inlineStr">
        <is>
          <t>ID_Wahl</t>
        </is>
      </c>
      <c r="B7185" t="inlineStr">
        <is>
          <t>Datum</t>
        </is>
      </c>
      <c r="C7185" t="inlineStr">
        <is>
          <t>Frage_ID</t>
        </is>
      </c>
      <c r="D7185" t="inlineStr">
        <is>
          <t>Frage_Text</t>
        </is>
      </c>
      <c r="E7185" t="inlineStr">
        <is>
          <t>Frage_Typ</t>
        </is>
      </c>
      <c r="F7185" t="inlineStr">
        <is>
          <t>Bereich_ID</t>
        </is>
      </c>
      <c r="G7185" t="inlineStr">
        <is>
          <t>Bereich</t>
        </is>
      </c>
      <c r="H7185" t="inlineStr">
        <is>
          <t>ID_gesamt</t>
        </is>
      </c>
      <c r="I7185" t="inlineStr">
        <is>
          <t>Sprache</t>
        </is>
      </c>
      <c r="J7185" t="inlineStr">
        <is>
          <t>Duplikat</t>
        </is>
      </c>
      <c r="K7185" t="inlineStr">
        <is>
          <t>Frage_Hash</t>
        </is>
      </c>
      <c r="L7185" t="inlineStr">
        <is>
          <t>Duplikat_Gruppe</t>
        </is>
      </c>
      <c r="M7185" t="inlineStr">
        <is>
          <t>Cluster_Duplikate</t>
        </is>
      </c>
      <c r="N7185" t="inlineStr">
        <is>
          <t>Cluster_Final</t>
        </is>
      </c>
    </row>
    <row r="7186">
      <c r="A7186" t="n">
        <v>2</v>
      </c>
      <c r="B7186" s="2" t="n">
        <v>43758</v>
      </c>
      <c r="C7186" t="n">
        <v>59</v>
      </c>
      <c r="D7186" t="inlineStr">
        <is>
          <t>Würden Sie die Einführung der Widerspruchslösung bei der Organspende befürworten?</t>
        </is>
      </c>
      <c r="E7186" t="inlineStr">
        <is>
          <t>options4</t>
        </is>
      </c>
      <c r="F7186" t="n">
        <v>4205</v>
      </c>
      <c r="G7186" t="inlineStr">
        <is>
          <t>Gesundheitswesen</t>
        </is>
      </c>
      <c r="H7186" t="inlineStr">
        <is>
          <t>Q00014</t>
        </is>
      </c>
      <c r="I7186" t="inlineStr">
        <is>
          <t>de</t>
        </is>
      </c>
      <c r="J7186" t="b">
        <v>1</v>
      </c>
      <c r="K7186" t="inlineStr">
        <is>
          <t>34da9d1bafc65409734730cd2983e197</t>
        </is>
      </c>
      <c r="L7186" t="inlineStr">
        <is>
          <t>34da9d1bafc65409734730cd2983e197</t>
        </is>
      </c>
      <c r="M7186" t="n">
        <v>14</v>
      </c>
      <c r="N7186" t="n">
        <v>14</v>
      </c>
    </row>
    <row r="7187">
      <c r="A7187" t="n">
        <v>222</v>
      </c>
      <c r="B7187" t="n">
        <v>2019</v>
      </c>
      <c r="C7187" t="n">
        <v>3419</v>
      </c>
      <c r="D7187" t="inlineStr">
        <is>
          <t>Würden Sie die Einführung der Widerspruchslösung bei der Organspende befürworten?</t>
        </is>
      </c>
      <c r="E7187" t="inlineStr">
        <is>
          <t>Standard-4</t>
        </is>
      </c>
      <c r="F7187" t="n">
        <v>5</v>
      </c>
      <c r="G7187" t="inlineStr">
        <is>
          <t>Gesellschaft &amp; Ethik</t>
        </is>
      </c>
      <c r="H7187" t="inlineStr">
        <is>
          <t>Q05862</t>
        </is>
      </c>
      <c r="I7187" t="inlineStr">
        <is>
          <t>de</t>
        </is>
      </c>
      <c r="J7187" t="b">
        <v>1</v>
      </c>
      <c r="K7187" t="inlineStr">
        <is>
          <t>34da9d1bafc65409734730cd2983e197</t>
        </is>
      </c>
      <c r="L7187" t="inlineStr">
        <is>
          <t>34da9d1bafc65409734730cd2983e197</t>
        </is>
      </c>
      <c r="M7187" t="n">
        <v>14</v>
      </c>
      <c r="N7187" t="n">
        <v>14</v>
      </c>
    </row>
    <row r="7188">
      <c r="A7188" t="n">
        <v>222</v>
      </c>
      <c r="B7188" t="n">
        <v>2019</v>
      </c>
      <c r="C7188" t="n">
        <v>3419</v>
      </c>
      <c r="D7188" t="inlineStr">
        <is>
          <t>Würden Sie die Einführung der Widerspruchslösung bei der Organspende befürworten?</t>
        </is>
      </c>
      <c r="E7188" t="inlineStr">
        <is>
          <t>Standard-4</t>
        </is>
      </c>
      <c r="F7188" t="n">
        <v>5</v>
      </c>
      <c r="G7188" t="inlineStr">
        <is>
          <t>Gesellschaft &amp; Ethik</t>
        </is>
      </c>
      <c r="H7188" t="inlineStr">
        <is>
          <t>Q07609</t>
        </is>
      </c>
      <c r="I7188" t="inlineStr">
        <is>
          <t>de</t>
        </is>
      </c>
      <c r="J7188" t="b">
        <v>1</v>
      </c>
      <c r="K7188" t="inlineStr">
        <is>
          <t>34da9d1bafc65409734730cd2983e197</t>
        </is>
      </c>
      <c r="L7188" t="inlineStr">
        <is>
          <t>34da9d1bafc65409734730cd2983e197</t>
        </is>
      </c>
      <c r="M7188" t="n">
        <v>14</v>
      </c>
      <c r="N7188" t="n">
        <v>14</v>
      </c>
    </row>
    <row r="7190">
      <c r="A7190" s="1">
        <f>== Cluster 12 – 3 Fragen – alle Fragen identisch ===</f>
        <v/>
      </c>
      <c r="B7190" s="1" t="n"/>
      <c r="C7190" s="1" t="n"/>
      <c r="D7190" s="1" t="n"/>
      <c r="E7190" s="1" t="n"/>
      <c r="F7190" s="1" t="n"/>
      <c r="G7190" s="1" t="n"/>
      <c r="H7190" s="1" t="n"/>
      <c r="I7190" s="1" t="n"/>
      <c r="J7190" s="1" t="n"/>
      <c r="K7190" s="1" t="n"/>
      <c r="L7190" s="1" t="n"/>
      <c r="M7190" s="1" t="n"/>
      <c r="N7190" s="1" t="n"/>
    </row>
    <row r="7191">
      <c r="A7191" t="inlineStr">
        <is>
          <t>ID_Wahl</t>
        </is>
      </c>
      <c r="B7191" t="inlineStr">
        <is>
          <t>Datum</t>
        </is>
      </c>
      <c r="C7191" t="inlineStr">
        <is>
          <t>Frage_ID</t>
        </is>
      </c>
      <c r="D7191" t="inlineStr">
        <is>
          <t>Frage_Text</t>
        </is>
      </c>
      <c r="E7191" t="inlineStr">
        <is>
          <t>Frage_Typ</t>
        </is>
      </c>
      <c r="F7191" t="inlineStr">
        <is>
          <t>Bereich_ID</t>
        </is>
      </c>
      <c r="G7191" t="inlineStr">
        <is>
          <t>Bereich</t>
        </is>
      </c>
      <c r="H7191" t="inlineStr">
        <is>
          <t>ID_gesamt</t>
        </is>
      </c>
      <c r="I7191" t="inlineStr">
        <is>
          <t>Sprache</t>
        </is>
      </c>
      <c r="J7191" t="inlineStr">
        <is>
          <t>Duplikat</t>
        </is>
      </c>
      <c r="K7191" t="inlineStr">
        <is>
          <t>Frage_Hash</t>
        </is>
      </c>
      <c r="L7191" t="inlineStr">
        <is>
          <t>Duplikat_Gruppe</t>
        </is>
      </c>
      <c r="M7191" t="inlineStr">
        <is>
          <t>Cluster_Duplikate</t>
        </is>
      </c>
      <c r="N7191" t="inlineStr">
        <is>
          <t>Cluster_Final</t>
        </is>
      </c>
    </row>
    <row r="7192">
      <c r="A7192" t="n">
        <v>2</v>
      </c>
      <c r="B7192" s="2" t="n">
        <v>43758</v>
      </c>
      <c r="C7192" t="n">
        <v>53</v>
      </c>
      <c r="D7192" t="inlineStr">
        <is>
          <t>Soll der Bund den gemeinnützigen Wohnungsbau verstärkt fördern?</t>
        </is>
      </c>
      <c r="E7192" t="inlineStr">
        <is>
          <t>options4</t>
        </is>
      </c>
      <c r="F7192" t="n">
        <v>4160</v>
      </c>
      <c r="G7192" t="inlineStr">
        <is>
          <t>Sozialstaat &amp; Familie</t>
        </is>
      </c>
      <c r="H7192" t="inlineStr">
        <is>
          <t>Q00012</t>
        </is>
      </c>
      <c r="I7192" t="inlineStr">
        <is>
          <t>de</t>
        </is>
      </c>
      <c r="J7192" t="b">
        <v>1</v>
      </c>
      <c r="K7192" t="inlineStr">
        <is>
          <t>68d6cde833b920f7aa5312047c9a9610</t>
        </is>
      </c>
      <c r="L7192" t="inlineStr">
        <is>
          <t>68d6cde833b920f7aa5312047c9a9610</t>
        </is>
      </c>
      <c r="M7192" t="n">
        <v>12</v>
      </c>
      <c r="N7192" t="n">
        <v>12</v>
      </c>
    </row>
    <row r="7193">
      <c r="A7193" t="n">
        <v>222</v>
      </c>
      <c r="B7193" t="n">
        <v>2019</v>
      </c>
      <c r="C7193" t="n">
        <v>3417</v>
      </c>
      <c r="D7193" t="inlineStr">
        <is>
          <t>Soll der Bund den gemeinnützigen Wohnungsbau verstärkt fördern?</t>
        </is>
      </c>
      <c r="E7193" t="inlineStr">
        <is>
          <t>Standard-4</t>
        </is>
      </c>
      <c r="F7193" t="n">
        <v>12</v>
      </c>
      <c r="G7193" t="inlineStr">
        <is>
          <t>Sozialstaat &amp; Familie</t>
        </is>
      </c>
      <c r="H7193" t="inlineStr">
        <is>
          <t>Q05886</t>
        </is>
      </c>
      <c r="I7193" t="inlineStr">
        <is>
          <t>de</t>
        </is>
      </c>
      <c r="J7193" t="b">
        <v>1</v>
      </c>
      <c r="K7193" t="inlineStr">
        <is>
          <t>68d6cde833b920f7aa5312047c9a9610</t>
        </is>
      </c>
      <c r="L7193" t="inlineStr">
        <is>
          <t>68d6cde833b920f7aa5312047c9a9610</t>
        </is>
      </c>
      <c r="M7193" t="n">
        <v>12</v>
      </c>
      <c r="N7193" t="n">
        <v>12</v>
      </c>
    </row>
    <row r="7194">
      <c r="A7194" t="n">
        <v>222</v>
      </c>
      <c r="B7194" t="n">
        <v>2019</v>
      </c>
      <c r="C7194" t="n">
        <v>3417</v>
      </c>
      <c r="D7194" t="inlineStr">
        <is>
          <t>Soll der Bund den gemeinnützigen Wohnungsbau verstärkt fördern?</t>
        </is>
      </c>
      <c r="E7194" t="inlineStr">
        <is>
          <t>Standard-4</t>
        </is>
      </c>
      <c r="F7194" t="n">
        <v>12</v>
      </c>
      <c r="G7194" t="inlineStr">
        <is>
          <t>Sozialstaat &amp; Familie</t>
        </is>
      </c>
      <c r="H7194" t="inlineStr">
        <is>
          <t>Q07633</t>
        </is>
      </c>
      <c r="I7194" t="inlineStr">
        <is>
          <t>de</t>
        </is>
      </c>
      <c r="J7194" t="b">
        <v>1</v>
      </c>
      <c r="K7194" t="inlineStr">
        <is>
          <t>68d6cde833b920f7aa5312047c9a9610</t>
        </is>
      </c>
      <c r="L7194" t="inlineStr">
        <is>
          <t>68d6cde833b920f7aa5312047c9a9610</t>
        </is>
      </c>
      <c r="M7194" t="n">
        <v>12</v>
      </c>
      <c r="N7194" t="n">
        <v>12</v>
      </c>
    </row>
    <row r="7196">
      <c r="A7196" s="1">
        <f>== Cluster 11 – 3 Fragen – alle Fragen identisch ===</f>
        <v/>
      </c>
      <c r="B7196" s="1" t="n"/>
      <c r="C7196" s="1" t="n"/>
      <c r="D7196" s="1" t="n"/>
      <c r="E7196" s="1" t="n"/>
      <c r="F7196" s="1" t="n"/>
      <c r="G7196" s="1" t="n"/>
      <c r="H7196" s="1" t="n"/>
      <c r="I7196" s="1" t="n"/>
      <c r="J7196" s="1" t="n"/>
      <c r="K7196" s="1" t="n"/>
      <c r="L7196" s="1" t="n"/>
      <c r="M7196" s="1" t="n"/>
      <c r="N7196" s="1" t="n"/>
    </row>
    <row r="7197">
      <c r="A7197" t="inlineStr">
        <is>
          <t>ID_Wahl</t>
        </is>
      </c>
      <c r="B7197" t="inlineStr">
        <is>
          <t>Datum</t>
        </is>
      </c>
      <c r="C7197" t="inlineStr">
        <is>
          <t>Frage_ID</t>
        </is>
      </c>
      <c r="D7197" t="inlineStr">
        <is>
          <t>Frage_Text</t>
        </is>
      </c>
      <c r="E7197" t="inlineStr">
        <is>
          <t>Frage_Typ</t>
        </is>
      </c>
      <c r="F7197" t="inlineStr">
        <is>
          <t>Bereich_ID</t>
        </is>
      </c>
      <c r="G7197" t="inlineStr">
        <is>
          <t>Bereich</t>
        </is>
      </c>
      <c r="H7197" t="inlineStr">
        <is>
          <t>ID_gesamt</t>
        </is>
      </c>
      <c r="I7197" t="inlineStr">
        <is>
          <t>Sprache</t>
        </is>
      </c>
      <c r="J7197" t="inlineStr">
        <is>
          <t>Duplikat</t>
        </is>
      </c>
      <c r="K7197" t="inlineStr">
        <is>
          <t>Frage_Hash</t>
        </is>
      </c>
      <c r="L7197" t="inlineStr">
        <is>
          <t>Duplikat_Gruppe</t>
        </is>
      </c>
      <c r="M7197" t="inlineStr">
        <is>
          <t>Cluster_Duplikate</t>
        </is>
      </c>
      <c r="N7197" t="inlineStr">
        <is>
          <t>Cluster_Final</t>
        </is>
      </c>
    </row>
    <row r="7198">
      <c r="A7198" t="n">
        <v>2</v>
      </c>
      <c r="B7198" s="2" t="n">
        <v>43758</v>
      </c>
      <c r="C7198" t="n">
        <v>50</v>
      </c>
      <c r="D7198" t="inlineStr">
        <is>
          <t>Befürworten Sie Bestrebungen in den Kantonen zur Senkung der Sozialhilfeleistungen?</t>
        </is>
      </c>
      <c r="E7198" t="inlineStr">
        <is>
          <t>options4</t>
        </is>
      </c>
      <c r="F7198" t="n">
        <v>4160</v>
      </c>
      <c r="G7198" t="inlineStr">
        <is>
          <t>Sozialstaat &amp; Familie</t>
        </is>
      </c>
      <c r="H7198" t="inlineStr">
        <is>
          <t>Q00011</t>
        </is>
      </c>
      <c r="I7198" t="inlineStr">
        <is>
          <t>de</t>
        </is>
      </c>
      <c r="J7198" t="b">
        <v>1</v>
      </c>
      <c r="K7198" t="inlineStr">
        <is>
          <t>960251129453d19dd2b7bf5b51e5f157</t>
        </is>
      </c>
      <c r="L7198" t="inlineStr">
        <is>
          <t>960251129453d19dd2b7bf5b51e5f157</t>
        </is>
      </c>
      <c r="M7198" t="n">
        <v>11</v>
      </c>
      <c r="N7198" t="n">
        <v>11</v>
      </c>
    </row>
    <row r="7199">
      <c r="A7199" t="n">
        <v>222</v>
      </c>
      <c r="B7199" t="n">
        <v>2019</v>
      </c>
      <c r="C7199" t="n">
        <v>3416</v>
      </c>
      <c r="D7199" t="inlineStr">
        <is>
          <t>Befürworten Sie Bestrebungen in den Kantonen zur Senkung der Sozialhilfeleistungen?</t>
        </is>
      </c>
      <c r="E7199" t="inlineStr">
        <is>
          <t>Standard-4</t>
        </is>
      </c>
      <c r="F7199" t="n">
        <v>12</v>
      </c>
      <c r="G7199" t="inlineStr">
        <is>
          <t>Sozialstaat &amp; Familie</t>
        </is>
      </c>
      <c r="H7199" t="inlineStr">
        <is>
          <t>Q05892</t>
        </is>
      </c>
      <c r="I7199" t="inlineStr">
        <is>
          <t>de</t>
        </is>
      </c>
      <c r="J7199" t="b">
        <v>1</v>
      </c>
      <c r="K7199" t="inlineStr">
        <is>
          <t>960251129453d19dd2b7bf5b51e5f157</t>
        </is>
      </c>
      <c r="L7199" t="inlineStr">
        <is>
          <t>960251129453d19dd2b7bf5b51e5f157</t>
        </is>
      </c>
      <c r="M7199" t="n">
        <v>11</v>
      </c>
      <c r="N7199" t="n">
        <v>11</v>
      </c>
    </row>
    <row r="7200">
      <c r="A7200" t="n">
        <v>222</v>
      </c>
      <c r="B7200" t="n">
        <v>2019</v>
      </c>
      <c r="C7200" t="n">
        <v>3416</v>
      </c>
      <c r="D7200" t="inlineStr">
        <is>
          <t>Befürworten Sie Bestrebungen in den Kantonen zur Senkung der Sozialhilfeleistungen?</t>
        </is>
      </c>
      <c r="E7200" t="inlineStr">
        <is>
          <t>Standard-4</t>
        </is>
      </c>
      <c r="F7200" t="n">
        <v>12</v>
      </c>
      <c r="G7200" t="inlineStr">
        <is>
          <t>Sozialstaat &amp; Familie</t>
        </is>
      </c>
      <c r="H7200" t="inlineStr">
        <is>
          <t>Q07639</t>
        </is>
      </c>
      <c r="I7200" t="inlineStr">
        <is>
          <t>de</t>
        </is>
      </c>
      <c r="J7200" t="b">
        <v>1</v>
      </c>
      <c r="K7200" t="inlineStr">
        <is>
          <t>960251129453d19dd2b7bf5b51e5f157</t>
        </is>
      </c>
      <c r="L7200" t="inlineStr">
        <is>
          <t>960251129453d19dd2b7bf5b51e5f157</t>
        </is>
      </c>
      <c r="M7200" t="n">
        <v>11</v>
      </c>
      <c r="N7200" t="n">
        <v>11</v>
      </c>
    </row>
    <row r="7202">
      <c r="A7202" s="1">
        <f>== Cluster 71 – 3 Fragen – alle Fragen identisch ===</f>
        <v/>
      </c>
      <c r="B7202" s="1" t="n"/>
      <c r="C7202" s="1" t="n"/>
      <c r="D7202" s="1" t="n"/>
      <c r="E7202" s="1" t="n"/>
      <c r="F7202" s="1" t="n"/>
      <c r="G7202" s="1" t="n"/>
      <c r="H7202" s="1" t="n"/>
      <c r="I7202" s="1" t="n"/>
      <c r="J7202" s="1" t="n"/>
      <c r="K7202" s="1" t="n"/>
      <c r="L7202" s="1" t="n"/>
      <c r="M7202" s="1" t="n"/>
      <c r="N7202" s="1" t="n"/>
    </row>
    <row r="7203">
      <c r="A7203" t="inlineStr">
        <is>
          <t>ID_Wahl</t>
        </is>
      </c>
      <c r="B7203" t="inlineStr">
        <is>
          <t>Datum</t>
        </is>
      </c>
      <c r="C7203" t="inlineStr">
        <is>
          <t>Frage_ID</t>
        </is>
      </c>
      <c r="D7203" t="inlineStr">
        <is>
          <t>Frage_Text</t>
        </is>
      </c>
      <c r="E7203" t="inlineStr">
        <is>
          <t>Frage_Typ</t>
        </is>
      </c>
      <c r="F7203" t="inlineStr">
        <is>
          <t>Bereich_ID</t>
        </is>
      </c>
      <c r="G7203" t="inlineStr">
        <is>
          <t>Bereich</t>
        </is>
      </c>
      <c r="H7203" t="inlineStr">
        <is>
          <t>ID_gesamt</t>
        </is>
      </c>
      <c r="I7203" t="inlineStr">
        <is>
          <t>Sprache</t>
        </is>
      </c>
      <c r="J7203" t="inlineStr">
        <is>
          <t>Duplikat</t>
        </is>
      </c>
      <c r="K7203" t="inlineStr">
        <is>
          <t>Frage_Hash</t>
        </is>
      </c>
      <c r="L7203" t="inlineStr">
        <is>
          <t>Duplikat_Gruppe</t>
        </is>
      </c>
      <c r="M7203" t="inlineStr">
        <is>
          <t>Cluster_Duplikate</t>
        </is>
      </c>
      <c r="N7203" t="inlineStr">
        <is>
          <t>Cluster_Final</t>
        </is>
      </c>
    </row>
    <row r="7204">
      <c r="A7204" t="n">
        <v>2</v>
      </c>
      <c r="B7204" s="2" t="n">
        <v>43758</v>
      </c>
      <c r="C7204" t="n">
        <v>237</v>
      </c>
      <c r="D7204" t="inlineStr">
        <is>
          <t>Soll der Bund im Bereich "Strassenverkehr (Motorisierter Individualverkehr)" mehr oder weniger ausgeben?</t>
        </is>
      </c>
      <c r="E7204" t="inlineStr">
        <is>
          <t>options5</t>
        </is>
      </c>
      <c r="F7204" t="n">
        <v>4852</v>
      </c>
      <c r="G7204" t="inlineStr">
        <is>
          <t>Bundesbudget</t>
        </is>
      </c>
      <c r="H7204" t="inlineStr">
        <is>
          <t>Q00072</t>
        </is>
      </c>
      <c r="I7204" t="inlineStr">
        <is>
          <t>de</t>
        </is>
      </c>
      <c r="J7204" t="b">
        <v>1</v>
      </c>
      <c r="K7204" t="inlineStr">
        <is>
          <t>e04b487e4c6b40d59960e545fdb2bed1</t>
        </is>
      </c>
      <c r="L7204" t="inlineStr">
        <is>
          <t>e04b487e4c6b40d59960e545fdb2bed1</t>
        </is>
      </c>
      <c r="M7204" t="n">
        <v>71</v>
      </c>
      <c r="N7204" t="n">
        <v>71</v>
      </c>
    </row>
    <row r="7205">
      <c r="A7205" t="n">
        <v>222</v>
      </c>
      <c r="B7205" t="n">
        <v>2019</v>
      </c>
      <c r="C7205" t="n">
        <v>3477</v>
      </c>
      <c r="D7205" t="inlineStr">
        <is>
          <t>Soll der Bund im Bereich "Strassenverkehr (Motorisierter Individualverkehr)" mehr oder weniger ausgeben?</t>
        </is>
      </c>
      <c r="E7205" t="inlineStr">
        <is>
          <t>Budget-5</t>
        </is>
      </c>
      <c r="F7205" t="n">
        <v>14</v>
      </c>
      <c r="G7205" t="inlineStr">
        <is>
          <t>Verkehr</t>
        </is>
      </c>
      <c r="H7205" t="inlineStr">
        <is>
          <t>Q05908</t>
        </is>
      </c>
      <c r="I7205" t="inlineStr">
        <is>
          <t>de</t>
        </is>
      </c>
      <c r="J7205" t="b">
        <v>1</v>
      </c>
      <c r="K7205" t="inlineStr">
        <is>
          <t>e04b487e4c6b40d59960e545fdb2bed1</t>
        </is>
      </c>
      <c r="L7205" t="inlineStr">
        <is>
          <t>e04b487e4c6b40d59960e545fdb2bed1</t>
        </is>
      </c>
      <c r="M7205" t="n">
        <v>71</v>
      </c>
      <c r="N7205" t="n">
        <v>71</v>
      </c>
    </row>
    <row r="7206">
      <c r="A7206" t="n">
        <v>222</v>
      </c>
      <c r="B7206" t="n">
        <v>2019</v>
      </c>
      <c r="C7206" t="n">
        <v>3477</v>
      </c>
      <c r="D7206" t="inlineStr">
        <is>
          <t>Soll der Bund im Bereich "Strassenverkehr (Motorisierter Individualverkehr)" mehr oder weniger ausgeben?</t>
        </is>
      </c>
      <c r="E7206" t="inlineStr">
        <is>
          <t>Budget-5</t>
        </is>
      </c>
      <c r="F7206" t="n">
        <v>14</v>
      </c>
      <c r="G7206" t="inlineStr">
        <is>
          <t>Verkehr</t>
        </is>
      </c>
      <c r="H7206" t="inlineStr">
        <is>
          <t>Q07655</t>
        </is>
      </c>
      <c r="I7206" t="inlineStr">
        <is>
          <t>de</t>
        </is>
      </c>
      <c r="J7206" t="b">
        <v>1</v>
      </c>
      <c r="K7206" t="inlineStr">
        <is>
          <t>e04b487e4c6b40d59960e545fdb2bed1</t>
        </is>
      </c>
      <c r="L7206" t="inlineStr">
        <is>
          <t>e04b487e4c6b40d59960e545fdb2bed1</t>
        </is>
      </c>
      <c r="M7206" t="n">
        <v>71</v>
      </c>
      <c r="N7206" t="n">
        <v>71</v>
      </c>
    </row>
    <row r="7208">
      <c r="A7208" s="1">
        <f>== Cluster 67 – 3 Fragen – alle Fragen identisch ===</f>
        <v/>
      </c>
      <c r="B7208" s="1" t="n"/>
      <c r="C7208" s="1" t="n"/>
      <c r="D7208" s="1" t="n"/>
      <c r="E7208" s="1" t="n"/>
      <c r="F7208" s="1" t="n"/>
      <c r="G7208" s="1" t="n"/>
      <c r="H7208" s="1" t="n"/>
      <c r="I7208" s="1" t="n"/>
      <c r="J7208" s="1" t="n"/>
      <c r="K7208" s="1" t="n"/>
      <c r="L7208" s="1" t="n"/>
      <c r="M7208" s="1" t="n"/>
      <c r="N7208" s="1" t="n"/>
    </row>
    <row r="7209">
      <c r="A7209" t="inlineStr">
        <is>
          <t>ID_Wahl</t>
        </is>
      </c>
      <c r="B7209" t="inlineStr">
        <is>
          <t>Datum</t>
        </is>
      </c>
      <c r="C7209" t="inlineStr">
        <is>
          <t>Frage_ID</t>
        </is>
      </c>
      <c r="D7209" t="inlineStr">
        <is>
          <t>Frage_Text</t>
        </is>
      </c>
      <c r="E7209" t="inlineStr">
        <is>
          <t>Frage_Typ</t>
        </is>
      </c>
      <c r="F7209" t="inlineStr">
        <is>
          <t>Bereich_ID</t>
        </is>
      </c>
      <c r="G7209" t="inlineStr">
        <is>
          <t>Bereich</t>
        </is>
      </c>
      <c r="H7209" t="inlineStr">
        <is>
          <t>ID_gesamt</t>
        </is>
      </c>
      <c r="I7209" t="inlineStr">
        <is>
          <t>Sprache</t>
        </is>
      </c>
      <c r="J7209" t="inlineStr">
        <is>
          <t>Duplikat</t>
        </is>
      </c>
      <c r="K7209" t="inlineStr">
        <is>
          <t>Frage_Hash</t>
        </is>
      </c>
      <c r="L7209" t="inlineStr">
        <is>
          <t>Duplikat_Gruppe</t>
        </is>
      </c>
      <c r="M7209" t="inlineStr">
        <is>
          <t>Cluster_Duplikate</t>
        </is>
      </c>
      <c r="N7209" t="inlineStr">
        <is>
          <t>Cluster_Final</t>
        </is>
      </c>
    </row>
    <row r="7210">
      <c r="A7210" t="n">
        <v>2</v>
      </c>
      <c r="B7210" s="2" t="n">
        <v>43758</v>
      </c>
      <c r="C7210" t="n">
        <v>222</v>
      </c>
      <c r="D7210" t="inlineStr">
        <is>
          <t>Soll der Bund im Bereich "Entwicklungshilfe" mehr oder weniger ausgeben?</t>
        </is>
      </c>
      <c r="E7210" t="inlineStr">
        <is>
          <t>options5</t>
        </is>
      </c>
      <c r="F7210" t="n">
        <v>4852</v>
      </c>
      <c r="G7210" t="inlineStr">
        <is>
          <t>Bundesbudget</t>
        </is>
      </c>
      <c r="H7210" t="inlineStr">
        <is>
          <t>Q00067</t>
        </is>
      </c>
      <c r="I7210" t="inlineStr">
        <is>
          <t>de</t>
        </is>
      </c>
      <c r="J7210" t="b">
        <v>1</v>
      </c>
      <c r="K7210" t="inlineStr">
        <is>
          <t>9bafef93d2f53960e6ff5196d402a9be</t>
        </is>
      </c>
      <c r="L7210" t="inlineStr">
        <is>
          <t>9bafef93d2f53960e6ff5196d402a9be</t>
        </is>
      </c>
      <c r="M7210" t="n">
        <v>67</v>
      </c>
      <c r="N7210" t="n">
        <v>67</v>
      </c>
    </row>
    <row r="7211">
      <c r="A7211" t="n">
        <v>222</v>
      </c>
      <c r="B7211" t="n">
        <v>2019</v>
      </c>
      <c r="C7211" t="n">
        <v>3472</v>
      </c>
      <c r="D7211" t="inlineStr">
        <is>
          <t>Soll der Bund im Bereich "Entwicklungshilfe" mehr oder weniger ausgeben?</t>
        </is>
      </c>
      <c r="E7211" t="inlineStr">
        <is>
          <t>Budget-5</t>
        </is>
      </c>
      <c r="F7211" t="n">
        <v>1</v>
      </c>
      <c r="G7211" t="inlineStr">
        <is>
          <t>Aussenpolitik</t>
        </is>
      </c>
      <c r="H7211" t="inlineStr">
        <is>
          <t>Q05842</t>
        </is>
      </c>
      <c r="I7211" t="inlineStr">
        <is>
          <t>de</t>
        </is>
      </c>
      <c r="J7211" t="b">
        <v>1</v>
      </c>
      <c r="K7211" t="inlineStr">
        <is>
          <t>9bafef93d2f53960e6ff5196d402a9be</t>
        </is>
      </c>
      <c r="L7211" t="inlineStr">
        <is>
          <t>9bafef93d2f53960e6ff5196d402a9be</t>
        </is>
      </c>
      <c r="M7211" t="n">
        <v>67</v>
      </c>
      <c r="N7211" t="n">
        <v>67</v>
      </c>
    </row>
    <row r="7212">
      <c r="A7212" t="n">
        <v>222</v>
      </c>
      <c r="B7212" t="n">
        <v>2019</v>
      </c>
      <c r="C7212" t="n">
        <v>3472</v>
      </c>
      <c r="D7212" t="inlineStr">
        <is>
          <t>Soll der Bund im Bereich "Entwicklungshilfe" mehr oder weniger ausgeben?</t>
        </is>
      </c>
      <c r="E7212" t="inlineStr">
        <is>
          <t>Budget-5</t>
        </is>
      </c>
      <c r="F7212" t="n">
        <v>1</v>
      </c>
      <c r="G7212" t="inlineStr">
        <is>
          <t>Aussenpolitik</t>
        </is>
      </c>
      <c r="H7212" t="inlineStr">
        <is>
          <t>Q07589</t>
        </is>
      </c>
      <c r="I7212" t="inlineStr">
        <is>
          <t>de</t>
        </is>
      </c>
      <c r="J7212" t="b">
        <v>1</v>
      </c>
      <c r="K7212" t="inlineStr">
        <is>
          <t>9bafef93d2f53960e6ff5196d402a9be</t>
        </is>
      </c>
      <c r="L7212" t="inlineStr">
        <is>
          <t>9bafef93d2f53960e6ff5196d402a9be</t>
        </is>
      </c>
      <c r="M7212" t="n">
        <v>67</v>
      </c>
      <c r="N7212" t="n">
        <v>67</v>
      </c>
    </row>
    <row r="7214">
      <c r="A7214" s="1">
        <f>== Cluster 97 – 3 Fragen – alle Fragen identisch ===</f>
        <v/>
      </c>
      <c r="B7214" s="1" t="n"/>
      <c r="C7214" s="1" t="n"/>
      <c r="D7214" s="1" t="n"/>
      <c r="E7214" s="1" t="n"/>
      <c r="F7214" s="1" t="n"/>
      <c r="G7214" s="1" t="n"/>
      <c r="H7214" s="1" t="n"/>
      <c r="I7214" s="1" t="n"/>
      <c r="J7214" s="1" t="n"/>
      <c r="K7214" s="1" t="n"/>
      <c r="L7214" s="1" t="n"/>
      <c r="M7214" s="1" t="n"/>
      <c r="N7214" s="1" t="n"/>
    </row>
    <row r="7215">
      <c r="A7215" t="inlineStr">
        <is>
          <t>ID_Wahl</t>
        </is>
      </c>
      <c r="B7215" t="inlineStr">
        <is>
          <t>Datum</t>
        </is>
      </c>
      <c r="C7215" t="inlineStr">
        <is>
          <t>Frage_ID</t>
        </is>
      </c>
      <c r="D7215" t="inlineStr">
        <is>
          <t>Frage_Text</t>
        </is>
      </c>
      <c r="E7215" t="inlineStr">
        <is>
          <t>Frage_Typ</t>
        </is>
      </c>
      <c r="F7215" t="inlineStr">
        <is>
          <t>Bereich_ID</t>
        </is>
      </c>
      <c r="G7215" t="inlineStr">
        <is>
          <t>Bereich</t>
        </is>
      </c>
      <c r="H7215" t="inlineStr">
        <is>
          <t>ID_gesamt</t>
        </is>
      </c>
      <c r="I7215" t="inlineStr">
        <is>
          <t>Sprache</t>
        </is>
      </c>
      <c r="J7215" t="inlineStr">
        <is>
          <t>Duplikat</t>
        </is>
      </c>
      <c r="K7215" t="inlineStr">
        <is>
          <t>Frage_Hash</t>
        </is>
      </c>
      <c r="L7215" t="inlineStr">
        <is>
          <t>Duplikat_Gruppe</t>
        </is>
      </c>
      <c r="M7215" t="inlineStr">
        <is>
          <t>Cluster_Duplikate</t>
        </is>
      </c>
      <c r="N7215" t="inlineStr">
        <is>
          <t>Cluster_Final</t>
        </is>
      </c>
    </row>
    <row r="7216">
      <c r="A7216" t="n">
        <v>10</v>
      </c>
      <c r="B7216" s="2" t="n">
        <v>43940</v>
      </c>
      <c r="C7216" t="n">
        <v>457</v>
      </c>
      <c r="D7216" t="inlineStr">
        <is>
          <t>Soll der Kanton Veranstaltungen, an denen extremistisches Gedankengut präsentiert wird, verbieten können?</t>
        </is>
      </c>
      <c r="E7216" t="inlineStr">
        <is>
          <t>options4</t>
        </is>
      </c>
      <c r="F7216" t="n">
        <v>5201</v>
      </c>
      <c r="G7216" t="inlineStr">
        <is>
          <t>Sicherheit &amp; Polizei</t>
        </is>
      </c>
      <c r="H7216" t="inlineStr">
        <is>
          <t>Q00113</t>
        </is>
      </c>
      <c r="I7216" t="inlineStr">
        <is>
          <t>de</t>
        </is>
      </c>
      <c r="J7216" t="b">
        <v>1</v>
      </c>
      <c r="K7216" t="inlineStr">
        <is>
          <t>855eaa467ec7ab2099e446322c00d5f4</t>
        </is>
      </c>
      <c r="L7216" t="inlineStr">
        <is>
          <t>855eaa467ec7ab2099e446322c00d5f4</t>
        </is>
      </c>
      <c r="M7216" t="n">
        <v>97</v>
      </c>
      <c r="N7216" t="n">
        <v>97</v>
      </c>
    </row>
    <row r="7217">
      <c r="A7217" t="n">
        <v>232</v>
      </c>
      <c r="B7217" t="n">
        <v>2020</v>
      </c>
      <c r="C7217" t="n">
        <v>3573</v>
      </c>
      <c r="D7217" t="inlineStr">
        <is>
          <t>Soll der Kanton Veranstaltungen, an denen extremistisches Gedankengut präsentiert wird, verbieten können?</t>
        </is>
      </c>
      <c r="E7217" t="inlineStr">
        <is>
          <t>Standard-4</t>
        </is>
      </c>
      <c r="F7217" t="n">
        <v>7</v>
      </c>
      <c r="G7217" t="inlineStr">
        <is>
          <t>Justiz, Armee &amp; Polizei</t>
        </is>
      </c>
      <c r="H7217" t="inlineStr">
        <is>
          <t>Q06032</t>
        </is>
      </c>
      <c r="I7217" t="inlineStr">
        <is>
          <t>de</t>
        </is>
      </c>
      <c r="J7217" t="b">
        <v>1</v>
      </c>
      <c r="K7217" t="inlineStr">
        <is>
          <t>855eaa467ec7ab2099e446322c00d5f4</t>
        </is>
      </c>
      <c r="L7217" t="inlineStr">
        <is>
          <t>855eaa467ec7ab2099e446322c00d5f4</t>
        </is>
      </c>
      <c r="M7217" t="n">
        <v>97</v>
      </c>
      <c r="N7217" t="n">
        <v>97</v>
      </c>
    </row>
    <row r="7218">
      <c r="A7218" t="n">
        <v>232</v>
      </c>
      <c r="B7218" t="n">
        <v>2020</v>
      </c>
      <c r="C7218" t="n">
        <v>3573</v>
      </c>
      <c r="D7218" t="inlineStr">
        <is>
          <t>Soll der Kanton Veranstaltungen, an denen extremistisches Gedankengut präsentiert wird, verbieten können?</t>
        </is>
      </c>
      <c r="E7218" t="inlineStr">
        <is>
          <t>Standard-4</t>
        </is>
      </c>
      <c r="F7218" t="n">
        <v>7</v>
      </c>
      <c r="G7218" t="inlineStr">
        <is>
          <t>Justiz, Armee &amp; Polizei</t>
        </is>
      </c>
      <c r="H7218" t="inlineStr">
        <is>
          <t>Q07862</t>
        </is>
      </c>
      <c r="I7218" t="inlineStr">
        <is>
          <t>de</t>
        </is>
      </c>
      <c r="J7218" t="b">
        <v>1</v>
      </c>
      <c r="K7218" t="inlineStr">
        <is>
          <t>855eaa467ec7ab2099e446322c00d5f4</t>
        </is>
      </c>
      <c r="L7218" t="inlineStr">
        <is>
          <t>855eaa467ec7ab2099e446322c00d5f4</t>
        </is>
      </c>
      <c r="M7218" t="n">
        <v>97</v>
      </c>
      <c r="N7218" t="n">
        <v>97</v>
      </c>
    </row>
    <row r="7220">
      <c r="A7220" s="1">
        <f>== Cluster 95 – 3 Fragen – alle Fragen identisch ===</f>
        <v/>
      </c>
      <c r="B7220" s="1" t="n"/>
      <c r="C7220" s="1" t="n"/>
      <c r="D7220" s="1" t="n"/>
      <c r="E7220" s="1" t="n"/>
      <c r="F7220" s="1" t="n"/>
      <c r="G7220" s="1" t="n"/>
      <c r="H7220" s="1" t="n"/>
      <c r="I7220" s="1" t="n"/>
      <c r="J7220" s="1" t="n"/>
      <c r="K7220" s="1" t="n"/>
      <c r="L7220" s="1" t="n"/>
      <c r="M7220" s="1" t="n"/>
      <c r="N7220" s="1" t="n"/>
    </row>
    <row r="7221">
      <c r="A7221" t="inlineStr">
        <is>
          <t>ID_Wahl</t>
        </is>
      </c>
      <c r="B7221" t="inlineStr">
        <is>
          <t>Datum</t>
        </is>
      </c>
      <c r="C7221" t="inlineStr">
        <is>
          <t>Frage_ID</t>
        </is>
      </c>
      <c r="D7221" t="inlineStr">
        <is>
          <t>Frage_Text</t>
        </is>
      </c>
      <c r="E7221" t="inlineStr">
        <is>
          <t>Frage_Typ</t>
        </is>
      </c>
      <c r="F7221" t="inlineStr">
        <is>
          <t>Bereich_ID</t>
        </is>
      </c>
      <c r="G7221" t="inlineStr">
        <is>
          <t>Bereich</t>
        </is>
      </c>
      <c r="H7221" t="inlineStr">
        <is>
          <t>ID_gesamt</t>
        </is>
      </c>
      <c r="I7221" t="inlineStr">
        <is>
          <t>Sprache</t>
        </is>
      </c>
      <c r="J7221" t="inlineStr">
        <is>
          <t>Duplikat</t>
        </is>
      </c>
      <c r="K7221" t="inlineStr">
        <is>
          <t>Frage_Hash</t>
        </is>
      </c>
      <c r="L7221" t="inlineStr">
        <is>
          <t>Duplikat_Gruppe</t>
        </is>
      </c>
      <c r="M7221" t="inlineStr">
        <is>
          <t>Cluster_Duplikate</t>
        </is>
      </c>
      <c r="N7221" t="inlineStr">
        <is>
          <t>Cluster_Final</t>
        </is>
      </c>
    </row>
    <row r="7222">
      <c r="A7222" t="n">
        <v>10</v>
      </c>
      <c r="B7222" s="2" t="n">
        <v>43940</v>
      </c>
      <c r="C7222" t="n">
        <v>451</v>
      </c>
      <c r="D7222" t="inlineStr">
        <is>
          <t>Begrüssen Sie die Erhöhung der Polizeipräsenz im Kanton St.Gallen?</t>
        </is>
      </c>
      <c r="E7222" t="inlineStr">
        <is>
          <t>options4</t>
        </is>
      </c>
      <c r="F7222" t="n">
        <v>5201</v>
      </c>
      <c r="G7222" t="inlineStr">
        <is>
          <t>Sicherheit &amp; Polizei</t>
        </is>
      </c>
      <c r="H7222" t="inlineStr">
        <is>
          <t>Q00111</t>
        </is>
      </c>
      <c r="I7222" t="inlineStr">
        <is>
          <t>de</t>
        </is>
      </c>
      <c r="J7222" t="b">
        <v>1</v>
      </c>
      <c r="K7222" t="inlineStr">
        <is>
          <t>5c64138a5210e725a705756323808cb2</t>
        </is>
      </c>
      <c r="L7222" t="inlineStr">
        <is>
          <t>5c64138a5210e725a705756323808cb2</t>
        </is>
      </c>
      <c r="M7222" t="n">
        <v>95</v>
      </c>
      <c r="N7222" t="n">
        <v>95</v>
      </c>
    </row>
    <row r="7223">
      <c r="A7223" t="n">
        <v>232</v>
      </c>
      <c r="B7223" t="n">
        <v>2020</v>
      </c>
      <c r="C7223" t="n">
        <v>3571</v>
      </c>
      <c r="D7223" t="inlineStr">
        <is>
          <t>Begrüssen Sie die Erhöhung der Polizeipräsenz im Kanton St.Gallen?</t>
        </is>
      </c>
      <c r="E7223" t="inlineStr">
        <is>
          <t>Standard-4</t>
        </is>
      </c>
      <c r="F7223" t="n">
        <v>7</v>
      </c>
      <c r="G7223" t="inlineStr">
        <is>
          <t>Justiz, Armee &amp; Polizei</t>
        </is>
      </c>
      <c r="H7223" t="inlineStr">
        <is>
          <t>Q06033</t>
        </is>
      </c>
      <c r="I7223" t="inlineStr">
        <is>
          <t>de</t>
        </is>
      </c>
      <c r="J7223" t="b">
        <v>1</v>
      </c>
      <c r="K7223" t="inlineStr">
        <is>
          <t>5c64138a5210e725a705756323808cb2</t>
        </is>
      </c>
      <c r="L7223" t="inlineStr">
        <is>
          <t>5c64138a5210e725a705756323808cb2</t>
        </is>
      </c>
      <c r="M7223" t="n">
        <v>95</v>
      </c>
      <c r="N7223" t="n">
        <v>95</v>
      </c>
    </row>
    <row r="7224">
      <c r="A7224" t="n">
        <v>232</v>
      </c>
      <c r="B7224" t="n">
        <v>2020</v>
      </c>
      <c r="C7224" t="n">
        <v>3571</v>
      </c>
      <c r="D7224" t="inlineStr">
        <is>
          <t>Begrüssen Sie die Erhöhung der Polizeipräsenz im Kanton St.Gallen?</t>
        </is>
      </c>
      <c r="E7224" t="inlineStr">
        <is>
          <t>Standard-4</t>
        </is>
      </c>
      <c r="F7224" t="n">
        <v>7</v>
      </c>
      <c r="G7224" t="inlineStr">
        <is>
          <t>Justiz, Armee &amp; Polizei</t>
        </is>
      </c>
      <c r="H7224" t="inlineStr">
        <is>
          <t>Q07863</t>
        </is>
      </c>
      <c r="I7224" t="inlineStr">
        <is>
          <t>de</t>
        </is>
      </c>
      <c r="J7224" t="b">
        <v>1</v>
      </c>
      <c r="K7224" t="inlineStr">
        <is>
          <t>5c64138a5210e725a705756323808cb2</t>
        </is>
      </c>
      <c r="L7224" t="inlineStr">
        <is>
          <t>5c64138a5210e725a705756323808cb2</t>
        </is>
      </c>
      <c r="M7224" t="n">
        <v>95</v>
      </c>
      <c r="N7224" t="n">
        <v>95</v>
      </c>
    </row>
    <row r="7226">
      <c r="A7226" s="1">
        <f>== Cluster 94 – 3 Fragen – alle Fragen identisch ===</f>
        <v/>
      </c>
      <c r="B7226" s="1" t="n"/>
      <c r="C7226" s="1" t="n"/>
      <c r="D7226" s="1" t="n"/>
      <c r="E7226" s="1" t="n"/>
      <c r="F7226" s="1" t="n"/>
      <c r="G7226" s="1" t="n"/>
      <c r="H7226" s="1" t="n"/>
      <c r="I7226" s="1" t="n"/>
      <c r="J7226" s="1" t="n"/>
      <c r="K7226" s="1" t="n"/>
      <c r="L7226" s="1" t="n"/>
      <c r="M7226" s="1" t="n"/>
      <c r="N7226" s="1" t="n"/>
    </row>
    <row r="7227">
      <c r="A7227" t="inlineStr">
        <is>
          <t>ID_Wahl</t>
        </is>
      </c>
      <c r="B7227" t="inlineStr">
        <is>
          <t>Datum</t>
        </is>
      </c>
      <c r="C7227" t="inlineStr">
        <is>
          <t>Frage_ID</t>
        </is>
      </c>
      <c r="D7227" t="inlineStr">
        <is>
          <t>Frage_Text</t>
        </is>
      </c>
      <c r="E7227" t="inlineStr">
        <is>
          <t>Frage_Typ</t>
        </is>
      </c>
      <c r="F7227" t="inlineStr">
        <is>
          <t>Bereich_ID</t>
        </is>
      </c>
      <c r="G7227" t="inlineStr">
        <is>
          <t>Bereich</t>
        </is>
      </c>
      <c r="H7227" t="inlineStr">
        <is>
          <t>ID_gesamt</t>
        </is>
      </c>
      <c r="I7227" t="inlineStr">
        <is>
          <t>Sprache</t>
        </is>
      </c>
      <c r="J7227" t="inlineStr">
        <is>
          <t>Duplikat</t>
        </is>
      </c>
      <c r="K7227" t="inlineStr">
        <is>
          <t>Frage_Hash</t>
        </is>
      </c>
      <c r="L7227" t="inlineStr">
        <is>
          <t>Duplikat_Gruppe</t>
        </is>
      </c>
      <c r="M7227" t="inlineStr">
        <is>
          <t>Cluster_Duplikate</t>
        </is>
      </c>
      <c r="N7227" t="inlineStr">
        <is>
          <t>Cluster_Final</t>
        </is>
      </c>
    </row>
    <row r="7228">
      <c r="A7228" t="n">
        <v>10</v>
      </c>
      <c r="B7228" s="2" t="n">
        <v>43940</v>
      </c>
      <c r="C7228" t="n">
        <v>442</v>
      </c>
      <c r="D7228" t="inlineStr">
        <is>
          <t>Eine kantonale Volksinitiative fordert mehr Transparenz und Mitbestimmungsrechte bei Löhnen von gewählten Behördenmitgliedern. Unterstützen Sie dieses Anliegen?</t>
        </is>
      </c>
      <c r="E7228" t="inlineStr">
        <is>
          <t>options4</t>
        </is>
      </c>
      <c r="F7228" t="n">
        <v>5104</v>
      </c>
      <c r="G7228" t="inlineStr">
        <is>
          <t>Politisches System &amp; Digitalisierung</t>
        </is>
      </c>
      <c r="H7228" t="inlineStr">
        <is>
          <t>Q00108</t>
        </is>
      </c>
      <c r="I7228" t="inlineStr">
        <is>
          <t>de</t>
        </is>
      </c>
      <c r="J7228" t="b">
        <v>1</v>
      </c>
      <c r="K7228" t="inlineStr">
        <is>
          <t>81b67779476c123da792011f405cad83</t>
        </is>
      </c>
      <c r="L7228" t="inlineStr">
        <is>
          <t>81b67779476c123da792011f405cad83</t>
        </is>
      </c>
      <c r="M7228" t="n">
        <v>94</v>
      </c>
      <c r="N7228" t="n">
        <v>94</v>
      </c>
    </row>
    <row r="7229">
      <c r="A7229" t="n">
        <v>232</v>
      </c>
      <c r="B7229" t="n">
        <v>2020</v>
      </c>
      <c r="C7229" t="n">
        <v>3568</v>
      </c>
      <c r="D7229" t="inlineStr">
        <is>
          <t>Eine kantonale Volksinitiative fordert mehr Transparenz und Mitbestimmungsrechte bei Löhnen von gewählten Behördenmitgliedern. Unterstützen Sie dieses Anliegen?</t>
        </is>
      </c>
      <c r="E7229" t="inlineStr">
        <is>
          <t>Standard-4</t>
        </is>
      </c>
      <c r="F7229" t="n">
        <v>10</v>
      </c>
      <c r="G7229" t="inlineStr">
        <is>
          <t>Politisches System</t>
        </is>
      </c>
      <c r="H7229" t="inlineStr">
        <is>
          <t>Q06043</t>
        </is>
      </c>
      <c r="I7229" t="inlineStr">
        <is>
          <t>de</t>
        </is>
      </c>
      <c r="J7229" t="b">
        <v>1</v>
      </c>
      <c r="K7229" t="inlineStr">
        <is>
          <t>81b67779476c123da792011f405cad83</t>
        </is>
      </c>
      <c r="L7229" t="inlineStr">
        <is>
          <t>81b67779476c123da792011f405cad83</t>
        </is>
      </c>
      <c r="M7229" t="n">
        <v>94</v>
      </c>
      <c r="N7229" t="n">
        <v>94</v>
      </c>
    </row>
    <row r="7230">
      <c r="A7230" t="n">
        <v>232</v>
      </c>
      <c r="B7230" t="n">
        <v>2020</v>
      </c>
      <c r="C7230" t="n">
        <v>3568</v>
      </c>
      <c r="D7230" t="inlineStr">
        <is>
          <t>Eine kantonale Volksinitiative fordert mehr Transparenz und Mitbestimmungsrechte bei Löhnen von gewählten Behördenmitgliedern. Unterstützen Sie dieses Anliegen?</t>
        </is>
      </c>
      <c r="E7230" t="inlineStr">
        <is>
          <t>Standard-4</t>
        </is>
      </c>
      <c r="F7230" t="n">
        <v>10</v>
      </c>
      <c r="G7230" t="inlineStr">
        <is>
          <t>Politisches System</t>
        </is>
      </c>
      <c r="H7230" t="inlineStr">
        <is>
          <t>Q07873</t>
        </is>
      </c>
      <c r="I7230" t="inlineStr">
        <is>
          <t>de</t>
        </is>
      </c>
      <c r="J7230" t="b">
        <v>1</v>
      </c>
      <c r="K7230" t="inlineStr">
        <is>
          <t>81b67779476c123da792011f405cad83</t>
        </is>
      </c>
      <c r="L7230" t="inlineStr">
        <is>
          <t>81b67779476c123da792011f405cad83</t>
        </is>
      </c>
      <c r="M7230" t="n">
        <v>94</v>
      </c>
      <c r="N7230" t="n">
        <v>94</v>
      </c>
    </row>
    <row r="7232">
      <c r="A7232" s="1">
        <f>== Cluster 24 – 3 Fragen – alle Fragen identisch ===</f>
        <v/>
      </c>
      <c r="B7232" s="1" t="n"/>
      <c r="C7232" s="1" t="n"/>
      <c r="D7232" s="1" t="n"/>
      <c r="E7232" s="1" t="n"/>
      <c r="F7232" s="1" t="n"/>
      <c r="G7232" s="1" t="n"/>
      <c r="H7232" s="1" t="n"/>
      <c r="I7232" s="1" t="n"/>
      <c r="J7232" s="1" t="n"/>
      <c r="K7232" s="1" t="n"/>
      <c r="L7232" s="1" t="n"/>
      <c r="M7232" s="1" t="n"/>
      <c r="N7232" s="1" t="n"/>
    </row>
    <row r="7233">
      <c r="A7233" t="inlineStr">
        <is>
          <t>ID_Wahl</t>
        </is>
      </c>
      <c r="B7233" t="inlineStr">
        <is>
          <t>Datum</t>
        </is>
      </c>
      <c r="C7233" t="inlineStr">
        <is>
          <t>Frage_ID</t>
        </is>
      </c>
      <c r="D7233" t="inlineStr">
        <is>
          <t>Frage_Text</t>
        </is>
      </c>
      <c r="E7233" t="inlineStr">
        <is>
          <t>Frage_Typ</t>
        </is>
      </c>
      <c r="F7233" t="inlineStr">
        <is>
          <t>Bereich_ID</t>
        </is>
      </c>
      <c r="G7233" t="inlineStr">
        <is>
          <t>Bereich</t>
        </is>
      </c>
      <c r="H7233" t="inlineStr">
        <is>
          <t>ID_gesamt</t>
        </is>
      </c>
      <c r="I7233" t="inlineStr">
        <is>
          <t>Sprache</t>
        </is>
      </c>
      <c r="J7233" t="inlineStr">
        <is>
          <t>Duplikat</t>
        </is>
      </c>
      <c r="K7233" t="inlineStr">
        <is>
          <t>Frage_Hash</t>
        </is>
      </c>
      <c r="L7233" t="inlineStr">
        <is>
          <t>Duplikat_Gruppe</t>
        </is>
      </c>
      <c r="M7233" t="inlineStr">
        <is>
          <t>Cluster_Duplikate</t>
        </is>
      </c>
      <c r="N7233" t="inlineStr">
        <is>
          <t>Cluster_Final</t>
        </is>
      </c>
    </row>
    <row r="7234">
      <c r="A7234" t="n">
        <v>2</v>
      </c>
      <c r="B7234" s="2" t="n">
        <v>43758</v>
      </c>
      <c r="C7234" t="n">
        <v>89</v>
      </c>
      <c r="D7234" t="inlineStr">
        <is>
          <t>Sollen Sans-Papiers einfacher einen geregelten Aufenthaltsstatus erhalten?</t>
        </is>
      </c>
      <c r="E7234" t="inlineStr">
        <is>
          <t>options4</t>
        </is>
      </c>
      <c r="F7234" t="n">
        <v>4231</v>
      </c>
      <c r="G7234" t="inlineStr">
        <is>
          <t>Migration &amp; Integration</t>
        </is>
      </c>
      <c r="H7234" t="inlineStr">
        <is>
          <t>Q00024</t>
        </is>
      </c>
      <c r="I7234" t="inlineStr">
        <is>
          <t>de</t>
        </is>
      </c>
      <c r="J7234" t="b">
        <v>1</v>
      </c>
      <c r="K7234" t="inlineStr">
        <is>
          <t>370315200d63e008ff2998908f68023c</t>
        </is>
      </c>
      <c r="L7234" t="inlineStr">
        <is>
          <t>370315200d63e008ff2998908f68023c</t>
        </is>
      </c>
      <c r="M7234" t="n">
        <v>24</v>
      </c>
      <c r="N7234" t="n">
        <v>24</v>
      </c>
    </row>
    <row r="7235">
      <c r="A7235" t="n">
        <v>222</v>
      </c>
      <c r="B7235" t="n">
        <v>2019</v>
      </c>
      <c r="C7235" t="n">
        <v>3429</v>
      </c>
      <c r="D7235" t="inlineStr">
        <is>
          <t>Sollen Sans-Papiers einfacher einen geregelten Aufenthaltsstatus erhalten?</t>
        </is>
      </c>
      <c r="E7235" t="inlineStr">
        <is>
          <t>Standard-4</t>
        </is>
      </c>
      <c r="F7235" t="n">
        <v>9</v>
      </c>
      <c r="G7235" t="inlineStr">
        <is>
          <t>Migration &amp; Integration</t>
        </is>
      </c>
      <c r="H7235" t="inlineStr">
        <is>
          <t>Q05881</t>
        </is>
      </c>
      <c r="I7235" t="inlineStr">
        <is>
          <t>de</t>
        </is>
      </c>
      <c r="J7235" t="b">
        <v>1</v>
      </c>
      <c r="K7235" t="inlineStr">
        <is>
          <t>370315200d63e008ff2998908f68023c</t>
        </is>
      </c>
      <c r="L7235" t="inlineStr">
        <is>
          <t>370315200d63e008ff2998908f68023c</t>
        </is>
      </c>
      <c r="M7235" t="n">
        <v>24</v>
      </c>
      <c r="N7235" t="n">
        <v>24</v>
      </c>
    </row>
    <row r="7236">
      <c r="A7236" t="n">
        <v>222</v>
      </c>
      <c r="B7236" t="n">
        <v>2019</v>
      </c>
      <c r="C7236" t="n">
        <v>3429</v>
      </c>
      <c r="D7236" t="inlineStr">
        <is>
          <t>Sollen Sans-Papiers einfacher einen geregelten Aufenthaltsstatus erhalten?</t>
        </is>
      </c>
      <c r="E7236" t="inlineStr">
        <is>
          <t>Standard-4</t>
        </is>
      </c>
      <c r="F7236" t="n">
        <v>9</v>
      </c>
      <c r="G7236" t="inlineStr">
        <is>
          <t>Migration &amp; Integration</t>
        </is>
      </c>
      <c r="H7236" t="inlineStr">
        <is>
          <t>Q07628</t>
        </is>
      </c>
      <c r="I7236" t="inlineStr">
        <is>
          <t>de</t>
        </is>
      </c>
      <c r="J7236" t="b">
        <v>1</v>
      </c>
      <c r="K7236" t="inlineStr">
        <is>
          <t>370315200d63e008ff2998908f68023c</t>
        </is>
      </c>
      <c r="L7236" t="inlineStr">
        <is>
          <t>370315200d63e008ff2998908f68023c</t>
        </is>
      </c>
      <c r="M7236" t="n">
        <v>24</v>
      </c>
      <c r="N7236" t="n">
        <v>24</v>
      </c>
    </row>
    <row r="7238">
      <c r="A7238" s="1">
        <f>== Cluster 20 – 3 Fragen – alle Fragen identisch ===</f>
        <v/>
      </c>
      <c r="B7238" s="1" t="n"/>
      <c r="C7238" s="1" t="n"/>
      <c r="D7238" s="1" t="n"/>
      <c r="E7238" s="1" t="n"/>
      <c r="F7238" s="1" t="n"/>
      <c r="G7238" s="1" t="n"/>
      <c r="H7238" s="1" t="n"/>
      <c r="I7238" s="1" t="n"/>
      <c r="J7238" s="1" t="n"/>
      <c r="K7238" s="1" t="n"/>
      <c r="L7238" s="1" t="n"/>
      <c r="M7238" s="1" t="n"/>
      <c r="N7238" s="1" t="n"/>
    </row>
    <row r="7239">
      <c r="A7239" t="inlineStr">
        <is>
          <t>ID_Wahl</t>
        </is>
      </c>
      <c r="B7239" t="inlineStr">
        <is>
          <t>Datum</t>
        </is>
      </c>
      <c r="C7239" t="inlineStr">
        <is>
          <t>Frage_ID</t>
        </is>
      </c>
      <c r="D7239" t="inlineStr">
        <is>
          <t>Frage_Text</t>
        </is>
      </c>
      <c r="E7239" t="inlineStr">
        <is>
          <t>Frage_Typ</t>
        </is>
      </c>
      <c r="F7239" t="inlineStr">
        <is>
          <t>Bereich_ID</t>
        </is>
      </c>
      <c r="G7239" t="inlineStr">
        <is>
          <t>Bereich</t>
        </is>
      </c>
      <c r="H7239" t="inlineStr">
        <is>
          <t>ID_gesamt</t>
        </is>
      </c>
      <c r="I7239" t="inlineStr">
        <is>
          <t>Sprache</t>
        </is>
      </c>
      <c r="J7239" t="inlineStr">
        <is>
          <t>Duplikat</t>
        </is>
      </c>
      <c r="K7239" t="inlineStr">
        <is>
          <t>Frage_Hash</t>
        </is>
      </c>
      <c r="L7239" t="inlineStr">
        <is>
          <t>Duplikat_Gruppe</t>
        </is>
      </c>
      <c r="M7239" t="inlineStr">
        <is>
          <t>Cluster_Duplikate</t>
        </is>
      </c>
      <c r="N7239" t="inlineStr">
        <is>
          <t>Cluster_Final</t>
        </is>
      </c>
    </row>
    <row r="7240">
      <c r="A7240" t="n">
        <v>2</v>
      </c>
      <c r="B7240" s="2" t="n">
        <v>43758</v>
      </c>
      <c r="C7240" t="n">
        <v>77</v>
      </c>
      <c r="D7240" t="inlineStr">
        <is>
          <t>Soll der Bund die finanzielle Unterstützung für die berufliche Weiterbildung und Umschulung ausbauen?</t>
        </is>
      </c>
      <c r="E7240" t="inlineStr">
        <is>
          <t>options4</t>
        </is>
      </c>
      <c r="F7240" t="n">
        <v>4215</v>
      </c>
      <c r="G7240" t="inlineStr">
        <is>
          <t>Bildung</t>
        </is>
      </c>
      <c r="H7240" t="inlineStr">
        <is>
          <t>Q00020</t>
        </is>
      </c>
      <c r="I7240" t="inlineStr">
        <is>
          <t>de</t>
        </is>
      </c>
      <c r="J7240" t="b">
        <v>1</v>
      </c>
      <c r="K7240" t="inlineStr">
        <is>
          <t>2102f5453db5fd044052c8156bcd193b</t>
        </is>
      </c>
      <c r="L7240" t="inlineStr">
        <is>
          <t>2102f5453db5fd044052c8156bcd193b</t>
        </is>
      </c>
      <c r="M7240" t="n">
        <v>20</v>
      </c>
      <c r="N7240" t="n">
        <v>20</v>
      </c>
    </row>
    <row r="7241">
      <c r="A7241" t="n">
        <v>222</v>
      </c>
      <c r="B7241" t="n">
        <v>2019</v>
      </c>
      <c r="C7241" t="n">
        <v>3425</v>
      </c>
      <c r="D7241" t="inlineStr">
        <is>
          <t>Soll der Bund die finanzielle Unterstützung für die berufliche Weiterbildung und Umschulung ausbauen?</t>
        </is>
      </c>
      <c r="E7241" t="inlineStr">
        <is>
          <t>Standard-4</t>
        </is>
      </c>
      <c r="F7241" t="n">
        <v>3</v>
      </c>
      <c r="G7241" t="inlineStr">
        <is>
          <t>Digitalisierung</t>
        </is>
      </c>
      <c r="H7241" t="inlineStr">
        <is>
          <t>Q05853</t>
        </is>
      </c>
      <c r="I7241" t="inlineStr">
        <is>
          <t>de</t>
        </is>
      </c>
      <c r="J7241" t="b">
        <v>1</v>
      </c>
      <c r="K7241" t="inlineStr">
        <is>
          <t>2102f5453db5fd044052c8156bcd193b</t>
        </is>
      </c>
      <c r="L7241" t="inlineStr">
        <is>
          <t>2102f5453db5fd044052c8156bcd193b</t>
        </is>
      </c>
      <c r="M7241" t="n">
        <v>20</v>
      </c>
      <c r="N7241" t="n">
        <v>20</v>
      </c>
    </row>
    <row r="7242">
      <c r="A7242" t="n">
        <v>222</v>
      </c>
      <c r="B7242" t="n">
        <v>2019</v>
      </c>
      <c r="C7242" t="n">
        <v>3425</v>
      </c>
      <c r="D7242" t="inlineStr">
        <is>
          <t>Soll der Bund die finanzielle Unterstützung für die berufliche Weiterbildung und Umschulung ausbauen?</t>
        </is>
      </c>
      <c r="E7242" t="inlineStr">
        <is>
          <t>Standard-4</t>
        </is>
      </c>
      <c r="F7242" t="n">
        <v>3</v>
      </c>
      <c r="G7242" t="inlineStr">
        <is>
          <t>Digitalisierung</t>
        </is>
      </c>
      <c r="H7242" t="inlineStr">
        <is>
          <t>Q07600</t>
        </is>
      </c>
      <c r="I7242" t="inlineStr">
        <is>
          <t>de</t>
        </is>
      </c>
      <c r="J7242" t="b">
        <v>1</v>
      </c>
      <c r="K7242" t="inlineStr">
        <is>
          <t>2102f5453db5fd044052c8156bcd193b</t>
        </is>
      </c>
      <c r="L7242" t="inlineStr">
        <is>
          <t>2102f5453db5fd044052c8156bcd193b</t>
        </is>
      </c>
      <c r="M7242" t="n">
        <v>20</v>
      </c>
      <c r="N7242" t="n">
        <v>20</v>
      </c>
    </row>
    <row r="7244">
      <c r="A7244" s="1">
        <f>== Cluster 49 – 3 Fragen – alle Fragen identisch ===</f>
        <v/>
      </c>
      <c r="B7244" s="1" t="n"/>
      <c r="C7244" s="1" t="n"/>
      <c r="D7244" s="1" t="n"/>
      <c r="E7244" s="1" t="n"/>
      <c r="F7244" s="1" t="n"/>
      <c r="G7244" s="1" t="n"/>
      <c r="H7244" s="1" t="n"/>
      <c r="I7244" s="1" t="n"/>
      <c r="J7244" s="1" t="n"/>
      <c r="K7244" s="1" t="n"/>
      <c r="L7244" s="1" t="n"/>
      <c r="M7244" s="1" t="n"/>
      <c r="N7244" s="1" t="n"/>
    </row>
    <row r="7245">
      <c r="A7245" t="inlineStr">
        <is>
          <t>ID_Wahl</t>
        </is>
      </c>
      <c r="B7245" t="inlineStr">
        <is>
          <t>Datum</t>
        </is>
      </c>
      <c r="C7245" t="inlineStr">
        <is>
          <t>Frage_ID</t>
        </is>
      </c>
      <c r="D7245" t="inlineStr">
        <is>
          <t>Frage_Text</t>
        </is>
      </c>
      <c r="E7245" t="inlineStr">
        <is>
          <t>Frage_Typ</t>
        </is>
      </c>
      <c r="F7245" t="inlineStr">
        <is>
          <t>Bereich_ID</t>
        </is>
      </c>
      <c r="G7245" t="inlineStr">
        <is>
          <t>Bereich</t>
        </is>
      </c>
      <c r="H7245" t="inlineStr">
        <is>
          <t>ID_gesamt</t>
        </is>
      </c>
      <c r="I7245" t="inlineStr">
        <is>
          <t>Sprache</t>
        </is>
      </c>
      <c r="J7245" t="inlineStr">
        <is>
          <t>Duplikat</t>
        </is>
      </c>
      <c r="K7245" t="inlineStr">
        <is>
          <t>Frage_Hash</t>
        </is>
      </c>
      <c r="L7245" t="inlineStr">
        <is>
          <t>Duplikat_Gruppe</t>
        </is>
      </c>
      <c r="M7245" t="inlineStr">
        <is>
          <t>Cluster_Duplikate</t>
        </is>
      </c>
      <c r="N7245" t="inlineStr">
        <is>
          <t>Cluster_Final</t>
        </is>
      </c>
    </row>
    <row r="7246">
      <c r="A7246" t="n">
        <v>2</v>
      </c>
      <c r="B7246" s="2" t="n">
        <v>43758</v>
      </c>
      <c r="C7246" t="n">
        <v>168</v>
      </c>
      <c r="D7246" t="inlineStr">
        <is>
          <t>Soll das geltende Moratorium für gentechnisch veränderte Pflanzen und Tiere in der Schweizer Landwirtschaft über das Jahr 2021 hinaus verlängert werden?</t>
        </is>
      </c>
      <c r="E7246" t="inlineStr">
        <is>
          <t>options4</t>
        </is>
      </c>
      <c r="F7246" t="n">
        <v>4673</v>
      </c>
      <c r="G7246" t="inlineStr">
        <is>
          <t>Naturschutz</t>
        </is>
      </c>
      <c r="H7246" t="inlineStr">
        <is>
          <t>Q00049</t>
        </is>
      </c>
      <c r="I7246" t="inlineStr">
        <is>
          <t>de</t>
        </is>
      </c>
      <c r="J7246" t="b">
        <v>1</v>
      </c>
      <c r="K7246" t="inlineStr">
        <is>
          <t>9ae3233d0b2bc076821604ef2bd78bd0</t>
        </is>
      </c>
      <c r="L7246" t="inlineStr">
        <is>
          <t>9ae3233d0b2bc076821604ef2bd78bd0</t>
        </is>
      </c>
      <c r="M7246" t="n">
        <v>49</v>
      </c>
      <c r="N7246" t="n">
        <v>49</v>
      </c>
    </row>
    <row r="7247">
      <c r="A7247" t="n">
        <v>222</v>
      </c>
      <c r="B7247" t="n">
        <v>2019</v>
      </c>
      <c r="C7247" t="n">
        <v>3454</v>
      </c>
      <c r="D7247" t="inlineStr">
        <is>
          <t>Soll das geltende Moratorium für gentechnisch veränderte Pflanzen und Tiere in der Schweizer Landwirtschaft über das Jahr 2021 hinaus verlängert werden?</t>
        </is>
      </c>
      <c r="E7247" t="inlineStr">
        <is>
          <t>Standard-4</t>
        </is>
      </c>
      <c r="F7247" t="n">
        <v>13</v>
      </c>
      <c r="G7247" t="inlineStr">
        <is>
          <t>Umweltschutz &amp; Landwirtschaft</t>
        </is>
      </c>
      <c r="H7247" t="inlineStr">
        <is>
          <t>Q05900</t>
        </is>
      </c>
      <c r="I7247" t="inlineStr">
        <is>
          <t>de</t>
        </is>
      </c>
      <c r="J7247" t="b">
        <v>1</v>
      </c>
      <c r="K7247" t="inlineStr">
        <is>
          <t>9ae3233d0b2bc076821604ef2bd78bd0</t>
        </is>
      </c>
      <c r="L7247" t="inlineStr">
        <is>
          <t>9ae3233d0b2bc076821604ef2bd78bd0</t>
        </is>
      </c>
      <c r="M7247" t="n">
        <v>49</v>
      </c>
      <c r="N7247" t="n">
        <v>49</v>
      </c>
    </row>
    <row r="7248">
      <c r="A7248" t="n">
        <v>222</v>
      </c>
      <c r="B7248" t="n">
        <v>2019</v>
      </c>
      <c r="C7248" t="n">
        <v>3454</v>
      </c>
      <c r="D7248" t="inlineStr">
        <is>
          <t>Soll das geltende Moratorium für gentechnisch veränderte Pflanzen und Tiere in der Schweizer Landwirtschaft über das Jahr 2021 hinaus verlängert werden?</t>
        </is>
      </c>
      <c r="E7248" t="inlineStr">
        <is>
          <t>Standard-4</t>
        </is>
      </c>
      <c r="F7248" t="n">
        <v>13</v>
      </c>
      <c r="G7248" t="inlineStr">
        <is>
          <t>Umweltschutz &amp; Landwirtschaft</t>
        </is>
      </c>
      <c r="H7248" t="inlineStr">
        <is>
          <t>Q07647</t>
        </is>
      </c>
      <c r="I7248" t="inlineStr">
        <is>
          <t>de</t>
        </is>
      </c>
      <c r="J7248" t="b">
        <v>1</v>
      </c>
      <c r="K7248" t="inlineStr">
        <is>
          <t>9ae3233d0b2bc076821604ef2bd78bd0</t>
        </is>
      </c>
      <c r="L7248" t="inlineStr">
        <is>
          <t>9ae3233d0b2bc076821604ef2bd78bd0</t>
        </is>
      </c>
      <c r="M7248" t="n">
        <v>49</v>
      </c>
      <c r="N7248" t="n">
        <v>49</v>
      </c>
    </row>
    <row r="7250">
      <c r="A7250" s="1">
        <f>== Cluster 47 – 3 Fragen – alle Fragen identisch ===</f>
        <v/>
      </c>
      <c r="B7250" s="1" t="n"/>
      <c r="C7250" s="1" t="n"/>
      <c r="D7250" s="1" t="n"/>
      <c r="E7250" s="1" t="n"/>
      <c r="F7250" s="1" t="n"/>
      <c r="G7250" s="1" t="n"/>
      <c r="H7250" s="1" t="n"/>
      <c r="I7250" s="1" t="n"/>
      <c r="J7250" s="1" t="n"/>
      <c r="K7250" s="1" t="n"/>
      <c r="L7250" s="1" t="n"/>
      <c r="M7250" s="1" t="n"/>
      <c r="N7250" s="1" t="n"/>
    </row>
    <row r="7251">
      <c r="A7251" t="inlineStr">
        <is>
          <t>ID_Wahl</t>
        </is>
      </c>
      <c r="B7251" t="inlineStr">
        <is>
          <t>Datum</t>
        </is>
      </c>
      <c r="C7251" t="inlineStr">
        <is>
          <t>Frage_ID</t>
        </is>
      </c>
      <c r="D7251" t="inlineStr">
        <is>
          <t>Frage_Text</t>
        </is>
      </c>
      <c r="E7251" t="inlineStr">
        <is>
          <t>Frage_Typ</t>
        </is>
      </c>
      <c r="F7251" t="inlineStr">
        <is>
          <t>Bereich_ID</t>
        </is>
      </c>
      <c r="G7251" t="inlineStr">
        <is>
          <t>Bereich</t>
        </is>
      </c>
      <c r="H7251" t="inlineStr">
        <is>
          <t>ID_gesamt</t>
        </is>
      </c>
      <c r="I7251" t="inlineStr">
        <is>
          <t>Sprache</t>
        </is>
      </c>
      <c r="J7251" t="inlineStr">
        <is>
          <t>Duplikat</t>
        </is>
      </c>
      <c r="K7251" t="inlineStr">
        <is>
          <t>Frage_Hash</t>
        </is>
      </c>
      <c r="L7251" t="inlineStr">
        <is>
          <t>Duplikat_Gruppe</t>
        </is>
      </c>
      <c r="M7251" t="inlineStr">
        <is>
          <t>Cluster_Duplikate</t>
        </is>
      </c>
      <c r="N7251" t="inlineStr">
        <is>
          <t>Cluster_Final</t>
        </is>
      </c>
    </row>
    <row r="7252">
      <c r="A7252" t="n">
        <v>2</v>
      </c>
      <c r="B7252" s="2" t="n">
        <v>43758</v>
      </c>
      <c r="C7252" t="n">
        <v>162</v>
      </c>
      <c r="D7252" t="inlineStr">
        <is>
          <t>Befürworten Sie die Einführung von "Road Pricing" für den motorisierten Individualverkehr auf vielbefahrenen Strassen?</t>
        </is>
      </c>
      <c r="E7252" t="inlineStr">
        <is>
          <t>options4</t>
        </is>
      </c>
      <c r="F7252" t="n">
        <v>4636</v>
      </c>
      <c r="G7252" t="inlineStr">
        <is>
          <t>Energie &amp; Verkehr</t>
        </is>
      </c>
      <c r="H7252" t="inlineStr">
        <is>
          <t>Q00047</t>
        </is>
      </c>
      <c r="I7252" t="inlineStr">
        <is>
          <t>de</t>
        </is>
      </c>
      <c r="J7252" t="b">
        <v>1</v>
      </c>
      <c r="K7252" t="inlineStr">
        <is>
          <t>79667592ca74a720bf84cc5b07ff3e03</t>
        </is>
      </c>
      <c r="L7252" t="inlineStr">
        <is>
          <t>79667592ca74a720bf84cc5b07ff3e03</t>
        </is>
      </c>
      <c r="M7252" t="n">
        <v>47</v>
      </c>
      <c r="N7252" t="n">
        <v>47</v>
      </c>
    </row>
    <row r="7253">
      <c r="A7253" t="n">
        <v>222</v>
      </c>
      <c r="B7253" t="n">
        <v>2019</v>
      </c>
      <c r="C7253" t="n">
        <v>3452</v>
      </c>
      <c r="D7253" t="inlineStr">
        <is>
          <t>Befürworten Sie die Einführung von "Road Pricing" für den motorisierten Individualverkehr auf vielbefahrenen Strassen?</t>
        </is>
      </c>
      <c r="E7253" t="inlineStr">
        <is>
          <t>Standard-4</t>
        </is>
      </c>
      <c r="F7253" t="n">
        <v>13</v>
      </c>
      <c r="G7253" t="inlineStr">
        <is>
          <t>Umweltschutz &amp; Landwirtschaft</t>
        </is>
      </c>
      <c r="H7253" t="inlineStr">
        <is>
          <t>Q05903</t>
        </is>
      </c>
      <c r="I7253" t="inlineStr">
        <is>
          <t>de</t>
        </is>
      </c>
      <c r="J7253" t="b">
        <v>1</v>
      </c>
      <c r="K7253" t="inlineStr">
        <is>
          <t>79667592ca74a720bf84cc5b07ff3e03</t>
        </is>
      </c>
      <c r="L7253" t="inlineStr">
        <is>
          <t>79667592ca74a720bf84cc5b07ff3e03</t>
        </is>
      </c>
      <c r="M7253" t="n">
        <v>47</v>
      </c>
      <c r="N7253" t="n">
        <v>47</v>
      </c>
    </row>
    <row r="7254">
      <c r="A7254" t="n">
        <v>222</v>
      </c>
      <c r="B7254" t="n">
        <v>2019</v>
      </c>
      <c r="C7254" t="n">
        <v>3452</v>
      </c>
      <c r="D7254" t="inlineStr">
        <is>
          <t>Befürworten Sie die Einführung von "Road Pricing" für den motorisierten Individualverkehr auf vielbefahrenen Strassen?</t>
        </is>
      </c>
      <c r="E7254" t="inlineStr">
        <is>
          <t>Standard-4</t>
        </is>
      </c>
      <c r="F7254" t="n">
        <v>13</v>
      </c>
      <c r="G7254" t="inlineStr">
        <is>
          <t>Umweltschutz &amp; Landwirtschaft</t>
        </is>
      </c>
      <c r="H7254" t="inlineStr">
        <is>
          <t>Q07650</t>
        </is>
      </c>
      <c r="I7254" t="inlineStr">
        <is>
          <t>de</t>
        </is>
      </c>
      <c r="J7254" t="b">
        <v>1</v>
      </c>
      <c r="K7254" t="inlineStr">
        <is>
          <t>79667592ca74a720bf84cc5b07ff3e03</t>
        </is>
      </c>
      <c r="L7254" t="inlineStr">
        <is>
          <t>79667592ca74a720bf84cc5b07ff3e03</t>
        </is>
      </c>
      <c r="M7254" t="n">
        <v>47</v>
      </c>
      <c r="N7254" t="n">
        <v>47</v>
      </c>
    </row>
    <row r="7256">
      <c r="A7256" s="1">
        <f>== Cluster 46 – 3 Fragen – alle Fragen identisch ===</f>
        <v/>
      </c>
      <c r="B7256" s="1" t="n"/>
      <c r="C7256" s="1" t="n"/>
      <c r="D7256" s="1" t="n"/>
      <c r="E7256" s="1" t="n"/>
      <c r="F7256" s="1" t="n"/>
      <c r="G7256" s="1" t="n"/>
      <c r="H7256" s="1" t="n"/>
      <c r="I7256" s="1" t="n"/>
      <c r="J7256" s="1" t="n"/>
      <c r="K7256" s="1" t="n"/>
      <c r="L7256" s="1" t="n"/>
      <c r="M7256" s="1" t="n"/>
      <c r="N7256" s="1" t="n"/>
    </row>
    <row r="7257">
      <c r="A7257" t="inlineStr">
        <is>
          <t>ID_Wahl</t>
        </is>
      </c>
      <c r="B7257" t="inlineStr">
        <is>
          <t>Datum</t>
        </is>
      </c>
      <c r="C7257" t="inlineStr">
        <is>
          <t>Frage_ID</t>
        </is>
      </c>
      <c r="D7257" t="inlineStr">
        <is>
          <t>Frage_Text</t>
        </is>
      </c>
      <c r="E7257" t="inlineStr">
        <is>
          <t>Frage_Typ</t>
        </is>
      </c>
      <c r="F7257" t="inlineStr">
        <is>
          <t>Bereich_ID</t>
        </is>
      </c>
      <c r="G7257" t="inlineStr">
        <is>
          <t>Bereich</t>
        </is>
      </c>
      <c r="H7257" t="inlineStr">
        <is>
          <t>ID_gesamt</t>
        </is>
      </c>
      <c r="I7257" t="inlineStr">
        <is>
          <t>Sprache</t>
        </is>
      </c>
      <c r="J7257" t="inlineStr">
        <is>
          <t>Duplikat</t>
        </is>
      </c>
      <c r="K7257" t="inlineStr">
        <is>
          <t>Frage_Hash</t>
        </is>
      </c>
      <c r="L7257" t="inlineStr">
        <is>
          <t>Duplikat_Gruppe</t>
        </is>
      </c>
      <c r="M7257" t="inlineStr">
        <is>
          <t>Cluster_Duplikate</t>
        </is>
      </c>
      <c r="N7257" t="inlineStr">
        <is>
          <t>Cluster_Final</t>
        </is>
      </c>
    </row>
    <row r="7258">
      <c r="A7258" t="n">
        <v>2</v>
      </c>
      <c r="B7258" s="2" t="n">
        <v>43758</v>
      </c>
      <c r="C7258" t="n">
        <v>159</v>
      </c>
      <c r="D7258" t="inlineStr">
        <is>
          <t>Sollen stark befahrene Autobahnabschnitte auf sechs Spuren ausgebaut werden?</t>
        </is>
      </c>
      <c r="E7258" t="inlineStr">
        <is>
          <t>options4</t>
        </is>
      </c>
      <c r="F7258" t="n">
        <v>4636</v>
      </c>
      <c r="G7258" t="inlineStr">
        <is>
          <t>Energie &amp; Verkehr</t>
        </is>
      </c>
      <c r="H7258" t="inlineStr">
        <is>
          <t>Q00046</t>
        </is>
      </c>
      <c r="I7258" t="inlineStr">
        <is>
          <t>de</t>
        </is>
      </c>
      <c r="J7258" t="b">
        <v>1</v>
      </c>
      <c r="K7258" t="inlineStr">
        <is>
          <t>3ccf9b7c9a1635db5e3a57f7eaa81351</t>
        </is>
      </c>
      <c r="L7258" t="inlineStr">
        <is>
          <t>3ccf9b7c9a1635db5e3a57f7eaa81351</t>
        </is>
      </c>
      <c r="M7258" t="n">
        <v>46</v>
      </c>
      <c r="N7258" t="n">
        <v>46</v>
      </c>
    </row>
    <row r="7259">
      <c r="A7259" t="n">
        <v>222</v>
      </c>
      <c r="B7259" t="n">
        <v>2019</v>
      </c>
      <c r="C7259" t="n">
        <v>3451</v>
      </c>
      <c r="D7259" t="inlineStr">
        <is>
          <t>Sollen stark befahrene Autobahnabschnitte auf sechs Spuren ausgebaut werden?</t>
        </is>
      </c>
      <c r="E7259" t="inlineStr">
        <is>
          <t>Standard-4</t>
        </is>
      </c>
      <c r="F7259" t="n">
        <v>14</v>
      </c>
      <c r="G7259" t="inlineStr">
        <is>
          <t>Verkehr</t>
        </is>
      </c>
      <c r="H7259" t="inlineStr">
        <is>
          <t>Q05906</t>
        </is>
      </c>
      <c r="I7259" t="inlineStr">
        <is>
          <t>de</t>
        </is>
      </c>
      <c r="J7259" t="b">
        <v>1</v>
      </c>
      <c r="K7259" t="inlineStr">
        <is>
          <t>3ccf9b7c9a1635db5e3a57f7eaa81351</t>
        </is>
      </c>
      <c r="L7259" t="inlineStr">
        <is>
          <t>3ccf9b7c9a1635db5e3a57f7eaa81351</t>
        </is>
      </c>
      <c r="M7259" t="n">
        <v>46</v>
      </c>
      <c r="N7259" t="n">
        <v>46</v>
      </c>
    </row>
    <row r="7260">
      <c r="A7260" t="n">
        <v>222</v>
      </c>
      <c r="B7260" t="n">
        <v>2019</v>
      </c>
      <c r="C7260" t="n">
        <v>3451</v>
      </c>
      <c r="D7260" t="inlineStr">
        <is>
          <t>Sollen stark befahrene Autobahnabschnitte auf sechs Spuren ausgebaut werden?</t>
        </is>
      </c>
      <c r="E7260" t="inlineStr">
        <is>
          <t>Standard-4</t>
        </is>
      </c>
      <c r="F7260" t="n">
        <v>14</v>
      </c>
      <c r="G7260" t="inlineStr">
        <is>
          <t>Verkehr</t>
        </is>
      </c>
      <c r="H7260" t="inlineStr">
        <is>
          <t>Q07653</t>
        </is>
      </c>
      <c r="I7260" t="inlineStr">
        <is>
          <t>de</t>
        </is>
      </c>
      <c r="J7260" t="b">
        <v>1</v>
      </c>
      <c r="K7260" t="inlineStr">
        <is>
          <t>3ccf9b7c9a1635db5e3a57f7eaa81351</t>
        </is>
      </c>
      <c r="L7260" t="inlineStr">
        <is>
          <t>3ccf9b7c9a1635db5e3a57f7eaa81351</t>
        </is>
      </c>
      <c r="M7260" t="n">
        <v>46</v>
      </c>
      <c r="N7260" t="n">
        <v>46</v>
      </c>
    </row>
    <row r="7262">
      <c r="A7262" s="1">
        <f>== Cluster 45 – 3 Fragen – alle Fragen identisch ===</f>
        <v/>
      </c>
      <c r="B7262" s="1" t="n"/>
      <c r="C7262" s="1" t="n"/>
      <c r="D7262" s="1" t="n"/>
      <c r="E7262" s="1" t="n"/>
      <c r="F7262" s="1" t="n"/>
      <c r="G7262" s="1" t="n"/>
      <c r="H7262" s="1" t="n"/>
      <c r="I7262" s="1" t="n"/>
      <c r="J7262" s="1" t="n"/>
      <c r="K7262" s="1" t="n"/>
      <c r="L7262" s="1" t="n"/>
      <c r="M7262" s="1" t="n"/>
      <c r="N7262" s="1" t="n"/>
    </row>
    <row r="7263">
      <c r="A7263" t="inlineStr">
        <is>
          <t>ID_Wahl</t>
        </is>
      </c>
      <c r="B7263" t="inlineStr">
        <is>
          <t>Datum</t>
        </is>
      </c>
      <c r="C7263" t="inlineStr">
        <is>
          <t>Frage_ID</t>
        </is>
      </c>
      <c r="D7263" t="inlineStr">
        <is>
          <t>Frage_Text</t>
        </is>
      </c>
      <c r="E7263" t="inlineStr">
        <is>
          <t>Frage_Typ</t>
        </is>
      </c>
      <c r="F7263" t="inlineStr">
        <is>
          <t>Bereich_ID</t>
        </is>
      </c>
      <c r="G7263" t="inlineStr">
        <is>
          <t>Bereich</t>
        </is>
      </c>
      <c r="H7263" t="inlineStr">
        <is>
          <t>ID_gesamt</t>
        </is>
      </c>
      <c r="I7263" t="inlineStr">
        <is>
          <t>Sprache</t>
        </is>
      </c>
      <c r="J7263" t="inlineStr">
        <is>
          <t>Duplikat</t>
        </is>
      </c>
      <c r="K7263" t="inlineStr">
        <is>
          <t>Frage_Hash</t>
        </is>
      </c>
      <c r="L7263" t="inlineStr">
        <is>
          <t>Duplikat_Gruppe</t>
        </is>
      </c>
      <c r="M7263" t="inlineStr">
        <is>
          <t>Cluster_Duplikate</t>
        </is>
      </c>
      <c r="N7263" t="inlineStr">
        <is>
          <t>Cluster_Final</t>
        </is>
      </c>
    </row>
    <row r="7264">
      <c r="A7264" t="n">
        <v>2</v>
      </c>
      <c r="B7264" s="2" t="n">
        <v>43758</v>
      </c>
      <c r="C7264" t="n">
        <v>156</v>
      </c>
      <c r="D7264" t="inlineStr">
        <is>
          <t>Soll der Bund erneuerbare Energien stärker fördern?</t>
        </is>
      </c>
      <c r="E7264" t="inlineStr">
        <is>
          <t>options4</t>
        </is>
      </c>
      <c r="F7264" t="n">
        <v>4636</v>
      </c>
      <c r="G7264" t="inlineStr">
        <is>
          <t>Energie &amp; Verkehr</t>
        </is>
      </c>
      <c r="H7264" t="inlineStr">
        <is>
          <t>Q00045</t>
        </is>
      </c>
      <c r="I7264" t="inlineStr">
        <is>
          <t>de</t>
        </is>
      </c>
      <c r="J7264" t="b">
        <v>1</v>
      </c>
      <c r="K7264" t="inlineStr">
        <is>
          <t>419a05a10cc08d1455c7d8ae636f1d47</t>
        </is>
      </c>
      <c r="L7264" t="inlineStr">
        <is>
          <t>419a05a10cc08d1455c7d8ae636f1d47</t>
        </is>
      </c>
      <c r="M7264" t="n">
        <v>45</v>
      </c>
      <c r="N7264" t="n">
        <v>45</v>
      </c>
    </row>
    <row r="7265">
      <c r="A7265" t="n">
        <v>222</v>
      </c>
      <c r="B7265" t="n">
        <v>2019</v>
      </c>
      <c r="C7265" t="n">
        <v>3450</v>
      </c>
      <c r="D7265" t="inlineStr">
        <is>
          <t>Soll der Bund erneuerbare Energien stärker fördern?</t>
        </is>
      </c>
      <c r="E7265" t="inlineStr">
        <is>
          <t>Standard-4</t>
        </is>
      </c>
      <c r="F7265" t="n">
        <v>13</v>
      </c>
      <c r="G7265" t="inlineStr">
        <is>
          <t>Umweltschutz &amp; Landwirtschaft</t>
        </is>
      </c>
      <c r="H7265" t="inlineStr">
        <is>
          <t>Q05897</t>
        </is>
      </c>
      <c r="I7265" t="inlineStr">
        <is>
          <t>de</t>
        </is>
      </c>
      <c r="J7265" t="b">
        <v>1</v>
      </c>
      <c r="K7265" t="inlineStr">
        <is>
          <t>419a05a10cc08d1455c7d8ae636f1d47</t>
        </is>
      </c>
      <c r="L7265" t="inlineStr">
        <is>
          <t>419a05a10cc08d1455c7d8ae636f1d47</t>
        </is>
      </c>
      <c r="M7265" t="n">
        <v>45</v>
      </c>
      <c r="N7265" t="n">
        <v>45</v>
      </c>
    </row>
    <row r="7266">
      <c r="A7266" t="n">
        <v>222</v>
      </c>
      <c r="B7266" t="n">
        <v>2019</v>
      </c>
      <c r="C7266" t="n">
        <v>3450</v>
      </c>
      <c r="D7266" t="inlineStr">
        <is>
          <t>Soll der Bund erneuerbare Energien stärker fördern?</t>
        </is>
      </c>
      <c r="E7266" t="inlineStr">
        <is>
          <t>Standard-4</t>
        </is>
      </c>
      <c r="F7266" t="n">
        <v>13</v>
      </c>
      <c r="G7266" t="inlineStr">
        <is>
          <t>Umweltschutz &amp; Landwirtschaft</t>
        </is>
      </c>
      <c r="H7266" t="inlineStr">
        <is>
          <t>Q07644</t>
        </is>
      </c>
      <c r="I7266" t="inlineStr">
        <is>
          <t>de</t>
        </is>
      </c>
      <c r="J7266" t="b">
        <v>1</v>
      </c>
      <c r="K7266" t="inlineStr">
        <is>
          <t>419a05a10cc08d1455c7d8ae636f1d47</t>
        </is>
      </c>
      <c r="L7266" t="inlineStr">
        <is>
          <t>419a05a10cc08d1455c7d8ae636f1d47</t>
        </is>
      </c>
      <c r="M7266" t="n">
        <v>45</v>
      </c>
      <c r="N7266" t="n">
        <v>45</v>
      </c>
    </row>
    <row r="7268">
      <c r="A7268" s="1">
        <f>== Cluster 42 – 3 Fragen – alle Fragen identisch ===</f>
        <v/>
      </c>
      <c r="B7268" s="1" t="n"/>
      <c r="C7268" s="1" t="n"/>
      <c r="D7268" s="1" t="n"/>
      <c r="E7268" s="1" t="n"/>
      <c r="F7268" s="1" t="n"/>
      <c r="G7268" s="1" t="n"/>
      <c r="H7268" s="1" t="n"/>
      <c r="I7268" s="1" t="n"/>
      <c r="J7268" s="1" t="n"/>
      <c r="K7268" s="1" t="n"/>
      <c r="L7268" s="1" t="n"/>
      <c r="M7268" s="1" t="n"/>
      <c r="N7268" s="1" t="n"/>
    </row>
    <row r="7269">
      <c r="A7269" t="inlineStr">
        <is>
          <t>ID_Wahl</t>
        </is>
      </c>
      <c r="B7269" t="inlineStr">
        <is>
          <t>Datum</t>
        </is>
      </c>
      <c r="C7269" t="inlineStr">
        <is>
          <t>Frage_ID</t>
        </is>
      </c>
      <c r="D7269" t="inlineStr">
        <is>
          <t>Frage_Text</t>
        </is>
      </c>
      <c r="E7269" t="inlineStr">
        <is>
          <t>Frage_Typ</t>
        </is>
      </c>
      <c r="F7269" t="inlineStr">
        <is>
          <t>Bereich_ID</t>
        </is>
      </c>
      <c r="G7269" t="inlineStr">
        <is>
          <t>Bereich</t>
        </is>
      </c>
      <c r="H7269" t="inlineStr">
        <is>
          <t>ID_gesamt</t>
        </is>
      </c>
      <c r="I7269" t="inlineStr">
        <is>
          <t>Sprache</t>
        </is>
      </c>
      <c r="J7269" t="inlineStr">
        <is>
          <t>Duplikat</t>
        </is>
      </c>
      <c r="K7269" t="inlineStr">
        <is>
          <t>Frage_Hash</t>
        </is>
      </c>
      <c r="L7269" t="inlineStr">
        <is>
          <t>Duplikat_Gruppe</t>
        </is>
      </c>
      <c r="M7269" t="inlineStr">
        <is>
          <t>Cluster_Duplikate</t>
        </is>
      </c>
      <c r="N7269" t="inlineStr">
        <is>
          <t>Cluster_Final</t>
        </is>
      </c>
    </row>
    <row r="7270">
      <c r="A7270" t="n">
        <v>2</v>
      </c>
      <c r="B7270" s="2" t="n">
        <v>43758</v>
      </c>
      <c r="C7270" t="n">
        <v>147</v>
      </c>
      <c r="D7270" t="inlineStr">
        <is>
          <t>Sollen Online-Vermittlungsdienste (z.B. "Airbnb"-Unterkünfte, "Uber"-Taxidienste) stärker reguliert werden?</t>
        </is>
      </c>
      <c r="E7270" t="inlineStr">
        <is>
          <t>options4</t>
        </is>
      </c>
      <c r="F7270" t="n">
        <v>4633</v>
      </c>
      <c r="G7270" t="inlineStr">
        <is>
          <t>Digitalisierung</t>
        </is>
      </c>
      <c r="H7270" t="inlineStr">
        <is>
          <t>Q00042</t>
        </is>
      </c>
      <c r="I7270" t="inlineStr">
        <is>
          <t>de</t>
        </is>
      </c>
      <c r="J7270" t="b">
        <v>1</v>
      </c>
      <c r="K7270" t="inlineStr">
        <is>
          <t>85c4f91a3c8a9e0709d3e21d2cc29b42</t>
        </is>
      </c>
      <c r="L7270" t="inlineStr">
        <is>
          <t>85c4f91a3c8a9e0709d3e21d2cc29b42</t>
        </is>
      </c>
      <c r="M7270" t="n">
        <v>42</v>
      </c>
      <c r="N7270" t="n">
        <v>42</v>
      </c>
    </row>
    <row r="7271">
      <c r="A7271" t="n">
        <v>222</v>
      </c>
      <c r="B7271" t="n">
        <v>2019</v>
      </c>
      <c r="C7271" t="n">
        <v>3447</v>
      </c>
      <c r="D7271" t="inlineStr">
        <is>
          <t>Sollen Online-Vermittlungsdienste (z.B. "Airbnb"-Unterkünfte, "Uber"-Taxidienste) stärker reguliert werden?</t>
        </is>
      </c>
      <c r="E7271" t="inlineStr">
        <is>
          <t>Standard-4</t>
        </is>
      </c>
      <c r="F7271" t="n">
        <v>3</v>
      </c>
      <c r="G7271" t="inlineStr">
        <is>
          <t>Digitalisierung</t>
        </is>
      </c>
      <c r="H7271" t="inlineStr">
        <is>
          <t>Q05852</t>
        </is>
      </c>
      <c r="I7271" t="inlineStr">
        <is>
          <t>de</t>
        </is>
      </c>
      <c r="J7271" t="b">
        <v>1</v>
      </c>
      <c r="K7271" t="inlineStr">
        <is>
          <t>85c4f91a3c8a9e0709d3e21d2cc29b42</t>
        </is>
      </c>
      <c r="L7271" t="inlineStr">
        <is>
          <t>85c4f91a3c8a9e0709d3e21d2cc29b42</t>
        </is>
      </c>
      <c r="M7271" t="n">
        <v>42</v>
      </c>
      <c r="N7271" t="n">
        <v>42</v>
      </c>
    </row>
    <row r="7272">
      <c r="A7272" t="n">
        <v>222</v>
      </c>
      <c r="B7272" t="n">
        <v>2019</v>
      </c>
      <c r="C7272" t="n">
        <v>3447</v>
      </c>
      <c r="D7272" t="inlineStr">
        <is>
          <t>Sollen Online-Vermittlungsdienste (z.B. "Airbnb"-Unterkünfte, "Uber"-Taxidienste) stärker reguliert werden?</t>
        </is>
      </c>
      <c r="E7272" t="inlineStr">
        <is>
          <t>Standard-4</t>
        </is>
      </c>
      <c r="F7272" t="n">
        <v>3</v>
      </c>
      <c r="G7272" t="inlineStr">
        <is>
          <t>Digitalisierung</t>
        </is>
      </c>
      <c r="H7272" t="inlineStr">
        <is>
          <t>Q07599</t>
        </is>
      </c>
      <c r="I7272" t="inlineStr">
        <is>
          <t>de</t>
        </is>
      </c>
      <c r="J7272" t="b">
        <v>1</v>
      </c>
      <c r="K7272" t="inlineStr">
        <is>
          <t>85c4f91a3c8a9e0709d3e21d2cc29b42</t>
        </is>
      </c>
      <c r="L7272" t="inlineStr">
        <is>
          <t>85c4f91a3c8a9e0709d3e21d2cc29b42</t>
        </is>
      </c>
      <c r="M7272" t="n">
        <v>42</v>
      </c>
      <c r="N7272" t="n">
        <v>42</v>
      </c>
    </row>
    <row r="7274">
      <c r="A7274" s="1">
        <f>== Cluster 1296 – 3 Fragen – alle Fragen identisch ===</f>
        <v/>
      </c>
      <c r="B7274" s="1" t="n"/>
      <c r="C7274" s="1" t="n"/>
      <c r="D7274" s="1" t="n"/>
      <c r="E7274" s="1" t="n"/>
      <c r="F7274" s="1" t="n"/>
      <c r="G7274" s="1" t="n"/>
      <c r="H7274" s="1" t="n"/>
      <c r="I7274" s="1" t="n"/>
      <c r="J7274" s="1" t="n"/>
      <c r="K7274" s="1" t="n"/>
      <c r="L7274" s="1" t="n"/>
      <c r="M7274" s="1" t="n"/>
      <c r="N7274" s="1" t="n"/>
    </row>
    <row r="7275">
      <c r="A7275" t="inlineStr">
        <is>
          <t>ID_Wahl</t>
        </is>
      </c>
      <c r="B7275" t="inlineStr">
        <is>
          <t>Datum</t>
        </is>
      </c>
      <c r="C7275" t="inlineStr">
        <is>
          <t>Frage_ID</t>
        </is>
      </c>
      <c r="D7275" t="inlineStr">
        <is>
          <t>Frage_Text</t>
        </is>
      </c>
      <c r="E7275" t="inlineStr">
        <is>
          <t>Frage_Typ</t>
        </is>
      </c>
      <c r="F7275" t="inlineStr">
        <is>
          <t>Bereich_ID</t>
        </is>
      </c>
      <c r="G7275" t="inlineStr">
        <is>
          <t>Bereich</t>
        </is>
      </c>
      <c r="H7275" t="inlineStr">
        <is>
          <t>ID_gesamt</t>
        </is>
      </c>
      <c r="I7275" t="inlineStr">
        <is>
          <t>Sprache</t>
        </is>
      </c>
      <c r="J7275" t="inlineStr">
        <is>
          <t>Duplikat</t>
        </is>
      </c>
      <c r="K7275" t="inlineStr">
        <is>
          <t>Frage_Hash</t>
        </is>
      </c>
      <c r="L7275" t="inlineStr">
        <is>
          <t>Duplikat_Gruppe</t>
        </is>
      </c>
      <c r="M7275" t="inlineStr">
        <is>
          <t>Cluster_Duplikate</t>
        </is>
      </c>
      <c r="N7275" t="inlineStr">
        <is>
          <t>Cluster_Final</t>
        </is>
      </c>
    </row>
    <row r="7276">
      <c r="A7276" t="n">
        <v>56</v>
      </c>
      <c r="B7276" t="n">
        <v>2014</v>
      </c>
      <c r="C7276" t="n">
        <v>860</v>
      </c>
      <c r="D7276" t="inlineStr">
        <is>
          <t>Soll die Schweiz Verhandlungen über ein Agrarfreihandelsabkommen mit der EU führen?</t>
        </is>
      </c>
      <c r="E7276" t="inlineStr">
        <is>
          <t>Standard-4</t>
        </is>
      </c>
      <c r="F7276" t="n">
        <v>1</v>
      </c>
      <c r="G7276" t="inlineStr">
        <is>
          <t>Aussenpolitik</t>
        </is>
      </c>
      <c r="H7276" t="inlineStr">
        <is>
          <t>Q06387</t>
        </is>
      </c>
      <c r="I7276" t="inlineStr">
        <is>
          <t>de</t>
        </is>
      </c>
      <c r="J7276" t="b">
        <v>1</v>
      </c>
      <c r="K7276" t="inlineStr">
        <is>
          <t>7dc54094c13699129690495d87cd130f</t>
        </is>
      </c>
      <c r="L7276" t="inlineStr">
        <is>
          <t>7dc54094c13699129690495d87cd130f</t>
        </is>
      </c>
      <c r="M7276" t="n">
        <v>1296</v>
      </c>
      <c r="N7276" t="n">
        <v>1296</v>
      </c>
    </row>
    <row r="7277">
      <c r="A7277" t="n">
        <v>63</v>
      </c>
      <c r="B7277" t="n">
        <v>2014</v>
      </c>
      <c r="C7277" t="n">
        <v>981</v>
      </c>
      <c r="D7277" t="inlineStr">
        <is>
          <t>Soll die Schweiz Verhandlungen über ein Agrarfreihandelsabkommen mit der EU führen?</t>
        </is>
      </c>
      <c r="E7277" t="inlineStr">
        <is>
          <t>Standard-4</t>
        </is>
      </c>
      <c r="F7277" t="n">
        <v>1</v>
      </c>
      <c r="G7277" t="inlineStr">
        <is>
          <t>Aussenpolitik</t>
        </is>
      </c>
      <c r="H7277" t="inlineStr">
        <is>
          <t>Q06962</t>
        </is>
      </c>
      <c r="I7277" t="inlineStr">
        <is>
          <t>de</t>
        </is>
      </c>
      <c r="J7277" t="b">
        <v>1</v>
      </c>
      <c r="K7277" t="inlineStr">
        <is>
          <t>7dc54094c13699129690495d87cd130f</t>
        </is>
      </c>
      <c r="L7277" t="inlineStr">
        <is>
          <t>7dc54094c13699129690495d87cd130f</t>
        </is>
      </c>
      <c r="M7277" t="n">
        <v>1296</v>
      </c>
      <c r="N7277" t="n">
        <v>1296</v>
      </c>
    </row>
    <row r="7278">
      <c r="A7278" t="n">
        <v>61</v>
      </c>
      <c r="B7278" t="n">
        <v>2014</v>
      </c>
      <c r="C7278" t="n">
        <v>981</v>
      </c>
      <c r="D7278" t="inlineStr">
        <is>
          <t>Soll die Schweiz Verhandlungen über ein Agrarfreihandelsabkommen mit der EU führen?</t>
        </is>
      </c>
      <c r="E7278" t="inlineStr">
        <is>
          <t>Standard-4</t>
        </is>
      </c>
      <c r="F7278" t="n">
        <v>1</v>
      </c>
      <c r="G7278" t="inlineStr">
        <is>
          <t>Aussenpolitik</t>
        </is>
      </c>
      <c r="H7278" t="inlineStr">
        <is>
          <t>Q07072</t>
        </is>
      </c>
      <c r="I7278" t="inlineStr">
        <is>
          <t>de</t>
        </is>
      </c>
      <c r="J7278" t="b">
        <v>1</v>
      </c>
      <c r="K7278" t="inlineStr">
        <is>
          <t>7dc54094c13699129690495d87cd130f</t>
        </is>
      </c>
      <c r="L7278" t="inlineStr">
        <is>
          <t>7dc54094c13699129690495d87cd130f</t>
        </is>
      </c>
      <c r="M7278" t="n">
        <v>1296</v>
      </c>
      <c r="N7278" t="n">
        <v>1296</v>
      </c>
    </row>
    <row r="7280">
      <c r="A7280" s="1">
        <f>== Cluster 1297 – 3 Fragen – alle Fragen identisch ===</f>
        <v/>
      </c>
      <c r="B7280" s="1" t="n"/>
      <c r="C7280" s="1" t="n"/>
      <c r="D7280" s="1" t="n"/>
      <c r="E7280" s="1" t="n"/>
      <c r="F7280" s="1" t="n"/>
      <c r="G7280" s="1" t="n"/>
      <c r="H7280" s="1" t="n"/>
      <c r="I7280" s="1" t="n"/>
      <c r="J7280" s="1" t="n"/>
      <c r="K7280" s="1" t="n"/>
      <c r="L7280" s="1" t="n"/>
      <c r="M7280" s="1" t="n"/>
      <c r="N7280" s="1" t="n"/>
    </row>
    <row r="7281">
      <c r="A7281" t="inlineStr">
        <is>
          <t>ID_Wahl</t>
        </is>
      </c>
      <c r="B7281" t="inlineStr">
        <is>
          <t>Datum</t>
        </is>
      </c>
      <c r="C7281" t="inlineStr">
        <is>
          <t>Frage_ID</t>
        </is>
      </c>
      <c r="D7281" t="inlineStr">
        <is>
          <t>Frage_Text</t>
        </is>
      </c>
      <c r="E7281" t="inlineStr">
        <is>
          <t>Frage_Typ</t>
        </is>
      </c>
      <c r="F7281" t="inlineStr">
        <is>
          <t>Bereich_ID</t>
        </is>
      </c>
      <c r="G7281" t="inlineStr">
        <is>
          <t>Bereich</t>
        </is>
      </c>
      <c r="H7281" t="inlineStr">
        <is>
          <t>ID_gesamt</t>
        </is>
      </c>
      <c r="I7281" t="inlineStr">
        <is>
          <t>Sprache</t>
        </is>
      </c>
      <c r="J7281" t="inlineStr">
        <is>
          <t>Duplikat</t>
        </is>
      </c>
      <c r="K7281" t="inlineStr">
        <is>
          <t>Frage_Hash</t>
        </is>
      </c>
      <c r="L7281" t="inlineStr">
        <is>
          <t>Duplikat_Gruppe</t>
        </is>
      </c>
      <c r="M7281" t="inlineStr">
        <is>
          <t>Cluster_Duplikate</t>
        </is>
      </c>
      <c r="N7281" t="inlineStr">
        <is>
          <t>Cluster_Final</t>
        </is>
      </c>
    </row>
    <row r="7282">
      <c r="A7282" t="n">
        <v>56</v>
      </c>
      <c r="B7282" t="n">
        <v>2014</v>
      </c>
      <c r="C7282" t="n">
        <v>843</v>
      </c>
      <c r="D7282" t="inlineStr">
        <is>
          <t>Befürworten Sie die vollständige Trennung von Kirche und Staat?</t>
        </is>
      </c>
      <c r="E7282" t="inlineStr">
        <is>
          <t>Standard-4</t>
        </is>
      </c>
      <c r="F7282" t="n">
        <v>10</v>
      </c>
      <c r="G7282" t="inlineStr">
        <is>
          <t>Politisches System</t>
        </is>
      </c>
      <c r="H7282" t="inlineStr">
        <is>
          <t>Q06423</t>
        </is>
      </c>
      <c r="I7282" t="inlineStr">
        <is>
          <t>de</t>
        </is>
      </c>
      <c r="J7282" t="b">
        <v>1</v>
      </c>
      <c r="K7282" t="inlineStr">
        <is>
          <t>d5e43c02e1becc008fc13a31cf516070</t>
        </is>
      </c>
      <c r="L7282" t="inlineStr">
        <is>
          <t>d5e43c02e1becc008fc13a31cf516070</t>
        </is>
      </c>
      <c r="M7282" t="n">
        <v>1297</v>
      </c>
      <c r="N7282" t="n">
        <v>1297</v>
      </c>
    </row>
    <row r="7283">
      <c r="A7283" t="n">
        <v>63</v>
      </c>
      <c r="B7283" t="n">
        <v>2014</v>
      </c>
      <c r="C7283" t="n">
        <v>1012</v>
      </c>
      <c r="D7283" t="inlineStr">
        <is>
          <t>Befürworten Sie die vollständige Trennung von Kirche und Staat?</t>
        </is>
      </c>
      <c r="E7283" t="inlineStr">
        <is>
          <t>Standard-4</t>
        </is>
      </c>
      <c r="F7283" t="n">
        <v>10</v>
      </c>
      <c r="G7283" t="inlineStr">
        <is>
          <t>Politisches System</t>
        </is>
      </c>
      <c r="H7283" t="inlineStr">
        <is>
          <t>Q06993</t>
        </is>
      </c>
      <c r="I7283" t="inlineStr">
        <is>
          <t>de</t>
        </is>
      </c>
      <c r="J7283" t="b">
        <v>1</v>
      </c>
      <c r="K7283" t="inlineStr">
        <is>
          <t>d5e43c02e1becc008fc13a31cf516070</t>
        </is>
      </c>
      <c r="L7283" t="inlineStr">
        <is>
          <t>d5e43c02e1becc008fc13a31cf516070</t>
        </is>
      </c>
      <c r="M7283" t="n">
        <v>1297</v>
      </c>
      <c r="N7283" t="n">
        <v>1297</v>
      </c>
    </row>
    <row r="7284">
      <c r="A7284" t="n">
        <v>61</v>
      </c>
      <c r="B7284" t="n">
        <v>2014</v>
      </c>
      <c r="C7284" t="n">
        <v>970</v>
      </c>
      <c r="D7284" t="inlineStr">
        <is>
          <t>Befürworten Sie die vollständige Trennung von Kirche und Staat?</t>
        </is>
      </c>
      <c r="E7284" t="inlineStr">
        <is>
          <t>Standard-4</t>
        </is>
      </c>
      <c r="F7284" t="n">
        <v>10</v>
      </c>
      <c r="G7284" t="inlineStr">
        <is>
          <t>Politisches System</t>
        </is>
      </c>
      <c r="H7284" t="inlineStr">
        <is>
          <t>Q07107</t>
        </is>
      </c>
      <c r="I7284" t="inlineStr">
        <is>
          <t>de</t>
        </is>
      </c>
      <c r="J7284" t="b">
        <v>1</v>
      </c>
      <c r="K7284" t="inlineStr">
        <is>
          <t>d5e43c02e1becc008fc13a31cf516070</t>
        </is>
      </c>
      <c r="L7284" t="inlineStr">
        <is>
          <t>d5e43c02e1becc008fc13a31cf516070</t>
        </is>
      </c>
      <c r="M7284" t="n">
        <v>1297</v>
      </c>
      <c r="N7284" t="n">
        <v>1297</v>
      </c>
    </row>
    <row r="7286">
      <c r="A7286" s="1">
        <f>== Cluster 1313 – 3 Fragen – alle Fragen identisch ===</f>
        <v/>
      </c>
      <c r="B7286" s="1" t="n"/>
      <c r="C7286" s="1" t="n"/>
      <c r="D7286" s="1" t="n"/>
      <c r="E7286" s="1" t="n"/>
      <c r="F7286" s="1" t="n"/>
      <c r="G7286" s="1" t="n"/>
      <c r="H7286" s="1" t="n"/>
      <c r="I7286" s="1" t="n"/>
      <c r="J7286" s="1" t="n"/>
      <c r="K7286" s="1" t="n"/>
      <c r="L7286" s="1" t="n"/>
      <c r="M7286" s="1" t="n"/>
      <c r="N7286" s="1" t="n"/>
    </row>
    <row r="7287">
      <c r="A7287" t="inlineStr">
        <is>
          <t>ID_Wahl</t>
        </is>
      </c>
      <c r="B7287" t="inlineStr">
        <is>
          <t>Datum</t>
        </is>
      </c>
      <c r="C7287" t="inlineStr">
        <is>
          <t>Frage_ID</t>
        </is>
      </c>
      <c r="D7287" t="inlineStr">
        <is>
          <t>Frage_Text</t>
        </is>
      </c>
      <c r="E7287" t="inlineStr">
        <is>
          <t>Frage_Typ</t>
        </is>
      </c>
      <c r="F7287" t="inlineStr">
        <is>
          <t>Bereich_ID</t>
        </is>
      </c>
      <c r="G7287" t="inlineStr">
        <is>
          <t>Bereich</t>
        </is>
      </c>
      <c r="H7287" t="inlineStr">
        <is>
          <t>ID_gesamt</t>
        </is>
      </c>
      <c r="I7287" t="inlineStr">
        <is>
          <t>Sprache</t>
        </is>
      </c>
      <c r="J7287" t="inlineStr">
        <is>
          <t>Duplikat</t>
        </is>
      </c>
      <c r="K7287" t="inlineStr">
        <is>
          <t>Frage_Hash</t>
        </is>
      </c>
      <c r="L7287" t="inlineStr">
        <is>
          <t>Duplikat_Gruppe</t>
        </is>
      </c>
      <c r="M7287" t="inlineStr">
        <is>
          <t>Cluster_Duplikate</t>
        </is>
      </c>
      <c r="N7287" t="inlineStr">
        <is>
          <t>Cluster_Final</t>
        </is>
      </c>
    </row>
    <row r="7288">
      <c r="A7288" t="n">
        <v>8</v>
      </c>
      <c r="B7288" t="n">
        <v>2012</v>
      </c>
      <c r="C7288" t="n">
        <v>3</v>
      </c>
      <c r="D7288" t="inlineStr">
        <is>
          <t>Würden Sie bei der Arbeitslosenversicherung die Einführung degressiver Taggelder begrüssen (d.h. die Höhe der Taggelder nimmt mit zunehmender Bezugsdauer ab)?</t>
        </is>
      </c>
      <c r="E7288" t="inlineStr">
        <is>
          <t>Standard-4</t>
        </is>
      </c>
      <c r="F7288" t="n">
        <v>15</v>
      </c>
      <c r="G7288" t="inlineStr">
        <is>
          <t>Wirtschaft &amp; Arbeit</t>
        </is>
      </c>
      <c r="H7288" t="inlineStr">
        <is>
          <t>Q07800</t>
        </is>
      </c>
      <c r="I7288" t="inlineStr">
        <is>
          <t>de</t>
        </is>
      </c>
      <c r="J7288" t="b">
        <v>1</v>
      </c>
      <c r="K7288" t="inlineStr">
        <is>
          <t>71558c1ae6b46255d64edbbe5ff6c7ea</t>
        </is>
      </c>
      <c r="L7288" t="inlineStr">
        <is>
          <t>71558c1ae6b46255d64edbbe5ff6c7ea</t>
        </is>
      </c>
      <c r="M7288" t="n">
        <v>1313</v>
      </c>
      <c r="N7288" t="n">
        <v>1313</v>
      </c>
    </row>
    <row r="7289">
      <c r="A7289" t="n">
        <v>15</v>
      </c>
      <c r="B7289" t="n">
        <v>2012</v>
      </c>
      <c r="C7289" t="n">
        <v>3</v>
      </c>
      <c r="D7289" t="inlineStr">
        <is>
          <t>Würden Sie bei der Arbeitslosenversicherung die Einführung degressiver Taggelder begrüssen (d.h. die Höhe der Taggelder nimmt mit zunehmender Bezugsdauer ab)?</t>
        </is>
      </c>
      <c r="E7289" t="inlineStr">
        <is>
          <t>Standard-4</t>
        </is>
      </c>
      <c r="F7289" t="n">
        <v>15</v>
      </c>
      <c r="G7289" t="inlineStr">
        <is>
          <t>Wirtschaft &amp; Arbeit</t>
        </is>
      </c>
      <c r="H7289" t="inlineStr">
        <is>
          <t>Q08211</t>
        </is>
      </c>
      <c r="I7289" t="inlineStr">
        <is>
          <t>de</t>
        </is>
      </c>
      <c r="J7289" t="b">
        <v>1</v>
      </c>
      <c r="K7289" t="inlineStr">
        <is>
          <t>71558c1ae6b46255d64edbbe5ff6c7ea</t>
        </is>
      </c>
      <c r="L7289" t="inlineStr">
        <is>
          <t>71558c1ae6b46255d64edbbe5ff6c7ea</t>
        </is>
      </c>
      <c r="M7289" t="n">
        <v>1313</v>
      </c>
      <c r="N7289" t="n">
        <v>1313</v>
      </c>
    </row>
    <row r="7290">
      <c r="A7290" t="n">
        <v>13</v>
      </c>
      <c r="B7290" t="n">
        <v>2012</v>
      </c>
      <c r="C7290" t="n">
        <v>3</v>
      </c>
      <c r="D7290" t="inlineStr">
        <is>
          <t>Würden Sie bei der Arbeitslosenversicherung die Einführung degressiver Taggelder begrüssen (d.h. die Höhe der Taggelder nimmt mit zunehmender Bezugsdauer ab)?</t>
        </is>
      </c>
      <c r="E7290" t="inlineStr">
        <is>
          <t>Standard-4</t>
        </is>
      </c>
      <c r="F7290" t="n">
        <v>15</v>
      </c>
      <c r="G7290" t="inlineStr">
        <is>
          <t>Wirtschaft &amp; Arbeit</t>
        </is>
      </c>
      <c r="H7290" t="inlineStr">
        <is>
          <t>Q08455</t>
        </is>
      </c>
      <c r="I7290" t="inlineStr">
        <is>
          <t>de</t>
        </is>
      </c>
      <c r="J7290" t="b">
        <v>1</v>
      </c>
      <c r="K7290" t="inlineStr">
        <is>
          <t>71558c1ae6b46255d64edbbe5ff6c7ea</t>
        </is>
      </c>
      <c r="L7290" t="inlineStr">
        <is>
          <t>71558c1ae6b46255d64edbbe5ff6c7ea</t>
        </is>
      </c>
      <c r="M7290" t="n">
        <v>1313</v>
      </c>
      <c r="N7290" t="n">
        <v>1313</v>
      </c>
    </row>
    <row r="7292">
      <c r="A7292" s="1">
        <f>== Cluster 3 – 3 Fragen – alle Fragen identisch ===</f>
        <v/>
      </c>
      <c r="B7292" s="1" t="n"/>
      <c r="C7292" s="1" t="n"/>
      <c r="D7292" s="1" t="n"/>
      <c r="E7292" s="1" t="n"/>
      <c r="F7292" s="1" t="n"/>
      <c r="G7292" s="1" t="n"/>
      <c r="H7292" s="1" t="n"/>
      <c r="I7292" s="1" t="n"/>
      <c r="J7292" s="1" t="n"/>
      <c r="K7292" s="1" t="n"/>
      <c r="L7292" s="1" t="n"/>
      <c r="M7292" s="1" t="n"/>
      <c r="N7292" s="1" t="n"/>
    </row>
    <row r="7293">
      <c r="A7293" t="inlineStr">
        <is>
          <t>ID_Wahl</t>
        </is>
      </c>
      <c r="B7293" t="inlineStr">
        <is>
          <t>Datum</t>
        </is>
      </c>
      <c r="C7293" t="inlineStr">
        <is>
          <t>Frage_ID</t>
        </is>
      </c>
      <c r="D7293" t="inlineStr">
        <is>
          <t>Frage_Text</t>
        </is>
      </c>
      <c r="E7293" t="inlineStr">
        <is>
          <t>Frage_Typ</t>
        </is>
      </c>
      <c r="F7293" t="inlineStr">
        <is>
          <t>Bereich_ID</t>
        </is>
      </c>
      <c r="G7293" t="inlineStr">
        <is>
          <t>Bereich</t>
        </is>
      </c>
      <c r="H7293" t="inlineStr">
        <is>
          <t>ID_gesamt</t>
        </is>
      </c>
      <c r="I7293" t="inlineStr">
        <is>
          <t>Sprache</t>
        </is>
      </c>
      <c r="J7293" t="inlineStr">
        <is>
          <t>Duplikat</t>
        </is>
      </c>
      <c r="K7293" t="inlineStr">
        <is>
          <t>Frage_Hash</t>
        </is>
      </c>
      <c r="L7293" t="inlineStr">
        <is>
          <t>Duplikat_Gruppe</t>
        </is>
      </c>
      <c r="M7293" t="inlineStr">
        <is>
          <t>Cluster_Duplikate</t>
        </is>
      </c>
      <c r="N7293" t="inlineStr">
        <is>
          <t>Cluster_Final</t>
        </is>
      </c>
    </row>
    <row r="7294">
      <c r="A7294" t="n">
        <v>2</v>
      </c>
      <c r="B7294" s="2" t="n">
        <v>43758</v>
      </c>
      <c r="C7294" t="n">
        <v>14</v>
      </c>
      <c r="D7294" t="inlineStr">
        <is>
          <t>Soll der Bund Ausländer/-innen bei der Integration stärker unterstützen?</t>
        </is>
      </c>
      <c r="E7294" t="inlineStr">
        <is>
          <t>options4</t>
        </is>
      </c>
      <c r="F7294" t="n">
        <v>4231</v>
      </c>
      <c r="G7294" t="inlineStr">
        <is>
          <t>Migration &amp; Integration</t>
        </is>
      </c>
      <c r="H7294" t="inlineStr">
        <is>
          <t>Q00003</t>
        </is>
      </c>
      <c r="I7294" t="inlineStr">
        <is>
          <t>de</t>
        </is>
      </c>
      <c r="J7294" t="b">
        <v>1</v>
      </c>
      <c r="K7294" t="inlineStr">
        <is>
          <t>80b912b3dc74458a0602712be9bd0625</t>
        </is>
      </c>
      <c r="L7294" t="inlineStr">
        <is>
          <t>80b912b3dc74458a0602712be9bd0625</t>
        </is>
      </c>
      <c r="M7294" t="n">
        <v>3</v>
      </c>
      <c r="N7294" t="n">
        <v>3</v>
      </c>
    </row>
    <row r="7295">
      <c r="A7295" t="n">
        <v>222</v>
      </c>
      <c r="B7295" t="n">
        <v>2019</v>
      </c>
      <c r="C7295" t="n">
        <v>3391</v>
      </c>
      <c r="D7295" t="inlineStr">
        <is>
          <t>Soll der Bund Ausländer/-innen bei der Integration stärker unterstützen?</t>
        </is>
      </c>
      <c r="E7295" t="inlineStr">
        <is>
          <t>Standard-4</t>
        </is>
      </c>
      <c r="F7295" t="n">
        <v>9</v>
      </c>
      <c r="G7295" t="inlineStr">
        <is>
          <t>Migration &amp; Integration</t>
        </is>
      </c>
      <c r="H7295" t="inlineStr">
        <is>
          <t>Q05877</t>
        </is>
      </c>
      <c r="I7295" t="inlineStr">
        <is>
          <t>de</t>
        </is>
      </c>
      <c r="J7295" t="b">
        <v>1</v>
      </c>
      <c r="K7295" t="inlineStr">
        <is>
          <t>80b912b3dc74458a0602712be9bd0625</t>
        </is>
      </c>
      <c r="L7295" t="inlineStr">
        <is>
          <t>80b912b3dc74458a0602712be9bd0625</t>
        </is>
      </c>
      <c r="M7295" t="n">
        <v>3</v>
      </c>
      <c r="N7295" t="n">
        <v>3</v>
      </c>
    </row>
    <row r="7296">
      <c r="A7296" t="n">
        <v>222</v>
      </c>
      <c r="B7296" t="n">
        <v>2019</v>
      </c>
      <c r="C7296" t="n">
        <v>3391</v>
      </c>
      <c r="D7296" t="inlineStr">
        <is>
          <t>Soll der Bund Ausländer/-innen bei der Integration stärker unterstützen?</t>
        </is>
      </c>
      <c r="E7296" t="inlineStr">
        <is>
          <t>Standard-4</t>
        </is>
      </c>
      <c r="F7296" t="n">
        <v>9</v>
      </c>
      <c r="G7296" t="inlineStr">
        <is>
          <t>Migration &amp; Integration</t>
        </is>
      </c>
      <c r="H7296" t="inlineStr">
        <is>
          <t>Q07624</t>
        </is>
      </c>
      <c r="I7296" t="inlineStr">
        <is>
          <t>de</t>
        </is>
      </c>
      <c r="J7296" t="b">
        <v>1</v>
      </c>
      <c r="K7296" t="inlineStr">
        <is>
          <t>80b912b3dc74458a0602712be9bd0625</t>
        </is>
      </c>
      <c r="L7296" t="inlineStr">
        <is>
          <t>80b912b3dc74458a0602712be9bd0625</t>
        </is>
      </c>
      <c r="M7296" t="n">
        <v>3</v>
      </c>
      <c r="N7296" t="n">
        <v>3</v>
      </c>
    </row>
    <row r="7298">
      <c r="A7298" s="1">
        <f>== Cluster 1314 – 2 Fragen – alle Fragen identisch ===</f>
        <v/>
      </c>
      <c r="B7298" s="1" t="n"/>
      <c r="C7298" s="1" t="n"/>
      <c r="D7298" s="1" t="n"/>
      <c r="E7298" s="1" t="n"/>
      <c r="F7298" s="1" t="n"/>
      <c r="G7298" s="1" t="n"/>
      <c r="H7298" s="1" t="n"/>
      <c r="I7298" s="1" t="n"/>
      <c r="J7298" s="1" t="n"/>
      <c r="K7298" s="1" t="n"/>
      <c r="L7298" s="1" t="n"/>
      <c r="M7298" s="1" t="n"/>
      <c r="N7298" s="1" t="n"/>
    </row>
    <row r="7299">
      <c r="A7299" t="inlineStr">
        <is>
          <t>ID_Wahl</t>
        </is>
      </c>
      <c r="B7299" t="inlineStr">
        <is>
          <t>Datum</t>
        </is>
      </c>
      <c r="C7299" t="inlineStr">
        <is>
          <t>Frage_ID</t>
        </is>
      </c>
      <c r="D7299" t="inlineStr">
        <is>
          <t>Frage_Text</t>
        </is>
      </c>
      <c r="E7299" t="inlineStr">
        <is>
          <t>Frage_Typ</t>
        </is>
      </c>
      <c r="F7299" t="inlineStr">
        <is>
          <t>Bereich_ID</t>
        </is>
      </c>
      <c r="G7299" t="inlineStr">
        <is>
          <t>Bereich</t>
        </is>
      </c>
      <c r="H7299" t="inlineStr">
        <is>
          <t>ID_gesamt</t>
        </is>
      </c>
      <c r="I7299" t="inlineStr">
        <is>
          <t>Sprache</t>
        </is>
      </c>
      <c r="J7299" t="inlineStr">
        <is>
          <t>Duplikat</t>
        </is>
      </c>
      <c r="K7299" t="inlineStr">
        <is>
          <t>Frage_Hash</t>
        </is>
      </c>
      <c r="L7299" t="inlineStr">
        <is>
          <t>Duplikat_Gruppe</t>
        </is>
      </c>
      <c r="M7299" t="inlineStr">
        <is>
          <t>Cluster_Duplikate</t>
        </is>
      </c>
      <c r="N7299" t="inlineStr">
        <is>
          <t>Cluster_Final</t>
        </is>
      </c>
    </row>
    <row r="7300">
      <c r="A7300" t="n">
        <v>15</v>
      </c>
      <c r="B7300" t="n">
        <v>2012</v>
      </c>
      <c r="C7300" t="n">
        <v>248</v>
      </c>
      <c r="D7300" t="inlineStr">
        <is>
          <t>Soll der Kanton die Erstellung von erschwinglichem Wohnraum für Familien finanziell fördern?</t>
        </is>
      </c>
      <c r="E7300" t="inlineStr">
        <is>
          <t>Standard-4</t>
        </is>
      </c>
      <c r="F7300" t="n">
        <v>12</v>
      </c>
      <c r="G7300" t="inlineStr">
        <is>
          <t>Sozialstaat &amp; Familie</t>
        </is>
      </c>
      <c r="H7300" t="inlineStr">
        <is>
          <t>Q08192</t>
        </is>
      </c>
      <c r="I7300" t="inlineStr">
        <is>
          <t>de</t>
        </is>
      </c>
      <c r="J7300" t="b">
        <v>1</v>
      </c>
      <c r="K7300" t="inlineStr">
        <is>
          <t>94c0a4aa3ce6594ff0983bd122440632</t>
        </is>
      </c>
      <c r="L7300" t="inlineStr">
        <is>
          <t>94c0a4aa3ce6594ff0983bd122440632</t>
        </is>
      </c>
      <c r="M7300" t="n">
        <v>1314</v>
      </c>
      <c r="N7300" t="n">
        <v>1314</v>
      </c>
    </row>
    <row r="7301">
      <c r="A7301" t="n">
        <v>13</v>
      </c>
      <c r="B7301" t="n">
        <v>2012</v>
      </c>
      <c r="C7301" t="n">
        <v>203</v>
      </c>
      <c r="D7301" t="inlineStr">
        <is>
          <t>Soll der Kanton die Erstellung von erschwinglichem Wohnraum für Familien finanziell fördern?</t>
        </is>
      </c>
      <c r="E7301" t="inlineStr">
        <is>
          <t>Standard-4</t>
        </is>
      </c>
      <c r="F7301" t="n">
        <v>12</v>
      </c>
      <c r="G7301" t="inlineStr">
        <is>
          <t>Sozialstaat &amp; Familie</t>
        </is>
      </c>
      <c r="H7301" t="inlineStr">
        <is>
          <t>Q08435</t>
        </is>
      </c>
      <c r="I7301" t="inlineStr">
        <is>
          <t>de</t>
        </is>
      </c>
      <c r="J7301" t="b">
        <v>1</v>
      </c>
      <c r="K7301" t="inlineStr">
        <is>
          <t>94c0a4aa3ce6594ff0983bd122440632</t>
        </is>
      </c>
      <c r="L7301" t="inlineStr">
        <is>
          <t>94c0a4aa3ce6594ff0983bd122440632</t>
        </is>
      </c>
      <c r="M7301" t="n">
        <v>1314</v>
      </c>
      <c r="N7301" t="n">
        <v>1314</v>
      </c>
    </row>
    <row r="7303">
      <c r="A7303" s="1">
        <f>== Cluster 1298 – 2 Fragen – alle Fragen identisch ===</f>
        <v/>
      </c>
      <c r="B7303" s="1" t="n"/>
      <c r="C7303" s="1" t="n"/>
      <c r="D7303" s="1" t="n"/>
      <c r="E7303" s="1" t="n"/>
      <c r="F7303" s="1" t="n"/>
      <c r="G7303" s="1" t="n"/>
      <c r="H7303" s="1" t="n"/>
      <c r="I7303" s="1" t="n"/>
      <c r="J7303" s="1" t="n"/>
      <c r="K7303" s="1" t="n"/>
      <c r="L7303" s="1" t="n"/>
      <c r="M7303" s="1" t="n"/>
      <c r="N7303" s="1" t="n"/>
    </row>
    <row r="7304">
      <c r="A7304" t="inlineStr">
        <is>
          <t>ID_Wahl</t>
        </is>
      </c>
      <c r="B7304" t="inlineStr">
        <is>
          <t>Datum</t>
        </is>
      </c>
      <c r="C7304" t="inlineStr">
        <is>
          <t>Frage_ID</t>
        </is>
      </c>
      <c r="D7304" t="inlineStr">
        <is>
          <t>Frage_Text</t>
        </is>
      </c>
      <c r="E7304" t="inlineStr">
        <is>
          <t>Frage_Typ</t>
        </is>
      </c>
      <c r="F7304" t="inlineStr">
        <is>
          <t>Bereich_ID</t>
        </is>
      </c>
      <c r="G7304" t="inlineStr">
        <is>
          <t>Bereich</t>
        </is>
      </c>
      <c r="H7304" t="inlineStr">
        <is>
          <t>ID_gesamt</t>
        </is>
      </c>
      <c r="I7304" t="inlineStr">
        <is>
          <t>Sprache</t>
        </is>
      </c>
      <c r="J7304" t="inlineStr">
        <is>
          <t>Duplikat</t>
        </is>
      </c>
      <c r="K7304" t="inlineStr">
        <is>
          <t>Frage_Hash</t>
        </is>
      </c>
      <c r="L7304" t="inlineStr">
        <is>
          <t>Duplikat_Gruppe</t>
        </is>
      </c>
      <c r="M7304" t="inlineStr">
        <is>
          <t>Cluster_Duplikate</t>
        </is>
      </c>
      <c r="N7304" t="inlineStr">
        <is>
          <t>Cluster_Final</t>
        </is>
      </c>
    </row>
    <row r="7305">
      <c r="A7305" t="n">
        <v>36</v>
      </c>
      <c r="B7305" t="n">
        <v>2012</v>
      </c>
      <c r="C7305" t="n">
        <v>9</v>
      </c>
      <c r="D7305" t="inlineStr">
        <is>
          <t>Finden Sie es richtig, dass einzelne ärztliche Leistungen der Komplementärmedizin (Alternativmedizin) wieder von der Grundversicherung vergütet werden?</t>
        </is>
      </c>
      <c r="E7305" t="inlineStr">
        <is>
          <t>Standard-4</t>
        </is>
      </c>
      <c r="F7305" t="n">
        <v>6</v>
      </c>
      <c r="G7305" t="inlineStr">
        <is>
          <t>Gesundheit</t>
        </is>
      </c>
      <c r="H7305" t="inlineStr">
        <is>
          <t>Q06625</t>
        </is>
      </c>
      <c r="I7305" t="inlineStr">
        <is>
          <t>de</t>
        </is>
      </c>
      <c r="J7305" t="b">
        <v>1</v>
      </c>
      <c r="K7305" t="inlineStr">
        <is>
          <t>19a0614bf54bf5a79ece591971d79eff</t>
        </is>
      </c>
      <c r="L7305" t="inlineStr">
        <is>
          <t>19a0614bf54bf5a79ece591971d79eff</t>
        </is>
      </c>
      <c r="M7305" t="n">
        <v>1298</v>
      </c>
      <c r="N7305" t="n">
        <v>1298</v>
      </c>
    </row>
    <row r="7306">
      <c r="A7306" t="n">
        <v>44</v>
      </c>
      <c r="B7306" t="n">
        <v>2013</v>
      </c>
      <c r="C7306" t="n">
        <v>642</v>
      </c>
      <c r="D7306" t="inlineStr">
        <is>
          <t>Finden Sie es richtig, dass einzelne ärztliche Leistungen der Komplementärmedizin (Alternativmedizin) wieder von der Grundversicherung vergütet werden?</t>
        </is>
      </c>
      <c r="E7306" t="inlineStr">
        <is>
          <t>Standard-4</t>
        </is>
      </c>
      <c r="F7306" t="n">
        <v>6</v>
      </c>
      <c r="G7306" t="inlineStr">
        <is>
          <t>Gesundheit</t>
        </is>
      </c>
      <c r="H7306" t="inlineStr">
        <is>
          <t>Q07964</t>
        </is>
      </c>
      <c r="I7306" t="inlineStr">
        <is>
          <t>de</t>
        </is>
      </c>
      <c r="J7306" t="b">
        <v>1</v>
      </c>
      <c r="K7306" t="inlineStr">
        <is>
          <t>19a0614bf54bf5a79ece591971d79eff</t>
        </is>
      </c>
      <c r="L7306" t="inlineStr">
        <is>
          <t>19a0614bf54bf5a79ece591971d79eff</t>
        </is>
      </c>
      <c r="M7306" t="n">
        <v>1298</v>
      </c>
      <c r="N7306" t="n">
        <v>1298</v>
      </c>
    </row>
    <row r="7308">
      <c r="A7308" s="1">
        <f>== Cluster 1299 – 2 Fragen – alle Fragen identisch ===</f>
        <v/>
      </c>
      <c r="B7308" s="1" t="n"/>
      <c r="C7308" s="1" t="n"/>
      <c r="D7308" s="1" t="n"/>
      <c r="E7308" s="1" t="n"/>
      <c r="F7308" s="1" t="n"/>
      <c r="G7308" s="1" t="n"/>
      <c r="H7308" s="1" t="n"/>
      <c r="I7308" s="1" t="n"/>
      <c r="J7308" s="1" t="n"/>
      <c r="K7308" s="1" t="n"/>
      <c r="L7308" s="1" t="n"/>
      <c r="M7308" s="1" t="n"/>
      <c r="N7308" s="1" t="n"/>
    </row>
    <row r="7309">
      <c r="A7309" t="inlineStr">
        <is>
          <t>ID_Wahl</t>
        </is>
      </c>
      <c r="B7309" t="inlineStr">
        <is>
          <t>Datum</t>
        </is>
      </c>
      <c r="C7309" t="inlineStr">
        <is>
          <t>Frage_ID</t>
        </is>
      </c>
      <c r="D7309" t="inlineStr">
        <is>
          <t>Frage_Text</t>
        </is>
      </c>
      <c r="E7309" t="inlineStr">
        <is>
          <t>Frage_Typ</t>
        </is>
      </c>
      <c r="F7309" t="inlineStr">
        <is>
          <t>Bereich_ID</t>
        </is>
      </c>
      <c r="G7309" t="inlineStr">
        <is>
          <t>Bereich</t>
        </is>
      </c>
      <c r="H7309" t="inlineStr">
        <is>
          <t>ID_gesamt</t>
        </is>
      </c>
      <c r="I7309" t="inlineStr">
        <is>
          <t>Sprache</t>
        </is>
      </c>
      <c r="J7309" t="inlineStr">
        <is>
          <t>Duplikat</t>
        </is>
      </c>
      <c r="K7309" t="inlineStr">
        <is>
          <t>Frage_Hash</t>
        </is>
      </c>
      <c r="L7309" t="inlineStr">
        <is>
          <t>Duplikat_Gruppe</t>
        </is>
      </c>
      <c r="M7309" t="inlineStr">
        <is>
          <t>Cluster_Duplikate</t>
        </is>
      </c>
      <c r="N7309" t="inlineStr">
        <is>
          <t>Cluster_Final</t>
        </is>
      </c>
    </row>
    <row r="7310">
      <c r="A7310" t="n">
        <v>36</v>
      </c>
      <c r="B7310" t="n">
        <v>2012</v>
      </c>
      <c r="C7310" t="n">
        <v>531</v>
      </c>
      <c r="D7310" t="inlineStr">
        <is>
          <t>Kultur und Freizeit</t>
        </is>
      </c>
      <c r="E7310" t="inlineStr">
        <is>
          <t>Budget-5</t>
        </is>
      </c>
      <c r="F7310" t="n">
        <v>8</v>
      </c>
      <c r="G7310" t="inlineStr">
        <is>
          <t>Kultur, Sport &amp; Medien</t>
        </is>
      </c>
      <c r="H7310" t="inlineStr">
        <is>
          <t>Q06637</t>
        </is>
      </c>
      <c r="I7310" t="inlineStr">
        <is>
          <t>de</t>
        </is>
      </c>
      <c r="J7310" t="b">
        <v>1</v>
      </c>
      <c r="K7310" t="inlineStr">
        <is>
          <t>6c6d35eb0be9a3f45362adc53ef422eb</t>
        </is>
      </c>
      <c r="L7310" t="inlineStr">
        <is>
          <t>6c6d35eb0be9a3f45362adc53ef422eb</t>
        </is>
      </c>
      <c r="M7310" t="n">
        <v>1299</v>
      </c>
      <c r="N7310" t="n">
        <v>1299</v>
      </c>
    </row>
    <row r="7311">
      <c r="A7311" t="n">
        <v>15</v>
      </c>
      <c r="B7311" t="n">
        <v>2012</v>
      </c>
      <c r="C7311" t="n">
        <v>281</v>
      </c>
      <c r="D7311" t="inlineStr">
        <is>
          <t>Kultur und Freizeit</t>
        </is>
      </c>
      <c r="E7311" t="inlineStr">
        <is>
          <t>Budget-5</t>
        </is>
      </c>
      <c r="F7311" t="n">
        <v>8</v>
      </c>
      <c r="G7311" t="inlineStr">
        <is>
          <t>Kultur, Sport &amp; Medien</t>
        </is>
      </c>
      <c r="H7311" t="inlineStr">
        <is>
          <t>Q08180</t>
        </is>
      </c>
      <c r="I7311" t="inlineStr">
        <is>
          <t>de</t>
        </is>
      </c>
      <c r="J7311" t="b">
        <v>1</v>
      </c>
      <c r="K7311" t="inlineStr">
        <is>
          <t>6c6d35eb0be9a3f45362adc53ef422eb</t>
        </is>
      </c>
      <c r="L7311" t="inlineStr">
        <is>
          <t>6c6d35eb0be9a3f45362adc53ef422eb</t>
        </is>
      </c>
      <c r="M7311" t="n">
        <v>1299</v>
      </c>
      <c r="N7311" t="n">
        <v>1299</v>
      </c>
    </row>
    <row r="7313">
      <c r="A7313" s="1">
        <f>== Cluster 1304 – 2 Fragen – alle Fragen identisch ===</f>
        <v/>
      </c>
      <c r="B7313" s="1" t="n"/>
      <c r="C7313" s="1" t="n"/>
      <c r="D7313" s="1" t="n"/>
      <c r="E7313" s="1" t="n"/>
      <c r="F7313" s="1" t="n"/>
      <c r="G7313" s="1" t="n"/>
      <c r="H7313" s="1" t="n"/>
      <c r="I7313" s="1" t="n"/>
      <c r="J7313" s="1" t="n"/>
      <c r="K7313" s="1" t="n"/>
      <c r="L7313" s="1" t="n"/>
      <c r="M7313" s="1" t="n"/>
      <c r="N7313" s="1" t="n"/>
    </row>
    <row r="7314">
      <c r="A7314" t="inlineStr">
        <is>
          <t>ID_Wahl</t>
        </is>
      </c>
      <c r="B7314" t="inlineStr">
        <is>
          <t>Datum</t>
        </is>
      </c>
      <c r="C7314" t="inlineStr">
        <is>
          <t>Frage_ID</t>
        </is>
      </c>
      <c r="D7314" t="inlineStr">
        <is>
          <t>Frage_Text</t>
        </is>
      </c>
      <c r="E7314" t="inlineStr">
        <is>
          <t>Frage_Typ</t>
        </is>
      </c>
      <c r="F7314" t="inlineStr">
        <is>
          <t>Bereich_ID</t>
        </is>
      </c>
      <c r="G7314" t="inlineStr">
        <is>
          <t>Bereich</t>
        </is>
      </c>
      <c r="H7314" t="inlineStr">
        <is>
          <t>ID_gesamt</t>
        </is>
      </c>
      <c r="I7314" t="inlineStr">
        <is>
          <t>Sprache</t>
        </is>
      </c>
      <c r="J7314" t="inlineStr">
        <is>
          <t>Duplikat</t>
        </is>
      </c>
      <c r="K7314" t="inlineStr">
        <is>
          <t>Frage_Hash</t>
        </is>
      </c>
      <c r="L7314" t="inlineStr">
        <is>
          <t>Duplikat_Gruppe</t>
        </is>
      </c>
      <c r="M7314" t="inlineStr">
        <is>
          <t>Cluster_Duplikate</t>
        </is>
      </c>
      <c r="N7314" t="inlineStr">
        <is>
          <t>Cluster_Final</t>
        </is>
      </c>
    </row>
    <row r="7315">
      <c r="A7315" t="n">
        <v>4</v>
      </c>
      <c r="B7315" t="n">
        <v>2011</v>
      </c>
      <c r="C7315" t="n">
        <v>50</v>
      </c>
      <c r="D7315" t="inlineStr">
        <is>
          <t>Eine eidenössische Volksinitiative verlangt, dass der Bundesrat direkt vom Volk gewählt werden soll. Unterstützen Sie dieses Anliegen?</t>
        </is>
      </c>
      <c r="E7315" t="inlineStr">
        <is>
          <t>Standard-4</t>
        </is>
      </c>
      <c r="F7315" t="n">
        <v>10</v>
      </c>
      <c r="G7315" t="inlineStr">
        <is>
          <t>Politisches System</t>
        </is>
      </c>
      <c r="H7315" t="inlineStr">
        <is>
          <t>Q06822</t>
        </is>
      </c>
      <c r="I7315" t="inlineStr">
        <is>
          <t>de</t>
        </is>
      </c>
      <c r="J7315" t="b">
        <v>1</v>
      </c>
      <c r="K7315" t="inlineStr">
        <is>
          <t>c132768b827ef9f010f21d846a88c23a</t>
        </is>
      </c>
      <c r="L7315" t="inlineStr">
        <is>
          <t>c132768b827ef9f010f21d846a88c23a</t>
        </is>
      </c>
      <c r="M7315" t="n">
        <v>1304</v>
      </c>
      <c r="N7315" t="n">
        <v>1304</v>
      </c>
    </row>
    <row r="7316">
      <c r="A7316" t="n">
        <v>15</v>
      </c>
      <c r="B7316" t="n">
        <v>2012</v>
      </c>
      <c r="C7316" t="n">
        <v>50</v>
      </c>
      <c r="D7316" t="inlineStr">
        <is>
          <t>Eine eidenössische Volksinitiative verlangt, dass der Bundesrat direkt vom Volk gewählt werden soll. Unterstützen Sie dieses Anliegen?</t>
        </is>
      </c>
      <c r="E7316" t="inlineStr">
        <is>
          <t>Standard-4</t>
        </is>
      </c>
      <c r="F7316" t="n">
        <v>10</v>
      </c>
      <c r="G7316" t="inlineStr">
        <is>
          <t>Politisches System</t>
        </is>
      </c>
      <c r="H7316" t="inlineStr">
        <is>
          <t>Q08189</t>
        </is>
      </c>
      <c r="I7316" t="inlineStr">
        <is>
          <t>de</t>
        </is>
      </c>
      <c r="J7316" t="b">
        <v>1</v>
      </c>
      <c r="K7316" t="inlineStr">
        <is>
          <t>c132768b827ef9f010f21d846a88c23a</t>
        </is>
      </c>
      <c r="L7316" t="inlineStr">
        <is>
          <t>c132768b827ef9f010f21d846a88c23a</t>
        </is>
      </c>
      <c r="M7316" t="n">
        <v>1304</v>
      </c>
      <c r="N7316" t="n">
        <v>1304</v>
      </c>
    </row>
    <row r="7318">
      <c r="A7318" s="1">
        <f>== Cluster 1307 – 2 Fragen – alle Fragen identisch ===</f>
        <v/>
      </c>
      <c r="B7318" s="1" t="n"/>
      <c r="C7318" s="1" t="n"/>
      <c r="D7318" s="1" t="n"/>
      <c r="E7318" s="1" t="n"/>
      <c r="F7318" s="1" t="n"/>
      <c r="G7318" s="1" t="n"/>
      <c r="H7318" s="1" t="n"/>
      <c r="I7318" s="1" t="n"/>
      <c r="J7318" s="1" t="n"/>
      <c r="K7318" s="1" t="n"/>
      <c r="L7318" s="1" t="n"/>
      <c r="M7318" s="1" t="n"/>
      <c r="N7318" s="1" t="n"/>
    </row>
    <row r="7319">
      <c r="A7319" t="inlineStr">
        <is>
          <t>ID_Wahl</t>
        </is>
      </c>
      <c r="B7319" t="inlineStr">
        <is>
          <t>Datum</t>
        </is>
      </c>
      <c r="C7319" t="inlineStr">
        <is>
          <t>Frage_ID</t>
        </is>
      </c>
      <c r="D7319" t="inlineStr">
        <is>
          <t>Frage_Text</t>
        </is>
      </c>
      <c r="E7319" t="inlineStr">
        <is>
          <t>Frage_Typ</t>
        </is>
      </c>
      <c r="F7319" t="inlineStr">
        <is>
          <t>Bereich_ID</t>
        </is>
      </c>
      <c r="G7319" t="inlineStr">
        <is>
          <t>Bereich</t>
        </is>
      </c>
      <c r="H7319" t="inlineStr">
        <is>
          <t>ID_gesamt</t>
        </is>
      </c>
      <c r="I7319" t="inlineStr">
        <is>
          <t>Sprache</t>
        </is>
      </c>
      <c r="J7319" t="inlineStr">
        <is>
          <t>Duplikat</t>
        </is>
      </c>
      <c r="K7319" t="inlineStr">
        <is>
          <t>Frage_Hash</t>
        </is>
      </c>
      <c r="L7319" t="inlineStr">
        <is>
          <t>Duplikat_Gruppe</t>
        </is>
      </c>
      <c r="M7319" t="inlineStr">
        <is>
          <t>Cluster_Duplikate</t>
        </is>
      </c>
      <c r="N7319" t="inlineStr">
        <is>
          <t>Cluster_Final</t>
        </is>
      </c>
    </row>
    <row r="7320">
      <c r="A7320" t="n">
        <v>63</v>
      </c>
      <c r="B7320" t="n">
        <v>2014</v>
      </c>
      <c r="C7320" t="n">
        <v>972</v>
      </c>
      <c r="D7320" t="inlineStr">
        <is>
          <t>Würden Sie es befürworten, wenn Ausländer/-innen, die seit mindestens zehn Jahren in der Schweiz leben, das kommunale Stimm- und Wahlrecht erhalten würden?</t>
        </is>
      </c>
      <c r="E7320" t="inlineStr">
        <is>
          <t>Standard-4</t>
        </is>
      </c>
      <c r="F7320" t="n">
        <v>9</v>
      </c>
      <c r="G7320" t="inlineStr">
        <is>
          <t>Migration &amp; Integration</t>
        </is>
      </c>
      <c r="H7320" t="inlineStr">
        <is>
          <t>Q06988</t>
        </is>
      </c>
      <c r="I7320" t="inlineStr">
        <is>
          <t>de</t>
        </is>
      </c>
      <c r="J7320" t="b">
        <v>1</v>
      </c>
      <c r="K7320" t="inlineStr">
        <is>
          <t>96f65ec81be9d4cc19e250a732c630fc</t>
        </is>
      </c>
      <c r="L7320" t="inlineStr">
        <is>
          <t>96f65ec81be9d4cc19e250a732c630fc</t>
        </is>
      </c>
      <c r="M7320" t="n">
        <v>1307</v>
      </c>
      <c r="N7320" t="n">
        <v>1307</v>
      </c>
    </row>
    <row r="7321">
      <c r="A7321" t="n">
        <v>61</v>
      </c>
      <c r="B7321" t="n">
        <v>2014</v>
      </c>
      <c r="C7321" t="n">
        <v>972</v>
      </c>
      <c r="D7321" t="inlineStr">
        <is>
          <t>Würden Sie es befürworten, wenn Ausländer/-innen, die seit mindestens zehn Jahren in der Schweiz leben, das kommunale Stimm- und Wahlrecht erhalten würden?</t>
        </is>
      </c>
      <c r="E7321" t="inlineStr">
        <is>
          <t>Standard-4</t>
        </is>
      </c>
      <c r="F7321" t="n">
        <v>9</v>
      </c>
      <c r="G7321" t="inlineStr">
        <is>
          <t>Migration &amp; Integration</t>
        </is>
      </c>
      <c r="H7321" t="inlineStr">
        <is>
          <t>Q07102</t>
        </is>
      </c>
      <c r="I7321" t="inlineStr">
        <is>
          <t>de</t>
        </is>
      </c>
      <c r="J7321" t="b">
        <v>1</v>
      </c>
      <c r="K7321" t="inlineStr">
        <is>
          <t>96f65ec81be9d4cc19e250a732c630fc</t>
        </is>
      </c>
      <c r="L7321" t="inlineStr">
        <is>
          <t>96f65ec81be9d4cc19e250a732c630fc</t>
        </is>
      </c>
      <c r="M7321" t="n">
        <v>1307</v>
      </c>
      <c r="N7321" t="n">
        <v>1307</v>
      </c>
    </row>
    <row r="7323">
      <c r="A7323" s="1">
        <f>== Cluster 1308 – 2 Fragen – alle Fragen identisch ===</f>
        <v/>
      </c>
      <c r="B7323" s="1" t="n"/>
      <c r="C7323" s="1" t="n"/>
      <c r="D7323" s="1" t="n"/>
      <c r="E7323" s="1" t="n"/>
      <c r="F7323" s="1" t="n"/>
      <c r="G7323" s="1" t="n"/>
      <c r="H7323" s="1" t="n"/>
      <c r="I7323" s="1" t="n"/>
      <c r="J7323" s="1" t="n"/>
      <c r="K7323" s="1" t="n"/>
      <c r="L7323" s="1" t="n"/>
      <c r="M7323" s="1" t="n"/>
      <c r="N7323" s="1" t="n"/>
    </row>
    <row r="7324">
      <c r="A7324" t="inlineStr">
        <is>
          <t>ID_Wahl</t>
        </is>
      </c>
      <c r="B7324" t="inlineStr">
        <is>
          <t>Datum</t>
        </is>
      </c>
      <c r="C7324" t="inlineStr">
        <is>
          <t>Frage_ID</t>
        </is>
      </c>
      <c r="D7324" t="inlineStr">
        <is>
          <t>Frage_Text</t>
        </is>
      </c>
      <c r="E7324" t="inlineStr">
        <is>
          <t>Frage_Typ</t>
        </is>
      </c>
      <c r="F7324" t="inlineStr">
        <is>
          <t>Bereich_ID</t>
        </is>
      </c>
      <c r="G7324" t="inlineStr">
        <is>
          <t>Bereich</t>
        </is>
      </c>
      <c r="H7324" t="inlineStr">
        <is>
          <t>ID_gesamt</t>
        </is>
      </c>
      <c r="I7324" t="inlineStr">
        <is>
          <t>Sprache</t>
        </is>
      </c>
      <c r="J7324" t="inlineStr">
        <is>
          <t>Duplikat</t>
        </is>
      </c>
      <c r="K7324" t="inlineStr">
        <is>
          <t>Frage_Hash</t>
        </is>
      </c>
      <c r="L7324" t="inlineStr">
        <is>
          <t>Duplikat_Gruppe</t>
        </is>
      </c>
      <c r="M7324" t="inlineStr">
        <is>
          <t>Cluster_Duplikate</t>
        </is>
      </c>
      <c r="N7324" t="inlineStr">
        <is>
          <t>Cluster_Final</t>
        </is>
      </c>
    </row>
    <row r="7325">
      <c r="A7325" t="n">
        <v>63</v>
      </c>
      <c r="B7325" t="n">
        <v>2014</v>
      </c>
      <c r="C7325" t="n">
        <v>975</v>
      </c>
      <c r="D7325" t="inlineStr">
        <is>
          <t>Haben Sie der Volksinitiative "gegen Masseneinwanderung" zugestimmt (Volksabstimmung vom 9. Februar 2014)?</t>
        </is>
      </c>
      <c r="E7325" t="inlineStr">
        <is>
          <t>Standard-4</t>
        </is>
      </c>
      <c r="F7325" t="n">
        <v>9</v>
      </c>
      <c r="G7325" t="inlineStr">
        <is>
          <t>Migration &amp; Integration</t>
        </is>
      </c>
      <c r="H7325" t="inlineStr">
        <is>
          <t>Q06989</t>
        </is>
      </c>
      <c r="I7325" t="inlineStr">
        <is>
          <t>de</t>
        </is>
      </c>
      <c r="J7325" t="b">
        <v>1</v>
      </c>
      <c r="K7325" t="inlineStr">
        <is>
          <t>3879b7632ca725f9b4b980b0bd877e26</t>
        </is>
      </c>
      <c r="L7325" t="inlineStr">
        <is>
          <t>3879b7632ca725f9b4b980b0bd877e26</t>
        </is>
      </c>
      <c r="M7325" t="n">
        <v>1308</v>
      </c>
      <c r="N7325" t="n">
        <v>1308</v>
      </c>
    </row>
    <row r="7326">
      <c r="A7326" t="n">
        <v>61</v>
      </c>
      <c r="B7326" t="n">
        <v>2014</v>
      </c>
      <c r="C7326" t="n">
        <v>975</v>
      </c>
      <c r="D7326" t="inlineStr">
        <is>
          <t>Haben Sie der Volksinitiative "gegen Masseneinwanderung" zugestimmt (Volksabstimmung vom 9. Februar 2014)?</t>
        </is>
      </c>
      <c r="E7326" t="inlineStr">
        <is>
          <t>Standard-4</t>
        </is>
      </c>
      <c r="F7326" t="n">
        <v>9</v>
      </c>
      <c r="G7326" t="inlineStr">
        <is>
          <t>Migration &amp; Integration</t>
        </is>
      </c>
      <c r="H7326" t="inlineStr">
        <is>
          <t>Q07103</t>
        </is>
      </c>
      <c r="I7326" t="inlineStr">
        <is>
          <t>de</t>
        </is>
      </c>
      <c r="J7326" t="b">
        <v>1</v>
      </c>
      <c r="K7326" t="inlineStr">
        <is>
          <t>3879b7632ca725f9b4b980b0bd877e26</t>
        </is>
      </c>
      <c r="L7326" t="inlineStr">
        <is>
          <t>3879b7632ca725f9b4b980b0bd877e26</t>
        </is>
      </c>
      <c r="M7326" t="n">
        <v>1308</v>
      </c>
      <c r="N7326" t="n">
        <v>1308</v>
      </c>
    </row>
    <row r="7328">
      <c r="A7328" s="1">
        <f>== Cluster 209 – 2 Fragen – alle Fragen identisch ===</f>
        <v/>
      </c>
      <c r="B7328" s="1" t="n"/>
      <c r="C7328" s="1" t="n"/>
      <c r="D7328" s="1" t="n"/>
      <c r="E7328" s="1" t="n"/>
      <c r="F7328" s="1" t="n"/>
      <c r="G7328" s="1" t="n"/>
      <c r="H7328" s="1" t="n"/>
      <c r="I7328" s="1" t="n"/>
      <c r="J7328" s="1" t="n"/>
      <c r="K7328" s="1" t="n"/>
      <c r="L7328" s="1" t="n"/>
      <c r="M7328" s="1" t="n"/>
      <c r="N7328" s="1" t="n"/>
    </row>
    <row r="7329">
      <c r="A7329" t="inlineStr">
        <is>
          <t>ID_Wahl</t>
        </is>
      </c>
      <c r="B7329" t="inlineStr">
        <is>
          <t>Datum</t>
        </is>
      </c>
      <c r="C7329" t="inlineStr">
        <is>
          <t>Frage_ID</t>
        </is>
      </c>
      <c r="D7329" t="inlineStr">
        <is>
          <t>Frage_Text</t>
        </is>
      </c>
      <c r="E7329" t="inlineStr">
        <is>
          <t>Frage_Typ</t>
        </is>
      </c>
      <c r="F7329" t="inlineStr">
        <is>
          <t>Bereich_ID</t>
        </is>
      </c>
      <c r="G7329" t="inlineStr">
        <is>
          <t>Bereich</t>
        </is>
      </c>
      <c r="H7329" t="inlineStr">
        <is>
          <t>ID_gesamt</t>
        </is>
      </c>
      <c r="I7329" t="inlineStr">
        <is>
          <t>Sprache</t>
        </is>
      </c>
      <c r="J7329" t="inlineStr">
        <is>
          <t>Duplikat</t>
        </is>
      </c>
      <c r="K7329" t="inlineStr">
        <is>
          <t>Frage_Hash</t>
        </is>
      </c>
      <c r="L7329" t="inlineStr">
        <is>
          <t>Duplikat_Gruppe</t>
        </is>
      </c>
      <c r="M7329" t="inlineStr">
        <is>
          <t>Cluster_Duplikate</t>
        </is>
      </c>
      <c r="N7329" t="inlineStr">
        <is>
          <t>Cluster_Final</t>
        </is>
      </c>
    </row>
    <row r="7330">
      <c r="A7330" t="n">
        <v>22</v>
      </c>
      <c r="B7330" s="2" t="n">
        <v>44101</v>
      </c>
      <c r="C7330" t="n">
        <v>1877</v>
      </c>
      <c r="D7330" t="inlineStr">
        <is>
          <t>Soll der Kanton die Lohngleichheit von Frauen und Männern stärker kontrollieren?</t>
        </is>
      </c>
      <c r="E7330" t="inlineStr">
        <is>
          <t>options4</t>
        </is>
      </c>
      <c r="F7330" t="n">
        <v>4996</v>
      </c>
      <c r="G7330" t="inlineStr">
        <is>
          <t>Gesellschaft, Kultur &amp; Ethik</t>
        </is>
      </c>
      <c r="H7330" t="inlineStr">
        <is>
          <t>Q00526</t>
        </is>
      </c>
      <c r="I7330" t="inlineStr">
        <is>
          <t>de</t>
        </is>
      </c>
      <c r="J7330" t="b">
        <v>1</v>
      </c>
      <c r="K7330" t="inlineStr">
        <is>
          <t>84f32c6066817d79922253acc64d0691</t>
        </is>
      </c>
      <c r="L7330" t="inlineStr">
        <is>
          <t>84f32c6066817d79922253acc64d0691</t>
        </is>
      </c>
      <c r="M7330" t="n">
        <v>209</v>
      </c>
      <c r="N7330" t="n">
        <v>209</v>
      </c>
    </row>
    <row r="7331">
      <c r="A7331" t="n">
        <v>246</v>
      </c>
      <c r="B7331" t="n">
        <v>2020</v>
      </c>
      <c r="C7331" t="n">
        <v>4030</v>
      </c>
      <c r="D7331" t="inlineStr">
        <is>
          <t>Soll der Kanton die Lohngleichheit von Frauen und Männern stärker kontrollieren?</t>
        </is>
      </c>
      <c r="E7331" t="inlineStr">
        <is>
          <t>Standard-4</t>
        </is>
      </c>
      <c r="F7331" t="n">
        <v>15</v>
      </c>
      <c r="G7331" t="inlineStr">
        <is>
          <t>Wirtschaft &amp; Arbeit</t>
        </is>
      </c>
      <c r="H7331" t="inlineStr">
        <is>
          <t>Q07938</t>
        </is>
      </c>
      <c r="I7331" t="inlineStr">
        <is>
          <t>de</t>
        </is>
      </c>
      <c r="J7331" t="b">
        <v>1</v>
      </c>
      <c r="K7331" t="inlineStr">
        <is>
          <t>84f32c6066817d79922253acc64d0691</t>
        </is>
      </c>
      <c r="L7331" t="inlineStr">
        <is>
          <t>84f32c6066817d79922253acc64d0691</t>
        </is>
      </c>
      <c r="M7331" t="n">
        <v>209</v>
      </c>
      <c r="N7331" t="n">
        <v>209</v>
      </c>
    </row>
    <row r="7333">
      <c r="A7333" s="1">
        <f>== Cluster 208 – 2 Fragen – alle Fragen identisch ===</f>
        <v/>
      </c>
      <c r="B7333" s="1" t="n"/>
      <c r="C7333" s="1" t="n"/>
      <c r="D7333" s="1" t="n"/>
      <c r="E7333" s="1" t="n"/>
      <c r="F7333" s="1" t="n"/>
      <c r="G7333" s="1" t="n"/>
      <c r="H7333" s="1" t="n"/>
      <c r="I7333" s="1" t="n"/>
      <c r="J7333" s="1" t="n"/>
      <c r="K7333" s="1" t="n"/>
      <c r="L7333" s="1" t="n"/>
      <c r="M7333" s="1" t="n"/>
      <c r="N7333" s="1" t="n"/>
    </row>
    <row r="7334">
      <c r="A7334" t="inlineStr">
        <is>
          <t>ID_Wahl</t>
        </is>
      </c>
      <c r="B7334" t="inlineStr">
        <is>
          <t>Datum</t>
        </is>
      </c>
      <c r="C7334" t="inlineStr">
        <is>
          <t>Frage_ID</t>
        </is>
      </c>
      <c r="D7334" t="inlineStr">
        <is>
          <t>Frage_Text</t>
        </is>
      </c>
      <c r="E7334" t="inlineStr">
        <is>
          <t>Frage_Typ</t>
        </is>
      </c>
      <c r="F7334" t="inlineStr">
        <is>
          <t>Bereich_ID</t>
        </is>
      </c>
      <c r="G7334" t="inlineStr">
        <is>
          <t>Bereich</t>
        </is>
      </c>
      <c r="H7334" t="inlineStr">
        <is>
          <t>ID_gesamt</t>
        </is>
      </c>
      <c r="I7334" t="inlineStr">
        <is>
          <t>Sprache</t>
        </is>
      </c>
      <c r="J7334" t="inlineStr">
        <is>
          <t>Duplikat</t>
        </is>
      </c>
      <c r="K7334" t="inlineStr">
        <is>
          <t>Frage_Hash</t>
        </is>
      </c>
      <c r="L7334" t="inlineStr">
        <is>
          <t>Duplikat_Gruppe</t>
        </is>
      </c>
      <c r="M7334" t="inlineStr">
        <is>
          <t>Cluster_Duplikate</t>
        </is>
      </c>
      <c r="N7334" t="inlineStr">
        <is>
          <t>Cluster_Final</t>
        </is>
      </c>
    </row>
    <row r="7335">
      <c r="A7335" t="n">
        <v>22</v>
      </c>
      <c r="B7335" s="2" t="n">
        <v>44101</v>
      </c>
      <c r="C7335" t="n">
        <v>1876</v>
      </c>
      <c r="D7335" t="inlineStr">
        <is>
          <t>Soll der Kanton mehr finanzielle Mittel für Kulturschaffende zur Verfügung stellen?</t>
        </is>
      </c>
      <c r="E7335" t="inlineStr">
        <is>
          <t>options4</t>
        </is>
      </c>
      <c r="F7335" t="n">
        <v>4996</v>
      </c>
      <c r="G7335" t="inlineStr">
        <is>
          <t>Gesellschaft, Kultur &amp; Ethik</t>
        </is>
      </c>
      <c r="H7335" t="inlineStr">
        <is>
          <t>Q00525</t>
        </is>
      </c>
      <c r="I7335" t="inlineStr">
        <is>
          <t>de</t>
        </is>
      </c>
      <c r="J7335" t="b">
        <v>1</v>
      </c>
      <c r="K7335" t="inlineStr">
        <is>
          <t>3be327120f4f2462ceae965a8b8ccdce</t>
        </is>
      </c>
      <c r="L7335" t="inlineStr">
        <is>
          <t>3be327120f4f2462ceae965a8b8ccdce</t>
        </is>
      </c>
      <c r="M7335" t="n">
        <v>208</v>
      </c>
      <c r="N7335" t="n">
        <v>208</v>
      </c>
    </row>
    <row r="7336">
      <c r="A7336" t="n">
        <v>246</v>
      </c>
      <c r="B7336" t="n">
        <v>2020</v>
      </c>
      <c r="C7336" t="n">
        <v>4029</v>
      </c>
      <c r="D7336" t="inlineStr">
        <is>
          <t>Soll der Kanton mehr finanzielle Mittel für Kulturschaffende zur Verfügung stellen?</t>
        </is>
      </c>
      <c r="E7336" t="inlineStr">
        <is>
          <t>Standard-4</t>
        </is>
      </c>
      <c r="F7336" t="n">
        <v>8</v>
      </c>
      <c r="G7336" t="inlineStr">
        <is>
          <t>Kultur, Sport &amp; Medien</t>
        </is>
      </c>
      <c r="H7336" t="inlineStr">
        <is>
          <t>Q07916</t>
        </is>
      </c>
      <c r="I7336" t="inlineStr">
        <is>
          <t>de</t>
        </is>
      </c>
      <c r="J7336" t="b">
        <v>1</v>
      </c>
      <c r="K7336" t="inlineStr">
        <is>
          <t>3be327120f4f2462ceae965a8b8ccdce</t>
        </is>
      </c>
      <c r="L7336" t="inlineStr">
        <is>
          <t>3be327120f4f2462ceae965a8b8ccdce</t>
        </is>
      </c>
      <c r="M7336" t="n">
        <v>208</v>
      </c>
      <c r="N7336" t="n">
        <v>208</v>
      </c>
    </row>
    <row r="7338">
      <c r="A7338" s="1">
        <f>== Cluster 206 – 2 Fragen – alle Fragen identisch ===</f>
        <v/>
      </c>
      <c r="B7338" s="1" t="n"/>
      <c r="C7338" s="1" t="n"/>
      <c r="D7338" s="1" t="n"/>
      <c r="E7338" s="1" t="n"/>
      <c r="F7338" s="1" t="n"/>
      <c r="G7338" s="1" t="n"/>
      <c r="H7338" s="1" t="n"/>
      <c r="I7338" s="1" t="n"/>
      <c r="J7338" s="1" t="n"/>
      <c r="K7338" s="1" t="n"/>
      <c r="L7338" s="1" t="n"/>
      <c r="M7338" s="1" t="n"/>
      <c r="N7338" s="1" t="n"/>
    </row>
    <row r="7339">
      <c r="A7339" t="inlineStr">
        <is>
          <t>ID_Wahl</t>
        </is>
      </c>
      <c r="B7339" t="inlineStr">
        <is>
          <t>Datum</t>
        </is>
      </c>
      <c r="C7339" t="inlineStr">
        <is>
          <t>Frage_ID</t>
        </is>
      </c>
      <c r="D7339" t="inlineStr">
        <is>
          <t>Frage_Text</t>
        </is>
      </c>
      <c r="E7339" t="inlineStr">
        <is>
          <t>Frage_Typ</t>
        </is>
      </c>
      <c r="F7339" t="inlineStr">
        <is>
          <t>Bereich_ID</t>
        </is>
      </c>
      <c r="G7339" t="inlineStr">
        <is>
          <t>Bereich</t>
        </is>
      </c>
      <c r="H7339" t="inlineStr">
        <is>
          <t>ID_gesamt</t>
        </is>
      </c>
      <c r="I7339" t="inlineStr">
        <is>
          <t>Sprache</t>
        </is>
      </c>
      <c r="J7339" t="inlineStr">
        <is>
          <t>Duplikat</t>
        </is>
      </c>
      <c r="K7339" t="inlineStr">
        <is>
          <t>Frage_Hash</t>
        </is>
      </c>
      <c r="L7339" t="inlineStr">
        <is>
          <t>Duplikat_Gruppe</t>
        </is>
      </c>
      <c r="M7339" t="inlineStr">
        <is>
          <t>Cluster_Duplikate</t>
        </is>
      </c>
      <c r="N7339" t="inlineStr">
        <is>
          <t>Cluster_Final</t>
        </is>
      </c>
    </row>
    <row r="7340">
      <c r="A7340" t="n">
        <v>22</v>
      </c>
      <c r="B7340" s="2" t="n">
        <v>44101</v>
      </c>
      <c r="C7340" t="n">
        <v>1872</v>
      </c>
      <c r="D7340" t="inlineStr">
        <is>
          <t>Soll die Schweiz das Personenfreizügigkeitsabkommen mit der EU kündigen, um so die Einwanderung zu begrenzen (Abstimmung vom 27. September 2020)?</t>
        </is>
      </c>
      <c r="E7340" t="inlineStr">
        <is>
          <t>options4</t>
        </is>
      </c>
      <c r="F7340" t="n">
        <v>4258</v>
      </c>
      <c r="G7340" t="inlineStr">
        <is>
          <t>Migration &amp; Integration</t>
        </is>
      </c>
      <c r="H7340" t="inlineStr">
        <is>
          <t>Q00521</t>
        </is>
      </c>
      <c r="I7340" t="inlineStr">
        <is>
          <t>de</t>
        </is>
      </c>
      <c r="J7340" t="b">
        <v>1</v>
      </c>
      <c r="K7340" t="inlineStr">
        <is>
          <t>9a9ca1141c1c0dea58e8c3b0ac37813e</t>
        </is>
      </c>
      <c r="L7340" t="inlineStr">
        <is>
          <t>9a9ca1141c1c0dea58e8c3b0ac37813e</t>
        </is>
      </c>
      <c r="M7340" t="n">
        <v>206</v>
      </c>
      <c r="N7340" t="n">
        <v>206</v>
      </c>
    </row>
    <row r="7341">
      <c r="A7341" t="n">
        <v>246</v>
      </c>
      <c r="B7341" t="n">
        <v>2020</v>
      </c>
      <c r="C7341" t="n">
        <v>4025</v>
      </c>
      <c r="D7341" t="inlineStr">
        <is>
          <t>Soll die Schweiz das Personenfreizügigkeitsabkommen mit der EU kündigen, um so die Einwanderung zu begrenzen (Abstimmung vom 27. September 2020)?</t>
        </is>
      </c>
      <c r="E7341" t="inlineStr">
        <is>
          <t>Standard-4</t>
        </is>
      </c>
      <c r="F7341" t="n">
        <v>9</v>
      </c>
      <c r="G7341" t="inlineStr">
        <is>
          <t>Migration &amp; Integration</t>
        </is>
      </c>
      <c r="H7341" t="inlineStr">
        <is>
          <t>Q07919</t>
        </is>
      </c>
      <c r="I7341" t="inlineStr">
        <is>
          <t>de</t>
        </is>
      </c>
      <c r="J7341" t="b">
        <v>1</v>
      </c>
      <c r="K7341" t="inlineStr">
        <is>
          <t>9a9ca1141c1c0dea58e8c3b0ac37813e</t>
        </is>
      </c>
      <c r="L7341" t="inlineStr">
        <is>
          <t>9a9ca1141c1c0dea58e8c3b0ac37813e</t>
        </is>
      </c>
      <c r="M7341" t="n">
        <v>206</v>
      </c>
      <c r="N7341" t="n">
        <v>206</v>
      </c>
    </row>
    <row r="7343">
      <c r="A7343" s="1">
        <f>== Cluster 205 – 2 Fragen – alle Fragen identisch ===</f>
        <v/>
      </c>
      <c r="B7343" s="1" t="n"/>
      <c r="C7343" s="1" t="n"/>
      <c r="D7343" s="1" t="n"/>
      <c r="E7343" s="1" t="n"/>
      <c r="F7343" s="1" t="n"/>
      <c r="G7343" s="1" t="n"/>
      <c r="H7343" s="1" t="n"/>
      <c r="I7343" s="1" t="n"/>
      <c r="J7343" s="1" t="n"/>
      <c r="K7343" s="1" t="n"/>
      <c r="L7343" s="1" t="n"/>
      <c r="M7343" s="1" t="n"/>
      <c r="N7343" s="1" t="n"/>
    </row>
    <row r="7344">
      <c r="A7344" t="inlineStr">
        <is>
          <t>ID_Wahl</t>
        </is>
      </c>
      <c r="B7344" t="inlineStr">
        <is>
          <t>Datum</t>
        </is>
      </c>
      <c r="C7344" t="inlineStr">
        <is>
          <t>Frage_ID</t>
        </is>
      </c>
      <c r="D7344" t="inlineStr">
        <is>
          <t>Frage_Text</t>
        </is>
      </c>
      <c r="E7344" t="inlineStr">
        <is>
          <t>Frage_Typ</t>
        </is>
      </c>
      <c r="F7344" t="inlineStr">
        <is>
          <t>Bereich_ID</t>
        </is>
      </c>
      <c r="G7344" t="inlineStr">
        <is>
          <t>Bereich</t>
        </is>
      </c>
      <c r="H7344" t="inlineStr">
        <is>
          <t>ID_gesamt</t>
        </is>
      </c>
      <c r="I7344" t="inlineStr">
        <is>
          <t>Sprache</t>
        </is>
      </c>
      <c r="J7344" t="inlineStr">
        <is>
          <t>Duplikat</t>
        </is>
      </c>
      <c r="K7344" t="inlineStr">
        <is>
          <t>Frage_Hash</t>
        </is>
      </c>
      <c r="L7344" t="inlineStr">
        <is>
          <t>Duplikat_Gruppe</t>
        </is>
      </c>
      <c r="M7344" t="inlineStr">
        <is>
          <t>Cluster_Duplikate</t>
        </is>
      </c>
      <c r="N7344" t="inlineStr">
        <is>
          <t>Cluster_Final</t>
        </is>
      </c>
    </row>
    <row r="7345">
      <c r="A7345" t="n">
        <v>22</v>
      </c>
      <c r="B7345" s="2" t="n">
        <v>44101</v>
      </c>
      <c r="C7345" t="n">
        <v>1871</v>
      </c>
      <c r="D7345" t="inlineStr">
        <is>
          <t>Soll der Kanton die Anforderungen für Einbürgerungen erhöhen?</t>
        </is>
      </c>
      <c r="E7345" t="inlineStr">
        <is>
          <t>options4</t>
        </is>
      </c>
      <c r="F7345" t="n">
        <v>4258</v>
      </c>
      <c r="G7345" t="inlineStr">
        <is>
          <t>Migration &amp; Integration</t>
        </is>
      </c>
      <c r="H7345" t="inlineStr">
        <is>
          <t>Q00520</t>
        </is>
      </c>
      <c r="I7345" t="inlineStr">
        <is>
          <t>de</t>
        </is>
      </c>
      <c r="J7345" t="b">
        <v>1</v>
      </c>
      <c r="K7345" t="inlineStr">
        <is>
          <t>0ba2442e9c77a88831f42e38df807480</t>
        </is>
      </c>
      <c r="L7345" t="inlineStr">
        <is>
          <t>0ba2442e9c77a88831f42e38df807480</t>
        </is>
      </c>
      <c r="M7345" t="n">
        <v>205</v>
      </c>
      <c r="N7345" t="n">
        <v>205</v>
      </c>
    </row>
    <row r="7346">
      <c r="A7346" t="n">
        <v>246</v>
      </c>
      <c r="B7346" t="n">
        <v>2020</v>
      </c>
      <c r="C7346" t="n">
        <v>4024</v>
      </c>
      <c r="D7346" t="inlineStr">
        <is>
          <t>Soll der Kanton die Anforderungen für Einbürgerungen erhöhen?</t>
        </is>
      </c>
      <c r="E7346" t="inlineStr">
        <is>
          <t>Standard-4</t>
        </is>
      </c>
      <c r="F7346" t="n">
        <v>9</v>
      </c>
      <c r="G7346" t="inlineStr">
        <is>
          <t>Migration &amp; Integration</t>
        </is>
      </c>
      <c r="H7346" t="inlineStr">
        <is>
          <t>Q07920</t>
        </is>
      </c>
      <c r="I7346" t="inlineStr">
        <is>
          <t>de</t>
        </is>
      </c>
      <c r="J7346" t="b">
        <v>1</v>
      </c>
      <c r="K7346" t="inlineStr">
        <is>
          <t>0ba2442e9c77a88831f42e38df807480</t>
        </is>
      </c>
      <c r="L7346" t="inlineStr">
        <is>
          <t>0ba2442e9c77a88831f42e38df807480</t>
        </is>
      </c>
      <c r="M7346" t="n">
        <v>205</v>
      </c>
      <c r="N7346" t="n">
        <v>205</v>
      </c>
    </row>
    <row r="7348">
      <c r="A7348" s="1">
        <f>== Cluster 204 – 2 Fragen – alle Fragen identisch ===</f>
        <v/>
      </c>
      <c r="B7348" s="1" t="n"/>
      <c r="C7348" s="1" t="n"/>
      <c r="D7348" s="1" t="n"/>
      <c r="E7348" s="1" t="n"/>
      <c r="F7348" s="1" t="n"/>
      <c r="G7348" s="1" t="n"/>
      <c r="H7348" s="1" t="n"/>
      <c r="I7348" s="1" t="n"/>
      <c r="J7348" s="1" t="n"/>
      <c r="K7348" s="1" t="n"/>
      <c r="L7348" s="1" t="n"/>
      <c r="M7348" s="1" t="n"/>
      <c r="N7348" s="1" t="n"/>
    </row>
    <row r="7349">
      <c r="A7349" t="inlineStr">
        <is>
          <t>ID_Wahl</t>
        </is>
      </c>
      <c r="B7349" t="inlineStr">
        <is>
          <t>Datum</t>
        </is>
      </c>
      <c r="C7349" t="inlineStr">
        <is>
          <t>Frage_ID</t>
        </is>
      </c>
      <c r="D7349" t="inlineStr">
        <is>
          <t>Frage_Text</t>
        </is>
      </c>
      <c r="E7349" t="inlineStr">
        <is>
          <t>Frage_Typ</t>
        </is>
      </c>
      <c r="F7349" t="inlineStr">
        <is>
          <t>Bereich_ID</t>
        </is>
      </c>
      <c r="G7349" t="inlineStr">
        <is>
          <t>Bereich</t>
        </is>
      </c>
      <c r="H7349" t="inlineStr">
        <is>
          <t>ID_gesamt</t>
        </is>
      </c>
      <c r="I7349" t="inlineStr">
        <is>
          <t>Sprache</t>
        </is>
      </c>
      <c r="J7349" t="inlineStr">
        <is>
          <t>Duplikat</t>
        </is>
      </c>
      <c r="K7349" t="inlineStr">
        <is>
          <t>Frage_Hash</t>
        </is>
      </c>
      <c r="L7349" t="inlineStr">
        <is>
          <t>Duplikat_Gruppe</t>
        </is>
      </c>
      <c r="M7349" t="inlineStr">
        <is>
          <t>Cluster_Duplikate</t>
        </is>
      </c>
      <c r="N7349" t="inlineStr">
        <is>
          <t>Cluster_Final</t>
        </is>
      </c>
    </row>
    <row r="7350">
      <c r="A7350" t="n">
        <v>22</v>
      </c>
      <c r="B7350" s="2" t="n">
        <v>44101</v>
      </c>
      <c r="C7350" t="n">
        <v>1869</v>
      </c>
      <c r="D7350" t="inlineStr">
        <is>
          <t>Sollen alle Volksschulen im Kanton als freiwillige Tagesschulen geführt werden  (mit integriertem Betreuungsangebot)?</t>
        </is>
      </c>
      <c r="E7350" t="inlineStr">
        <is>
          <t>options4</t>
        </is>
      </c>
      <c r="F7350" t="n">
        <v>4917</v>
      </c>
      <c r="G7350" t="inlineStr">
        <is>
          <t>Bildung &amp; Schule</t>
        </is>
      </c>
      <c r="H7350" t="inlineStr">
        <is>
          <t>Q00518</t>
        </is>
      </c>
      <c r="I7350" t="inlineStr">
        <is>
          <t>de</t>
        </is>
      </c>
      <c r="J7350" t="b">
        <v>1</v>
      </c>
      <c r="K7350" t="inlineStr">
        <is>
          <t>37106b8fb2ad7eb588d194bd9869a9df</t>
        </is>
      </c>
      <c r="L7350" t="inlineStr">
        <is>
          <t>37106b8fb2ad7eb588d194bd9869a9df</t>
        </is>
      </c>
      <c r="M7350" t="n">
        <v>204</v>
      </c>
      <c r="N7350" t="n">
        <v>204</v>
      </c>
    </row>
    <row r="7351">
      <c r="A7351" t="n">
        <v>246</v>
      </c>
      <c r="B7351" t="n">
        <v>2020</v>
      </c>
      <c r="C7351" t="n">
        <v>4022</v>
      </c>
      <c r="D7351" t="inlineStr">
        <is>
          <t>Sollen alle Volksschulen im Kanton als freiwillige Tagesschulen geführt werden  (mit integriertem Betreuungsangebot)?</t>
        </is>
      </c>
      <c r="E7351" t="inlineStr">
        <is>
          <t>Standard-4</t>
        </is>
      </c>
      <c r="F7351" t="n">
        <v>12</v>
      </c>
      <c r="G7351" t="inlineStr">
        <is>
          <t>Sozialstaat &amp; Familie</t>
        </is>
      </c>
      <c r="H7351" t="inlineStr">
        <is>
          <t>Q07925</t>
        </is>
      </c>
      <c r="I7351" t="inlineStr">
        <is>
          <t>de</t>
        </is>
      </c>
      <c r="J7351" t="b">
        <v>1</v>
      </c>
      <c r="K7351" t="inlineStr">
        <is>
          <t>37106b8fb2ad7eb588d194bd9869a9df</t>
        </is>
      </c>
      <c r="L7351" t="inlineStr">
        <is>
          <t>37106b8fb2ad7eb588d194bd9869a9df</t>
        </is>
      </c>
      <c r="M7351" t="n">
        <v>204</v>
      </c>
      <c r="N7351" t="n">
        <v>204</v>
      </c>
    </row>
    <row r="7353">
      <c r="A7353" s="1">
        <f>== Cluster 203 – 2 Fragen – alle Fragen identisch ===</f>
        <v/>
      </c>
      <c r="B7353" s="1" t="n"/>
      <c r="C7353" s="1" t="n"/>
      <c r="D7353" s="1" t="n"/>
      <c r="E7353" s="1" t="n"/>
      <c r="F7353" s="1" t="n"/>
      <c r="G7353" s="1" t="n"/>
      <c r="H7353" s="1" t="n"/>
      <c r="I7353" s="1" t="n"/>
      <c r="J7353" s="1" t="n"/>
      <c r="K7353" s="1" t="n"/>
      <c r="L7353" s="1" t="n"/>
      <c r="M7353" s="1" t="n"/>
      <c r="N7353" s="1" t="n"/>
    </row>
    <row r="7354">
      <c r="A7354" t="inlineStr">
        <is>
          <t>ID_Wahl</t>
        </is>
      </c>
      <c r="B7354" t="inlineStr">
        <is>
          <t>Datum</t>
        </is>
      </c>
      <c r="C7354" t="inlineStr">
        <is>
          <t>Frage_ID</t>
        </is>
      </c>
      <c r="D7354" t="inlineStr">
        <is>
          <t>Frage_Text</t>
        </is>
      </c>
      <c r="E7354" t="inlineStr">
        <is>
          <t>Frage_Typ</t>
        </is>
      </c>
      <c r="F7354" t="inlineStr">
        <is>
          <t>Bereich_ID</t>
        </is>
      </c>
      <c r="G7354" t="inlineStr">
        <is>
          <t>Bereich</t>
        </is>
      </c>
      <c r="H7354" t="inlineStr">
        <is>
          <t>ID_gesamt</t>
        </is>
      </c>
      <c r="I7354" t="inlineStr">
        <is>
          <t>Sprache</t>
        </is>
      </c>
      <c r="J7354" t="inlineStr">
        <is>
          <t>Duplikat</t>
        </is>
      </c>
      <c r="K7354" t="inlineStr">
        <is>
          <t>Frage_Hash</t>
        </is>
      </c>
      <c r="L7354" t="inlineStr">
        <is>
          <t>Duplikat_Gruppe</t>
        </is>
      </c>
      <c r="M7354" t="inlineStr">
        <is>
          <t>Cluster_Duplikate</t>
        </is>
      </c>
      <c r="N7354" t="inlineStr">
        <is>
          <t>Cluster_Final</t>
        </is>
      </c>
    </row>
    <row r="7355">
      <c r="A7355" t="n">
        <v>22</v>
      </c>
      <c r="B7355" s="2" t="n">
        <v>44101</v>
      </c>
      <c r="C7355" t="n">
        <v>1866</v>
      </c>
      <c r="D7355" t="inlineStr">
        <is>
          <t>Soll Schüler/-innen die Teilnahme an Demonstrationen während der Unterrichtszeit generell verboten werden?</t>
        </is>
      </c>
      <c r="E7355" t="inlineStr">
        <is>
          <t>options4</t>
        </is>
      </c>
      <c r="F7355" t="n">
        <v>4917</v>
      </c>
      <c r="G7355" t="inlineStr">
        <is>
          <t>Bildung &amp; Schule</t>
        </is>
      </c>
      <c r="H7355" t="inlineStr">
        <is>
          <t>Q00515</t>
        </is>
      </c>
      <c r="I7355" t="inlineStr">
        <is>
          <t>de</t>
        </is>
      </c>
      <c r="J7355" t="b">
        <v>1</v>
      </c>
      <c r="K7355" t="inlineStr">
        <is>
          <t>088b03266c7d636e0793e7d791f058e9</t>
        </is>
      </c>
      <c r="L7355" t="inlineStr">
        <is>
          <t>088b03266c7d636e0793e7d791f058e9</t>
        </is>
      </c>
      <c r="M7355" t="n">
        <v>203</v>
      </c>
      <c r="N7355" t="n">
        <v>203</v>
      </c>
    </row>
    <row r="7356">
      <c r="A7356" t="n">
        <v>246</v>
      </c>
      <c r="B7356" t="n">
        <v>2020</v>
      </c>
      <c r="C7356" t="n">
        <v>4019</v>
      </c>
      <c r="D7356" t="inlineStr">
        <is>
          <t>Soll Schüler/-innen die Teilnahme an Demonstrationen während der Unterrichtszeit generell verboten werden?</t>
        </is>
      </c>
      <c r="E7356" t="inlineStr">
        <is>
          <t>Standard-4</t>
        </is>
      </c>
      <c r="F7356" t="n">
        <v>2</v>
      </c>
      <c r="G7356" t="inlineStr">
        <is>
          <t>Bildung</t>
        </is>
      </c>
      <c r="H7356" t="inlineStr">
        <is>
          <t>Q07900</t>
        </is>
      </c>
      <c r="I7356" t="inlineStr">
        <is>
          <t>de</t>
        </is>
      </c>
      <c r="J7356" t="b">
        <v>1</v>
      </c>
      <c r="K7356" t="inlineStr">
        <is>
          <t>088b03266c7d636e0793e7d791f058e9</t>
        </is>
      </c>
      <c r="L7356" t="inlineStr">
        <is>
          <t>088b03266c7d636e0793e7d791f058e9</t>
        </is>
      </c>
      <c r="M7356" t="n">
        <v>203</v>
      </c>
      <c r="N7356" t="n">
        <v>203</v>
      </c>
    </row>
    <row r="7358">
      <c r="A7358" s="1">
        <f>== Cluster 202 – 2 Fragen – alle Fragen identisch ===</f>
        <v/>
      </c>
      <c r="B7358" s="1" t="n"/>
      <c r="C7358" s="1" t="n"/>
      <c r="D7358" s="1" t="n"/>
      <c r="E7358" s="1" t="n"/>
      <c r="F7358" s="1" t="n"/>
      <c r="G7358" s="1" t="n"/>
      <c r="H7358" s="1" t="n"/>
      <c r="I7358" s="1" t="n"/>
      <c r="J7358" s="1" t="n"/>
      <c r="K7358" s="1" t="n"/>
      <c r="L7358" s="1" t="n"/>
      <c r="M7358" s="1" t="n"/>
      <c r="N7358" s="1" t="n"/>
    </row>
    <row r="7359">
      <c r="A7359" t="inlineStr">
        <is>
          <t>ID_Wahl</t>
        </is>
      </c>
      <c r="B7359" t="inlineStr">
        <is>
          <t>Datum</t>
        </is>
      </c>
      <c r="C7359" t="inlineStr">
        <is>
          <t>Frage_ID</t>
        </is>
      </c>
      <c r="D7359" t="inlineStr">
        <is>
          <t>Frage_Text</t>
        </is>
      </c>
      <c r="E7359" t="inlineStr">
        <is>
          <t>Frage_Typ</t>
        </is>
      </c>
      <c r="F7359" t="inlineStr">
        <is>
          <t>Bereich_ID</t>
        </is>
      </c>
      <c r="G7359" t="inlineStr">
        <is>
          <t>Bereich</t>
        </is>
      </c>
      <c r="H7359" t="inlineStr">
        <is>
          <t>ID_gesamt</t>
        </is>
      </c>
      <c r="I7359" t="inlineStr">
        <is>
          <t>Sprache</t>
        </is>
      </c>
      <c r="J7359" t="inlineStr">
        <is>
          <t>Duplikat</t>
        </is>
      </c>
      <c r="K7359" t="inlineStr">
        <is>
          <t>Frage_Hash</t>
        </is>
      </c>
      <c r="L7359" t="inlineStr">
        <is>
          <t>Duplikat_Gruppe</t>
        </is>
      </c>
      <c r="M7359" t="inlineStr">
        <is>
          <t>Cluster_Duplikate</t>
        </is>
      </c>
      <c r="N7359" t="inlineStr">
        <is>
          <t>Cluster_Final</t>
        </is>
      </c>
    </row>
    <row r="7360">
      <c r="A7360" t="n">
        <v>22</v>
      </c>
      <c r="B7360" s="2" t="n">
        <v>44101</v>
      </c>
      <c r="C7360" t="n">
        <v>1865</v>
      </c>
      <c r="D7360" t="inlineStr">
        <is>
          <t>Soll sich der Kanton stärker für gleiche Bildungschancen einsetzen (z.B. mit Nachhilfe-Gutscheinen für Schüler/-innen aus Familien mit geringem Einkommen)?</t>
        </is>
      </c>
      <c r="E7360" t="inlineStr">
        <is>
          <t>options4</t>
        </is>
      </c>
      <c r="F7360" t="n">
        <v>4917</v>
      </c>
      <c r="G7360" t="inlineStr">
        <is>
          <t>Bildung &amp; Schule</t>
        </is>
      </c>
      <c r="H7360" t="inlineStr">
        <is>
          <t>Q00514</t>
        </is>
      </c>
      <c r="I7360" t="inlineStr">
        <is>
          <t>de</t>
        </is>
      </c>
      <c r="J7360" t="b">
        <v>1</v>
      </c>
      <c r="K7360" t="inlineStr">
        <is>
          <t>58b68b746be94500c3b2687bc9d653a8</t>
        </is>
      </c>
      <c r="L7360" t="inlineStr">
        <is>
          <t>58b68b746be94500c3b2687bc9d653a8</t>
        </is>
      </c>
      <c r="M7360" t="n">
        <v>202</v>
      </c>
      <c r="N7360" t="n">
        <v>202</v>
      </c>
    </row>
    <row r="7361">
      <c r="A7361" t="n">
        <v>246</v>
      </c>
      <c r="B7361" t="n">
        <v>2020</v>
      </c>
      <c r="C7361" t="n">
        <v>4018</v>
      </c>
      <c r="D7361" t="inlineStr">
        <is>
          <t>Soll sich der Kanton stärker für gleiche Bildungschancen einsetzen (z.B. mit Nachhilfe-Gutscheinen für Schüler/-innen aus Familien mit geringem Einkommen)?</t>
        </is>
      </c>
      <c r="E7361" t="inlineStr">
        <is>
          <t>Standard-4</t>
        </is>
      </c>
      <c r="F7361" t="n">
        <v>2</v>
      </c>
      <c r="G7361" t="inlineStr">
        <is>
          <t>Bildung</t>
        </is>
      </c>
      <c r="H7361" t="inlineStr">
        <is>
          <t>Q07898</t>
        </is>
      </c>
      <c r="I7361" t="inlineStr">
        <is>
          <t>de</t>
        </is>
      </c>
      <c r="J7361" t="b">
        <v>1</v>
      </c>
      <c r="K7361" t="inlineStr">
        <is>
          <t>58b68b746be94500c3b2687bc9d653a8</t>
        </is>
      </c>
      <c r="L7361" t="inlineStr">
        <is>
          <t>58b68b746be94500c3b2687bc9d653a8</t>
        </is>
      </c>
      <c r="M7361" t="n">
        <v>202</v>
      </c>
      <c r="N7361" t="n">
        <v>202</v>
      </c>
    </row>
    <row r="7363">
      <c r="A7363" s="1">
        <f>== Cluster 201 – 2 Fragen – alle Fragen identisch ===</f>
        <v/>
      </c>
      <c r="B7363" s="1" t="n"/>
      <c r="C7363" s="1" t="n"/>
      <c r="D7363" s="1" t="n"/>
      <c r="E7363" s="1" t="n"/>
      <c r="F7363" s="1" t="n"/>
      <c r="G7363" s="1" t="n"/>
      <c r="H7363" s="1" t="n"/>
      <c r="I7363" s="1" t="n"/>
      <c r="J7363" s="1" t="n"/>
      <c r="K7363" s="1" t="n"/>
      <c r="L7363" s="1" t="n"/>
      <c r="M7363" s="1" t="n"/>
      <c r="N7363" s="1" t="n"/>
    </row>
    <row r="7364">
      <c r="A7364" t="inlineStr">
        <is>
          <t>ID_Wahl</t>
        </is>
      </c>
      <c r="B7364" t="inlineStr">
        <is>
          <t>Datum</t>
        </is>
      </c>
      <c r="C7364" t="inlineStr">
        <is>
          <t>Frage_ID</t>
        </is>
      </c>
      <c r="D7364" t="inlineStr">
        <is>
          <t>Frage_Text</t>
        </is>
      </c>
      <c r="E7364" t="inlineStr">
        <is>
          <t>Frage_Typ</t>
        </is>
      </c>
      <c r="F7364" t="inlineStr">
        <is>
          <t>Bereich_ID</t>
        </is>
      </c>
      <c r="G7364" t="inlineStr">
        <is>
          <t>Bereich</t>
        </is>
      </c>
      <c r="H7364" t="inlineStr">
        <is>
          <t>ID_gesamt</t>
        </is>
      </c>
      <c r="I7364" t="inlineStr">
        <is>
          <t>Sprache</t>
        </is>
      </c>
      <c r="J7364" t="inlineStr">
        <is>
          <t>Duplikat</t>
        </is>
      </c>
      <c r="K7364" t="inlineStr">
        <is>
          <t>Frage_Hash</t>
        </is>
      </c>
      <c r="L7364" t="inlineStr">
        <is>
          <t>Duplikat_Gruppe</t>
        </is>
      </c>
      <c r="M7364" t="inlineStr">
        <is>
          <t>Cluster_Duplikate</t>
        </is>
      </c>
      <c r="N7364" t="inlineStr">
        <is>
          <t>Cluster_Final</t>
        </is>
      </c>
    </row>
    <row r="7365">
      <c r="A7365" t="n">
        <v>22</v>
      </c>
      <c r="B7365" s="2" t="n">
        <v>44101</v>
      </c>
      <c r="C7365" t="n">
        <v>1864</v>
      </c>
      <c r="D7365" t="inlineStr">
        <is>
          <t>Sollen im Kanton Schaffhausen Ergänzungsleistungen für Familien mit tiefem Einkommen eingeführt werden?</t>
        </is>
      </c>
      <c r="E7365" t="inlineStr">
        <is>
          <t>options4</t>
        </is>
      </c>
      <c r="F7365" t="n">
        <v>4169</v>
      </c>
      <c r="G7365" t="inlineStr">
        <is>
          <t>Sozialstaat &amp; Familie</t>
        </is>
      </c>
      <c r="H7365" t="inlineStr">
        <is>
          <t>Q00513</t>
        </is>
      </c>
      <c r="I7365" t="inlineStr">
        <is>
          <t>de</t>
        </is>
      </c>
      <c r="J7365" t="b">
        <v>1</v>
      </c>
      <c r="K7365" t="inlineStr">
        <is>
          <t>d4b7202307d24a7af81deb57892b15f4</t>
        </is>
      </c>
      <c r="L7365" t="inlineStr">
        <is>
          <t>d4b7202307d24a7af81deb57892b15f4</t>
        </is>
      </c>
      <c r="M7365" t="n">
        <v>201</v>
      </c>
      <c r="N7365" t="n">
        <v>201</v>
      </c>
    </row>
    <row r="7366">
      <c r="A7366" t="n">
        <v>246</v>
      </c>
      <c r="B7366" t="n">
        <v>2020</v>
      </c>
      <c r="C7366" t="n">
        <v>4017</v>
      </c>
      <c r="D7366" t="inlineStr">
        <is>
          <t>Sollen im Kanton Schaffhausen Ergänzungsleistungen für Familien mit tiefem Einkommen eingeführt werden?</t>
        </is>
      </c>
      <c r="E7366" t="inlineStr">
        <is>
          <t>Standard-4</t>
        </is>
      </c>
      <c r="F7366" t="n">
        <v>12</v>
      </c>
      <c r="G7366" t="inlineStr">
        <is>
          <t>Sozialstaat &amp; Familie</t>
        </is>
      </c>
      <c r="H7366" t="inlineStr">
        <is>
          <t>Q07928</t>
        </is>
      </c>
      <c r="I7366" t="inlineStr">
        <is>
          <t>de</t>
        </is>
      </c>
      <c r="J7366" t="b">
        <v>1</v>
      </c>
      <c r="K7366" t="inlineStr">
        <is>
          <t>d4b7202307d24a7af81deb57892b15f4</t>
        </is>
      </c>
      <c r="L7366" t="inlineStr">
        <is>
          <t>d4b7202307d24a7af81deb57892b15f4</t>
        </is>
      </c>
      <c r="M7366" t="n">
        <v>201</v>
      </c>
      <c r="N7366" t="n">
        <v>201</v>
      </c>
    </row>
    <row r="7368">
      <c r="A7368" s="1">
        <f>== Cluster 200 – 2 Fragen – alle Fragen identisch ===</f>
        <v/>
      </c>
      <c r="B7368" s="1" t="n"/>
      <c r="C7368" s="1" t="n"/>
      <c r="D7368" s="1" t="n"/>
      <c r="E7368" s="1" t="n"/>
      <c r="F7368" s="1" t="n"/>
      <c r="G7368" s="1" t="n"/>
      <c r="H7368" s="1" t="n"/>
      <c r="I7368" s="1" t="n"/>
      <c r="J7368" s="1" t="n"/>
      <c r="K7368" s="1" t="n"/>
      <c r="L7368" s="1" t="n"/>
      <c r="M7368" s="1" t="n"/>
      <c r="N7368" s="1" t="n"/>
    </row>
    <row r="7369">
      <c r="A7369" t="inlineStr">
        <is>
          <t>ID_Wahl</t>
        </is>
      </c>
      <c r="B7369" t="inlineStr">
        <is>
          <t>Datum</t>
        </is>
      </c>
      <c r="C7369" t="inlineStr">
        <is>
          <t>Frage_ID</t>
        </is>
      </c>
      <c r="D7369" t="inlineStr">
        <is>
          <t>Frage_Text</t>
        </is>
      </c>
      <c r="E7369" t="inlineStr">
        <is>
          <t>Frage_Typ</t>
        </is>
      </c>
      <c r="F7369" t="inlineStr">
        <is>
          <t>Bereich_ID</t>
        </is>
      </c>
      <c r="G7369" t="inlineStr">
        <is>
          <t>Bereich</t>
        </is>
      </c>
      <c r="H7369" t="inlineStr">
        <is>
          <t>ID_gesamt</t>
        </is>
      </c>
      <c r="I7369" t="inlineStr">
        <is>
          <t>Sprache</t>
        </is>
      </c>
      <c r="J7369" t="inlineStr">
        <is>
          <t>Duplikat</t>
        </is>
      </c>
      <c r="K7369" t="inlineStr">
        <is>
          <t>Frage_Hash</t>
        </is>
      </c>
      <c r="L7369" t="inlineStr">
        <is>
          <t>Duplikat_Gruppe</t>
        </is>
      </c>
      <c r="M7369" t="inlineStr">
        <is>
          <t>Cluster_Duplikate</t>
        </is>
      </c>
      <c r="N7369" t="inlineStr">
        <is>
          <t>Cluster_Final</t>
        </is>
      </c>
    </row>
    <row r="7370">
      <c r="A7370" t="n">
        <v>22</v>
      </c>
      <c r="B7370" s="2" t="n">
        <v>44101</v>
      </c>
      <c r="C7370" t="n">
        <v>1862</v>
      </c>
      <c r="D7370" t="inlineStr">
        <is>
          <t>Würden Sie eine Verschärfung des Sozialhilfegesetzes im Kanton Schaffhausen befürworten (z.B. Begrenzung der Zulagen, tieferer Ansatz des Existenzminimums, höherer Ermessensspielraum bei der Vergabe der Sozialhilfe)?</t>
        </is>
      </c>
      <c r="E7370" t="inlineStr">
        <is>
          <t>options4</t>
        </is>
      </c>
      <c r="F7370" t="n">
        <v>4169</v>
      </c>
      <c r="G7370" t="inlineStr">
        <is>
          <t>Sozialstaat &amp; Familie</t>
        </is>
      </c>
      <c r="H7370" t="inlineStr">
        <is>
          <t>Q00511</t>
        </is>
      </c>
      <c r="I7370" t="inlineStr">
        <is>
          <t>de</t>
        </is>
      </c>
      <c r="J7370" t="b">
        <v>1</v>
      </c>
      <c r="K7370" t="inlineStr">
        <is>
          <t>557e2fdb3fe45575005e42bd694f1b34</t>
        </is>
      </c>
      <c r="L7370" t="inlineStr">
        <is>
          <t>557e2fdb3fe45575005e42bd694f1b34</t>
        </is>
      </c>
      <c r="M7370" t="n">
        <v>200</v>
      </c>
      <c r="N7370" t="n">
        <v>200</v>
      </c>
    </row>
    <row r="7371">
      <c r="A7371" t="n">
        <v>246</v>
      </c>
      <c r="B7371" t="n">
        <v>2020</v>
      </c>
      <c r="C7371" t="n">
        <v>4015</v>
      </c>
      <c r="D7371" t="inlineStr">
        <is>
          <t>Würden Sie eine Verschärfung des Sozialhilfegesetzes im Kanton Schaffhausen befürworten (z.B. Begrenzung der Zulagen, tieferer Ansatz des Existenzminimums, höherer Ermessensspielraum bei der Vergabe der Sozialhilfe)?</t>
        </is>
      </c>
      <c r="E7371" t="inlineStr">
        <is>
          <t>Standard-4</t>
        </is>
      </c>
      <c r="F7371" t="n">
        <v>12</v>
      </c>
      <c r="G7371" t="inlineStr">
        <is>
          <t>Sozialstaat &amp; Familie</t>
        </is>
      </c>
      <c r="H7371" t="inlineStr">
        <is>
          <t>Q07929</t>
        </is>
      </c>
      <c r="I7371" t="inlineStr">
        <is>
          <t>de</t>
        </is>
      </c>
      <c r="J7371" t="b">
        <v>1</v>
      </c>
      <c r="K7371" t="inlineStr">
        <is>
          <t>557e2fdb3fe45575005e42bd694f1b34</t>
        </is>
      </c>
      <c r="L7371" t="inlineStr">
        <is>
          <t>557e2fdb3fe45575005e42bd694f1b34</t>
        </is>
      </c>
      <c r="M7371" t="n">
        <v>200</v>
      </c>
      <c r="N7371" t="n">
        <v>200</v>
      </c>
    </row>
    <row r="7373">
      <c r="A7373" s="1">
        <f>== Cluster 196 – 2 Fragen – alle Fragen identisch ===</f>
        <v/>
      </c>
      <c r="B7373" s="1" t="n"/>
      <c r="C7373" s="1" t="n"/>
      <c r="D7373" s="1" t="n"/>
      <c r="E7373" s="1" t="n"/>
      <c r="F7373" s="1" t="n"/>
      <c r="G7373" s="1" t="n"/>
      <c r="H7373" s="1" t="n"/>
      <c r="I7373" s="1" t="n"/>
      <c r="J7373" s="1" t="n"/>
      <c r="K7373" s="1" t="n"/>
      <c r="L7373" s="1" t="n"/>
      <c r="M7373" s="1" t="n"/>
      <c r="N7373" s="1" t="n"/>
    </row>
    <row r="7374">
      <c r="A7374" t="inlineStr">
        <is>
          <t>ID_Wahl</t>
        </is>
      </c>
      <c r="B7374" t="inlineStr">
        <is>
          <t>Datum</t>
        </is>
      </c>
      <c r="C7374" t="inlineStr">
        <is>
          <t>Frage_ID</t>
        </is>
      </c>
      <c r="D7374" t="inlineStr">
        <is>
          <t>Frage_Text</t>
        </is>
      </c>
      <c r="E7374" t="inlineStr">
        <is>
          <t>Frage_Typ</t>
        </is>
      </c>
      <c r="F7374" t="inlineStr">
        <is>
          <t>Bereich_ID</t>
        </is>
      </c>
      <c r="G7374" t="inlineStr">
        <is>
          <t>Bereich</t>
        </is>
      </c>
      <c r="H7374" t="inlineStr">
        <is>
          <t>ID_gesamt</t>
        </is>
      </c>
      <c r="I7374" t="inlineStr">
        <is>
          <t>Sprache</t>
        </is>
      </c>
      <c r="J7374" t="inlineStr">
        <is>
          <t>Duplikat</t>
        </is>
      </c>
      <c r="K7374" t="inlineStr">
        <is>
          <t>Frage_Hash</t>
        </is>
      </c>
      <c r="L7374" t="inlineStr">
        <is>
          <t>Duplikat_Gruppe</t>
        </is>
      </c>
      <c r="M7374" t="inlineStr">
        <is>
          <t>Cluster_Duplikate</t>
        </is>
      </c>
      <c r="N7374" t="inlineStr">
        <is>
          <t>Cluster_Final</t>
        </is>
      </c>
    </row>
    <row r="7375">
      <c r="A7375" t="n">
        <v>20</v>
      </c>
      <c r="B7375" s="2" t="n">
        <v>44101</v>
      </c>
      <c r="C7375" t="n">
        <v>1121</v>
      </c>
      <c r="D7375" t="inlineStr">
        <is>
          <t>Befürworten Sie eine verstärkte Polizeipräsenz im Bieler Stadtzentrum (Tag und Nacht)?</t>
        </is>
      </c>
      <c r="E7375" t="inlineStr">
        <is>
          <t>options4</t>
        </is>
      </c>
      <c r="F7375" t="n">
        <v>5435</v>
      </c>
      <c r="G7375" t="inlineStr">
        <is>
          <t>Sicherheit &amp; Justiz</t>
        </is>
      </c>
      <c r="H7375" t="inlineStr">
        <is>
          <t>Q00497</t>
        </is>
      </c>
      <c r="I7375" t="inlineStr">
        <is>
          <t>de</t>
        </is>
      </c>
      <c r="J7375" t="b">
        <v>1</v>
      </c>
      <c r="K7375" t="inlineStr">
        <is>
          <t>19c445a08f9b9d46c87a2b55bfcc7abd</t>
        </is>
      </c>
      <c r="L7375" t="inlineStr">
        <is>
          <t>19c445a08f9b9d46c87a2b55bfcc7abd</t>
        </is>
      </c>
      <c r="M7375" t="n">
        <v>196</v>
      </c>
      <c r="N7375" t="n">
        <v>196</v>
      </c>
    </row>
    <row r="7376">
      <c r="A7376" t="n">
        <v>1115</v>
      </c>
      <c r="B7376" s="2" t="n">
        <v>45557</v>
      </c>
      <c r="C7376" t="n">
        <v>32877</v>
      </c>
      <c r="D7376" t="inlineStr">
        <is>
          <t>Befürworten Sie eine verstärkte Polizeipräsenz im Bieler Stadtzentrum (Tag und Nacht)?</t>
        </is>
      </c>
      <c r="E7376" t="inlineStr">
        <is>
          <t>options4</t>
        </is>
      </c>
      <c r="F7376" t="n">
        <v>11605</v>
      </c>
      <c r="G7376" t="inlineStr">
        <is>
          <t>Sicherheit &amp; Polizei</t>
        </is>
      </c>
      <c r="H7376" t="inlineStr">
        <is>
          <t>Q03211</t>
        </is>
      </c>
      <c r="I7376" t="inlineStr">
        <is>
          <t>de</t>
        </is>
      </c>
      <c r="J7376" t="b">
        <v>1</v>
      </c>
      <c r="K7376" t="inlineStr">
        <is>
          <t>19c445a08f9b9d46c87a2b55bfcc7abd</t>
        </is>
      </c>
      <c r="L7376" t="inlineStr">
        <is>
          <t>19c445a08f9b9d46c87a2b55bfcc7abd</t>
        </is>
      </c>
      <c r="M7376" t="n">
        <v>196</v>
      </c>
      <c r="N7376" t="n">
        <v>196</v>
      </c>
    </row>
    <row r="7378">
      <c r="A7378" s="1">
        <f>== Cluster 195 – 2 Fragen – alle Fragen identisch ===</f>
        <v/>
      </c>
      <c r="B7378" s="1" t="n"/>
      <c r="C7378" s="1" t="n"/>
      <c r="D7378" s="1" t="n"/>
      <c r="E7378" s="1" t="n"/>
      <c r="F7378" s="1" t="n"/>
      <c r="G7378" s="1" t="n"/>
      <c r="H7378" s="1" t="n"/>
      <c r="I7378" s="1" t="n"/>
      <c r="J7378" s="1" t="n"/>
      <c r="K7378" s="1" t="n"/>
      <c r="L7378" s="1" t="n"/>
      <c r="M7378" s="1" t="n"/>
      <c r="N7378" s="1" t="n"/>
    </row>
    <row r="7379">
      <c r="A7379" t="inlineStr">
        <is>
          <t>ID_Wahl</t>
        </is>
      </c>
      <c r="B7379" t="inlineStr">
        <is>
          <t>Datum</t>
        </is>
      </c>
      <c r="C7379" t="inlineStr">
        <is>
          <t>Frage_ID</t>
        </is>
      </c>
      <c r="D7379" t="inlineStr">
        <is>
          <t>Frage_Text</t>
        </is>
      </c>
      <c r="E7379" t="inlineStr">
        <is>
          <t>Frage_Typ</t>
        </is>
      </c>
      <c r="F7379" t="inlineStr">
        <is>
          <t>Bereich_ID</t>
        </is>
      </c>
      <c r="G7379" t="inlineStr">
        <is>
          <t>Bereich</t>
        </is>
      </c>
      <c r="H7379" t="inlineStr">
        <is>
          <t>ID_gesamt</t>
        </is>
      </c>
      <c r="I7379" t="inlineStr">
        <is>
          <t>Sprache</t>
        </is>
      </c>
      <c r="J7379" t="inlineStr">
        <is>
          <t>Duplikat</t>
        </is>
      </c>
      <c r="K7379" t="inlineStr">
        <is>
          <t>Frage_Hash</t>
        </is>
      </c>
      <c r="L7379" t="inlineStr">
        <is>
          <t>Duplikat_Gruppe</t>
        </is>
      </c>
      <c r="M7379" t="inlineStr">
        <is>
          <t>Cluster_Duplikate</t>
        </is>
      </c>
      <c r="N7379" t="inlineStr">
        <is>
          <t>Cluster_Final</t>
        </is>
      </c>
    </row>
    <row r="7380">
      <c r="A7380" t="n">
        <v>20</v>
      </c>
      <c r="B7380" s="2" t="n">
        <v>44101</v>
      </c>
      <c r="C7380" t="n">
        <v>1109</v>
      </c>
      <c r="D7380" t="inlineStr">
        <is>
          <t>Sollte der Einsatz von Pestiziden auf kommunalem Gebiet verboten werden?</t>
        </is>
      </c>
      <c r="E7380" t="inlineStr">
        <is>
          <t>options4</t>
        </is>
      </c>
      <c r="F7380" t="n">
        <v>5343</v>
      </c>
      <c r="G7380" t="inlineStr">
        <is>
          <t>Umwelt &amp; Naturschutz</t>
        </is>
      </c>
      <c r="H7380" t="inlineStr">
        <is>
          <t>Q00493</t>
        </is>
      </c>
      <c r="I7380" t="inlineStr">
        <is>
          <t>de</t>
        </is>
      </c>
      <c r="J7380" t="b">
        <v>1</v>
      </c>
      <c r="K7380" t="inlineStr">
        <is>
          <t>95bdcc8013d94b82d39abf97cee2e5f3</t>
        </is>
      </c>
      <c r="L7380" t="inlineStr">
        <is>
          <t>95bdcc8013d94b82d39abf97cee2e5f3</t>
        </is>
      </c>
      <c r="M7380" t="n">
        <v>195</v>
      </c>
      <c r="N7380" t="n">
        <v>195</v>
      </c>
    </row>
    <row r="7381">
      <c r="A7381" t="n">
        <v>63</v>
      </c>
      <c r="B7381" s="2" t="n">
        <v>44311</v>
      </c>
      <c r="C7381" t="n">
        <v>3496</v>
      </c>
      <c r="D7381" t="inlineStr">
        <is>
          <t>Sollte der Einsatz von Pestiziden auf kommunalem Gebiet verboten werden?</t>
        </is>
      </c>
      <c r="E7381" t="inlineStr">
        <is>
          <t>options4</t>
        </is>
      </c>
      <c r="F7381" t="n">
        <v>5092</v>
      </c>
      <c r="G7381" t="inlineStr">
        <is>
          <t>Umwelt, Verkehr &amp; Energie</t>
        </is>
      </c>
      <c r="H7381" t="inlineStr">
        <is>
          <t>Q01083</t>
        </is>
      </c>
      <c r="I7381" t="inlineStr">
        <is>
          <t>de</t>
        </is>
      </c>
      <c r="J7381" t="b">
        <v>1</v>
      </c>
      <c r="K7381" t="inlineStr">
        <is>
          <t>95bdcc8013d94b82d39abf97cee2e5f3</t>
        </is>
      </c>
      <c r="L7381" t="inlineStr">
        <is>
          <t>95bdcc8013d94b82d39abf97cee2e5f3</t>
        </is>
      </c>
      <c r="M7381" t="n">
        <v>195</v>
      </c>
      <c r="N7381" t="n">
        <v>195</v>
      </c>
    </row>
    <row r="7383">
      <c r="A7383" s="1">
        <f>== Cluster 1278 – 2 Fragen – alle Fragen identisch ===</f>
        <v/>
      </c>
      <c r="B7383" s="1" t="n"/>
      <c r="C7383" s="1" t="n"/>
      <c r="D7383" s="1" t="n"/>
      <c r="E7383" s="1" t="n"/>
      <c r="F7383" s="1" t="n"/>
      <c r="G7383" s="1" t="n"/>
      <c r="H7383" s="1" t="n"/>
      <c r="I7383" s="1" t="n"/>
      <c r="J7383" s="1" t="n"/>
      <c r="K7383" s="1" t="n"/>
      <c r="L7383" s="1" t="n"/>
      <c r="M7383" s="1" t="n"/>
      <c r="N7383" s="1" t="n"/>
    </row>
    <row r="7384">
      <c r="A7384" t="inlineStr">
        <is>
          <t>ID_Wahl</t>
        </is>
      </c>
      <c r="B7384" t="inlineStr">
        <is>
          <t>Datum</t>
        </is>
      </c>
      <c r="C7384" t="inlineStr">
        <is>
          <t>Frage_ID</t>
        </is>
      </c>
      <c r="D7384" t="inlineStr">
        <is>
          <t>Frage_Text</t>
        </is>
      </c>
      <c r="E7384" t="inlineStr">
        <is>
          <t>Frage_Typ</t>
        </is>
      </c>
      <c r="F7384" t="inlineStr">
        <is>
          <t>Bereich_ID</t>
        </is>
      </c>
      <c r="G7384" t="inlineStr">
        <is>
          <t>Bereich</t>
        </is>
      </c>
      <c r="H7384" t="inlineStr">
        <is>
          <t>ID_gesamt</t>
        </is>
      </c>
      <c r="I7384" t="inlineStr">
        <is>
          <t>Sprache</t>
        </is>
      </c>
      <c r="J7384" t="inlineStr">
        <is>
          <t>Duplikat</t>
        </is>
      </c>
      <c r="K7384" t="inlineStr">
        <is>
          <t>Frage_Hash</t>
        </is>
      </c>
      <c r="L7384" t="inlineStr">
        <is>
          <t>Duplikat_Gruppe</t>
        </is>
      </c>
      <c r="M7384" t="inlineStr">
        <is>
          <t>Cluster_Duplikate</t>
        </is>
      </c>
      <c r="N7384" t="inlineStr">
        <is>
          <t>Cluster_Final</t>
        </is>
      </c>
    </row>
    <row r="7385">
      <c r="A7385" t="n">
        <v>204</v>
      </c>
      <c r="B7385" t="n">
        <v>2019</v>
      </c>
      <c r="C7385" t="n">
        <v>3230</v>
      </c>
      <c r="D7385" t="inlineStr">
        <is>
          <t>Würden Sie eine vollständige Privatisierung der Zürcher Kantonalbank (Umwandlung in Aktiengesellschaft und Abschaffung der Staatsgarantie) begrüssen?</t>
        </is>
      </c>
      <c r="E7385" t="inlineStr">
        <is>
          <t>Standard-4</t>
        </is>
      </c>
      <c r="F7385" t="n">
        <v>15</v>
      </c>
      <c r="G7385" t="inlineStr">
        <is>
          <t>Wirtschaft &amp; Arbeit</t>
        </is>
      </c>
      <c r="H7385" t="inlineStr">
        <is>
          <t>Q06015</t>
        </is>
      </c>
      <c r="I7385" t="inlineStr">
        <is>
          <t>de</t>
        </is>
      </c>
      <c r="J7385" t="b">
        <v>1</v>
      </c>
      <c r="K7385" t="inlineStr">
        <is>
          <t>d8bd022d5b45e4b8fbb13474d222422a</t>
        </is>
      </c>
      <c r="L7385" t="inlineStr">
        <is>
          <t>d8bd022d5b45e4b8fbb13474d222422a</t>
        </is>
      </c>
      <c r="M7385" t="n">
        <v>1278</v>
      </c>
      <c r="N7385" t="n">
        <v>1278</v>
      </c>
    </row>
    <row r="7386">
      <c r="A7386" t="n">
        <v>204</v>
      </c>
      <c r="B7386" t="n">
        <v>2019</v>
      </c>
      <c r="C7386" t="n">
        <v>3230</v>
      </c>
      <c r="D7386" t="inlineStr">
        <is>
          <t>Würden Sie eine vollständige Privatisierung der Zürcher Kantonalbank (Umwandlung in Aktiengesellschaft und Abschaffung der Staatsgarantie) begrüssen?</t>
        </is>
      </c>
      <c r="E7386" t="inlineStr">
        <is>
          <t>Standard-4</t>
        </is>
      </c>
      <c r="F7386" t="n">
        <v>15</v>
      </c>
      <c r="G7386" t="inlineStr">
        <is>
          <t>Wirtschaft &amp; Arbeit</t>
        </is>
      </c>
      <c r="H7386" t="inlineStr">
        <is>
          <t>Q08996</t>
        </is>
      </c>
      <c r="I7386" t="inlineStr">
        <is>
          <t>de</t>
        </is>
      </c>
      <c r="J7386" t="b">
        <v>1</v>
      </c>
      <c r="K7386" t="inlineStr">
        <is>
          <t>d8bd022d5b45e4b8fbb13474d222422a</t>
        </is>
      </c>
      <c r="L7386" t="inlineStr">
        <is>
          <t>d8bd022d5b45e4b8fbb13474d222422a</t>
        </is>
      </c>
      <c r="M7386" t="n">
        <v>1278</v>
      </c>
      <c r="N7386" t="n">
        <v>1278</v>
      </c>
    </row>
    <row r="7388">
      <c r="A7388" s="1">
        <f>== Cluster 1277 – 2 Fragen – alle Fragen identisch ===</f>
        <v/>
      </c>
      <c r="B7388" s="1" t="n"/>
      <c r="C7388" s="1" t="n"/>
      <c r="D7388" s="1" t="n"/>
      <c r="E7388" s="1" t="n"/>
      <c r="F7388" s="1" t="n"/>
      <c r="G7388" s="1" t="n"/>
      <c r="H7388" s="1" t="n"/>
      <c r="I7388" s="1" t="n"/>
      <c r="J7388" s="1" t="n"/>
      <c r="K7388" s="1" t="n"/>
      <c r="L7388" s="1" t="n"/>
      <c r="M7388" s="1" t="n"/>
      <c r="N7388" s="1" t="n"/>
    </row>
    <row r="7389">
      <c r="A7389" t="inlineStr">
        <is>
          <t>ID_Wahl</t>
        </is>
      </c>
      <c r="B7389" t="inlineStr">
        <is>
          <t>Datum</t>
        </is>
      </c>
      <c r="C7389" t="inlineStr">
        <is>
          <t>Frage_ID</t>
        </is>
      </c>
      <c r="D7389" t="inlineStr">
        <is>
          <t>Frage_Text</t>
        </is>
      </c>
      <c r="E7389" t="inlineStr">
        <is>
          <t>Frage_Typ</t>
        </is>
      </c>
      <c r="F7389" t="inlineStr">
        <is>
          <t>Bereich_ID</t>
        </is>
      </c>
      <c r="G7389" t="inlineStr">
        <is>
          <t>Bereich</t>
        </is>
      </c>
      <c r="H7389" t="inlineStr">
        <is>
          <t>ID_gesamt</t>
        </is>
      </c>
      <c r="I7389" t="inlineStr">
        <is>
          <t>Sprache</t>
        </is>
      </c>
      <c r="J7389" t="inlineStr">
        <is>
          <t>Duplikat</t>
        </is>
      </c>
      <c r="K7389" t="inlineStr">
        <is>
          <t>Frage_Hash</t>
        </is>
      </c>
      <c r="L7389" t="inlineStr">
        <is>
          <t>Duplikat_Gruppe</t>
        </is>
      </c>
      <c r="M7389" t="inlineStr">
        <is>
          <t>Cluster_Duplikate</t>
        </is>
      </c>
      <c r="N7389" t="inlineStr">
        <is>
          <t>Cluster_Final</t>
        </is>
      </c>
    </row>
    <row r="7390">
      <c r="A7390" t="n">
        <v>204</v>
      </c>
      <c r="B7390" t="n">
        <v>2019</v>
      </c>
      <c r="C7390" t="n">
        <v>3212</v>
      </c>
      <c r="D7390" t="inlineStr">
        <is>
          <t>Sollen Unternehmen einen Nachweis der Lohngleichheit zwischen Frauen und Männern erbringen müssen, um öffentliche Aufträge des Kantons Zürich erhalten zu können?</t>
        </is>
      </c>
      <c r="E7390" t="inlineStr">
        <is>
          <t>Standard-4</t>
        </is>
      </c>
      <c r="F7390" t="n">
        <v>15</v>
      </c>
      <c r="G7390" t="inlineStr">
        <is>
          <t>Wirtschaft &amp; Arbeit</t>
        </is>
      </c>
      <c r="H7390" t="inlineStr">
        <is>
          <t>Q06013</t>
        </is>
      </c>
      <c r="I7390" t="inlineStr">
        <is>
          <t>de</t>
        </is>
      </c>
      <c r="J7390" t="b">
        <v>1</v>
      </c>
      <c r="K7390" t="inlineStr">
        <is>
          <t>41d0158335387089121963bcd75da344</t>
        </is>
      </c>
      <c r="L7390" t="inlineStr">
        <is>
          <t>41d0158335387089121963bcd75da344</t>
        </is>
      </c>
      <c r="M7390" t="n">
        <v>1277</v>
      </c>
      <c r="N7390" t="n">
        <v>1277</v>
      </c>
    </row>
    <row r="7391">
      <c r="A7391" t="n">
        <v>204</v>
      </c>
      <c r="B7391" t="n">
        <v>2019</v>
      </c>
      <c r="C7391" t="n">
        <v>3212</v>
      </c>
      <c r="D7391" t="inlineStr">
        <is>
          <t>Sollen Unternehmen einen Nachweis der Lohngleichheit zwischen Frauen und Männern erbringen müssen, um öffentliche Aufträge des Kantons Zürich erhalten zu können?</t>
        </is>
      </c>
      <c r="E7391" t="inlineStr">
        <is>
          <t>Standard-4</t>
        </is>
      </c>
      <c r="F7391" t="n">
        <v>15</v>
      </c>
      <c r="G7391" t="inlineStr">
        <is>
          <t>Wirtschaft &amp; Arbeit</t>
        </is>
      </c>
      <c r="H7391" t="inlineStr">
        <is>
          <t>Q08994</t>
        </is>
      </c>
      <c r="I7391" t="inlineStr">
        <is>
          <t>de</t>
        </is>
      </c>
      <c r="J7391" t="b">
        <v>1</v>
      </c>
      <c r="K7391" t="inlineStr">
        <is>
          <t>41d0158335387089121963bcd75da344</t>
        </is>
      </c>
      <c r="L7391" t="inlineStr">
        <is>
          <t>41d0158335387089121963bcd75da344</t>
        </is>
      </c>
      <c r="M7391" t="n">
        <v>1277</v>
      </c>
      <c r="N7391" t="n">
        <v>1277</v>
      </c>
    </row>
    <row r="7393">
      <c r="A7393" s="1">
        <f>== Cluster 1276 – 2 Fragen – alle Fragen identisch ===</f>
        <v/>
      </c>
      <c r="B7393" s="1" t="n"/>
      <c r="C7393" s="1" t="n"/>
      <c r="D7393" s="1" t="n"/>
      <c r="E7393" s="1" t="n"/>
      <c r="F7393" s="1" t="n"/>
      <c r="G7393" s="1" t="n"/>
      <c r="H7393" s="1" t="n"/>
      <c r="I7393" s="1" t="n"/>
      <c r="J7393" s="1" t="n"/>
      <c r="K7393" s="1" t="n"/>
      <c r="L7393" s="1" t="n"/>
      <c r="M7393" s="1" t="n"/>
      <c r="N7393" s="1" t="n"/>
    </row>
    <row r="7394">
      <c r="A7394" t="inlineStr">
        <is>
          <t>ID_Wahl</t>
        </is>
      </c>
      <c r="B7394" t="inlineStr">
        <is>
          <t>Datum</t>
        </is>
      </c>
      <c r="C7394" t="inlineStr">
        <is>
          <t>Frage_ID</t>
        </is>
      </c>
      <c r="D7394" t="inlineStr">
        <is>
          <t>Frage_Text</t>
        </is>
      </c>
      <c r="E7394" t="inlineStr">
        <is>
          <t>Frage_Typ</t>
        </is>
      </c>
      <c r="F7394" t="inlineStr">
        <is>
          <t>Bereich_ID</t>
        </is>
      </c>
      <c r="G7394" t="inlineStr">
        <is>
          <t>Bereich</t>
        </is>
      </c>
      <c r="H7394" t="inlineStr">
        <is>
          <t>ID_gesamt</t>
        </is>
      </c>
      <c r="I7394" t="inlineStr">
        <is>
          <t>Sprache</t>
        </is>
      </c>
      <c r="J7394" t="inlineStr">
        <is>
          <t>Duplikat</t>
        </is>
      </c>
      <c r="K7394" t="inlineStr">
        <is>
          <t>Frage_Hash</t>
        </is>
      </c>
      <c r="L7394" t="inlineStr">
        <is>
          <t>Duplikat_Gruppe</t>
        </is>
      </c>
      <c r="M7394" t="inlineStr">
        <is>
          <t>Cluster_Duplikate</t>
        </is>
      </c>
      <c r="N7394" t="inlineStr">
        <is>
          <t>Cluster_Final</t>
        </is>
      </c>
    </row>
    <row r="7395">
      <c r="A7395" t="n">
        <v>204</v>
      </c>
      <c r="B7395" t="n">
        <v>2019</v>
      </c>
      <c r="C7395" t="n">
        <v>3233</v>
      </c>
      <c r="D7395" t="inlineStr">
        <is>
          <t>Braucht es im Kanton Zürich zusätzliche Massnahmen zugunsten des motorisierten Individualverkehrs (z.B. Umfahrungsstrassen, Parkplatzangebot, Busbuchten)?</t>
        </is>
      </c>
      <c r="E7395" t="inlineStr">
        <is>
          <t>Standard-4</t>
        </is>
      </c>
      <c r="F7395" t="n">
        <v>14</v>
      </c>
      <c r="G7395" t="inlineStr">
        <is>
          <t>Verkehr</t>
        </is>
      </c>
      <c r="H7395" t="inlineStr">
        <is>
          <t>Q06011</t>
        </is>
      </c>
      <c r="I7395" t="inlineStr">
        <is>
          <t>de</t>
        </is>
      </c>
      <c r="J7395" t="b">
        <v>1</v>
      </c>
      <c r="K7395" t="inlineStr">
        <is>
          <t>3bcb36effd54d237ab3ba0b092034758</t>
        </is>
      </c>
      <c r="L7395" t="inlineStr">
        <is>
          <t>3bcb36effd54d237ab3ba0b092034758</t>
        </is>
      </c>
      <c r="M7395" t="n">
        <v>1276</v>
      </c>
      <c r="N7395" t="n">
        <v>1276</v>
      </c>
    </row>
    <row r="7396">
      <c r="A7396" t="n">
        <v>204</v>
      </c>
      <c r="B7396" t="n">
        <v>2019</v>
      </c>
      <c r="C7396" t="n">
        <v>3233</v>
      </c>
      <c r="D7396" t="inlineStr">
        <is>
          <t>Braucht es im Kanton Zürich zusätzliche Massnahmen zugunsten des motorisierten Individualverkehrs (z.B. Umfahrungsstrassen, Parkplatzangebot, Busbuchten)?</t>
        </is>
      </c>
      <c r="E7396" t="inlineStr">
        <is>
          <t>Standard-4</t>
        </is>
      </c>
      <c r="F7396" t="n">
        <v>14</v>
      </c>
      <c r="G7396" t="inlineStr">
        <is>
          <t>Verkehr</t>
        </is>
      </c>
      <c r="H7396" t="inlineStr">
        <is>
          <t>Q08992</t>
        </is>
      </c>
      <c r="I7396" t="inlineStr">
        <is>
          <t>de</t>
        </is>
      </c>
      <c r="J7396" t="b">
        <v>1</v>
      </c>
      <c r="K7396" t="inlineStr">
        <is>
          <t>3bcb36effd54d237ab3ba0b092034758</t>
        </is>
      </c>
      <c r="L7396" t="inlineStr">
        <is>
          <t>3bcb36effd54d237ab3ba0b092034758</t>
        </is>
      </c>
      <c r="M7396" t="n">
        <v>1276</v>
      </c>
      <c r="N7396" t="n">
        <v>1276</v>
      </c>
    </row>
    <row r="7398">
      <c r="A7398" s="1">
        <f>== Cluster 1275 – 2 Fragen – alle Fragen identisch ===</f>
        <v/>
      </c>
      <c r="B7398" s="1" t="n"/>
      <c r="C7398" s="1" t="n"/>
      <c r="D7398" s="1" t="n"/>
      <c r="E7398" s="1" t="n"/>
      <c r="F7398" s="1" t="n"/>
      <c r="G7398" s="1" t="n"/>
      <c r="H7398" s="1" t="n"/>
      <c r="I7398" s="1" t="n"/>
      <c r="J7398" s="1" t="n"/>
      <c r="K7398" s="1" t="n"/>
      <c r="L7398" s="1" t="n"/>
      <c r="M7398" s="1" t="n"/>
      <c r="N7398" s="1" t="n"/>
    </row>
    <row r="7399">
      <c r="A7399" t="inlineStr">
        <is>
          <t>ID_Wahl</t>
        </is>
      </c>
      <c r="B7399" t="inlineStr">
        <is>
          <t>Datum</t>
        </is>
      </c>
      <c r="C7399" t="inlineStr">
        <is>
          <t>Frage_ID</t>
        </is>
      </c>
      <c r="D7399" t="inlineStr">
        <is>
          <t>Frage_Text</t>
        </is>
      </c>
      <c r="E7399" t="inlineStr">
        <is>
          <t>Frage_Typ</t>
        </is>
      </c>
      <c r="F7399" t="inlineStr">
        <is>
          <t>Bereich_ID</t>
        </is>
      </c>
      <c r="G7399" t="inlineStr">
        <is>
          <t>Bereich</t>
        </is>
      </c>
      <c r="H7399" t="inlineStr">
        <is>
          <t>ID_gesamt</t>
        </is>
      </c>
      <c r="I7399" t="inlineStr">
        <is>
          <t>Sprache</t>
        </is>
      </c>
      <c r="J7399" t="inlineStr">
        <is>
          <t>Duplikat</t>
        </is>
      </c>
      <c r="K7399" t="inlineStr">
        <is>
          <t>Frage_Hash</t>
        </is>
      </c>
      <c r="L7399" t="inlineStr">
        <is>
          <t>Duplikat_Gruppe</t>
        </is>
      </c>
      <c r="M7399" t="inlineStr">
        <is>
          <t>Cluster_Duplikate</t>
        </is>
      </c>
      <c r="N7399" t="inlineStr">
        <is>
          <t>Cluster_Final</t>
        </is>
      </c>
    </row>
    <row r="7400">
      <c r="A7400" t="n">
        <v>204</v>
      </c>
      <c r="B7400" t="n">
        <v>2019</v>
      </c>
      <c r="C7400" t="n">
        <v>3232</v>
      </c>
      <c r="D7400" t="inlineStr">
        <is>
          <t>Soll der Kanton Zürich Massnahmen ergreifen, um den Langsamverkehr (Velo- und Fussverkehr) gegenüber dem motorisierten Verkehr stärker zu fördern?</t>
        </is>
      </c>
      <c r="E7400" t="inlineStr">
        <is>
          <t>Standard-4</t>
        </is>
      </c>
      <c r="F7400" t="n">
        <v>14</v>
      </c>
      <c r="G7400" t="inlineStr">
        <is>
          <t>Verkehr</t>
        </is>
      </c>
      <c r="H7400" t="inlineStr">
        <is>
          <t>Q06010</t>
        </is>
      </c>
      <c r="I7400" t="inlineStr">
        <is>
          <t>de</t>
        </is>
      </c>
      <c r="J7400" t="b">
        <v>1</v>
      </c>
      <c r="K7400" t="inlineStr">
        <is>
          <t>1a931287f53c60d0e5ffce12ede6ebea</t>
        </is>
      </c>
      <c r="L7400" t="inlineStr">
        <is>
          <t>1a931287f53c60d0e5ffce12ede6ebea</t>
        </is>
      </c>
      <c r="M7400" t="n">
        <v>1275</v>
      </c>
      <c r="N7400" t="n">
        <v>1275</v>
      </c>
    </row>
    <row r="7401">
      <c r="A7401" t="n">
        <v>204</v>
      </c>
      <c r="B7401" t="n">
        <v>2019</v>
      </c>
      <c r="C7401" t="n">
        <v>3232</v>
      </c>
      <c r="D7401" t="inlineStr">
        <is>
          <t>Soll der Kanton Zürich Massnahmen ergreifen, um den Langsamverkehr (Velo- und Fussverkehr) gegenüber dem motorisierten Verkehr stärker zu fördern?</t>
        </is>
      </c>
      <c r="E7401" t="inlineStr">
        <is>
          <t>Standard-4</t>
        </is>
      </c>
      <c r="F7401" t="n">
        <v>14</v>
      </c>
      <c r="G7401" t="inlineStr">
        <is>
          <t>Verkehr</t>
        </is>
      </c>
      <c r="H7401" t="inlineStr">
        <is>
          <t>Q08991</t>
        </is>
      </c>
      <c r="I7401" t="inlineStr">
        <is>
          <t>de</t>
        </is>
      </c>
      <c r="J7401" t="b">
        <v>1</v>
      </c>
      <c r="K7401" t="inlineStr">
        <is>
          <t>1a931287f53c60d0e5ffce12ede6ebea</t>
        </is>
      </c>
      <c r="L7401" t="inlineStr">
        <is>
          <t>1a931287f53c60d0e5ffce12ede6ebea</t>
        </is>
      </c>
      <c r="M7401" t="n">
        <v>1275</v>
      </c>
      <c r="N7401" t="n">
        <v>1275</v>
      </c>
    </row>
    <row r="7403">
      <c r="A7403" s="1">
        <f>== Cluster 1274 – 2 Fragen – alle Fragen identisch ===</f>
        <v/>
      </c>
      <c r="B7403" s="1" t="n"/>
      <c r="C7403" s="1" t="n"/>
      <c r="D7403" s="1" t="n"/>
      <c r="E7403" s="1" t="n"/>
      <c r="F7403" s="1" t="n"/>
      <c r="G7403" s="1" t="n"/>
      <c r="H7403" s="1" t="n"/>
      <c r="I7403" s="1" t="n"/>
      <c r="J7403" s="1" t="n"/>
      <c r="K7403" s="1" t="n"/>
      <c r="L7403" s="1" t="n"/>
      <c r="M7403" s="1" t="n"/>
      <c r="N7403" s="1" t="n"/>
    </row>
    <row r="7404">
      <c r="A7404" t="inlineStr">
        <is>
          <t>ID_Wahl</t>
        </is>
      </c>
      <c r="B7404" t="inlineStr">
        <is>
          <t>Datum</t>
        </is>
      </c>
      <c r="C7404" t="inlineStr">
        <is>
          <t>Frage_ID</t>
        </is>
      </c>
      <c r="D7404" t="inlineStr">
        <is>
          <t>Frage_Text</t>
        </is>
      </c>
      <c r="E7404" t="inlineStr">
        <is>
          <t>Frage_Typ</t>
        </is>
      </c>
      <c r="F7404" t="inlineStr">
        <is>
          <t>Bereich_ID</t>
        </is>
      </c>
      <c r="G7404" t="inlineStr">
        <is>
          <t>Bereich</t>
        </is>
      </c>
      <c r="H7404" t="inlineStr">
        <is>
          <t>ID_gesamt</t>
        </is>
      </c>
      <c r="I7404" t="inlineStr">
        <is>
          <t>Sprache</t>
        </is>
      </c>
      <c r="J7404" t="inlineStr">
        <is>
          <t>Duplikat</t>
        </is>
      </c>
      <c r="K7404" t="inlineStr">
        <is>
          <t>Frage_Hash</t>
        </is>
      </c>
      <c r="L7404" t="inlineStr">
        <is>
          <t>Duplikat_Gruppe</t>
        </is>
      </c>
      <c r="M7404" t="inlineStr">
        <is>
          <t>Cluster_Duplikate</t>
        </is>
      </c>
      <c r="N7404" t="inlineStr">
        <is>
          <t>Cluster_Final</t>
        </is>
      </c>
    </row>
    <row r="7405">
      <c r="A7405" t="n">
        <v>204</v>
      </c>
      <c r="B7405" t="n">
        <v>2019</v>
      </c>
      <c r="C7405" t="n">
        <v>3237</v>
      </c>
      <c r="D7405" t="inlineStr">
        <is>
          <t>Soll der Flugplatz Dübendorf zukünftig für den Geschäftsreiseflugverkehr genutzt werden, um den Flugplatz Kloten zu entlasten?</t>
        </is>
      </c>
      <c r="E7405" t="inlineStr">
        <is>
          <t>Standard-4</t>
        </is>
      </c>
      <c r="F7405" t="n">
        <v>14</v>
      </c>
      <c r="G7405" t="inlineStr">
        <is>
          <t>Verkehr</t>
        </is>
      </c>
      <c r="H7405" t="inlineStr">
        <is>
          <t>Q06009</t>
        </is>
      </c>
      <c r="I7405" t="inlineStr">
        <is>
          <t>de</t>
        </is>
      </c>
      <c r="J7405" t="b">
        <v>1</v>
      </c>
      <c r="K7405" t="inlineStr">
        <is>
          <t>1e3f7bb293de228bce3fb4fcf1cc750e</t>
        </is>
      </c>
      <c r="L7405" t="inlineStr">
        <is>
          <t>1e3f7bb293de228bce3fb4fcf1cc750e</t>
        </is>
      </c>
      <c r="M7405" t="n">
        <v>1274</v>
      </c>
      <c r="N7405" t="n">
        <v>1274</v>
      </c>
    </row>
    <row r="7406">
      <c r="A7406" t="n">
        <v>204</v>
      </c>
      <c r="B7406" t="n">
        <v>2019</v>
      </c>
      <c r="C7406" t="n">
        <v>3237</v>
      </c>
      <c r="D7406" t="inlineStr">
        <is>
          <t>Soll der Flugplatz Dübendorf zukünftig für den Geschäftsreiseflugverkehr genutzt werden, um den Flugplatz Kloten zu entlasten?</t>
        </is>
      </c>
      <c r="E7406" t="inlineStr">
        <is>
          <t>Standard-4</t>
        </is>
      </c>
      <c r="F7406" t="n">
        <v>14</v>
      </c>
      <c r="G7406" t="inlineStr">
        <is>
          <t>Verkehr</t>
        </is>
      </c>
      <c r="H7406" t="inlineStr">
        <is>
          <t>Q08990</t>
        </is>
      </c>
      <c r="I7406" t="inlineStr">
        <is>
          <t>de</t>
        </is>
      </c>
      <c r="J7406" t="b">
        <v>1</v>
      </c>
      <c r="K7406" t="inlineStr">
        <is>
          <t>1e3f7bb293de228bce3fb4fcf1cc750e</t>
        </is>
      </c>
      <c r="L7406" t="inlineStr">
        <is>
          <t>1e3f7bb293de228bce3fb4fcf1cc750e</t>
        </is>
      </c>
      <c r="M7406" t="n">
        <v>1274</v>
      </c>
      <c r="N7406" t="n">
        <v>1274</v>
      </c>
    </row>
    <row r="7408">
      <c r="A7408" s="1">
        <f>== Cluster 480 – 2 Fragen – alle Fragen identisch ===</f>
        <v/>
      </c>
      <c r="B7408" s="1" t="n"/>
      <c r="C7408" s="1" t="n"/>
      <c r="D7408" s="1" t="n"/>
      <c r="E7408" s="1" t="n"/>
      <c r="F7408" s="1" t="n"/>
      <c r="G7408" s="1" t="n"/>
      <c r="H7408" s="1" t="n"/>
      <c r="I7408" s="1" t="n"/>
      <c r="J7408" s="1" t="n"/>
      <c r="K7408" s="1" t="n"/>
      <c r="L7408" s="1" t="n"/>
      <c r="M7408" s="1" t="n"/>
      <c r="N7408" s="1" t="n"/>
    </row>
    <row r="7409">
      <c r="A7409" t="inlineStr">
        <is>
          <t>ID_Wahl</t>
        </is>
      </c>
      <c r="B7409" t="inlineStr">
        <is>
          <t>Datum</t>
        </is>
      </c>
      <c r="C7409" t="inlineStr">
        <is>
          <t>Frage_ID</t>
        </is>
      </c>
      <c r="D7409" t="inlineStr">
        <is>
          <t>Frage_Text</t>
        </is>
      </c>
      <c r="E7409" t="inlineStr">
        <is>
          <t>Frage_Typ</t>
        </is>
      </c>
      <c r="F7409" t="inlineStr">
        <is>
          <t>Bereich_ID</t>
        </is>
      </c>
      <c r="G7409" t="inlineStr">
        <is>
          <t>Bereich</t>
        </is>
      </c>
      <c r="H7409" t="inlineStr">
        <is>
          <t>ID_gesamt</t>
        </is>
      </c>
      <c r="I7409" t="inlineStr">
        <is>
          <t>Sprache</t>
        </is>
      </c>
      <c r="J7409" t="inlineStr">
        <is>
          <t>Duplikat</t>
        </is>
      </c>
      <c r="K7409" t="inlineStr">
        <is>
          <t>Frage_Hash</t>
        </is>
      </c>
      <c r="L7409" t="inlineStr">
        <is>
          <t>Duplikat_Gruppe</t>
        </is>
      </c>
      <c r="M7409" t="inlineStr">
        <is>
          <t>Cluster_Duplikate</t>
        </is>
      </c>
      <c r="N7409" t="inlineStr">
        <is>
          <t>Cluster_Final</t>
        </is>
      </c>
    </row>
    <row r="7410">
      <c r="A7410" t="n">
        <v>106</v>
      </c>
      <c r="B7410" s="2" t="n">
        <v>44633</v>
      </c>
      <c r="C7410" t="n">
        <v>5336</v>
      </c>
      <c r="D7410" t="inlineStr">
        <is>
          <t>Soll der Kanton eine Klimafachstelle schaffen (zur Koordination der Klimaschutzmassnahmen)?</t>
        </is>
      </c>
      <c r="E7410" t="inlineStr">
        <is>
          <t>options4</t>
        </is>
      </c>
      <c r="F7410" t="n">
        <v>5536</v>
      </c>
      <c r="G7410" t="inlineStr">
        <is>
          <t>Energie &amp; Umwelt</t>
        </is>
      </c>
      <c r="H7410" t="inlineStr">
        <is>
          <t>Q01918</t>
        </is>
      </c>
      <c r="I7410" t="inlineStr">
        <is>
          <t>de</t>
        </is>
      </c>
      <c r="J7410" t="b">
        <v>1</v>
      </c>
      <c r="K7410" t="inlineStr">
        <is>
          <t>ad253f380737ff0994557e2ac6178dc1</t>
        </is>
      </c>
      <c r="L7410" t="inlineStr">
        <is>
          <t>ad253f380737ff0994557e2ac6178dc1</t>
        </is>
      </c>
      <c r="M7410" t="n">
        <v>480</v>
      </c>
      <c r="N7410" t="n">
        <v>480</v>
      </c>
    </row>
    <row r="7411">
      <c r="A7411" t="n">
        <v>512</v>
      </c>
      <c r="B7411" s="2" t="n">
        <v>44633</v>
      </c>
      <c r="C7411" t="n">
        <v>5337</v>
      </c>
      <c r="D7411" t="inlineStr">
        <is>
          <t>Soll der Kanton eine Klimafachstelle schaffen (zur Koordination der Klimaschutzmassnahmen)?</t>
        </is>
      </c>
      <c r="E7411" t="inlineStr">
        <is>
          <t>options4</t>
        </is>
      </c>
      <c r="F7411" t="n">
        <v>5539</v>
      </c>
      <c r="G7411" t="inlineStr">
        <is>
          <t>Energie &amp; Umwelt</t>
        </is>
      </c>
      <c r="H7411" t="inlineStr">
        <is>
          <t>Q02561</t>
        </is>
      </c>
      <c r="I7411" t="inlineStr">
        <is>
          <t>de</t>
        </is>
      </c>
      <c r="J7411" t="b">
        <v>1</v>
      </c>
      <c r="K7411" t="inlineStr">
        <is>
          <t>ad253f380737ff0994557e2ac6178dc1</t>
        </is>
      </c>
      <c r="L7411" t="inlineStr">
        <is>
          <t>ad253f380737ff0994557e2ac6178dc1</t>
        </is>
      </c>
      <c r="M7411" t="n">
        <v>480</v>
      </c>
      <c r="N7411" t="n">
        <v>480</v>
      </c>
    </row>
    <row r="7413">
      <c r="A7413" s="1">
        <f>== Cluster 479 – 2 Fragen – alle Fragen identisch ===</f>
        <v/>
      </c>
      <c r="B7413" s="1" t="n"/>
      <c r="C7413" s="1" t="n"/>
      <c r="D7413" s="1" t="n"/>
      <c r="E7413" s="1" t="n"/>
      <c r="F7413" s="1" t="n"/>
      <c r="G7413" s="1" t="n"/>
      <c r="H7413" s="1" t="n"/>
      <c r="I7413" s="1" t="n"/>
      <c r="J7413" s="1" t="n"/>
      <c r="K7413" s="1" t="n"/>
      <c r="L7413" s="1" t="n"/>
      <c r="M7413" s="1" t="n"/>
      <c r="N7413" s="1" t="n"/>
    </row>
    <row r="7414">
      <c r="A7414" t="inlineStr">
        <is>
          <t>ID_Wahl</t>
        </is>
      </c>
      <c r="B7414" t="inlineStr">
        <is>
          <t>Datum</t>
        </is>
      </c>
      <c r="C7414" t="inlineStr">
        <is>
          <t>Frage_ID</t>
        </is>
      </c>
      <c r="D7414" t="inlineStr">
        <is>
          <t>Frage_Text</t>
        </is>
      </c>
      <c r="E7414" t="inlineStr">
        <is>
          <t>Frage_Typ</t>
        </is>
      </c>
      <c r="F7414" t="inlineStr">
        <is>
          <t>Bereich_ID</t>
        </is>
      </c>
      <c r="G7414" t="inlineStr">
        <is>
          <t>Bereich</t>
        </is>
      </c>
      <c r="H7414" t="inlineStr">
        <is>
          <t>ID_gesamt</t>
        </is>
      </c>
      <c r="I7414" t="inlineStr">
        <is>
          <t>Sprache</t>
        </is>
      </c>
      <c r="J7414" t="inlineStr">
        <is>
          <t>Duplikat</t>
        </is>
      </c>
      <c r="K7414" t="inlineStr">
        <is>
          <t>Frage_Hash</t>
        </is>
      </c>
      <c r="L7414" t="inlineStr">
        <is>
          <t>Duplikat_Gruppe</t>
        </is>
      </c>
      <c r="M7414" t="inlineStr">
        <is>
          <t>Cluster_Duplikate</t>
        </is>
      </c>
      <c r="N7414" t="inlineStr">
        <is>
          <t>Cluster_Final</t>
        </is>
      </c>
    </row>
    <row r="7415">
      <c r="A7415" t="n">
        <v>106</v>
      </c>
      <c r="B7415" s="2" t="n">
        <v>44633</v>
      </c>
      <c r="C7415" t="n">
        <v>5330</v>
      </c>
      <c r="D7415" t="inlineStr">
        <is>
          <t>Sollte der Kanton Obwalden mehr Massnahmen zur Förderung umweltfreundlicher Landwirtschaft ergreifen (Permakultur, Biolandbau usw.)?</t>
        </is>
      </c>
      <c r="E7415" t="inlineStr">
        <is>
          <t>options4</t>
        </is>
      </c>
      <c r="F7415" t="n">
        <v>5536</v>
      </c>
      <c r="G7415" t="inlineStr">
        <is>
          <t>Energie &amp; Umwelt</t>
        </is>
      </c>
      <c r="H7415" t="inlineStr">
        <is>
          <t>Q01915</t>
        </is>
      </c>
      <c r="I7415" t="inlineStr">
        <is>
          <t>de</t>
        </is>
      </c>
      <c r="J7415" t="b">
        <v>1</v>
      </c>
      <c r="K7415" t="inlineStr">
        <is>
          <t>46ac464a8bb27e86636f4a052c2d6cc6</t>
        </is>
      </c>
      <c r="L7415" t="inlineStr">
        <is>
          <t>46ac464a8bb27e86636f4a052c2d6cc6</t>
        </is>
      </c>
      <c r="M7415" t="n">
        <v>479</v>
      </c>
      <c r="N7415" t="n">
        <v>479</v>
      </c>
    </row>
    <row r="7416">
      <c r="A7416" t="n">
        <v>512</v>
      </c>
      <c r="B7416" s="2" t="n">
        <v>44633</v>
      </c>
      <c r="C7416" t="n">
        <v>5331</v>
      </c>
      <c r="D7416" t="inlineStr">
        <is>
          <t>Sollte der Kanton Obwalden mehr Massnahmen zur Förderung umweltfreundlicher Landwirtschaft ergreifen (Permakultur, Biolandbau usw.)?</t>
        </is>
      </c>
      <c r="E7416" t="inlineStr">
        <is>
          <t>options4</t>
        </is>
      </c>
      <c r="F7416" t="n">
        <v>5539</v>
      </c>
      <c r="G7416" t="inlineStr">
        <is>
          <t>Energie &amp; Umwelt</t>
        </is>
      </c>
      <c r="H7416" t="inlineStr">
        <is>
          <t>Q02558</t>
        </is>
      </c>
      <c r="I7416" t="inlineStr">
        <is>
          <t>de</t>
        </is>
      </c>
      <c r="J7416" t="b">
        <v>1</v>
      </c>
      <c r="K7416" t="inlineStr">
        <is>
          <t>46ac464a8bb27e86636f4a052c2d6cc6</t>
        </is>
      </c>
      <c r="L7416" t="inlineStr">
        <is>
          <t>46ac464a8bb27e86636f4a052c2d6cc6</t>
        </is>
      </c>
      <c r="M7416" t="n">
        <v>479</v>
      </c>
      <c r="N7416" t="n">
        <v>479</v>
      </c>
    </row>
    <row r="7418">
      <c r="A7418" s="1">
        <f>== Cluster 478 – 2 Fragen – alle Fragen identisch ===</f>
        <v/>
      </c>
      <c r="B7418" s="1" t="n"/>
      <c r="C7418" s="1" t="n"/>
      <c r="D7418" s="1" t="n"/>
      <c r="E7418" s="1" t="n"/>
      <c r="F7418" s="1" t="n"/>
      <c r="G7418" s="1" t="n"/>
      <c r="H7418" s="1" t="n"/>
      <c r="I7418" s="1" t="n"/>
      <c r="J7418" s="1" t="n"/>
      <c r="K7418" s="1" t="n"/>
      <c r="L7418" s="1" t="n"/>
      <c r="M7418" s="1" t="n"/>
      <c r="N7418" s="1" t="n"/>
    </row>
    <row r="7419">
      <c r="A7419" t="inlineStr">
        <is>
          <t>ID_Wahl</t>
        </is>
      </c>
      <c r="B7419" t="inlineStr">
        <is>
          <t>Datum</t>
        </is>
      </c>
      <c r="C7419" t="inlineStr">
        <is>
          <t>Frage_ID</t>
        </is>
      </c>
      <c r="D7419" t="inlineStr">
        <is>
          <t>Frage_Text</t>
        </is>
      </c>
      <c r="E7419" t="inlineStr">
        <is>
          <t>Frage_Typ</t>
        </is>
      </c>
      <c r="F7419" t="inlineStr">
        <is>
          <t>Bereich_ID</t>
        </is>
      </c>
      <c r="G7419" t="inlineStr">
        <is>
          <t>Bereich</t>
        </is>
      </c>
      <c r="H7419" t="inlineStr">
        <is>
          <t>ID_gesamt</t>
        </is>
      </c>
      <c r="I7419" t="inlineStr">
        <is>
          <t>Sprache</t>
        </is>
      </c>
      <c r="J7419" t="inlineStr">
        <is>
          <t>Duplikat</t>
        </is>
      </c>
      <c r="K7419" t="inlineStr">
        <is>
          <t>Frage_Hash</t>
        </is>
      </c>
      <c r="L7419" t="inlineStr">
        <is>
          <t>Duplikat_Gruppe</t>
        </is>
      </c>
      <c r="M7419" t="inlineStr">
        <is>
          <t>Cluster_Duplikate</t>
        </is>
      </c>
      <c r="N7419" t="inlineStr">
        <is>
          <t>Cluster_Final</t>
        </is>
      </c>
    </row>
    <row r="7420">
      <c r="A7420" t="n">
        <v>106</v>
      </c>
      <c r="B7420" s="2" t="n">
        <v>44633</v>
      </c>
      <c r="C7420" t="n">
        <v>5324</v>
      </c>
      <c r="D7420" t="inlineStr">
        <is>
          <t>Befürworten Sie eine strengere Kontrolle der Lohngleichheit von Frauen und Männern im Kanton Obwalden?</t>
        </is>
      </c>
      <c r="E7420" t="inlineStr">
        <is>
          <t>options4</t>
        </is>
      </c>
      <c r="F7420" t="n">
        <v>4614</v>
      </c>
      <c r="G7420" t="inlineStr">
        <is>
          <t>Wirtschaft &amp; Arbeit</t>
        </is>
      </c>
      <c r="H7420" t="inlineStr">
        <is>
          <t>Q01912</t>
        </is>
      </c>
      <c r="I7420" t="inlineStr">
        <is>
          <t>de</t>
        </is>
      </c>
      <c r="J7420" t="b">
        <v>1</v>
      </c>
      <c r="K7420" t="inlineStr">
        <is>
          <t>70be3190e19ab3a6d26f586d40c02e17</t>
        </is>
      </c>
      <c r="L7420" t="inlineStr">
        <is>
          <t>70be3190e19ab3a6d26f586d40c02e17</t>
        </is>
      </c>
      <c r="M7420" t="n">
        <v>478</v>
      </c>
      <c r="N7420" t="n">
        <v>478</v>
      </c>
    </row>
    <row r="7421">
      <c r="A7421" t="n">
        <v>512</v>
      </c>
      <c r="B7421" s="2" t="n">
        <v>44633</v>
      </c>
      <c r="C7421" t="n">
        <v>5325</v>
      </c>
      <c r="D7421" t="inlineStr">
        <is>
          <t>Befürworten Sie eine strengere Kontrolle der Lohngleichheit von Frauen und Männern im Kanton Obwalden?</t>
        </is>
      </c>
      <c r="E7421" t="inlineStr">
        <is>
          <t>options4</t>
        </is>
      </c>
      <c r="F7421" t="n">
        <v>4617</v>
      </c>
      <c r="G7421" t="inlineStr">
        <is>
          <t>Wirtschaft &amp; Arbeit</t>
        </is>
      </c>
      <c r="H7421" t="inlineStr">
        <is>
          <t>Q02555</t>
        </is>
      </c>
      <c r="I7421" t="inlineStr">
        <is>
          <t>de</t>
        </is>
      </c>
      <c r="J7421" t="b">
        <v>1</v>
      </c>
      <c r="K7421" t="inlineStr">
        <is>
          <t>70be3190e19ab3a6d26f586d40c02e17</t>
        </is>
      </c>
      <c r="L7421" t="inlineStr">
        <is>
          <t>70be3190e19ab3a6d26f586d40c02e17</t>
        </is>
      </c>
      <c r="M7421" t="n">
        <v>478</v>
      </c>
      <c r="N7421" t="n">
        <v>478</v>
      </c>
    </row>
    <row r="7423">
      <c r="A7423" s="1">
        <f>== Cluster 477 – 2 Fragen – alle Fragen identisch ===</f>
        <v/>
      </c>
      <c r="B7423" s="1" t="n"/>
      <c r="C7423" s="1" t="n"/>
      <c r="D7423" s="1" t="n"/>
      <c r="E7423" s="1" t="n"/>
      <c r="F7423" s="1" t="n"/>
      <c r="G7423" s="1" t="n"/>
      <c r="H7423" s="1" t="n"/>
      <c r="I7423" s="1" t="n"/>
      <c r="J7423" s="1" t="n"/>
      <c r="K7423" s="1" t="n"/>
      <c r="L7423" s="1" t="n"/>
      <c r="M7423" s="1" t="n"/>
      <c r="N7423" s="1" t="n"/>
    </row>
    <row r="7424">
      <c r="A7424" t="inlineStr">
        <is>
          <t>ID_Wahl</t>
        </is>
      </c>
      <c r="B7424" t="inlineStr">
        <is>
          <t>Datum</t>
        </is>
      </c>
      <c r="C7424" t="inlineStr">
        <is>
          <t>Frage_ID</t>
        </is>
      </c>
      <c r="D7424" t="inlineStr">
        <is>
          <t>Frage_Text</t>
        </is>
      </c>
      <c r="E7424" t="inlineStr">
        <is>
          <t>Frage_Typ</t>
        </is>
      </c>
      <c r="F7424" t="inlineStr">
        <is>
          <t>Bereich_ID</t>
        </is>
      </c>
      <c r="G7424" t="inlineStr">
        <is>
          <t>Bereich</t>
        </is>
      </c>
      <c r="H7424" t="inlineStr">
        <is>
          <t>ID_gesamt</t>
        </is>
      </c>
      <c r="I7424" t="inlineStr">
        <is>
          <t>Sprache</t>
        </is>
      </c>
      <c r="J7424" t="inlineStr">
        <is>
          <t>Duplikat</t>
        </is>
      </c>
      <c r="K7424" t="inlineStr">
        <is>
          <t>Frage_Hash</t>
        </is>
      </c>
      <c r="L7424" t="inlineStr">
        <is>
          <t>Duplikat_Gruppe</t>
        </is>
      </c>
      <c r="M7424" t="inlineStr">
        <is>
          <t>Cluster_Duplikate</t>
        </is>
      </c>
      <c r="N7424" t="inlineStr">
        <is>
          <t>Cluster_Final</t>
        </is>
      </c>
    </row>
    <row r="7425">
      <c r="A7425" t="n">
        <v>106</v>
      </c>
      <c r="B7425" s="2" t="n">
        <v>44633</v>
      </c>
      <c r="C7425" t="n">
        <v>5320</v>
      </c>
      <c r="D7425" t="inlineStr">
        <is>
          <t>Die OECD plant einen globalen Mindeststeuersatz von 15% für Unternehmen einzuführen. Soll sich Obwalden beim Bund dafür einsetzen, dass die Kantone die Unternehmenssteuern weiterhin tiefer ansetzen können?</t>
        </is>
      </c>
      <c r="E7425" t="inlineStr">
        <is>
          <t>options4</t>
        </is>
      </c>
      <c r="F7425" t="n">
        <v>4493</v>
      </c>
      <c r="G7425" t="inlineStr">
        <is>
          <t>Finanzen &amp; Steuern</t>
        </is>
      </c>
      <c r="H7425" t="inlineStr">
        <is>
          <t>Q01910</t>
        </is>
      </c>
      <c r="I7425" t="inlineStr">
        <is>
          <t>de</t>
        </is>
      </c>
      <c r="J7425" t="b">
        <v>1</v>
      </c>
      <c r="K7425" t="inlineStr">
        <is>
          <t>3abf9fc1c4f7d6c5fd5c04374dba09aa</t>
        </is>
      </c>
      <c r="L7425" t="inlineStr">
        <is>
          <t>3abf9fc1c4f7d6c5fd5c04374dba09aa</t>
        </is>
      </c>
      <c r="M7425" t="n">
        <v>477</v>
      </c>
      <c r="N7425" t="n">
        <v>477</v>
      </c>
    </row>
    <row r="7426">
      <c r="A7426" t="n">
        <v>512</v>
      </c>
      <c r="B7426" s="2" t="n">
        <v>44633</v>
      </c>
      <c r="C7426" t="n">
        <v>5321</v>
      </c>
      <c r="D7426" t="inlineStr">
        <is>
          <t>Die OECD plant einen globalen Mindeststeuersatz von 15% für Unternehmen einzuführen. Soll sich Obwalden beim Bund dafür einsetzen, dass die Kantone die Unternehmenssteuern weiterhin tiefer ansetzen können?</t>
        </is>
      </c>
      <c r="E7426" t="inlineStr">
        <is>
          <t>options4</t>
        </is>
      </c>
      <c r="F7426" t="n">
        <v>4496</v>
      </c>
      <c r="G7426" t="inlineStr">
        <is>
          <t>Finanzen &amp; Steuern</t>
        </is>
      </c>
      <c r="H7426" t="inlineStr">
        <is>
          <t>Q02553</t>
        </is>
      </c>
      <c r="I7426" t="inlineStr">
        <is>
          <t>de</t>
        </is>
      </c>
      <c r="J7426" t="b">
        <v>1</v>
      </c>
      <c r="K7426" t="inlineStr">
        <is>
          <t>3abf9fc1c4f7d6c5fd5c04374dba09aa</t>
        </is>
      </c>
      <c r="L7426" t="inlineStr">
        <is>
          <t>3abf9fc1c4f7d6c5fd5c04374dba09aa</t>
        </is>
      </c>
      <c r="M7426" t="n">
        <v>477</v>
      </c>
      <c r="N7426" t="n">
        <v>477</v>
      </c>
    </row>
    <row r="7428">
      <c r="A7428" s="1">
        <f>== Cluster 476 – 2 Fragen – alle Fragen identisch ===</f>
        <v/>
      </c>
      <c r="B7428" s="1" t="n"/>
      <c r="C7428" s="1" t="n"/>
      <c r="D7428" s="1" t="n"/>
      <c r="E7428" s="1" t="n"/>
      <c r="F7428" s="1" t="n"/>
      <c r="G7428" s="1" t="n"/>
      <c r="H7428" s="1" t="n"/>
      <c r="I7428" s="1" t="n"/>
      <c r="J7428" s="1" t="n"/>
      <c r="K7428" s="1" t="n"/>
      <c r="L7428" s="1" t="n"/>
      <c r="M7428" s="1" t="n"/>
      <c r="N7428" s="1" t="n"/>
    </row>
    <row r="7429">
      <c r="A7429" t="inlineStr">
        <is>
          <t>ID_Wahl</t>
        </is>
      </c>
      <c r="B7429" t="inlineStr">
        <is>
          <t>Datum</t>
        </is>
      </c>
      <c r="C7429" t="inlineStr">
        <is>
          <t>Frage_ID</t>
        </is>
      </c>
      <c r="D7429" t="inlineStr">
        <is>
          <t>Frage_Text</t>
        </is>
      </c>
      <c r="E7429" t="inlineStr">
        <is>
          <t>Frage_Typ</t>
        </is>
      </c>
      <c r="F7429" t="inlineStr">
        <is>
          <t>Bereich_ID</t>
        </is>
      </c>
      <c r="G7429" t="inlineStr">
        <is>
          <t>Bereich</t>
        </is>
      </c>
      <c r="H7429" t="inlineStr">
        <is>
          <t>ID_gesamt</t>
        </is>
      </c>
      <c r="I7429" t="inlineStr">
        <is>
          <t>Sprache</t>
        </is>
      </c>
      <c r="J7429" t="inlineStr">
        <is>
          <t>Duplikat</t>
        </is>
      </c>
      <c r="K7429" t="inlineStr">
        <is>
          <t>Frage_Hash</t>
        </is>
      </c>
      <c r="L7429" t="inlineStr">
        <is>
          <t>Duplikat_Gruppe</t>
        </is>
      </c>
      <c r="M7429" t="inlineStr">
        <is>
          <t>Cluster_Duplikate</t>
        </is>
      </c>
      <c r="N7429" t="inlineStr">
        <is>
          <t>Cluster_Final</t>
        </is>
      </c>
    </row>
    <row r="7430">
      <c r="A7430" t="n">
        <v>106</v>
      </c>
      <c r="B7430" s="2" t="n">
        <v>44633</v>
      </c>
      <c r="C7430" t="n">
        <v>5318</v>
      </c>
      <c r="D7430" t="inlineStr">
        <is>
          <t>Soll eine Schuldenbremse für Kanton und Gemeinden weiterhin gesetzlich verankert sein?</t>
        </is>
      </c>
      <c r="E7430" t="inlineStr">
        <is>
          <t>options4</t>
        </is>
      </c>
      <c r="F7430" t="n">
        <v>4493</v>
      </c>
      <c r="G7430" t="inlineStr">
        <is>
          <t>Finanzen &amp; Steuern</t>
        </is>
      </c>
      <c r="H7430" t="inlineStr">
        <is>
          <t>Q01909</t>
        </is>
      </c>
      <c r="I7430" t="inlineStr">
        <is>
          <t>de</t>
        </is>
      </c>
      <c r="J7430" t="b">
        <v>1</v>
      </c>
      <c r="K7430" t="inlineStr">
        <is>
          <t>e5f7c3c0c6fac7b2629dd5740532ced6</t>
        </is>
      </c>
      <c r="L7430" t="inlineStr">
        <is>
          <t>e5f7c3c0c6fac7b2629dd5740532ced6</t>
        </is>
      </c>
      <c r="M7430" t="n">
        <v>476</v>
      </c>
      <c r="N7430" t="n">
        <v>476</v>
      </c>
    </row>
    <row r="7431">
      <c r="A7431" t="n">
        <v>512</v>
      </c>
      <c r="B7431" s="2" t="n">
        <v>44633</v>
      </c>
      <c r="C7431" t="n">
        <v>5319</v>
      </c>
      <c r="D7431" t="inlineStr">
        <is>
          <t>Soll eine Schuldenbremse für Kanton und Gemeinden weiterhin gesetzlich verankert sein?</t>
        </is>
      </c>
      <c r="E7431" t="inlineStr">
        <is>
          <t>options4</t>
        </is>
      </c>
      <c r="F7431" t="n">
        <v>4496</v>
      </c>
      <c r="G7431" t="inlineStr">
        <is>
          <t>Finanzen &amp; Steuern</t>
        </is>
      </c>
      <c r="H7431" t="inlineStr">
        <is>
          <t>Q02552</t>
        </is>
      </c>
      <c r="I7431" t="inlineStr">
        <is>
          <t>de</t>
        </is>
      </c>
      <c r="J7431" t="b">
        <v>1</v>
      </c>
      <c r="K7431" t="inlineStr">
        <is>
          <t>e5f7c3c0c6fac7b2629dd5740532ced6</t>
        </is>
      </c>
      <c r="L7431" t="inlineStr">
        <is>
          <t>e5f7c3c0c6fac7b2629dd5740532ced6</t>
        </is>
      </c>
      <c r="M7431" t="n">
        <v>476</v>
      </c>
      <c r="N7431" t="n">
        <v>476</v>
      </c>
    </row>
    <row r="7433">
      <c r="A7433" s="1">
        <f>== Cluster 475 – 2 Fragen – alle Fragen identisch ===</f>
        <v/>
      </c>
      <c r="B7433" s="1" t="n"/>
      <c r="C7433" s="1" t="n"/>
      <c r="D7433" s="1" t="n"/>
      <c r="E7433" s="1" t="n"/>
      <c r="F7433" s="1" t="n"/>
      <c r="G7433" s="1" t="n"/>
      <c r="H7433" s="1" t="n"/>
      <c r="I7433" s="1" t="n"/>
      <c r="J7433" s="1" t="n"/>
      <c r="K7433" s="1" t="n"/>
      <c r="L7433" s="1" t="n"/>
      <c r="M7433" s="1" t="n"/>
      <c r="N7433" s="1" t="n"/>
    </row>
    <row r="7434">
      <c r="A7434" t="inlineStr">
        <is>
          <t>ID_Wahl</t>
        </is>
      </c>
      <c r="B7434" t="inlineStr">
        <is>
          <t>Datum</t>
        </is>
      </c>
      <c r="C7434" t="inlineStr">
        <is>
          <t>Frage_ID</t>
        </is>
      </c>
      <c r="D7434" t="inlineStr">
        <is>
          <t>Frage_Text</t>
        </is>
      </c>
      <c r="E7434" t="inlineStr">
        <is>
          <t>Frage_Typ</t>
        </is>
      </c>
      <c r="F7434" t="inlineStr">
        <is>
          <t>Bereich_ID</t>
        </is>
      </c>
      <c r="G7434" t="inlineStr">
        <is>
          <t>Bereich</t>
        </is>
      </c>
      <c r="H7434" t="inlineStr">
        <is>
          <t>ID_gesamt</t>
        </is>
      </c>
      <c r="I7434" t="inlineStr">
        <is>
          <t>Sprache</t>
        </is>
      </c>
      <c r="J7434" t="inlineStr">
        <is>
          <t>Duplikat</t>
        </is>
      </c>
      <c r="K7434" t="inlineStr">
        <is>
          <t>Frage_Hash</t>
        </is>
      </c>
      <c r="L7434" t="inlineStr">
        <is>
          <t>Duplikat_Gruppe</t>
        </is>
      </c>
      <c r="M7434" t="inlineStr">
        <is>
          <t>Cluster_Duplikate</t>
        </is>
      </c>
      <c r="N7434" t="inlineStr">
        <is>
          <t>Cluster_Final</t>
        </is>
      </c>
    </row>
    <row r="7435">
      <c r="A7435" t="n">
        <v>106</v>
      </c>
      <c r="B7435" s="2" t="n">
        <v>44633</v>
      </c>
      <c r="C7435" t="n">
        <v>5314</v>
      </c>
      <c r="D7435" t="inlineStr">
        <is>
          <t>Sollen im Kanton Obwalden die Steuern für Personen mit hohem Einkommen und Vermögen erhöht werden?</t>
        </is>
      </c>
      <c r="E7435" t="inlineStr">
        <is>
          <t>options4</t>
        </is>
      </c>
      <c r="F7435" t="n">
        <v>4493</v>
      </c>
      <c r="G7435" t="inlineStr">
        <is>
          <t>Finanzen &amp; Steuern</t>
        </is>
      </c>
      <c r="H7435" t="inlineStr">
        <is>
          <t>Q01907</t>
        </is>
      </c>
      <c r="I7435" t="inlineStr">
        <is>
          <t>de</t>
        </is>
      </c>
      <c r="J7435" t="b">
        <v>1</v>
      </c>
      <c r="K7435" t="inlineStr">
        <is>
          <t>68cdd90d049f95ea4c42ba35ec975e01</t>
        </is>
      </c>
      <c r="L7435" t="inlineStr">
        <is>
          <t>68cdd90d049f95ea4c42ba35ec975e01</t>
        </is>
      </c>
      <c r="M7435" t="n">
        <v>475</v>
      </c>
      <c r="N7435" t="n">
        <v>475</v>
      </c>
    </row>
    <row r="7436">
      <c r="A7436" t="n">
        <v>512</v>
      </c>
      <c r="B7436" s="2" t="n">
        <v>44633</v>
      </c>
      <c r="C7436" t="n">
        <v>5315</v>
      </c>
      <c r="D7436" t="inlineStr">
        <is>
          <t>Sollen im Kanton Obwalden die Steuern für Personen mit hohem Einkommen und Vermögen erhöht werden?</t>
        </is>
      </c>
      <c r="E7436" t="inlineStr">
        <is>
          <t>options4</t>
        </is>
      </c>
      <c r="F7436" t="n">
        <v>4496</v>
      </c>
      <c r="G7436" t="inlineStr">
        <is>
          <t>Finanzen &amp; Steuern</t>
        </is>
      </c>
      <c r="H7436" t="inlineStr">
        <is>
          <t>Q02550</t>
        </is>
      </c>
      <c r="I7436" t="inlineStr">
        <is>
          <t>de</t>
        </is>
      </c>
      <c r="J7436" t="b">
        <v>1</v>
      </c>
      <c r="K7436" t="inlineStr">
        <is>
          <t>68cdd90d049f95ea4c42ba35ec975e01</t>
        </is>
      </c>
      <c r="L7436" t="inlineStr">
        <is>
          <t>68cdd90d049f95ea4c42ba35ec975e01</t>
        </is>
      </c>
      <c r="M7436" t="n">
        <v>475</v>
      </c>
      <c r="N7436" t="n">
        <v>475</v>
      </c>
    </row>
    <row r="7438">
      <c r="A7438" s="1">
        <f>== Cluster 474 – 2 Fragen – alle Fragen identisch ===</f>
        <v/>
      </c>
      <c r="B7438" s="1" t="n"/>
      <c r="C7438" s="1" t="n"/>
      <c r="D7438" s="1" t="n"/>
      <c r="E7438" s="1" t="n"/>
      <c r="F7438" s="1" t="n"/>
      <c r="G7438" s="1" t="n"/>
      <c r="H7438" s="1" t="n"/>
      <c r="I7438" s="1" t="n"/>
      <c r="J7438" s="1" t="n"/>
      <c r="K7438" s="1" t="n"/>
      <c r="L7438" s="1" t="n"/>
      <c r="M7438" s="1" t="n"/>
      <c r="N7438" s="1" t="n"/>
    </row>
    <row r="7439">
      <c r="A7439" t="inlineStr">
        <is>
          <t>ID_Wahl</t>
        </is>
      </c>
      <c r="B7439" t="inlineStr">
        <is>
          <t>Datum</t>
        </is>
      </c>
      <c r="C7439" t="inlineStr">
        <is>
          <t>Frage_ID</t>
        </is>
      </c>
      <c r="D7439" t="inlineStr">
        <is>
          <t>Frage_Text</t>
        </is>
      </c>
      <c r="E7439" t="inlineStr">
        <is>
          <t>Frage_Typ</t>
        </is>
      </c>
      <c r="F7439" t="inlineStr">
        <is>
          <t>Bereich_ID</t>
        </is>
      </c>
      <c r="G7439" t="inlineStr">
        <is>
          <t>Bereich</t>
        </is>
      </c>
      <c r="H7439" t="inlineStr">
        <is>
          <t>ID_gesamt</t>
        </is>
      </c>
      <c r="I7439" t="inlineStr">
        <is>
          <t>Sprache</t>
        </is>
      </c>
      <c r="J7439" t="inlineStr">
        <is>
          <t>Duplikat</t>
        </is>
      </c>
      <c r="K7439" t="inlineStr">
        <is>
          <t>Frage_Hash</t>
        </is>
      </c>
      <c r="L7439" t="inlineStr">
        <is>
          <t>Duplikat_Gruppe</t>
        </is>
      </c>
      <c r="M7439" t="inlineStr">
        <is>
          <t>Cluster_Duplikate</t>
        </is>
      </c>
      <c r="N7439" t="inlineStr">
        <is>
          <t>Cluster_Final</t>
        </is>
      </c>
    </row>
    <row r="7440">
      <c r="A7440" t="n">
        <v>106</v>
      </c>
      <c r="B7440" s="2" t="n">
        <v>44633</v>
      </c>
      <c r="C7440" t="n">
        <v>5312</v>
      </c>
      <c r="D7440" t="inlineStr">
        <is>
          <t>Es ist eine Priorität des Kantons Obwalden im Vergleich zu anderen Kantonen sehr tiefe Steuersätze anzubieten. Befürworten Sie dies?</t>
        </is>
      </c>
      <c r="E7440" t="inlineStr">
        <is>
          <t>options4</t>
        </is>
      </c>
      <c r="F7440" t="n">
        <v>4493</v>
      </c>
      <c r="G7440" t="inlineStr">
        <is>
          <t>Finanzen &amp; Steuern</t>
        </is>
      </c>
      <c r="H7440" t="inlineStr">
        <is>
          <t>Q01906</t>
        </is>
      </c>
      <c r="I7440" t="inlineStr">
        <is>
          <t>de</t>
        </is>
      </c>
      <c r="J7440" t="b">
        <v>1</v>
      </c>
      <c r="K7440" t="inlineStr">
        <is>
          <t>6e3c46cd04788bf363abbaf47c6c9605</t>
        </is>
      </c>
      <c r="L7440" t="inlineStr">
        <is>
          <t>6e3c46cd04788bf363abbaf47c6c9605</t>
        </is>
      </c>
      <c r="M7440" t="n">
        <v>474</v>
      </c>
      <c r="N7440" t="n">
        <v>474</v>
      </c>
    </row>
    <row r="7441">
      <c r="A7441" t="n">
        <v>512</v>
      </c>
      <c r="B7441" s="2" t="n">
        <v>44633</v>
      </c>
      <c r="C7441" t="n">
        <v>5313</v>
      </c>
      <c r="D7441" t="inlineStr">
        <is>
          <t>Es ist eine Priorität des Kantons Obwalden im Vergleich zu anderen Kantonen sehr tiefe Steuersätze anzubieten. Befürworten Sie dies?</t>
        </is>
      </c>
      <c r="E7441" t="inlineStr">
        <is>
          <t>options4</t>
        </is>
      </c>
      <c r="F7441" t="n">
        <v>4496</v>
      </c>
      <c r="G7441" t="inlineStr">
        <is>
          <t>Finanzen &amp; Steuern</t>
        </is>
      </c>
      <c r="H7441" t="inlineStr">
        <is>
          <t>Q02549</t>
        </is>
      </c>
      <c r="I7441" t="inlineStr">
        <is>
          <t>de</t>
        </is>
      </c>
      <c r="J7441" t="b">
        <v>1</v>
      </c>
      <c r="K7441" t="inlineStr">
        <is>
          <t>6e3c46cd04788bf363abbaf47c6c9605</t>
        </is>
      </c>
      <c r="L7441" t="inlineStr">
        <is>
          <t>6e3c46cd04788bf363abbaf47c6c9605</t>
        </is>
      </c>
      <c r="M7441" t="n">
        <v>474</v>
      </c>
      <c r="N7441" t="n">
        <v>474</v>
      </c>
    </row>
    <row r="7443">
      <c r="A7443" s="1">
        <f>== Cluster 473 – 2 Fragen – alle Fragen identisch ===</f>
        <v/>
      </c>
      <c r="B7443" s="1" t="n"/>
      <c r="C7443" s="1" t="n"/>
      <c r="D7443" s="1" t="n"/>
      <c r="E7443" s="1" t="n"/>
      <c r="F7443" s="1" t="n"/>
      <c r="G7443" s="1" t="n"/>
      <c r="H7443" s="1" t="n"/>
      <c r="I7443" s="1" t="n"/>
      <c r="J7443" s="1" t="n"/>
      <c r="K7443" s="1" t="n"/>
      <c r="L7443" s="1" t="n"/>
      <c r="M7443" s="1" t="n"/>
      <c r="N7443" s="1" t="n"/>
    </row>
    <row r="7444">
      <c r="A7444" t="inlineStr">
        <is>
          <t>ID_Wahl</t>
        </is>
      </c>
      <c r="B7444" t="inlineStr">
        <is>
          <t>Datum</t>
        </is>
      </c>
      <c r="C7444" t="inlineStr">
        <is>
          <t>Frage_ID</t>
        </is>
      </c>
      <c r="D7444" t="inlineStr">
        <is>
          <t>Frage_Text</t>
        </is>
      </c>
      <c r="E7444" t="inlineStr">
        <is>
          <t>Frage_Typ</t>
        </is>
      </c>
      <c r="F7444" t="inlineStr">
        <is>
          <t>Bereich_ID</t>
        </is>
      </c>
      <c r="G7444" t="inlineStr">
        <is>
          <t>Bereich</t>
        </is>
      </c>
      <c r="H7444" t="inlineStr">
        <is>
          <t>ID_gesamt</t>
        </is>
      </c>
      <c r="I7444" t="inlineStr">
        <is>
          <t>Sprache</t>
        </is>
      </c>
      <c r="J7444" t="inlineStr">
        <is>
          <t>Duplikat</t>
        </is>
      </c>
      <c r="K7444" t="inlineStr">
        <is>
          <t>Frage_Hash</t>
        </is>
      </c>
      <c r="L7444" t="inlineStr">
        <is>
          <t>Duplikat_Gruppe</t>
        </is>
      </c>
      <c r="M7444" t="inlineStr">
        <is>
          <t>Cluster_Duplikate</t>
        </is>
      </c>
      <c r="N7444" t="inlineStr">
        <is>
          <t>Cluster_Final</t>
        </is>
      </c>
    </row>
    <row r="7445">
      <c r="A7445" t="n">
        <v>106</v>
      </c>
      <c r="B7445" s="2" t="n">
        <v>44633</v>
      </c>
      <c r="C7445" t="n">
        <v>5310</v>
      </c>
      <c r="D7445" t="inlineStr">
        <is>
          <t>Soll der Kanton Obwalden Staat und Kirche vollständig trennen?</t>
        </is>
      </c>
      <c r="E7445" t="inlineStr">
        <is>
          <t>options4</t>
        </is>
      </c>
      <c r="F7445" t="n">
        <v>5041</v>
      </c>
      <c r="G7445" t="inlineStr">
        <is>
          <t>Gesellschaft, Kultur &amp; Ethik</t>
        </is>
      </c>
      <c r="H7445" t="inlineStr">
        <is>
          <t>Q01905</t>
        </is>
      </c>
      <c r="I7445" t="inlineStr">
        <is>
          <t>de</t>
        </is>
      </c>
      <c r="J7445" t="b">
        <v>1</v>
      </c>
      <c r="K7445" t="inlineStr">
        <is>
          <t>3349f9870ac61295a75b21db02493eb2</t>
        </is>
      </c>
      <c r="L7445" t="inlineStr">
        <is>
          <t>3349f9870ac61295a75b21db02493eb2</t>
        </is>
      </c>
      <c r="M7445" t="n">
        <v>473</v>
      </c>
      <c r="N7445" t="n">
        <v>473</v>
      </c>
    </row>
    <row r="7446">
      <c r="A7446" t="n">
        <v>512</v>
      </c>
      <c r="B7446" s="2" t="n">
        <v>44633</v>
      </c>
      <c r="C7446" t="n">
        <v>5311</v>
      </c>
      <c r="D7446" t="inlineStr">
        <is>
          <t>Soll der Kanton Obwalden Staat und Kirche vollständig trennen?</t>
        </is>
      </c>
      <c r="E7446" t="inlineStr">
        <is>
          <t>options4</t>
        </is>
      </c>
      <c r="F7446" t="n">
        <v>5044</v>
      </c>
      <c r="G7446" t="inlineStr">
        <is>
          <t>Gesellschaft, Kultur &amp; Ethik</t>
        </is>
      </c>
      <c r="H7446" t="inlineStr">
        <is>
          <t>Q02548</t>
        </is>
      </c>
      <c r="I7446" t="inlineStr">
        <is>
          <t>de</t>
        </is>
      </c>
      <c r="J7446" t="b">
        <v>1</v>
      </c>
      <c r="K7446" t="inlineStr">
        <is>
          <t>3349f9870ac61295a75b21db02493eb2</t>
        </is>
      </c>
      <c r="L7446" t="inlineStr">
        <is>
          <t>3349f9870ac61295a75b21db02493eb2</t>
        </is>
      </c>
      <c r="M7446" t="n">
        <v>473</v>
      </c>
      <c r="N7446" t="n">
        <v>473</v>
      </c>
    </row>
    <row r="7448">
      <c r="A7448" s="1">
        <f>== Cluster 472 – 2 Fragen – alle Fragen identisch ===</f>
        <v/>
      </c>
      <c r="B7448" s="1" t="n"/>
      <c r="C7448" s="1" t="n"/>
      <c r="D7448" s="1" t="n"/>
      <c r="E7448" s="1" t="n"/>
      <c r="F7448" s="1" t="n"/>
      <c r="G7448" s="1" t="n"/>
      <c r="H7448" s="1" t="n"/>
      <c r="I7448" s="1" t="n"/>
      <c r="J7448" s="1" t="n"/>
      <c r="K7448" s="1" t="n"/>
      <c r="L7448" s="1" t="n"/>
      <c r="M7448" s="1" t="n"/>
      <c r="N7448" s="1" t="n"/>
    </row>
    <row r="7449">
      <c r="A7449" t="inlineStr">
        <is>
          <t>ID_Wahl</t>
        </is>
      </c>
      <c r="B7449" t="inlineStr">
        <is>
          <t>Datum</t>
        </is>
      </c>
      <c r="C7449" t="inlineStr">
        <is>
          <t>Frage_ID</t>
        </is>
      </c>
      <c r="D7449" t="inlineStr">
        <is>
          <t>Frage_Text</t>
        </is>
      </c>
      <c r="E7449" t="inlineStr">
        <is>
          <t>Frage_Typ</t>
        </is>
      </c>
      <c r="F7449" t="inlineStr">
        <is>
          <t>Bereich_ID</t>
        </is>
      </c>
      <c r="G7449" t="inlineStr">
        <is>
          <t>Bereich</t>
        </is>
      </c>
      <c r="H7449" t="inlineStr">
        <is>
          <t>ID_gesamt</t>
        </is>
      </c>
      <c r="I7449" t="inlineStr">
        <is>
          <t>Sprache</t>
        </is>
      </c>
      <c r="J7449" t="inlineStr">
        <is>
          <t>Duplikat</t>
        </is>
      </c>
      <c r="K7449" t="inlineStr">
        <is>
          <t>Frage_Hash</t>
        </is>
      </c>
      <c r="L7449" t="inlineStr">
        <is>
          <t>Duplikat_Gruppe</t>
        </is>
      </c>
      <c r="M7449" t="inlineStr">
        <is>
          <t>Cluster_Duplikate</t>
        </is>
      </c>
      <c r="N7449" t="inlineStr">
        <is>
          <t>Cluster_Final</t>
        </is>
      </c>
    </row>
    <row r="7450">
      <c r="A7450" t="n">
        <v>106</v>
      </c>
      <c r="B7450" s="2" t="n">
        <v>44633</v>
      </c>
      <c r="C7450" t="n">
        <v>5300</v>
      </c>
      <c r="D7450" t="inlineStr">
        <is>
          <t>Soll sich der Kanton Obwalden dafür einsetzen, dass Geflüchtete aus Lagern direkt vor Ort (z.B. Griechenland) aufgenommen werden können (sogenannte Resettlement-Flüchtlinge)?</t>
        </is>
      </c>
      <c r="E7450" t="inlineStr">
        <is>
          <t>options4</t>
        </is>
      </c>
      <c r="F7450" t="n">
        <v>4333</v>
      </c>
      <c r="G7450" t="inlineStr">
        <is>
          <t>Migration &amp; Integration</t>
        </is>
      </c>
      <c r="H7450" t="inlineStr">
        <is>
          <t>Q01900</t>
        </is>
      </c>
      <c r="I7450" t="inlineStr">
        <is>
          <t>de</t>
        </is>
      </c>
      <c r="J7450" t="b">
        <v>1</v>
      </c>
      <c r="K7450" t="inlineStr">
        <is>
          <t>afa01256f4c4ab8633b3cc56c2bd7360</t>
        </is>
      </c>
      <c r="L7450" t="inlineStr">
        <is>
          <t>afa01256f4c4ab8633b3cc56c2bd7360</t>
        </is>
      </c>
      <c r="M7450" t="n">
        <v>472</v>
      </c>
      <c r="N7450" t="n">
        <v>472</v>
      </c>
    </row>
    <row r="7451">
      <c r="A7451" t="n">
        <v>512</v>
      </c>
      <c r="B7451" s="2" t="n">
        <v>44633</v>
      </c>
      <c r="C7451" t="n">
        <v>5301</v>
      </c>
      <c r="D7451" t="inlineStr">
        <is>
          <t>Soll sich der Kanton Obwalden dafür einsetzen, dass Geflüchtete aus Lagern direkt vor Ort (z.B. Griechenland) aufgenommen werden können (sogenannte Resettlement-Flüchtlinge)?</t>
        </is>
      </c>
      <c r="E7451" t="inlineStr">
        <is>
          <t>options4</t>
        </is>
      </c>
      <c r="F7451" t="n">
        <v>4336</v>
      </c>
      <c r="G7451" t="inlineStr">
        <is>
          <t>Migration &amp; Integration</t>
        </is>
      </c>
      <c r="H7451" t="inlineStr">
        <is>
          <t>Q02543</t>
        </is>
      </c>
      <c r="I7451" t="inlineStr">
        <is>
          <t>de</t>
        </is>
      </c>
      <c r="J7451" t="b">
        <v>1</v>
      </c>
      <c r="K7451" t="inlineStr">
        <is>
          <t>afa01256f4c4ab8633b3cc56c2bd7360</t>
        </is>
      </c>
      <c r="L7451" t="inlineStr">
        <is>
          <t>afa01256f4c4ab8633b3cc56c2bd7360</t>
        </is>
      </c>
      <c r="M7451" t="n">
        <v>472</v>
      </c>
      <c r="N7451" t="n">
        <v>472</v>
      </c>
    </row>
    <row r="7453">
      <c r="A7453" s="1">
        <f>== Cluster 471 – 2 Fragen – alle Fragen identisch ===</f>
        <v/>
      </c>
      <c r="B7453" s="1" t="n"/>
      <c r="C7453" s="1" t="n"/>
      <c r="D7453" s="1" t="n"/>
      <c r="E7453" s="1" t="n"/>
      <c r="F7453" s="1" t="n"/>
      <c r="G7453" s="1" t="n"/>
      <c r="H7453" s="1" t="n"/>
      <c r="I7453" s="1" t="n"/>
      <c r="J7453" s="1" t="n"/>
      <c r="K7453" s="1" t="n"/>
      <c r="L7453" s="1" t="n"/>
      <c r="M7453" s="1" t="n"/>
      <c r="N7453" s="1" t="n"/>
    </row>
    <row r="7454">
      <c r="A7454" t="inlineStr">
        <is>
          <t>ID_Wahl</t>
        </is>
      </c>
      <c r="B7454" t="inlineStr">
        <is>
          <t>Datum</t>
        </is>
      </c>
      <c r="C7454" t="inlineStr">
        <is>
          <t>Frage_ID</t>
        </is>
      </c>
      <c r="D7454" t="inlineStr">
        <is>
          <t>Frage_Text</t>
        </is>
      </c>
      <c r="E7454" t="inlineStr">
        <is>
          <t>Frage_Typ</t>
        </is>
      </c>
      <c r="F7454" t="inlineStr">
        <is>
          <t>Bereich_ID</t>
        </is>
      </c>
      <c r="G7454" t="inlineStr">
        <is>
          <t>Bereich</t>
        </is>
      </c>
      <c r="H7454" t="inlineStr">
        <is>
          <t>ID_gesamt</t>
        </is>
      </c>
      <c r="I7454" t="inlineStr">
        <is>
          <t>Sprache</t>
        </is>
      </c>
      <c r="J7454" t="inlineStr">
        <is>
          <t>Duplikat</t>
        </is>
      </c>
      <c r="K7454" t="inlineStr">
        <is>
          <t>Frage_Hash</t>
        </is>
      </c>
      <c r="L7454" t="inlineStr">
        <is>
          <t>Duplikat_Gruppe</t>
        </is>
      </c>
      <c r="M7454" t="inlineStr">
        <is>
          <t>Cluster_Duplikate</t>
        </is>
      </c>
      <c r="N7454" t="inlineStr">
        <is>
          <t>Cluster_Final</t>
        </is>
      </c>
    </row>
    <row r="7455">
      <c r="A7455" t="n">
        <v>106</v>
      </c>
      <c r="B7455" s="2" t="n">
        <v>44633</v>
      </c>
      <c r="C7455" t="n">
        <v>5296</v>
      </c>
      <c r="D7455" t="inlineStr">
        <is>
          <t>Sollen Ausländer/-innen, die seit mindestens zehn Jahren in der Schweiz leben, in Obwalden das Stimm- und Wahlrecht auf Gemeindeebene erhalten?</t>
        </is>
      </c>
      <c r="E7455" t="inlineStr">
        <is>
          <t>options4</t>
        </is>
      </c>
      <c r="F7455" t="n">
        <v>4333</v>
      </c>
      <c r="G7455" t="inlineStr">
        <is>
          <t>Migration &amp; Integration</t>
        </is>
      </c>
      <c r="H7455" t="inlineStr">
        <is>
          <t>Q01898</t>
        </is>
      </c>
      <c r="I7455" t="inlineStr">
        <is>
          <t>de</t>
        </is>
      </c>
      <c r="J7455" t="b">
        <v>1</v>
      </c>
      <c r="K7455" t="inlineStr">
        <is>
          <t>3db314d300b81ec1712936310ecf9aec</t>
        </is>
      </c>
      <c r="L7455" t="inlineStr">
        <is>
          <t>3db314d300b81ec1712936310ecf9aec</t>
        </is>
      </c>
      <c r="M7455" t="n">
        <v>471</v>
      </c>
      <c r="N7455" t="n">
        <v>471</v>
      </c>
    </row>
    <row r="7456">
      <c r="A7456" t="n">
        <v>512</v>
      </c>
      <c r="B7456" s="2" t="n">
        <v>44633</v>
      </c>
      <c r="C7456" t="n">
        <v>5297</v>
      </c>
      <c r="D7456" t="inlineStr">
        <is>
          <t>Sollen Ausländer/-innen, die seit mindestens zehn Jahren in der Schweiz leben, in Obwalden das Stimm- und Wahlrecht auf Gemeindeebene erhalten?</t>
        </is>
      </c>
      <c r="E7456" t="inlineStr">
        <is>
          <t>options4</t>
        </is>
      </c>
      <c r="F7456" t="n">
        <v>4336</v>
      </c>
      <c r="G7456" t="inlineStr">
        <is>
          <t>Migration &amp; Integration</t>
        </is>
      </c>
      <c r="H7456" t="inlineStr">
        <is>
          <t>Q02541</t>
        </is>
      </c>
      <c r="I7456" t="inlineStr">
        <is>
          <t>de</t>
        </is>
      </c>
      <c r="J7456" t="b">
        <v>1</v>
      </c>
      <c r="K7456" t="inlineStr">
        <is>
          <t>3db314d300b81ec1712936310ecf9aec</t>
        </is>
      </c>
      <c r="L7456" t="inlineStr">
        <is>
          <t>3db314d300b81ec1712936310ecf9aec</t>
        </is>
      </c>
      <c r="M7456" t="n">
        <v>471</v>
      </c>
      <c r="N7456" t="n">
        <v>471</v>
      </c>
    </row>
    <row r="7458">
      <c r="A7458" s="1">
        <f>== Cluster 470 – 2 Fragen – alle Fragen identisch ===</f>
        <v/>
      </c>
      <c r="B7458" s="1" t="n"/>
      <c r="C7458" s="1" t="n"/>
      <c r="D7458" s="1" t="n"/>
      <c r="E7458" s="1" t="n"/>
      <c r="F7458" s="1" t="n"/>
      <c r="G7458" s="1" t="n"/>
      <c r="H7458" s="1" t="n"/>
      <c r="I7458" s="1" t="n"/>
      <c r="J7458" s="1" t="n"/>
      <c r="K7458" s="1" t="n"/>
      <c r="L7458" s="1" t="n"/>
      <c r="M7458" s="1" t="n"/>
      <c r="N7458" s="1" t="n"/>
    </row>
    <row r="7459">
      <c r="A7459" t="inlineStr">
        <is>
          <t>ID_Wahl</t>
        </is>
      </c>
      <c r="B7459" t="inlineStr">
        <is>
          <t>Datum</t>
        </is>
      </c>
      <c r="C7459" t="inlineStr">
        <is>
          <t>Frage_ID</t>
        </is>
      </c>
      <c r="D7459" t="inlineStr">
        <is>
          <t>Frage_Text</t>
        </is>
      </c>
      <c r="E7459" t="inlineStr">
        <is>
          <t>Frage_Typ</t>
        </is>
      </c>
      <c r="F7459" t="inlineStr">
        <is>
          <t>Bereich_ID</t>
        </is>
      </c>
      <c r="G7459" t="inlineStr">
        <is>
          <t>Bereich</t>
        </is>
      </c>
      <c r="H7459" t="inlineStr">
        <is>
          <t>ID_gesamt</t>
        </is>
      </c>
      <c r="I7459" t="inlineStr">
        <is>
          <t>Sprache</t>
        </is>
      </c>
      <c r="J7459" t="inlineStr">
        <is>
          <t>Duplikat</t>
        </is>
      </c>
      <c r="K7459" t="inlineStr">
        <is>
          <t>Frage_Hash</t>
        </is>
      </c>
      <c r="L7459" t="inlineStr">
        <is>
          <t>Duplikat_Gruppe</t>
        </is>
      </c>
      <c r="M7459" t="inlineStr">
        <is>
          <t>Cluster_Duplikate</t>
        </is>
      </c>
      <c r="N7459" t="inlineStr">
        <is>
          <t>Cluster_Final</t>
        </is>
      </c>
    </row>
    <row r="7460">
      <c r="A7460" t="n">
        <v>106</v>
      </c>
      <c r="B7460" s="2" t="n">
        <v>44633</v>
      </c>
      <c r="C7460" t="n">
        <v>5294</v>
      </c>
      <c r="D7460" t="inlineStr">
        <is>
          <t>Soll der Kanton Ausländer/-innen bei der Integration stärker unterstützen (z.B. durch zusätzliche Sozialarbeiter/- innen)?</t>
        </is>
      </c>
      <c r="E7460" t="inlineStr">
        <is>
          <t>options4</t>
        </is>
      </c>
      <c r="F7460" t="n">
        <v>4333</v>
      </c>
      <c r="G7460" t="inlineStr">
        <is>
          <t>Migration &amp; Integration</t>
        </is>
      </c>
      <c r="H7460" t="inlineStr">
        <is>
          <t>Q01897</t>
        </is>
      </c>
      <c r="I7460" t="inlineStr">
        <is>
          <t>de</t>
        </is>
      </c>
      <c r="J7460" t="b">
        <v>1</v>
      </c>
      <c r="K7460" t="inlineStr">
        <is>
          <t>ece1c1c6ed30efa780d900030b18af06</t>
        </is>
      </c>
      <c r="L7460" t="inlineStr">
        <is>
          <t>ece1c1c6ed30efa780d900030b18af06</t>
        </is>
      </c>
      <c r="M7460" t="n">
        <v>470</v>
      </c>
      <c r="N7460" t="n">
        <v>470</v>
      </c>
    </row>
    <row r="7461">
      <c r="A7461" t="n">
        <v>512</v>
      </c>
      <c r="B7461" s="2" t="n">
        <v>44633</v>
      </c>
      <c r="C7461" t="n">
        <v>5295</v>
      </c>
      <c r="D7461" t="inlineStr">
        <is>
          <t>Soll der Kanton Ausländer/-innen bei der Integration stärker unterstützen (z.B. durch zusätzliche Sozialarbeiter/- innen)?</t>
        </is>
      </c>
      <c r="E7461" t="inlineStr">
        <is>
          <t>options4</t>
        </is>
      </c>
      <c r="F7461" t="n">
        <v>4336</v>
      </c>
      <c r="G7461" t="inlineStr">
        <is>
          <t>Migration &amp; Integration</t>
        </is>
      </c>
      <c r="H7461" t="inlineStr">
        <is>
          <t>Q02540</t>
        </is>
      </c>
      <c r="I7461" t="inlineStr">
        <is>
          <t>de</t>
        </is>
      </c>
      <c r="J7461" t="b">
        <v>1</v>
      </c>
      <c r="K7461" t="inlineStr">
        <is>
          <t>ece1c1c6ed30efa780d900030b18af06</t>
        </is>
      </c>
      <c r="L7461" t="inlineStr">
        <is>
          <t>ece1c1c6ed30efa780d900030b18af06</t>
        </is>
      </c>
      <c r="M7461" t="n">
        <v>470</v>
      </c>
      <c r="N7461" t="n">
        <v>470</v>
      </c>
    </row>
    <row r="7463">
      <c r="A7463" s="1">
        <f>== Cluster 469 – 2 Fragen – alle Fragen identisch ===</f>
        <v/>
      </c>
      <c r="B7463" s="1" t="n"/>
      <c r="C7463" s="1" t="n"/>
      <c r="D7463" s="1" t="n"/>
      <c r="E7463" s="1" t="n"/>
      <c r="F7463" s="1" t="n"/>
      <c r="G7463" s="1" t="n"/>
      <c r="H7463" s="1" t="n"/>
      <c r="I7463" s="1" t="n"/>
      <c r="J7463" s="1" t="n"/>
      <c r="K7463" s="1" t="n"/>
      <c r="L7463" s="1" t="n"/>
      <c r="M7463" s="1" t="n"/>
      <c r="N7463" s="1" t="n"/>
    </row>
    <row r="7464">
      <c r="A7464" t="inlineStr">
        <is>
          <t>ID_Wahl</t>
        </is>
      </c>
      <c r="B7464" t="inlineStr">
        <is>
          <t>Datum</t>
        </is>
      </c>
      <c r="C7464" t="inlineStr">
        <is>
          <t>Frage_ID</t>
        </is>
      </c>
      <c r="D7464" t="inlineStr">
        <is>
          <t>Frage_Text</t>
        </is>
      </c>
      <c r="E7464" t="inlineStr">
        <is>
          <t>Frage_Typ</t>
        </is>
      </c>
      <c r="F7464" t="inlineStr">
        <is>
          <t>Bereich_ID</t>
        </is>
      </c>
      <c r="G7464" t="inlineStr">
        <is>
          <t>Bereich</t>
        </is>
      </c>
      <c r="H7464" t="inlineStr">
        <is>
          <t>ID_gesamt</t>
        </is>
      </c>
      <c r="I7464" t="inlineStr">
        <is>
          <t>Sprache</t>
        </is>
      </c>
      <c r="J7464" t="inlineStr">
        <is>
          <t>Duplikat</t>
        </is>
      </c>
      <c r="K7464" t="inlineStr">
        <is>
          <t>Frage_Hash</t>
        </is>
      </c>
      <c r="L7464" t="inlineStr">
        <is>
          <t>Duplikat_Gruppe</t>
        </is>
      </c>
      <c r="M7464" t="inlineStr">
        <is>
          <t>Cluster_Duplikate</t>
        </is>
      </c>
      <c r="N7464" t="inlineStr">
        <is>
          <t>Cluster_Final</t>
        </is>
      </c>
    </row>
    <row r="7465">
      <c r="A7465" t="n">
        <v>106</v>
      </c>
      <c r="B7465" s="2" t="n">
        <v>44633</v>
      </c>
      <c r="C7465" t="n">
        <v>5290</v>
      </c>
      <c r="D7465" t="inlineStr">
        <is>
          <t>Soll der aktuell geltende Stichtag (31. Juli) für den Eintritt in den Kindergarten früher angesetzt werden (Erhöhung des Mindestalters zur Einschulung)?</t>
        </is>
      </c>
      <c r="E7465" t="inlineStr">
        <is>
          <t>options4</t>
        </is>
      </c>
      <c r="F7465" t="n">
        <v>4959</v>
      </c>
      <c r="G7465" t="inlineStr">
        <is>
          <t>Bildung &amp; Schule</t>
        </is>
      </c>
      <c r="H7465" t="inlineStr">
        <is>
          <t>Q01895</t>
        </is>
      </c>
      <c r="I7465" t="inlineStr">
        <is>
          <t>de</t>
        </is>
      </c>
      <c r="J7465" t="b">
        <v>1</v>
      </c>
      <c r="K7465" t="inlineStr">
        <is>
          <t>93201067973170e49dafc58da0ff24e0</t>
        </is>
      </c>
      <c r="L7465" t="inlineStr">
        <is>
          <t>93201067973170e49dafc58da0ff24e0</t>
        </is>
      </c>
      <c r="M7465" t="n">
        <v>469</v>
      </c>
      <c r="N7465" t="n">
        <v>469</v>
      </c>
    </row>
    <row r="7466">
      <c r="A7466" t="n">
        <v>512</v>
      </c>
      <c r="B7466" s="2" t="n">
        <v>44633</v>
      </c>
      <c r="C7466" t="n">
        <v>5291</v>
      </c>
      <c r="D7466" t="inlineStr">
        <is>
          <t>Soll der aktuell geltende Stichtag (31. Juli) für den Eintritt in den Kindergarten früher angesetzt werden (Erhöhung des Mindestalters zur Einschulung)?</t>
        </is>
      </c>
      <c r="E7466" t="inlineStr">
        <is>
          <t>options4</t>
        </is>
      </c>
      <c r="F7466" t="n">
        <v>4962</v>
      </c>
      <c r="G7466" t="inlineStr">
        <is>
          <t>Bildung &amp; Schule</t>
        </is>
      </c>
      <c r="H7466" t="inlineStr">
        <is>
          <t>Q02538</t>
        </is>
      </c>
      <c r="I7466" t="inlineStr">
        <is>
          <t>de</t>
        </is>
      </c>
      <c r="J7466" t="b">
        <v>1</v>
      </c>
      <c r="K7466" t="inlineStr">
        <is>
          <t>93201067973170e49dafc58da0ff24e0</t>
        </is>
      </c>
      <c r="L7466" t="inlineStr">
        <is>
          <t>93201067973170e49dafc58da0ff24e0</t>
        </is>
      </c>
      <c r="M7466" t="n">
        <v>469</v>
      </c>
      <c r="N7466" t="n">
        <v>469</v>
      </c>
    </row>
    <row r="7468">
      <c r="A7468" s="1">
        <f>== Cluster 468 – 2 Fragen – alle Fragen identisch ===</f>
        <v/>
      </c>
      <c r="B7468" s="1" t="n"/>
      <c r="C7468" s="1" t="n"/>
      <c r="D7468" s="1" t="n"/>
      <c r="E7468" s="1" t="n"/>
      <c r="F7468" s="1" t="n"/>
      <c r="G7468" s="1" t="n"/>
      <c r="H7468" s="1" t="n"/>
      <c r="I7468" s="1" t="n"/>
      <c r="J7468" s="1" t="n"/>
      <c r="K7468" s="1" t="n"/>
      <c r="L7468" s="1" t="n"/>
      <c r="M7468" s="1" t="n"/>
      <c r="N7468" s="1" t="n"/>
    </row>
    <row r="7469">
      <c r="A7469" t="inlineStr">
        <is>
          <t>ID_Wahl</t>
        </is>
      </c>
      <c r="B7469" t="inlineStr">
        <is>
          <t>Datum</t>
        </is>
      </c>
      <c r="C7469" t="inlineStr">
        <is>
          <t>Frage_ID</t>
        </is>
      </c>
      <c r="D7469" t="inlineStr">
        <is>
          <t>Frage_Text</t>
        </is>
      </c>
      <c r="E7469" t="inlineStr">
        <is>
          <t>Frage_Typ</t>
        </is>
      </c>
      <c r="F7469" t="inlineStr">
        <is>
          <t>Bereich_ID</t>
        </is>
      </c>
      <c r="G7469" t="inlineStr">
        <is>
          <t>Bereich</t>
        </is>
      </c>
      <c r="H7469" t="inlineStr">
        <is>
          <t>ID_gesamt</t>
        </is>
      </c>
      <c r="I7469" t="inlineStr">
        <is>
          <t>Sprache</t>
        </is>
      </c>
      <c r="J7469" t="inlineStr">
        <is>
          <t>Duplikat</t>
        </is>
      </c>
      <c r="K7469" t="inlineStr">
        <is>
          <t>Frage_Hash</t>
        </is>
      </c>
      <c r="L7469" t="inlineStr">
        <is>
          <t>Duplikat_Gruppe</t>
        </is>
      </c>
      <c r="M7469" t="inlineStr">
        <is>
          <t>Cluster_Duplikate</t>
        </is>
      </c>
      <c r="N7469" t="inlineStr">
        <is>
          <t>Cluster_Final</t>
        </is>
      </c>
    </row>
    <row r="7470">
      <c r="A7470" t="n">
        <v>106</v>
      </c>
      <c r="B7470" s="2" t="n">
        <v>44633</v>
      </c>
      <c r="C7470" t="n">
        <v>5282</v>
      </c>
      <c r="D7470" t="inlineStr">
        <is>
          <t>Würden Sie die Einführung von kantonalen Ergänzungsleistungen für Familien mit tiefem Einkommen begrüssen?</t>
        </is>
      </c>
      <c r="E7470" t="inlineStr">
        <is>
          <t>options4</t>
        </is>
      </c>
      <c r="F7470" t="n">
        <v>4896</v>
      </c>
      <c r="G7470" t="inlineStr">
        <is>
          <t>Sozialstaat, Familie &amp; Gesundheit</t>
        </is>
      </c>
      <c r="H7470" t="inlineStr">
        <is>
          <t>Q01891</t>
        </is>
      </c>
      <c r="I7470" t="inlineStr">
        <is>
          <t>de</t>
        </is>
      </c>
      <c r="J7470" t="b">
        <v>1</v>
      </c>
      <c r="K7470" t="inlineStr">
        <is>
          <t>ea7a80a3439863e0e177b3b39f1a9205</t>
        </is>
      </c>
      <c r="L7470" t="inlineStr">
        <is>
          <t>ea7a80a3439863e0e177b3b39f1a9205</t>
        </is>
      </c>
      <c r="M7470" t="n">
        <v>468</v>
      </c>
      <c r="N7470" t="n">
        <v>468</v>
      </c>
    </row>
    <row r="7471">
      <c r="A7471" t="n">
        <v>512</v>
      </c>
      <c r="B7471" s="2" t="n">
        <v>44633</v>
      </c>
      <c r="C7471" t="n">
        <v>5283</v>
      </c>
      <c r="D7471" t="inlineStr">
        <is>
          <t>Würden Sie die Einführung von kantonalen Ergänzungsleistungen für Familien mit tiefem Einkommen begrüssen?</t>
        </is>
      </c>
      <c r="E7471" t="inlineStr">
        <is>
          <t>options4</t>
        </is>
      </c>
      <c r="F7471" t="n">
        <v>4899</v>
      </c>
      <c r="G7471" t="inlineStr">
        <is>
          <t>Sozialstaat, Familie &amp; Gesundheit</t>
        </is>
      </c>
      <c r="H7471" t="inlineStr">
        <is>
          <t>Q02534</t>
        </is>
      </c>
      <c r="I7471" t="inlineStr">
        <is>
          <t>de</t>
        </is>
      </c>
      <c r="J7471" t="b">
        <v>1</v>
      </c>
      <c r="K7471" t="inlineStr">
        <is>
          <t>ea7a80a3439863e0e177b3b39f1a9205</t>
        </is>
      </c>
      <c r="L7471" t="inlineStr">
        <is>
          <t>ea7a80a3439863e0e177b3b39f1a9205</t>
        </is>
      </c>
      <c r="M7471" t="n">
        <v>468</v>
      </c>
      <c r="N7471" t="n">
        <v>468</v>
      </c>
    </row>
    <row r="7473">
      <c r="A7473" s="1">
        <f>== Cluster 467 – 2 Fragen – alle Fragen identisch ===</f>
        <v/>
      </c>
      <c r="B7473" s="1" t="n"/>
      <c r="C7473" s="1" t="n"/>
      <c r="D7473" s="1" t="n"/>
      <c r="E7473" s="1" t="n"/>
      <c r="F7473" s="1" t="n"/>
      <c r="G7473" s="1" t="n"/>
      <c r="H7473" s="1" t="n"/>
      <c r="I7473" s="1" t="n"/>
      <c r="J7473" s="1" t="n"/>
      <c r="K7473" s="1" t="n"/>
      <c r="L7473" s="1" t="n"/>
      <c r="M7473" s="1" t="n"/>
      <c r="N7473" s="1" t="n"/>
    </row>
    <row r="7474">
      <c r="A7474" t="inlineStr">
        <is>
          <t>ID_Wahl</t>
        </is>
      </c>
      <c r="B7474" t="inlineStr">
        <is>
          <t>Datum</t>
        </is>
      </c>
      <c r="C7474" t="inlineStr">
        <is>
          <t>Frage_ID</t>
        </is>
      </c>
      <c r="D7474" t="inlineStr">
        <is>
          <t>Frage_Text</t>
        </is>
      </c>
      <c r="E7474" t="inlineStr">
        <is>
          <t>Frage_Typ</t>
        </is>
      </c>
      <c r="F7474" t="inlineStr">
        <is>
          <t>Bereich_ID</t>
        </is>
      </c>
      <c r="G7474" t="inlineStr">
        <is>
          <t>Bereich</t>
        </is>
      </c>
      <c r="H7474" t="inlineStr">
        <is>
          <t>ID_gesamt</t>
        </is>
      </c>
      <c r="I7474" t="inlineStr">
        <is>
          <t>Sprache</t>
        </is>
      </c>
      <c r="J7474" t="inlineStr">
        <is>
          <t>Duplikat</t>
        </is>
      </c>
      <c r="K7474" t="inlineStr">
        <is>
          <t>Frage_Hash</t>
        </is>
      </c>
      <c r="L7474" t="inlineStr">
        <is>
          <t>Duplikat_Gruppe</t>
        </is>
      </c>
      <c r="M7474" t="inlineStr">
        <is>
          <t>Cluster_Duplikate</t>
        </is>
      </c>
      <c r="N7474" t="inlineStr">
        <is>
          <t>Cluster_Final</t>
        </is>
      </c>
    </row>
    <row r="7475">
      <c r="A7475" t="n">
        <v>106</v>
      </c>
      <c r="B7475" s="2" t="n">
        <v>44633</v>
      </c>
      <c r="C7475" t="n">
        <v>5280</v>
      </c>
      <c r="D7475" t="inlineStr">
        <is>
          <t>Soll der Kanton Hausarztpraxen finanziell unterstützen (z.B. durch steuerliche Vorteile oder Anschubfinanzirungen bei der Übernahme von Praxen)?</t>
        </is>
      </c>
      <c r="E7475" t="inlineStr">
        <is>
          <t>options4</t>
        </is>
      </c>
      <c r="F7475" t="n">
        <v>4896</v>
      </c>
      <c r="G7475" t="inlineStr">
        <is>
          <t>Sozialstaat, Familie &amp; Gesundheit</t>
        </is>
      </c>
      <c r="H7475" t="inlineStr">
        <is>
          <t>Q01890</t>
        </is>
      </c>
      <c r="I7475" t="inlineStr">
        <is>
          <t>de</t>
        </is>
      </c>
      <c r="J7475" t="b">
        <v>1</v>
      </c>
      <c r="K7475" t="inlineStr">
        <is>
          <t>5a6058c648c86074a74b24fa62c06769</t>
        </is>
      </c>
      <c r="L7475" t="inlineStr">
        <is>
          <t>5a6058c648c86074a74b24fa62c06769</t>
        </is>
      </c>
      <c r="M7475" t="n">
        <v>467</v>
      </c>
      <c r="N7475" t="n">
        <v>467</v>
      </c>
    </row>
    <row r="7476">
      <c r="A7476" t="n">
        <v>512</v>
      </c>
      <c r="B7476" s="2" t="n">
        <v>44633</v>
      </c>
      <c r="C7476" t="n">
        <v>5281</v>
      </c>
      <c r="D7476" t="inlineStr">
        <is>
          <t>Soll der Kanton Hausarztpraxen finanziell unterstützen (z.B. durch steuerliche Vorteile oder Anschubfinanzirungen bei der Übernahme von Praxen)?</t>
        </is>
      </c>
      <c r="E7476" t="inlineStr">
        <is>
          <t>options4</t>
        </is>
      </c>
      <c r="F7476" t="n">
        <v>4899</v>
      </c>
      <c r="G7476" t="inlineStr">
        <is>
          <t>Sozialstaat, Familie &amp; Gesundheit</t>
        </is>
      </c>
      <c r="H7476" t="inlineStr">
        <is>
          <t>Q02533</t>
        </is>
      </c>
      <c r="I7476" t="inlineStr">
        <is>
          <t>de</t>
        </is>
      </c>
      <c r="J7476" t="b">
        <v>1</v>
      </c>
      <c r="K7476" t="inlineStr">
        <is>
          <t>5a6058c648c86074a74b24fa62c06769</t>
        </is>
      </c>
      <c r="L7476" t="inlineStr">
        <is>
          <t>5a6058c648c86074a74b24fa62c06769</t>
        </is>
      </c>
      <c r="M7476" t="n">
        <v>467</v>
      </c>
      <c r="N7476" t="n">
        <v>467</v>
      </c>
    </row>
    <row r="7478">
      <c r="A7478" s="1">
        <f>== Cluster 466 – 2 Fragen – alle Fragen identisch ===</f>
        <v/>
      </c>
      <c r="B7478" s="1" t="n"/>
      <c r="C7478" s="1" t="n"/>
      <c r="D7478" s="1" t="n"/>
      <c r="E7478" s="1" t="n"/>
      <c r="F7478" s="1" t="n"/>
      <c r="G7478" s="1" t="n"/>
      <c r="H7478" s="1" t="n"/>
      <c r="I7478" s="1" t="n"/>
      <c r="J7478" s="1" t="n"/>
      <c r="K7478" s="1" t="n"/>
      <c r="L7478" s="1" t="n"/>
      <c r="M7478" s="1" t="n"/>
      <c r="N7478" s="1" t="n"/>
    </row>
    <row r="7479">
      <c r="A7479" t="inlineStr">
        <is>
          <t>ID_Wahl</t>
        </is>
      </c>
      <c r="B7479" t="inlineStr">
        <is>
          <t>Datum</t>
        </is>
      </c>
      <c r="C7479" t="inlineStr">
        <is>
          <t>Frage_ID</t>
        </is>
      </c>
      <c r="D7479" t="inlineStr">
        <is>
          <t>Frage_Text</t>
        </is>
      </c>
      <c r="E7479" t="inlineStr">
        <is>
          <t>Frage_Typ</t>
        </is>
      </c>
      <c r="F7479" t="inlineStr">
        <is>
          <t>Bereich_ID</t>
        </is>
      </c>
      <c r="G7479" t="inlineStr">
        <is>
          <t>Bereich</t>
        </is>
      </c>
      <c r="H7479" t="inlineStr">
        <is>
          <t>ID_gesamt</t>
        </is>
      </c>
      <c r="I7479" t="inlineStr">
        <is>
          <t>Sprache</t>
        </is>
      </c>
      <c r="J7479" t="inlineStr">
        <is>
          <t>Duplikat</t>
        </is>
      </c>
      <c r="K7479" t="inlineStr">
        <is>
          <t>Frage_Hash</t>
        </is>
      </c>
      <c r="L7479" t="inlineStr">
        <is>
          <t>Duplikat_Gruppe</t>
        </is>
      </c>
      <c r="M7479" t="inlineStr">
        <is>
          <t>Cluster_Duplikate</t>
        </is>
      </c>
      <c r="N7479" t="inlineStr">
        <is>
          <t>Cluster_Final</t>
        </is>
      </c>
    </row>
    <row r="7480">
      <c r="A7480" t="n">
        <v>106</v>
      </c>
      <c r="B7480" s="2" t="n">
        <v>44633</v>
      </c>
      <c r="C7480" t="n">
        <v>5278</v>
      </c>
      <c r="D7480" t="inlineStr">
        <is>
          <t>Soll das Kantonsspital Obwalden zu einem medizinischen Zentrum für die ambulante Versorgung umgewandelt werden (Spital "light")?</t>
        </is>
      </c>
      <c r="E7480" t="inlineStr">
        <is>
          <t>options4</t>
        </is>
      </c>
      <c r="F7480" t="n">
        <v>4896</v>
      </c>
      <c r="G7480" t="inlineStr">
        <is>
          <t>Sozialstaat, Familie &amp; Gesundheit</t>
        </is>
      </c>
      <c r="H7480" t="inlineStr">
        <is>
          <t>Q01889</t>
        </is>
      </c>
      <c r="I7480" t="inlineStr">
        <is>
          <t>de</t>
        </is>
      </c>
      <c r="J7480" t="b">
        <v>1</v>
      </c>
      <c r="K7480" t="inlineStr">
        <is>
          <t>a6d739511105ab64ab7f01aa24cc9e80</t>
        </is>
      </c>
      <c r="L7480" t="inlineStr">
        <is>
          <t>a6d739511105ab64ab7f01aa24cc9e80</t>
        </is>
      </c>
      <c r="M7480" t="n">
        <v>466</v>
      </c>
      <c r="N7480" t="n">
        <v>466</v>
      </c>
    </row>
    <row r="7481">
      <c r="A7481" t="n">
        <v>512</v>
      </c>
      <c r="B7481" s="2" t="n">
        <v>44633</v>
      </c>
      <c r="C7481" t="n">
        <v>5279</v>
      </c>
      <c r="D7481" t="inlineStr">
        <is>
          <t>Soll das Kantonsspital Obwalden zu einem medizinischen Zentrum für die ambulante Versorgung umgewandelt werden (Spital "light")?</t>
        </is>
      </c>
      <c r="E7481" t="inlineStr">
        <is>
          <t>options4</t>
        </is>
      </c>
      <c r="F7481" t="n">
        <v>4899</v>
      </c>
      <c r="G7481" t="inlineStr">
        <is>
          <t>Sozialstaat, Familie &amp; Gesundheit</t>
        </is>
      </c>
      <c r="H7481" t="inlineStr">
        <is>
          <t>Q02532</t>
        </is>
      </c>
      <c r="I7481" t="inlineStr">
        <is>
          <t>de</t>
        </is>
      </c>
      <c r="J7481" t="b">
        <v>1</v>
      </c>
      <c r="K7481" t="inlineStr">
        <is>
          <t>a6d739511105ab64ab7f01aa24cc9e80</t>
        </is>
      </c>
      <c r="L7481" t="inlineStr">
        <is>
          <t>a6d739511105ab64ab7f01aa24cc9e80</t>
        </is>
      </c>
      <c r="M7481" t="n">
        <v>466</v>
      </c>
      <c r="N7481" t="n">
        <v>466</v>
      </c>
    </row>
    <row r="7483">
      <c r="A7483" s="1">
        <f>== Cluster 503 – 2 Fragen – alle Fragen identisch ===</f>
        <v/>
      </c>
      <c r="B7483" s="1" t="n"/>
      <c r="C7483" s="1" t="n"/>
      <c r="D7483" s="1" t="n"/>
      <c r="E7483" s="1" t="n"/>
      <c r="F7483" s="1" t="n"/>
      <c r="G7483" s="1" t="n"/>
      <c r="H7483" s="1" t="n"/>
      <c r="I7483" s="1" t="n"/>
      <c r="J7483" s="1" t="n"/>
      <c r="K7483" s="1" t="n"/>
      <c r="L7483" s="1" t="n"/>
      <c r="M7483" s="1" t="n"/>
      <c r="N7483" s="1" t="n"/>
    </row>
    <row r="7484">
      <c r="A7484" t="inlineStr">
        <is>
          <t>ID_Wahl</t>
        </is>
      </c>
      <c r="B7484" t="inlineStr">
        <is>
          <t>Datum</t>
        </is>
      </c>
      <c r="C7484" t="inlineStr">
        <is>
          <t>Frage_ID</t>
        </is>
      </c>
      <c r="D7484" t="inlineStr">
        <is>
          <t>Frage_Text</t>
        </is>
      </c>
      <c r="E7484" t="inlineStr">
        <is>
          <t>Frage_Typ</t>
        </is>
      </c>
      <c r="F7484" t="inlineStr">
        <is>
          <t>Bereich_ID</t>
        </is>
      </c>
      <c r="G7484" t="inlineStr">
        <is>
          <t>Bereich</t>
        </is>
      </c>
      <c r="H7484" t="inlineStr">
        <is>
          <t>ID_gesamt</t>
        </is>
      </c>
      <c r="I7484" t="inlineStr">
        <is>
          <t>Sprache</t>
        </is>
      </c>
      <c r="J7484" t="inlineStr">
        <is>
          <t>Duplikat</t>
        </is>
      </c>
      <c r="K7484" t="inlineStr">
        <is>
          <t>Frage_Hash</t>
        </is>
      </c>
      <c r="L7484" t="inlineStr">
        <is>
          <t>Duplikat_Gruppe</t>
        </is>
      </c>
      <c r="M7484" t="inlineStr">
        <is>
          <t>Cluster_Duplikate</t>
        </is>
      </c>
      <c r="N7484" t="inlineStr">
        <is>
          <t>Cluster_Final</t>
        </is>
      </c>
    </row>
    <row r="7485">
      <c r="A7485" t="n">
        <v>115</v>
      </c>
      <c r="B7485" s="2" t="n">
        <v>44836</v>
      </c>
      <c r="C7485" t="n">
        <v>6125</v>
      </c>
      <c r="D7485" t="inlineStr">
        <is>
          <t>Würden Sie eine Abschaffung der Kirchensteuer für Unternehmen befürworten?</t>
        </is>
      </c>
      <c r="E7485" t="inlineStr">
        <is>
          <t>options4</t>
        </is>
      </c>
      <c r="F7485" t="n">
        <v>4508</v>
      </c>
      <c r="G7485" t="inlineStr">
        <is>
          <t>Finanzen &amp; Steuern</t>
        </is>
      </c>
      <c r="H7485" t="inlineStr">
        <is>
          <t>Q02127</t>
        </is>
      </c>
      <c r="I7485" t="inlineStr">
        <is>
          <t>de</t>
        </is>
      </c>
      <c r="J7485" t="b">
        <v>1</v>
      </c>
      <c r="K7485" t="inlineStr">
        <is>
          <t>d4a02783c68dfb3b3832761719784c17</t>
        </is>
      </c>
      <c r="L7485" t="inlineStr">
        <is>
          <t>d4a02783c68dfb3b3832761719784c17</t>
        </is>
      </c>
      <c r="M7485" t="n">
        <v>503</v>
      </c>
      <c r="N7485" t="n">
        <v>503</v>
      </c>
    </row>
    <row r="7486">
      <c r="A7486" t="n">
        <v>1038</v>
      </c>
      <c r="B7486" s="2" t="n">
        <v>44969</v>
      </c>
      <c r="C7486" t="n">
        <v>31866</v>
      </c>
      <c r="D7486" t="inlineStr">
        <is>
          <t>Würden Sie eine Abschaffung der Kirchensteuer für Unternehmen befürworten?</t>
        </is>
      </c>
      <c r="E7486" t="inlineStr">
        <is>
          <t>options4</t>
        </is>
      </c>
      <c r="F7486" t="n">
        <v>11382</v>
      </c>
      <c r="G7486" t="inlineStr">
        <is>
          <t>Finanzen &amp; Steuern</t>
        </is>
      </c>
      <c r="H7486" t="inlineStr">
        <is>
          <t>Q02356</t>
        </is>
      </c>
      <c r="I7486" t="inlineStr">
        <is>
          <t>de</t>
        </is>
      </c>
      <c r="J7486" t="b">
        <v>1</v>
      </c>
      <c r="K7486" t="inlineStr">
        <is>
          <t>d4a02783c68dfb3b3832761719784c17</t>
        </is>
      </c>
      <c r="L7486" t="inlineStr">
        <is>
          <t>d4a02783c68dfb3b3832761719784c17</t>
        </is>
      </c>
      <c r="M7486" t="n">
        <v>503</v>
      </c>
      <c r="N7486" t="n">
        <v>503</v>
      </c>
    </row>
    <row r="7488">
      <c r="A7488" s="1">
        <f>== Cluster 465 – 2 Fragen – alle Fragen identisch ===</f>
        <v/>
      </c>
      <c r="B7488" s="1" t="n"/>
      <c r="C7488" s="1" t="n"/>
      <c r="D7488" s="1" t="n"/>
      <c r="E7488" s="1" t="n"/>
      <c r="F7488" s="1" t="n"/>
      <c r="G7488" s="1" t="n"/>
      <c r="H7488" s="1" t="n"/>
      <c r="I7488" s="1" t="n"/>
      <c r="J7488" s="1" t="n"/>
      <c r="K7488" s="1" t="n"/>
      <c r="L7488" s="1" t="n"/>
      <c r="M7488" s="1" t="n"/>
      <c r="N7488" s="1" t="n"/>
    </row>
    <row r="7489">
      <c r="A7489" t="inlineStr">
        <is>
          <t>ID_Wahl</t>
        </is>
      </c>
      <c r="B7489" t="inlineStr">
        <is>
          <t>Datum</t>
        </is>
      </c>
      <c r="C7489" t="inlineStr">
        <is>
          <t>Frage_ID</t>
        </is>
      </c>
      <c r="D7489" t="inlineStr">
        <is>
          <t>Frage_Text</t>
        </is>
      </c>
      <c r="E7489" t="inlineStr">
        <is>
          <t>Frage_Typ</t>
        </is>
      </c>
      <c r="F7489" t="inlineStr">
        <is>
          <t>Bereich_ID</t>
        </is>
      </c>
      <c r="G7489" t="inlineStr">
        <is>
          <t>Bereich</t>
        </is>
      </c>
      <c r="H7489" t="inlineStr">
        <is>
          <t>ID_gesamt</t>
        </is>
      </c>
      <c r="I7489" t="inlineStr">
        <is>
          <t>Sprache</t>
        </is>
      </c>
      <c r="J7489" t="inlineStr">
        <is>
          <t>Duplikat</t>
        </is>
      </c>
      <c r="K7489" t="inlineStr">
        <is>
          <t>Frage_Hash</t>
        </is>
      </c>
      <c r="L7489" t="inlineStr">
        <is>
          <t>Duplikat_Gruppe</t>
        </is>
      </c>
      <c r="M7489" t="inlineStr">
        <is>
          <t>Cluster_Duplikate</t>
        </is>
      </c>
      <c r="N7489" t="inlineStr">
        <is>
          <t>Cluster_Final</t>
        </is>
      </c>
    </row>
    <row r="7490">
      <c r="A7490" t="n">
        <v>106</v>
      </c>
      <c r="B7490" s="2" t="n">
        <v>44633</v>
      </c>
      <c r="C7490" t="n">
        <v>5276</v>
      </c>
      <c r="D7490" t="inlineStr">
        <is>
          <t>Soll der Kanton Obwalden Angebote zur Kinderbetreuung stärker fördern (mehr Krippenplätze, mehr finanzielle Unterstützung, verlängerte Öffnungszeiten usw.)?</t>
        </is>
      </c>
      <c r="E7490" t="inlineStr">
        <is>
          <t>options4</t>
        </is>
      </c>
      <c r="F7490" t="n">
        <v>4896</v>
      </c>
      <c r="G7490" t="inlineStr">
        <is>
          <t>Sozialstaat, Familie &amp; Gesundheit</t>
        </is>
      </c>
      <c r="H7490" t="inlineStr">
        <is>
          <t>Q01888</t>
        </is>
      </c>
      <c r="I7490" t="inlineStr">
        <is>
          <t>de</t>
        </is>
      </c>
      <c r="J7490" t="b">
        <v>1</v>
      </c>
      <c r="K7490" t="inlineStr">
        <is>
          <t>d5cf6ad720dbc1490771f2802761108a</t>
        </is>
      </c>
      <c r="L7490" t="inlineStr">
        <is>
          <t>d5cf6ad720dbc1490771f2802761108a</t>
        </is>
      </c>
      <c r="M7490" t="n">
        <v>465</v>
      </c>
      <c r="N7490" t="n">
        <v>465</v>
      </c>
    </row>
    <row r="7491">
      <c r="A7491" t="n">
        <v>512</v>
      </c>
      <c r="B7491" s="2" t="n">
        <v>44633</v>
      </c>
      <c r="C7491" t="n">
        <v>5277</v>
      </c>
      <c r="D7491" t="inlineStr">
        <is>
          <t>Soll der Kanton Obwalden Angebote zur Kinderbetreuung stärker fördern (mehr Krippenplätze, mehr finanzielle Unterstützung, verlängerte Öffnungszeiten usw.)?</t>
        </is>
      </c>
      <c r="E7491" t="inlineStr">
        <is>
          <t>options4</t>
        </is>
      </c>
      <c r="F7491" t="n">
        <v>4899</v>
      </c>
      <c r="G7491" t="inlineStr">
        <is>
          <t>Sozialstaat, Familie &amp; Gesundheit</t>
        </is>
      </c>
      <c r="H7491" t="inlineStr">
        <is>
          <t>Q02531</t>
        </is>
      </c>
      <c r="I7491" t="inlineStr">
        <is>
          <t>de</t>
        </is>
      </c>
      <c r="J7491" t="b">
        <v>1</v>
      </c>
      <c r="K7491" t="inlineStr">
        <is>
          <t>d5cf6ad720dbc1490771f2802761108a</t>
        </is>
      </c>
      <c r="L7491" t="inlineStr">
        <is>
          <t>d5cf6ad720dbc1490771f2802761108a</t>
        </is>
      </c>
      <c r="M7491" t="n">
        <v>465</v>
      </c>
      <c r="N7491" t="n">
        <v>465</v>
      </c>
    </row>
    <row r="7493">
      <c r="A7493" s="1">
        <f>== Cluster 464 – 2 Fragen – alle Fragen identisch ===</f>
        <v/>
      </c>
      <c r="B7493" s="1" t="n"/>
      <c r="C7493" s="1" t="n"/>
      <c r="D7493" s="1" t="n"/>
      <c r="E7493" s="1" t="n"/>
      <c r="F7493" s="1" t="n"/>
      <c r="G7493" s="1" t="n"/>
      <c r="H7493" s="1" t="n"/>
      <c r="I7493" s="1" t="n"/>
      <c r="J7493" s="1" t="n"/>
      <c r="K7493" s="1" t="n"/>
      <c r="L7493" s="1" t="n"/>
      <c r="M7493" s="1" t="n"/>
      <c r="N7493" s="1" t="n"/>
    </row>
    <row r="7494">
      <c r="A7494" t="inlineStr">
        <is>
          <t>ID_Wahl</t>
        </is>
      </c>
      <c r="B7494" t="inlineStr">
        <is>
          <t>Datum</t>
        </is>
      </c>
      <c r="C7494" t="inlineStr">
        <is>
          <t>Frage_ID</t>
        </is>
      </c>
      <c r="D7494" t="inlineStr">
        <is>
          <t>Frage_Text</t>
        </is>
      </c>
      <c r="E7494" t="inlineStr">
        <is>
          <t>Frage_Typ</t>
        </is>
      </c>
      <c r="F7494" t="inlineStr">
        <is>
          <t>Bereich_ID</t>
        </is>
      </c>
      <c r="G7494" t="inlineStr">
        <is>
          <t>Bereich</t>
        </is>
      </c>
      <c r="H7494" t="inlineStr">
        <is>
          <t>ID_gesamt</t>
        </is>
      </c>
      <c r="I7494" t="inlineStr">
        <is>
          <t>Sprache</t>
        </is>
      </c>
      <c r="J7494" t="inlineStr">
        <is>
          <t>Duplikat</t>
        </is>
      </c>
      <c r="K7494" t="inlineStr">
        <is>
          <t>Frage_Hash</t>
        </is>
      </c>
      <c r="L7494" t="inlineStr">
        <is>
          <t>Duplikat_Gruppe</t>
        </is>
      </c>
      <c r="M7494" t="inlineStr">
        <is>
          <t>Cluster_Duplikate</t>
        </is>
      </c>
      <c r="N7494" t="inlineStr">
        <is>
          <t>Cluster_Final</t>
        </is>
      </c>
    </row>
    <row r="7495">
      <c r="A7495" t="n">
        <v>106</v>
      </c>
      <c r="B7495" s="2" t="n">
        <v>44633</v>
      </c>
      <c r="C7495" t="n">
        <v>5274</v>
      </c>
      <c r="D7495" t="inlineStr">
        <is>
          <t>Soll der Kanton Obwalden mehr Geld für die Verbilligung der Krankenkassenprämien bereitstellen?</t>
        </is>
      </c>
      <c r="E7495" t="inlineStr">
        <is>
          <t>options4</t>
        </is>
      </c>
      <c r="F7495" t="n">
        <v>4896</v>
      </c>
      <c r="G7495" t="inlineStr">
        <is>
          <t>Sozialstaat, Familie &amp; Gesundheit</t>
        </is>
      </c>
      <c r="H7495" t="inlineStr">
        <is>
          <t>Q01887</t>
        </is>
      </c>
      <c r="I7495" t="inlineStr">
        <is>
          <t>de</t>
        </is>
      </c>
      <c r="J7495" t="b">
        <v>1</v>
      </c>
      <c r="K7495" t="inlineStr">
        <is>
          <t>c5908156ce8e342f65fec4fed4001b7e</t>
        </is>
      </c>
      <c r="L7495" t="inlineStr">
        <is>
          <t>c5908156ce8e342f65fec4fed4001b7e</t>
        </is>
      </c>
      <c r="M7495" t="n">
        <v>464</v>
      </c>
      <c r="N7495" t="n">
        <v>464</v>
      </c>
    </row>
    <row r="7496">
      <c r="A7496" t="n">
        <v>512</v>
      </c>
      <c r="B7496" s="2" t="n">
        <v>44633</v>
      </c>
      <c r="C7496" t="n">
        <v>5275</v>
      </c>
      <c r="D7496" t="inlineStr">
        <is>
          <t>Soll der Kanton Obwalden mehr Geld für die Verbilligung der Krankenkassenprämien bereitstellen?</t>
        </is>
      </c>
      <c r="E7496" t="inlineStr">
        <is>
          <t>options4</t>
        </is>
      </c>
      <c r="F7496" t="n">
        <v>4899</v>
      </c>
      <c r="G7496" t="inlineStr">
        <is>
          <t>Sozialstaat, Familie &amp; Gesundheit</t>
        </is>
      </c>
      <c r="H7496" t="inlineStr">
        <is>
          <t>Q02530</t>
        </is>
      </c>
      <c r="I7496" t="inlineStr">
        <is>
          <t>de</t>
        </is>
      </c>
      <c r="J7496" t="b">
        <v>1</v>
      </c>
      <c r="K7496" t="inlineStr">
        <is>
          <t>c5908156ce8e342f65fec4fed4001b7e</t>
        </is>
      </c>
      <c r="L7496" t="inlineStr">
        <is>
          <t>c5908156ce8e342f65fec4fed4001b7e</t>
        </is>
      </c>
      <c r="M7496" t="n">
        <v>464</v>
      </c>
      <c r="N7496" t="n">
        <v>464</v>
      </c>
    </row>
    <row r="7498">
      <c r="A7498" s="1">
        <f>== Cluster 455 – 2 Fragen – alle Fragen identisch ===</f>
        <v/>
      </c>
      <c r="B7498" s="1" t="n"/>
      <c r="C7498" s="1" t="n"/>
      <c r="D7498" s="1" t="n"/>
      <c r="E7498" s="1" t="n"/>
      <c r="F7498" s="1" t="n"/>
      <c r="G7498" s="1" t="n"/>
      <c r="H7498" s="1" t="n"/>
      <c r="I7498" s="1" t="n"/>
      <c r="J7498" s="1" t="n"/>
      <c r="K7498" s="1" t="n"/>
      <c r="L7498" s="1" t="n"/>
      <c r="M7498" s="1" t="n"/>
      <c r="N7498" s="1" t="n"/>
    </row>
    <row r="7499">
      <c r="A7499" t="inlineStr">
        <is>
          <t>ID_Wahl</t>
        </is>
      </c>
      <c r="B7499" t="inlineStr">
        <is>
          <t>Datum</t>
        </is>
      </c>
      <c r="C7499" t="inlineStr">
        <is>
          <t>Frage_ID</t>
        </is>
      </c>
      <c r="D7499" t="inlineStr">
        <is>
          <t>Frage_Text</t>
        </is>
      </c>
      <c r="E7499" t="inlineStr">
        <is>
          <t>Frage_Typ</t>
        </is>
      </c>
      <c r="F7499" t="inlineStr">
        <is>
          <t>Bereich_ID</t>
        </is>
      </c>
      <c r="G7499" t="inlineStr">
        <is>
          <t>Bereich</t>
        </is>
      </c>
      <c r="H7499" t="inlineStr">
        <is>
          <t>ID_gesamt</t>
        </is>
      </c>
      <c r="I7499" t="inlineStr">
        <is>
          <t>Sprache</t>
        </is>
      </c>
      <c r="J7499" t="inlineStr">
        <is>
          <t>Duplikat</t>
        </is>
      </c>
      <c r="K7499" t="inlineStr">
        <is>
          <t>Frage_Hash</t>
        </is>
      </c>
      <c r="L7499" t="inlineStr">
        <is>
          <t>Duplikat_Gruppe</t>
        </is>
      </c>
      <c r="M7499" t="inlineStr">
        <is>
          <t>Cluster_Duplikate</t>
        </is>
      </c>
      <c r="N7499" t="inlineStr">
        <is>
          <t>Cluster_Final</t>
        </is>
      </c>
    </row>
    <row r="7500">
      <c r="A7500" t="n">
        <v>102</v>
      </c>
      <c r="B7500" s="2" t="n">
        <v>44605</v>
      </c>
      <c r="C7500" t="n">
        <v>4955</v>
      </c>
      <c r="D7500" t="inlineStr">
        <is>
          <t>Befürworten Sie den Ausbau des Mobilfunknetzes nach 5G-Standard in der Schweiz?</t>
        </is>
      </c>
      <c r="E7500" t="inlineStr">
        <is>
          <t>options4</t>
        </is>
      </c>
      <c r="F7500" t="n">
        <v>5180</v>
      </c>
      <c r="G7500" t="inlineStr">
        <is>
          <t>Politisches System &amp; Digitalisierung</t>
        </is>
      </c>
      <c r="H7500" t="inlineStr">
        <is>
          <t>Q01817</t>
        </is>
      </c>
      <c r="I7500" t="inlineStr">
        <is>
          <t>de</t>
        </is>
      </c>
      <c r="J7500" t="b">
        <v>1</v>
      </c>
      <c r="K7500" t="inlineStr">
        <is>
          <t>754d5694921850109b0d78db83510763</t>
        </is>
      </c>
      <c r="L7500" t="inlineStr">
        <is>
          <t>754d5694921850109b0d78db83510763</t>
        </is>
      </c>
      <c r="M7500" t="n">
        <v>455</v>
      </c>
      <c r="N7500" t="n">
        <v>455</v>
      </c>
    </row>
    <row r="7501">
      <c r="A7501" t="n">
        <v>109</v>
      </c>
      <c r="B7501" s="2" t="n">
        <v>44647</v>
      </c>
      <c r="C7501" t="n">
        <v>5610</v>
      </c>
      <c r="D7501" t="inlineStr">
        <is>
          <t>Befürworten Sie den Ausbau des Mobilfunknetzes nach 5G-Standard in der Schweiz?</t>
        </is>
      </c>
      <c r="E7501" t="inlineStr">
        <is>
          <t>options4</t>
        </is>
      </c>
      <c r="F7501" t="n">
        <v>5570</v>
      </c>
      <c r="G7501" t="inlineStr">
        <is>
          <t>Politisches System &amp; Aussenbeziehungen</t>
        </is>
      </c>
      <c r="H7501" t="inlineStr">
        <is>
          <t>Q01977</t>
        </is>
      </c>
      <c r="I7501" t="inlineStr">
        <is>
          <t>de</t>
        </is>
      </c>
      <c r="J7501" t="b">
        <v>1</v>
      </c>
      <c r="K7501" t="inlineStr">
        <is>
          <t>754d5694921850109b0d78db83510763</t>
        </is>
      </c>
      <c r="L7501" t="inlineStr">
        <is>
          <t>754d5694921850109b0d78db83510763</t>
        </is>
      </c>
      <c r="M7501" t="n">
        <v>455</v>
      </c>
      <c r="N7501" t="n">
        <v>455</v>
      </c>
    </row>
    <row r="7503">
      <c r="A7503" s="1">
        <f>== Cluster 454 – 2 Fragen – alle Fragen identisch ===</f>
        <v/>
      </c>
      <c r="B7503" s="1" t="n"/>
      <c r="C7503" s="1" t="n"/>
      <c r="D7503" s="1" t="n"/>
      <c r="E7503" s="1" t="n"/>
      <c r="F7503" s="1" t="n"/>
      <c r="G7503" s="1" t="n"/>
      <c r="H7503" s="1" t="n"/>
      <c r="I7503" s="1" t="n"/>
      <c r="J7503" s="1" t="n"/>
      <c r="K7503" s="1" t="n"/>
      <c r="L7503" s="1" t="n"/>
      <c r="M7503" s="1" t="n"/>
      <c r="N7503" s="1" t="n"/>
    </row>
    <row r="7504">
      <c r="A7504" t="inlineStr">
        <is>
          <t>ID_Wahl</t>
        </is>
      </c>
      <c r="B7504" t="inlineStr">
        <is>
          <t>Datum</t>
        </is>
      </c>
      <c r="C7504" t="inlineStr">
        <is>
          <t>Frage_ID</t>
        </is>
      </c>
      <c r="D7504" t="inlineStr">
        <is>
          <t>Frage_Text</t>
        </is>
      </c>
      <c r="E7504" t="inlineStr">
        <is>
          <t>Frage_Typ</t>
        </is>
      </c>
      <c r="F7504" t="inlineStr">
        <is>
          <t>Bereich_ID</t>
        </is>
      </c>
      <c r="G7504" t="inlineStr">
        <is>
          <t>Bereich</t>
        </is>
      </c>
      <c r="H7504" t="inlineStr">
        <is>
          <t>ID_gesamt</t>
        </is>
      </c>
      <c r="I7504" t="inlineStr">
        <is>
          <t>Sprache</t>
        </is>
      </c>
      <c r="J7504" t="inlineStr">
        <is>
          <t>Duplikat</t>
        </is>
      </c>
      <c r="K7504" t="inlineStr">
        <is>
          <t>Frage_Hash</t>
        </is>
      </c>
      <c r="L7504" t="inlineStr">
        <is>
          <t>Duplikat_Gruppe</t>
        </is>
      </c>
      <c r="M7504" t="inlineStr">
        <is>
          <t>Cluster_Duplikate</t>
        </is>
      </c>
      <c r="N7504" t="inlineStr">
        <is>
          <t>Cluster_Final</t>
        </is>
      </c>
    </row>
    <row r="7505">
      <c r="A7505" t="n">
        <v>102</v>
      </c>
      <c r="B7505" s="2" t="n">
        <v>44605</v>
      </c>
      <c r="C7505" t="n">
        <v>4927</v>
      </c>
      <c r="D7505" t="inlineStr">
        <is>
          <t>Soll die Stadt den Langsamverkehr (z.B. Ausbau Velowege, breitere Trottoirs, sichere Strassenübergänge) zusätzlich fördern?</t>
        </is>
      </c>
      <c r="E7505" t="inlineStr">
        <is>
          <t>options4</t>
        </is>
      </c>
      <c r="F7505" t="n">
        <v>5414</v>
      </c>
      <c r="G7505" t="inlineStr">
        <is>
          <t>Verkehr &amp; Infrastruktur</t>
        </is>
      </c>
      <c r="H7505" t="inlineStr">
        <is>
          <t>Q01803</t>
        </is>
      </c>
      <c r="I7505" t="inlineStr">
        <is>
          <t>de</t>
        </is>
      </c>
      <c r="J7505" t="b">
        <v>1</v>
      </c>
      <c r="K7505" t="inlineStr">
        <is>
          <t>688cf40857d235ebc658e9ef6037de69</t>
        </is>
      </c>
      <c r="L7505" t="inlineStr">
        <is>
          <t>688cf40857d235ebc658e9ef6037de69</t>
        </is>
      </c>
      <c r="M7505" t="n">
        <v>454</v>
      </c>
      <c r="N7505" t="n">
        <v>454</v>
      </c>
    </row>
    <row r="7506">
      <c r="A7506" t="n">
        <v>109</v>
      </c>
      <c r="B7506" s="2" t="n">
        <v>44647</v>
      </c>
      <c r="C7506" t="n">
        <v>5586</v>
      </c>
      <c r="D7506" t="inlineStr">
        <is>
          <t>Soll die Stadt den Langsamverkehr (z.B. Ausbau Velowege, breitere Trottoirs, sichere Strassenübergänge) zusätzlich fördern?</t>
        </is>
      </c>
      <c r="E7506" t="inlineStr">
        <is>
          <t>options4</t>
        </is>
      </c>
      <c r="F7506" t="n">
        <v>5421</v>
      </c>
      <c r="G7506" t="inlineStr">
        <is>
          <t>Verkehr &amp; Infrastruktur</t>
        </is>
      </c>
      <c r="H7506" t="inlineStr">
        <is>
          <t>Q01965</t>
        </is>
      </c>
      <c r="I7506" t="inlineStr">
        <is>
          <t>de</t>
        </is>
      </c>
      <c r="J7506" t="b">
        <v>1</v>
      </c>
      <c r="K7506" t="inlineStr">
        <is>
          <t>688cf40857d235ebc658e9ef6037de69</t>
        </is>
      </c>
      <c r="L7506" t="inlineStr">
        <is>
          <t>688cf40857d235ebc658e9ef6037de69</t>
        </is>
      </c>
      <c r="M7506" t="n">
        <v>454</v>
      </c>
      <c r="N7506" t="n">
        <v>454</v>
      </c>
    </row>
    <row r="7508">
      <c r="A7508" s="1">
        <f>== Cluster 453 – 2 Fragen – alle Fragen identisch ===</f>
        <v/>
      </c>
      <c r="B7508" s="1" t="n"/>
      <c r="C7508" s="1" t="n"/>
      <c r="D7508" s="1" t="n"/>
      <c r="E7508" s="1" t="n"/>
      <c r="F7508" s="1" t="n"/>
      <c r="G7508" s="1" t="n"/>
      <c r="H7508" s="1" t="n"/>
      <c r="I7508" s="1" t="n"/>
      <c r="J7508" s="1" t="n"/>
      <c r="K7508" s="1" t="n"/>
      <c r="L7508" s="1" t="n"/>
      <c r="M7508" s="1" t="n"/>
      <c r="N7508" s="1" t="n"/>
    </row>
    <row r="7509">
      <c r="A7509" t="inlineStr">
        <is>
          <t>ID_Wahl</t>
        </is>
      </c>
      <c r="B7509" t="inlineStr">
        <is>
          <t>Datum</t>
        </is>
      </c>
      <c r="C7509" t="inlineStr">
        <is>
          <t>Frage_ID</t>
        </is>
      </c>
      <c r="D7509" t="inlineStr">
        <is>
          <t>Frage_Text</t>
        </is>
      </c>
      <c r="E7509" t="inlineStr">
        <is>
          <t>Frage_Typ</t>
        </is>
      </c>
      <c r="F7509" t="inlineStr">
        <is>
          <t>Bereich_ID</t>
        </is>
      </c>
      <c r="G7509" t="inlineStr">
        <is>
          <t>Bereich</t>
        </is>
      </c>
      <c r="H7509" t="inlineStr">
        <is>
          <t>ID_gesamt</t>
        </is>
      </c>
      <c r="I7509" t="inlineStr">
        <is>
          <t>Sprache</t>
        </is>
      </c>
      <c r="J7509" t="inlineStr">
        <is>
          <t>Duplikat</t>
        </is>
      </c>
      <c r="K7509" t="inlineStr">
        <is>
          <t>Frage_Hash</t>
        </is>
      </c>
      <c r="L7509" t="inlineStr">
        <is>
          <t>Duplikat_Gruppe</t>
        </is>
      </c>
      <c r="M7509" t="inlineStr">
        <is>
          <t>Cluster_Duplikate</t>
        </is>
      </c>
      <c r="N7509" t="inlineStr">
        <is>
          <t>Cluster_Final</t>
        </is>
      </c>
    </row>
    <row r="7510">
      <c r="A7510" t="n">
        <v>102</v>
      </c>
      <c r="B7510" s="2" t="n">
        <v>44605</v>
      </c>
      <c r="C7510" t="n">
        <v>4909</v>
      </c>
      <c r="D7510" t="inlineStr">
        <is>
          <t>Finden Sie es richtig, wenn in einer Pandemie auf staatliche Einschränkungen im Privat- und Wirtschaftsleben weitgehend verzichtet wird (Eigenverantwortung der Bevölkerung)?</t>
        </is>
      </c>
      <c r="E7510" t="inlineStr">
        <is>
          <t>options4</t>
        </is>
      </c>
      <c r="F7510" t="n">
        <v>5034</v>
      </c>
      <c r="G7510" t="inlineStr">
        <is>
          <t>Gesellschaft, Kultur &amp; Ethik</t>
        </is>
      </c>
      <c r="H7510" t="inlineStr">
        <is>
          <t>Q01794</t>
        </is>
      </c>
      <c r="I7510" t="inlineStr">
        <is>
          <t>de</t>
        </is>
      </c>
      <c r="J7510" t="b">
        <v>1</v>
      </c>
      <c r="K7510" t="inlineStr">
        <is>
          <t>4db515a677122095d8a82b9d5d4a7326</t>
        </is>
      </c>
      <c r="L7510" t="inlineStr">
        <is>
          <t>4db515a677122095d8a82b9d5d4a7326</t>
        </is>
      </c>
      <c r="M7510" t="n">
        <v>453</v>
      </c>
      <c r="N7510" t="n">
        <v>453</v>
      </c>
    </row>
    <row r="7511">
      <c r="A7511" t="n">
        <v>109</v>
      </c>
      <c r="B7511" s="2" t="n">
        <v>44647</v>
      </c>
      <c r="C7511" t="n">
        <v>5538</v>
      </c>
      <c r="D7511" t="inlineStr">
        <is>
          <t>Finden Sie es richtig, wenn in einer Pandemie auf staatliche Einschränkungen im Privat- und Wirtschaftsleben weitgehend verzichtet wird (Eigenverantwortung der Bevölkerung)?</t>
        </is>
      </c>
      <c r="E7511" t="inlineStr">
        <is>
          <t>options4</t>
        </is>
      </c>
      <c r="F7511" t="n">
        <v>5045</v>
      </c>
      <c r="G7511" t="inlineStr">
        <is>
          <t>Gesellschaft, Kultur &amp; Ethik</t>
        </is>
      </c>
      <c r="H7511" t="inlineStr">
        <is>
          <t>Q01956</t>
        </is>
      </c>
      <c r="I7511" t="inlineStr">
        <is>
          <t>de</t>
        </is>
      </c>
      <c r="J7511" t="b">
        <v>1</v>
      </c>
      <c r="K7511" t="inlineStr">
        <is>
          <t>4db515a677122095d8a82b9d5d4a7326</t>
        </is>
      </c>
      <c r="L7511" t="inlineStr">
        <is>
          <t>4db515a677122095d8a82b9d5d4a7326</t>
        </is>
      </c>
      <c r="M7511" t="n">
        <v>453</v>
      </c>
      <c r="N7511" t="n">
        <v>453</v>
      </c>
    </row>
    <row r="7513">
      <c r="A7513" s="1">
        <f>== Cluster 451 – 2 Fragen – alle Fragen identisch ===</f>
        <v/>
      </c>
      <c r="B7513" s="1" t="n"/>
      <c r="C7513" s="1" t="n"/>
      <c r="D7513" s="1" t="n"/>
      <c r="E7513" s="1" t="n"/>
      <c r="F7513" s="1" t="n"/>
      <c r="G7513" s="1" t="n"/>
      <c r="H7513" s="1" t="n"/>
      <c r="I7513" s="1" t="n"/>
      <c r="J7513" s="1" t="n"/>
      <c r="K7513" s="1" t="n"/>
      <c r="L7513" s="1" t="n"/>
      <c r="M7513" s="1" t="n"/>
      <c r="N7513" s="1" t="n"/>
    </row>
    <row r="7514">
      <c r="A7514" t="inlineStr">
        <is>
          <t>ID_Wahl</t>
        </is>
      </c>
      <c r="B7514" t="inlineStr">
        <is>
          <t>Datum</t>
        </is>
      </c>
      <c r="C7514" t="inlineStr">
        <is>
          <t>Frage_ID</t>
        </is>
      </c>
      <c r="D7514" t="inlineStr">
        <is>
          <t>Frage_Text</t>
        </is>
      </c>
      <c r="E7514" t="inlineStr">
        <is>
          <t>Frage_Typ</t>
        </is>
      </c>
      <c r="F7514" t="inlineStr">
        <is>
          <t>Bereich_ID</t>
        </is>
      </c>
      <c r="G7514" t="inlineStr">
        <is>
          <t>Bereich</t>
        </is>
      </c>
      <c r="H7514" t="inlineStr">
        <is>
          <t>ID_gesamt</t>
        </is>
      </c>
      <c r="I7514" t="inlineStr">
        <is>
          <t>Sprache</t>
        </is>
      </c>
      <c r="J7514" t="inlineStr">
        <is>
          <t>Duplikat</t>
        </is>
      </c>
      <c r="K7514" t="inlineStr">
        <is>
          <t>Frage_Hash</t>
        </is>
      </c>
      <c r="L7514" t="inlineStr">
        <is>
          <t>Duplikat_Gruppe</t>
        </is>
      </c>
      <c r="M7514" t="inlineStr">
        <is>
          <t>Cluster_Duplikate</t>
        </is>
      </c>
      <c r="N7514" t="inlineStr">
        <is>
          <t>Cluster_Final</t>
        </is>
      </c>
    </row>
    <row r="7515">
      <c r="A7515" t="n">
        <v>92</v>
      </c>
      <c r="B7515" s="2" t="n">
        <v>44647</v>
      </c>
      <c r="C7515" t="n">
        <v>5675</v>
      </c>
      <c r="D7515" t="inlineStr">
        <is>
          <t>Soll die Finanzierung von Parteien sowie von Wahl- und Abstimmungskampagnen im Kanton Zürich offengelegt werden müssen?</t>
        </is>
      </c>
      <c r="E7515" t="inlineStr">
        <is>
          <t>options4</t>
        </is>
      </c>
      <c r="F7515" t="n">
        <v>5571</v>
      </c>
      <c r="G7515" t="inlineStr">
        <is>
          <t>Politisches System &amp; Aussenbeziehungen</t>
        </is>
      </c>
      <c r="H7515" t="inlineStr">
        <is>
          <t>Q01660</t>
        </is>
      </c>
      <c r="I7515" t="inlineStr">
        <is>
          <t>de</t>
        </is>
      </c>
      <c r="J7515" t="b">
        <v>1</v>
      </c>
      <c r="K7515" t="inlineStr">
        <is>
          <t>51e3e743e06d3f291ba3be234bb9cfee</t>
        </is>
      </c>
      <c r="L7515" t="inlineStr">
        <is>
          <t>51e3e743e06d3f291ba3be234bb9cfee</t>
        </is>
      </c>
      <c r="M7515" t="n">
        <v>451</v>
      </c>
      <c r="N7515" t="n">
        <v>451</v>
      </c>
    </row>
    <row r="7516">
      <c r="A7516" t="n">
        <v>1038</v>
      </c>
      <c r="B7516" s="2" t="n">
        <v>44969</v>
      </c>
      <c r="C7516" t="n">
        <v>31888</v>
      </c>
      <c r="D7516" t="inlineStr">
        <is>
          <t>Soll die Finanzierung von Parteien sowie von Wahl- und Abstimmungskampagnen im Kanton Zürich offengelegt werden müssen?</t>
        </is>
      </c>
      <c r="E7516" t="inlineStr">
        <is>
          <t>options4</t>
        </is>
      </c>
      <c r="F7516" t="n">
        <v>11387</v>
      </c>
      <c r="G7516" t="inlineStr">
        <is>
          <t>Politisches System &amp; Digitalisierung</t>
        </is>
      </c>
      <c r="H7516" t="inlineStr">
        <is>
          <t>Q02378</t>
        </is>
      </c>
      <c r="I7516" t="inlineStr">
        <is>
          <t>de</t>
        </is>
      </c>
      <c r="J7516" t="b">
        <v>1</v>
      </c>
      <c r="K7516" t="inlineStr">
        <is>
          <t>51e3e743e06d3f291ba3be234bb9cfee</t>
        </is>
      </c>
      <c r="L7516" t="inlineStr">
        <is>
          <t>51e3e743e06d3f291ba3be234bb9cfee</t>
        </is>
      </c>
      <c r="M7516" t="n">
        <v>451</v>
      </c>
      <c r="N7516" t="n">
        <v>451</v>
      </c>
    </row>
    <row r="7518">
      <c r="A7518" s="1">
        <f>== Cluster 450 – 2 Fragen – alle Fragen identisch ===</f>
        <v/>
      </c>
      <c r="B7518" s="1" t="n"/>
      <c r="C7518" s="1" t="n"/>
      <c r="D7518" s="1" t="n"/>
      <c r="E7518" s="1" t="n"/>
      <c r="F7518" s="1" t="n"/>
      <c r="G7518" s="1" t="n"/>
      <c r="H7518" s="1" t="n"/>
      <c r="I7518" s="1" t="n"/>
      <c r="J7518" s="1" t="n"/>
      <c r="K7518" s="1" t="n"/>
      <c r="L7518" s="1" t="n"/>
      <c r="M7518" s="1" t="n"/>
      <c r="N7518" s="1" t="n"/>
    </row>
    <row r="7519">
      <c r="A7519" t="inlineStr">
        <is>
          <t>ID_Wahl</t>
        </is>
      </c>
      <c r="B7519" t="inlineStr">
        <is>
          <t>Datum</t>
        </is>
      </c>
      <c r="C7519" t="inlineStr">
        <is>
          <t>Frage_ID</t>
        </is>
      </c>
      <c r="D7519" t="inlineStr">
        <is>
          <t>Frage_Text</t>
        </is>
      </c>
      <c r="E7519" t="inlineStr">
        <is>
          <t>Frage_Typ</t>
        </is>
      </c>
      <c r="F7519" t="inlineStr">
        <is>
          <t>Bereich_ID</t>
        </is>
      </c>
      <c r="G7519" t="inlineStr">
        <is>
          <t>Bereich</t>
        </is>
      </c>
      <c r="H7519" t="inlineStr">
        <is>
          <t>ID_gesamt</t>
        </is>
      </c>
      <c r="I7519" t="inlineStr">
        <is>
          <t>Sprache</t>
        </is>
      </c>
      <c r="J7519" t="inlineStr">
        <is>
          <t>Duplikat</t>
        </is>
      </c>
      <c r="K7519" t="inlineStr">
        <is>
          <t>Frage_Hash</t>
        </is>
      </c>
      <c r="L7519" t="inlineStr">
        <is>
          <t>Duplikat_Gruppe</t>
        </is>
      </c>
      <c r="M7519" t="inlineStr">
        <is>
          <t>Cluster_Duplikate</t>
        </is>
      </c>
      <c r="N7519" t="inlineStr">
        <is>
          <t>Cluster_Final</t>
        </is>
      </c>
    </row>
    <row r="7520">
      <c r="A7520" t="n">
        <v>92</v>
      </c>
      <c r="B7520" s="2" t="n">
        <v>44647</v>
      </c>
      <c r="C7520" t="n">
        <v>5663</v>
      </c>
      <c r="D7520" t="inlineStr">
        <is>
          <t>Soll die Stadt aktive Bodenpolitik betreiben (Land resp. Liegenschaften kaufen und verkaufen, um die Entwicklung der Stadt mitzusteuern)?</t>
        </is>
      </c>
      <c r="E7520" t="inlineStr">
        <is>
          <t>options4</t>
        </is>
      </c>
      <c r="F7520" t="n">
        <v>5497</v>
      </c>
      <c r="G7520" t="inlineStr">
        <is>
          <t>Stadtentwicklung</t>
        </is>
      </c>
      <c r="H7520" t="inlineStr">
        <is>
          <t>Q01654</t>
        </is>
      </c>
      <c r="I7520" t="inlineStr">
        <is>
          <t>de</t>
        </is>
      </c>
      <c r="J7520" t="b">
        <v>1</v>
      </c>
      <c r="K7520" t="inlineStr">
        <is>
          <t>6ed140958117dda58aa3c70bbfb182ae</t>
        </is>
      </c>
      <c r="L7520" t="inlineStr">
        <is>
          <t>6ed140958117dda58aa3c70bbfb182ae</t>
        </is>
      </c>
      <c r="M7520" t="n">
        <v>450</v>
      </c>
      <c r="N7520" t="n">
        <v>450</v>
      </c>
    </row>
    <row r="7521">
      <c r="A7521" t="n">
        <v>109</v>
      </c>
      <c r="B7521" s="2" t="n">
        <v>44647</v>
      </c>
      <c r="C7521" t="n">
        <v>5602</v>
      </c>
      <c r="D7521" t="inlineStr">
        <is>
          <t>Soll die Stadt aktive Bodenpolitik betreiben (Land resp. Liegenschaften kaufen und verkaufen, um die Entwicklung der Stadt mitzusteuern)?</t>
        </is>
      </c>
      <c r="E7521" t="inlineStr">
        <is>
          <t>options4</t>
        </is>
      </c>
      <c r="F7521" t="n">
        <v>5496</v>
      </c>
      <c r="G7521" t="inlineStr">
        <is>
          <t>Stadtentwicklung</t>
        </is>
      </c>
      <c r="H7521" t="inlineStr">
        <is>
          <t>Q01973</t>
        </is>
      </c>
      <c r="I7521" t="inlineStr">
        <is>
          <t>de</t>
        </is>
      </c>
      <c r="J7521" t="b">
        <v>1</v>
      </c>
      <c r="K7521" t="inlineStr">
        <is>
          <t>6ed140958117dda58aa3c70bbfb182ae</t>
        </is>
      </c>
      <c r="L7521" t="inlineStr">
        <is>
          <t>6ed140958117dda58aa3c70bbfb182ae</t>
        </is>
      </c>
      <c r="M7521" t="n">
        <v>450</v>
      </c>
      <c r="N7521" t="n">
        <v>450</v>
      </c>
    </row>
    <row r="7523">
      <c r="A7523" s="1">
        <f>== Cluster 528 – 2 Fragen – alle Fragen identisch ===</f>
        <v/>
      </c>
      <c r="B7523" s="1" t="n"/>
      <c r="C7523" s="1" t="n"/>
      <c r="D7523" s="1" t="n"/>
      <c r="E7523" s="1" t="n"/>
      <c r="F7523" s="1" t="n"/>
      <c r="G7523" s="1" t="n"/>
      <c r="H7523" s="1" t="n"/>
      <c r="I7523" s="1" t="n"/>
      <c r="J7523" s="1" t="n"/>
      <c r="K7523" s="1" t="n"/>
      <c r="L7523" s="1" t="n"/>
      <c r="M7523" s="1" t="n"/>
      <c r="N7523" s="1" t="n"/>
    </row>
    <row r="7524">
      <c r="A7524" t="inlineStr">
        <is>
          <t>ID_Wahl</t>
        </is>
      </c>
      <c r="B7524" t="inlineStr">
        <is>
          <t>Datum</t>
        </is>
      </c>
      <c r="C7524" t="inlineStr">
        <is>
          <t>Frage_ID</t>
        </is>
      </c>
      <c r="D7524" t="inlineStr">
        <is>
          <t>Frage_Text</t>
        </is>
      </c>
      <c r="E7524" t="inlineStr">
        <is>
          <t>Frage_Typ</t>
        </is>
      </c>
      <c r="F7524" t="inlineStr">
        <is>
          <t>Bereich_ID</t>
        </is>
      </c>
      <c r="G7524" t="inlineStr">
        <is>
          <t>Bereich</t>
        </is>
      </c>
      <c r="H7524" t="inlineStr">
        <is>
          <t>ID_gesamt</t>
        </is>
      </c>
      <c r="I7524" t="inlineStr">
        <is>
          <t>Sprache</t>
        </is>
      </c>
      <c r="J7524" t="inlineStr">
        <is>
          <t>Duplikat</t>
        </is>
      </c>
      <c r="K7524" t="inlineStr">
        <is>
          <t>Frage_Hash</t>
        </is>
      </c>
      <c r="L7524" t="inlineStr">
        <is>
          <t>Duplikat_Gruppe</t>
        </is>
      </c>
      <c r="M7524" t="inlineStr">
        <is>
          <t>Cluster_Duplikate</t>
        </is>
      </c>
      <c r="N7524" t="inlineStr">
        <is>
          <t>Cluster_Final</t>
        </is>
      </c>
    </row>
    <row r="7525">
      <c r="A7525" t="n">
        <v>1044</v>
      </c>
      <c r="B7525" s="2" t="n">
        <v>45018</v>
      </c>
      <c r="C7525" t="n">
        <v>32023</v>
      </c>
      <c r="D7525" t="inlineStr">
        <is>
          <t>Soll die Finanzierung von Parteien sowie von Wahl- und Abstimmungskampagnen im Kanton Luzern offengelegt werden müssen?</t>
        </is>
      </c>
      <c r="E7525" t="inlineStr">
        <is>
          <t>options4</t>
        </is>
      </c>
      <c r="F7525" t="n">
        <v>11411</v>
      </c>
      <c r="G7525" t="inlineStr">
        <is>
          <t>Politisches System &amp; Digitalisierung</t>
        </is>
      </c>
      <c r="H7525" t="inlineStr">
        <is>
          <t>Q02745</t>
        </is>
      </c>
      <c r="I7525" t="inlineStr">
        <is>
          <t>de</t>
        </is>
      </c>
      <c r="J7525" t="b">
        <v>1</v>
      </c>
      <c r="K7525" t="inlineStr">
        <is>
          <t>d50a243810286cb472a2a3adc50833f9</t>
        </is>
      </c>
      <c r="L7525" t="inlineStr">
        <is>
          <t>d50a243810286cb472a2a3adc50833f9</t>
        </is>
      </c>
      <c r="M7525" t="n">
        <v>528</v>
      </c>
      <c r="N7525" t="n">
        <v>528</v>
      </c>
    </row>
    <row r="7526">
      <c r="A7526" t="n">
        <v>1100</v>
      </c>
      <c r="B7526" s="2" t="n">
        <v>45410</v>
      </c>
      <c r="C7526" t="n">
        <v>32582</v>
      </c>
      <c r="D7526" t="inlineStr">
        <is>
          <t>Soll die Finanzierung von Parteien sowie von Wahl- und Abstimmungskampagnen im Kanton Luzern offengelegt werden müssen?</t>
        </is>
      </c>
      <c r="E7526" t="inlineStr">
        <is>
          <t>options4</t>
        </is>
      </c>
      <c r="F7526" t="n">
        <v>11532</v>
      </c>
      <c r="G7526" t="inlineStr">
        <is>
          <t>Politisches System &amp; Digitalisierung</t>
        </is>
      </c>
      <c r="H7526" t="inlineStr">
        <is>
          <t>Q03112</t>
        </is>
      </c>
      <c r="I7526" t="inlineStr">
        <is>
          <t>de</t>
        </is>
      </c>
      <c r="J7526" t="b">
        <v>1</v>
      </c>
      <c r="K7526" t="inlineStr">
        <is>
          <t>d50a243810286cb472a2a3adc50833f9</t>
        </is>
      </c>
      <c r="L7526" t="inlineStr">
        <is>
          <t>d50a243810286cb472a2a3adc50833f9</t>
        </is>
      </c>
      <c r="M7526" t="n">
        <v>528</v>
      </c>
      <c r="N7526" t="n">
        <v>528</v>
      </c>
    </row>
    <row r="7528">
      <c r="A7528" s="1">
        <f>== Cluster 527 – 2 Fragen – alle Fragen identisch ===</f>
        <v/>
      </c>
      <c r="B7528" s="1" t="n"/>
      <c r="C7528" s="1" t="n"/>
      <c r="D7528" s="1" t="n"/>
      <c r="E7528" s="1" t="n"/>
      <c r="F7528" s="1" t="n"/>
      <c r="G7528" s="1" t="n"/>
      <c r="H7528" s="1" t="n"/>
      <c r="I7528" s="1" t="n"/>
      <c r="J7528" s="1" t="n"/>
      <c r="K7528" s="1" t="n"/>
      <c r="L7528" s="1" t="n"/>
      <c r="M7528" s="1" t="n"/>
      <c r="N7528" s="1" t="n"/>
    </row>
    <row r="7529">
      <c r="A7529" t="inlineStr">
        <is>
          <t>ID_Wahl</t>
        </is>
      </c>
      <c r="B7529" t="inlineStr">
        <is>
          <t>Datum</t>
        </is>
      </c>
      <c r="C7529" t="inlineStr">
        <is>
          <t>Frage_ID</t>
        </is>
      </c>
      <c r="D7529" t="inlineStr">
        <is>
          <t>Frage_Text</t>
        </is>
      </c>
      <c r="E7529" t="inlineStr">
        <is>
          <t>Frage_Typ</t>
        </is>
      </c>
      <c r="F7529" t="inlineStr">
        <is>
          <t>Bereich_ID</t>
        </is>
      </c>
      <c r="G7529" t="inlineStr">
        <is>
          <t>Bereich</t>
        </is>
      </c>
      <c r="H7529" t="inlineStr">
        <is>
          <t>ID_gesamt</t>
        </is>
      </c>
      <c r="I7529" t="inlineStr">
        <is>
          <t>Sprache</t>
        </is>
      </c>
      <c r="J7529" t="inlineStr">
        <is>
          <t>Duplikat</t>
        </is>
      </c>
      <c r="K7529" t="inlineStr">
        <is>
          <t>Frage_Hash</t>
        </is>
      </c>
      <c r="L7529" t="inlineStr">
        <is>
          <t>Duplikat_Gruppe</t>
        </is>
      </c>
      <c r="M7529" t="inlineStr">
        <is>
          <t>Cluster_Duplikate</t>
        </is>
      </c>
      <c r="N7529" t="inlineStr">
        <is>
          <t>Cluster_Final</t>
        </is>
      </c>
    </row>
    <row r="7530">
      <c r="A7530" t="n">
        <v>1039</v>
      </c>
      <c r="B7530" s="2" t="n">
        <v>44997</v>
      </c>
      <c r="C7530" t="n">
        <v>31938</v>
      </c>
      <c r="D7530" t="inlineStr">
        <is>
          <t>Soll die Stadt vermehrt gemeinnützigen und preisgünstigen Wohnraum fördern?</t>
        </is>
      </c>
      <c r="E7530" t="inlineStr">
        <is>
          <t>options4</t>
        </is>
      </c>
      <c r="F7530" t="n">
        <v>11396</v>
      </c>
      <c r="G7530" t="inlineStr">
        <is>
          <t>Raumplanung</t>
        </is>
      </c>
      <c r="H7530" t="inlineStr">
        <is>
          <t>Q02613</t>
        </is>
      </c>
      <c r="I7530" t="inlineStr">
        <is>
          <t>de</t>
        </is>
      </c>
      <c r="J7530" t="b">
        <v>1</v>
      </c>
      <c r="K7530" t="inlineStr">
        <is>
          <t>fe148182ea8e76a67deac1548f49eb1e</t>
        </is>
      </c>
      <c r="L7530" t="inlineStr">
        <is>
          <t>fe148182ea8e76a67deac1548f49eb1e</t>
        </is>
      </c>
      <c r="M7530" t="n">
        <v>527</v>
      </c>
      <c r="N7530" t="n">
        <v>527</v>
      </c>
    </row>
    <row r="7531">
      <c r="A7531" t="n">
        <v>1118</v>
      </c>
      <c r="B7531" s="2" t="n">
        <v>45557</v>
      </c>
      <c r="C7531" t="n">
        <v>32715</v>
      </c>
      <c r="D7531" t="inlineStr">
        <is>
          <t>Soll die Stadt vermehrt gemeinnützigen und preisgünstigen Wohnraum fördern?</t>
        </is>
      </c>
      <c r="E7531" t="inlineStr">
        <is>
          <t>options4</t>
        </is>
      </c>
      <c r="F7531" t="n">
        <v>11565</v>
      </c>
      <c r="G7531" t="inlineStr">
        <is>
          <t xml:space="preserve">Stadtentwicklung &amp; Raumplanung </t>
        </is>
      </c>
      <c r="H7531" t="inlineStr">
        <is>
          <t>Q03243</t>
        </is>
      </c>
      <c r="I7531" t="inlineStr">
        <is>
          <t>de</t>
        </is>
      </c>
      <c r="J7531" t="b">
        <v>1</v>
      </c>
      <c r="K7531" t="inlineStr">
        <is>
          <t>fe148182ea8e76a67deac1548f49eb1e</t>
        </is>
      </c>
      <c r="L7531" t="inlineStr">
        <is>
          <t>fe148182ea8e76a67deac1548f49eb1e</t>
        </is>
      </c>
      <c r="M7531" t="n">
        <v>527</v>
      </c>
      <c r="N7531" t="n">
        <v>527</v>
      </c>
    </row>
    <row r="7533">
      <c r="A7533" s="1">
        <f>== Cluster 526 – 2 Fragen – alle Fragen identisch ===</f>
        <v/>
      </c>
      <c r="B7533" s="1" t="n"/>
      <c r="C7533" s="1" t="n"/>
      <c r="D7533" s="1" t="n"/>
      <c r="E7533" s="1" t="n"/>
      <c r="F7533" s="1" t="n"/>
      <c r="G7533" s="1" t="n"/>
      <c r="H7533" s="1" t="n"/>
      <c r="I7533" s="1" t="n"/>
      <c r="J7533" s="1" t="n"/>
      <c r="K7533" s="1" t="n"/>
      <c r="L7533" s="1" t="n"/>
      <c r="M7533" s="1" t="n"/>
      <c r="N7533" s="1" t="n"/>
    </row>
    <row r="7534">
      <c r="A7534" t="inlineStr">
        <is>
          <t>ID_Wahl</t>
        </is>
      </c>
      <c r="B7534" t="inlineStr">
        <is>
          <t>Datum</t>
        </is>
      </c>
      <c r="C7534" t="inlineStr">
        <is>
          <t>Frage_ID</t>
        </is>
      </c>
      <c r="D7534" t="inlineStr">
        <is>
          <t>Frage_Text</t>
        </is>
      </c>
      <c r="E7534" t="inlineStr">
        <is>
          <t>Frage_Typ</t>
        </is>
      </c>
      <c r="F7534" t="inlineStr">
        <is>
          <t>Bereich_ID</t>
        </is>
      </c>
      <c r="G7534" t="inlineStr">
        <is>
          <t>Bereich</t>
        </is>
      </c>
      <c r="H7534" t="inlineStr">
        <is>
          <t>ID_gesamt</t>
        </is>
      </c>
      <c r="I7534" t="inlineStr">
        <is>
          <t>Sprache</t>
        </is>
      </c>
      <c r="J7534" t="inlineStr">
        <is>
          <t>Duplikat</t>
        </is>
      </c>
      <c r="K7534" t="inlineStr">
        <is>
          <t>Frage_Hash</t>
        </is>
      </c>
      <c r="L7534" t="inlineStr">
        <is>
          <t>Duplikat_Gruppe</t>
        </is>
      </c>
      <c r="M7534" t="inlineStr">
        <is>
          <t>Cluster_Duplikate</t>
        </is>
      </c>
      <c r="N7534" t="inlineStr">
        <is>
          <t>Cluster_Final</t>
        </is>
      </c>
    </row>
    <row r="7535">
      <c r="A7535" t="n">
        <v>1039</v>
      </c>
      <c r="B7535" s="2" t="n">
        <v>44997</v>
      </c>
      <c r="C7535" t="n">
        <v>31925</v>
      </c>
      <c r="D7535" t="inlineStr">
        <is>
          <t>Sollen Unternehmen im Kanton Thurgau von der Kirchensteuerpflicht befreit werden?</t>
        </is>
      </c>
      <c r="E7535" t="inlineStr">
        <is>
          <t>options4</t>
        </is>
      </c>
      <c r="F7535" t="n">
        <v>11394</v>
      </c>
      <c r="G7535" t="inlineStr">
        <is>
          <t>Finanzen &amp; Steuern</t>
        </is>
      </c>
      <c r="H7535" t="inlineStr">
        <is>
          <t>Q02601</t>
        </is>
      </c>
      <c r="I7535" t="inlineStr">
        <is>
          <t>de</t>
        </is>
      </c>
      <c r="J7535" t="b">
        <v>1</v>
      </c>
      <c r="K7535" t="inlineStr">
        <is>
          <t>3888b68a98ad5b1dd079c491246f682a</t>
        </is>
      </c>
      <c r="L7535" t="inlineStr">
        <is>
          <t>3888b68a98ad5b1dd079c491246f682a</t>
        </is>
      </c>
      <c r="M7535" t="n">
        <v>526</v>
      </c>
      <c r="N7535" t="n">
        <v>526</v>
      </c>
    </row>
    <row r="7536">
      <c r="A7536" t="n">
        <v>1041</v>
      </c>
      <c r="B7536" s="2" t="n">
        <v>44997</v>
      </c>
      <c r="C7536" t="n">
        <v>32051</v>
      </c>
      <c r="D7536" t="inlineStr">
        <is>
          <t>Sollen Unternehmen im Kanton Thurgau von der Kirchensteuerpflicht befreit werden?</t>
        </is>
      </c>
      <c r="E7536" t="inlineStr">
        <is>
          <t>options4</t>
        </is>
      </c>
      <c r="F7536" t="n">
        <v>11419</v>
      </c>
      <c r="G7536" t="inlineStr">
        <is>
          <t>Finanzen &amp; Steuern</t>
        </is>
      </c>
      <c r="H7536" t="inlineStr">
        <is>
          <t>Q02660</t>
        </is>
      </c>
      <c r="I7536" t="inlineStr">
        <is>
          <t>de</t>
        </is>
      </c>
      <c r="J7536" t="b">
        <v>1</v>
      </c>
      <c r="K7536" t="inlineStr">
        <is>
          <t>3888b68a98ad5b1dd079c491246f682a</t>
        </is>
      </c>
      <c r="L7536" t="inlineStr">
        <is>
          <t>3888b68a98ad5b1dd079c491246f682a</t>
        </is>
      </c>
      <c r="M7536" t="n">
        <v>526</v>
      </c>
      <c r="N7536" t="n">
        <v>526</v>
      </c>
    </row>
    <row r="7538">
      <c r="A7538" s="1">
        <f>== Cluster 525 – 2 Fragen – alle Fragen identisch ===</f>
        <v/>
      </c>
      <c r="B7538" s="1" t="n"/>
      <c r="C7538" s="1" t="n"/>
      <c r="D7538" s="1" t="n"/>
      <c r="E7538" s="1" t="n"/>
      <c r="F7538" s="1" t="n"/>
      <c r="G7538" s="1" t="n"/>
      <c r="H7538" s="1" t="n"/>
      <c r="I7538" s="1" t="n"/>
      <c r="J7538" s="1" t="n"/>
      <c r="K7538" s="1" t="n"/>
      <c r="L7538" s="1" t="n"/>
      <c r="M7538" s="1" t="n"/>
      <c r="N7538" s="1" t="n"/>
    </row>
    <row r="7539">
      <c r="A7539" t="inlineStr">
        <is>
          <t>ID_Wahl</t>
        </is>
      </c>
      <c r="B7539" t="inlineStr">
        <is>
          <t>Datum</t>
        </is>
      </c>
      <c r="C7539" t="inlineStr">
        <is>
          <t>Frage_ID</t>
        </is>
      </c>
      <c r="D7539" t="inlineStr">
        <is>
          <t>Frage_Text</t>
        </is>
      </c>
      <c r="E7539" t="inlineStr">
        <is>
          <t>Frage_Typ</t>
        </is>
      </c>
      <c r="F7539" t="inlineStr">
        <is>
          <t>Bereich_ID</t>
        </is>
      </c>
      <c r="G7539" t="inlineStr">
        <is>
          <t>Bereich</t>
        </is>
      </c>
      <c r="H7539" t="inlineStr">
        <is>
          <t>ID_gesamt</t>
        </is>
      </c>
      <c r="I7539" t="inlineStr">
        <is>
          <t>Sprache</t>
        </is>
      </c>
      <c r="J7539" t="inlineStr">
        <is>
          <t>Duplikat</t>
        </is>
      </c>
      <c r="K7539" t="inlineStr">
        <is>
          <t>Frage_Hash</t>
        </is>
      </c>
      <c r="L7539" t="inlineStr">
        <is>
          <t>Duplikat_Gruppe</t>
        </is>
      </c>
      <c r="M7539" t="inlineStr">
        <is>
          <t>Cluster_Duplikate</t>
        </is>
      </c>
      <c r="N7539" t="inlineStr">
        <is>
          <t>Cluster_Final</t>
        </is>
      </c>
    </row>
    <row r="7540">
      <c r="A7540" t="n">
        <v>1039</v>
      </c>
      <c r="B7540" s="2" t="n">
        <v>44997</v>
      </c>
      <c r="C7540" t="n">
        <v>31915</v>
      </c>
      <c r="D7540" t="inlineStr">
        <is>
          <t>Befürworten Sie ein Einbürgerungsverbot für Personen, die fünf Jahre vor der Antragsstellung Sozialhilfe bezogen haben?</t>
        </is>
      </c>
      <c r="E7540" t="inlineStr">
        <is>
          <t>options4</t>
        </is>
      </c>
      <c r="F7540" t="n">
        <v>11392</v>
      </c>
      <c r="G7540" t="inlineStr">
        <is>
          <t>Migration &amp; Integration</t>
        </is>
      </c>
      <c r="H7540" t="inlineStr">
        <is>
          <t>Q02594</t>
        </is>
      </c>
      <c r="I7540" t="inlineStr">
        <is>
          <t>de</t>
        </is>
      </c>
      <c r="J7540" t="b">
        <v>1</v>
      </c>
      <c r="K7540" t="inlineStr">
        <is>
          <t>e4a1bb041342870b3708ca476aba974d</t>
        </is>
      </c>
      <c r="L7540" t="inlineStr">
        <is>
          <t>e4a1bb041342870b3708ca476aba974d</t>
        </is>
      </c>
      <c r="M7540" t="n">
        <v>525</v>
      </c>
      <c r="N7540" t="n">
        <v>525</v>
      </c>
    </row>
    <row r="7541">
      <c r="A7541" t="n">
        <v>1044</v>
      </c>
      <c r="B7541" s="2" t="n">
        <v>45018</v>
      </c>
      <c r="C7541" t="n">
        <v>31991</v>
      </c>
      <c r="D7541" t="inlineStr">
        <is>
          <t>Befürworten Sie ein Einbürgerungsverbot für Personen, die fünf Jahre vor der Antragsstellung Sozialhilfe bezogen haben?</t>
        </is>
      </c>
      <c r="E7541" t="inlineStr">
        <is>
          <t>options4</t>
        </is>
      </c>
      <c r="F7541" t="n">
        <v>11405</v>
      </c>
      <c r="G7541" t="inlineStr">
        <is>
          <t>Migration &amp; Integration</t>
        </is>
      </c>
      <c r="H7541" t="inlineStr">
        <is>
          <t>Q02717</t>
        </is>
      </c>
      <c r="I7541" t="inlineStr">
        <is>
          <t>de</t>
        </is>
      </c>
      <c r="J7541" t="b">
        <v>1</v>
      </c>
      <c r="K7541" t="inlineStr">
        <is>
          <t>e4a1bb041342870b3708ca476aba974d</t>
        </is>
      </c>
      <c r="L7541" t="inlineStr">
        <is>
          <t>e4a1bb041342870b3708ca476aba974d</t>
        </is>
      </c>
      <c r="M7541" t="n">
        <v>525</v>
      </c>
      <c r="N7541" t="n">
        <v>525</v>
      </c>
    </row>
    <row r="7543">
      <c r="A7543" s="1">
        <f>== Cluster 524 – 2 Fragen – alle Fragen identisch ===</f>
        <v/>
      </c>
      <c r="B7543" s="1" t="n"/>
      <c r="C7543" s="1" t="n"/>
      <c r="D7543" s="1" t="n"/>
      <c r="E7543" s="1" t="n"/>
      <c r="F7543" s="1" t="n"/>
      <c r="G7543" s="1" t="n"/>
      <c r="H7543" s="1" t="n"/>
      <c r="I7543" s="1" t="n"/>
      <c r="J7543" s="1" t="n"/>
      <c r="K7543" s="1" t="n"/>
      <c r="L7543" s="1" t="n"/>
      <c r="M7543" s="1" t="n"/>
      <c r="N7543" s="1" t="n"/>
    </row>
    <row r="7544">
      <c r="A7544" t="inlineStr">
        <is>
          <t>ID_Wahl</t>
        </is>
      </c>
      <c r="B7544" t="inlineStr">
        <is>
          <t>Datum</t>
        </is>
      </c>
      <c r="C7544" t="inlineStr">
        <is>
          <t>Frage_ID</t>
        </is>
      </c>
      <c r="D7544" t="inlineStr">
        <is>
          <t>Frage_Text</t>
        </is>
      </c>
      <c r="E7544" t="inlineStr">
        <is>
          <t>Frage_Typ</t>
        </is>
      </c>
      <c r="F7544" t="inlineStr">
        <is>
          <t>Bereich_ID</t>
        </is>
      </c>
      <c r="G7544" t="inlineStr">
        <is>
          <t>Bereich</t>
        </is>
      </c>
      <c r="H7544" t="inlineStr">
        <is>
          <t>ID_gesamt</t>
        </is>
      </c>
      <c r="I7544" t="inlineStr">
        <is>
          <t>Sprache</t>
        </is>
      </c>
      <c r="J7544" t="inlineStr">
        <is>
          <t>Duplikat</t>
        </is>
      </c>
      <c r="K7544" t="inlineStr">
        <is>
          <t>Frage_Hash</t>
        </is>
      </c>
      <c r="L7544" t="inlineStr">
        <is>
          <t>Duplikat_Gruppe</t>
        </is>
      </c>
      <c r="M7544" t="inlineStr">
        <is>
          <t>Cluster_Duplikate</t>
        </is>
      </c>
      <c r="N7544" t="inlineStr">
        <is>
          <t>Cluster_Final</t>
        </is>
      </c>
    </row>
    <row r="7545">
      <c r="A7545" t="n">
        <v>1038</v>
      </c>
      <c r="B7545" s="2" t="n">
        <v>44969</v>
      </c>
      <c r="C7545" t="n">
        <v>31863</v>
      </c>
      <c r="D7545" t="inlineStr">
        <is>
          <t>Befürworten Sie die Legalisierung der Leihmutterschaft in der Schweiz?</t>
        </is>
      </c>
      <c r="E7545" t="inlineStr">
        <is>
          <t>options4</t>
        </is>
      </c>
      <c r="F7545" t="n">
        <v>11381</v>
      </c>
      <c r="G7545" t="inlineStr">
        <is>
          <t>Gesellschaft, Kultur &amp; Ethik</t>
        </is>
      </c>
      <c r="H7545" t="inlineStr">
        <is>
          <t>Q02353</t>
        </is>
      </c>
      <c r="I7545" t="inlineStr">
        <is>
          <t>de</t>
        </is>
      </c>
      <c r="J7545" t="b">
        <v>1</v>
      </c>
      <c r="K7545" t="inlineStr">
        <is>
          <t>45af0601ed4ae58ef1d664938be029f2</t>
        </is>
      </c>
      <c r="L7545" t="inlineStr">
        <is>
          <t>45af0601ed4ae58ef1d664938be029f2</t>
        </is>
      </c>
      <c r="M7545" t="n">
        <v>524</v>
      </c>
      <c r="N7545" t="n">
        <v>524</v>
      </c>
    </row>
    <row r="7546">
      <c r="A7546" t="n">
        <v>1097</v>
      </c>
      <c r="B7546" s="2" t="n">
        <v>45389</v>
      </c>
      <c r="C7546" t="n">
        <v>32507</v>
      </c>
      <c r="D7546" t="inlineStr">
        <is>
          <t>Befürworten Sie die Legalisierung der Leihmutterschaft in der Schweiz?</t>
        </is>
      </c>
      <c r="E7546" t="inlineStr">
        <is>
          <t>options4</t>
        </is>
      </c>
      <c r="F7546" t="n">
        <v>11514</v>
      </c>
      <c r="G7546" t="inlineStr">
        <is>
          <t>Gesellschaft, Kultur &amp; Ethik</t>
        </is>
      </c>
      <c r="H7546" t="inlineStr">
        <is>
          <t>Q03038</t>
        </is>
      </c>
      <c r="I7546" t="inlineStr">
        <is>
          <t>de</t>
        </is>
      </c>
      <c r="J7546" t="b">
        <v>1</v>
      </c>
      <c r="K7546" t="inlineStr">
        <is>
          <t>45af0601ed4ae58ef1d664938be029f2</t>
        </is>
      </c>
      <c r="L7546" t="inlineStr">
        <is>
          <t>45af0601ed4ae58ef1d664938be029f2</t>
        </is>
      </c>
      <c r="M7546" t="n">
        <v>524</v>
      </c>
      <c r="N7546" t="n">
        <v>524</v>
      </c>
    </row>
    <row r="7548">
      <c r="A7548" s="1">
        <f>== Cluster 522 – 2 Fragen – alle Fragen identisch ===</f>
        <v/>
      </c>
      <c r="B7548" s="1" t="n"/>
      <c r="C7548" s="1" t="n"/>
      <c r="D7548" s="1" t="n"/>
      <c r="E7548" s="1" t="n"/>
      <c r="F7548" s="1" t="n"/>
      <c r="G7548" s="1" t="n"/>
      <c r="H7548" s="1" t="n"/>
      <c r="I7548" s="1" t="n"/>
      <c r="J7548" s="1" t="n"/>
      <c r="K7548" s="1" t="n"/>
      <c r="L7548" s="1" t="n"/>
      <c r="M7548" s="1" t="n"/>
      <c r="N7548" s="1" t="n"/>
    </row>
    <row r="7549">
      <c r="A7549" t="inlineStr">
        <is>
          <t>ID_Wahl</t>
        </is>
      </c>
      <c r="B7549" t="inlineStr">
        <is>
          <t>Datum</t>
        </is>
      </c>
      <c r="C7549" t="inlineStr">
        <is>
          <t>Frage_ID</t>
        </is>
      </c>
      <c r="D7549" t="inlineStr">
        <is>
          <t>Frage_Text</t>
        </is>
      </c>
      <c r="E7549" t="inlineStr">
        <is>
          <t>Frage_Typ</t>
        </is>
      </c>
      <c r="F7549" t="inlineStr">
        <is>
          <t>Bereich_ID</t>
        </is>
      </c>
      <c r="G7549" t="inlineStr">
        <is>
          <t>Bereich</t>
        </is>
      </c>
      <c r="H7549" t="inlineStr">
        <is>
          <t>ID_gesamt</t>
        </is>
      </c>
      <c r="I7549" t="inlineStr">
        <is>
          <t>Sprache</t>
        </is>
      </c>
      <c r="J7549" t="inlineStr">
        <is>
          <t>Duplikat</t>
        </is>
      </c>
      <c r="K7549" t="inlineStr">
        <is>
          <t>Frage_Hash</t>
        </is>
      </c>
      <c r="L7549" t="inlineStr">
        <is>
          <t>Duplikat_Gruppe</t>
        </is>
      </c>
      <c r="M7549" t="inlineStr">
        <is>
          <t>Cluster_Duplikate</t>
        </is>
      </c>
      <c r="N7549" t="inlineStr">
        <is>
          <t>Cluster_Final</t>
        </is>
      </c>
    </row>
    <row r="7550">
      <c r="A7550" t="n">
        <v>1038</v>
      </c>
      <c r="B7550" s="2" t="n">
        <v>44969</v>
      </c>
      <c r="C7550" t="n">
        <v>31860</v>
      </c>
      <c r="D7550" t="inlineStr">
        <is>
          <t>Befürworten Sie ein Verbot von genderneutraler Sprache (z.B. Binnen-I, Stern, Doppelpunkt oder ähnliches) in von kantonalen Stellen publizierten Dokumenten?</t>
        </is>
      </c>
      <c r="E7550" t="inlineStr">
        <is>
          <t>options4</t>
        </is>
      </c>
      <c r="F7550" t="n">
        <v>11381</v>
      </c>
      <c r="G7550" t="inlineStr">
        <is>
          <t>Gesellschaft, Kultur &amp; Ethik</t>
        </is>
      </c>
      <c r="H7550" t="inlineStr">
        <is>
          <t>Q02350</t>
        </is>
      </c>
      <c r="I7550" t="inlineStr">
        <is>
          <t>de</t>
        </is>
      </c>
      <c r="J7550" t="b">
        <v>1</v>
      </c>
      <c r="K7550" t="inlineStr">
        <is>
          <t>d5742cbf2c8b9d4db94d677508469160</t>
        </is>
      </c>
      <c r="L7550" t="inlineStr">
        <is>
          <t>d5742cbf2c8b9d4db94d677508469160</t>
        </is>
      </c>
      <c r="M7550" t="n">
        <v>522</v>
      </c>
      <c r="N7550" t="n">
        <v>522</v>
      </c>
    </row>
    <row r="7551">
      <c r="A7551" t="n">
        <v>1097</v>
      </c>
      <c r="B7551" s="2" t="n">
        <v>45389</v>
      </c>
      <c r="C7551" t="n">
        <v>32505</v>
      </c>
      <c r="D7551" t="inlineStr">
        <is>
          <t>Befürworten Sie ein Verbot von genderneutraler Sprache (z.B. Binnen-I, Stern, Doppelpunkt oder ähnliches) in von kantonalen Stellen publizierten Dokumenten?</t>
        </is>
      </c>
      <c r="E7551" t="inlineStr">
        <is>
          <t>options4</t>
        </is>
      </c>
      <c r="F7551" t="n">
        <v>11514</v>
      </c>
      <c r="G7551" t="inlineStr">
        <is>
          <t>Gesellschaft, Kultur &amp; Ethik</t>
        </is>
      </c>
      <c r="H7551" t="inlineStr">
        <is>
          <t>Q03036</t>
        </is>
      </c>
      <c r="I7551" t="inlineStr">
        <is>
          <t>de</t>
        </is>
      </c>
      <c r="J7551" t="b">
        <v>1</v>
      </c>
      <c r="K7551" t="inlineStr">
        <is>
          <t>d5742cbf2c8b9d4db94d677508469160</t>
        </is>
      </c>
      <c r="L7551" t="inlineStr">
        <is>
          <t>d5742cbf2c8b9d4db94d677508469160</t>
        </is>
      </c>
      <c r="M7551" t="n">
        <v>522</v>
      </c>
      <c r="N7551" t="n">
        <v>522</v>
      </c>
    </row>
    <row r="7553">
      <c r="A7553" s="1">
        <f>== Cluster 516 – 2 Fragen – alle Fragen identisch ===</f>
        <v/>
      </c>
      <c r="B7553" s="1" t="n"/>
      <c r="C7553" s="1" t="n"/>
      <c r="D7553" s="1" t="n"/>
      <c r="E7553" s="1" t="n"/>
      <c r="F7553" s="1" t="n"/>
      <c r="G7553" s="1" t="n"/>
      <c r="H7553" s="1" t="n"/>
      <c r="I7553" s="1" t="n"/>
      <c r="J7553" s="1" t="n"/>
      <c r="K7553" s="1" t="n"/>
      <c r="L7553" s="1" t="n"/>
      <c r="M7553" s="1" t="n"/>
      <c r="N7553" s="1" t="n"/>
    </row>
    <row r="7554">
      <c r="A7554" t="inlineStr">
        <is>
          <t>ID_Wahl</t>
        </is>
      </c>
      <c r="B7554" t="inlineStr">
        <is>
          <t>Datum</t>
        </is>
      </c>
      <c r="C7554" t="inlineStr">
        <is>
          <t>Frage_ID</t>
        </is>
      </c>
      <c r="D7554" t="inlineStr">
        <is>
          <t>Frage_Text</t>
        </is>
      </c>
      <c r="E7554" t="inlineStr">
        <is>
          <t>Frage_Typ</t>
        </is>
      </c>
      <c r="F7554" t="inlineStr">
        <is>
          <t>Bereich_ID</t>
        </is>
      </c>
      <c r="G7554" t="inlineStr">
        <is>
          <t>Bereich</t>
        </is>
      </c>
      <c r="H7554" t="inlineStr">
        <is>
          <t>ID_gesamt</t>
        </is>
      </c>
      <c r="I7554" t="inlineStr">
        <is>
          <t>Sprache</t>
        </is>
      </c>
      <c r="J7554" t="inlineStr">
        <is>
          <t>Duplikat</t>
        </is>
      </c>
      <c r="K7554" t="inlineStr">
        <is>
          <t>Frage_Hash</t>
        </is>
      </c>
      <c r="L7554" t="inlineStr">
        <is>
          <t>Duplikat_Gruppe</t>
        </is>
      </c>
      <c r="M7554" t="inlineStr">
        <is>
          <t>Cluster_Duplikate</t>
        </is>
      </c>
      <c r="N7554" t="inlineStr">
        <is>
          <t>Cluster_Final</t>
        </is>
      </c>
    </row>
    <row r="7555">
      <c r="A7555" t="n">
        <v>1037</v>
      </c>
      <c r="B7555" s="2" t="n">
        <v>44969</v>
      </c>
      <c r="C7555" t="n">
        <v>31826</v>
      </c>
      <c r="D7555" t="inlineStr">
        <is>
          <t>Sollen Sachbeschädigungen im öffentlichen Raum (Vandalismus, Sprayereien) konsequenter verfolgt werden?</t>
        </is>
      </c>
      <c r="E7555" t="inlineStr">
        <is>
          <t>options4</t>
        </is>
      </c>
      <c r="F7555" t="n">
        <v>11375</v>
      </c>
      <c r="G7555" t="inlineStr">
        <is>
          <t>Sicherheit &amp; Polizei</t>
        </is>
      </c>
      <c r="H7555" t="inlineStr">
        <is>
          <t>Q02319</t>
        </is>
      </c>
      <c r="I7555" t="inlineStr">
        <is>
          <t>de</t>
        </is>
      </c>
      <c r="J7555" t="b">
        <v>1</v>
      </c>
      <c r="K7555" t="inlineStr">
        <is>
          <t>624d2e1647d3a9b8d7645af10df559a1</t>
        </is>
      </c>
      <c r="L7555" t="inlineStr">
        <is>
          <t>624d2e1647d3a9b8d7645af10df559a1</t>
        </is>
      </c>
      <c r="M7555" t="n">
        <v>516</v>
      </c>
      <c r="N7555" t="n">
        <v>516</v>
      </c>
    </row>
    <row r="7556">
      <c r="A7556" t="n">
        <v>1044</v>
      </c>
      <c r="B7556" s="2" t="n">
        <v>45018</v>
      </c>
      <c r="C7556" t="n">
        <v>32028</v>
      </c>
      <c r="D7556" t="inlineStr">
        <is>
          <t>Sollen Sachbeschädigungen im öffentlichen Raum (Vandalismus, Sprayereien) konsequenter verfolgt werden?</t>
        </is>
      </c>
      <c r="E7556" t="inlineStr">
        <is>
          <t>options4</t>
        </is>
      </c>
      <c r="F7556" t="n">
        <v>11412</v>
      </c>
      <c r="G7556" t="inlineStr">
        <is>
          <t>Sicherheit &amp; Polizei</t>
        </is>
      </c>
      <c r="H7556" t="inlineStr">
        <is>
          <t>Q02750</t>
        </is>
      </c>
      <c r="I7556" t="inlineStr">
        <is>
          <t>de</t>
        </is>
      </c>
      <c r="J7556" t="b">
        <v>1</v>
      </c>
      <c r="K7556" t="inlineStr">
        <is>
          <t>624d2e1647d3a9b8d7645af10df559a1</t>
        </is>
      </c>
      <c r="L7556" t="inlineStr">
        <is>
          <t>624d2e1647d3a9b8d7645af10df559a1</t>
        </is>
      </c>
      <c r="M7556" t="n">
        <v>516</v>
      </c>
      <c r="N7556" t="n">
        <v>516</v>
      </c>
    </row>
    <row r="7558">
      <c r="A7558" s="1">
        <f>== Cluster 514 – 2 Fragen – alle Fragen identisch ===</f>
        <v/>
      </c>
      <c r="B7558" s="1" t="n"/>
      <c r="C7558" s="1" t="n"/>
      <c r="D7558" s="1" t="n"/>
      <c r="E7558" s="1" t="n"/>
      <c r="F7558" s="1" t="n"/>
      <c r="G7558" s="1" t="n"/>
      <c r="H7558" s="1" t="n"/>
      <c r="I7558" s="1" t="n"/>
      <c r="J7558" s="1" t="n"/>
      <c r="K7558" s="1" t="n"/>
      <c r="L7558" s="1" t="n"/>
      <c r="M7558" s="1" t="n"/>
      <c r="N7558" s="1" t="n"/>
    </row>
    <row r="7559">
      <c r="A7559" t="inlineStr">
        <is>
          <t>ID_Wahl</t>
        </is>
      </c>
      <c r="B7559" t="inlineStr">
        <is>
          <t>Datum</t>
        </is>
      </c>
      <c r="C7559" t="inlineStr">
        <is>
          <t>Frage_ID</t>
        </is>
      </c>
      <c r="D7559" t="inlineStr">
        <is>
          <t>Frage_Text</t>
        </is>
      </c>
      <c r="E7559" t="inlineStr">
        <is>
          <t>Frage_Typ</t>
        </is>
      </c>
      <c r="F7559" t="inlineStr">
        <is>
          <t>Bereich_ID</t>
        </is>
      </c>
      <c r="G7559" t="inlineStr">
        <is>
          <t>Bereich</t>
        </is>
      </c>
      <c r="H7559" t="inlineStr">
        <is>
          <t>ID_gesamt</t>
        </is>
      </c>
      <c r="I7559" t="inlineStr">
        <is>
          <t>Sprache</t>
        </is>
      </c>
      <c r="J7559" t="inlineStr">
        <is>
          <t>Duplikat</t>
        </is>
      </c>
      <c r="K7559" t="inlineStr">
        <is>
          <t>Frage_Hash</t>
        </is>
      </c>
      <c r="L7559" t="inlineStr">
        <is>
          <t>Duplikat_Gruppe</t>
        </is>
      </c>
      <c r="M7559" t="inlineStr">
        <is>
          <t>Cluster_Duplikate</t>
        </is>
      </c>
      <c r="N7559" t="inlineStr">
        <is>
          <t>Cluster_Final</t>
        </is>
      </c>
    </row>
    <row r="7560">
      <c r="A7560" t="n">
        <v>1037</v>
      </c>
      <c r="B7560" s="2" t="n">
        <v>44969</v>
      </c>
      <c r="C7560" t="n">
        <v>31809</v>
      </c>
      <c r="D7560" t="inlineStr">
        <is>
          <t>Soll die Gesamtfläche der Bauzonen im Kanton auf den heute rechtsgültigen Stand begrenzt werden?</t>
        </is>
      </c>
      <c r="E7560" t="inlineStr">
        <is>
          <t>options4</t>
        </is>
      </c>
      <c r="F7560" t="n">
        <v>11371</v>
      </c>
      <c r="G7560" t="inlineStr">
        <is>
          <t>Raumplanung</t>
        </is>
      </c>
      <c r="H7560" t="inlineStr">
        <is>
          <t>Q02302</t>
        </is>
      </c>
      <c r="I7560" t="inlineStr">
        <is>
          <t>de</t>
        </is>
      </c>
      <c r="J7560" t="b">
        <v>1</v>
      </c>
      <c r="K7560" t="inlineStr">
        <is>
          <t>38aae5bf9202273e90a533bc0e334ed1</t>
        </is>
      </c>
      <c r="L7560" t="inlineStr">
        <is>
          <t>38aae5bf9202273e90a533bc0e334ed1</t>
        </is>
      </c>
      <c r="M7560" t="n">
        <v>514</v>
      </c>
      <c r="N7560" t="n">
        <v>514</v>
      </c>
    </row>
    <row r="7561">
      <c r="A7561" t="n">
        <v>1041</v>
      </c>
      <c r="B7561" s="2" t="n">
        <v>44997</v>
      </c>
      <c r="C7561" t="n">
        <v>32058</v>
      </c>
      <c r="D7561" t="inlineStr">
        <is>
          <t>Soll die Gesamtfläche der Bauzonen im Kanton auf den heute rechtsgültigen Stand begrenzt werden?</t>
        </is>
      </c>
      <c r="E7561" t="inlineStr">
        <is>
          <t>options4</t>
        </is>
      </c>
      <c r="F7561" t="n">
        <v>11421</v>
      </c>
      <c r="G7561" t="inlineStr">
        <is>
          <t>Raumplanung</t>
        </is>
      </c>
      <c r="H7561" t="inlineStr">
        <is>
          <t>Q02667</t>
        </is>
      </c>
      <c r="I7561" t="inlineStr">
        <is>
          <t>de</t>
        </is>
      </c>
      <c r="J7561" t="b">
        <v>1</v>
      </c>
      <c r="K7561" t="inlineStr">
        <is>
          <t>38aae5bf9202273e90a533bc0e334ed1</t>
        </is>
      </c>
      <c r="L7561" t="inlineStr">
        <is>
          <t>38aae5bf9202273e90a533bc0e334ed1</t>
        </is>
      </c>
      <c r="M7561" t="n">
        <v>514</v>
      </c>
      <c r="N7561" t="n">
        <v>514</v>
      </c>
    </row>
    <row r="7563">
      <c r="A7563" s="1">
        <f>== Cluster 481 – 2 Fragen – alle Fragen identisch ===</f>
        <v/>
      </c>
      <c r="B7563" s="1" t="n"/>
      <c r="C7563" s="1" t="n"/>
      <c r="D7563" s="1" t="n"/>
      <c r="E7563" s="1" t="n"/>
      <c r="F7563" s="1" t="n"/>
      <c r="G7563" s="1" t="n"/>
      <c r="H7563" s="1" t="n"/>
      <c r="I7563" s="1" t="n"/>
      <c r="J7563" s="1" t="n"/>
      <c r="K7563" s="1" t="n"/>
      <c r="L7563" s="1" t="n"/>
      <c r="M7563" s="1" t="n"/>
      <c r="N7563" s="1" t="n"/>
    </row>
    <row r="7564">
      <c r="A7564" t="inlineStr">
        <is>
          <t>ID_Wahl</t>
        </is>
      </c>
      <c r="B7564" t="inlineStr">
        <is>
          <t>Datum</t>
        </is>
      </c>
      <c r="C7564" t="inlineStr">
        <is>
          <t>Frage_ID</t>
        </is>
      </c>
      <c r="D7564" t="inlineStr">
        <is>
          <t>Frage_Text</t>
        </is>
      </c>
      <c r="E7564" t="inlineStr">
        <is>
          <t>Frage_Typ</t>
        </is>
      </c>
      <c r="F7564" t="inlineStr">
        <is>
          <t>Bereich_ID</t>
        </is>
      </c>
      <c r="G7564" t="inlineStr">
        <is>
          <t>Bereich</t>
        </is>
      </c>
      <c r="H7564" t="inlineStr">
        <is>
          <t>ID_gesamt</t>
        </is>
      </c>
      <c r="I7564" t="inlineStr">
        <is>
          <t>Sprache</t>
        </is>
      </c>
      <c r="J7564" t="inlineStr">
        <is>
          <t>Duplikat</t>
        </is>
      </c>
      <c r="K7564" t="inlineStr">
        <is>
          <t>Frage_Hash</t>
        </is>
      </c>
      <c r="L7564" t="inlineStr">
        <is>
          <t>Duplikat_Gruppe</t>
        </is>
      </c>
      <c r="M7564" t="inlineStr">
        <is>
          <t>Cluster_Duplikate</t>
        </is>
      </c>
      <c r="N7564" t="inlineStr">
        <is>
          <t>Cluster_Final</t>
        </is>
      </c>
    </row>
    <row r="7565">
      <c r="A7565" t="n">
        <v>106</v>
      </c>
      <c r="B7565" s="2" t="n">
        <v>44633</v>
      </c>
      <c r="C7565" t="n">
        <v>5338</v>
      </c>
      <c r="D7565" t="inlineStr">
        <is>
          <t>Befürworten Sie in Obwalden strengere Massnahmen zugunsten des Klimaschutzes (Strategie für Netto-Null Treibhausgasemissionen bereits vor 2050)</t>
        </is>
      </c>
      <c r="E7565" t="inlineStr">
        <is>
          <t>options4</t>
        </is>
      </c>
      <c r="F7565" t="n">
        <v>5536</v>
      </c>
      <c r="G7565" t="inlineStr">
        <is>
          <t>Energie &amp; Umwelt</t>
        </is>
      </c>
      <c r="H7565" t="inlineStr">
        <is>
          <t>Q01919</t>
        </is>
      </c>
      <c r="I7565" t="inlineStr">
        <is>
          <t>de</t>
        </is>
      </c>
      <c r="J7565" t="b">
        <v>1</v>
      </c>
      <c r="K7565" t="inlineStr">
        <is>
          <t>1e7eb10c81837bee36b4ded9c3b75527</t>
        </is>
      </c>
      <c r="L7565" t="inlineStr">
        <is>
          <t>1e7eb10c81837bee36b4ded9c3b75527</t>
        </is>
      </c>
      <c r="M7565" t="n">
        <v>481</v>
      </c>
      <c r="N7565" t="n">
        <v>481</v>
      </c>
    </row>
    <row r="7566">
      <c r="A7566" t="n">
        <v>512</v>
      </c>
      <c r="B7566" s="2" t="n">
        <v>44633</v>
      </c>
      <c r="C7566" t="n">
        <v>5339</v>
      </c>
      <c r="D7566" t="inlineStr">
        <is>
          <t>Befürworten Sie in Obwalden strengere Massnahmen zugunsten des Klimaschutzes (Strategie für Netto-Null Treibhausgasemissionen bereits vor 2050)</t>
        </is>
      </c>
      <c r="E7566" t="inlineStr">
        <is>
          <t>options4</t>
        </is>
      </c>
      <c r="F7566" t="n">
        <v>5539</v>
      </c>
      <c r="G7566" t="inlineStr">
        <is>
          <t>Energie &amp; Umwelt</t>
        </is>
      </c>
      <c r="H7566" t="inlineStr">
        <is>
          <t>Q02562</t>
        </is>
      </c>
      <c r="I7566" t="inlineStr">
        <is>
          <t>de</t>
        </is>
      </c>
      <c r="J7566" t="b">
        <v>1</v>
      </c>
      <c r="K7566" t="inlineStr">
        <is>
          <t>1e7eb10c81837bee36b4ded9c3b75527</t>
        </is>
      </c>
      <c r="L7566" t="inlineStr">
        <is>
          <t>1e7eb10c81837bee36b4ded9c3b75527</t>
        </is>
      </c>
      <c r="M7566" t="n">
        <v>481</v>
      </c>
      <c r="N7566" t="n">
        <v>481</v>
      </c>
    </row>
    <row r="7568">
      <c r="A7568" s="1">
        <f>== Cluster 426 – 2 Fragen – alle Fragen identisch ===</f>
        <v/>
      </c>
      <c r="B7568" s="1" t="n"/>
      <c r="C7568" s="1" t="n"/>
      <c r="D7568" s="1" t="n"/>
      <c r="E7568" s="1" t="n"/>
      <c r="F7568" s="1" t="n"/>
      <c r="G7568" s="1" t="n"/>
      <c r="H7568" s="1" t="n"/>
      <c r="I7568" s="1" t="n"/>
      <c r="J7568" s="1" t="n"/>
      <c r="K7568" s="1" t="n"/>
      <c r="L7568" s="1" t="n"/>
      <c r="M7568" s="1" t="n"/>
      <c r="N7568" s="1" t="n"/>
    </row>
    <row r="7569">
      <c r="A7569" t="inlineStr">
        <is>
          <t>ID_Wahl</t>
        </is>
      </c>
      <c r="B7569" t="inlineStr">
        <is>
          <t>Datum</t>
        </is>
      </c>
      <c r="C7569" t="inlineStr">
        <is>
          <t>Frage_ID</t>
        </is>
      </c>
      <c r="D7569" t="inlineStr">
        <is>
          <t>Frage_Text</t>
        </is>
      </c>
      <c r="E7569" t="inlineStr">
        <is>
          <t>Frage_Typ</t>
        </is>
      </c>
      <c r="F7569" t="inlineStr">
        <is>
          <t>Bereich_ID</t>
        </is>
      </c>
      <c r="G7569" t="inlineStr">
        <is>
          <t>Bereich</t>
        </is>
      </c>
      <c r="H7569" t="inlineStr">
        <is>
          <t>ID_gesamt</t>
        </is>
      </c>
      <c r="I7569" t="inlineStr">
        <is>
          <t>Sprache</t>
        </is>
      </c>
      <c r="J7569" t="inlineStr">
        <is>
          <t>Duplikat</t>
        </is>
      </c>
      <c r="K7569" t="inlineStr">
        <is>
          <t>Frage_Hash</t>
        </is>
      </c>
      <c r="L7569" t="inlineStr">
        <is>
          <t>Duplikat_Gruppe</t>
        </is>
      </c>
      <c r="M7569" t="inlineStr">
        <is>
          <t>Cluster_Duplikate</t>
        </is>
      </c>
      <c r="N7569" t="inlineStr">
        <is>
          <t>Cluster_Final</t>
        </is>
      </c>
    </row>
    <row r="7570">
      <c r="A7570" t="n">
        <v>86</v>
      </c>
      <c r="B7570" s="2" t="n">
        <v>44528</v>
      </c>
      <c r="C7570" t="n">
        <v>4208</v>
      </c>
      <c r="D7570" t="inlineStr">
        <is>
          <t>Befürworten Sie eine stärkere sichtbare Präsenz der Polizei in Lenzburg zur Wahrung der öffentlichen Sicherheit?</t>
        </is>
      </c>
      <c r="E7570" t="inlineStr">
        <is>
          <t>options4</t>
        </is>
      </c>
      <c r="F7570" t="n">
        <v>5254</v>
      </c>
      <c r="G7570" t="inlineStr">
        <is>
          <t>Sicherheit &amp; Polizei</t>
        </is>
      </c>
      <c r="H7570" t="inlineStr">
        <is>
          <t>Q01329</t>
        </is>
      </c>
      <c r="I7570" t="inlineStr">
        <is>
          <t>de</t>
        </is>
      </c>
      <c r="J7570" t="b">
        <v>1</v>
      </c>
      <c r="K7570" t="inlineStr">
        <is>
          <t>753844991dcd3d4456fb75cad6defbf0</t>
        </is>
      </c>
      <c r="L7570" t="inlineStr">
        <is>
          <t>753844991dcd3d4456fb75cad6defbf0</t>
        </is>
      </c>
      <c r="M7570" t="n">
        <v>426</v>
      </c>
      <c r="N7570" t="n">
        <v>426</v>
      </c>
    </row>
    <row r="7571">
      <c r="A7571" t="n">
        <v>482</v>
      </c>
      <c r="B7571" s="2" t="n">
        <v>44465</v>
      </c>
      <c r="C7571" t="n">
        <v>4207</v>
      </c>
      <c r="D7571" t="inlineStr">
        <is>
          <t>Befürworten Sie eine stärkere sichtbare Präsenz der Polizei in Lenzburg zur Wahrung der öffentlichen Sicherheit?</t>
        </is>
      </c>
      <c r="E7571" t="inlineStr">
        <is>
          <t>options4</t>
        </is>
      </c>
      <c r="F7571" t="n">
        <v>5245</v>
      </c>
      <c r="G7571" t="inlineStr">
        <is>
          <t>Sicherheit &amp; Polizei</t>
        </is>
      </c>
      <c r="H7571" t="inlineStr">
        <is>
          <t>Q02518</t>
        </is>
      </c>
      <c r="I7571" t="inlineStr">
        <is>
          <t>de</t>
        </is>
      </c>
      <c r="J7571" t="b">
        <v>1</v>
      </c>
      <c r="K7571" t="inlineStr">
        <is>
          <t>753844991dcd3d4456fb75cad6defbf0</t>
        </is>
      </c>
      <c r="L7571" t="inlineStr">
        <is>
          <t>753844991dcd3d4456fb75cad6defbf0</t>
        </is>
      </c>
      <c r="M7571" t="n">
        <v>426</v>
      </c>
      <c r="N7571" t="n">
        <v>426</v>
      </c>
    </row>
    <row r="7573">
      <c r="A7573" s="1">
        <f>== Cluster 425 – 2 Fragen – alle Fragen identisch ===</f>
        <v/>
      </c>
      <c r="B7573" s="1" t="n"/>
      <c r="C7573" s="1" t="n"/>
      <c r="D7573" s="1" t="n"/>
      <c r="E7573" s="1" t="n"/>
      <c r="F7573" s="1" t="n"/>
      <c r="G7573" s="1" t="n"/>
      <c r="H7573" s="1" t="n"/>
      <c r="I7573" s="1" t="n"/>
      <c r="J7573" s="1" t="n"/>
      <c r="K7573" s="1" t="n"/>
      <c r="L7573" s="1" t="n"/>
      <c r="M7573" s="1" t="n"/>
      <c r="N7573" s="1" t="n"/>
    </row>
    <row r="7574">
      <c r="A7574" t="inlineStr">
        <is>
          <t>ID_Wahl</t>
        </is>
      </c>
      <c r="B7574" t="inlineStr">
        <is>
          <t>Datum</t>
        </is>
      </c>
      <c r="C7574" t="inlineStr">
        <is>
          <t>Frage_ID</t>
        </is>
      </c>
      <c r="D7574" t="inlineStr">
        <is>
          <t>Frage_Text</t>
        </is>
      </c>
      <c r="E7574" t="inlineStr">
        <is>
          <t>Frage_Typ</t>
        </is>
      </c>
      <c r="F7574" t="inlineStr">
        <is>
          <t>Bereich_ID</t>
        </is>
      </c>
      <c r="G7574" t="inlineStr">
        <is>
          <t>Bereich</t>
        </is>
      </c>
      <c r="H7574" t="inlineStr">
        <is>
          <t>ID_gesamt</t>
        </is>
      </c>
      <c r="I7574" t="inlineStr">
        <is>
          <t>Sprache</t>
        </is>
      </c>
      <c r="J7574" t="inlineStr">
        <is>
          <t>Duplikat</t>
        </is>
      </c>
      <c r="K7574" t="inlineStr">
        <is>
          <t>Frage_Hash</t>
        </is>
      </c>
      <c r="L7574" t="inlineStr">
        <is>
          <t>Duplikat_Gruppe</t>
        </is>
      </c>
      <c r="M7574" t="inlineStr">
        <is>
          <t>Cluster_Duplikate</t>
        </is>
      </c>
      <c r="N7574" t="inlineStr">
        <is>
          <t>Cluster_Final</t>
        </is>
      </c>
    </row>
    <row r="7575">
      <c r="A7575" t="n">
        <v>86</v>
      </c>
      <c r="B7575" s="2" t="n">
        <v>44528</v>
      </c>
      <c r="C7575" t="n">
        <v>4202</v>
      </c>
      <c r="D7575" t="inlineStr">
        <is>
          <t>Soll die Einführung der elektronischen Stimmabgabe bei Wahlen und Abstimmungen (E-Voting) weiter vorangetrieben werden?  [Bürger/-innen-Frage]</t>
        </is>
      </c>
      <c r="E7575" t="inlineStr">
        <is>
          <t>options4</t>
        </is>
      </c>
      <c r="F7575" t="n">
        <v>5176</v>
      </c>
      <c r="G7575" t="inlineStr">
        <is>
          <t>Politisches System &amp; Digitalisierung</t>
        </is>
      </c>
      <c r="H7575" t="inlineStr">
        <is>
          <t>Q01326</t>
        </is>
      </c>
      <c r="I7575" t="inlineStr">
        <is>
          <t>de</t>
        </is>
      </c>
      <c r="J7575" t="b">
        <v>1</v>
      </c>
      <c r="K7575" t="inlineStr">
        <is>
          <t>63b3511a77c86fd0b6a77757c743a242</t>
        </is>
      </c>
      <c r="L7575" t="inlineStr">
        <is>
          <t>63b3511a77c86fd0b6a77757c743a242</t>
        </is>
      </c>
      <c r="M7575" t="n">
        <v>425</v>
      </c>
      <c r="N7575" t="n">
        <v>425</v>
      </c>
    </row>
    <row r="7576">
      <c r="A7576" t="n">
        <v>482</v>
      </c>
      <c r="B7576" s="2" t="n">
        <v>44465</v>
      </c>
      <c r="C7576" t="n">
        <v>4201</v>
      </c>
      <c r="D7576" t="inlineStr">
        <is>
          <t>Soll die Einführung der elektronischen Stimmabgabe bei Wahlen und Abstimmungen (E-Voting) weiter vorangetrieben werden?  [Bürger/-innen-Frage]</t>
        </is>
      </c>
      <c r="E7576" t="inlineStr">
        <is>
          <t>options4</t>
        </is>
      </c>
      <c r="F7576" t="n">
        <v>5166</v>
      </c>
      <c r="G7576" t="inlineStr">
        <is>
          <t>Politisches System &amp; Digitalisierung</t>
        </is>
      </c>
      <c r="H7576" t="inlineStr">
        <is>
          <t>Q02515</t>
        </is>
      </c>
      <c r="I7576" t="inlineStr">
        <is>
          <t>de</t>
        </is>
      </c>
      <c r="J7576" t="b">
        <v>1</v>
      </c>
      <c r="K7576" t="inlineStr">
        <is>
          <t>63b3511a77c86fd0b6a77757c743a242</t>
        </is>
      </c>
      <c r="L7576" t="inlineStr">
        <is>
          <t>63b3511a77c86fd0b6a77757c743a242</t>
        </is>
      </c>
      <c r="M7576" t="n">
        <v>425</v>
      </c>
      <c r="N7576" t="n">
        <v>425</v>
      </c>
    </row>
    <row r="7578">
      <c r="A7578" s="1">
        <f>== Cluster 424 – 2 Fragen – alle Fragen identisch ===</f>
        <v/>
      </c>
      <c r="B7578" s="1" t="n"/>
      <c r="C7578" s="1" t="n"/>
      <c r="D7578" s="1" t="n"/>
      <c r="E7578" s="1" t="n"/>
      <c r="F7578" s="1" t="n"/>
      <c r="G7578" s="1" t="n"/>
      <c r="H7578" s="1" t="n"/>
      <c r="I7578" s="1" t="n"/>
      <c r="J7578" s="1" t="n"/>
      <c r="K7578" s="1" t="n"/>
      <c r="L7578" s="1" t="n"/>
      <c r="M7578" s="1" t="n"/>
      <c r="N7578" s="1" t="n"/>
    </row>
    <row r="7579">
      <c r="A7579" t="inlineStr">
        <is>
          <t>ID_Wahl</t>
        </is>
      </c>
      <c r="B7579" t="inlineStr">
        <is>
          <t>Datum</t>
        </is>
      </c>
      <c r="C7579" t="inlineStr">
        <is>
          <t>Frage_ID</t>
        </is>
      </c>
      <c r="D7579" t="inlineStr">
        <is>
          <t>Frage_Text</t>
        </is>
      </c>
      <c r="E7579" t="inlineStr">
        <is>
          <t>Frage_Typ</t>
        </is>
      </c>
      <c r="F7579" t="inlineStr">
        <is>
          <t>Bereich_ID</t>
        </is>
      </c>
      <c r="G7579" t="inlineStr">
        <is>
          <t>Bereich</t>
        </is>
      </c>
      <c r="H7579" t="inlineStr">
        <is>
          <t>ID_gesamt</t>
        </is>
      </c>
      <c r="I7579" t="inlineStr">
        <is>
          <t>Sprache</t>
        </is>
      </c>
      <c r="J7579" t="inlineStr">
        <is>
          <t>Duplikat</t>
        </is>
      </c>
      <c r="K7579" t="inlineStr">
        <is>
          <t>Frage_Hash</t>
        </is>
      </c>
      <c r="L7579" t="inlineStr">
        <is>
          <t>Duplikat_Gruppe</t>
        </is>
      </c>
      <c r="M7579" t="inlineStr">
        <is>
          <t>Cluster_Duplikate</t>
        </is>
      </c>
      <c r="N7579" t="inlineStr">
        <is>
          <t>Cluster_Final</t>
        </is>
      </c>
    </row>
    <row r="7580">
      <c r="A7580" t="n">
        <v>86</v>
      </c>
      <c r="B7580" s="2" t="n">
        <v>44528</v>
      </c>
      <c r="C7580" t="n">
        <v>4200</v>
      </c>
      <c r="D7580" t="inlineStr">
        <is>
          <t>Soll die Finanzierung von Parteien sowie von Wahl- und Abstimmungskampagnen in Lenzburg offengelegt werden müssen?</t>
        </is>
      </c>
      <c r="E7580" t="inlineStr">
        <is>
          <t>options4</t>
        </is>
      </c>
      <c r="F7580" t="n">
        <v>5176</v>
      </c>
      <c r="G7580" t="inlineStr">
        <is>
          <t>Politisches System &amp; Digitalisierung</t>
        </is>
      </c>
      <c r="H7580" t="inlineStr">
        <is>
          <t>Q01325</t>
        </is>
      </c>
      <c r="I7580" t="inlineStr">
        <is>
          <t>de</t>
        </is>
      </c>
      <c r="J7580" t="b">
        <v>1</v>
      </c>
      <c r="K7580" t="inlineStr">
        <is>
          <t>8d5862a9990ed4b71f5d7d35400abf81</t>
        </is>
      </c>
      <c r="L7580" t="inlineStr">
        <is>
          <t>8d5862a9990ed4b71f5d7d35400abf81</t>
        </is>
      </c>
      <c r="M7580" t="n">
        <v>424</v>
      </c>
      <c r="N7580" t="n">
        <v>424</v>
      </c>
    </row>
    <row r="7581">
      <c r="A7581" t="n">
        <v>482</v>
      </c>
      <c r="B7581" s="2" t="n">
        <v>44465</v>
      </c>
      <c r="C7581" t="n">
        <v>4199</v>
      </c>
      <c r="D7581" t="inlineStr">
        <is>
          <t>Soll die Finanzierung von Parteien sowie von Wahl- und Abstimmungskampagnen in Lenzburg offengelegt werden müssen?</t>
        </is>
      </c>
      <c r="E7581" t="inlineStr">
        <is>
          <t>options4</t>
        </is>
      </c>
      <c r="F7581" t="n">
        <v>5166</v>
      </c>
      <c r="G7581" t="inlineStr">
        <is>
          <t>Politisches System &amp; Digitalisierung</t>
        </is>
      </c>
      <c r="H7581" t="inlineStr">
        <is>
          <t>Q02514</t>
        </is>
      </c>
      <c r="I7581" t="inlineStr">
        <is>
          <t>de</t>
        </is>
      </c>
      <c r="J7581" t="b">
        <v>1</v>
      </c>
      <c r="K7581" t="inlineStr">
        <is>
          <t>8d5862a9990ed4b71f5d7d35400abf81</t>
        </is>
      </c>
      <c r="L7581" t="inlineStr">
        <is>
          <t>8d5862a9990ed4b71f5d7d35400abf81</t>
        </is>
      </c>
      <c r="M7581" t="n">
        <v>424</v>
      </c>
      <c r="N7581" t="n">
        <v>424</v>
      </c>
    </row>
    <row r="7583">
      <c r="A7583" s="1">
        <f>== Cluster 423 – 2 Fragen – alle Fragen identisch ===</f>
        <v/>
      </c>
      <c r="B7583" s="1" t="n"/>
      <c r="C7583" s="1" t="n"/>
      <c r="D7583" s="1" t="n"/>
      <c r="E7583" s="1" t="n"/>
      <c r="F7583" s="1" t="n"/>
      <c r="G7583" s="1" t="n"/>
      <c r="H7583" s="1" t="n"/>
      <c r="I7583" s="1" t="n"/>
      <c r="J7583" s="1" t="n"/>
      <c r="K7583" s="1" t="n"/>
      <c r="L7583" s="1" t="n"/>
      <c r="M7583" s="1" t="n"/>
      <c r="N7583" s="1" t="n"/>
    </row>
    <row r="7584">
      <c r="A7584" t="inlineStr">
        <is>
          <t>ID_Wahl</t>
        </is>
      </c>
      <c r="B7584" t="inlineStr">
        <is>
          <t>Datum</t>
        </is>
      </c>
      <c r="C7584" t="inlineStr">
        <is>
          <t>Frage_ID</t>
        </is>
      </c>
      <c r="D7584" t="inlineStr">
        <is>
          <t>Frage_Text</t>
        </is>
      </c>
      <c r="E7584" t="inlineStr">
        <is>
          <t>Frage_Typ</t>
        </is>
      </c>
      <c r="F7584" t="inlineStr">
        <is>
          <t>Bereich_ID</t>
        </is>
      </c>
      <c r="G7584" t="inlineStr">
        <is>
          <t>Bereich</t>
        </is>
      </c>
      <c r="H7584" t="inlineStr">
        <is>
          <t>ID_gesamt</t>
        </is>
      </c>
      <c r="I7584" t="inlineStr">
        <is>
          <t>Sprache</t>
        </is>
      </c>
      <c r="J7584" t="inlineStr">
        <is>
          <t>Duplikat</t>
        </is>
      </c>
      <c r="K7584" t="inlineStr">
        <is>
          <t>Frage_Hash</t>
        </is>
      </c>
      <c r="L7584" t="inlineStr">
        <is>
          <t>Duplikat_Gruppe</t>
        </is>
      </c>
      <c r="M7584" t="inlineStr">
        <is>
          <t>Cluster_Duplikate</t>
        </is>
      </c>
      <c r="N7584" t="inlineStr">
        <is>
          <t>Cluster_Final</t>
        </is>
      </c>
    </row>
    <row r="7585">
      <c r="A7585" t="n">
        <v>86</v>
      </c>
      <c r="B7585" s="2" t="n">
        <v>44528</v>
      </c>
      <c r="C7585" t="n">
        <v>4198</v>
      </c>
      <c r="D7585" t="inlineStr">
        <is>
          <t>Befürworten Sie den Ausbau des Mobilfunknetzes nach 5G-Standard?  [Bürger/-innen-Frage]</t>
        </is>
      </c>
      <c r="E7585" t="inlineStr">
        <is>
          <t>options4</t>
        </is>
      </c>
      <c r="F7585" t="n">
        <v>5176</v>
      </c>
      <c r="G7585" t="inlineStr">
        <is>
          <t>Politisches System &amp; Digitalisierung</t>
        </is>
      </c>
      <c r="H7585" t="inlineStr">
        <is>
          <t>Q01324</t>
        </is>
      </c>
      <c r="I7585" t="inlineStr">
        <is>
          <t>de</t>
        </is>
      </c>
      <c r="J7585" t="b">
        <v>1</v>
      </c>
      <c r="K7585" t="inlineStr">
        <is>
          <t>b2c7ac6bc57d27a36a58ba989d48948d</t>
        </is>
      </c>
      <c r="L7585" t="inlineStr">
        <is>
          <t>b2c7ac6bc57d27a36a58ba989d48948d</t>
        </is>
      </c>
      <c r="M7585" t="n">
        <v>423</v>
      </c>
      <c r="N7585" t="n">
        <v>423</v>
      </c>
    </row>
    <row r="7586">
      <c r="A7586" t="n">
        <v>482</v>
      </c>
      <c r="B7586" s="2" t="n">
        <v>44465</v>
      </c>
      <c r="C7586" t="n">
        <v>4197</v>
      </c>
      <c r="D7586" t="inlineStr">
        <is>
          <t>Befürworten Sie den Ausbau des Mobilfunknetzes nach 5G-Standard?  [Bürger/-innen-Frage]</t>
        </is>
      </c>
      <c r="E7586" t="inlineStr">
        <is>
          <t>options4</t>
        </is>
      </c>
      <c r="F7586" t="n">
        <v>5166</v>
      </c>
      <c r="G7586" t="inlineStr">
        <is>
          <t>Politisches System &amp; Digitalisierung</t>
        </is>
      </c>
      <c r="H7586" t="inlineStr">
        <is>
          <t>Q02513</t>
        </is>
      </c>
      <c r="I7586" t="inlineStr">
        <is>
          <t>de</t>
        </is>
      </c>
      <c r="J7586" t="b">
        <v>1</v>
      </c>
      <c r="K7586" t="inlineStr">
        <is>
          <t>b2c7ac6bc57d27a36a58ba989d48948d</t>
        </is>
      </c>
      <c r="L7586" t="inlineStr">
        <is>
          <t>b2c7ac6bc57d27a36a58ba989d48948d</t>
        </is>
      </c>
      <c r="M7586" t="n">
        <v>423</v>
      </c>
      <c r="N7586" t="n">
        <v>423</v>
      </c>
    </row>
    <row r="7588">
      <c r="A7588" s="1">
        <f>== Cluster 422 – 2 Fragen – alle Fragen identisch ===</f>
        <v/>
      </c>
      <c r="B7588" s="1" t="n"/>
      <c r="C7588" s="1" t="n"/>
      <c r="D7588" s="1" t="n"/>
      <c r="E7588" s="1" t="n"/>
      <c r="F7588" s="1" t="n"/>
      <c r="G7588" s="1" t="n"/>
      <c r="H7588" s="1" t="n"/>
      <c r="I7588" s="1" t="n"/>
      <c r="J7588" s="1" t="n"/>
      <c r="K7588" s="1" t="n"/>
      <c r="L7588" s="1" t="n"/>
      <c r="M7588" s="1" t="n"/>
      <c r="N7588" s="1" t="n"/>
    </row>
    <row r="7589">
      <c r="A7589" t="inlineStr">
        <is>
          <t>ID_Wahl</t>
        </is>
      </c>
      <c r="B7589" t="inlineStr">
        <is>
          <t>Datum</t>
        </is>
      </c>
      <c r="C7589" t="inlineStr">
        <is>
          <t>Frage_ID</t>
        </is>
      </c>
      <c r="D7589" t="inlineStr">
        <is>
          <t>Frage_Text</t>
        </is>
      </c>
      <c r="E7589" t="inlineStr">
        <is>
          <t>Frage_Typ</t>
        </is>
      </c>
      <c r="F7589" t="inlineStr">
        <is>
          <t>Bereich_ID</t>
        </is>
      </c>
      <c r="G7589" t="inlineStr">
        <is>
          <t>Bereich</t>
        </is>
      </c>
      <c r="H7589" t="inlineStr">
        <is>
          <t>ID_gesamt</t>
        </is>
      </c>
      <c r="I7589" t="inlineStr">
        <is>
          <t>Sprache</t>
        </is>
      </c>
      <c r="J7589" t="inlineStr">
        <is>
          <t>Duplikat</t>
        </is>
      </c>
      <c r="K7589" t="inlineStr">
        <is>
          <t>Frage_Hash</t>
        </is>
      </c>
      <c r="L7589" t="inlineStr">
        <is>
          <t>Duplikat_Gruppe</t>
        </is>
      </c>
      <c r="M7589" t="inlineStr">
        <is>
          <t>Cluster_Duplikate</t>
        </is>
      </c>
      <c r="N7589" t="inlineStr">
        <is>
          <t>Cluster_Final</t>
        </is>
      </c>
    </row>
    <row r="7590">
      <c r="A7590" t="n">
        <v>86</v>
      </c>
      <c r="B7590" s="2" t="n">
        <v>44528</v>
      </c>
      <c r="C7590" t="n">
        <v>4196</v>
      </c>
      <c r="D7590" t="inlineStr">
        <is>
          <t xml:space="preserve">Befürworten sie das Projekt «Umgestaltung &amp; Sanierung der Bahnhofstrasse» (Abstimmung von 26. Sept.)? </t>
        </is>
      </c>
      <c r="E7590" t="inlineStr">
        <is>
          <t>options4</t>
        </is>
      </c>
      <c r="F7590" t="n">
        <v>5486</v>
      </c>
      <c r="G7590" t="inlineStr">
        <is>
          <t>Stadtentwicklung</t>
        </is>
      </c>
      <c r="H7590" t="inlineStr">
        <is>
          <t>Q01323</t>
        </is>
      </c>
      <c r="I7590" t="inlineStr">
        <is>
          <t>de</t>
        </is>
      </c>
      <c r="J7590" t="b">
        <v>1</v>
      </c>
      <c r="K7590" t="inlineStr">
        <is>
          <t>4f2771073dea32e7d9753c781833a708</t>
        </is>
      </c>
      <c r="L7590" t="inlineStr">
        <is>
          <t>4f2771073dea32e7d9753c781833a708</t>
        </is>
      </c>
      <c r="M7590" t="n">
        <v>422</v>
      </c>
      <c r="N7590" t="n">
        <v>422</v>
      </c>
    </row>
    <row r="7591">
      <c r="A7591" t="n">
        <v>482</v>
      </c>
      <c r="B7591" s="2" t="n">
        <v>44465</v>
      </c>
      <c r="C7591" t="n">
        <v>4195</v>
      </c>
      <c r="D7591" t="inlineStr">
        <is>
          <t xml:space="preserve">Befürworten sie das Projekt «Umgestaltung &amp; Sanierung der Bahnhofstrasse» (Abstimmung von 26. Sept.)? </t>
        </is>
      </c>
      <c r="E7591" t="inlineStr">
        <is>
          <t>options4</t>
        </is>
      </c>
      <c r="F7591" t="n">
        <v>5480</v>
      </c>
      <c r="G7591" t="inlineStr">
        <is>
          <t>Stadtentwicklung</t>
        </is>
      </c>
      <c r="H7591" t="inlineStr">
        <is>
          <t>Q02512</t>
        </is>
      </c>
      <c r="I7591" t="inlineStr">
        <is>
          <t>de</t>
        </is>
      </c>
      <c r="J7591" t="b">
        <v>1</v>
      </c>
      <c r="K7591" t="inlineStr">
        <is>
          <t>4f2771073dea32e7d9753c781833a708</t>
        </is>
      </c>
      <c r="L7591" t="inlineStr">
        <is>
          <t>4f2771073dea32e7d9753c781833a708</t>
        </is>
      </c>
      <c r="M7591" t="n">
        <v>422</v>
      </c>
      <c r="N7591" t="n">
        <v>422</v>
      </c>
    </row>
    <row r="7593">
      <c r="A7593" s="1">
        <f>== Cluster 421 – 2 Fragen – alle Fragen identisch ===</f>
        <v/>
      </c>
      <c r="B7593" s="1" t="n"/>
      <c r="C7593" s="1" t="n"/>
      <c r="D7593" s="1" t="n"/>
      <c r="E7593" s="1" t="n"/>
      <c r="F7593" s="1" t="n"/>
      <c r="G7593" s="1" t="n"/>
      <c r="H7593" s="1" t="n"/>
      <c r="I7593" s="1" t="n"/>
      <c r="J7593" s="1" t="n"/>
      <c r="K7593" s="1" t="n"/>
      <c r="L7593" s="1" t="n"/>
      <c r="M7593" s="1" t="n"/>
      <c r="N7593" s="1" t="n"/>
    </row>
    <row r="7594">
      <c r="A7594" t="inlineStr">
        <is>
          <t>ID_Wahl</t>
        </is>
      </c>
      <c r="B7594" t="inlineStr">
        <is>
          <t>Datum</t>
        </is>
      </c>
      <c r="C7594" t="inlineStr">
        <is>
          <t>Frage_ID</t>
        </is>
      </c>
      <c r="D7594" t="inlineStr">
        <is>
          <t>Frage_Text</t>
        </is>
      </c>
      <c r="E7594" t="inlineStr">
        <is>
          <t>Frage_Typ</t>
        </is>
      </c>
      <c r="F7594" t="inlineStr">
        <is>
          <t>Bereich_ID</t>
        </is>
      </c>
      <c r="G7594" t="inlineStr">
        <is>
          <t>Bereich</t>
        </is>
      </c>
      <c r="H7594" t="inlineStr">
        <is>
          <t>ID_gesamt</t>
        </is>
      </c>
      <c r="I7594" t="inlineStr">
        <is>
          <t>Sprache</t>
        </is>
      </c>
      <c r="J7594" t="inlineStr">
        <is>
          <t>Duplikat</t>
        </is>
      </c>
      <c r="K7594" t="inlineStr">
        <is>
          <t>Frage_Hash</t>
        </is>
      </c>
      <c r="L7594" t="inlineStr">
        <is>
          <t>Duplikat_Gruppe</t>
        </is>
      </c>
      <c r="M7594" t="inlineStr">
        <is>
          <t>Cluster_Duplikate</t>
        </is>
      </c>
      <c r="N7594" t="inlineStr">
        <is>
          <t>Cluster_Final</t>
        </is>
      </c>
    </row>
    <row r="7595">
      <c r="A7595" t="n">
        <v>86</v>
      </c>
      <c r="B7595" s="2" t="n">
        <v>44528</v>
      </c>
      <c r="C7595" t="n">
        <v>4194</v>
      </c>
      <c r="D7595" t="inlineStr">
        <is>
          <t xml:space="preserve">Sollen in Lenzburg weitere Flächen eingezont werden, damit mehr gebaut werden kann? </t>
        </is>
      </c>
      <c r="E7595" t="inlineStr">
        <is>
          <t>options4</t>
        </is>
      </c>
      <c r="F7595" t="n">
        <v>5486</v>
      </c>
      <c r="G7595" t="inlineStr">
        <is>
          <t>Stadtentwicklung</t>
        </is>
      </c>
      <c r="H7595" t="inlineStr">
        <is>
          <t>Q01322</t>
        </is>
      </c>
      <c r="I7595" t="inlineStr">
        <is>
          <t>de</t>
        </is>
      </c>
      <c r="J7595" t="b">
        <v>1</v>
      </c>
      <c r="K7595" t="inlineStr">
        <is>
          <t>e06652eb538a6ee88c91a07532571ef8</t>
        </is>
      </c>
      <c r="L7595" t="inlineStr">
        <is>
          <t>e06652eb538a6ee88c91a07532571ef8</t>
        </is>
      </c>
      <c r="M7595" t="n">
        <v>421</v>
      </c>
      <c r="N7595" t="n">
        <v>421</v>
      </c>
    </row>
    <row r="7596">
      <c r="A7596" t="n">
        <v>482</v>
      </c>
      <c r="B7596" s="2" t="n">
        <v>44465</v>
      </c>
      <c r="C7596" t="n">
        <v>4193</v>
      </c>
      <c r="D7596" t="inlineStr">
        <is>
          <t xml:space="preserve">Sollen in Lenzburg weitere Flächen eingezont werden, damit mehr gebaut werden kann? </t>
        </is>
      </c>
      <c r="E7596" t="inlineStr">
        <is>
          <t>options4</t>
        </is>
      </c>
      <c r="F7596" t="n">
        <v>5480</v>
      </c>
      <c r="G7596" t="inlineStr">
        <is>
          <t>Stadtentwicklung</t>
        </is>
      </c>
      <c r="H7596" t="inlineStr">
        <is>
          <t>Q02511</t>
        </is>
      </c>
      <c r="I7596" t="inlineStr">
        <is>
          <t>de</t>
        </is>
      </c>
      <c r="J7596" t="b">
        <v>1</v>
      </c>
      <c r="K7596" t="inlineStr">
        <is>
          <t>e06652eb538a6ee88c91a07532571ef8</t>
        </is>
      </c>
      <c r="L7596" t="inlineStr">
        <is>
          <t>e06652eb538a6ee88c91a07532571ef8</t>
        </is>
      </c>
      <c r="M7596" t="n">
        <v>421</v>
      </c>
      <c r="N7596" t="n">
        <v>421</v>
      </c>
    </row>
    <row r="7598">
      <c r="A7598" s="1">
        <f>== Cluster 420 – 2 Fragen – alle Fragen identisch ===</f>
        <v/>
      </c>
      <c r="B7598" s="1" t="n"/>
      <c r="C7598" s="1" t="n"/>
      <c r="D7598" s="1" t="n"/>
      <c r="E7598" s="1" t="n"/>
      <c r="F7598" s="1" t="n"/>
      <c r="G7598" s="1" t="n"/>
      <c r="H7598" s="1" t="n"/>
      <c r="I7598" s="1" t="n"/>
      <c r="J7598" s="1" t="n"/>
      <c r="K7598" s="1" t="n"/>
      <c r="L7598" s="1" t="n"/>
      <c r="M7598" s="1" t="n"/>
      <c r="N7598" s="1" t="n"/>
    </row>
    <row r="7599">
      <c r="A7599" t="inlineStr">
        <is>
          <t>ID_Wahl</t>
        </is>
      </c>
      <c r="B7599" t="inlineStr">
        <is>
          <t>Datum</t>
        </is>
      </c>
      <c r="C7599" t="inlineStr">
        <is>
          <t>Frage_ID</t>
        </is>
      </c>
      <c r="D7599" t="inlineStr">
        <is>
          <t>Frage_Text</t>
        </is>
      </c>
      <c r="E7599" t="inlineStr">
        <is>
          <t>Frage_Typ</t>
        </is>
      </c>
      <c r="F7599" t="inlineStr">
        <is>
          <t>Bereich_ID</t>
        </is>
      </c>
      <c r="G7599" t="inlineStr">
        <is>
          <t>Bereich</t>
        </is>
      </c>
      <c r="H7599" t="inlineStr">
        <is>
          <t>ID_gesamt</t>
        </is>
      </c>
      <c r="I7599" t="inlineStr">
        <is>
          <t>Sprache</t>
        </is>
      </c>
      <c r="J7599" t="inlineStr">
        <is>
          <t>Duplikat</t>
        </is>
      </c>
      <c r="K7599" t="inlineStr">
        <is>
          <t>Frage_Hash</t>
        </is>
      </c>
      <c r="L7599" t="inlineStr">
        <is>
          <t>Duplikat_Gruppe</t>
        </is>
      </c>
      <c r="M7599" t="inlineStr">
        <is>
          <t>Cluster_Duplikate</t>
        </is>
      </c>
      <c r="N7599" t="inlineStr">
        <is>
          <t>Cluster_Final</t>
        </is>
      </c>
    </row>
    <row r="7600">
      <c r="A7600" t="n">
        <v>86</v>
      </c>
      <c r="B7600" s="2" t="n">
        <v>44528</v>
      </c>
      <c r="C7600" t="n">
        <v>4192</v>
      </c>
      <c r="D7600" t="inlineStr">
        <is>
          <t>Soll die Stadt Immobilien von Privaten zurückkaufen, um günstigen Wohnraum zu schaffen?</t>
        </is>
      </c>
      <c r="E7600" t="inlineStr">
        <is>
          <t>options4</t>
        </is>
      </c>
      <c r="F7600" t="n">
        <v>5486</v>
      </c>
      <c r="G7600" t="inlineStr">
        <is>
          <t>Stadtentwicklung</t>
        </is>
      </c>
      <c r="H7600" t="inlineStr">
        <is>
          <t>Q01321</t>
        </is>
      </c>
      <c r="I7600" t="inlineStr">
        <is>
          <t>de</t>
        </is>
      </c>
      <c r="J7600" t="b">
        <v>1</v>
      </c>
      <c r="K7600" t="inlineStr">
        <is>
          <t>93c7170f17f3453d2425ba9f06b9877f</t>
        </is>
      </c>
      <c r="L7600" t="inlineStr">
        <is>
          <t>93c7170f17f3453d2425ba9f06b9877f</t>
        </is>
      </c>
      <c r="M7600" t="n">
        <v>420</v>
      </c>
      <c r="N7600" t="n">
        <v>420</v>
      </c>
    </row>
    <row r="7601">
      <c r="A7601" t="n">
        <v>482</v>
      </c>
      <c r="B7601" s="2" t="n">
        <v>44465</v>
      </c>
      <c r="C7601" t="n">
        <v>4191</v>
      </c>
      <c r="D7601" t="inlineStr">
        <is>
          <t>Soll die Stadt Immobilien von Privaten zurückkaufen, um günstigen Wohnraum zu schaffen?</t>
        </is>
      </c>
      <c r="E7601" t="inlineStr">
        <is>
          <t>options4</t>
        </is>
      </c>
      <c r="F7601" t="n">
        <v>5480</v>
      </c>
      <c r="G7601" t="inlineStr">
        <is>
          <t>Stadtentwicklung</t>
        </is>
      </c>
      <c r="H7601" t="inlineStr">
        <is>
          <t>Q02510</t>
        </is>
      </c>
      <c r="I7601" t="inlineStr">
        <is>
          <t>de</t>
        </is>
      </c>
      <c r="J7601" t="b">
        <v>1</v>
      </c>
      <c r="K7601" t="inlineStr">
        <is>
          <t>93c7170f17f3453d2425ba9f06b9877f</t>
        </is>
      </c>
      <c r="L7601" t="inlineStr">
        <is>
          <t>93c7170f17f3453d2425ba9f06b9877f</t>
        </is>
      </c>
      <c r="M7601" t="n">
        <v>420</v>
      </c>
      <c r="N7601" t="n">
        <v>420</v>
      </c>
    </row>
    <row r="7603">
      <c r="A7603" s="1">
        <f>== Cluster 419 – 2 Fragen – alle Fragen identisch ===</f>
        <v/>
      </c>
      <c r="B7603" s="1" t="n"/>
      <c r="C7603" s="1" t="n"/>
      <c r="D7603" s="1" t="n"/>
      <c r="E7603" s="1" t="n"/>
      <c r="F7603" s="1" t="n"/>
      <c r="G7603" s="1" t="n"/>
      <c r="H7603" s="1" t="n"/>
      <c r="I7603" s="1" t="n"/>
      <c r="J7603" s="1" t="n"/>
      <c r="K7603" s="1" t="n"/>
      <c r="L7603" s="1" t="n"/>
      <c r="M7603" s="1" t="n"/>
      <c r="N7603" s="1" t="n"/>
    </row>
    <row r="7604">
      <c r="A7604" t="inlineStr">
        <is>
          <t>ID_Wahl</t>
        </is>
      </c>
      <c r="B7604" t="inlineStr">
        <is>
          <t>Datum</t>
        </is>
      </c>
      <c r="C7604" t="inlineStr">
        <is>
          <t>Frage_ID</t>
        </is>
      </c>
      <c r="D7604" t="inlineStr">
        <is>
          <t>Frage_Text</t>
        </is>
      </c>
      <c r="E7604" t="inlineStr">
        <is>
          <t>Frage_Typ</t>
        </is>
      </c>
      <c r="F7604" t="inlineStr">
        <is>
          <t>Bereich_ID</t>
        </is>
      </c>
      <c r="G7604" t="inlineStr">
        <is>
          <t>Bereich</t>
        </is>
      </c>
      <c r="H7604" t="inlineStr">
        <is>
          <t>ID_gesamt</t>
        </is>
      </c>
      <c r="I7604" t="inlineStr">
        <is>
          <t>Sprache</t>
        </is>
      </c>
      <c r="J7604" t="inlineStr">
        <is>
          <t>Duplikat</t>
        </is>
      </c>
      <c r="K7604" t="inlineStr">
        <is>
          <t>Frage_Hash</t>
        </is>
      </c>
      <c r="L7604" t="inlineStr">
        <is>
          <t>Duplikat_Gruppe</t>
        </is>
      </c>
      <c r="M7604" t="inlineStr">
        <is>
          <t>Cluster_Duplikate</t>
        </is>
      </c>
      <c r="N7604" t="inlineStr">
        <is>
          <t>Cluster_Final</t>
        </is>
      </c>
    </row>
    <row r="7605">
      <c r="A7605" t="n">
        <v>86</v>
      </c>
      <c r="B7605" s="2" t="n">
        <v>44528</v>
      </c>
      <c r="C7605" t="n">
        <v>4190</v>
      </c>
      <c r="D7605" t="inlineStr">
        <is>
          <t>Soll die Stadt Lenzburg eine Fusion mit den Nachbargemeinden Staufen und Niederlenz anstreben?  [Bürger/-innen-Frage]</t>
        </is>
      </c>
      <c r="E7605" t="inlineStr">
        <is>
          <t>options4</t>
        </is>
      </c>
      <c r="F7605" t="n">
        <v>5486</v>
      </c>
      <c r="G7605" t="inlineStr">
        <is>
          <t>Stadtentwicklung</t>
        </is>
      </c>
      <c r="H7605" t="inlineStr">
        <is>
          <t>Q01320</t>
        </is>
      </c>
      <c r="I7605" t="inlineStr">
        <is>
          <t>de</t>
        </is>
      </c>
      <c r="J7605" t="b">
        <v>1</v>
      </c>
      <c r="K7605" t="inlineStr">
        <is>
          <t>f4c88641ab7757a930aa6eff7967dde5</t>
        </is>
      </c>
      <c r="L7605" t="inlineStr">
        <is>
          <t>f4c88641ab7757a930aa6eff7967dde5</t>
        </is>
      </c>
      <c r="M7605" t="n">
        <v>419</v>
      </c>
      <c r="N7605" t="n">
        <v>419</v>
      </c>
    </row>
    <row r="7606">
      <c r="A7606" t="n">
        <v>482</v>
      </c>
      <c r="B7606" s="2" t="n">
        <v>44465</v>
      </c>
      <c r="C7606" t="n">
        <v>4189</v>
      </c>
      <c r="D7606" t="inlineStr">
        <is>
          <t>Soll die Stadt Lenzburg eine Fusion mit den Nachbargemeinden Staufen und Niederlenz anstreben?  [Bürger/-innen-Frage]</t>
        </is>
      </c>
      <c r="E7606" t="inlineStr">
        <is>
          <t>options4</t>
        </is>
      </c>
      <c r="F7606" t="n">
        <v>5480</v>
      </c>
      <c r="G7606" t="inlineStr">
        <is>
          <t>Stadtentwicklung</t>
        </is>
      </c>
      <c r="H7606" t="inlineStr">
        <is>
          <t>Q02509</t>
        </is>
      </c>
      <c r="I7606" t="inlineStr">
        <is>
          <t>de</t>
        </is>
      </c>
      <c r="J7606" t="b">
        <v>1</v>
      </c>
      <c r="K7606" t="inlineStr">
        <is>
          <t>f4c88641ab7757a930aa6eff7967dde5</t>
        </is>
      </c>
      <c r="L7606" t="inlineStr">
        <is>
          <t>f4c88641ab7757a930aa6eff7967dde5</t>
        </is>
      </c>
      <c r="M7606" t="n">
        <v>419</v>
      </c>
      <c r="N7606" t="n">
        <v>419</v>
      </c>
    </row>
    <row r="7608">
      <c r="A7608" s="1">
        <f>== Cluster 418 – 2 Fragen – alle Fragen identisch ===</f>
        <v/>
      </c>
      <c r="B7608" s="1" t="n"/>
      <c r="C7608" s="1" t="n"/>
      <c r="D7608" s="1" t="n"/>
      <c r="E7608" s="1" t="n"/>
      <c r="F7608" s="1" t="n"/>
      <c r="G7608" s="1" t="n"/>
      <c r="H7608" s="1" t="n"/>
      <c r="I7608" s="1" t="n"/>
      <c r="J7608" s="1" t="n"/>
      <c r="K7608" s="1" t="n"/>
      <c r="L7608" s="1" t="n"/>
      <c r="M7608" s="1" t="n"/>
      <c r="N7608" s="1" t="n"/>
    </row>
    <row r="7609">
      <c r="A7609" t="inlineStr">
        <is>
          <t>ID_Wahl</t>
        </is>
      </c>
      <c r="B7609" t="inlineStr">
        <is>
          <t>Datum</t>
        </is>
      </c>
      <c r="C7609" t="inlineStr">
        <is>
          <t>Frage_ID</t>
        </is>
      </c>
      <c r="D7609" t="inlineStr">
        <is>
          <t>Frage_Text</t>
        </is>
      </c>
      <c r="E7609" t="inlineStr">
        <is>
          <t>Frage_Typ</t>
        </is>
      </c>
      <c r="F7609" t="inlineStr">
        <is>
          <t>Bereich_ID</t>
        </is>
      </c>
      <c r="G7609" t="inlineStr">
        <is>
          <t>Bereich</t>
        </is>
      </c>
      <c r="H7609" t="inlineStr">
        <is>
          <t>ID_gesamt</t>
        </is>
      </c>
      <c r="I7609" t="inlineStr">
        <is>
          <t>Sprache</t>
        </is>
      </c>
      <c r="J7609" t="inlineStr">
        <is>
          <t>Duplikat</t>
        </is>
      </c>
      <c r="K7609" t="inlineStr">
        <is>
          <t>Frage_Hash</t>
        </is>
      </c>
      <c r="L7609" t="inlineStr">
        <is>
          <t>Duplikat_Gruppe</t>
        </is>
      </c>
      <c r="M7609" t="inlineStr">
        <is>
          <t>Cluster_Duplikate</t>
        </is>
      </c>
      <c r="N7609" t="inlineStr">
        <is>
          <t>Cluster_Final</t>
        </is>
      </c>
    </row>
    <row r="7610">
      <c r="A7610" t="n">
        <v>86</v>
      </c>
      <c r="B7610" s="2" t="n">
        <v>44528</v>
      </c>
      <c r="C7610" t="n">
        <v>4188</v>
      </c>
      <c r="D7610" t="inlineStr">
        <is>
          <t>Das Quartier "Im Lenz" wurde als 2000-Watt Areal für den nachhaltigen Umgang mit Ressourcen ausgezeichnet. Befürworten Sie eine Ausweitung des 2000-Watt-Konzepts auf die ganze Stadt?</t>
        </is>
      </c>
      <c r="E7610" t="inlineStr">
        <is>
          <t>options4</t>
        </is>
      </c>
      <c r="F7610" t="n">
        <v>5102</v>
      </c>
      <c r="G7610" t="inlineStr">
        <is>
          <t>Umwelt, Verkehr &amp; Energie</t>
        </is>
      </c>
      <c r="H7610" t="inlineStr">
        <is>
          <t>Q01319</t>
        </is>
      </c>
      <c r="I7610" t="inlineStr">
        <is>
          <t>de</t>
        </is>
      </c>
      <c r="J7610" t="b">
        <v>1</v>
      </c>
      <c r="K7610" t="inlineStr">
        <is>
          <t>b710f176f996557993fce43cd253a4c9</t>
        </is>
      </c>
      <c r="L7610" t="inlineStr">
        <is>
          <t>b710f176f996557993fce43cd253a4c9</t>
        </is>
      </c>
      <c r="M7610" t="n">
        <v>418</v>
      </c>
      <c r="N7610" t="n">
        <v>418</v>
      </c>
    </row>
    <row r="7611">
      <c r="A7611" t="n">
        <v>482</v>
      </c>
      <c r="B7611" s="2" t="n">
        <v>44465</v>
      </c>
      <c r="C7611" t="n">
        <v>4187</v>
      </c>
      <c r="D7611" t="inlineStr">
        <is>
          <t>Das Quartier "Im Lenz" wurde als 2000-Watt Areal für den nachhaltigen Umgang mit Ressourcen ausgezeichnet. Befürworten Sie eine Ausweitung des 2000-Watt-Konzepts auf die ganze Stadt?</t>
        </is>
      </c>
      <c r="E7611" t="inlineStr">
        <is>
          <t>options4</t>
        </is>
      </c>
      <c r="F7611" t="n">
        <v>5097</v>
      </c>
      <c r="G7611" t="inlineStr">
        <is>
          <t>Umwelt, Verkehr &amp; Energie</t>
        </is>
      </c>
      <c r="H7611" t="inlineStr">
        <is>
          <t>Q02508</t>
        </is>
      </c>
      <c r="I7611" t="inlineStr">
        <is>
          <t>de</t>
        </is>
      </c>
      <c r="J7611" t="b">
        <v>1</v>
      </c>
      <c r="K7611" t="inlineStr">
        <is>
          <t>b710f176f996557993fce43cd253a4c9</t>
        </is>
      </c>
      <c r="L7611" t="inlineStr">
        <is>
          <t>b710f176f996557993fce43cd253a4c9</t>
        </is>
      </c>
      <c r="M7611" t="n">
        <v>418</v>
      </c>
      <c r="N7611" t="n">
        <v>418</v>
      </c>
    </row>
    <row r="7613">
      <c r="A7613" s="1">
        <f>== Cluster 541 – 2 Fragen – alle Fragen identisch ===</f>
        <v/>
      </c>
      <c r="B7613" s="1" t="n"/>
      <c r="C7613" s="1" t="n"/>
      <c r="D7613" s="1" t="n"/>
      <c r="E7613" s="1" t="n"/>
      <c r="F7613" s="1" t="n"/>
      <c r="G7613" s="1" t="n"/>
      <c r="H7613" s="1" t="n"/>
      <c r="I7613" s="1" t="n"/>
      <c r="J7613" s="1" t="n"/>
      <c r="K7613" s="1" t="n"/>
      <c r="L7613" s="1" t="n"/>
      <c r="M7613" s="1" t="n"/>
      <c r="N7613" s="1" t="n"/>
    </row>
    <row r="7614">
      <c r="A7614" t="inlineStr">
        <is>
          <t>ID_Wahl</t>
        </is>
      </c>
      <c r="B7614" t="inlineStr">
        <is>
          <t>Datum</t>
        </is>
      </c>
      <c r="C7614" t="inlineStr">
        <is>
          <t>Frage_ID</t>
        </is>
      </c>
      <c r="D7614" t="inlineStr">
        <is>
          <t>Frage_Text</t>
        </is>
      </c>
      <c r="E7614" t="inlineStr">
        <is>
          <t>Frage_Typ</t>
        </is>
      </c>
      <c r="F7614" t="inlineStr">
        <is>
          <t>Bereich_ID</t>
        </is>
      </c>
      <c r="G7614" t="inlineStr">
        <is>
          <t>Bereich</t>
        </is>
      </c>
      <c r="H7614" t="inlineStr">
        <is>
          <t>ID_gesamt</t>
        </is>
      </c>
      <c r="I7614" t="inlineStr">
        <is>
          <t>Sprache</t>
        </is>
      </c>
      <c r="J7614" t="inlineStr">
        <is>
          <t>Duplikat</t>
        </is>
      </c>
      <c r="K7614" t="inlineStr">
        <is>
          <t>Frage_Hash</t>
        </is>
      </c>
      <c r="L7614" t="inlineStr">
        <is>
          <t>Duplikat_Gruppe</t>
        </is>
      </c>
      <c r="M7614" t="inlineStr">
        <is>
          <t>Cluster_Duplikate</t>
        </is>
      </c>
      <c r="N7614" t="inlineStr">
        <is>
          <t>Cluster_Final</t>
        </is>
      </c>
    </row>
    <row r="7615">
      <c r="A7615" t="n">
        <v>1084</v>
      </c>
      <c r="B7615" s="2" t="n">
        <v>45221</v>
      </c>
      <c r="C7615" t="n">
        <v>32273</v>
      </c>
      <c r="D7615" t="inlineStr">
        <is>
          <t>Soll die Schweiz zu einer strikten Auslegung der Neutralität zurückkehren (weitgehender Verzicht auf wirtschaftliche Sanktionen)? [BePart-Frage]</t>
        </is>
      </c>
      <c r="E7615" t="inlineStr">
        <is>
          <t>options4</t>
        </is>
      </c>
      <c r="F7615" t="n">
        <v>11462</v>
      </c>
      <c r="G7615" t="inlineStr">
        <is>
          <t>Aussenbeziehungen</t>
        </is>
      </c>
      <c r="H7615" t="inlineStr">
        <is>
          <t>Q02811</t>
        </is>
      </c>
      <c r="I7615" t="inlineStr">
        <is>
          <t>de</t>
        </is>
      </c>
      <c r="J7615" t="b">
        <v>1</v>
      </c>
      <c r="K7615" t="inlineStr">
        <is>
          <t>fc5d01935e7d2c1dcb7aa4fe24beb516</t>
        </is>
      </c>
      <c r="L7615" t="inlineStr">
        <is>
          <t>fc5d01935e7d2c1dcb7aa4fe24beb516</t>
        </is>
      </c>
      <c r="M7615" t="n">
        <v>541</v>
      </c>
      <c r="N7615" t="n">
        <v>541</v>
      </c>
    </row>
    <row r="7616">
      <c r="A7616" t="n">
        <v>1105</v>
      </c>
      <c r="B7616" s="2" t="n">
        <v>45396</v>
      </c>
      <c r="C7616" t="n">
        <v>32350</v>
      </c>
      <c r="D7616" t="inlineStr">
        <is>
          <t>Soll die Schweiz zu einer strikten Auslegung der Neutralität zurückkehren (weitgehender Verzicht auf wirtschaftliche Sanktionen)? [BePart-Frage]</t>
        </is>
      </c>
      <c r="E7616" t="inlineStr">
        <is>
          <t>options4</t>
        </is>
      </c>
      <c r="F7616" t="n">
        <v>11508</v>
      </c>
      <c r="G7616" t="inlineStr">
        <is>
          <t>Politisches System &amp; Digitalisierung</t>
        </is>
      </c>
      <c r="H7616" t="inlineStr">
        <is>
          <t>Q02911</t>
        </is>
      </c>
      <c r="I7616" t="inlineStr">
        <is>
          <t>de</t>
        </is>
      </c>
      <c r="J7616" t="b">
        <v>1</v>
      </c>
      <c r="K7616" t="inlineStr">
        <is>
          <t>fc5d01935e7d2c1dcb7aa4fe24beb516</t>
        </is>
      </c>
      <c r="L7616" t="inlineStr">
        <is>
          <t>fc5d01935e7d2c1dcb7aa4fe24beb516</t>
        </is>
      </c>
      <c r="M7616" t="n">
        <v>541</v>
      </c>
      <c r="N7616" t="n">
        <v>541</v>
      </c>
    </row>
    <row r="7618">
      <c r="A7618" s="1">
        <f>== Cluster 535 – 2 Fragen – alle Fragen identisch ===</f>
        <v/>
      </c>
      <c r="B7618" s="1" t="n"/>
      <c r="C7618" s="1" t="n"/>
      <c r="D7618" s="1" t="n"/>
      <c r="E7618" s="1" t="n"/>
      <c r="F7618" s="1" t="n"/>
      <c r="G7618" s="1" t="n"/>
      <c r="H7618" s="1" t="n"/>
      <c r="I7618" s="1" t="n"/>
      <c r="J7618" s="1" t="n"/>
      <c r="K7618" s="1" t="n"/>
      <c r="L7618" s="1" t="n"/>
      <c r="M7618" s="1" t="n"/>
      <c r="N7618" s="1" t="n"/>
    </row>
    <row r="7619">
      <c r="A7619" t="inlineStr">
        <is>
          <t>ID_Wahl</t>
        </is>
      </c>
      <c r="B7619" t="inlineStr">
        <is>
          <t>Datum</t>
        </is>
      </c>
      <c r="C7619" t="inlineStr">
        <is>
          <t>Frage_ID</t>
        </is>
      </c>
      <c r="D7619" t="inlineStr">
        <is>
          <t>Frage_Text</t>
        </is>
      </c>
      <c r="E7619" t="inlineStr">
        <is>
          <t>Frage_Typ</t>
        </is>
      </c>
      <c r="F7619" t="inlineStr">
        <is>
          <t>Bereich_ID</t>
        </is>
      </c>
      <c r="G7619" t="inlineStr">
        <is>
          <t>Bereich</t>
        </is>
      </c>
      <c r="H7619" t="inlineStr">
        <is>
          <t>ID_gesamt</t>
        </is>
      </c>
      <c r="I7619" t="inlineStr">
        <is>
          <t>Sprache</t>
        </is>
      </c>
      <c r="J7619" t="inlineStr">
        <is>
          <t>Duplikat</t>
        </is>
      </c>
      <c r="K7619" t="inlineStr">
        <is>
          <t>Frage_Hash</t>
        </is>
      </c>
      <c r="L7619" t="inlineStr">
        <is>
          <t>Duplikat_Gruppe</t>
        </is>
      </c>
      <c r="M7619" t="inlineStr">
        <is>
          <t>Cluster_Duplikate</t>
        </is>
      </c>
      <c r="N7619" t="inlineStr">
        <is>
          <t>Cluster_Final</t>
        </is>
      </c>
    </row>
    <row r="7620">
      <c r="A7620" t="n">
        <v>1084</v>
      </c>
      <c r="B7620" s="2" t="n">
        <v>45221</v>
      </c>
      <c r="C7620" t="n">
        <v>32253</v>
      </c>
      <c r="D7620" t="inlineStr">
        <is>
          <t>Sollen nur noch Landwirtschaftsbetriebe mit erweitertem ökologischen Leistungsnachweis Direktzahlungen erhalten?</t>
        </is>
      </c>
      <c r="E7620" t="inlineStr">
        <is>
          <t>options4</t>
        </is>
      </c>
      <c r="F7620" t="n">
        <v>11459</v>
      </c>
      <c r="G7620" t="inlineStr">
        <is>
          <t>Umweltschutz</t>
        </is>
      </c>
      <c r="H7620" t="inlineStr">
        <is>
          <t>Q02791</t>
        </is>
      </c>
      <c r="I7620" t="inlineStr">
        <is>
          <t>de</t>
        </is>
      </c>
      <c r="J7620" t="b">
        <v>1</v>
      </c>
      <c r="K7620" t="inlineStr">
        <is>
          <t>f24e24004c0336ee39ba2852f1f06384</t>
        </is>
      </c>
      <c r="L7620" t="inlineStr">
        <is>
          <t>f24e24004c0336ee39ba2852f1f06384</t>
        </is>
      </c>
      <c r="M7620" t="n">
        <v>535</v>
      </c>
      <c r="N7620" t="n">
        <v>535</v>
      </c>
    </row>
    <row r="7621">
      <c r="A7621" t="n">
        <v>1097</v>
      </c>
      <c r="B7621" s="2" t="n">
        <v>45389</v>
      </c>
      <c r="C7621" t="n">
        <v>32527</v>
      </c>
      <c r="D7621" t="inlineStr">
        <is>
          <t>Sollen nur noch Landwirtschaftsbetriebe mit erweitertem ökologischen Leistungsnachweis Direktzahlungen erhalten?</t>
        </is>
      </c>
      <c r="E7621" t="inlineStr">
        <is>
          <t>options4</t>
        </is>
      </c>
      <c r="F7621" t="n">
        <v>11518</v>
      </c>
      <c r="G7621" t="inlineStr">
        <is>
          <t>Umwelt &amp; Energie</t>
        </is>
      </c>
      <c r="H7621" t="inlineStr">
        <is>
          <t>Q03058</t>
        </is>
      </c>
      <c r="I7621" t="inlineStr">
        <is>
          <t>de</t>
        </is>
      </c>
      <c r="J7621" t="b">
        <v>1</v>
      </c>
      <c r="K7621" t="inlineStr">
        <is>
          <t>f24e24004c0336ee39ba2852f1f06384</t>
        </is>
      </c>
      <c r="L7621" t="inlineStr">
        <is>
          <t>f24e24004c0336ee39ba2852f1f06384</t>
        </is>
      </c>
      <c r="M7621" t="n">
        <v>535</v>
      </c>
      <c r="N7621" t="n">
        <v>535</v>
      </c>
    </row>
    <row r="7623">
      <c r="A7623" s="1">
        <f>== Cluster 533 – 2 Fragen – alle Fragen identisch ===</f>
        <v/>
      </c>
      <c r="B7623" s="1" t="n"/>
      <c r="C7623" s="1" t="n"/>
      <c r="D7623" s="1" t="n"/>
      <c r="E7623" s="1" t="n"/>
      <c r="F7623" s="1" t="n"/>
      <c r="G7623" s="1" t="n"/>
      <c r="H7623" s="1" t="n"/>
      <c r="I7623" s="1" t="n"/>
      <c r="J7623" s="1" t="n"/>
      <c r="K7623" s="1" t="n"/>
      <c r="L7623" s="1" t="n"/>
      <c r="M7623" s="1" t="n"/>
      <c r="N7623" s="1" t="n"/>
    </row>
    <row r="7624">
      <c r="A7624" t="inlineStr">
        <is>
          <t>ID_Wahl</t>
        </is>
      </c>
      <c r="B7624" t="inlineStr">
        <is>
          <t>Datum</t>
        </is>
      </c>
      <c r="C7624" t="inlineStr">
        <is>
          <t>Frage_ID</t>
        </is>
      </c>
      <c r="D7624" t="inlineStr">
        <is>
          <t>Frage_Text</t>
        </is>
      </c>
      <c r="E7624" t="inlineStr">
        <is>
          <t>Frage_Typ</t>
        </is>
      </c>
      <c r="F7624" t="inlineStr">
        <is>
          <t>Bereich_ID</t>
        </is>
      </c>
      <c r="G7624" t="inlineStr">
        <is>
          <t>Bereich</t>
        </is>
      </c>
      <c r="H7624" t="inlineStr">
        <is>
          <t>ID_gesamt</t>
        </is>
      </c>
      <c r="I7624" t="inlineStr">
        <is>
          <t>Sprache</t>
        </is>
      </c>
      <c r="J7624" t="inlineStr">
        <is>
          <t>Duplikat</t>
        </is>
      </c>
      <c r="K7624" t="inlineStr">
        <is>
          <t>Frage_Hash</t>
        </is>
      </c>
      <c r="L7624" t="inlineStr">
        <is>
          <t>Duplikat_Gruppe</t>
        </is>
      </c>
      <c r="M7624" t="inlineStr">
        <is>
          <t>Cluster_Duplikate</t>
        </is>
      </c>
      <c r="N7624" t="inlineStr">
        <is>
          <t>Cluster_Final</t>
        </is>
      </c>
    </row>
    <row r="7625">
      <c r="A7625" t="n">
        <v>1084</v>
      </c>
      <c r="B7625" s="2" t="n">
        <v>45221</v>
      </c>
      <c r="C7625" t="n">
        <v>32248</v>
      </c>
      <c r="D7625" t="inlineStr">
        <is>
          <t>Finden Sie es richtig, dass für den Ausbau von erneuerbaren Energien die Vorschriften des Umwelt- und Landschaftsschutzes gelockert werden?</t>
        </is>
      </c>
      <c r="E7625" t="inlineStr">
        <is>
          <t>options4</t>
        </is>
      </c>
      <c r="F7625" t="n">
        <v>11458</v>
      </c>
      <c r="G7625" t="inlineStr">
        <is>
          <t>Energie &amp; Verkehr</t>
        </is>
      </c>
      <c r="H7625" t="inlineStr">
        <is>
          <t>Q02786</t>
        </is>
      </c>
      <c r="I7625" t="inlineStr">
        <is>
          <t>de</t>
        </is>
      </c>
      <c r="J7625" t="b">
        <v>1</v>
      </c>
      <c r="K7625" t="inlineStr">
        <is>
          <t>7811633c91704112c5e2da090f10bb8e</t>
        </is>
      </c>
      <c r="L7625" t="inlineStr">
        <is>
          <t>7811633c91704112c5e2da090f10bb8e</t>
        </is>
      </c>
      <c r="M7625" t="n">
        <v>533</v>
      </c>
      <c r="N7625" t="n">
        <v>533</v>
      </c>
    </row>
    <row r="7626">
      <c r="A7626" t="n">
        <v>1094</v>
      </c>
      <c r="B7626" s="2" t="n">
        <v>45354</v>
      </c>
      <c r="C7626" t="n">
        <v>32421</v>
      </c>
      <c r="D7626" t="inlineStr">
        <is>
          <t>Finden Sie es richtig, dass für den Ausbau von erneuerbaren Energien die Vorschriften des Umwelt- und Landschaftsschutzes gelockert werden?</t>
        </is>
      </c>
      <c r="E7626" t="inlineStr">
        <is>
          <t>options4</t>
        </is>
      </c>
      <c r="F7626" t="n">
        <v>11484</v>
      </c>
      <c r="G7626" t="inlineStr">
        <is>
          <t>Umwelt &amp; Energie</t>
        </is>
      </c>
      <c r="H7626" t="inlineStr">
        <is>
          <t>Q02957</t>
        </is>
      </c>
      <c r="I7626" t="inlineStr">
        <is>
          <t>de</t>
        </is>
      </c>
      <c r="J7626" t="b">
        <v>1</v>
      </c>
      <c r="K7626" t="inlineStr">
        <is>
          <t>7811633c91704112c5e2da090f10bb8e</t>
        </is>
      </c>
      <c r="L7626" t="inlineStr">
        <is>
          <t>7811633c91704112c5e2da090f10bb8e</t>
        </is>
      </c>
      <c r="M7626" t="n">
        <v>533</v>
      </c>
      <c r="N7626" t="n">
        <v>533</v>
      </c>
    </row>
    <row r="7628">
      <c r="A7628" s="1">
        <f>== Cluster 531 – 2 Fragen – alle Fragen identisch ===</f>
        <v/>
      </c>
      <c r="B7628" s="1" t="n"/>
      <c r="C7628" s="1" t="n"/>
      <c r="D7628" s="1" t="n"/>
      <c r="E7628" s="1" t="n"/>
      <c r="F7628" s="1" t="n"/>
      <c r="G7628" s="1" t="n"/>
      <c r="H7628" s="1" t="n"/>
      <c r="I7628" s="1" t="n"/>
      <c r="J7628" s="1" t="n"/>
      <c r="K7628" s="1" t="n"/>
      <c r="L7628" s="1" t="n"/>
      <c r="M7628" s="1" t="n"/>
      <c r="N7628" s="1" t="n"/>
    </row>
    <row r="7629">
      <c r="A7629" t="inlineStr">
        <is>
          <t>ID_Wahl</t>
        </is>
      </c>
      <c r="B7629" t="inlineStr">
        <is>
          <t>Datum</t>
        </is>
      </c>
      <c r="C7629" t="inlineStr">
        <is>
          <t>Frage_ID</t>
        </is>
      </c>
      <c r="D7629" t="inlineStr">
        <is>
          <t>Frage_Text</t>
        </is>
      </c>
      <c r="E7629" t="inlineStr">
        <is>
          <t>Frage_Typ</t>
        </is>
      </c>
      <c r="F7629" t="inlineStr">
        <is>
          <t>Bereich_ID</t>
        </is>
      </c>
      <c r="G7629" t="inlineStr">
        <is>
          <t>Bereich</t>
        </is>
      </c>
      <c r="H7629" t="inlineStr">
        <is>
          <t>ID_gesamt</t>
        </is>
      </c>
      <c r="I7629" t="inlineStr">
        <is>
          <t>Sprache</t>
        </is>
      </c>
      <c r="J7629" t="inlineStr">
        <is>
          <t>Duplikat</t>
        </is>
      </c>
      <c r="K7629" t="inlineStr">
        <is>
          <t>Frage_Hash</t>
        </is>
      </c>
      <c r="L7629" t="inlineStr">
        <is>
          <t>Duplikat_Gruppe</t>
        </is>
      </c>
      <c r="M7629" t="inlineStr">
        <is>
          <t>Cluster_Duplikate</t>
        </is>
      </c>
      <c r="N7629" t="inlineStr">
        <is>
          <t>Cluster_Final</t>
        </is>
      </c>
    </row>
    <row r="7630">
      <c r="A7630" t="n">
        <v>1084</v>
      </c>
      <c r="B7630" s="2" t="n">
        <v>45221</v>
      </c>
      <c r="C7630" t="n">
        <v>32234</v>
      </c>
      <c r="D7630" t="inlineStr">
        <is>
          <t>Soll neben "weiblich" und "männlich" ein drittes amtliches Geschlecht eingeführt werden?</t>
        </is>
      </c>
      <c r="E7630" t="inlineStr">
        <is>
          <t>options4</t>
        </is>
      </c>
      <c r="F7630" t="n">
        <v>11455</v>
      </c>
      <c r="G7630" t="inlineStr">
        <is>
          <t>Gesellschaft &amp; Ethik</t>
        </is>
      </c>
      <c r="H7630" t="inlineStr">
        <is>
          <t>Q02772</t>
        </is>
      </c>
      <c r="I7630" t="inlineStr">
        <is>
          <t>de</t>
        </is>
      </c>
      <c r="J7630" t="b">
        <v>1</v>
      </c>
      <c r="K7630" t="inlineStr">
        <is>
          <t>7dc7b4c6a8f7067c30e800176fc77e77</t>
        </is>
      </c>
      <c r="L7630" t="inlineStr">
        <is>
          <t>7dc7b4c6a8f7067c30e800176fc77e77</t>
        </is>
      </c>
      <c r="M7630" t="n">
        <v>531</v>
      </c>
      <c r="N7630" t="n">
        <v>531</v>
      </c>
    </row>
    <row r="7631">
      <c r="A7631" t="n">
        <v>1140</v>
      </c>
      <c r="B7631" s="2" t="n">
        <v>45697</v>
      </c>
      <c r="C7631" t="n">
        <v>33143</v>
      </c>
      <c r="D7631" t="inlineStr">
        <is>
          <t>Soll neben "weiblich" und "männlich" ein drittes amtliches Geschlecht eingeführt werden?</t>
        </is>
      </c>
      <c r="E7631" t="inlineStr">
        <is>
          <t>options4</t>
        </is>
      </c>
      <c r="F7631" t="n">
        <v>11669</v>
      </c>
      <c r="G7631" t="inlineStr">
        <is>
          <t>Gesellschaft, Kultur &amp; Ethik</t>
        </is>
      </c>
      <c r="H7631" t="inlineStr">
        <is>
          <t>Q03670</t>
        </is>
      </c>
      <c r="I7631" t="inlineStr">
        <is>
          <t>de</t>
        </is>
      </c>
      <c r="J7631" t="b">
        <v>1</v>
      </c>
      <c r="K7631" t="inlineStr">
        <is>
          <t>7dc7b4c6a8f7067c30e800176fc77e77</t>
        </is>
      </c>
      <c r="L7631" t="inlineStr">
        <is>
          <t>7dc7b4c6a8f7067c30e800176fc77e77</t>
        </is>
      </c>
      <c r="M7631" t="n">
        <v>531</v>
      </c>
      <c r="N7631" t="n">
        <v>531</v>
      </c>
    </row>
    <row r="7633">
      <c r="A7633" s="1">
        <f>== Cluster 438 – 2 Fragen – alle Fragen identisch ===</f>
        <v/>
      </c>
      <c r="B7633" s="1" t="n"/>
      <c r="C7633" s="1" t="n"/>
      <c r="D7633" s="1" t="n"/>
      <c r="E7633" s="1" t="n"/>
      <c r="F7633" s="1" t="n"/>
      <c r="G7633" s="1" t="n"/>
      <c r="H7633" s="1" t="n"/>
      <c r="I7633" s="1" t="n"/>
      <c r="J7633" s="1" t="n"/>
      <c r="K7633" s="1" t="n"/>
      <c r="L7633" s="1" t="n"/>
      <c r="M7633" s="1" t="n"/>
      <c r="N7633" s="1" t="n"/>
    </row>
    <row r="7634">
      <c r="A7634" t="inlineStr">
        <is>
          <t>ID_Wahl</t>
        </is>
      </c>
      <c r="B7634" t="inlineStr">
        <is>
          <t>Datum</t>
        </is>
      </c>
      <c r="C7634" t="inlineStr">
        <is>
          <t>Frage_ID</t>
        </is>
      </c>
      <c r="D7634" t="inlineStr">
        <is>
          <t>Frage_Text</t>
        </is>
      </c>
      <c r="E7634" t="inlineStr">
        <is>
          <t>Frage_Typ</t>
        </is>
      </c>
      <c r="F7634" t="inlineStr">
        <is>
          <t>Bereich_ID</t>
        </is>
      </c>
      <c r="G7634" t="inlineStr">
        <is>
          <t>Bereich</t>
        </is>
      </c>
      <c r="H7634" t="inlineStr">
        <is>
          <t>ID_gesamt</t>
        </is>
      </c>
      <c r="I7634" t="inlineStr">
        <is>
          <t>Sprache</t>
        </is>
      </c>
      <c r="J7634" t="inlineStr">
        <is>
          <t>Duplikat</t>
        </is>
      </c>
      <c r="K7634" t="inlineStr">
        <is>
          <t>Frage_Hash</t>
        </is>
      </c>
      <c r="L7634" t="inlineStr">
        <is>
          <t>Duplikat_Gruppe</t>
        </is>
      </c>
      <c r="M7634" t="inlineStr">
        <is>
          <t>Cluster_Duplikate</t>
        </is>
      </c>
      <c r="N7634" t="inlineStr">
        <is>
          <t>Cluster_Final</t>
        </is>
      </c>
    </row>
    <row r="7635">
      <c r="A7635" t="n">
        <v>84</v>
      </c>
      <c r="B7635" s="2" t="n">
        <v>44605</v>
      </c>
      <c r="C7635" t="n">
        <v>4605</v>
      </c>
      <c r="D7635" t="inlineStr">
        <is>
          <t>Würden Sie eine Erhöhung der kommunalen Steuern (Steuerfusserhöhung) angesichts bevorstehender Investitionen befürworten?</t>
        </is>
      </c>
      <c r="E7635" t="inlineStr">
        <is>
          <t>options4</t>
        </is>
      </c>
      <c r="F7635" t="n">
        <v>4476</v>
      </c>
      <c r="G7635" t="inlineStr">
        <is>
          <t>Finanzen &amp; Steuern</t>
        </is>
      </c>
      <c r="H7635" t="inlineStr">
        <is>
          <t>Q01523</t>
        </is>
      </c>
      <c r="I7635" t="inlineStr">
        <is>
          <t>de</t>
        </is>
      </c>
      <c r="J7635" t="b">
        <v>1</v>
      </c>
      <c r="K7635" t="inlineStr">
        <is>
          <t>fca515accabf28ee3919e93df8332db0</t>
        </is>
      </c>
      <c r="L7635" t="inlineStr">
        <is>
          <t>fca515accabf28ee3919e93df8332db0</t>
        </is>
      </c>
      <c r="M7635" t="n">
        <v>438</v>
      </c>
      <c r="N7635" t="n">
        <v>438</v>
      </c>
    </row>
    <row r="7636">
      <c r="A7636" t="n">
        <v>109</v>
      </c>
      <c r="B7636" s="2" t="n">
        <v>44647</v>
      </c>
      <c r="C7636" t="n">
        <v>5554</v>
      </c>
      <c r="D7636" t="inlineStr">
        <is>
          <t>Würden Sie eine Erhöhung der kommunalen Steuern (Steuerfusserhöhung) angesichts bevorstehender Investitionen befürworten?</t>
        </is>
      </c>
      <c r="E7636" t="inlineStr">
        <is>
          <t>options4</t>
        </is>
      </c>
      <c r="F7636" t="n">
        <v>4497</v>
      </c>
      <c r="G7636" t="inlineStr">
        <is>
          <t>Finanzen &amp; Steuern</t>
        </is>
      </c>
      <c r="H7636" t="inlineStr">
        <is>
          <t>Q01959</t>
        </is>
      </c>
      <c r="I7636" t="inlineStr">
        <is>
          <t>de</t>
        </is>
      </c>
      <c r="J7636" t="b">
        <v>1</v>
      </c>
      <c r="K7636" t="inlineStr">
        <is>
          <t>fca515accabf28ee3919e93df8332db0</t>
        </is>
      </c>
      <c r="L7636" t="inlineStr">
        <is>
          <t>fca515accabf28ee3919e93df8332db0</t>
        </is>
      </c>
      <c r="M7636" t="n">
        <v>438</v>
      </c>
      <c r="N7636" t="n">
        <v>438</v>
      </c>
    </row>
    <row r="7638">
      <c r="A7638" s="1">
        <f>== Cluster 437 – 2 Fragen – alle Fragen identisch ===</f>
        <v/>
      </c>
      <c r="B7638" s="1" t="n"/>
      <c r="C7638" s="1" t="n"/>
      <c r="D7638" s="1" t="n"/>
      <c r="E7638" s="1" t="n"/>
      <c r="F7638" s="1" t="n"/>
      <c r="G7638" s="1" t="n"/>
      <c r="H7638" s="1" t="n"/>
      <c r="I7638" s="1" t="n"/>
      <c r="J7638" s="1" t="n"/>
      <c r="K7638" s="1" t="n"/>
      <c r="L7638" s="1" t="n"/>
      <c r="M7638" s="1" t="n"/>
      <c r="N7638" s="1" t="n"/>
    </row>
    <row r="7639">
      <c r="A7639" t="inlineStr">
        <is>
          <t>ID_Wahl</t>
        </is>
      </c>
      <c r="B7639" t="inlineStr">
        <is>
          <t>Datum</t>
        </is>
      </c>
      <c r="C7639" t="inlineStr">
        <is>
          <t>Frage_ID</t>
        </is>
      </c>
      <c r="D7639" t="inlineStr">
        <is>
          <t>Frage_Text</t>
        </is>
      </c>
      <c r="E7639" t="inlineStr">
        <is>
          <t>Frage_Typ</t>
        </is>
      </c>
      <c r="F7639" t="inlineStr">
        <is>
          <t>Bereich_ID</t>
        </is>
      </c>
      <c r="G7639" t="inlineStr">
        <is>
          <t>Bereich</t>
        </is>
      </c>
      <c r="H7639" t="inlineStr">
        <is>
          <t>ID_gesamt</t>
        </is>
      </c>
      <c r="I7639" t="inlineStr">
        <is>
          <t>Sprache</t>
        </is>
      </c>
      <c r="J7639" t="inlineStr">
        <is>
          <t>Duplikat</t>
        </is>
      </c>
      <c r="K7639" t="inlineStr">
        <is>
          <t>Frage_Hash</t>
        </is>
      </c>
      <c r="L7639" t="inlineStr">
        <is>
          <t>Duplikat_Gruppe</t>
        </is>
      </c>
      <c r="M7639" t="inlineStr">
        <is>
          <t>Cluster_Duplikate</t>
        </is>
      </c>
      <c r="N7639" t="inlineStr">
        <is>
          <t>Cluster_Final</t>
        </is>
      </c>
    </row>
    <row r="7640">
      <c r="A7640" t="n">
        <v>83</v>
      </c>
      <c r="B7640" s="2" t="n">
        <v>44605</v>
      </c>
      <c r="C7640" t="n">
        <v>4856</v>
      </c>
      <c r="D7640" t="inlineStr">
        <is>
          <t>Würden Sie ein generelles Verbot von Software zur automatischen Gesichtserkennung begrüssen (z.B. bei Videoüberwachung)?</t>
        </is>
      </c>
      <c r="E7640" t="inlineStr">
        <is>
          <t>options4</t>
        </is>
      </c>
      <c r="F7640" t="n">
        <v>5262</v>
      </c>
      <c r="G7640" t="inlineStr">
        <is>
          <t>Sicherheit &amp; Polizei</t>
        </is>
      </c>
      <c r="H7640" t="inlineStr">
        <is>
          <t>Q01495</t>
        </is>
      </c>
      <c r="I7640" t="inlineStr">
        <is>
          <t>de</t>
        </is>
      </c>
      <c r="J7640" t="b">
        <v>1</v>
      </c>
      <c r="K7640" t="inlineStr">
        <is>
          <t>22b580500562879b111fa41006ac62c6</t>
        </is>
      </c>
      <c r="L7640" t="inlineStr">
        <is>
          <t>22b580500562879b111fa41006ac62c6</t>
        </is>
      </c>
      <c r="M7640" t="n">
        <v>437</v>
      </c>
      <c r="N7640" t="n">
        <v>437</v>
      </c>
    </row>
    <row r="7641">
      <c r="A7641" t="n">
        <v>103</v>
      </c>
      <c r="B7641" s="2" t="n">
        <v>44647</v>
      </c>
      <c r="C7641" t="n">
        <v>5254</v>
      </c>
      <c r="D7641" t="inlineStr">
        <is>
          <t>Würden Sie ein generelles Verbot von Software zur automatischen Gesichtserkennung begrüssen (z.B. bei Videoüberwachung)?</t>
        </is>
      </c>
      <c r="E7641" t="inlineStr">
        <is>
          <t>options4</t>
        </is>
      </c>
      <c r="F7641" t="n">
        <v>5253</v>
      </c>
      <c r="G7641" t="inlineStr">
        <is>
          <t>Sicherheit &amp; Polizei</t>
        </is>
      </c>
      <c r="H7641" t="inlineStr">
        <is>
          <t>Q01611</t>
        </is>
      </c>
      <c r="I7641" t="inlineStr">
        <is>
          <t>de</t>
        </is>
      </c>
      <c r="J7641" t="b">
        <v>1</v>
      </c>
      <c r="K7641" t="inlineStr">
        <is>
          <t>22b580500562879b111fa41006ac62c6</t>
        </is>
      </c>
      <c r="L7641" t="inlineStr">
        <is>
          <t>22b580500562879b111fa41006ac62c6</t>
        </is>
      </c>
      <c r="M7641" t="n">
        <v>437</v>
      </c>
      <c r="N7641" t="n">
        <v>437</v>
      </c>
    </row>
    <row r="7643">
      <c r="A7643" s="1">
        <f>== Cluster 434 – 2 Fragen – alle Fragen identisch ===</f>
        <v/>
      </c>
      <c r="B7643" s="1" t="n"/>
      <c r="C7643" s="1" t="n"/>
      <c r="D7643" s="1" t="n"/>
      <c r="E7643" s="1" t="n"/>
      <c r="F7643" s="1" t="n"/>
      <c r="G7643" s="1" t="n"/>
      <c r="H7643" s="1" t="n"/>
      <c r="I7643" s="1" t="n"/>
      <c r="J7643" s="1" t="n"/>
      <c r="K7643" s="1" t="n"/>
      <c r="L7643" s="1" t="n"/>
      <c r="M7643" s="1" t="n"/>
      <c r="N7643" s="1" t="n"/>
    </row>
    <row r="7644">
      <c r="A7644" t="inlineStr">
        <is>
          <t>ID_Wahl</t>
        </is>
      </c>
      <c r="B7644" t="inlineStr">
        <is>
          <t>Datum</t>
        </is>
      </c>
      <c r="C7644" t="inlineStr">
        <is>
          <t>Frage_ID</t>
        </is>
      </c>
      <c r="D7644" t="inlineStr">
        <is>
          <t>Frage_Text</t>
        </is>
      </c>
      <c r="E7644" t="inlineStr">
        <is>
          <t>Frage_Typ</t>
        </is>
      </c>
      <c r="F7644" t="inlineStr">
        <is>
          <t>Bereich_ID</t>
        </is>
      </c>
      <c r="G7644" t="inlineStr">
        <is>
          <t>Bereich</t>
        </is>
      </c>
      <c r="H7644" t="inlineStr">
        <is>
          <t>ID_gesamt</t>
        </is>
      </c>
      <c r="I7644" t="inlineStr">
        <is>
          <t>Sprache</t>
        </is>
      </c>
      <c r="J7644" t="inlineStr">
        <is>
          <t>Duplikat</t>
        </is>
      </c>
      <c r="K7644" t="inlineStr">
        <is>
          <t>Frage_Hash</t>
        </is>
      </c>
      <c r="L7644" t="inlineStr">
        <is>
          <t>Duplikat_Gruppe</t>
        </is>
      </c>
      <c r="M7644" t="inlineStr">
        <is>
          <t>Cluster_Duplikate</t>
        </is>
      </c>
      <c r="N7644" t="inlineStr">
        <is>
          <t>Cluster_Final</t>
        </is>
      </c>
    </row>
    <row r="7645">
      <c r="A7645" t="n">
        <v>83</v>
      </c>
      <c r="B7645" s="2" t="n">
        <v>44605</v>
      </c>
      <c r="C7645" t="n">
        <v>4824</v>
      </c>
      <c r="D7645" t="inlineStr">
        <is>
          <t>Soll die Stadt Elektromobilität stärker fördern (z.B. mehr Ladestationen, vergünstigte Stromtarife an den Ladestationen, verbilligte Parkplätze)?</t>
        </is>
      </c>
      <c r="E7645" t="inlineStr">
        <is>
          <t>options4</t>
        </is>
      </c>
      <c r="F7645" t="n">
        <v>5533</v>
      </c>
      <c r="G7645" t="inlineStr">
        <is>
          <t>Energie &amp; Umwelt</t>
        </is>
      </c>
      <c r="H7645" t="inlineStr">
        <is>
          <t>Q01479</t>
        </is>
      </c>
      <c r="I7645" t="inlineStr">
        <is>
          <t>de</t>
        </is>
      </c>
      <c r="J7645" t="b">
        <v>1</v>
      </c>
      <c r="K7645" t="inlineStr">
        <is>
          <t>1ff1c8cdf053b34e9678606cd0135397</t>
        </is>
      </c>
      <c r="L7645" t="inlineStr">
        <is>
          <t>1ff1c8cdf053b34e9678606cd0135397</t>
        </is>
      </c>
      <c r="M7645" t="n">
        <v>434</v>
      </c>
      <c r="N7645" t="n">
        <v>434</v>
      </c>
    </row>
    <row r="7646">
      <c r="A7646" t="n">
        <v>102</v>
      </c>
      <c r="B7646" s="2" t="n">
        <v>44605</v>
      </c>
      <c r="C7646" t="n">
        <v>4933</v>
      </c>
      <c r="D7646" t="inlineStr">
        <is>
          <t>Soll die Stadt Elektromobilität stärker fördern (z.B. mehr Ladestationen, vergünstigte Stromtarife an den Ladestationen, verbilligte Parkplätze)?</t>
        </is>
      </c>
      <c r="E7646" t="inlineStr">
        <is>
          <t>options4</t>
        </is>
      </c>
      <c r="F7646" t="n">
        <v>5414</v>
      </c>
      <c r="G7646" t="inlineStr">
        <is>
          <t>Verkehr &amp; Infrastruktur</t>
        </is>
      </c>
      <c r="H7646" t="inlineStr">
        <is>
          <t>Q01806</t>
        </is>
      </c>
      <c r="I7646" t="inlineStr">
        <is>
          <t>de</t>
        </is>
      </c>
      <c r="J7646" t="b">
        <v>1</v>
      </c>
      <c r="K7646" t="inlineStr">
        <is>
          <t>1ff1c8cdf053b34e9678606cd0135397</t>
        </is>
      </c>
      <c r="L7646" t="inlineStr">
        <is>
          <t>1ff1c8cdf053b34e9678606cd0135397</t>
        </is>
      </c>
      <c r="M7646" t="n">
        <v>434</v>
      </c>
      <c r="N7646" t="n">
        <v>434</v>
      </c>
    </row>
    <row r="7648">
      <c r="A7648" s="1">
        <f>== Cluster 573 – 2 Fragen – alle Fragen identisch ===</f>
        <v/>
      </c>
      <c r="B7648" s="1" t="n"/>
      <c r="C7648" s="1" t="n"/>
      <c r="D7648" s="1" t="n"/>
      <c r="E7648" s="1" t="n"/>
      <c r="F7648" s="1" t="n"/>
      <c r="G7648" s="1" t="n"/>
      <c r="H7648" s="1" t="n"/>
      <c r="I7648" s="1" t="n"/>
      <c r="J7648" s="1" t="n"/>
      <c r="K7648" s="1" t="n"/>
      <c r="L7648" s="1" t="n"/>
      <c r="M7648" s="1" t="n"/>
      <c r="N7648" s="1" t="n"/>
    </row>
    <row r="7649">
      <c r="A7649" t="inlineStr">
        <is>
          <t>ID_Wahl</t>
        </is>
      </c>
      <c r="B7649" t="inlineStr">
        <is>
          <t>Datum</t>
        </is>
      </c>
      <c r="C7649" t="inlineStr">
        <is>
          <t>Frage_ID</t>
        </is>
      </c>
      <c r="D7649" t="inlineStr">
        <is>
          <t>Frage_Text</t>
        </is>
      </c>
      <c r="E7649" t="inlineStr">
        <is>
          <t>Frage_Typ</t>
        </is>
      </c>
      <c r="F7649" t="inlineStr">
        <is>
          <t>Bereich_ID</t>
        </is>
      </c>
      <c r="G7649" t="inlineStr">
        <is>
          <t>Bereich</t>
        </is>
      </c>
      <c r="H7649" t="inlineStr">
        <is>
          <t>ID_gesamt</t>
        </is>
      </c>
      <c r="I7649" t="inlineStr">
        <is>
          <t>Sprache</t>
        </is>
      </c>
      <c r="J7649" t="inlineStr">
        <is>
          <t>Duplikat</t>
        </is>
      </c>
      <c r="K7649" t="inlineStr">
        <is>
          <t>Frage_Hash</t>
        </is>
      </c>
      <c r="L7649" t="inlineStr">
        <is>
          <t>Duplikat_Gruppe</t>
        </is>
      </c>
      <c r="M7649" t="inlineStr">
        <is>
          <t>Cluster_Duplikate</t>
        </is>
      </c>
      <c r="N7649" t="inlineStr">
        <is>
          <t>Cluster_Final</t>
        </is>
      </c>
    </row>
    <row r="7650">
      <c r="A7650" t="n">
        <v>1100</v>
      </c>
      <c r="B7650" s="2" t="n">
        <v>45410</v>
      </c>
      <c r="C7650" t="n">
        <v>32545</v>
      </c>
      <c r="D7650" t="inlineStr">
        <is>
          <t>Soll die Stadt bei Verdacht auf Sozialhilfemissbrauch weiterhin Sozialdetektiv/-innen einsetzen?</t>
        </is>
      </c>
      <c r="E7650" t="inlineStr">
        <is>
          <t>options4</t>
        </is>
      </c>
      <c r="F7650" t="n">
        <v>11523</v>
      </c>
      <c r="G7650" t="inlineStr">
        <is>
          <t>Sozialstaat &amp; Familie</t>
        </is>
      </c>
      <c r="H7650" t="inlineStr">
        <is>
          <t>Q03075</t>
        </is>
      </c>
      <c r="I7650" t="inlineStr">
        <is>
          <t>de</t>
        </is>
      </c>
      <c r="J7650" t="b">
        <v>1</v>
      </c>
      <c r="K7650" t="inlineStr">
        <is>
          <t>fb4329d5f817a56feb45fb5332278a86</t>
        </is>
      </c>
      <c r="L7650" t="inlineStr">
        <is>
          <t>fb4329d5f817a56feb45fb5332278a86</t>
        </is>
      </c>
      <c r="M7650" t="n">
        <v>573</v>
      </c>
      <c r="N7650" t="n">
        <v>573</v>
      </c>
    </row>
    <row r="7651">
      <c r="A7651" t="n">
        <v>1112</v>
      </c>
      <c r="B7651" s="2" t="n">
        <v>45557</v>
      </c>
      <c r="C7651" t="n">
        <v>32790</v>
      </c>
      <c r="D7651" t="inlineStr">
        <is>
          <t>Soll die Stadt bei Verdacht auf Sozialhilfemissbrauch weiterhin Sozialdetektiv/-innen einsetzen?</t>
        </is>
      </c>
      <c r="E7651" t="inlineStr">
        <is>
          <t>options4</t>
        </is>
      </c>
      <c r="F7651" t="n">
        <v>11583</v>
      </c>
      <c r="G7651" t="inlineStr">
        <is>
          <t>Sozialstaat, Familie &amp; Gesundheit</t>
        </is>
      </c>
      <c r="H7651" t="inlineStr">
        <is>
          <t>Q03124</t>
        </is>
      </c>
      <c r="I7651" t="inlineStr">
        <is>
          <t>de</t>
        </is>
      </c>
      <c r="J7651" t="b">
        <v>1</v>
      </c>
      <c r="K7651" t="inlineStr">
        <is>
          <t>fb4329d5f817a56feb45fb5332278a86</t>
        </is>
      </c>
      <c r="L7651" t="inlineStr">
        <is>
          <t>fb4329d5f817a56feb45fb5332278a86</t>
        </is>
      </c>
      <c r="M7651" t="n">
        <v>573</v>
      </c>
      <c r="N7651" t="n">
        <v>573</v>
      </c>
    </row>
    <row r="7653">
      <c r="A7653" s="1">
        <f>== Cluster 571 – 2 Fragen – alle Fragen identisch ===</f>
        <v/>
      </c>
      <c r="B7653" s="1" t="n"/>
      <c r="C7653" s="1" t="n"/>
      <c r="D7653" s="1" t="n"/>
      <c r="E7653" s="1" t="n"/>
      <c r="F7653" s="1" t="n"/>
      <c r="G7653" s="1" t="n"/>
      <c r="H7653" s="1" t="n"/>
      <c r="I7653" s="1" t="n"/>
      <c r="J7653" s="1" t="n"/>
      <c r="K7653" s="1" t="n"/>
      <c r="L7653" s="1" t="n"/>
      <c r="M7653" s="1" t="n"/>
      <c r="N7653" s="1" t="n"/>
    </row>
    <row r="7654">
      <c r="A7654" t="inlineStr">
        <is>
          <t>ID_Wahl</t>
        </is>
      </c>
      <c r="B7654" t="inlineStr">
        <is>
          <t>Datum</t>
        </is>
      </c>
      <c r="C7654" t="inlineStr">
        <is>
          <t>Frage_ID</t>
        </is>
      </c>
      <c r="D7654" t="inlineStr">
        <is>
          <t>Frage_Text</t>
        </is>
      </c>
      <c r="E7654" t="inlineStr">
        <is>
          <t>Frage_Typ</t>
        </is>
      </c>
      <c r="F7654" t="inlineStr">
        <is>
          <t>Bereich_ID</t>
        </is>
      </c>
      <c r="G7654" t="inlineStr">
        <is>
          <t>Bereich</t>
        </is>
      </c>
      <c r="H7654" t="inlineStr">
        <is>
          <t>ID_gesamt</t>
        </is>
      </c>
      <c r="I7654" t="inlineStr">
        <is>
          <t>Sprache</t>
        </is>
      </c>
      <c r="J7654" t="inlineStr">
        <is>
          <t>Duplikat</t>
        </is>
      </c>
      <c r="K7654" t="inlineStr">
        <is>
          <t>Frage_Hash</t>
        </is>
      </c>
      <c r="L7654" t="inlineStr">
        <is>
          <t>Duplikat_Gruppe</t>
        </is>
      </c>
      <c r="M7654" t="inlineStr">
        <is>
          <t>Cluster_Duplikate</t>
        </is>
      </c>
      <c r="N7654" t="inlineStr">
        <is>
          <t>Cluster_Final</t>
        </is>
      </c>
    </row>
    <row r="7655">
      <c r="A7655" t="n">
        <v>1106</v>
      </c>
      <c r="B7655" s="2" t="n">
        <v>45403</v>
      </c>
      <c r="C7655" t="n">
        <v>32478</v>
      </c>
      <c r="D7655" t="inlineStr">
        <is>
          <t>Sollte der Kanton Gemeindefusionen stärker fördern?</t>
        </is>
      </c>
      <c r="E7655" t="inlineStr">
        <is>
          <t>options4</t>
        </is>
      </c>
      <c r="F7655" t="n">
        <v>11498</v>
      </c>
      <c r="G7655" t="inlineStr">
        <is>
          <t>Politisches System &amp; Digitalisierung</t>
        </is>
      </c>
      <c r="H7655" t="inlineStr">
        <is>
          <t>Q03013</t>
        </is>
      </c>
      <c r="I7655" t="inlineStr">
        <is>
          <t>de</t>
        </is>
      </c>
      <c r="J7655" t="b">
        <v>1</v>
      </c>
      <c r="K7655" t="inlineStr">
        <is>
          <t>7c7abddf347e4f08217ede3273f3be69</t>
        </is>
      </c>
      <c r="L7655" t="inlineStr">
        <is>
          <t>7c7abddf347e4f08217ede3273f3be69</t>
        </is>
      </c>
      <c r="M7655" t="n">
        <v>571</v>
      </c>
      <c r="N7655" t="n">
        <v>571</v>
      </c>
    </row>
    <row r="7656">
      <c r="A7656" t="n">
        <v>1097</v>
      </c>
      <c r="B7656" s="2" t="n">
        <v>45389</v>
      </c>
      <c r="C7656" t="n">
        <v>32534</v>
      </c>
      <c r="D7656" t="inlineStr">
        <is>
          <t>Sollte der Kanton Gemeindefusionen stärker fördern?</t>
        </is>
      </c>
      <c r="E7656" t="inlineStr">
        <is>
          <t>options4</t>
        </is>
      </c>
      <c r="F7656" t="n">
        <v>11520</v>
      </c>
      <c r="G7656" t="inlineStr">
        <is>
          <t>Politisches System &amp; Digitalisierung</t>
        </is>
      </c>
      <c r="H7656" t="inlineStr">
        <is>
          <t>Q03065</t>
        </is>
      </c>
      <c r="I7656" t="inlineStr">
        <is>
          <t>de</t>
        </is>
      </c>
      <c r="J7656" t="b">
        <v>1</v>
      </c>
      <c r="K7656" t="inlineStr">
        <is>
          <t>7c7abddf347e4f08217ede3273f3be69</t>
        </is>
      </c>
      <c r="L7656" t="inlineStr">
        <is>
          <t>7c7abddf347e4f08217ede3273f3be69</t>
        </is>
      </c>
      <c r="M7656" t="n">
        <v>571</v>
      </c>
      <c r="N7656" t="n">
        <v>571</v>
      </c>
    </row>
    <row r="7658">
      <c r="A7658" s="1">
        <f>== Cluster 570 – 2 Fragen – alle Fragen identisch ===</f>
        <v/>
      </c>
      <c r="B7658" s="1" t="n"/>
      <c r="C7658" s="1" t="n"/>
      <c r="D7658" s="1" t="n"/>
      <c r="E7658" s="1" t="n"/>
      <c r="F7658" s="1" t="n"/>
      <c r="G7658" s="1" t="n"/>
      <c r="H7658" s="1" t="n"/>
      <c r="I7658" s="1" t="n"/>
      <c r="J7658" s="1" t="n"/>
      <c r="K7658" s="1" t="n"/>
      <c r="L7658" s="1" t="n"/>
      <c r="M7658" s="1" t="n"/>
      <c r="N7658" s="1" t="n"/>
    </row>
    <row r="7659">
      <c r="A7659" t="inlineStr">
        <is>
          <t>ID_Wahl</t>
        </is>
      </c>
      <c r="B7659" t="inlineStr">
        <is>
          <t>Datum</t>
        </is>
      </c>
      <c r="C7659" t="inlineStr">
        <is>
          <t>Frage_ID</t>
        </is>
      </c>
      <c r="D7659" t="inlineStr">
        <is>
          <t>Frage_Text</t>
        </is>
      </c>
      <c r="E7659" t="inlineStr">
        <is>
          <t>Frage_Typ</t>
        </is>
      </c>
      <c r="F7659" t="inlineStr">
        <is>
          <t>Bereich_ID</t>
        </is>
      </c>
      <c r="G7659" t="inlineStr">
        <is>
          <t>Bereich</t>
        </is>
      </c>
      <c r="H7659" t="inlineStr">
        <is>
          <t>ID_gesamt</t>
        </is>
      </c>
      <c r="I7659" t="inlineStr">
        <is>
          <t>Sprache</t>
        </is>
      </c>
      <c r="J7659" t="inlineStr">
        <is>
          <t>Duplikat</t>
        </is>
      </c>
      <c r="K7659" t="inlineStr">
        <is>
          <t>Frage_Hash</t>
        </is>
      </c>
      <c r="L7659" t="inlineStr">
        <is>
          <t>Duplikat_Gruppe</t>
        </is>
      </c>
      <c r="M7659" t="inlineStr">
        <is>
          <t>Cluster_Duplikate</t>
        </is>
      </c>
      <c r="N7659" t="inlineStr">
        <is>
          <t>Cluster_Final</t>
        </is>
      </c>
    </row>
    <row r="7660">
      <c r="A7660" t="n">
        <v>1106</v>
      </c>
      <c r="B7660" s="2" t="n">
        <v>45403</v>
      </c>
      <c r="C7660" t="n">
        <v>32472</v>
      </c>
      <c r="D7660" t="inlineStr">
        <is>
          <t>Sollen für den Ausbau von erneuerbaren Energien die Vorschriften des Umwelt- und Landschaftsschutzes gelockert werden?</t>
        </is>
      </c>
      <c r="E7660" t="inlineStr">
        <is>
          <t>options4</t>
        </is>
      </c>
      <c r="F7660" t="n">
        <v>11496</v>
      </c>
      <c r="G7660" t="inlineStr">
        <is>
          <t>Umwelt &amp; Energie</t>
        </is>
      </c>
      <c r="H7660" t="inlineStr">
        <is>
          <t>Q03007</t>
        </is>
      </c>
      <c r="I7660" t="inlineStr">
        <is>
          <t>de</t>
        </is>
      </c>
      <c r="J7660" t="b">
        <v>1</v>
      </c>
      <c r="K7660" t="inlineStr">
        <is>
          <t>1b4133b239c08b19741ea7893faf787b</t>
        </is>
      </c>
      <c r="L7660" t="inlineStr">
        <is>
          <t>1b4133b239c08b19741ea7893faf787b</t>
        </is>
      </c>
      <c r="M7660" t="n">
        <v>570</v>
      </c>
      <c r="N7660" t="n">
        <v>570</v>
      </c>
    </row>
    <row r="7661">
      <c r="A7661" t="n">
        <v>1137</v>
      </c>
      <c r="B7661" s="2" t="n">
        <v>45725</v>
      </c>
      <c r="C7661" t="n">
        <v>33258</v>
      </c>
      <c r="D7661" t="inlineStr">
        <is>
          <t>Sollen für den Ausbau von erneuerbaren Energien die Vorschriften des Umwelt- und Landschaftsschutzes gelockert werden?</t>
        </is>
      </c>
      <c r="E7661" t="inlineStr">
        <is>
          <t>options4</t>
        </is>
      </c>
      <c r="F7661" t="n">
        <v>11693</v>
      </c>
      <c r="G7661" t="inlineStr">
        <is>
          <t>Umwelt &amp; Energie</t>
        </is>
      </c>
      <c r="H7661" t="inlineStr">
        <is>
          <t>Q03639</t>
        </is>
      </c>
      <c r="I7661" t="inlineStr">
        <is>
          <t>de</t>
        </is>
      </c>
      <c r="J7661" t="b">
        <v>1</v>
      </c>
      <c r="K7661" t="inlineStr">
        <is>
          <t>1b4133b239c08b19741ea7893faf787b</t>
        </is>
      </c>
      <c r="L7661" t="inlineStr">
        <is>
          <t>1b4133b239c08b19741ea7893faf787b</t>
        </is>
      </c>
      <c r="M7661" t="n">
        <v>570</v>
      </c>
      <c r="N7661" t="n">
        <v>570</v>
      </c>
    </row>
    <row r="7663">
      <c r="A7663" s="1">
        <f>== Cluster 567 – 2 Fragen – alle Fragen identisch ===</f>
        <v/>
      </c>
      <c r="B7663" s="1" t="n"/>
      <c r="C7663" s="1" t="n"/>
      <c r="D7663" s="1" t="n"/>
      <c r="E7663" s="1" t="n"/>
      <c r="F7663" s="1" t="n"/>
      <c r="G7663" s="1" t="n"/>
      <c r="H7663" s="1" t="n"/>
      <c r="I7663" s="1" t="n"/>
      <c r="J7663" s="1" t="n"/>
      <c r="K7663" s="1" t="n"/>
      <c r="L7663" s="1" t="n"/>
      <c r="M7663" s="1" t="n"/>
      <c r="N7663" s="1" t="n"/>
    </row>
    <row r="7664">
      <c r="A7664" t="inlineStr">
        <is>
          <t>ID_Wahl</t>
        </is>
      </c>
      <c r="B7664" t="inlineStr">
        <is>
          <t>Datum</t>
        </is>
      </c>
      <c r="C7664" t="inlineStr">
        <is>
          <t>Frage_ID</t>
        </is>
      </c>
      <c r="D7664" t="inlineStr">
        <is>
          <t>Frage_Text</t>
        </is>
      </c>
      <c r="E7664" t="inlineStr">
        <is>
          <t>Frage_Typ</t>
        </is>
      </c>
      <c r="F7664" t="inlineStr">
        <is>
          <t>Bereich_ID</t>
        </is>
      </c>
      <c r="G7664" t="inlineStr">
        <is>
          <t>Bereich</t>
        </is>
      </c>
      <c r="H7664" t="inlineStr">
        <is>
          <t>ID_gesamt</t>
        </is>
      </c>
      <c r="I7664" t="inlineStr">
        <is>
          <t>Sprache</t>
        </is>
      </c>
      <c r="J7664" t="inlineStr">
        <is>
          <t>Duplikat</t>
        </is>
      </c>
      <c r="K7664" t="inlineStr">
        <is>
          <t>Frage_Hash</t>
        </is>
      </c>
      <c r="L7664" t="inlineStr">
        <is>
          <t>Duplikat_Gruppe</t>
        </is>
      </c>
      <c r="M7664" t="inlineStr">
        <is>
          <t>Cluster_Duplikate</t>
        </is>
      </c>
      <c r="N7664" t="inlineStr">
        <is>
          <t>Cluster_Final</t>
        </is>
      </c>
    </row>
    <row r="7665">
      <c r="A7665" t="n">
        <v>1094</v>
      </c>
      <c r="B7665" s="2" t="n">
        <v>45354</v>
      </c>
      <c r="C7665" t="n">
        <v>32425</v>
      </c>
      <c r="D7665" t="inlineStr">
        <is>
          <t>Soll der Kanton Elektrofahrzeuge stärker fördern (z.B. Reduktion von Gebühren, verbilligte Parkplätze, reduzierter Strompreis)?</t>
        </is>
      </c>
      <c r="E7665" t="inlineStr">
        <is>
          <t>options4</t>
        </is>
      </c>
      <c r="F7665" t="n">
        <v>11485</v>
      </c>
      <c r="G7665" t="inlineStr">
        <is>
          <t>Verkehr &amp; Infrastruktur</t>
        </is>
      </c>
      <c r="H7665" t="inlineStr">
        <is>
          <t>Q02961</t>
        </is>
      </c>
      <c r="I7665" t="inlineStr">
        <is>
          <t>de</t>
        </is>
      </c>
      <c r="J7665" t="b">
        <v>1</v>
      </c>
      <c r="K7665" t="inlineStr">
        <is>
          <t>f7b6ef4afd7edb73a0bdd2c8c026c429</t>
        </is>
      </c>
      <c r="L7665" t="inlineStr">
        <is>
          <t>f7b6ef4afd7edb73a0bdd2c8c026c429</t>
        </is>
      </c>
      <c r="M7665" t="n">
        <v>567</v>
      </c>
      <c r="N7665" t="n">
        <v>567</v>
      </c>
    </row>
    <row r="7666">
      <c r="A7666" t="n">
        <v>1097</v>
      </c>
      <c r="B7666" s="2" t="n">
        <v>45389</v>
      </c>
      <c r="C7666" t="n">
        <v>32530</v>
      </c>
      <c r="D7666" t="inlineStr">
        <is>
          <t>Soll der Kanton Elektrofahrzeuge stärker fördern (z.B. Reduktion von Gebühren, verbilligte Parkplätze, reduzierter Strompreis)?</t>
        </is>
      </c>
      <c r="E7666" t="inlineStr">
        <is>
          <t>options4</t>
        </is>
      </c>
      <c r="F7666" t="n">
        <v>11519</v>
      </c>
      <c r="G7666" t="inlineStr">
        <is>
          <t>Verkehr</t>
        </is>
      </c>
      <c r="H7666" t="inlineStr">
        <is>
          <t>Q03061</t>
        </is>
      </c>
      <c r="I7666" t="inlineStr">
        <is>
          <t>de</t>
        </is>
      </c>
      <c r="J7666" t="b">
        <v>1</v>
      </c>
      <c r="K7666" t="inlineStr">
        <is>
          <t>f7b6ef4afd7edb73a0bdd2c8c026c429</t>
        </is>
      </c>
      <c r="L7666" t="inlineStr">
        <is>
          <t>f7b6ef4afd7edb73a0bdd2c8c026c429</t>
        </is>
      </c>
      <c r="M7666" t="n">
        <v>567</v>
      </c>
      <c r="N7666" t="n">
        <v>567</v>
      </c>
    </row>
    <row r="7668">
      <c r="A7668" s="1">
        <f>== Cluster 564 – 2 Fragen – alle Fragen identisch ===</f>
        <v/>
      </c>
      <c r="B7668" s="1" t="n"/>
      <c r="C7668" s="1" t="n"/>
      <c r="D7668" s="1" t="n"/>
      <c r="E7668" s="1" t="n"/>
      <c r="F7668" s="1" t="n"/>
      <c r="G7668" s="1" t="n"/>
      <c r="H7668" s="1" t="n"/>
      <c r="I7668" s="1" t="n"/>
      <c r="J7668" s="1" t="n"/>
      <c r="K7668" s="1" t="n"/>
      <c r="L7668" s="1" t="n"/>
      <c r="M7668" s="1" t="n"/>
      <c r="N7668" s="1" t="n"/>
    </row>
    <row r="7669">
      <c r="A7669" t="inlineStr">
        <is>
          <t>ID_Wahl</t>
        </is>
      </c>
      <c r="B7669" t="inlineStr">
        <is>
          <t>Datum</t>
        </is>
      </c>
      <c r="C7669" t="inlineStr">
        <is>
          <t>Frage_ID</t>
        </is>
      </c>
      <c r="D7669" t="inlineStr">
        <is>
          <t>Frage_Text</t>
        </is>
      </c>
      <c r="E7669" t="inlineStr">
        <is>
          <t>Frage_Typ</t>
        </is>
      </c>
      <c r="F7669" t="inlineStr">
        <is>
          <t>Bereich_ID</t>
        </is>
      </c>
      <c r="G7669" t="inlineStr">
        <is>
          <t>Bereich</t>
        </is>
      </c>
      <c r="H7669" t="inlineStr">
        <is>
          <t>ID_gesamt</t>
        </is>
      </c>
      <c r="I7669" t="inlineStr">
        <is>
          <t>Sprache</t>
        </is>
      </c>
      <c r="J7669" t="inlineStr">
        <is>
          <t>Duplikat</t>
        </is>
      </c>
      <c r="K7669" t="inlineStr">
        <is>
          <t>Frage_Hash</t>
        </is>
      </c>
      <c r="L7669" t="inlineStr">
        <is>
          <t>Duplikat_Gruppe</t>
        </is>
      </c>
      <c r="M7669" t="inlineStr">
        <is>
          <t>Cluster_Duplikate</t>
        </is>
      </c>
      <c r="N7669" t="inlineStr">
        <is>
          <t>Cluster_Final</t>
        </is>
      </c>
    </row>
    <row r="7670">
      <c r="A7670" t="n">
        <v>1105</v>
      </c>
      <c r="B7670" s="2" t="n">
        <v>45396</v>
      </c>
      <c r="C7670" t="n">
        <v>32345</v>
      </c>
      <c r="D7670" t="inlineStr">
        <is>
          <t>Soll Gemeinden die Einführung von Tempo 30-Zonen auf Kantonsstrassen innerorts verboten werden (Verbot flächendeckender Tempo 30-Zonen)?</t>
        </is>
      </c>
      <c r="E7670" t="inlineStr">
        <is>
          <t>options4</t>
        </is>
      </c>
      <c r="F7670" t="n">
        <v>11507</v>
      </c>
      <c r="G7670" t="inlineStr">
        <is>
          <t>Umwelt, Verkehr &amp; Energie</t>
        </is>
      </c>
      <c r="H7670" t="inlineStr">
        <is>
          <t>Q02908</t>
        </is>
      </c>
      <c r="I7670" t="inlineStr">
        <is>
          <t>de</t>
        </is>
      </c>
      <c r="J7670" t="b">
        <v>1</v>
      </c>
      <c r="K7670" t="inlineStr">
        <is>
          <t>b5e421bf2975c6eb7af446520df62eba</t>
        </is>
      </c>
      <c r="L7670" t="inlineStr">
        <is>
          <t>b5e421bf2975c6eb7af446520df62eba</t>
        </is>
      </c>
      <c r="M7670" t="n">
        <v>564</v>
      </c>
      <c r="N7670" t="n">
        <v>564</v>
      </c>
    </row>
    <row r="7671">
      <c r="A7671" t="n">
        <v>1094</v>
      </c>
      <c r="B7671" s="2" t="n">
        <v>45354</v>
      </c>
      <c r="C7671" t="n">
        <v>32426</v>
      </c>
      <c r="D7671" t="inlineStr">
        <is>
          <t>Soll Gemeinden die Einführung von Tempo 30-Zonen auf Kantonsstrassen innerorts verboten werden (Verbot flächendeckender Tempo 30-Zonen)?</t>
        </is>
      </c>
      <c r="E7671" t="inlineStr">
        <is>
          <t>options4</t>
        </is>
      </c>
      <c r="F7671" t="n">
        <v>11485</v>
      </c>
      <c r="G7671" t="inlineStr">
        <is>
          <t>Verkehr &amp; Infrastruktur</t>
        </is>
      </c>
      <c r="H7671" t="inlineStr">
        <is>
          <t>Q02962</t>
        </is>
      </c>
      <c r="I7671" t="inlineStr">
        <is>
          <t>de</t>
        </is>
      </c>
      <c r="J7671" t="b">
        <v>1</v>
      </c>
      <c r="K7671" t="inlineStr">
        <is>
          <t>b5e421bf2975c6eb7af446520df62eba</t>
        </is>
      </c>
      <c r="L7671" t="inlineStr">
        <is>
          <t>b5e421bf2975c6eb7af446520df62eba</t>
        </is>
      </c>
      <c r="M7671" t="n">
        <v>564</v>
      </c>
      <c r="N7671" t="n">
        <v>564</v>
      </c>
    </row>
    <row r="7673">
      <c r="A7673" s="1">
        <f>== Cluster 560 – 2 Fragen – alle Fragen identisch ===</f>
        <v/>
      </c>
      <c r="B7673" s="1" t="n"/>
      <c r="C7673" s="1" t="n"/>
      <c r="D7673" s="1" t="n"/>
      <c r="E7673" s="1" t="n"/>
      <c r="F7673" s="1" t="n"/>
      <c r="G7673" s="1" t="n"/>
      <c r="H7673" s="1" t="n"/>
      <c r="I7673" s="1" t="n"/>
      <c r="J7673" s="1" t="n"/>
      <c r="K7673" s="1" t="n"/>
      <c r="L7673" s="1" t="n"/>
      <c r="M7673" s="1" t="n"/>
      <c r="N7673" s="1" t="n"/>
    </row>
    <row r="7674">
      <c r="A7674" t="inlineStr">
        <is>
          <t>ID_Wahl</t>
        </is>
      </c>
      <c r="B7674" t="inlineStr">
        <is>
          <t>Datum</t>
        </is>
      </c>
      <c r="C7674" t="inlineStr">
        <is>
          <t>Frage_ID</t>
        </is>
      </c>
      <c r="D7674" t="inlineStr">
        <is>
          <t>Frage_Text</t>
        </is>
      </c>
      <c r="E7674" t="inlineStr">
        <is>
          <t>Frage_Typ</t>
        </is>
      </c>
      <c r="F7674" t="inlineStr">
        <is>
          <t>Bereich_ID</t>
        </is>
      </c>
      <c r="G7674" t="inlineStr">
        <is>
          <t>Bereich</t>
        </is>
      </c>
      <c r="H7674" t="inlineStr">
        <is>
          <t>ID_gesamt</t>
        </is>
      </c>
      <c r="I7674" t="inlineStr">
        <is>
          <t>Sprache</t>
        </is>
      </c>
      <c r="J7674" t="inlineStr">
        <is>
          <t>Duplikat</t>
        </is>
      </c>
      <c r="K7674" t="inlineStr">
        <is>
          <t>Frage_Hash</t>
        </is>
      </c>
      <c r="L7674" t="inlineStr">
        <is>
          <t>Duplikat_Gruppe</t>
        </is>
      </c>
      <c r="M7674" t="inlineStr">
        <is>
          <t>Cluster_Duplikate</t>
        </is>
      </c>
      <c r="N7674" t="inlineStr">
        <is>
          <t>Cluster_Final</t>
        </is>
      </c>
    </row>
    <row r="7675">
      <c r="A7675" t="n">
        <v>1105</v>
      </c>
      <c r="B7675" s="2" t="n">
        <v>45396</v>
      </c>
      <c r="C7675" t="n">
        <v>32333</v>
      </c>
      <c r="D7675" t="inlineStr">
        <is>
          <t>Soll die Schweiz ein umfassendes Freihandelsabkommen (inkl. Landwirtschaft) mit den USA anstreben?</t>
        </is>
      </c>
      <c r="E7675" t="inlineStr">
        <is>
          <t>options4</t>
        </is>
      </c>
      <c r="F7675" t="n">
        <v>11506</v>
      </c>
      <c r="G7675" t="inlineStr">
        <is>
          <t>Wirtschaft &amp; Arbeit</t>
        </is>
      </c>
      <c r="H7675" t="inlineStr">
        <is>
          <t>Q02900</t>
        </is>
      </c>
      <c r="I7675" t="inlineStr">
        <is>
          <t>de</t>
        </is>
      </c>
      <c r="J7675" t="b">
        <v>1</v>
      </c>
      <c r="K7675" t="inlineStr">
        <is>
          <t>a628f8adfabc2153b26d2c30a13fa1b2</t>
        </is>
      </c>
      <c r="L7675" t="inlineStr">
        <is>
          <t>a628f8adfabc2153b26d2c30a13fa1b2</t>
        </is>
      </c>
      <c r="M7675" t="n">
        <v>560</v>
      </c>
      <c r="N7675" t="n">
        <v>560</v>
      </c>
    </row>
    <row r="7676">
      <c r="A7676" t="n">
        <v>1097</v>
      </c>
      <c r="B7676" s="2" t="n">
        <v>45389</v>
      </c>
      <c r="C7676" t="n">
        <v>32518</v>
      </c>
      <c r="D7676" t="inlineStr">
        <is>
          <t>Soll die Schweiz ein umfassendes Freihandelsabkommen (inkl. Landwirtschaft) mit den USA anstreben?</t>
        </is>
      </c>
      <c r="E7676" t="inlineStr">
        <is>
          <t>options4</t>
        </is>
      </c>
      <c r="F7676" t="n">
        <v>11516</v>
      </c>
      <c r="G7676" t="inlineStr">
        <is>
          <t>Wirtschaft &amp; Arbeit</t>
        </is>
      </c>
      <c r="H7676" t="inlineStr">
        <is>
          <t>Q03049</t>
        </is>
      </c>
      <c r="I7676" t="inlineStr">
        <is>
          <t>de</t>
        </is>
      </c>
      <c r="J7676" t="b">
        <v>1</v>
      </c>
      <c r="K7676" t="inlineStr">
        <is>
          <t>a628f8adfabc2153b26d2c30a13fa1b2</t>
        </is>
      </c>
      <c r="L7676" t="inlineStr">
        <is>
          <t>a628f8adfabc2153b26d2c30a13fa1b2</t>
        </is>
      </c>
      <c r="M7676" t="n">
        <v>560</v>
      </c>
      <c r="N7676" t="n">
        <v>560</v>
      </c>
    </row>
    <row r="7678">
      <c r="A7678" s="1">
        <f>== Cluster 559 – 2 Fragen – alle Fragen identisch ===</f>
        <v/>
      </c>
      <c r="B7678" s="1" t="n"/>
      <c r="C7678" s="1" t="n"/>
      <c r="D7678" s="1" t="n"/>
      <c r="E7678" s="1" t="n"/>
      <c r="F7678" s="1" t="n"/>
      <c r="G7678" s="1" t="n"/>
      <c r="H7678" s="1" t="n"/>
      <c r="I7678" s="1" t="n"/>
      <c r="J7678" s="1" t="n"/>
      <c r="K7678" s="1" t="n"/>
      <c r="L7678" s="1" t="n"/>
      <c r="M7678" s="1" t="n"/>
      <c r="N7678" s="1" t="n"/>
    </row>
    <row r="7679">
      <c r="A7679" t="inlineStr">
        <is>
          <t>ID_Wahl</t>
        </is>
      </c>
      <c r="B7679" t="inlineStr">
        <is>
          <t>Datum</t>
        </is>
      </c>
      <c r="C7679" t="inlineStr">
        <is>
          <t>Frage_ID</t>
        </is>
      </c>
      <c r="D7679" t="inlineStr">
        <is>
          <t>Frage_Text</t>
        </is>
      </c>
      <c r="E7679" t="inlineStr">
        <is>
          <t>Frage_Typ</t>
        </is>
      </c>
      <c r="F7679" t="inlineStr">
        <is>
          <t>Bereich_ID</t>
        </is>
      </c>
      <c r="G7679" t="inlineStr">
        <is>
          <t>Bereich</t>
        </is>
      </c>
      <c r="H7679" t="inlineStr">
        <is>
          <t>ID_gesamt</t>
        </is>
      </c>
      <c r="I7679" t="inlineStr">
        <is>
          <t>Sprache</t>
        </is>
      </c>
      <c r="J7679" t="inlineStr">
        <is>
          <t>Duplikat</t>
        </is>
      </c>
      <c r="K7679" t="inlineStr">
        <is>
          <t>Frage_Hash</t>
        </is>
      </c>
      <c r="L7679" t="inlineStr">
        <is>
          <t>Duplikat_Gruppe</t>
        </is>
      </c>
      <c r="M7679" t="inlineStr">
        <is>
          <t>Cluster_Duplikate</t>
        </is>
      </c>
      <c r="N7679" t="inlineStr">
        <is>
          <t>Cluster_Final</t>
        </is>
      </c>
    </row>
    <row r="7680">
      <c r="A7680" t="n">
        <v>1105</v>
      </c>
      <c r="B7680" s="2" t="n">
        <v>45396</v>
      </c>
      <c r="C7680" t="n">
        <v>32323</v>
      </c>
      <c r="D7680" t="inlineStr">
        <is>
          <t>Befürworten Sie eine Erhöhung der Steuertarife für Menschen mit hohem Einkommen (Erhöhung Steuerprogression)?</t>
        </is>
      </c>
      <c r="E7680" t="inlineStr">
        <is>
          <t>options4</t>
        </is>
      </c>
      <c r="F7680" t="n">
        <v>11505</v>
      </c>
      <c r="G7680" t="inlineStr">
        <is>
          <t>Finanzen &amp; Steuern</t>
        </is>
      </c>
      <c r="H7680" t="inlineStr">
        <is>
          <t>Q02894</t>
        </is>
      </c>
      <c r="I7680" t="inlineStr">
        <is>
          <t>de</t>
        </is>
      </c>
      <c r="J7680" t="b">
        <v>1</v>
      </c>
      <c r="K7680" t="inlineStr">
        <is>
          <t>b8dd76c8416da0fe1ba4cc4e53813c2d</t>
        </is>
      </c>
      <c r="L7680" t="inlineStr">
        <is>
          <t>b8dd76c8416da0fe1ba4cc4e53813c2d</t>
        </is>
      </c>
      <c r="M7680" t="n">
        <v>559</v>
      </c>
      <c r="N7680" t="n">
        <v>559</v>
      </c>
    </row>
    <row r="7681">
      <c r="A7681" t="n">
        <v>1094</v>
      </c>
      <c r="B7681" s="2" t="n">
        <v>45354</v>
      </c>
      <c r="C7681" t="n">
        <v>32408</v>
      </c>
      <c r="D7681" t="inlineStr">
        <is>
          <t>Befürworten Sie eine Erhöhung der Steuertarife für Menschen mit hohem Einkommen (Erhöhung Steuerprogression)?</t>
        </is>
      </c>
      <c r="E7681" t="inlineStr">
        <is>
          <t>options4</t>
        </is>
      </c>
      <c r="F7681" t="n">
        <v>11481</v>
      </c>
      <c r="G7681" t="inlineStr">
        <is>
          <t>Finanzen &amp; Steuern</t>
        </is>
      </c>
      <c r="H7681" t="inlineStr">
        <is>
          <t>Q02945</t>
        </is>
      </c>
      <c r="I7681" t="inlineStr">
        <is>
          <t>de</t>
        </is>
      </c>
      <c r="J7681" t="b">
        <v>1</v>
      </c>
      <c r="K7681" t="inlineStr">
        <is>
          <t>b8dd76c8416da0fe1ba4cc4e53813c2d</t>
        </is>
      </c>
      <c r="L7681" t="inlineStr">
        <is>
          <t>b8dd76c8416da0fe1ba4cc4e53813c2d</t>
        </is>
      </c>
      <c r="M7681" t="n">
        <v>559</v>
      </c>
      <c r="N7681" t="n">
        <v>559</v>
      </c>
    </row>
    <row r="7683">
      <c r="A7683" s="1">
        <f>== Cluster 557 – 2 Fragen – alle Fragen identisch ===</f>
        <v/>
      </c>
      <c r="B7683" s="1" t="n"/>
      <c r="C7683" s="1" t="n"/>
      <c r="D7683" s="1" t="n"/>
      <c r="E7683" s="1" t="n"/>
      <c r="F7683" s="1" t="n"/>
      <c r="G7683" s="1" t="n"/>
      <c r="H7683" s="1" t="n"/>
      <c r="I7683" s="1" t="n"/>
      <c r="J7683" s="1" t="n"/>
      <c r="K7683" s="1" t="n"/>
      <c r="L7683" s="1" t="n"/>
      <c r="M7683" s="1" t="n"/>
      <c r="N7683" s="1" t="n"/>
    </row>
    <row r="7684">
      <c r="A7684" t="inlineStr">
        <is>
          <t>ID_Wahl</t>
        </is>
      </c>
      <c r="B7684" t="inlineStr">
        <is>
          <t>Datum</t>
        </is>
      </c>
      <c r="C7684" t="inlineStr">
        <is>
          <t>Frage_ID</t>
        </is>
      </c>
      <c r="D7684" t="inlineStr">
        <is>
          <t>Frage_Text</t>
        </is>
      </c>
      <c r="E7684" t="inlineStr">
        <is>
          <t>Frage_Typ</t>
        </is>
      </c>
      <c r="F7684" t="inlineStr">
        <is>
          <t>Bereich_ID</t>
        </is>
      </c>
      <c r="G7684" t="inlineStr">
        <is>
          <t>Bereich</t>
        </is>
      </c>
      <c r="H7684" t="inlineStr">
        <is>
          <t>ID_gesamt</t>
        </is>
      </c>
      <c r="I7684" t="inlineStr">
        <is>
          <t>Sprache</t>
        </is>
      </c>
      <c r="J7684" t="inlineStr">
        <is>
          <t>Duplikat</t>
        </is>
      </c>
      <c r="K7684" t="inlineStr">
        <is>
          <t>Frage_Hash</t>
        </is>
      </c>
      <c r="L7684" t="inlineStr">
        <is>
          <t>Duplikat_Gruppe</t>
        </is>
      </c>
      <c r="M7684" t="inlineStr">
        <is>
          <t>Cluster_Duplikate</t>
        </is>
      </c>
      <c r="N7684" t="inlineStr">
        <is>
          <t>Cluster_Final</t>
        </is>
      </c>
    </row>
    <row r="7685">
      <c r="A7685" t="n">
        <v>1105</v>
      </c>
      <c r="B7685" s="2" t="n">
        <v>45396</v>
      </c>
      <c r="C7685" t="n">
        <v>32319</v>
      </c>
      <c r="D7685" t="inlineStr">
        <is>
          <t>Sollen Kulturprojekte nicht mehr aus dem kantonalen Budget, sondern ausschliesslich durch den Lotteriefonds finanziert werden?</t>
        </is>
      </c>
      <c r="E7685" t="inlineStr">
        <is>
          <t>options4</t>
        </is>
      </c>
      <c r="F7685" t="n">
        <v>11504</v>
      </c>
      <c r="G7685" t="inlineStr">
        <is>
          <t>Gesellschaft, Kultur &amp; Ethik</t>
        </is>
      </c>
      <c r="H7685" t="inlineStr">
        <is>
          <t>Q02891</t>
        </is>
      </c>
      <c r="I7685" t="inlineStr">
        <is>
          <t>de</t>
        </is>
      </c>
      <c r="J7685" t="b">
        <v>1</v>
      </c>
      <c r="K7685" t="inlineStr">
        <is>
          <t>954ccbde262cea99ca8a8930e72e81ec</t>
        </is>
      </c>
      <c r="L7685" t="inlineStr">
        <is>
          <t>954ccbde262cea99ca8a8930e72e81ec</t>
        </is>
      </c>
      <c r="M7685" t="n">
        <v>557</v>
      </c>
      <c r="N7685" t="n">
        <v>557</v>
      </c>
    </row>
    <row r="7686">
      <c r="A7686" t="n">
        <v>1097</v>
      </c>
      <c r="B7686" s="2" t="n">
        <v>45389</v>
      </c>
      <c r="C7686" t="n">
        <v>32508</v>
      </c>
      <c r="D7686" t="inlineStr">
        <is>
          <t>Sollen Kulturprojekte nicht mehr aus dem kantonalen Budget, sondern ausschliesslich durch den Lotteriefonds finanziert werden?</t>
        </is>
      </c>
      <c r="E7686" t="inlineStr">
        <is>
          <t>options4</t>
        </is>
      </c>
      <c r="F7686" t="n">
        <v>11514</v>
      </c>
      <c r="G7686" t="inlineStr">
        <is>
          <t>Gesellschaft, Kultur &amp; Ethik</t>
        </is>
      </c>
      <c r="H7686" t="inlineStr">
        <is>
          <t>Q03039</t>
        </is>
      </c>
      <c r="I7686" t="inlineStr">
        <is>
          <t>de</t>
        </is>
      </c>
      <c r="J7686" t="b">
        <v>1</v>
      </c>
      <c r="K7686" t="inlineStr">
        <is>
          <t>954ccbde262cea99ca8a8930e72e81ec</t>
        </is>
      </c>
      <c r="L7686" t="inlineStr">
        <is>
          <t>954ccbde262cea99ca8a8930e72e81ec</t>
        </is>
      </c>
      <c r="M7686" t="n">
        <v>557</v>
      </c>
      <c r="N7686" t="n">
        <v>557</v>
      </c>
    </row>
    <row r="7688">
      <c r="A7688" s="1">
        <f>== Cluster 556 – 2 Fragen – alle Fragen identisch ===</f>
        <v/>
      </c>
      <c r="B7688" s="1" t="n"/>
      <c r="C7688" s="1" t="n"/>
      <c r="D7688" s="1" t="n"/>
      <c r="E7688" s="1" t="n"/>
      <c r="F7688" s="1" t="n"/>
      <c r="G7688" s="1" t="n"/>
      <c r="H7688" s="1" t="n"/>
      <c r="I7688" s="1" t="n"/>
      <c r="J7688" s="1" t="n"/>
      <c r="K7688" s="1" t="n"/>
      <c r="L7688" s="1" t="n"/>
      <c r="M7688" s="1" t="n"/>
      <c r="N7688" s="1" t="n"/>
    </row>
    <row r="7689">
      <c r="A7689" t="inlineStr">
        <is>
          <t>ID_Wahl</t>
        </is>
      </c>
      <c r="B7689" t="inlineStr">
        <is>
          <t>Datum</t>
        </is>
      </c>
      <c r="C7689" t="inlineStr">
        <is>
          <t>Frage_ID</t>
        </is>
      </c>
      <c r="D7689" t="inlineStr">
        <is>
          <t>Frage_Text</t>
        </is>
      </c>
      <c r="E7689" t="inlineStr">
        <is>
          <t>Frage_Typ</t>
        </is>
      </c>
      <c r="F7689" t="inlineStr">
        <is>
          <t>Bereich_ID</t>
        </is>
      </c>
      <c r="G7689" t="inlineStr">
        <is>
          <t>Bereich</t>
        </is>
      </c>
      <c r="H7689" t="inlineStr">
        <is>
          <t>ID_gesamt</t>
        </is>
      </c>
      <c r="I7689" t="inlineStr">
        <is>
          <t>Sprache</t>
        </is>
      </c>
      <c r="J7689" t="inlineStr">
        <is>
          <t>Duplikat</t>
        </is>
      </c>
      <c r="K7689" t="inlineStr">
        <is>
          <t>Frage_Hash</t>
        </is>
      </c>
      <c r="L7689" t="inlineStr">
        <is>
          <t>Duplikat_Gruppe</t>
        </is>
      </c>
      <c r="M7689" t="inlineStr">
        <is>
          <t>Cluster_Duplikate</t>
        </is>
      </c>
      <c r="N7689" t="inlineStr">
        <is>
          <t>Cluster_Final</t>
        </is>
      </c>
    </row>
    <row r="7690">
      <c r="A7690" t="n">
        <v>1105</v>
      </c>
      <c r="B7690" s="2" t="n">
        <v>45396</v>
      </c>
      <c r="C7690" t="n">
        <v>32312</v>
      </c>
      <c r="D7690" t="inlineStr">
        <is>
          <t>Soll die Schweiz die Bilateralen Verträge mit der EU kündigen und ein Freihandelsabkommen ohne Personenfreizügigkeit anstreben?</t>
        </is>
      </c>
      <c r="E7690" t="inlineStr">
        <is>
          <t>options4</t>
        </is>
      </c>
      <c r="F7690" t="n">
        <v>11503</v>
      </c>
      <c r="G7690" t="inlineStr">
        <is>
          <t>Migration &amp; Integration</t>
        </is>
      </c>
      <c r="H7690" t="inlineStr">
        <is>
          <t>Q02885</t>
        </is>
      </c>
      <c r="I7690" t="inlineStr">
        <is>
          <t>de</t>
        </is>
      </c>
      <c r="J7690" t="b">
        <v>1</v>
      </c>
      <c r="K7690" t="inlineStr">
        <is>
          <t>e6f71d4c5a068d40aa43beff6dda0ac0</t>
        </is>
      </c>
      <c r="L7690" t="inlineStr">
        <is>
          <t>e6f71d4c5a068d40aa43beff6dda0ac0</t>
        </is>
      </c>
      <c r="M7690" t="n">
        <v>556</v>
      </c>
      <c r="N7690" t="n">
        <v>556</v>
      </c>
    </row>
    <row r="7691">
      <c r="A7691" t="n">
        <v>1097</v>
      </c>
      <c r="B7691" s="2" t="n">
        <v>45389</v>
      </c>
      <c r="C7691" t="n">
        <v>32500</v>
      </c>
      <c r="D7691" t="inlineStr">
        <is>
          <t>Soll die Schweiz die Bilateralen Verträge mit der EU kündigen und ein Freihandelsabkommen ohne Personenfreizügigkeit anstreben?</t>
        </is>
      </c>
      <c r="E7691" t="inlineStr">
        <is>
          <t>options4</t>
        </is>
      </c>
      <c r="F7691" t="n">
        <v>11513</v>
      </c>
      <c r="G7691" t="inlineStr">
        <is>
          <t>Migration &amp; Integration</t>
        </is>
      </c>
      <c r="H7691" t="inlineStr">
        <is>
          <t>Q03032</t>
        </is>
      </c>
      <c r="I7691" t="inlineStr">
        <is>
          <t>de</t>
        </is>
      </c>
      <c r="J7691" t="b">
        <v>1</v>
      </c>
      <c r="K7691" t="inlineStr">
        <is>
          <t>e6f71d4c5a068d40aa43beff6dda0ac0</t>
        </is>
      </c>
      <c r="L7691" t="inlineStr">
        <is>
          <t>e6f71d4c5a068d40aa43beff6dda0ac0</t>
        </is>
      </c>
      <c r="M7691" t="n">
        <v>556</v>
      </c>
      <c r="N7691" t="n">
        <v>556</v>
      </c>
    </row>
    <row r="7693">
      <c r="A7693" s="1">
        <f>== Cluster 555 – 2 Fragen – alle Fragen identisch ===</f>
        <v/>
      </c>
      <c r="B7693" s="1" t="n"/>
      <c r="C7693" s="1" t="n"/>
      <c r="D7693" s="1" t="n"/>
      <c r="E7693" s="1" t="n"/>
      <c r="F7693" s="1" t="n"/>
      <c r="G7693" s="1" t="n"/>
      <c r="H7693" s="1" t="n"/>
      <c r="I7693" s="1" t="n"/>
      <c r="J7693" s="1" t="n"/>
      <c r="K7693" s="1" t="n"/>
      <c r="L7693" s="1" t="n"/>
      <c r="M7693" s="1" t="n"/>
      <c r="N7693" s="1" t="n"/>
    </row>
    <row r="7694">
      <c r="A7694" t="inlineStr">
        <is>
          <t>ID_Wahl</t>
        </is>
      </c>
      <c r="B7694" t="inlineStr">
        <is>
          <t>Datum</t>
        </is>
      </c>
      <c r="C7694" t="inlineStr">
        <is>
          <t>Frage_ID</t>
        </is>
      </c>
      <c r="D7694" t="inlineStr">
        <is>
          <t>Frage_Text</t>
        </is>
      </c>
      <c r="E7694" t="inlineStr">
        <is>
          <t>Frage_Typ</t>
        </is>
      </c>
      <c r="F7694" t="inlineStr">
        <is>
          <t>Bereich_ID</t>
        </is>
      </c>
      <c r="G7694" t="inlineStr">
        <is>
          <t>Bereich</t>
        </is>
      </c>
      <c r="H7694" t="inlineStr">
        <is>
          <t>ID_gesamt</t>
        </is>
      </c>
      <c r="I7694" t="inlineStr">
        <is>
          <t>Sprache</t>
        </is>
      </c>
      <c r="J7694" t="inlineStr">
        <is>
          <t>Duplikat</t>
        </is>
      </c>
      <c r="K7694" t="inlineStr">
        <is>
          <t>Frage_Hash</t>
        </is>
      </c>
      <c r="L7694" t="inlineStr">
        <is>
          <t>Duplikat_Gruppe</t>
        </is>
      </c>
      <c r="M7694" t="inlineStr">
        <is>
          <t>Cluster_Duplikate</t>
        </is>
      </c>
      <c r="N7694" t="inlineStr">
        <is>
          <t>Cluster_Final</t>
        </is>
      </c>
    </row>
    <row r="7695">
      <c r="A7695" t="n">
        <v>1105</v>
      </c>
      <c r="B7695" s="2" t="n">
        <v>45396</v>
      </c>
      <c r="C7695" t="n">
        <v>32309</v>
      </c>
      <c r="D7695" t="inlineStr">
        <is>
          <t>Sollen die sprachlichen Anforderungen an die Einbürgerung erhöht werden?</t>
        </is>
      </c>
      <c r="E7695" t="inlineStr">
        <is>
          <t>options4</t>
        </is>
      </c>
      <c r="F7695" t="n">
        <v>11503</v>
      </c>
      <c r="G7695" t="inlineStr">
        <is>
          <t>Migration &amp; Integration</t>
        </is>
      </c>
      <c r="H7695" t="inlineStr">
        <is>
          <t>Q02883</t>
        </is>
      </c>
      <c r="I7695" t="inlineStr">
        <is>
          <t>de</t>
        </is>
      </c>
      <c r="J7695" t="b">
        <v>1</v>
      </c>
      <c r="K7695" t="inlineStr">
        <is>
          <t>1165bb000dcc571c88510ecd1e4e6714</t>
        </is>
      </c>
      <c r="L7695" t="inlineStr">
        <is>
          <t>1165bb000dcc571c88510ecd1e4e6714</t>
        </is>
      </c>
      <c r="M7695" t="n">
        <v>555</v>
      </c>
      <c r="N7695" t="n">
        <v>555</v>
      </c>
    </row>
    <row r="7696">
      <c r="A7696" t="n">
        <v>1100</v>
      </c>
      <c r="B7696" s="2" t="n">
        <v>45410</v>
      </c>
      <c r="C7696" t="n">
        <v>32554</v>
      </c>
      <c r="D7696" t="inlineStr">
        <is>
          <t>Sollen die sprachlichen Anforderungen an die Einbürgerung erhöht werden?</t>
        </is>
      </c>
      <c r="E7696" t="inlineStr">
        <is>
          <t>options4</t>
        </is>
      </c>
      <c r="F7696" t="n">
        <v>11525</v>
      </c>
      <c r="G7696" t="inlineStr">
        <is>
          <t>Migration &amp; Integration</t>
        </is>
      </c>
      <c r="H7696" t="inlineStr">
        <is>
          <t>Q03084</t>
        </is>
      </c>
      <c r="I7696" t="inlineStr">
        <is>
          <t>de</t>
        </is>
      </c>
      <c r="J7696" t="b">
        <v>1</v>
      </c>
      <c r="K7696" t="inlineStr">
        <is>
          <t>1165bb000dcc571c88510ecd1e4e6714</t>
        </is>
      </c>
      <c r="L7696" t="inlineStr">
        <is>
          <t>1165bb000dcc571c88510ecd1e4e6714</t>
        </is>
      </c>
      <c r="M7696" t="n">
        <v>555</v>
      </c>
      <c r="N7696" t="n">
        <v>555</v>
      </c>
    </row>
    <row r="7698">
      <c r="A7698" s="1">
        <f>== Cluster 553 – 2 Fragen – alle Fragen identisch ===</f>
        <v/>
      </c>
      <c r="B7698" s="1" t="n"/>
      <c r="C7698" s="1" t="n"/>
      <c r="D7698" s="1" t="n"/>
      <c r="E7698" s="1" t="n"/>
      <c r="F7698" s="1" t="n"/>
      <c r="G7698" s="1" t="n"/>
      <c r="H7698" s="1" t="n"/>
      <c r="I7698" s="1" t="n"/>
      <c r="J7698" s="1" t="n"/>
      <c r="K7698" s="1" t="n"/>
      <c r="L7698" s="1" t="n"/>
      <c r="M7698" s="1" t="n"/>
      <c r="N7698" s="1" t="n"/>
    </row>
    <row r="7699">
      <c r="A7699" t="inlineStr">
        <is>
          <t>ID_Wahl</t>
        </is>
      </c>
      <c r="B7699" t="inlineStr">
        <is>
          <t>Datum</t>
        </is>
      </c>
      <c r="C7699" t="inlineStr">
        <is>
          <t>Frage_ID</t>
        </is>
      </c>
      <c r="D7699" t="inlineStr">
        <is>
          <t>Frage_Text</t>
        </is>
      </c>
      <c r="E7699" t="inlineStr">
        <is>
          <t>Frage_Typ</t>
        </is>
      </c>
      <c r="F7699" t="inlineStr">
        <is>
          <t>Bereich_ID</t>
        </is>
      </c>
      <c r="G7699" t="inlineStr">
        <is>
          <t>Bereich</t>
        </is>
      </c>
      <c r="H7699" t="inlineStr">
        <is>
          <t>ID_gesamt</t>
        </is>
      </c>
      <c r="I7699" t="inlineStr">
        <is>
          <t>Sprache</t>
        </is>
      </c>
      <c r="J7699" t="inlineStr">
        <is>
          <t>Duplikat</t>
        </is>
      </c>
      <c r="K7699" t="inlineStr">
        <is>
          <t>Frage_Hash</t>
        </is>
      </c>
      <c r="L7699" t="inlineStr">
        <is>
          <t>Duplikat_Gruppe</t>
        </is>
      </c>
      <c r="M7699" t="inlineStr">
        <is>
          <t>Cluster_Duplikate</t>
        </is>
      </c>
      <c r="N7699" t="inlineStr">
        <is>
          <t>Cluster_Final</t>
        </is>
      </c>
    </row>
    <row r="7700">
      <c r="A7700" t="n">
        <v>1105</v>
      </c>
      <c r="B7700" s="2" t="n">
        <v>45396</v>
      </c>
      <c r="C7700" t="n">
        <v>32306</v>
      </c>
      <c r="D7700" t="inlineStr">
        <is>
          <t>Sollte der Kanton anstelle von Stipendien vermehrt zinslose Darlehen an Studierende vergeben?</t>
        </is>
      </c>
      <c r="E7700" t="inlineStr">
        <is>
          <t>options4</t>
        </is>
      </c>
      <c r="F7700" t="n">
        <v>11502</v>
      </c>
      <c r="G7700" t="inlineStr">
        <is>
          <t>Schule &amp; Bildung</t>
        </is>
      </c>
      <c r="H7700" t="inlineStr">
        <is>
          <t>Q02881</t>
        </is>
      </c>
      <c r="I7700" t="inlineStr">
        <is>
          <t>de</t>
        </is>
      </c>
      <c r="J7700" t="b">
        <v>1</v>
      </c>
      <c r="K7700" t="inlineStr">
        <is>
          <t>8f050cc524727f1e13dc810f817b242d</t>
        </is>
      </c>
      <c r="L7700" t="inlineStr">
        <is>
          <t>8f050cc524727f1e13dc810f817b242d</t>
        </is>
      </c>
      <c r="M7700" t="n">
        <v>553</v>
      </c>
      <c r="N7700" t="n">
        <v>553</v>
      </c>
    </row>
    <row r="7701">
      <c r="A7701" t="n">
        <v>1097</v>
      </c>
      <c r="B7701" s="2" t="n">
        <v>45389</v>
      </c>
      <c r="C7701" t="n">
        <v>32499</v>
      </c>
      <c r="D7701" t="inlineStr">
        <is>
          <t>Sollte der Kanton anstelle von Stipendien vermehrt zinslose Darlehen an Studierende vergeben?</t>
        </is>
      </c>
      <c r="E7701" t="inlineStr">
        <is>
          <t>options4</t>
        </is>
      </c>
      <c r="F7701" t="n">
        <v>11512</v>
      </c>
      <c r="G7701" t="inlineStr">
        <is>
          <t>Schule &amp; Bildung</t>
        </is>
      </c>
      <c r="H7701" t="inlineStr">
        <is>
          <t>Q03031</t>
        </is>
      </c>
      <c r="I7701" t="inlineStr">
        <is>
          <t>de</t>
        </is>
      </c>
      <c r="J7701" t="b">
        <v>1</v>
      </c>
      <c r="K7701" t="inlineStr">
        <is>
          <t>8f050cc524727f1e13dc810f817b242d</t>
        </is>
      </c>
      <c r="L7701" t="inlineStr">
        <is>
          <t>8f050cc524727f1e13dc810f817b242d</t>
        </is>
      </c>
      <c r="M7701" t="n">
        <v>553</v>
      </c>
      <c r="N7701" t="n">
        <v>553</v>
      </c>
    </row>
    <row r="7703">
      <c r="A7703" s="1">
        <f>== Cluster 552 – 2 Fragen – alle Fragen identisch ===</f>
        <v/>
      </c>
      <c r="B7703" s="1" t="n"/>
      <c r="C7703" s="1" t="n"/>
      <c r="D7703" s="1" t="n"/>
      <c r="E7703" s="1" t="n"/>
      <c r="F7703" s="1" t="n"/>
      <c r="G7703" s="1" t="n"/>
      <c r="H7703" s="1" t="n"/>
      <c r="I7703" s="1" t="n"/>
      <c r="J7703" s="1" t="n"/>
      <c r="K7703" s="1" t="n"/>
      <c r="L7703" s="1" t="n"/>
      <c r="M7703" s="1" t="n"/>
      <c r="N7703" s="1" t="n"/>
    </row>
    <row r="7704">
      <c r="A7704" t="inlineStr">
        <is>
          <t>ID_Wahl</t>
        </is>
      </c>
      <c r="B7704" t="inlineStr">
        <is>
          <t>Datum</t>
        </is>
      </c>
      <c r="C7704" t="inlineStr">
        <is>
          <t>Frage_ID</t>
        </is>
      </c>
      <c r="D7704" t="inlineStr">
        <is>
          <t>Frage_Text</t>
        </is>
      </c>
      <c r="E7704" t="inlineStr">
        <is>
          <t>Frage_Typ</t>
        </is>
      </c>
      <c r="F7704" t="inlineStr">
        <is>
          <t>Bereich_ID</t>
        </is>
      </c>
      <c r="G7704" t="inlineStr">
        <is>
          <t>Bereich</t>
        </is>
      </c>
      <c r="H7704" t="inlineStr">
        <is>
          <t>ID_gesamt</t>
        </is>
      </c>
      <c r="I7704" t="inlineStr">
        <is>
          <t>Sprache</t>
        </is>
      </c>
      <c r="J7704" t="inlineStr">
        <is>
          <t>Duplikat</t>
        </is>
      </c>
      <c r="K7704" t="inlineStr">
        <is>
          <t>Frage_Hash</t>
        </is>
      </c>
      <c r="L7704" t="inlineStr">
        <is>
          <t>Duplikat_Gruppe</t>
        </is>
      </c>
      <c r="M7704" t="inlineStr">
        <is>
          <t>Cluster_Duplikate</t>
        </is>
      </c>
      <c r="N7704" t="inlineStr">
        <is>
          <t>Cluster_Final</t>
        </is>
      </c>
    </row>
    <row r="7705">
      <c r="A7705" t="n">
        <v>1086</v>
      </c>
      <c r="B7705" s="2" t="n">
        <v>45354</v>
      </c>
      <c r="C7705" t="n">
        <v>32347</v>
      </c>
      <c r="D7705" t="inlineStr">
        <is>
          <t>Befürworten Sie die Einführung eines Mindestlohns von CHF 4'000 für eine Vollzeitstelle?</t>
        </is>
      </c>
      <c r="E7705" t="inlineStr">
        <is>
          <t>options4</t>
        </is>
      </c>
      <c r="F7705" t="n">
        <v>11469</v>
      </c>
      <c r="G7705" t="inlineStr">
        <is>
          <t>Wirtschaft &amp; Arbeit</t>
        </is>
      </c>
      <c r="H7705" t="inlineStr">
        <is>
          <t>Q02848</t>
        </is>
      </c>
      <c r="I7705" t="inlineStr">
        <is>
          <t>de</t>
        </is>
      </c>
      <c r="J7705" t="b">
        <v>1</v>
      </c>
      <c r="K7705" t="inlineStr">
        <is>
          <t>fd46e647a10e9bdd87fe016817c5b753</t>
        </is>
      </c>
      <c r="L7705" t="inlineStr">
        <is>
          <t>fd46e647a10e9bdd87fe016817c5b753</t>
        </is>
      </c>
      <c r="M7705" t="n">
        <v>552</v>
      </c>
      <c r="N7705" t="n">
        <v>552</v>
      </c>
    </row>
    <row r="7706">
      <c r="A7706" t="n">
        <v>1122</v>
      </c>
      <c r="B7706" s="2" t="n">
        <v>45557</v>
      </c>
      <c r="C7706" t="n">
        <v>32762</v>
      </c>
      <c r="D7706" t="inlineStr">
        <is>
          <t>Befürworten Sie die Einführung eines Mindestlohns von CHF 4'000 für eine Vollzeitstelle?</t>
        </is>
      </c>
      <c r="E7706" t="inlineStr">
        <is>
          <t>options4</t>
        </is>
      </c>
      <c r="F7706" t="n">
        <v>11576</v>
      </c>
      <c r="G7706" t="inlineStr">
        <is>
          <t>Wirtschaft &amp; Arbeit</t>
        </is>
      </c>
      <c r="H7706" t="inlineStr">
        <is>
          <t>Q03337</t>
        </is>
      </c>
      <c r="I7706" t="inlineStr">
        <is>
          <t>de</t>
        </is>
      </c>
      <c r="J7706" t="b">
        <v>1</v>
      </c>
      <c r="K7706" t="inlineStr">
        <is>
          <t>fd46e647a10e9bdd87fe016817c5b753</t>
        </is>
      </c>
      <c r="L7706" t="inlineStr">
        <is>
          <t>fd46e647a10e9bdd87fe016817c5b753</t>
        </is>
      </c>
      <c r="M7706" t="n">
        <v>552</v>
      </c>
      <c r="N7706" t="n">
        <v>552</v>
      </c>
    </row>
    <row r="7708">
      <c r="A7708" s="1">
        <f>== Cluster 551 – 2 Fragen – alle Fragen identisch ===</f>
        <v/>
      </c>
      <c r="B7708" s="1" t="n"/>
      <c r="C7708" s="1" t="n"/>
      <c r="D7708" s="1" t="n"/>
      <c r="E7708" s="1" t="n"/>
      <c r="F7708" s="1" t="n"/>
      <c r="G7708" s="1" t="n"/>
      <c r="H7708" s="1" t="n"/>
      <c r="I7708" s="1" t="n"/>
      <c r="J7708" s="1" t="n"/>
      <c r="K7708" s="1" t="n"/>
      <c r="L7708" s="1" t="n"/>
      <c r="M7708" s="1" t="n"/>
      <c r="N7708" s="1" t="n"/>
    </row>
    <row r="7709">
      <c r="A7709" t="inlineStr">
        <is>
          <t>ID_Wahl</t>
        </is>
      </c>
      <c r="B7709" t="inlineStr">
        <is>
          <t>Datum</t>
        </is>
      </c>
      <c r="C7709" t="inlineStr">
        <is>
          <t>Frage_ID</t>
        </is>
      </c>
      <c r="D7709" t="inlineStr">
        <is>
          <t>Frage_Text</t>
        </is>
      </c>
      <c r="E7709" t="inlineStr">
        <is>
          <t>Frage_Typ</t>
        </is>
      </c>
      <c r="F7709" t="inlineStr">
        <is>
          <t>Bereich_ID</t>
        </is>
      </c>
      <c r="G7709" t="inlineStr">
        <is>
          <t>Bereich</t>
        </is>
      </c>
      <c r="H7709" t="inlineStr">
        <is>
          <t>ID_gesamt</t>
        </is>
      </c>
      <c r="I7709" t="inlineStr">
        <is>
          <t>Sprache</t>
        </is>
      </c>
      <c r="J7709" t="inlineStr">
        <is>
          <t>Duplikat</t>
        </is>
      </c>
      <c r="K7709" t="inlineStr">
        <is>
          <t>Frage_Hash</t>
        </is>
      </c>
      <c r="L7709" t="inlineStr">
        <is>
          <t>Duplikat_Gruppe</t>
        </is>
      </c>
      <c r="M7709" t="inlineStr">
        <is>
          <t>Cluster_Duplikate</t>
        </is>
      </c>
      <c r="N7709" t="inlineStr">
        <is>
          <t>Cluster_Final</t>
        </is>
      </c>
    </row>
    <row r="7710">
      <c r="A7710" t="n">
        <v>1086</v>
      </c>
      <c r="B7710" s="2" t="n">
        <v>45354</v>
      </c>
      <c r="C7710" t="n">
        <v>32335</v>
      </c>
      <c r="D7710" t="inlineStr">
        <is>
          <t>Befürworten Sie eine Erhöhung der kommunalen Steuern (Steuerfusserhöhung) für natürliche Personen angesichts bevorstehender Investitionen?</t>
        </is>
      </c>
      <c r="E7710" t="inlineStr">
        <is>
          <t>options4</t>
        </is>
      </c>
      <c r="F7710" t="n">
        <v>11470</v>
      </c>
      <c r="G7710" t="inlineStr">
        <is>
          <t>Finanzen &amp; Steuern</t>
        </is>
      </c>
      <c r="H7710" t="inlineStr">
        <is>
          <t>Q02844</t>
        </is>
      </c>
      <c r="I7710" t="inlineStr">
        <is>
          <t>de</t>
        </is>
      </c>
      <c r="J7710" t="b">
        <v>1</v>
      </c>
      <c r="K7710" t="inlineStr">
        <is>
          <t>61628213be1d48fcf489ba4d62caafeb</t>
        </is>
      </c>
      <c r="L7710" t="inlineStr">
        <is>
          <t>61628213be1d48fcf489ba4d62caafeb</t>
        </is>
      </c>
      <c r="M7710" t="n">
        <v>551</v>
      </c>
      <c r="N7710" t="n">
        <v>551</v>
      </c>
    </row>
    <row r="7711">
      <c r="A7711" t="n">
        <v>1115</v>
      </c>
      <c r="B7711" s="2" t="n">
        <v>45557</v>
      </c>
      <c r="C7711" t="n">
        <v>32854</v>
      </c>
      <c r="D7711" t="inlineStr">
        <is>
          <t>Befürworten Sie eine Erhöhung der kommunalen Steuern (Steuerfusserhöhung) für natürliche Personen angesichts bevorstehender Investitionen?</t>
        </is>
      </c>
      <c r="E7711" t="inlineStr">
        <is>
          <t>options4</t>
        </is>
      </c>
      <c r="F7711" t="n">
        <v>11599</v>
      </c>
      <c r="G7711" t="inlineStr">
        <is>
          <t>Finanzen &amp; Steuern</t>
        </is>
      </c>
      <c r="H7711" t="inlineStr">
        <is>
          <t>Q03188</t>
        </is>
      </c>
      <c r="I7711" t="inlineStr">
        <is>
          <t>de</t>
        </is>
      </c>
      <c r="J7711" t="b">
        <v>1</v>
      </c>
      <c r="K7711" t="inlineStr">
        <is>
          <t>61628213be1d48fcf489ba4d62caafeb</t>
        </is>
      </c>
      <c r="L7711" t="inlineStr">
        <is>
          <t>61628213be1d48fcf489ba4d62caafeb</t>
        </is>
      </c>
      <c r="M7711" t="n">
        <v>551</v>
      </c>
      <c r="N7711" t="n">
        <v>551</v>
      </c>
    </row>
    <row r="7713">
      <c r="A7713" s="1">
        <f>== Cluster 549 – 2 Fragen – alle Fragen identisch ===</f>
        <v/>
      </c>
      <c r="B7713" s="1" t="n"/>
      <c r="C7713" s="1" t="n"/>
      <c r="D7713" s="1" t="n"/>
      <c r="E7713" s="1" t="n"/>
      <c r="F7713" s="1" t="n"/>
      <c r="G7713" s="1" t="n"/>
      <c r="H7713" s="1" t="n"/>
      <c r="I7713" s="1" t="n"/>
      <c r="J7713" s="1" t="n"/>
      <c r="K7713" s="1" t="n"/>
      <c r="L7713" s="1" t="n"/>
      <c r="M7713" s="1" t="n"/>
      <c r="N7713" s="1" t="n"/>
    </row>
    <row r="7714">
      <c r="A7714" t="inlineStr">
        <is>
          <t>ID_Wahl</t>
        </is>
      </c>
      <c r="B7714" t="inlineStr">
        <is>
          <t>Datum</t>
        </is>
      </c>
      <c r="C7714" t="inlineStr">
        <is>
          <t>Frage_ID</t>
        </is>
      </c>
      <c r="D7714" t="inlineStr">
        <is>
          <t>Frage_Text</t>
        </is>
      </c>
      <c r="E7714" t="inlineStr">
        <is>
          <t>Frage_Typ</t>
        </is>
      </c>
      <c r="F7714" t="inlineStr">
        <is>
          <t>Bereich_ID</t>
        </is>
      </c>
      <c r="G7714" t="inlineStr">
        <is>
          <t>Bereich</t>
        </is>
      </c>
      <c r="H7714" t="inlineStr">
        <is>
          <t>ID_gesamt</t>
        </is>
      </c>
      <c r="I7714" t="inlineStr">
        <is>
          <t>Sprache</t>
        </is>
      </c>
      <c r="J7714" t="inlineStr">
        <is>
          <t>Duplikat</t>
        </is>
      </c>
      <c r="K7714" t="inlineStr">
        <is>
          <t>Frage_Hash</t>
        </is>
      </c>
      <c r="L7714" t="inlineStr">
        <is>
          <t>Duplikat_Gruppe</t>
        </is>
      </c>
      <c r="M7714" t="inlineStr">
        <is>
          <t>Cluster_Duplikate</t>
        </is>
      </c>
      <c r="N7714" t="inlineStr">
        <is>
          <t>Cluster_Final</t>
        </is>
      </c>
    </row>
    <row r="7715">
      <c r="A7715" t="n">
        <v>1086</v>
      </c>
      <c r="B7715" s="2" t="n">
        <v>45354</v>
      </c>
      <c r="C7715" t="n">
        <v>32294</v>
      </c>
      <c r="D7715" t="inlineStr">
        <is>
          <t>Soll in Primarschulen ein stärkerer Fokus auf Grundlagenfächer (Mathematik/Deutsch) gelegt werden?</t>
        </is>
      </c>
      <c r="E7715" t="inlineStr">
        <is>
          <t>options4</t>
        </is>
      </c>
      <c r="F7715" t="n">
        <v>11466</v>
      </c>
      <c r="G7715" t="inlineStr">
        <is>
          <t>Schule &amp; Bildung</t>
        </is>
      </c>
      <c r="H7715" t="inlineStr">
        <is>
          <t>Q02832</t>
        </is>
      </c>
      <c r="I7715" t="inlineStr">
        <is>
          <t>de</t>
        </is>
      </c>
      <c r="J7715" t="b">
        <v>1</v>
      </c>
      <c r="K7715" t="inlineStr">
        <is>
          <t>6517ec1b0dcd01f78bddcc0f4ca83fa4</t>
        </is>
      </c>
      <c r="L7715" t="inlineStr">
        <is>
          <t>6517ec1b0dcd01f78bddcc0f4ca83fa4</t>
        </is>
      </c>
      <c r="M7715" t="n">
        <v>549</v>
      </c>
      <c r="N7715" t="n">
        <v>549</v>
      </c>
    </row>
    <row r="7716">
      <c r="A7716" t="n">
        <v>1118</v>
      </c>
      <c r="B7716" s="2" t="n">
        <v>45557</v>
      </c>
      <c r="C7716" t="n">
        <v>32697</v>
      </c>
      <c r="D7716" t="inlineStr">
        <is>
          <t>Soll in Primarschulen ein stärkerer Fokus auf Grundlagenfächer (Mathematik/Deutsch) gelegt werden?</t>
        </is>
      </c>
      <c r="E7716" t="inlineStr">
        <is>
          <t>options4</t>
        </is>
      </c>
      <c r="F7716" t="n">
        <v>11560</v>
      </c>
      <c r="G7716" t="inlineStr">
        <is>
          <t>Schule &amp; Bildung</t>
        </is>
      </c>
      <c r="H7716" t="inlineStr">
        <is>
          <t>Q03225</t>
        </is>
      </c>
      <c r="I7716" t="inlineStr">
        <is>
          <t>de</t>
        </is>
      </c>
      <c r="J7716" t="b">
        <v>1</v>
      </c>
      <c r="K7716" t="inlineStr">
        <is>
          <t>6517ec1b0dcd01f78bddcc0f4ca83fa4</t>
        </is>
      </c>
      <c r="L7716" t="inlineStr">
        <is>
          <t>6517ec1b0dcd01f78bddcc0f4ca83fa4</t>
        </is>
      </c>
      <c r="M7716" t="n">
        <v>549</v>
      </c>
      <c r="N7716" t="n">
        <v>549</v>
      </c>
    </row>
    <row r="7718">
      <c r="A7718" s="1">
        <f>== Cluster 432 – 2 Fragen – alle Fragen identisch ===</f>
        <v/>
      </c>
      <c r="B7718" s="1" t="n"/>
      <c r="C7718" s="1" t="n"/>
      <c r="D7718" s="1" t="n"/>
      <c r="E7718" s="1" t="n"/>
      <c r="F7718" s="1" t="n"/>
      <c r="G7718" s="1" t="n"/>
      <c r="H7718" s="1" t="n"/>
      <c r="I7718" s="1" t="n"/>
      <c r="J7718" s="1" t="n"/>
      <c r="K7718" s="1" t="n"/>
      <c r="L7718" s="1" t="n"/>
      <c r="M7718" s="1" t="n"/>
      <c r="N7718" s="1" t="n"/>
    </row>
    <row r="7719">
      <c r="A7719" t="inlineStr">
        <is>
          <t>ID_Wahl</t>
        </is>
      </c>
      <c r="B7719" t="inlineStr">
        <is>
          <t>Datum</t>
        </is>
      </c>
      <c r="C7719" t="inlineStr">
        <is>
          <t>Frage_ID</t>
        </is>
      </c>
      <c r="D7719" t="inlineStr">
        <is>
          <t>Frage_Text</t>
        </is>
      </c>
      <c r="E7719" t="inlineStr">
        <is>
          <t>Frage_Typ</t>
        </is>
      </c>
      <c r="F7719" t="inlineStr">
        <is>
          <t>Bereich_ID</t>
        </is>
      </c>
      <c r="G7719" t="inlineStr">
        <is>
          <t>Bereich</t>
        </is>
      </c>
      <c r="H7719" t="inlineStr">
        <is>
          <t>ID_gesamt</t>
        </is>
      </c>
      <c r="I7719" t="inlineStr">
        <is>
          <t>Sprache</t>
        </is>
      </c>
      <c r="J7719" t="inlineStr">
        <is>
          <t>Duplikat</t>
        </is>
      </c>
      <c r="K7719" t="inlineStr">
        <is>
          <t>Frage_Hash</t>
        </is>
      </c>
      <c r="L7719" t="inlineStr">
        <is>
          <t>Duplikat_Gruppe</t>
        </is>
      </c>
      <c r="M7719" t="inlineStr">
        <is>
          <t>Cluster_Duplikate</t>
        </is>
      </c>
      <c r="N7719" t="inlineStr">
        <is>
          <t>Cluster_Final</t>
        </is>
      </c>
    </row>
    <row r="7720">
      <c r="A7720" t="n">
        <v>83</v>
      </c>
      <c r="B7720" s="2" t="n">
        <v>44605</v>
      </c>
      <c r="C7720" t="n">
        <v>4800</v>
      </c>
      <c r="D7720" t="inlineStr">
        <is>
          <t>Soll zur Finanzierung der Corona-Hilfen ein befristeter kantonaler Steuerzuschlag für Vermögende eingeführt werden (20%-Erhöhung der Steuern auf Vermögen von mehr als 3,2 Mio. CHF)?</t>
        </is>
      </c>
      <c r="E7720" t="inlineStr">
        <is>
          <t>options4</t>
        </is>
      </c>
      <c r="F7720" t="n">
        <v>4489</v>
      </c>
      <c r="G7720" t="inlineStr">
        <is>
          <t>Finanzen &amp; Steuern</t>
        </is>
      </c>
      <c r="H7720" t="inlineStr">
        <is>
          <t>Q01467</t>
        </is>
      </c>
      <c r="I7720" t="inlineStr">
        <is>
          <t>de</t>
        </is>
      </c>
      <c r="J7720" t="b">
        <v>1</v>
      </c>
      <c r="K7720" t="inlineStr">
        <is>
          <t>1ae3a84ca40beba2dabcb4cc7c220f58</t>
        </is>
      </c>
      <c r="L7720" t="inlineStr">
        <is>
          <t>1ae3a84ca40beba2dabcb4cc7c220f58</t>
        </is>
      </c>
      <c r="M7720" t="n">
        <v>432</v>
      </c>
      <c r="N7720" t="n">
        <v>432</v>
      </c>
    </row>
    <row r="7721">
      <c r="A7721" t="n">
        <v>84</v>
      </c>
      <c r="B7721" s="2" t="n">
        <v>44605</v>
      </c>
      <c r="C7721" t="n">
        <v>4601</v>
      </c>
      <c r="D7721" t="inlineStr">
        <is>
          <t>Soll zur Finanzierung der Corona-Hilfen ein befristeter kantonaler Steuerzuschlag für Vermögende eingeführt werden (20%-Erhöhung der Steuern auf Vermögen von mehr als 3,2 Mio. CHF)?</t>
        </is>
      </c>
      <c r="E7721" t="inlineStr">
        <is>
          <t>options4</t>
        </is>
      </c>
      <c r="F7721" t="n">
        <v>4476</v>
      </c>
      <c r="G7721" t="inlineStr">
        <is>
          <t>Finanzen &amp; Steuern</t>
        </is>
      </c>
      <c r="H7721" t="inlineStr">
        <is>
          <t>Q01522</t>
        </is>
      </c>
      <c r="I7721" t="inlineStr">
        <is>
          <t>de</t>
        </is>
      </c>
      <c r="J7721" t="b">
        <v>1</v>
      </c>
      <c r="K7721" t="inlineStr">
        <is>
          <t>1ae3a84ca40beba2dabcb4cc7c220f58</t>
        </is>
      </c>
      <c r="L7721" t="inlineStr">
        <is>
          <t>1ae3a84ca40beba2dabcb4cc7c220f58</t>
        </is>
      </c>
      <c r="M7721" t="n">
        <v>432</v>
      </c>
      <c r="N7721" t="n">
        <v>432</v>
      </c>
    </row>
    <row r="7723">
      <c r="A7723" s="1">
        <f>== Cluster 428 – 2 Fragen – alle Fragen identisch ===</f>
        <v/>
      </c>
      <c r="B7723" s="1" t="n"/>
      <c r="C7723" s="1" t="n"/>
      <c r="D7723" s="1" t="n"/>
      <c r="E7723" s="1" t="n"/>
      <c r="F7723" s="1" t="n"/>
      <c r="G7723" s="1" t="n"/>
      <c r="H7723" s="1" t="n"/>
      <c r="I7723" s="1" t="n"/>
      <c r="J7723" s="1" t="n"/>
      <c r="K7723" s="1" t="n"/>
      <c r="L7723" s="1" t="n"/>
      <c r="M7723" s="1" t="n"/>
      <c r="N7723" s="1" t="n"/>
    </row>
    <row r="7724">
      <c r="A7724" t="inlineStr">
        <is>
          <t>ID_Wahl</t>
        </is>
      </c>
      <c r="B7724" t="inlineStr">
        <is>
          <t>Datum</t>
        </is>
      </c>
      <c r="C7724" t="inlineStr">
        <is>
          <t>Frage_ID</t>
        </is>
      </c>
      <c r="D7724" t="inlineStr">
        <is>
          <t>Frage_Text</t>
        </is>
      </c>
      <c r="E7724" t="inlineStr">
        <is>
          <t>Frage_Typ</t>
        </is>
      </c>
      <c r="F7724" t="inlineStr">
        <is>
          <t>Bereich_ID</t>
        </is>
      </c>
      <c r="G7724" t="inlineStr">
        <is>
          <t>Bereich</t>
        </is>
      </c>
      <c r="H7724" t="inlineStr">
        <is>
          <t>ID_gesamt</t>
        </is>
      </c>
      <c r="I7724" t="inlineStr">
        <is>
          <t>Sprache</t>
        </is>
      </c>
      <c r="J7724" t="inlineStr">
        <is>
          <t>Duplikat</t>
        </is>
      </c>
      <c r="K7724" t="inlineStr">
        <is>
          <t>Frage_Hash</t>
        </is>
      </c>
      <c r="L7724" t="inlineStr">
        <is>
          <t>Duplikat_Gruppe</t>
        </is>
      </c>
      <c r="M7724" t="inlineStr">
        <is>
          <t>Cluster_Duplikate</t>
        </is>
      </c>
      <c r="N7724" t="inlineStr">
        <is>
          <t>Cluster_Final</t>
        </is>
      </c>
    </row>
    <row r="7725">
      <c r="A7725" t="n">
        <v>80</v>
      </c>
      <c r="B7725" s="2" t="n">
        <v>44528</v>
      </c>
      <c r="C7725" t="n">
        <v>4489</v>
      </c>
      <c r="D7725" t="inlineStr">
        <is>
          <t>Sollen mehr Mittel zur Digitalisierung in der Bildung aufgewendet werden (z.B. Ausstattung der Schüler/-innen mit persönlichen Notebook/Tablets)?</t>
        </is>
      </c>
      <c r="E7725" t="inlineStr">
        <is>
          <t>options4</t>
        </is>
      </c>
      <c r="F7725" t="n">
        <v>5577</v>
      </c>
      <c r="G7725" t="inlineStr">
        <is>
          <t>Bildung &amp; Kultur</t>
        </is>
      </c>
      <c r="H7725" t="inlineStr">
        <is>
          <t>Q01400</t>
        </is>
      </c>
      <c r="I7725" t="inlineStr">
        <is>
          <t>de</t>
        </is>
      </c>
      <c r="J7725" t="b">
        <v>1</v>
      </c>
      <c r="K7725" t="inlineStr">
        <is>
          <t>d4f4937ae5f675ce6099dd699287bcd3</t>
        </is>
      </c>
      <c r="L7725" t="inlineStr">
        <is>
          <t>d4f4937ae5f675ce6099dd699287bcd3</t>
        </is>
      </c>
      <c r="M7725" t="n">
        <v>428</v>
      </c>
      <c r="N7725" t="n">
        <v>428</v>
      </c>
    </row>
    <row r="7726">
      <c r="A7726" t="n">
        <v>102</v>
      </c>
      <c r="B7726" s="2" t="n">
        <v>44605</v>
      </c>
      <c r="C7726" t="n">
        <v>4891</v>
      </c>
      <c r="D7726" t="inlineStr">
        <is>
          <t>Sollen mehr Mittel zur Digitalisierung in der Bildung aufgewendet werden (z.B. Ausstattung der Schüler/-innen mit persönlichen Notebook/Tablets)?</t>
        </is>
      </c>
      <c r="E7726" t="inlineStr">
        <is>
          <t>options4</t>
        </is>
      </c>
      <c r="F7726" t="n">
        <v>4953</v>
      </c>
      <c r="G7726" t="inlineStr">
        <is>
          <t>Bildung &amp; Schule</t>
        </is>
      </c>
      <c r="H7726" t="inlineStr">
        <is>
          <t>Q01785</t>
        </is>
      </c>
      <c r="I7726" t="inlineStr">
        <is>
          <t>de</t>
        </is>
      </c>
      <c r="J7726" t="b">
        <v>1</v>
      </c>
      <c r="K7726" t="inlineStr">
        <is>
          <t>d4f4937ae5f675ce6099dd699287bcd3</t>
        </is>
      </c>
      <c r="L7726" t="inlineStr">
        <is>
          <t>d4f4937ae5f675ce6099dd699287bcd3</t>
        </is>
      </c>
      <c r="M7726" t="n">
        <v>428</v>
      </c>
      <c r="N7726" t="n">
        <v>428</v>
      </c>
    </row>
    <row r="7728">
      <c r="A7728" s="1">
        <f>== Cluster 416 – 2 Fragen – alle Fragen identisch ===</f>
        <v/>
      </c>
      <c r="B7728" s="1" t="n"/>
      <c r="C7728" s="1" t="n"/>
      <c r="D7728" s="1" t="n"/>
      <c r="E7728" s="1" t="n"/>
      <c r="F7728" s="1" t="n"/>
      <c r="G7728" s="1" t="n"/>
      <c r="H7728" s="1" t="n"/>
      <c r="I7728" s="1" t="n"/>
      <c r="J7728" s="1" t="n"/>
      <c r="K7728" s="1" t="n"/>
      <c r="L7728" s="1" t="n"/>
      <c r="M7728" s="1" t="n"/>
      <c r="N7728" s="1" t="n"/>
    </row>
    <row r="7729">
      <c r="A7729" t="inlineStr">
        <is>
          <t>ID_Wahl</t>
        </is>
      </c>
      <c r="B7729" t="inlineStr">
        <is>
          <t>Datum</t>
        </is>
      </c>
      <c r="C7729" t="inlineStr">
        <is>
          <t>Frage_ID</t>
        </is>
      </c>
      <c r="D7729" t="inlineStr">
        <is>
          <t>Frage_Text</t>
        </is>
      </c>
      <c r="E7729" t="inlineStr">
        <is>
          <t>Frage_Typ</t>
        </is>
      </c>
      <c r="F7729" t="inlineStr">
        <is>
          <t>Bereich_ID</t>
        </is>
      </c>
      <c r="G7729" t="inlineStr">
        <is>
          <t>Bereich</t>
        </is>
      </c>
      <c r="H7729" t="inlineStr">
        <is>
          <t>ID_gesamt</t>
        </is>
      </c>
      <c r="I7729" t="inlineStr">
        <is>
          <t>Sprache</t>
        </is>
      </c>
      <c r="J7729" t="inlineStr">
        <is>
          <t>Duplikat</t>
        </is>
      </c>
      <c r="K7729" t="inlineStr">
        <is>
          <t>Frage_Hash</t>
        </is>
      </c>
      <c r="L7729" t="inlineStr">
        <is>
          <t>Duplikat_Gruppe</t>
        </is>
      </c>
      <c r="M7729" t="inlineStr">
        <is>
          <t>Cluster_Duplikate</t>
        </is>
      </c>
      <c r="N7729" t="inlineStr">
        <is>
          <t>Cluster_Final</t>
        </is>
      </c>
    </row>
    <row r="7730">
      <c r="A7730" t="n">
        <v>86</v>
      </c>
      <c r="B7730" s="2" t="n">
        <v>44528</v>
      </c>
      <c r="C7730" t="n">
        <v>4184</v>
      </c>
      <c r="D7730" t="inlineStr">
        <is>
          <t>Soll die Stadt deutlich strengere Massnahmen zugunsten des Klimaschutzes ergreifen, mit dem Ziel bis 2030 CO2-neutral zu werden?  [Bürger/-innen-Frage]</t>
        </is>
      </c>
      <c r="E7730" t="inlineStr">
        <is>
          <t>options4</t>
        </is>
      </c>
      <c r="F7730" t="n">
        <v>5102</v>
      </c>
      <c r="G7730" t="inlineStr">
        <is>
          <t>Umwelt, Verkehr &amp; Energie</t>
        </is>
      </c>
      <c r="H7730" t="inlineStr">
        <is>
          <t>Q01317</t>
        </is>
      </c>
      <c r="I7730" t="inlineStr">
        <is>
          <t>de</t>
        </is>
      </c>
      <c r="J7730" t="b">
        <v>1</v>
      </c>
      <c r="K7730" t="inlineStr">
        <is>
          <t>01cc4fe5fef9d3d49c67f4532d1384d7</t>
        </is>
      </c>
      <c r="L7730" t="inlineStr">
        <is>
          <t>01cc4fe5fef9d3d49c67f4532d1384d7</t>
        </is>
      </c>
      <c r="M7730" t="n">
        <v>416</v>
      </c>
      <c r="N7730" t="n">
        <v>416</v>
      </c>
    </row>
    <row r="7731">
      <c r="A7731" t="n">
        <v>482</v>
      </c>
      <c r="B7731" s="2" t="n">
        <v>44465</v>
      </c>
      <c r="C7731" t="n">
        <v>4183</v>
      </c>
      <c r="D7731" t="inlineStr">
        <is>
          <t>Soll die Stadt deutlich strengere Massnahmen zugunsten des Klimaschutzes ergreifen, mit dem Ziel bis 2030 CO2-neutral zu werden?  [Bürger/-innen-Frage]</t>
        </is>
      </c>
      <c r="E7731" t="inlineStr">
        <is>
          <t>options4</t>
        </is>
      </c>
      <c r="F7731" t="n">
        <v>5097</v>
      </c>
      <c r="G7731" t="inlineStr">
        <is>
          <t>Umwelt, Verkehr &amp; Energie</t>
        </is>
      </c>
      <c r="H7731" t="inlineStr">
        <is>
          <t>Q02506</t>
        </is>
      </c>
      <c r="I7731" t="inlineStr">
        <is>
          <t>de</t>
        </is>
      </c>
      <c r="J7731" t="b">
        <v>1</v>
      </c>
      <c r="K7731" t="inlineStr">
        <is>
          <t>01cc4fe5fef9d3d49c67f4532d1384d7</t>
        </is>
      </c>
      <c r="L7731" t="inlineStr">
        <is>
          <t>01cc4fe5fef9d3d49c67f4532d1384d7</t>
        </is>
      </c>
      <c r="M7731" t="n">
        <v>416</v>
      </c>
      <c r="N7731" t="n">
        <v>416</v>
      </c>
    </row>
    <row r="7733">
      <c r="A7733" s="1">
        <f>== Cluster 415 – 2 Fragen – alle Fragen identisch ===</f>
        <v/>
      </c>
      <c r="B7733" s="1" t="n"/>
      <c r="C7733" s="1" t="n"/>
      <c r="D7733" s="1" t="n"/>
      <c r="E7733" s="1" t="n"/>
      <c r="F7733" s="1" t="n"/>
      <c r="G7733" s="1" t="n"/>
      <c r="H7733" s="1" t="n"/>
      <c r="I7733" s="1" t="n"/>
      <c r="J7733" s="1" t="n"/>
      <c r="K7733" s="1" t="n"/>
      <c r="L7733" s="1" t="n"/>
      <c r="M7733" s="1" t="n"/>
      <c r="N7733" s="1" t="n"/>
    </row>
    <row r="7734">
      <c r="A7734" t="inlineStr">
        <is>
          <t>ID_Wahl</t>
        </is>
      </c>
      <c r="B7734" t="inlineStr">
        <is>
          <t>Datum</t>
        </is>
      </c>
      <c r="C7734" t="inlineStr">
        <is>
          <t>Frage_ID</t>
        </is>
      </c>
      <c r="D7734" t="inlineStr">
        <is>
          <t>Frage_Text</t>
        </is>
      </c>
      <c r="E7734" t="inlineStr">
        <is>
          <t>Frage_Typ</t>
        </is>
      </c>
      <c r="F7734" t="inlineStr">
        <is>
          <t>Bereich_ID</t>
        </is>
      </c>
      <c r="G7734" t="inlineStr">
        <is>
          <t>Bereich</t>
        </is>
      </c>
      <c r="H7734" t="inlineStr">
        <is>
          <t>ID_gesamt</t>
        </is>
      </c>
      <c r="I7734" t="inlineStr">
        <is>
          <t>Sprache</t>
        </is>
      </c>
      <c r="J7734" t="inlineStr">
        <is>
          <t>Duplikat</t>
        </is>
      </c>
      <c r="K7734" t="inlineStr">
        <is>
          <t>Frage_Hash</t>
        </is>
      </c>
      <c r="L7734" t="inlineStr">
        <is>
          <t>Duplikat_Gruppe</t>
        </is>
      </c>
      <c r="M7734" t="inlineStr">
        <is>
          <t>Cluster_Duplikate</t>
        </is>
      </c>
      <c r="N7734" t="inlineStr">
        <is>
          <t>Cluster_Final</t>
        </is>
      </c>
    </row>
    <row r="7735">
      <c r="A7735" t="n">
        <v>86</v>
      </c>
      <c r="B7735" s="2" t="n">
        <v>44528</v>
      </c>
      <c r="C7735" t="n">
        <v>4182</v>
      </c>
      <c r="D7735" t="inlineStr">
        <is>
          <t>Soll die Stadt Investitionen in erneuerbare Energien finanziell stärker fördern (z.B. Steuergutschriften, Erlass von Gebühren)?  [Bürger/-innen-Frage]</t>
        </is>
      </c>
      <c r="E7735" t="inlineStr">
        <is>
          <t>options4</t>
        </is>
      </c>
      <c r="F7735" t="n">
        <v>5102</v>
      </c>
      <c r="G7735" t="inlineStr">
        <is>
          <t>Umwelt, Verkehr &amp; Energie</t>
        </is>
      </c>
      <c r="H7735" t="inlineStr">
        <is>
          <t>Q01316</t>
        </is>
      </c>
      <c r="I7735" t="inlineStr">
        <is>
          <t>de</t>
        </is>
      </c>
      <c r="J7735" t="b">
        <v>1</v>
      </c>
      <c r="K7735" t="inlineStr">
        <is>
          <t>f2090ea55528d27e8f0f96283cee6787</t>
        </is>
      </c>
      <c r="L7735" t="inlineStr">
        <is>
          <t>f2090ea55528d27e8f0f96283cee6787</t>
        </is>
      </c>
      <c r="M7735" t="n">
        <v>415</v>
      </c>
      <c r="N7735" t="n">
        <v>415</v>
      </c>
    </row>
    <row r="7736">
      <c r="A7736" t="n">
        <v>482</v>
      </c>
      <c r="B7736" s="2" t="n">
        <v>44465</v>
      </c>
      <c r="C7736" t="n">
        <v>4181</v>
      </c>
      <c r="D7736" t="inlineStr">
        <is>
          <t>Soll die Stadt Investitionen in erneuerbare Energien finanziell stärker fördern (z.B. Steuergutschriften, Erlass von Gebühren)?  [Bürger/-innen-Frage]</t>
        </is>
      </c>
      <c r="E7736" t="inlineStr">
        <is>
          <t>options4</t>
        </is>
      </c>
      <c r="F7736" t="n">
        <v>5097</v>
      </c>
      <c r="G7736" t="inlineStr">
        <is>
          <t>Umwelt, Verkehr &amp; Energie</t>
        </is>
      </c>
      <c r="H7736" t="inlineStr">
        <is>
          <t>Q02505</t>
        </is>
      </c>
      <c r="I7736" t="inlineStr">
        <is>
          <t>de</t>
        </is>
      </c>
      <c r="J7736" t="b">
        <v>1</v>
      </c>
      <c r="K7736" t="inlineStr">
        <is>
          <t>f2090ea55528d27e8f0f96283cee6787</t>
        </is>
      </c>
      <c r="L7736" t="inlineStr">
        <is>
          <t>f2090ea55528d27e8f0f96283cee6787</t>
        </is>
      </c>
      <c r="M7736" t="n">
        <v>415</v>
      </c>
      <c r="N7736" t="n">
        <v>415</v>
      </c>
    </row>
    <row r="7738">
      <c r="A7738" s="1">
        <f>== Cluster 414 – 2 Fragen – alle Fragen identisch ===</f>
        <v/>
      </c>
      <c r="B7738" s="1" t="n"/>
      <c r="C7738" s="1" t="n"/>
      <c r="D7738" s="1" t="n"/>
      <c r="E7738" s="1" t="n"/>
      <c r="F7738" s="1" t="n"/>
      <c r="G7738" s="1" t="n"/>
      <c r="H7738" s="1" t="n"/>
      <c r="I7738" s="1" t="n"/>
      <c r="J7738" s="1" t="n"/>
      <c r="K7738" s="1" t="n"/>
      <c r="L7738" s="1" t="n"/>
      <c r="M7738" s="1" t="n"/>
      <c r="N7738" s="1" t="n"/>
    </row>
    <row r="7739">
      <c r="A7739" t="inlineStr">
        <is>
          <t>ID_Wahl</t>
        </is>
      </c>
      <c r="B7739" t="inlineStr">
        <is>
          <t>Datum</t>
        </is>
      </c>
      <c r="C7739" t="inlineStr">
        <is>
          <t>Frage_ID</t>
        </is>
      </c>
      <c r="D7739" t="inlineStr">
        <is>
          <t>Frage_Text</t>
        </is>
      </c>
      <c r="E7739" t="inlineStr">
        <is>
          <t>Frage_Typ</t>
        </is>
      </c>
      <c r="F7739" t="inlineStr">
        <is>
          <t>Bereich_ID</t>
        </is>
      </c>
      <c r="G7739" t="inlineStr">
        <is>
          <t>Bereich</t>
        </is>
      </c>
      <c r="H7739" t="inlineStr">
        <is>
          <t>ID_gesamt</t>
        </is>
      </c>
      <c r="I7739" t="inlineStr">
        <is>
          <t>Sprache</t>
        </is>
      </c>
      <c r="J7739" t="inlineStr">
        <is>
          <t>Duplikat</t>
        </is>
      </c>
      <c r="K7739" t="inlineStr">
        <is>
          <t>Frage_Hash</t>
        </is>
      </c>
      <c r="L7739" t="inlineStr">
        <is>
          <t>Duplikat_Gruppe</t>
        </is>
      </c>
      <c r="M7739" t="inlineStr">
        <is>
          <t>Cluster_Duplikate</t>
        </is>
      </c>
      <c r="N7739" t="inlineStr">
        <is>
          <t>Cluster_Final</t>
        </is>
      </c>
    </row>
    <row r="7740">
      <c r="A7740" t="n">
        <v>86</v>
      </c>
      <c r="B7740" s="2" t="n">
        <v>44528</v>
      </c>
      <c r="C7740" t="n">
        <v>4180</v>
      </c>
      <c r="D7740" t="inlineStr">
        <is>
          <t>Befürworten Sie zusätzliche Massnahmen zugunsten der Biodiversität in Lenzburg (z.B. Schaffung von Grünräumen, Regelungen zum Bodenschutz)?  [Bürger/-innen-Frage]</t>
        </is>
      </c>
      <c r="E7740" t="inlineStr">
        <is>
          <t>options4</t>
        </is>
      </c>
      <c r="F7740" t="n">
        <v>5102</v>
      </c>
      <c r="G7740" t="inlineStr">
        <is>
          <t>Umwelt, Verkehr &amp; Energie</t>
        </is>
      </c>
      <c r="H7740" t="inlineStr">
        <is>
          <t>Q01315</t>
        </is>
      </c>
      <c r="I7740" t="inlineStr">
        <is>
          <t>de</t>
        </is>
      </c>
      <c r="J7740" t="b">
        <v>1</v>
      </c>
      <c r="K7740" t="inlineStr">
        <is>
          <t>63e4945a194b68ab44d7ad529074c061</t>
        </is>
      </c>
      <c r="L7740" t="inlineStr">
        <is>
          <t>63e4945a194b68ab44d7ad529074c061</t>
        </is>
      </c>
      <c r="M7740" t="n">
        <v>414</v>
      </c>
      <c r="N7740" t="n">
        <v>414</v>
      </c>
    </row>
    <row r="7741">
      <c r="A7741" t="n">
        <v>482</v>
      </c>
      <c r="B7741" s="2" t="n">
        <v>44465</v>
      </c>
      <c r="C7741" t="n">
        <v>4179</v>
      </c>
      <c r="D7741" t="inlineStr">
        <is>
          <t>Befürworten Sie zusätzliche Massnahmen zugunsten der Biodiversität in Lenzburg (z.B. Schaffung von Grünräumen, Regelungen zum Bodenschutz)?  [Bürger/-innen-Frage]</t>
        </is>
      </c>
      <c r="E7741" t="inlineStr">
        <is>
          <t>options4</t>
        </is>
      </c>
      <c r="F7741" t="n">
        <v>5097</v>
      </c>
      <c r="G7741" t="inlineStr">
        <is>
          <t>Umwelt, Verkehr &amp; Energie</t>
        </is>
      </c>
      <c r="H7741" t="inlineStr">
        <is>
          <t>Q02504</t>
        </is>
      </c>
      <c r="I7741" t="inlineStr">
        <is>
          <t>de</t>
        </is>
      </c>
      <c r="J7741" t="b">
        <v>1</v>
      </c>
      <c r="K7741" t="inlineStr">
        <is>
          <t>63e4945a194b68ab44d7ad529074c061</t>
        </is>
      </c>
      <c r="L7741" t="inlineStr">
        <is>
          <t>63e4945a194b68ab44d7ad529074c061</t>
        </is>
      </c>
      <c r="M7741" t="n">
        <v>414</v>
      </c>
      <c r="N7741" t="n">
        <v>414</v>
      </c>
    </row>
    <row r="7743">
      <c r="A7743" s="1">
        <f>== Cluster 413 – 2 Fragen – alle Fragen identisch ===</f>
        <v/>
      </c>
      <c r="B7743" s="1" t="n"/>
      <c r="C7743" s="1" t="n"/>
      <c r="D7743" s="1" t="n"/>
      <c r="E7743" s="1" t="n"/>
      <c r="F7743" s="1" t="n"/>
      <c r="G7743" s="1" t="n"/>
      <c r="H7743" s="1" t="n"/>
      <c r="I7743" s="1" t="n"/>
      <c r="J7743" s="1" t="n"/>
      <c r="K7743" s="1" t="n"/>
      <c r="L7743" s="1" t="n"/>
      <c r="M7743" s="1" t="n"/>
      <c r="N7743" s="1" t="n"/>
    </row>
    <row r="7744">
      <c r="A7744" t="inlineStr">
        <is>
          <t>ID_Wahl</t>
        </is>
      </c>
      <c r="B7744" t="inlineStr">
        <is>
          <t>Datum</t>
        </is>
      </c>
      <c r="C7744" t="inlineStr">
        <is>
          <t>Frage_ID</t>
        </is>
      </c>
      <c r="D7744" t="inlineStr">
        <is>
          <t>Frage_Text</t>
        </is>
      </c>
      <c r="E7744" t="inlineStr">
        <is>
          <t>Frage_Typ</t>
        </is>
      </c>
      <c r="F7744" t="inlineStr">
        <is>
          <t>Bereich_ID</t>
        </is>
      </c>
      <c r="G7744" t="inlineStr">
        <is>
          <t>Bereich</t>
        </is>
      </c>
      <c r="H7744" t="inlineStr">
        <is>
          <t>ID_gesamt</t>
        </is>
      </c>
      <c r="I7744" t="inlineStr">
        <is>
          <t>Sprache</t>
        </is>
      </c>
      <c r="J7744" t="inlineStr">
        <is>
          <t>Duplikat</t>
        </is>
      </c>
      <c r="K7744" t="inlineStr">
        <is>
          <t>Frage_Hash</t>
        </is>
      </c>
      <c r="L7744" t="inlineStr">
        <is>
          <t>Duplikat_Gruppe</t>
        </is>
      </c>
      <c r="M7744" t="inlineStr">
        <is>
          <t>Cluster_Duplikate</t>
        </is>
      </c>
      <c r="N7744" t="inlineStr">
        <is>
          <t>Cluster_Final</t>
        </is>
      </c>
    </row>
    <row r="7745">
      <c r="A7745" t="n">
        <v>86</v>
      </c>
      <c r="B7745" s="2" t="n">
        <v>44528</v>
      </c>
      <c r="C7745" t="n">
        <v>4178</v>
      </c>
      <c r="D7745" t="inlineStr">
        <is>
          <t>Würden Sie es begrüssen, wenn innerorts auf Gemeindestrassen vermehrt Tempo 30-Zonen eingeführt würden?  [Bürger/-innen-Frage]</t>
        </is>
      </c>
      <c r="E7745" t="inlineStr">
        <is>
          <t>options4</t>
        </is>
      </c>
      <c r="F7745" t="n">
        <v>5102</v>
      </c>
      <c r="G7745" t="inlineStr">
        <is>
          <t>Umwelt, Verkehr &amp; Energie</t>
        </is>
      </c>
      <c r="H7745" t="inlineStr">
        <is>
          <t>Q01314</t>
        </is>
      </c>
      <c r="I7745" t="inlineStr">
        <is>
          <t>de</t>
        </is>
      </c>
      <c r="J7745" t="b">
        <v>1</v>
      </c>
      <c r="K7745" t="inlineStr">
        <is>
          <t>fdc47c3172c0e8af96ea91d07ac2454a</t>
        </is>
      </c>
      <c r="L7745" t="inlineStr">
        <is>
          <t>fdc47c3172c0e8af96ea91d07ac2454a</t>
        </is>
      </c>
      <c r="M7745" t="n">
        <v>413</v>
      </c>
      <c r="N7745" t="n">
        <v>413</v>
      </c>
    </row>
    <row r="7746">
      <c r="A7746" t="n">
        <v>482</v>
      </c>
      <c r="B7746" s="2" t="n">
        <v>44465</v>
      </c>
      <c r="C7746" t="n">
        <v>4177</v>
      </c>
      <c r="D7746" t="inlineStr">
        <is>
          <t>Würden Sie es begrüssen, wenn innerorts auf Gemeindestrassen vermehrt Tempo 30-Zonen eingeführt würden?  [Bürger/-innen-Frage]</t>
        </is>
      </c>
      <c r="E7746" t="inlineStr">
        <is>
          <t>options4</t>
        </is>
      </c>
      <c r="F7746" t="n">
        <v>5097</v>
      </c>
      <c r="G7746" t="inlineStr">
        <is>
          <t>Umwelt, Verkehr &amp; Energie</t>
        </is>
      </c>
      <c r="H7746" t="inlineStr">
        <is>
          <t>Q02503</t>
        </is>
      </c>
      <c r="I7746" t="inlineStr">
        <is>
          <t>de</t>
        </is>
      </c>
      <c r="J7746" t="b">
        <v>1</v>
      </c>
      <c r="K7746" t="inlineStr">
        <is>
          <t>fdc47c3172c0e8af96ea91d07ac2454a</t>
        </is>
      </c>
      <c r="L7746" t="inlineStr">
        <is>
          <t>fdc47c3172c0e8af96ea91d07ac2454a</t>
        </is>
      </c>
      <c r="M7746" t="n">
        <v>413</v>
      </c>
      <c r="N7746" t="n">
        <v>413</v>
      </c>
    </row>
    <row r="7748">
      <c r="A7748" s="1">
        <f>== Cluster 412 – 2 Fragen – alle Fragen identisch ===</f>
        <v/>
      </c>
      <c r="B7748" s="1" t="n"/>
      <c r="C7748" s="1" t="n"/>
      <c r="D7748" s="1" t="n"/>
      <c r="E7748" s="1" t="n"/>
      <c r="F7748" s="1" t="n"/>
      <c r="G7748" s="1" t="n"/>
      <c r="H7748" s="1" t="n"/>
      <c r="I7748" s="1" t="n"/>
      <c r="J7748" s="1" t="n"/>
      <c r="K7748" s="1" t="n"/>
      <c r="L7748" s="1" t="n"/>
      <c r="M7748" s="1" t="n"/>
      <c r="N7748" s="1" t="n"/>
    </row>
    <row r="7749">
      <c r="A7749" t="inlineStr">
        <is>
          <t>ID_Wahl</t>
        </is>
      </c>
      <c r="B7749" t="inlineStr">
        <is>
          <t>Datum</t>
        </is>
      </c>
      <c r="C7749" t="inlineStr">
        <is>
          <t>Frage_ID</t>
        </is>
      </c>
      <c r="D7749" t="inlineStr">
        <is>
          <t>Frage_Text</t>
        </is>
      </c>
      <c r="E7749" t="inlineStr">
        <is>
          <t>Frage_Typ</t>
        </is>
      </c>
      <c r="F7749" t="inlineStr">
        <is>
          <t>Bereich_ID</t>
        </is>
      </c>
      <c r="G7749" t="inlineStr">
        <is>
          <t>Bereich</t>
        </is>
      </c>
      <c r="H7749" t="inlineStr">
        <is>
          <t>ID_gesamt</t>
        </is>
      </c>
      <c r="I7749" t="inlineStr">
        <is>
          <t>Sprache</t>
        </is>
      </c>
      <c r="J7749" t="inlineStr">
        <is>
          <t>Duplikat</t>
        </is>
      </c>
      <c r="K7749" t="inlineStr">
        <is>
          <t>Frage_Hash</t>
        </is>
      </c>
      <c r="L7749" t="inlineStr">
        <is>
          <t>Duplikat_Gruppe</t>
        </is>
      </c>
      <c r="M7749" t="inlineStr">
        <is>
          <t>Cluster_Duplikate</t>
        </is>
      </c>
      <c r="N7749" t="inlineStr">
        <is>
          <t>Cluster_Final</t>
        </is>
      </c>
    </row>
    <row r="7750">
      <c r="A7750" t="n">
        <v>86</v>
      </c>
      <c r="B7750" s="2" t="n">
        <v>44528</v>
      </c>
      <c r="C7750" t="n">
        <v>4176</v>
      </c>
      <c r="D7750" t="inlineStr">
        <is>
          <t>Soll die Stadt Elektrofahrzeuge stärker fördern (z.B. mehr Ladestationen, vergünstigte Stromtarife an den Ladestationen, verbilligte Parkplätze)?  [Bürger/-innen-Frage]</t>
        </is>
      </c>
      <c r="E7750" t="inlineStr">
        <is>
          <t>options4</t>
        </is>
      </c>
      <c r="F7750" t="n">
        <v>5102</v>
      </c>
      <c r="G7750" t="inlineStr">
        <is>
          <t>Umwelt, Verkehr &amp; Energie</t>
        </is>
      </c>
      <c r="H7750" t="inlineStr">
        <is>
          <t>Q01313</t>
        </is>
      </c>
      <c r="I7750" t="inlineStr">
        <is>
          <t>de</t>
        </is>
      </c>
      <c r="J7750" t="b">
        <v>1</v>
      </c>
      <c r="K7750" t="inlineStr">
        <is>
          <t>c58d6339778483b8a40a99c190456746</t>
        </is>
      </c>
      <c r="L7750" t="inlineStr">
        <is>
          <t>c58d6339778483b8a40a99c190456746</t>
        </is>
      </c>
      <c r="M7750" t="n">
        <v>412</v>
      </c>
      <c r="N7750" t="n">
        <v>412</v>
      </c>
    </row>
    <row r="7751">
      <c r="A7751" t="n">
        <v>482</v>
      </c>
      <c r="B7751" s="2" t="n">
        <v>44465</v>
      </c>
      <c r="C7751" t="n">
        <v>4175</v>
      </c>
      <c r="D7751" t="inlineStr">
        <is>
          <t>Soll die Stadt Elektrofahrzeuge stärker fördern (z.B. mehr Ladestationen, vergünstigte Stromtarife an den Ladestationen, verbilligte Parkplätze)?  [Bürger/-innen-Frage]</t>
        </is>
      </c>
      <c r="E7751" t="inlineStr">
        <is>
          <t>options4</t>
        </is>
      </c>
      <c r="F7751" t="n">
        <v>5097</v>
      </c>
      <c r="G7751" t="inlineStr">
        <is>
          <t>Umwelt, Verkehr &amp; Energie</t>
        </is>
      </c>
      <c r="H7751" t="inlineStr">
        <is>
          <t>Q02502</t>
        </is>
      </c>
      <c r="I7751" t="inlineStr">
        <is>
          <t>de</t>
        </is>
      </c>
      <c r="J7751" t="b">
        <v>1</v>
      </c>
      <c r="K7751" t="inlineStr">
        <is>
          <t>c58d6339778483b8a40a99c190456746</t>
        </is>
      </c>
      <c r="L7751" t="inlineStr">
        <is>
          <t>c58d6339778483b8a40a99c190456746</t>
        </is>
      </c>
      <c r="M7751" t="n">
        <v>412</v>
      </c>
      <c r="N7751" t="n">
        <v>412</v>
      </c>
    </row>
    <row r="7753">
      <c r="A7753" s="1">
        <f>== Cluster 411 – 2 Fragen – alle Fragen identisch ===</f>
        <v/>
      </c>
      <c r="B7753" s="1" t="n"/>
      <c r="C7753" s="1" t="n"/>
      <c r="D7753" s="1" t="n"/>
      <c r="E7753" s="1" t="n"/>
      <c r="F7753" s="1" t="n"/>
      <c r="G7753" s="1" t="n"/>
      <c r="H7753" s="1" t="n"/>
      <c r="I7753" s="1" t="n"/>
      <c r="J7753" s="1" t="n"/>
      <c r="K7753" s="1" t="n"/>
      <c r="L7753" s="1" t="n"/>
      <c r="M7753" s="1" t="n"/>
      <c r="N7753" s="1" t="n"/>
    </row>
    <row r="7754">
      <c r="A7754" t="inlineStr">
        <is>
          <t>ID_Wahl</t>
        </is>
      </c>
      <c r="B7754" t="inlineStr">
        <is>
          <t>Datum</t>
        </is>
      </c>
      <c r="C7754" t="inlineStr">
        <is>
          <t>Frage_ID</t>
        </is>
      </c>
      <c r="D7754" t="inlineStr">
        <is>
          <t>Frage_Text</t>
        </is>
      </c>
      <c r="E7754" t="inlineStr">
        <is>
          <t>Frage_Typ</t>
        </is>
      </c>
      <c r="F7754" t="inlineStr">
        <is>
          <t>Bereich_ID</t>
        </is>
      </c>
      <c r="G7754" t="inlineStr">
        <is>
          <t>Bereich</t>
        </is>
      </c>
      <c r="H7754" t="inlineStr">
        <is>
          <t>ID_gesamt</t>
        </is>
      </c>
      <c r="I7754" t="inlineStr">
        <is>
          <t>Sprache</t>
        </is>
      </c>
      <c r="J7754" t="inlineStr">
        <is>
          <t>Duplikat</t>
        </is>
      </c>
      <c r="K7754" t="inlineStr">
        <is>
          <t>Frage_Hash</t>
        </is>
      </c>
      <c r="L7754" t="inlineStr">
        <is>
          <t>Duplikat_Gruppe</t>
        </is>
      </c>
      <c r="M7754" t="inlineStr">
        <is>
          <t>Cluster_Duplikate</t>
        </is>
      </c>
      <c r="N7754" t="inlineStr">
        <is>
          <t>Cluster_Final</t>
        </is>
      </c>
    </row>
    <row r="7755">
      <c r="A7755" t="n">
        <v>86</v>
      </c>
      <c r="B7755" s="2" t="n">
        <v>44528</v>
      </c>
      <c r="C7755" t="n">
        <v>4174</v>
      </c>
      <c r="D7755" t="inlineStr">
        <is>
          <t>Befürworten Sie eine Liberalisierung der Geschäfts- und Restaurantsöffnungszeiten in Lenzburg?  [Bürger/-innen-Frage]</t>
        </is>
      </c>
      <c r="E7755" t="inlineStr">
        <is>
          <t>options4</t>
        </is>
      </c>
      <c r="F7755" t="n">
        <v>4599</v>
      </c>
      <c r="G7755" t="inlineStr">
        <is>
          <t>Wirtschaft &amp; Arbeit</t>
        </is>
      </c>
      <c r="H7755" t="inlineStr">
        <is>
          <t>Q01312</t>
        </is>
      </c>
      <c r="I7755" t="inlineStr">
        <is>
          <t>de</t>
        </is>
      </c>
      <c r="J7755" t="b">
        <v>1</v>
      </c>
      <c r="K7755" t="inlineStr">
        <is>
          <t>9c6c99402e687363df92c4bb0c241608</t>
        </is>
      </c>
      <c r="L7755" t="inlineStr">
        <is>
          <t>9c6c99402e687363df92c4bb0c241608</t>
        </is>
      </c>
      <c r="M7755" t="n">
        <v>411</v>
      </c>
      <c r="N7755" t="n">
        <v>411</v>
      </c>
    </row>
    <row r="7756">
      <c r="A7756" t="n">
        <v>482</v>
      </c>
      <c r="B7756" s="2" t="n">
        <v>44465</v>
      </c>
      <c r="C7756" t="n">
        <v>4173</v>
      </c>
      <c r="D7756" t="inlineStr">
        <is>
          <t>Befürworten Sie eine Liberalisierung der Geschäfts- und Restaurantsöffnungszeiten in Lenzburg?  [Bürger/-innen-Frage]</t>
        </is>
      </c>
      <c r="E7756" t="inlineStr">
        <is>
          <t>options4</t>
        </is>
      </c>
      <c r="F7756" t="n">
        <v>4588</v>
      </c>
      <c r="G7756" t="inlineStr">
        <is>
          <t>Wirtschaft &amp; Arbeit</t>
        </is>
      </c>
      <c r="H7756" t="inlineStr">
        <is>
          <t>Q02501</t>
        </is>
      </c>
      <c r="I7756" t="inlineStr">
        <is>
          <t>de</t>
        </is>
      </c>
      <c r="J7756" t="b">
        <v>1</v>
      </c>
      <c r="K7756" t="inlineStr">
        <is>
          <t>9c6c99402e687363df92c4bb0c241608</t>
        </is>
      </c>
      <c r="L7756" t="inlineStr">
        <is>
          <t>9c6c99402e687363df92c4bb0c241608</t>
        </is>
      </c>
      <c r="M7756" t="n">
        <v>411</v>
      </c>
      <c r="N7756" t="n">
        <v>411</v>
      </c>
    </row>
    <row r="7758">
      <c r="A7758" s="1">
        <f>== Cluster 410 – 2 Fragen – alle Fragen identisch ===</f>
        <v/>
      </c>
      <c r="B7758" s="1" t="n"/>
      <c r="C7758" s="1" t="n"/>
      <c r="D7758" s="1" t="n"/>
      <c r="E7758" s="1" t="n"/>
      <c r="F7758" s="1" t="n"/>
      <c r="G7758" s="1" t="n"/>
      <c r="H7758" s="1" t="n"/>
      <c r="I7758" s="1" t="n"/>
      <c r="J7758" s="1" t="n"/>
      <c r="K7758" s="1" t="n"/>
      <c r="L7758" s="1" t="n"/>
      <c r="M7758" s="1" t="n"/>
      <c r="N7758" s="1" t="n"/>
    </row>
    <row r="7759">
      <c r="A7759" t="inlineStr">
        <is>
          <t>ID_Wahl</t>
        </is>
      </c>
      <c r="B7759" t="inlineStr">
        <is>
          <t>Datum</t>
        </is>
      </c>
      <c r="C7759" t="inlineStr">
        <is>
          <t>Frage_ID</t>
        </is>
      </c>
      <c r="D7759" t="inlineStr">
        <is>
          <t>Frage_Text</t>
        </is>
      </c>
      <c r="E7759" t="inlineStr">
        <is>
          <t>Frage_Typ</t>
        </is>
      </c>
      <c r="F7759" t="inlineStr">
        <is>
          <t>Bereich_ID</t>
        </is>
      </c>
      <c r="G7759" t="inlineStr">
        <is>
          <t>Bereich</t>
        </is>
      </c>
      <c r="H7759" t="inlineStr">
        <is>
          <t>ID_gesamt</t>
        </is>
      </c>
      <c r="I7759" t="inlineStr">
        <is>
          <t>Sprache</t>
        </is>
      </c>
      <c r="J7759" t="inlineStr">
        <is>
          <t>Duplikat</t>
        </is>
      </c>
      <c r="K7759" t="inlineStr">
        <is>
          <t>Frage_Hash</t>
        </is>
      </c>
      <c r="L7759" t="inlineStr">
        <is>
          <t>Duplikat_Gruppe</t>
        </is>
      </c>
      <c r="M7759" t="inlineStr">
        <is>
          <t>Cluster_Duplikate</t>
        </is>
      </c>
      <c r="N7759" t="inlineStr">
        <is>
          <t>Cluster_Final</t>
        </is>
      </c>
    </row>
    <row r="7760">
      <c r="A7760" t="n">
        <v>86</v>
      </c>
      <c r="B7760" s="2" t="n">
        <v>44528</v>
      </c>
      <c r="C7760" t="n">
        <v>4172</v>
      </c>
      <c r="D7760" t="inlineStr">
        <is>
          <t>Soll die Stadt die Ansiedlung neuer Unternehmen resp. die Gründung von Startups stärker fördern (z.B. durch finanzielle Anreize, den Erlass von Gebühren oder Bereitstellung von Co-Working-Räumen)?  [Bürger/-innen-Frage]</t>
        </is>
      </c>
      <c r="E7760" t="inlineStr">
        <is>
          <t>options4</t>
        </is>
      </c>
      <c r="F7760" t="n">
        <v>4599</v>
      </c>
      <c r="G7760" t="inlineStr">
        <is>
          <t>Wirtschaft &amp; Arbeit</t>
        </is>
      </c>
      <c r="H7760" t="inlineStr">
        <is>
          <t>Q01311</t>
        </is>
      </c>
      <c r="I7760" t="inlineStr">
        <is>
          <t>de</t>
        </is>
      </c>
      <c r="J7760" t="b">
        <v>1</v>
      </c>
      <c r="K7760" t="inlineStr">
        <is>
          <t>b69db159b56b6900490081b1aa451b4e</t>
        </is>
      </c>
      <c r="L7760" t="inlineStr">
        <is>
          <t>b69db159b56b6900490081b1aa451b4e</t>
        </is>
      </c>
      <c r="M7760" t="n">
        <v>410</v>
      </c>
      <c r="N7760" t="n">
        <v>410</v>
      </c>
    </row>
    <row r="7761">
      <c r="A7761" t="n">
        <v>482</v>
      </c>
      <c r="B7761" s="2" t="n">
        <v>44465</v>
      </c>
      <c r="C7761" t="n">
        <v>4171</v>
      </c>
      <c r="D7761" t="inlineStr">
        <is>
          <t>Soll die Stadt die Ansiedlung neuer Unternehmen resp. die Gründung von Startups stärker fördern (z.B. durch finanzielle Anreize, den Erlass von Gebühren oder Bereitstellung von Co-Working-Räumen)?  [Bürger/-innen-Frage]</t>
        </is>
      </c>
      <c r="E7761" t="inlineStr">
        <is>
          <t>options4</t>
        </is>
      </c>
      <c r="F7761" t="n">
        <v>4588</v>
      </c>
      <c r="G7761" t="inlineStr">
        <is>
          <t>Wirtschaft &amp; Arbeit</t>
        </is>
      </c>
      <c r="H7761" t="inlineStr">
        <is>
          <t>Q02500</t>
        </is>
      </c>
      <c r="I7761" t="inlineStr">
        <is>
          <t>de</t>
        </is>
      </c>
      <c r="J7761" t="b">
        <v>1</v>
      </c>
      <c r="K7761" t="inlineStr">
        <is>
          <t>b69db159b56b6900490081b1aa451b4e</t>
        </is>
      </c>
      <c r="L7761" t="inlineStr">
        <is>
          <t>b69db159b56b6900490081b1aa451b4e</t>
        </is>
      </c>
      <c r="M7761" t="n">
        <v>410</v>
      </c>
      <c r="N7761" t="n">
        <v>410</v>
      </c>
    </row>
    <row r="7763">
      <c r="A7763" s="1">
        <f>== Cluster 409 – 2 Fragen – alle Fragen identisch ===</f>
        <v/>
      </c>
      <c r="B7763" s="1" t="n"/>
      <c r="C7763" s="1" t="n"/>
      <c r="D7763" s="1" t="n"/>
      <c r="E7763" s="1" t="n"/>
      <c r="F7763" s="1" t="n"/>
      <c r="G7763" s="1" t="n"/>
      <c r="H7763" s="1" t="n"/>
      <c r="I7763" s="1" t="n"/>
      <c r="J7763" s="1" t="n"/>
      <c r="K7763" s="1" t="n"/>
      <c r="L7763" s="1" t="n"/>
      <c r="M7763" s="1" t="n"/>
      <c r="N7763" s="1" t="n"/>
    </row>
    <row r="7764">
      <c r="A7764" t="inlineStr">
        <is>
          <t>ID_Wahl</t>
        </is>
      </c>
      <c r="B7764" t="inlineStr">
        <is>
          <t>Datum</t>
        </is>
      </c>
      <c r="C7764" t="inlineStr">
        <is>
          <t>Frage_ID</t>
        </is>
      </c>
      <c r="D7764" t="inlineStr">
        <is>
          <t>Frage_Text</t>
        </is>
      </c>
      <c r="E7764" t="inlineStr">
        <is>
          <t>Frage_Typ</t>
        </is>
      </c>
      <c r="F7764" t="inlineStr">
        <is>
          <t>Bereich_ID</t>
        </is>
      </c>
      <c r="G7764" t="inlineStr">
        <is>
          <t>Bereich</t>
        </is>
      </c>
      <c r="H7764" t="inlineStr">
        <is>
          <t>ID_gesamt</t>
        </is>
      </c>
      <c r="I7764" t="inlineStr">
        <is>
          <t>Sprache</t>
        </is>
      </c>
      <c r="J7764" t="inlineStr">
        <is>
          <t>Duplikat</t>
        </is>
      </c>
      <c r="K7764" t="inlineStr">
        <is>
          <t>Frage_Hash</t>
        </is>
      </c>
      <c r="L7764" t="inlineStr">
        <is>
          <t>Duplikat_Gruppe</t>
        </is>
      </c>
      <c r="M7764" t="inlineStr">
        <is>
          <t>Cluster_Duplikate</t>
        </is>
      </c>
      <c r="N7764" t="inlineStr">
        <is>
          <t>Cluster_Final</t>
        </is>
      </c>
    </row>
    <row r="7765">
      <c r="A7765" t="n">
        <v>86</v>
      </c>
      <c r="B7765" s="2" t="n">
        <v>44528</v>
      </c>
      <c r="C7765" t="n">
        <v>4170</v>
      </c>
      <c r="D7765" t="inlineStr">
        <is>
          <t>Würden sie eine vollständige Privatisierung der Städtischen Werke Lenzburg begrüssen (Verkauf von Aktien an Private)?</t>
        </is>
      </c>
      <c r="E7765" t="inlineStr">
        <is>
          <t>options4</t>
        </is>
      </c>
      <c r="F7765" t="n">
        <v>4599</v>
      </c>
      <c r="G7765" t="inlineStr">
        <is>
          <t>Wirtschaft &amp; Arbeit</t>
        </is>
      </c>
      <c r="H7765" t="inlineStr">
        <is>
          <t>Q01310</t>
        </is>
      </c>
      <c r="I7765" t="inlineStr">
        <is>
          <t>de</t>
        </is>
      </c>
      <c r="J7765" t="b">
        <v>1</v>
      </c>
      <c r="K7765" t="inlineStr">
        <is>
          <t>5c269a0e347e4d834a9e7d9f0c764bb5</t>
        </is>
      </c>
      <c r="L7765" t="inlineStr">
        <is>
          <t>5c269a0e347e4d834a9e7d9f0c764bb5</t>
        </is>
      </c>
      <c r="M7765" t="n">
        <v>409</v>
      </c>
      <c r="N7765" t="n">
        <v>409</v>
      </c>
    </row>
    <row r="7766">
      <c r="A7766" t="n">
        <v>482</v>
      </c>
      <c r="B7766" s="2" t="n">
        <v>44465</v>
      </c>
      <c r="C7766" t="n">
        <v>4169</v>
      </c>
      <c r="D7766" t="inlineStr">
        <is>
          <t>Würden sie eine vollständige Privatisierung der Städtischen Werke Lenzburg begrüssen (Verkauf von Aktien an Private)?</t>
        </is>
      </c>
      <c r="E7766" t="inlineStr">
        <is>
          <t>options4</t>
        </is>
      </c>
      <c r="F7766" t="n">
        <v>4588</v>
      </c>
      <c r="G7766" t="inlineStr">
        <is>
          <t>Wirtschaft &amp; Arbeit</t>
        </is>
      </c>
      <c r="H7766" t="inlineStr">
        <is>
          <t>Q02499</t>
        </is>
      </c>
      <c r="I7766" t="inlineStr">
        <is>
          <t>de</t>
        </is>
      </c>
      <c r="J7766" t="b">
        <v>1</v>
      </c>
      <c r="K7766" t="inlineStr">
        <is>
          <t>5c269a0e347e4d834a9e7d9f0c764bb5</t>
        </is>
      </c>
      <c r="L7766" t="inlineStr">
        <is>
          <t>5c269a0e347e4d834a9e7d9f0c764bb5</t>
        </is>
      </c>
      <c r="M7766" t="n">
        <v>409</v>
      </c>
      <c r="N7766" t="n">
        <v>409</v>
      </c>
    </row>
    <row r="7768">
      <c r="A7768" s="1">
        <f>== Cluster 408 – 2 Fragen – alle Fragen identisch ===</f>
        <v/>
      </c>
      <c r="B7768" s="1" t="n"/>
      <c r="C7768" s="1" t="n"/>
      <c r="D7768" s="1" t="n"/>
      <c r="E7768" s="1" t="n"/>
      <c r="F7768" s="1" t="n"/>
      <c r="G7768" s="1" t="n"/>
      <c r="H7768" s="1" t="n"/>
      <c r="I7768" s="1" t="n"/>
      <c r="J7768" s="1" t="n"/>
      <c r="K7768" s="1" t="n"/>
      <c r="L7768" s="1" t="n"/>
      <c r="M7768" s="1" t="n"/>
      <c r="N7768" s="1" t="n"/>
    </row>
    <row r="7769">
      <c r="A7769" t="inlineStr">
        <is>
          <t>ID_Wahl</t>
        </is>
      </c>
      <c r="B7769" t="inlineStr">
        <is>
          <t>Datum</t>
        </is>
      </c>
      <c r="C7769" t="inlineStr">
        <is>
          <t>Frage_ID</t>
        </is>
      </c>
      <c r="D7769" t="inlineStr">
        <is>
          <t>Frage_Text</t>
        </is>
      </c>
      <c r="E7769" t="inlineStr">
        <is>
          <t>Frage_Typ</t>
        </is>
      </c>
      <c r="F7769" t="inlineStr">
        <is>
          <t>Bereich_ID</t>
        </is>
      </c>
      <c r="G7769" t="inlineStr">
        <is>
          <t>Bereich</t>
        </is>
      </c>
      <c r="H7769" t="inlineStr">
        <is>
          <t>ID_gesamt</t>
        </is>
      </c>
      <c r="I7769" t="inlineStr">
        <is>
          <t>Sprache</t>
        </is>
      </c>
      <c r="J7769" t="inlineStr">
        <is>
          <t>Duplikat</t>
        </is>
      </c>
      <c r="K7769" t="inlineStr">
        <is>
          <t>Frage_Hash</t>
        </is>
      </c>
      <c r="L7769" t="inlineStr">
        <is>
          <t>Duplikat_Gruppe</t>
        </is>
      </c>
      <c r="M7769" t="inlineStr">
        <is>
          <t>Cluster_Duplikate</t>
        </is>
      </c>
      <c r="N7769" t="inlineStr">
        <is>
          <t>Cluster_Final</t>
        </is>
      </c>
    </row>
    <row r="7770">
      <c r="A7770" t="n">
        <v>86</v>
      </c>
      <c r="B7770" s="2" t="n">
        <v>44528</v>
      </c>
      <c r="C7770" t="n">
        <v>4168</v>
      </c>
      <c r="D7770" t="inlineStr">
        <is>
          <t>Soll sich die Stadt stärker für die Lohngleichheit zwischen Mann und Frau einsetzen (z.B. "Unterzeichnung Charta der Lohngleichheit im öffentlichen Sektor")?</t>
        </is>
      </c>
      <c r="E7770" t="inlineStr">
        <is>
          <t>options4</t>
        </is>
      </c>
      <c r="F7770" t="n">
        <v>4599</v>
      </c>
      <c r="G7770" t="inlineStr">
        <is>
          <t>Wirtschaft &amp; Arbeit</t>
        </is>
      </c>
      <c r="H7770" t="inlineStr">
        <is>
          <t>Q01309</t>
        </is>
      </c>
      <c r="I7770" t="inlineStr">
        <is>
          <t>de</t>
        </is>
      </c>
      <c r="J7770" t="b">
        <v>1</v>
      </c>
      <c r="K7770" t="inlineStr">
        <is>
          <t>b4034aa8f6ef2403174f502679e0c375</t>
        </is>
      </c>
      <c r="L7770" t="inlineStr">
        <is>
          <t>b4034aa8f6ef2403174f502679e0c375</t>
        </is>
      </c>
      <c r="M7770" t="n">
        <v>408</v>
      </c>
      <c r="N7770" t="n">
        <v>408</v>
      </c>
    </row>
    <row r="7771">
      <c r="A7771" t="n">
        <v>482</v>
      </c>
      <c r="B7771" s="2" t="n">
        <v>44465</v>
      </c>
      <c r="C7771" t="n">
        <v>4167</v>
      </c>
      <c r="D7771" t="inlineStr">
        <is>
          <t>Soll sich die Stadt stärker für die Lohngleichheit zwischen Mann und Frau einsetzen (z.B. "Unterzeichnung Charta der Lohngleichheit im öffentlichen Sektor")?</t>
        </is>
      </c>
      <c r="E7771" t="inlineStr">
        <is>
          <t>options4</t>
        </is>
      </c>
      <c r="F7771" t="n">
        <v>4588</v>
      </c>
      <c r="G7771" t="inlineStr">
        <is>
          <t>Wirtschaft &amp; Arbeit</t>
        </is>
      </c>
      <c r="H7771" t="inlineStr">
        <is>
          <t>Q02498</t>
        </is>
      </c>
      <c r="I7771" t="inlineStr">
        <is>
          <t>de</t>
        </is>
      </c>
      <c r="J7771" t="b">
        <v>1</v>
      </c>
      <c r="K7771" t="inlineStr">
        <is>
          <t>b4034aa8f6ef2403174f502679e0c375</t>
        </is>
      </c>
      <c r="L7771" t="inlineStr">
        <is>
          <t>b4034aa8f6ef2403174f502679e0c375</t>
        </is>
      </c>
      <c r="M7771" t="n">
        <v>408</v>
      </c>
      <c r="N7771" t="n">
        <v>408</v>
      </c>
    </row>
    <row r="7773">
      <c r="A7773" s="1">
        <f>== Cluster 407 – 2 Fragen – alle Fragen identisch ===</f>
        <v/>
      </c>
      <c r="B7773" s="1" t="n"/>
      <c r="C7773" s="1" t="n"/>
      <c r="D7773" s="1" t="n"/>
      <c r="E7773" s="1" t="n"/>
      <c r="F7773" s="1" t="n"/>
      <c r="G7773" s="1" t="n"/>
      <c r="H7773" s="1" t="n"/>
      <c r="I7773" s="1" t="n"/>
      <c r="J7773" s="1" t="n"/>
      <c r="K7773" s="1" t="n"/>
      <c r="L7773" s="1" t="n"/>
      <c r="M7773" s="1" t="n"/>
      <c r="N7773" s="1" t="n"/>
    </row>
    <row r="7774">
      <c r="A7774" t="inlineStr">
        <is>
          <t>ID_Wahl</t>
        </is>
      </c>
      <c r="B7774" t="inlineStr">
        <is>
          <t>Datum</t>
        </is>
      </c>
      <c r="C7774" t="inlineStr">
        <is>
          <t>Frage_ID</t>
        </is>
      </c>
      <c r="D7774" t="inlineStr">
        <is>
          <t>Frage_Text</t>
        </is>
      </c>
      <c r="E7774" t="inlineStr">
        <is>
          <t>Frage_Typ</t>
        </is>
      </c>
      <c r="F7774" t="inlineStr">
        <is>
          <t>Bereich_ID</t>
        </is>
      </c>
      <c r="G7774" t="inlineStr">
        <is>
          <t>Bereich</t>
        </is>
      </c>
      <c r="H7774" t="inlineStr">
        <is>
          <t>ID_gesamt</t>
        </is>
      </c>
      <c r="I7774" t="inlineStr">
        <is>
          <t>Sprache</t>
        </is>
      </c>
      <c r="J7774" t="inlineStr">
        <is>
          <t>Duplikat</t>
        </is>
      </c>
      <c r="K7774" t="inlineStr">
        <is>
          <t>Frage_Hash</t>
        </is>
      </c>
      <c r="L7774" t="inlineStr">
        <is>
          <t>Duplikat_Gruppe</t>
        </is>
      </c>
      <c r="M7774" t="inlineStr">
        <is>
          <t>Cluster_Duplikate</t>
        </is>
      </c>
      <c r="N7774" t="inlineStr">
        <is>
          <t>Cluster_Final</t>
        </is>
      </c>
    </row>
    <row r="7775">
      <c r="A7775" t="n">
        <v>86</v>
      </c>
      <c r="B7775" s="2" t="n">
        <v>44528</v>
      </c>
      <c r="C7775" t="n">
        <v>4164</v>
      </c>
      <c r="D7775" t="inlineStr">
        <is>
          <t>Der Regierungsrat des Kantons Aargau plant eine Reduktion der Unternehmenssteuern von 18.6% auf 15.1%. Befürworten Sie dies?</t>
        </is>
      </c>
      <c r="E7775" t="inlineStr">
        <is>
          <t>options4</t>
        </is>
      </c>
      <c r="F7775" t="n">
        <v>4478</v>
      </c>
      <c r="G7775" t="inlineStr">
        <is>
          <t>Finanzen &amp; Steuern</t>
        </is>
      </c>
      <c r="H7775" t="inlineStr">
        <is>
          <t>Q01307</t>
        </is>
      </c>
      <c r="I7775" t="inlineStr">
        <is>
          <t>de</t>
        </is>
      </c>
      <c r="J7775" t="b">
        <v>1</v>
      </c>
      <c r="K7775" t="inlineStr">
        <is>
          <t>4220331a62027ac9a7aeeb3556937e01</t>
        </is>
      </c>
      <c r="L7775" t="inlineStr">
        <is>
          <t>4220331a62027ac9a7aeeb3556937e01</t>
        </is>
      </c>
      <c r="M7775" t="n">
        <v>407</v>
      </c>
      <c r="N7775" t="n">
        <v>407</v>
      </c>
    </row>
    <row r="7776">
      <c r="A7776" t="n">
        <v>482</v>
      </c>
      <c r="B7776" s="2" t="n">
        <v>44465</v>
      </c>
      <c r="C7776" t="n">
        <v>4163</v>
      </c>
      <c r="D7776" t="inlineStr">
        <is>
          <t>Der Regierungsrat des Kantons Aargau plant eine Reduktion der Unternehmenssteuern von 18.6% auf 15.1%. Befürworten Sie dies?</t>
        </is>
      </c>
      <c r="E7776" t="inlineStr">
        <is>
          <t>options4</t>
        </is>
      </c>
      <c r="F7776" t="n">
        <v>4467</v>
      </c>
      <c r="G7776" t="inlineStr">
        <is>
          <t>Finanzen &amp; Steuern</t>
        </is>
      </c>
      <c r="H7776" t="inlineStr">
        <is>
          <t>Q02496</t>
        </is>
      </c>
      <c r="I7776" t="inlineStr">
        <is>
          <t>de</t>
        </is>
      </c>
      <c r="J7776" t="b">
        <v>1</v>
      </c>
      <c r="K7776" t="inlineStr">
        <is>
          <t>4220331a62027ac9a7aeeb3556937e01</t>
        </is>
      </c>
      <c r="L7776" t="inlineStr">
        <is>
          <t>4220331a62027ac9a7aeeb3556937e01</t>
        </is>
      </c>
      <c r="M7776" t="n">
        <v>407</v>
      </c>
      <c r="N7776" t="n">
        <v>407</v>
      </c>
    </row>
    <row r="7778">
      <c r="A7778" s="1">
        <f>== Cluster 406 – 2 Fragen – alle Fragen identisch ===</f>
        <v/>
      </c>
      <c r="B7778" s="1" t="n"/>
      <c r="C7778" s="1" t="n"/>
      <c r="D7778" s="1" t="n"/>
      <c r="E7778" s="1" t="n"/>
      <c r="F7778" s="1" t="n"/>
      <c r="G7778" s="1" t="n"/>
      <c r="H7778" s="1" t="n"/>
      <c r="I7778" s="1" t="n"/>
      <c r="J7778" s="1" t="n"/>
      <c r="K7778" s="1" t="n"/>
      <c r="L7778" s="1" t="n"/>
      <c r="M7778" s="1" t="n"/>
      <c r="N7778" s="1" t="n"/>
    </row>
    <row r="7779">
      <c r="A7779" t="inlineStr">
        <is>
          <t>ID_Wahl</t>
        </is>
      </c>
      <c r="B7779" t="inlineStr">
        <is>
          <t>Datum</t>
        </is>
      </c>
      <c r="C7779" t="inlineStr">
        <is>
          <t>Frage_ID</t>
        </is>
      </c>
      <c r="D7779" t="inlineStr">
        <is>
          <t>Frage_Text</t>
        </is>
      </c>
      <c r="E7779" t="inlineStr">
        <is>
          <t>Frage_Typ</t>
        </is>
      </c>
      <c r="F7779" t="inlineStr">
        <is>
          <t>Bereich_ID</t>
        </is>
      </c>
      <c r="G7779" t="inlineStr">
        <is>
          <t>Bereich</t>
        </is>
      </c>
      <c r="H7779" t="inlineStr">
        <is>
          <t>ID_gesamt</t>
        </is>
      </c>
      <c r="I7779" t="inlineStr">
        <is>
          <t>Sprache</t>
        </is>
      </c>
      <c r="J7779" t="inlineStr">
        <is>
          <t>Duplikat</t>
        </is>
      </c>
      <c r="K7779" t="inlineStr">
        <is>
          <t>Frage_Hash</t>
        </is>
      </c>
      <c r="L7779" t="inlineStr">
        <is>
          <t>Duplikat_Gruppe</t>
        </is>
      </c>
      <c r="M7779" t="inlineStr">
        <is>
          <t>Cluster_Duplikate</t>
        </is>
      </c>
      <c r="N7779" t="inlineStr">
        <is>
          <t>Cluster_Final</t>
        </is>
      </c>
    </row>
    <row r="7780">
      <c r="A7780" t="n">
        <v>86</v>
      </c>
      <c r="B7780" s="2" t="n">
        <v>44528</v>
      </c>
      <c r="C7780" t="n">
        <v>4162</v>
      </c>
      <c r="D7780" t="inlineStr">
        <is>
          <t>Befürworten Sie die Einführung einer Schuldenbremse (bzw. Ausgabenbremse) für Lenzburg?  [Bürger/-innen-Frage]</t>
        </is>
      </c>
      <c r="E7780" t="inlineStr">
        <is>
          <t>options4</t>
        </is>
      </c>
      <c r="F7780" t="n">
        <v>4478</v>
      </c>
      <c r="G7780" t="inlineStr">
        <is>
          <t>Finanzen &amp; Steuern</t>
        </is>
      </c>
      <c r="H7780" t="inlineStr">
        <is>
          <t>Q01306</t>
        </is>
      </c>
      <c r="I7780" t="inlineStr">
        <is>
          <t>de</t>
        </is>
      </c>
      <c r="J7780" t="b">
        <v>1</v>
      </c>
      <c r="K7780" t="inlineStr">
        <is>
          <t>15184c8b0f7ebf93a52c5221efe3103c</t>
        </is>
      </c>
      <c r="L7780" t="inlineStr">
        <is>
          <t>15184c8b0f7ebf93a52c5221efe3103c</t>
        </is>
      </c>
      <c r="M7780" t="n">
        <v>406</v>
      </c>
      <c r="N7780" t="n">
        <v>406</v>
      </c>
    </row>
    <row r="7781">
      <c r="A7781" t="n">
        <v>482</v>
      </c>
      <c r="B7781" s="2" t="n">
        <v>44465</v>
      </c>
      <c r="C7781" t="n">
        <v>4161</v>
      </c>
      <c r="D7781" t="inlineStr">
        <is>
          <t>Befürworten Sie die Einführung einer Schuldenbremse (bzw. Ausgabenbremse) für Lenzburg?  [Bürger/-innen-Frage]</t>
        </is>
      </c>
      <c r="E7781" t="inlineStr">
        <is>
          <t>options4</t>
        </is>
      </c>
      <c r="F7781" t="n">
        <v>4467</v>
      </c>
      <c r="G7781" t="inlineStr">
        <is>
          <t>Finanzen &amp; Steuern</t>
        </is>
      </c>
      <c r="H7781" t="inlineStr">
        <is>
          <t>Q02495</t>
        </is>
      </c>
      <c r="I7781" t="inlineStr">
        <is>
          <t>de</t>
        </is>
      </c>
      <c r="J7781" t="b">
        <v>1</v>
      </c>
      <c r="K7781" t="inlineStr">
        <is>
          <t>15184c8b0f7ebf93a52c5221efe3103c</t>
        </is>
      </c>
      <c r="L7781" t="inlineStr">
        <is>
          <t>15184c8b0f7ebf93a52c5221efe3103c</t>
        </is>
      </c>
      <c r="M7781" t="n">
        <v>406</v>
      </c>
      <c r="N7781" t="n">
        <v>406</v>
      </c>
    </row>
    <row r="7783">
      <c r="A7783" s="1">
        <f>== Cluster 405 – 2 Fragen – alle Fragen identisch ===</f>
        <v/>
      </c>
      <c r="B7783" s="1" t="n"/>
      <c r="C7783" s="1" t="n"/>
      <c r="D7783" s="1" t="n"/>
      <c r="E7783" s="1" t="n"/>
      <c r="F7783" s="1" t="n"/>
      <c r="G7783" s="1" t="n"/>
      <c r="H7783" s="1" t="n"/>
      <c r="I7783" s="1" t="n"/>
      <c r="J7783" s="1" t="n"/>
      <c r="K7783" s="1" t="n"/>
      <c r="L7783" s="1" t="n"/>
      <c r="M7783" s="1" t="n"/>
      <c r="N7783" s="1" t="n"/>
    </row>
    <row r="7784">
      <c r="A7784" t="inlineStr">
        <is>
          <t>ID_Wahl</t>
        </is>
      </c>
      <c r="B7784" t="inlineStr">
        <is>
          <t>Datum</t>
        </is>
      </c>
      <c r="C7784" t="inlineStr">
        <is>
          <t>Frage_ID</t>
        </is>
      </c>
      <c r="D7784" t="inlineStr">
        <is>
          <t>Frage_Text</t>
        </is>
      </c>
      <c r="E7784" t="inlineStr">
        <is>
          <t>Frage_Typ</t>
        </is>
      </c>
      <c r="F7784" t="inlineStr">
        <is>
          <t>Bereich_ID</t>
        </is>
      </c>
      <c r="G7784" t="inlineStr">
        <is>
          <t>Bereich</t>
        </is>
      </c>
      <c r="H7784" t="inlineStr">
        <is>
          <t>ID_gesamt</t>
        </is>
      </c>
      <c r="I7784" t="inlineStr">
        <is>
          <t>Sprache</t>
        </is>
      </c>
      <c r="J7784" t="inlineStr">
        <is>
          <t>Duplikat</t>
        </is>
      </c>
      <c r="K7784" t="inlineStr">
        <is>
          <t>Frage_Hash</t>
        </is>
      </c>
      <c r="L7784" t="inlineStr">
        <is>
          <t>Duplikat_Gruppe</t>
        </is>
      </c>
      <c r="M7784" t="inlineStr">
        <is>
          <t>Cluster_Duplikate</t>
        </is>
      </c>
      <c r="N7784" t="inlineStr">
        <is>
          <t>Cluster_Final</t>
        </is>
      </c>
    </row>
    <row r="7785">
      <c r="A7785" t="n">
        <v>86</v>
      </c>
      <c r="B7785" s="2" t="n">
        <v>44528</v>
      </c>
      <c r="C7785" t="n">
        <v>4160</v>
      </c>
      <c r="D7785" t="inlineStr">
        <is>
          <t>Haben für Sie Steuersenkungen in Lenzburg in den nächsten vier Jahren Priorität?  [Bürger/-innen-Frage]</t>
        </is>
      </c>
      <c r="E7785" t="inlineStr">
        <is>
          <t>options4</t>
        </is>
      </c>
      <c r="F7785" t="n">
        <v>4478</v>
      </c>
      <c r="G7785" t="inlineStr">
        <is>
          <t>Finanzen &amp; Steuern</t>
        </is>
      </c>
      <c r="H7785" t="inlineStr">
        <is>
          <t>Q01305</t>
        </is>
      </c>
      <c r="I7785" t="inlineStr">
        <is>
          <t>de</t>
        </is>
      </c>
      <c r="J7785" t="b">
        <v>1</v>
      </c>
      <c r="K7785" t="inlineStr">
        <is>
          <t>9a3a96adf272213385869566437b81fe</t>
        </is>
      </c>
      <c r="L7785" t="inlineStr">
        <is>
          <t>9a3a96adf272213385869566437b81fe</t>
        </is>
      </c>
      <c r="M7785" t="n">
        <v>405</v>
      </c>
      <c r="N7785" t="n">
        <v>405</v>
      </c>
    </row>
    <row r="7786">
      <c r="A7786" t="n">
        <v>482</v>
      </c>
      <c r="B7786" s="2" t="n">
        <v>44465</v>
      </c>
      <c r="C7786" t="n">
        <v>4159</v>
      </c>
      <c r="D7786" t="inlineStr">
        <is>
          <t>Haben für Sie Steuersenkungen in Lenzburg in den nächsten vier Jahren Priorität?  [Bürger/-innen-Frage]</t>
        </is>
      </c>
      <c r="E7786" t="inlineStr">
        <is>
          <t>options4</t>
        </is>
      </c>
      <c r="F7786" t="n">
        <v>4467</v>
      </c>
      <c r="G7786" t="inlineStr">
        <is>
          <t>Finanzen &amp; Steuern</t>
        </is>
      </c>
      <c r="H7786" t="inlineStr">
        <is>
          <t>Q02494</t>
        </is>
      </c>
      <c r="I7786" t="inlineStr">
        <is>
          <t>de</t>
        </is>
      </c>
      <c r="J7786" t="b">
        <v>1</v>
      </c>
      <c r="K7786" t="inlineStr">
        <is>
          <t>9a3a96adf272213385869566437b81fe</t>
        </is>
      </c>
      <c r="L7786" t="inlineStr">
        <is>
          <t>9a3a96adf272213385869566437b81fe</t>
        </is>
      </c>
      <c r="M7786" t="n">
        <v>405</v>
      </c>
      <c r="N7786" t="n">
        <v>405</v>
      </c>
    </row>
    <row r="7788">
      <c r="A7788" s="1">
        <f>== Cluster 404 – 2 Fragen – alle Fragen identisch ===</f>
        <v/>
      </c>
      <c r="B7788" s="1" t="n"/>
      <c r="C7788" s="1" t="n"/>
      <c r="D7788" s="1" t="n"/>
      <c r="E7788" s="1" t="n"/>
      <c r="F7788" s="1" t="n"/>
      <c r="G7788" s="1" t="n"/>
      <c r="H7788" s="1" t="n"/>
      <c r="I7788" s="1" t="n"/>
      <c r="J7788" s="1" t="n"/>
      <c r="K7788" s="1" t="n"/>
      <c r="L7788" s="1" t="n"/>
      <c r="M7788" s="1" t="n"/>
      <c r="N7788" s="1" t="n"/>
    </row>
    <row r="7789">
      <c r="A7789" t="inlineStr">
        <is>
          <t>ID_Wahl</t>
        </is>
      </c>
      <c r="B7789" t="inlineStr">
        <is>
          <t>Datum</t>
        </is>
      </c>
      <c r="C7789" t="inlineStr">
        <is>
          <t>Frage_ID</t>
        </is>
      </c>
      <c r="D7789" t="inlineStr">
        <is>
          <t>Frage_Text</t>
        </is>
      </c>
      <c r="E7789" t="inlineStr">
        <is>
          <t>Frage_Typ</t>
        </is>
      </c>
      <c r="F7789" t="inlineStr">
        <is>
          <t>Bereich_ID</t>
        </is>
      </c>
      <c r="G7789" t="inlineStr">
        <is>
          <t>Bereich</t>
        </is>
      </c>
      <c r="H7789" t="inlineStr">
        <is>
          <t>ID_gesamt</t>
        </is>
      </c>
      <c r="I7789" t="inlineStr">
        <is>
          <t>Sprache</t>
        </is>
      </c>
      <c r="J7789" t="inlineStr">
        <is>
          <t>Duplikat</t>
        </is>
      </c>
      <c r="K7789" t="inlineStr">
        <is>
          <t>Frage_Hash</t>
        </is>
      </c>
      <c r="L7789" t="inlineStr">
        <is>
          <t>Duplikat_Gruppe</t>
        </is>
      </c>
      <c r="M7789" t="inlineStr">
        <is>
          <t>Cluster_Duplikate</t>
        </is>
      </c>
      <c r="N7789" t="inlineStr">
        <is>
          <t>Cluster_Final</t>
        </is>
      </c>
    </row>
    <row r="7790">
      <c r="A7790" t="n">
        <v>86</v>
      </c>
      <c r="B7790" s="2" t="n">
        <v>44528</v>
      </c>
      <c r="C7790" t="n">
        <v>4156</v>
      </c>
      <c r="D7790" t="inlineStr">
        <is>
          <t>Soll die Stadt die Belebung der Altstadt stärker fördern (z.B. durch die vereinfachte Zwischennutzung leerstehender Räumlichkeiten oder öffentlicher Plätze für Pop-Up-Galerien oder -Bars)?  [Bürger/-innen-Frage]</t>
        </is>
      </c>
      <c r="E7790" t="inlineStr">
        <is>
          <t>options4</t>
        </is>
      </c>
      <c r="F7790" t="n">
        <v>5030</v>
      </c>
      <c r="G7790" t="inlineStr">
        <is>
          <t>Gesellschaft, Kultur &amp; Ethik</t>
        </is>
      </c>
      <c r="H7790" t="inlineStr">
        <is>
          <t>Q01303</t>
        </is>
      </c>
      <c r="I7790" t="inlineStr">
        <is>
          <t>de</t>
        </is>
      </c>
      <c r="J7790" t="b">
        <v>1</v>
      </c>
      <c r="K7790" t="inlineStr">
        <is>
          <t>345399a8f2a07bc6db894b14b6fb025b</t>
        </is>
      </c>
      <c r="L7790" t="inlineStr">
        <is>
          <t>345399a8f2a07bc6db894b14b6fb025b</t>
        </is>
      </c>
      <c r="M7790" t="n">
        <v>404</v>
      </c>
      <c r="N7790" t="n">
        <v>404</v>
      </c>
    </row>
    <row r="7791">
      <c r="A7791" t="n">
        <v>482</v>
      </c>
      <c r="B7791" s="2" t="n">
        <v>44465</v>
      </c>
      <c r="C7791" t="n">
        <v>4155</v>
      </c>
      <c r="D7791" t="inlineStr">
        <is>
          <t>Soll die Stadt die Belebung der Altstadt stärker fördern (z.B. durch die vereinfachte Zwischennutzung leerstehender Räumlichkeiten oder öffentlicher Plätze für Pop-Up-Galerien oder -Bars)?  [Bürger/-innen-Frage]</t>
        </is>
      </c>
      <c r="E7791" t="inlineStr">
        <is>
          <t>options4</t>
        </is>
      </c>
      <c r="F7791" t="n">
        <v>5024</v>
      </c>
      <c r="G7791" t="inlineStr">
        <is>
          <t>Gesellschaft, Kultur &amp; Ethik</t>
        </is>
      </c>
      <c r="H7791" t="inlineStr">
        <is>
          <t>Q02492</t>
        </is>
      </c>
      <c r="I7791" t="inlineStr">
        <is>
          <t>de</t>
        </is>
      </c>
      <c r="J7791" t="b">
        <v>1</v>
      </c>
      <c r="K7791" t="inlineStr">
        <is>
          <t>345399a8f2a07bc6db894b14b6fb025b</t>
        </is>
      </c>
      <c r="L7791" t="inlineStr">
        <is>
          <t>345399a8f2a07bc6db894b14b6fb025b</t>
        </is>
      </c>
      <c r="M7791" t="n">
        <v>404</v>
      </c>
      <c r="N7791" t="n">
        <v>404</v>
      </c>
    </row>
    <row r="7793">
      <c r="A7793" s="1">
        <f>== Cluster 403 – 2 Fragen – alle Fragen identisch ===</f>
        <v/>
      </c>
      <c r="B7793" s="1" t="n"/>
      <c r="C7793" s="1" t="n"/>
      <c r="D7793" s="1" t="n"/>
      <c r="E7793" s="1" t="n"/>
      <c r="F7793" s="1" t="n"/>
      <c r="G7793" s="1" t="n"/>
      <c r="H7793" s="1" t="n"/>
      <c r="I7793" s="1" t="n"/>
      <c r="J7793" s="1" t="n"/>
      <c r="K7793" s="1" t="n"/>
      <c r="L7793" s="1" t="n"/>
      <c r="M7793" s="1" t="n"/>
      <c r="N7793" s="1" t="n"/>
    </row>
    <row r="7794">
      <c r="A7794" t="inlineStr">
        <is>
          <t>ID_Wahl</t>
        </is>
      </c>
      <c r="B7794" t="inlineStr">
        <is>
          <t>Datum</t>
        </is>
      </c>
      <c r="C7794" t="inlineStr">
        <is>
          <t>Frage_ID</t>
        </is>
      </c>
      <c r="D7794" t="inlineStr">
        <is>
          <t>Frage_Text</t>
        </is>
      </c>
      <c r="E7794" t="inlineStr">
        <is>
          <t>Frage_Typ</t>
        </is>
      </c>
      <c r="F7794" t="inlineStr">
        <is>
          <t>Bereich_ID</t>
        </is>
      </c>
      <c r="G7794" t="inlineStr">
        <is>
          <t>Bereich</t>
        </is>
      </c>
      <c r="H7794" t="inlineStr">
        <is>
          <t>ID_gesamt</t>
        </is>
      </c>
      <c r="I7794" t="inlineStr">
        <is>
          <t>Sprache</t>
        </is>
      </c>
      <c r="J7794" t="inlineStr">
        <is>
          <t>Duplikat</t>
        </is>
      </c>
      <c r="K7794" t="inlineStr">
        <is>
          <t>Frage_Hash</t>
        </is>
      </c>
      <c r="L7794" t="inlineStr">
        <is>
          <t>Duplikat_Gruppe</t>
        </is>
      </c>
      <c r="M7794" t="inlineStr">
        <is>
          <t>Cluster_Duplikate</t>
        </is>
      </c>
      <c r="N7794" t="inlineStr">
        <is>
          <t>Cluster_Final</t>
        </is>
      </c>
    </row>
    <row r="7795">
      <c r="A7795" t="n">
        <v>86</v>
      </c>
      <c r="B7795" s="2" t="n">
        <v>44528</v>
      </c>
      <c r="C7795" t="n">
        <v>4154</v>
      </c>
      <c r="D7795" t="inlineStr">
        <is>
          <t>Soll die Stadt mehr finanzielle Mittel für Kulturschaffende zur Verfügung stellen?  [Bürger/-innen-Frage]</t>
        </is>
      </c>
      <c r="E7795" t="inlineStr">
        <is>
          <t>options4</t>
        </is>
      </c>
      <c r="F7795" t="n">
        <v>5030</v>
      </c>
      <c r="G7795" t="inlineStr">
        <is>
          <t>Gesellschaft, Kultur &amp; Ethik</t>
        </is>
      </c>
      <c r="H7795" t="inlineStr">
        <is>
          <t>Q01302</t>
        </is>
      </c>
      <c r="I7795" t="inlineStr">
        <is>
          <t>de</t>
        </is>
      </c>
      <c r="J7795" t="b">
        <v>1</v>
      </c>
      <c r="K7795" t="inlineStr">
        <is>
          <t>5bc2d3066b46e3dc36ec723976c74474</t>
        </is>
      </c>
      <c r="L7795" t="inlineStr">
        <is>
          <t>5bc2d3066b46e3dc36ec723976c74474</t>
        </is>
      </c>
      <c r="M7795" t="n">
        <v>403</v>
      </c>
      <c r="N7795" t="n">
        <v>403</v>
      </c>
    </row>
    <row r="7796">
      <c r="A7796" t="n">
        <v>482</v>
      </c>
      <c r="B7796" s="2" t="n">
        <v>44465</v>
      </c>
      <c r="C7796" t="n">
        <v>4153</v>
      </c>
      <c r="D7796" t="inlineStr">
        <is>
          <t>Soll die Stadt mehr finanzielle Mittel für Kulturschaffende zur Verfügung stellen?  [Bürger/-innen-Frage]</t>
        </is>
      </c>
      <c r="E7796" t="inlineStr">
        <is>
          <t>options4</t>
        </is>
      </c>
      <c r="F7796" t="n">
        <v>5024</v>
      </c>
      <c r="G7796" t="inlineStr">
        <is>
          <t>Gesellschaft, Kultur &amp; Ethik</t>
        </is>
      </c>
      <c r="H7796" t="inlineStr">
        <is>
          <t>Q02491</t>
        </is>
      </c>
      <c r="I7796" t="inlineStr">
        <is>
          <t>de</t>
        </is>
      </c>
      <c r="J7796" t="b">
        <v>1</v>
      </c>
      <c r="K7796" t="inlineStr">
        <is>
          <t>5bc2d3066b46e3dc36ec723976c74474</t>
        </is>
      </c>
      <c r="L7796" t="inlineStr">
        <is>
          <t>5bc2d3066b46e3dc36ec723976c74474</t>
        </is>
      </c>
      <c r="M7796" t="n">
        <v>403</v>
      </c>
      <c r="N7796" t="n">
        <v>403</v>
      </c>
    </row>
    <row r="7798">
      <c r="A7798" s="1">
        <f>== Cluster 402 – 2 Fragen – alle Fragen identisch ===</f>
        <v/>
      </c>
      <c r="B7798" s="1" t="n"/>
      <c r="C7798" s="1" t="n"/>
      <c r="D7798" s="1" t="n"/>
      <c r="E7798" s="1" t="n"/>
      <c r="F7798" s="1" t="n"/>
      <c r="G7798" s="1" t="n"/>
      <c r="H7798" s="1" t="n"/>
      <c r="I7798" s="1" t="n"/>
      <c r="J7798" s="1" t="n"/>
      <c r="K7798" s="1" t="n"/>
      <c r="L7798" s="1" t="n"/>
      <c r="M7798" s="1" t="n"/>
      <c r="N7798" s="1" t="n"/>
    </row>
    <row r="7799">
      <c r="A7799" t="inlineStr">
        <is>
          <t>ID_Wahl</t>
        </is>
      </c>
      <c r="B7799" t="inlineStr">
        <is>
          <t>Datum</t>
        </is>
      </c>
      <c r="C7799" t="inlineStr">
        <is>
          <t>Frage_ID</t>
        </is>
      </c>
      <c r="D7799" t="inlineStr">
        <is>
          <t>Frage_Text</t>
        </is>
      </c>
      <c r="E7799" t="inlineStr">
        <is>
          <t>Frage_Typ</t>
        </is>
      </c>
      <c r="F7799" t="inlineStr">
        <is>
          <t>Bereich_ID</t>
        </is>
      </c>
      <c r="G7799" t="inlineStr">
        <is>
          <t>Bereich</t>
        </is>
      </c>
      <c r="H7799" t="inlineStr">
        <is>
          <t>ID_gesamt</t>
        </is>
      </c>
      <c r="I7799" t="inlineStr">
        <is>
          <t>Sprache</t>
        </is>
      </c>
      <c r="J7799" t="inlineStr">
        <is>
          <t>Duplikat</t>
        </is>
      </c>
      <c r="K7799" t="inlineStr">
        <is>
          <t>Frage_Hash</t>
        </is>
      </c>
      <c r="L7799" t="inlineStr">
        <is>
          <t>Duplikat_Gruppe</t>
        </is>
      </c>
      <c r="M7799" t="inlineStr">
        <is>
          <t>Cluster_Duplikate</t>
        </is>
      </c>
      <c r="N7799" t="inlineStr">
        <is>
          <t>Cluster_Final</t>
        </is>
      </c>
    </row>
    <row r="7800">
      <c r="A7800" t="n">
        <v>86</v>
      </c>
      <c r="B7800" s="2" t="n">
        <v>44528</v>
      </c>
      <c r="C7800" t="n">
        <v>4152</v>
      </c>
      <c r="D7800" t="inlineStr">
        <is>
          <t>Befürworten Sie die Ehe für gleichgeschlechtliche Paare und die damit verbundene rechtliche Gleichstellung (bspw. bei Einbürgerungen, Adoption und Fortpflanzungsmedizin, Referendumsabstimmung vom 26. September)?</t>
        </is>
      </c>
      <c r="E7800" t="inlineStr">
        <is>
          <t>options4</t>
        </is>
      </c>
      <c r="F7800" t="n">
        <v>5030</v>
      </c>
      <c r="G7800" t="inlineStr">
        <is>
          <t>Gesellschaft, Kultur &amp; Ethik</t>
        </is>
      </c>
      <c r="H7800" t="inlineStr">
        <is>
          <t>Q01301</t>
        </is>
      </c>
      <c r="I7800" t="inlineStr">
        <is>
          <t>de</t>
        </is>
      </c>
      <c r="J7800" t="b">
        <v>1</v>
      </c>
      <c r="K7800" t="inlineStr">
        <is>
          <t>8d0c1a829a18bcf70bdf2d994e11f8de</t>
        </is>
      </c>
      <c r="L7800" t="inlineStr">
        <is>
          <t>8d0c1a829a18bcf70bdf2d994e11f8de</t>
        </is>
      </c>
      <c r="M7800" t="n">
        <v>402</v>
      </c>
      <c r="N7800" t="n">
        <v>402</v>
      </c>
    </row>
    <row r="7801">
      <c r="A7801" t="n">
        <v>482</v>
      </c>
      <c r="B7801" s="2" t="n">
        <v>44465</v>
      </c>
      <c r="C7801" t="n">
        <v>4151</v>
      </c>
      <c r="D7801" t="inlineStr">
        <is>
          <t>Befürworten Sie die Ehe für gleichgeschlechtliche Paare und die damit verbundene rechtliche Gleichstellung (bspw. bei Einbürgerungen, Adoption und Fortpflanzungsmedizin, Referendumsabstimmung vom 26. September)?</t>
        </is>
      </c>
      <c r="E7801" t="inlineStr">
        <is>
          <t>options4</t>
        </is>
      </c>
      <c r="F7801" t="n">
        <v>5024</v>
      </c>
      <c r="G7801" t="inlineStr">
        <is>
          <t>Gesellschaft, Kultur &amp; Ethik</t>
        </is>
      </c>
      <c r="H7801" t="inlineStr">
        <is>
          <t>Q02490</t>
        </is>
      </c>
      <c r="I7801" t="inlineStr">
        <is>
          <t>de</t>
        </is>
      </c>
      <c r="J7801" t="b">
        <v>1</v>
      </c>
      <c r="K7801" t="inlineStr">
        <is>
          <t>8d0c1a829a18bcf70bdf2d994e11f8de</t>
        </is>
      </c>
      <c r="L7801" t="inlineStr">
        <is>
          <t>8d0c1a829a18bcf70bdf2d994e11f8de</t>
        </is>
      </c>
      <c r="M7801" t="n">
        <v>402</v>
      </c>
      <c r="N7801" t="n">
        <v>402</v>
      </c>
    </row>
    <row r="7803">
      <c r="A7803" s="1">
        <f>== Cluster 577 – 2 Fragen – alle Fragen identisch ===</f>
        <v/>
      </c>
      <c r="B7803" s="1" t="n"/>
      <c r="C7803" s="1" t="n"/>
      <c r="D7803" s="1" t="n"/>
      <c r="E7803" s="1" t="n"/>
      <c r="F7803" s="1" t="n"/>
      <c r="G7803" s="1" t="n"/>
      <c r="H7803" s="1" t="n"/>
      <c r="I7803" s="1" t="n"/>
      <c r="J7803" s="1" t="n"/>
      <c r="K7803" s="1" t="n"/>
      <c r="L7803" s="1" t="n"/>
      <c r="M7803" s="1" t="n"/>
      <c r="N7803" s="1" t="n"/>
    </row>
    <row r="7804">
      <c r="A7804" t="inlineStr">
        <is>
          <t>ID_Wahl</t>
        </is>
      </c>
      <c r="B7804" t="inlineStr">
        <is>
          <t>Datum</t>
        </is>
      </c>
      <c r="C7804" t="inlineStr">
        <is>
          <t>Frage_ID</t>
        </is>
      </c>
      <c r="D7804" t="inlineStr">
        <is>
          <t>Frage_Text</t>
        </is>
      </c>
      <c r="E7804" t="inlineStr">
        <is>
          <t>Frage_Typ</t>
        </is>
      </c>
      <c r="F7804" t="inlineStr">
        <is>
          <t>Bereich_ID</t>
        </is>
      </c>
      <c r="G7804" t="inlineStr">
        <is>
          <t>Bereich</t>
        </is>
      </c>
      <c r="H7804" t="inlineStr">
        <is>
          <t>ID_gesamt</t>
        </is>
      </c>
      <c r="I7804" t="inlineStr">
        <is>
          <t>Sprache</t>
        </is>
      </c>
      <c r="J7804" t="inlineStr">
        <is>
          <t>Duplikat</t>
        </is>
      </c>
      <c r="K7804" t="inlineStr">
        <is>
          <t>Frage_Hash</t>
        </is>
      </c>
      <c r="L7804" t="inlineStr">
        <is>
          <t>Duplikat_Gruppe</t>
        </is>
      </c>
      <c r="M7804" t="inlineStr">
        <is>
          <t>Cluster_Duplikate</t>
        </is>
      </c>
      <c r="N7804" t="inlineStr">
        <is>
          <t>Cluster_Final</t>
        </is>
      </c>
    </row>
    <row r="7805">
      <c r="A7805" t="n">
        <v>1112</v>
      </c>
      <c r="B7805" s="2" t="n">
        <v>45557</v>
      </c>
      <c r="C7805" t="n">
        <v>32829</v>
      </c>
      <c r="D7805" t="inlineStr">
        <is>
          <t>Soll das Bettelverbot an öffentlichen Plätzen aufgehoben werden?</t>
        </is>
      </c>
      <c r="E7805" t="inlineStr">
        <is>
          <t>options4</t>
        </is>
      </c>
      <c r="F7805" t="n">
        <v>11593</v>
      </c>
      <c r="G7805" t="inlineStr">
        <is>
          <t>Sicherheit &amp; Polizei</t>
        </is>
      </c>
      <c r="H7805" t="inlineStr">
        <is>
          <t>Q03163</t>
        </is>
      </c>
      <c r="I7805" t="inlineStr">
        <is>
          <t>de</t>
        </is>
      </c>
      <c r="J7805" t="b">
        <v>1</v>
      </c>
      <c r="K7805" t="inlineStr">
        <is>
          <t>1af2f898e1dcdc942445a3cdeaef65a0</t>
        </is>
      </c>
      <c r="L7805" t="inlineStr">
        <is>
          <t>1af2f898e1dcdc942445a3cdeaef65a0</t>
        </is>
      </c>
      <c r="M7805" t="n">
        <v>577</v>
      </c>
      <c r="N7805" t="n">
        <v>577</v>
      </c>
    </row>
    <row r="7806">
      <c r="A7806" t="n">
        <v>1122</v>
      </c>
      <c r="B7806" s="2" t="n">
        <v>45557</v>
      </c>
      <c r="C7806" t="n">
        <v>32781</v>
      </c>
      <c r="D7806" t="inlineStr">
        <is>
          <t>Soll das Bettelverbot an öffentlichen Plätzen aufgehoben werden?</t>
        </is>
      </c>
      <c r="E7806" t="inlineStr">
        <is>
          <t>options4</t>
        </is>
      </c>
      <c r="F7806" t="n">
        <v>11581</v>
      </c>
      <c r="G7806" t="inlineStr">
        <is>
          <t>Sicherheit &amp; Polizei</t>
        </is>
      </c>
      <c r="H7806" t="inlineStr">
        <is>
          <t>Q03356</t>
        </is>
      </c>
      <c r="I7806" t="inlineStr">
        <is>
          <t>de</t>
        </is>
      </c>
      <c r="J7806" t="b">
        <v>1</v>
      </c>
      <c r="K7806" t="inlineStr">
        <is>
          <t>1af2f898e1dcdc942445a3cdeaef65a0</t>
        </is>
      </c>
      <c r="L7806" t="inlineStr">
        <is>
          <t>1af2f898e1dcdc942445a3cdeaef65a0</t>
        </is>
      </c>
      <c r="M7806" t="n">
        <v>577</v>
      </c>
      <c r="N7806" t="n">
        <v>577</v>
      </c>
    </row>
    <row r="7808">
      <c r="A7808" s="1">
        <f>== Cluster 597 – 2 Fragen – alle Fragen identisch ===</f>
        <v/>
      </c>
      <c r="B7808" s="1" t="n"/>
      <c r="C7808" s="1" t="n"/>
      <c r="D7808" s="1" t="n"/>
      <c r="E7808" s="1" t="n"/>
      <c r="F7808" s="1" t="n"/>
      <c r="G7808" s="1" t="n"/>
      <c r="H7808" s="1" t="n"/>
      <c r="I7808" s="1" t="n"/>
      <c r="J7808" s="1" t="n"/>
      <c r="K7808" s="1" t="n"/>
      <c r="L7808" s="1" t="n"/>
      <c r="M7808" s="1" t="n"/>
      <c r="N7808" s="1" t="n"/>
    </row>
    <row r="7809">
      <c r="A7809" t="inlineStr">
        <is>
          <t>ID_Wahl</t>
        </is>
      </c>
      <c r="B7809" t="inlineStr">
        <is>
          <t>Datum</t>
        </is>
      </c>
      <c r="C7809" t="inlineStr">
        <is>
          <t>Frage_ID</t>
        </is>
      </c>
      <c r="D7809" t="inlineStr">
        <is>
          <t>Frage_Text</t>
        </is>
      </c>
      <c r="E7809" t="inlineStr">
        <is>
          <t>Frage_Typ</t>
        </is>
      </c>
      <c r="F7809" t="inlineStr">
        <is>
          <t>Bereich_ID</t>
        </is>
      </c>
      <c r="G7809" t="inlineStr">
        <is>
          <t>Bereich</t>
        </is>
      </c>
      <c r="H7809" t="inlineStr">
        <is>
          <t>ID_gesamt</t>
        </is>
      </c>
      <c r="I7809" t="inlineStr">
        <is>
          <t>Sprache</t>
        </is>
      </c>
      <c r="J7809" t="inlineStr">
        <is>
          <t>Duplikat</t>
        </is>
      </c>
      <c r="K7809" t="inlineStr">
        <is>
          <t>Frage_Hash</t>
        </is>
      </c>
      <c r="L7809" t="inlineStr">
        <is>
          <t>Duplikat_Gruppe</t>
        </is>
      </c>
      <c r="M7809" t="inlineStr">
        <is>
          <t>Cluster_Duplikate</t>
        </is>
      </c>
      <c r="N7809" t="inlineStr">
        <is>
          <t>Cluster_Final</t>
        </is>
      </c>
    </row>
    <row r="7810">
      <c r="A7810" t="n">
        <v>1131</v>
      </c>
      <c r="B7810" s="2" t="n">
        <v>45620</v>
      </c>
      <c r="C7810" t="n">
        <v>33112</v>
      </c>
      <c r="D7810" t="inlineStr">
        <is>
          <t>Eine kantonale Volksinitiative (Solar-Initiative) fordert, dass bei Neubauten und Renovierungen eine Solarpflicht besteht (mit Ausnahmen). Befürworten Sie dies?</t>
        </is>
      </c>
      <c r="E7810" t="inlineStr">
        <is>
          <t>options4</t>
        </is>
      </c>
      <c r="F7810" t="n">
        <v>11661</v>
      </c>
      <c r="G7810" t="inlineStr">
        <is>
          <t>Umwelt &amp; Energie</t>
        </is>
      </c>
      <c r="H7810" t="inlineStr">
        <is>
          <t>Q03542</t>
        </is>
      </c>
      <c r="I7810" t="inlineStr">
        <is>
          <t>de</t>
        </is>
      </c>
      <c r="J7810" t="b">
        <v>1</v>
      </c>
      <c r="K7810" t="inlineStr">
        <is>
          <t>f936834e3e63ed3ab0f215972c7b3bec</t>
        </is>
      </c>
      <c r="L7810" t="inlineStr">
        <is>
          <t>f936834e3e63ed3ab0f215972c7b3bec</t>
        </is>
      </c>
      <c r="M7810" t="n">
        <v>597</v>
      </c>
      <c r="N7810" t="n">
        <v>597</v>
      </c>
    </row>
    <row r="7811">
      <c r="A7811" t="n">
        <v>1132</v>
      </c>
      <c r="B7811" s="2" t="n">
        <v>45620</v>
      </c>
      <c r="C7811" t="n">
        <v>33018</v>
      </c>
      <c r="D7811" t="inlineStr">
        <is>
          <t>Eine kantonale Volksinitiative (Solar-Initiative) fordert, dass bei Neubauten und Renovierungen eine Solarpflicht besteht (mit Ausnahmen). Befürworten Sie dies?</t>
        </is>
      </c>
      <c r="E7811" t="inlineStr">
        <is>
          <t>options4</t>
        </is>
      </c>
      <c r="F7811" t="n">
        <v>11637</v>
      </c>
      <c r="G7811" t="inlineStr">
        <is>
          <t>Umwelt &amp; Energie</t>
        </is>
      </c>
      <c r="H7811" t="inlineStr">
        <is>
          <t>Q03593</t>
        </is>
      </c>
      <c r="I7811" t="inlineStr">
        <is>
          <t>de</t>
        </is>
      </c>
      <c r="J7811" t="b">
        <v>1</v>
      </c>
      <c r="K7811" t="inlineStr">
        <is>
          <t>f936834e3e63ed3ab0f215972c7b3bec</t>
        </is>
      </c>
      <c r="L7811" t="inlineStr">
        <is>
          <t>f936834e3e63ed3ab0f215972c7b3bec</t>
        </is>
      </c>
      <c r="M7811" t="n">
        <v>597</v>
      </c>
      <c r="N7811" t="n">
        <v>597</v>
      </c>
    </row>
    <row r="7813">
      <c r="A7813" s="1">
        <f>== Cluster 596 – 2 Fragen – alle Fragen identisch ===</f>
        <v/>
      </c>
      <c r="B7813" s="1" t="n"/>
      <c r="C7813" s="1" t="n"/>
      <c r="D7813" s="1" t="n"/>
      <c r="E7813" s="1" t="n"/>
      <c r="F7813" s="1" t="n"/>
      <c r="G7813" s="1" t="n"/>
      <c r="H7813" s="1" t="n"/>
      <c r="I7813" s="1" t="n"/>
      <c r="J7813" s="1" t="n"/>
      <c r="K7813" s="1" t="n"/>
      <c r="L7813" s="1" t="n"/>
      <c r="M7813" s="1" t="n"/>
      <c r="N7813" s="1" t="n"/>
    </row>
    <row r="7814">
      <c r="A7814" t="inlineStr">
        <is>
          <t>ID_Wahl</t>
        </is>
      </c>
      <c r="B7814" t="inlineStr">
        <is>
          <t>Datum</t>
        </is>
      </c>
      <c r="C7814" t="inlineStr">
        <is>
          <t>Frage_ID</t>
        </is>
      </c>
      <c r="D7814" t="inlineStr">
        <is>
          <t>Frage_Text</t>
        </is>
      </c>
      <c r="E7814" t="inlineStr">
        <is>
          <t>Frage_Typ</t>
        </is>
      </c>
      <c r="F7814" t="inlineStr">
        <is>
          <t>Bereich_ID</t>
        </is>
      </c>
      <c r="G7814" t="inlineStr">
        <is>
          <t>Bereich</t>
        </is>
      </c>
      <c r="H7814" t="inlineStr">
        <is>
          <t>ID_gesamt</t>
        </is>
      </c>
      <c r="I7814" t="inlineStr">
        <is>
          <t>Sprache</t>
        </is>
      </c>
      <c r="J7814" t="inlineStr">
        <is>
          <t>Duplikat</t>
        </is>
      </c>
      <c r="K7814" t="inlineStr">
        <is>
          <t>Frage_Hash</t>
        </is>
      </c>
      <c r="L7814" t="inlineStr">
        <is>
          <t>Duplikat_Gruppe</t>
        </is>
      </c>
      <c r="M7814" t="inlineStr">
        <is>
          <t>Cluster_Duplikate</t>
        </is>
      </c>
      <c r="N7814" t="inlineStr">
        <is>
          <t>Cluster_Final</t>
        </is>
      </c>
    </row>
    <row r="7815">
      <c r="A7815" t="n">
        <v>1129</v>
      </c>
      <c r="B7815" s="2" t="n">
        <v>45620</v>
      </c>
      <c r="C7815" t="n">
        <v>33075</v>
      </c>
      <c r="D7815" t="inlineStr">
        <is>
          <t>Würden Sie einen Ausbau der Videoüberwachung (z.B. an Bahnhöfen, bei Schulen und Unterführungen) begrüssen?</t>
        </is>
      </c>
      <c r="E7815" t="inlineStr">
        <is>
          <t>options4</t>
        </is>
      </c>
      <c r="F7815" t="n">
        <v>11652</v>
      </c>
      <c r="G7815" t="inlineStr">
        <is>
          <t>Sicherheit &amp; Polizei</t>
        </is>
      </c>
      <c r="H7815" t="inlineStr">
        <is>
          <t>Q03505</t>
        </is>
      </c>
      <c r="I7815" t="inlineStr">
        <is>
          <t>de</t>
        </is>
      </c>
      <c r="J7815" t="b">
        <v>1</v>
      </c>
      <c r="K7815" t="inlineStr">
        <is>
          <t>4210a0f4942813f63659eb4fe98d089b</t>
        </is>
      </c>
      <c r="L7815" t="inlineStr">
        <is>
          <t>4210a0f4942813f63659eb4fe98d089b</t>
        </is>
      </c>
      <c r="M7815" t="n">
        <v>596</v>
      </c>
      <c r="N7815" t="n">
        <v>596</v>
      </c>
    </row>
    <row r="7816">
      <c r="A7816" t="n">
        <v>1131</v>
      </c>
      <c r="B7816" s="2" t="n">
        <v>45620</v>
      </c>
      <c r="C7816" t="n">
        <v>33124</v>
      </c>
      <c r="D7816" t="inlineStr">
        <is>
          <t>Würden Sie einen Ausbau der Videoüberwachung (z.B. an Bahnhöfen, bei Schulen und Unterführungen) begrüssen?</t>
        </is>
      </c>
      <c r="E7816" t="inlineStr">
        <is>
          <t>options4</t>
        </is>
      </c>
      <c r="F7816" t="n">
        <v>11664</v>
      </c>
      <c r="G7816" t="inlineStr">
        <is>
          <t>Sicherheit &amp; Polizei</t>
        </is>
      </c>
      <c r="H7816" t="inlineStr">
        <is>
          <t>Q03554</t>
        </is>
      </c>
      <c r="I7816" t="inlineStr">
        <is>
          <t>de</t>
        </is>
      </c>
      <c r="J7816" t="b">
        <v>1</v>
      </c>
      <c r="K7816" t="inlineStr">
        <is>
          <t>4210a0f4942813f63659eb4fe98d089b</t>
        </is>
      </c>
      <c r="L7816" t="inlineStr">
        <is>
          <t>4210a0f4942813f63659eb4fe98d089b</t>
        </is>
      </c>
      <c r="M7816" t="n">
        <v>596</v>
      </c>
      <c r="N7816" t="n">
        <v>596</v>
      </c>
    </row>
    <row r="7818">
      <c r="A7818" s="1">
        <f>== Cluster 595 – 2 Fragen – alle Fragen identisch ===</f>
        <v/>
      </c>
      <c r="B7818" s="1" t="n"/>
      <c r="C7818" s="1" t="n"/>
      <c r="D7818" s="1" t="n"/>
      <c r="E7818" s="1" t="n"/>
      <c r="F7818" s="1" t="n"/>
      <c r="G7818" s="1" t="n"/>
      <c r="H7818" s="1" t="n"/>
      <c r="I7818" s="1" t="n"/>
      <c r="J7818" s="1" t="n"/>
      <c r="K7818" s="1" t="n"/>
      <c r="L7818" s="1" t="n"/>
      <c r="M7818" s="1" t="n"/>
      <c r="N7818" s="1" t="n"/>
    </row>
    <row r="7819">
      <c r="A7819" t="inlineStr">
        <is>
          <t>ID_Wahl</t>
        </is>
      </c>
      <c r="B7819" t="inlineStr">
        <is>
          <t>Datum</t>
        </is>
      </c>
      <c r="C7819" t="inlineStr">
        <is>
          <t>Frage_ID</t>
        </is>
      </c>
      <c r="D7819" t="inlineStr">
        <is>
          <t>Frage_Text</t>
        </is>
      </c>
      <c r="E7819" t="inlineStr">
        <is>
          <t>Frage_Typ</t>
        </is>
      </c>
      <c r="F7819" t="inlineStr">
        <is>
          <t>Bereich_ID</t>
        </is>
      </c>
      <c r="G7819" t="inlineStr">
        <is>
          <t>Bereich</t>
        </is>
      </c>
      <c r="H7819" t="inlineStr">
        <is>
          <t>ID_gesamt</t>
        </is>
      </c>
      <c r="I7819" t="inlineStr">
        <is>
          <t>Sprache</t>
        </is>
      </c>
      <c r="J7819" t="inlineStr">
        <is>
          <t>Duplikat</t>
        </is>
      </c>
      <c r="K7819" t="inlineStr">
        <is>
          <t>Frage_Hash</t>
        </is>
      </c>
      <c r="L7819" t="inlineStr">
        <is>
          <t>Duplikat_Gruppe</t>
        </is>
      </c>
      <c r="M7819" t="inlineStr">
        <is>
          <t>Cluster_Duplikate</t>
        </is>
      </c>
      <c r="N7819" t="inlineStr">
        <is>
          <t>Cluster_Final</t>
        </is>
      </c>
    </row>
    <row r="7820">
      <c r="A7820" t="n">
        <v>1129</v>
      </c>
      <c r="B7820" s="2" t="n">
        <v>45620</v>
      </c>
      <c r="C7820" t="n">
        <v>33052</v>
      </c>
      <c r="D7820" t="inlineStr">
        <is>
          <t>Befürworten Sie eine Erhöhung der kommunalen Steuern (Steuerfusserhöhung) für natürliche Personen angesichts bevorstehender Investitionen und Defizite?</t>
        </is>
      </c>
      <c r="E7820" t="inlineStr">
        <is>
          <t>options4</t>
        </is>
      </c>
      <c r="F7820" t="n">
        <v>11646</v>
      </c>
      <c r="G7820" t="inlineStr">
        <is>
          <t>Finanzen &amp; Steuern</t>
        </is>
      </c>
      <c r="H7820" t="inlineStr">
        <is>
          <t>Q03482</t>
        </is>
      </c>
      <c r="I7820" t="inlineStr">
        <is>
          <t>de</t>
        </is>
      </c>
      <c r="J7820" t="b">
        <v>1</v>
      </c>
      <c r="K7820" t="inlineStr">
        <is>
          <t>14e5d2980db2112fe15fc63aec1a9f90</t>
        </is>
      </c>
      <c r="L7820" t="inlineStr">
        <is>
          <t>14e5d2980db2112fe15fc63aec1a9f90</t>
        </is>
      </c>
      <c r="M7820" t="n">
        <v>595</v>
      </c>
      <c r="N7820" t="n">
        <v>595</v>
      </c>
    </row>
    <row r="7821">
      <c r="A7821" t="n">
        <v>1132</v>
      </c>
      <c r="B7821" s="2" t="n">
        <v>45620</v>
      </c>
      <c r="C7821" t="n">
        <v>33001</v>
      </c>
      <c r="D7821" t="inlineStr">
        <is>
          <t>Befürworten Sie eine Erhöhung der kommunalen Steuern (Steuerfusserhöhung) für natürliche Personen angesichts bevorstehender Investitionen und Defizite?</t>
        </is>
      </c>
      <c r="E7821" t="inlineStr">
        <is>
          <t>options4</t>
        </is>
      </c>
      <c r="F7821" t="n">
        <v>11634</v>
      </c>
      <c r="G7821" t="inlineStr">
        <is>
          <t>Finanzen &amp; Steuern</t>
        </is>
      </c>
      <c r="H7821" t="inlineStr">
        <is>
          <t>Q03576</t>
        </is>
      </c>
      <c r="I7821" t="inlineStr">
        <is>
          <t>de</t>
        </is>
      </c>
      <c r="J7821" t="b">
        <v>1</v>
      </c>
      <c r="K7821" t="inlineStr">
        <is>
          <t>14e5d2980db2112fe15fc63aec1a9f90</t>
        </is>
      </c>
      <c r="L7821" t="inlineStr">
        <is>
          <t>14e5d2980db2112fe15fc63aec1a9f90</t>
        </is>
      </c>
      <c r="M7821" t="n">
        <v>595</v>
      </c>
      <c r="N7821" t="n">
        <v>595</v>
      </c>
    </row>
    <row r="7823">
      <c r="A7823" s="1">
        <f>== Cluster 594 – 2 Fragen – alle Fragen identisch ===</f>
        <v/>
      </c>
      <c r="B7823" s="1" t="n"/>
      <c r="C7823" s="1" t="n"/>
      <c r="D7823" s="1" t="n"/>
      <c r="E7823" s="1" t="n"/>
      <c r="F7823" s="1" t="n"/>
      <c r="G7823" s="1" t="n"/>
      <c r="H7823" s="1" t="n"/>
      <c r="I7823" s="1" t="n"/>
      <c r="J7823" s="1" t="n"/>
      <c r="K7823" s="1" t="n"/>
      <c r="L7823" s="1" t="n"/>
      <c r="M7823" s="1" t="n"/>
      <c r="N7823" s="1" t="n"/>
    </row>
    <row r="7824">
      <c r="A7824" t="inlineStr">
        <is>
          <t>ID_Wahl</t>
        </is>
      </c>
      <c r="B7824" t="inlineStr">
        <is>
          <t>Datum</t>
        </is>
      </c>
      <c r="C7824" t="inlineStr">
        <is>
          <t>Frage_ID</t>
        </is>
      </c>
      <c r="D7824" t="inlineStr">
        <is>
          <t>Frage_Text</t>
        </is>
      </c>
      <c r="E7824" t="inlineStr">
        <is>
          <t>Frage_Typ</t>
        </is>
      </c>
      <c r="F7824" t="inlineStr">
        <is>
          <t>Bereich_ID</t>
        </is>
      </c>
      <c r="G7824" t="inlineStr">
        <is>
          <t>Bereich</t>
        </is>
      </c>
      <c r="H7824" t="inlineStr">
        <is>
          <t>ID_gesamt</t>
        </is>
      </c>
      <c r="I7824" t="inlineStr">
        <is>
          <t>Sprache</t>
        </is>
      </c>
      <c r="J7824" t="inlineStr">
        <is>
          <t>Duplikat</t>
        </is>
      </c>
      <c r="K7824" t="inlineStr">
        <is>
          <t>Frage_Hash</t>
        </is>
      </c>
      <c r="L7824" t="inlineStr">
        <is>
          <t>Duplikat_Gruppe</t>
        </is>
      </c>
      <c r="M7824" t="inlineStr">
        <is>
          <t>Cluster_Duplikate</t>
        </is>
      </c>
      <c r="N7824" t="inlineStr">
        <is>
          <t>Cluster_Final</t>
        </is>
      </c>
    </row>
    <row r="7825">
      <c r="A7825" t="n">
        <v>1129</v>
      </c>
      <c r="B7825" s="2" t="n">
        <v>45620</v>
      </c>
      <c r="C7825" t="n">
        <v>33043</v>
      </c>
      <c r="D7825" t="inlineStr">
        <is>
          <t>Sollen Kinder, die nicht Deutsch als Muttersprache haben, zuerst in separaten Klassen unterrichtet werden (vor Integration in Regelklasse)?</t>
        </is>
      </c>
      <c r="E7825" t="inlineStr">
        <is>
          <t>options4</t>
        </is>
      </c>
      <c r="F7825" t="n">
        <v>11643</v>
      </c>
      <c r="G7825" t="inlineStr">
        <is>
          <t>Schule &amp; Bildung</t>
        </is>
      </c>
      <c r="H7825" t="inlineStr">
        <is>
          <t>Q03473</t>
        </is>
      </c>
      <c r="I7825" t="inlineStr">
        <is>
          <t>de</t>
        </is>
      </c>
      <c r="J7825" t="b">
        <v>1</v>
      </c>
      <c r="K7825" t="inlineStr">
        <is>
          <t>5f0002134f297eccaa36c3b8e2c16e66</t>
        </is>
      </c>
      <c r="L7825" t="inlineStr">
        <is>
          <t>5f0002134f297eccaa36c3b8e2c16e66</t>
        </is>
      </c>
      <c r="M7825" t="n">
        <v>594</v>
      </c>
      <c r="N7825" t="n">
        <v>594</v>
      </c>
    </row>
    <row r="7826">
      <c r="A7826" t="n">
        <v>1131</v>
      </c>
      <c r="B7826" s="2" t="n">
        <v>45620</v>
      </c>
      <c r="C7826" t="n">
        <v>33087</v>
      </c>
      <c r="D7826" t="inlineStr">
        <is>
          <t>Sollen Kinder, die nicht Deutsch als Muttersprache haben, zuerst in separaten Klassen unterrichtet werden (vor Integration in Regelklasse)?</t>
        </is>
      </c>
      <c r="E7826" t="inlineStr">
        <is>
          <t>options4</t>
        </is>
      </c>
      <c r="F7826" t="n">
        <v>11655</v>
      </c>
      <c r="G7826" t="inlineStr">
        <is>
          <t>Schule &amp; Bildung</t>
        </is>
      </c>
      <c r="H7826" t="inlineStr">
        <is>
          <t>Q03517</t>
        </is>
      </c>
      <c r="I7826" t="inlineStr">
        <is>
          <t>de</t>
        </is>
      </c>
      <c r="J7826" t="b">
        <v>1</v>
      </c>
      <c r="K7826" t="inlineStr">
        <is>
          <t>5f0002134f297eccaa36c3b8e2c16e66</t>
        </is>
      </c>
      <c r="L7826" t="inlineStr">
        <is>
          <t>5f0002134f297eccaa36c3b8e2c16e66</t>
        </is>
      </c>
      <c r="M7826" t="n">
        <v>594</v>
      </c>
      <c r="N7826" t="n">
        <v>594</v>
      </c>
    </row>
    <row r="7828">
      <c r="A7828" s="1">
        <f>== Cluster 593 – 2 Fragen – alle Fragen identisch ===</f>
        <v/>
      </c>
      <c r="B7828" s="1" t="n"/>
      <c r="C7828" s="1" t="n"/>
      <c r="D7828" s="1" t="n"/>
      <c r="E7828" s="1" t="n"/>
      <c r="F7828" s="1" t="n"/>
      <c r="G7828" s="1" t="n"/>
      <c r="H7828" s="1" t="n"/>
      <c r="I7828" s="1" t="n"/>
      <c r="J7828" s="1" t="n"/>
      <c r="K7828" s="1" t="n"/>
      <c r="L7828" s="1" t="n"/>
      <c r="M7828" s="1" t="n"/>
      <c r="N7828" s="1" t="n"/>
    </row>
    <row r="7829">
      <c r="A7829" t="inlineStr">
        <is>
          <t>ID_Wahl</t>
        </is>
      </c>
      <c r="B7829" t="inlineStr">
        <is>
          <t>Datum</t>
        </is>
      </c>
      <c r="C7829" t="inlineStr">
        <is>
          <t>Frage_ID</t>
        </is>
      </c>
      <c r="D7829" t="inlineStr">
        <is>
          <t>Frage_Text</t>
        </is>
      </c>
      <c r="E7829" t="inlineStr">
        <is>
          <t>Frage_Typ</t>
        </is>
      </c>
      <c r="F7829" t="inlineStr">
        <is>
          <t>Bereich_ID</t>
        </is>
      </c>
      <c r="G7829" t="inlineStr">
        <is>
          <t>Bereich</t>
        </is>
      </c>
      <c r="H7829" t="inlineStr">
        <is>
          <t>ID_gesamt</t>
        </is>
      </c>
      <c r="I7829" t="inlineStr">
        <is>
          <t>Sprache</t>
        </is>
      </c>
      <c r="J7829" t="inlineStr">
        <is>
          <t>Duplikat</t>
        </is>
      </c>
      <c r="K7829" t="inlineStr">
        <is>
          <t>Frage_Hash</t>
        </is>
      </c>
      <c r="L7829" t="inlineStr">
        <is>
          <t>Duplikat_Gruppe</t>
        </is>
      </c>
      <c r="M7829" t="inlineStr">
        <is>
          <t>Cluster_Duplikate</t>
        </is>
      </c>
      <c r="N7829" t="inlineStr">
        <is>
          <t>Cluster_Final</t>
        </is>
      </c>
    </row>
    <row r="7830">
      <c r="A7830" t="n">
        <v>1125</v>
      </c>
      <c r="B7830" s="2" t="n">
        <v>45585</v>
      </c>
      <c r="C7830" t="n">
        <v>32912</v>
      </c>
      <c r="D7830" t="inlineStr">
        <is>
          <t>Befürworten Sie die Schaffung von sogenannten "Superblocks" (stark verkehrsberuhigte Quartiere mit Begegnungszonen, reduziertem Parkplatzangebot und Durchfahrtssperren für Autos)?</t>
        </is>
      </c>
      <c r="E7830" t="inlineStr">
        <is>
          <t>options4</t>
        </is>
      </c>
      <c r="F7830" t="n">
        <v>11613</v>
      </c>
      <c r="G7830" t="inlineStr">
        <is>
          <t>Wohnpolitik &amp; Stadtentwicklung</t>
        </is>
      </c>
      <c r="H7830" t="inlineStr">
        <is>
          <t>Q03442</t>
        </is>
      </c>
      <c r="I7830" t="inlineStr">
        <is>
          <t>de</t>
        </is>
      </c>
      <c r="J7830" t="b">
        <v>1</v>
      </c>
      <c r="K7830" t="inlineStr">
        <is>
          <t>90362dfe943aa6e609ee42dfc1f01c3e</t>
        </is>
      </c>
      <c r="L7830" t="inlineStr">
        <is>
          <t>90362dfe943aa6e609ee42dfc1f01c3e</t>
        </is>
      </c>
      <c r="M7830" t="n">
        <v>593</v>
      </c>
      <c r="N7830" t="n">
        <v>593</v>
      </c>
    </row>
    <row r="7831">
      <c r="A7831" t="n">
        <v>1132</v>
      </c>
      <c r="B7831" s="2" t="n">
        <v>45620</v>
      </c>
      <c r="C7831" t="n">
        <v>33011</v>
      </c>
      <c r="D7831" t="inlineStr">
        <is>
          <t>Befürworten Sie die Schaffung von sogenannten "Superblocks" (stark verkehrsberuhigte Quartiere mit Begegnungszonen, reduziertem Parkplatzangebot und Durchfahrtssperren für Autos)?</t>
        </is>
      </c>
      <c r="E7831" t="inlineStr">
        <is>
          <t>options4</t>
        </is>
      </c>
      <c r="F7831" t="n">
        <v>11636</v>
      </c>
      <c r="G7831" t="inlineStr">
        <is>
          <t>Wohnpolitik &amp; Stadtentwicklung</t>
        </is>
      </c>
      <c r="H7831" t="inlineStr">
        <is>
          <t>Q03586</t>
        </is>
      </c>
      <c r="I7831" t="inlineStr">
        <is>
          <t>de</t>
        </is>
      </c>
      <c r="J7831" t="b">
        <v>1</v>
      </c>
      <c r="K7831" t="inlineStr">
        <is>
          <t>90362dfe943aa6e609ee42dfc1f01c3e</t>
        </is>
      </c>
      <c r="L7831" t="inlineStr">
        <is>
          <t>90362dfe943aa6e609ee42dfc1f01c3e</t>
        </is>
      </c>
      <c r="M7831" t="n">
        <v>593</v>
      </c>
      <c r="N7831" t="n">
        <v>593</v>
      </c>
    </row>
    <row r="7833">
      <c r="A7833" s="1">
        <f>== Cluster 592 – 2 Fragen – alle Fragen identisch ===</f>
        <v/>
      </c>
      <c r="B7833" s="1" t="n"/>
      <c r="C7833" s="1" t="n"/>
      <c r="D7833" s="1" t="n"/>
      <c r="E7833" s="1" t="n"/>
      <c r="F7833" s="1" t="n"/>
      <c r="G7833" s="1" t="n"/>
      <c r="H7833" s="1" t="n"/>
      <c r="I7833" s="1" t="n"/>
      <c r="J7833" s="1" t="n"/>
      <c r="K7833" s="1" t="n"/>
      <c r="L7833" s="1" t="n"/>
      <c r="M7833" s="1" t="n"/>
      <c r="N7833" s="1" t="n"/>
    </row>
    <row r="7834">
      <c r="A7834" t="inlineStr">
        <is>
          <t>ID_Wahl</t>
        </is>
      </c>
      <c r="B7834" t="inlineStr">
        <is>
          <t>Datum</t>
        </is>
      </c>
      <c r="C7834" t="inlineStr">
        <is>
          <t>Frage_ID</t>
        </is>
      </c>
      <c r="D7834" t="inlineStr">
        <is>
          <t>Frage_Text</t>
        </is>
      </c>
      <c r="E7834" t="inlineStr">
        <is>
          <t>Frage_Typ</t>
        </is>
      </c>
      <c r="F7834" t="inlineStr">
        <is>
          <t>Bereich_ID</t>
        </is>
      </c>
      <c r="G7834" t="inlineStr">
        <is>
          <t>Bereich</t>
        </is>
      </c>
      <c r="H7834" t="inlineStr">
        <is>
          <t>ID_gesamt</t>
        </is>
      </c>
      <c r="I7834" t="inlineStr">
        <is>
          <t>Sprache</t>
        </is>
      </c>
      <c r="J7834" t="inlineStr">
        <is>
          <t>Duplikat</t>
        </is>
      </c>
      <c r="K7834" t="inlineStr">
        <is>
          <t>Frage_Hash</t>
        </is>
      </c>
      <c r="L7834" t="inlineStr">
        <is>
          <t>Duplikat_Gruppe</t>
        </is>
      </c>
      <c r="M7834" t="inlineStr">
        <is>
          <t>Cluster_Duplikate</t>
        </is>
      </c>
      <c r="N7834" t="inlineStr">
        <is>
          <t>Cluster_Final</t>
        </is>
      </c>
    </row>
    <row r="7835">
      <c r="A7835" t="n">
        <v>1124</v>
      </c>
      <c r="B7835" s="2" t="n">
        <v>45585</v>
      </c>
      <c r="C7835" t="n">
        <v>32976</v>
      </c>
      <c r="D7835" t="inlineStr">
        <is>
          <t>Befürworten Sie einen Ausbau der Videoüberwachung (z.B. im Strassenverkehr, öffentlichen Plätzen etc.)?</t>
        </is>
      </c>
      <c r="E7835" t="inlineStr">
        <is>
          <t>options4</t>
        </is>
      </c>
      <c r="F7835" t="n">
        <v>11628</v>
      </c>
      <c r="G7835" t="inlineStr">
        <is>
          <t>Sicherheit &amp; Polizei</t>
        </is>
      </c>
      <c r="H7835" t="inlineStr">
        <is>
          <t>Q03406</t>
        </is>
      </c>
      <c r="I7835" t="inlineStr">
        <is>
          <t>de</t>
        </is>
      </c>
      <c r="J7835" t="b">
        <v>1</v>
      </c>
      <c r="K7835" t="inlineStr">
        <is>
          <t>8d2a0f228e5c794418d58ac487cc22af</t>
        </is>
      </c>
      <c r="L7835" t="inlineStr">
        <is>
          <t>8d2a0f228e5c794418d58ac487cc22af</t>
        </is>
      </c>
      <c r="M7835" t="n">
        <v>592</v>
      </c>
      <c r="N7835" t="n">
        <v>592</v>
      </c>
    </row>
    <row r="7836">
      <c r="A7836" t="n">
        <v>1156</v>
      </c>
      <c r="B7836" s="2" t="n">
        <v>45760</v>
      </c>
      <c r="C7836" t="n">
        <v>33456</v>
      </c>
      <c r="D7836" t="inlineStr">
        <is>
          <t>Befürworten Sie einen Ausbau der Videoüberwachung (z.B. im Strassenverkehr, öffentlichen Plätzen etc.)?</t>
        </is>
      </c>
      <c r="E7836" t="inlineStr">
        <is>
          <t>options4</t>
        </is>
      </c>
      <c r="F7836" t="n">
        <v>11742</v>
      </c>
      <c r="G7836" t="inlineStr">
        <is>
          <t>Sicherheit &amp; Polizei</t>
        </is>
      </c>
      <c r="H7836" t="inlineStr">
        <is>
          <t>Q03793</t>
        </is>
      </c>
      <c r="I7836" t="inlineStr">
        <is>
          <t>de</t>
        </is>
      </c>
      <c r="J7836" t="b">
        <v>1</v>
      </c>
      <c r="K7836" t="inlineStr">
        <is>
          <t>8d2a0f228e5c794418d58ac487cc22af</t>
        </is>
      </c>
      <c r="L7836" t="inlineStr">
        <is>
          <t>8d2a0f228e5c794418d58ac487cc22af</t>
        </is>
      </c>
      <c r="M7836" t="n">
        <v>592</v>
      </c>
      <c r="N7836" t="n">
        <v>592</v>
      </c>
    </row>
    <row r="7838">
      <c r="A7838" s="1">
        <f>== Cluster 590 – 2 Fragen – alle Fragen identisch ===</f>
        <v/>
      </c>
      <c r="B7838" s="1" t="n"/>
      <c r="C7838" s="1" t="n"/>
      <c r="D7838" s="1" t="n"/>
      <c r="E7838" s="1" t="n"/>
      <c r="F7838" s="1" t="n"/>
      <c r="G7838" s="1" t="n"/>
      <c r="H7838" s="1" t="n"/>
      <c r="I7838" s="1" t="n"/>
      <c r="J7838" s="1" t="n"/>
      <c r="K7838" s="1" t="n"/>
      <c r="L7838" s="1" t="n"/>
      <c r="M7838" s="1" t="n"/>
      <c r="N7838" s="1" t="n"/>
    </row>
    <row r="7839">
      <c r="A7839" t="inlineStr">
        <is>
          <t>ID_Wahl</t>
        </is>
      </c>
      <c r="B7839" t="inlineStr">
        <is>
          <t>Datum</t>
        </is>
      </c>
      <c r="C7839" t="inlineStr">
        <is>
          <t>Frage_ID</t>
        </is>
      </c>
      <c r="D7839" t="inlineStr">
        <is>
          <t>Frage_Text</t>
        </is>
      </c>
      <c r="E7839" t="inlineStr">
        <is>
          <t>Frage_Typ</t>
        </is>
      </c>
      <c r="F7839" t="inlineStr">
        <is>
          <t>Bereich_ID</t>
        </is>
      </c>
      <c r="G7839" t="inlineStr">
        <is>
          <t>Bereich</t>
        </is>
      </c>
      <c r="H7839" t="inlineStr">
        <is>
          <t>ID_gesamt</t>
        </is>
      </c>
      <c r="I7839" t="inlineStr">
        <is>
          <t>Sprache</t>
        </is>
      </c>
      <c r="J7839" t="inlineStr">
        <is>
          <t>Duplikat</t>
        </is>
      </c>
      <c r="K7839" t="inlineStr">
        <is>
          <t>Frage_Hash</t>
        </is>
      </c>
      <c r="L7839" t="inlineStr">
        <is>
          <t>Duplikat_Gruppe</t>
        </is>
      </c>
      <c r="M7839" t="inlineStr">
        <is>
          <t>Cluster_Duplikate</t>
        </is>
      </c>
      <c r="N7839" t="inlineStr">
        <is>
          <t>Cluster_Final</t>
        </is>
      </c>
    </row>
    <row r="7840">
      <c r="A7840" t="n">
        <v>1124</v>
      </c>
      <c r="B7840" s="2" t="n">
        <v>45585</v>
      </c>
      <c r="C7840" t="n">
        <v>32971</v>
      </c>
      <c r="D7840" t="inlineStr">
        <is>
          <t>Soll Tempo 30 auf verkehrsorientierten Strassen verboten werden (z.B. Hauptstrassen)?</t>
        </is>
      </c>
      <c r="E7840" t="inlineStr">
        <is>
          <t>options4</t>
        </is>
      </c>
      <c r="F7840" t="n">
        <v>11626</v>
      </c>
      <c r="G7840" t="inlineStr">
        <is>
          <t>Verkehr</t>
        </is>
      </c>
      <c r="H7840" t="inlineStr">
        <is>
          <t>Q03401</t>
        </is>
      </c>
      <c r="I7840" t="inlineStr">
        <is>
          <t>de</t>
        </is>
      </c>
      <c r="J7840" t="b">
        <v>1</v>
      </c>
      <c r="K7840" t="inlineStr">
        <is>
          <t>8f79daf3addc382faa53db2c674390d1</t>
        </is>
      </c>
      <c r="L7840" t="inlineStr">
        <is>
          <t>8f79daf3addc382faa53db2c674390d1</t>
        </is>
      </c>
      <c r="M7840" t="n">
        <v>590</v>
      </c>
      <c r="N7840" t="n">
        <v>590</v>
      </c>
    </row>
    <row r="7841">
      <c r="A7841" t="n">
        <v>1129</v>
      </c>
      <c r="B7841" s="2" t="n">
        <v>45620</v>
      </c>
      <c r="C7841" t="n">
        <v>33066</v>
      </c>
      <c r="D7841" t="inlineStr">
        <is>
          <t>Soll Tempo 30 auf verkehrsorientierten Strassen verboten werden (z.B. Hauptstrassen)?</t>
        </is>
      </c>
      <c r="E7841" t="inlineStr">
        <is>
          <t>options4</t>
        </is>
      </c>
      <c r="F7841" t="n">
        <v>11650</v>
      </c>
      <c r="G7841" t="inlineStr">
        <is>
          <t>Verkehr</t>
        </is>
      </c>
      <c r="H7841" t="inlineStr">
        <is>
          <t>Q03496</t>
        </is>
      </c>
      <c r="I7841" t="inlineStr">
        <is>
          <t>de</t>
        </is>
      </c>
      <c r="J7841" t="b">
        <v>1</v>
      </c>
      <c r="K7841" t="inlineStr">
        <is>
          <t>8f79daf3addc382faa53db2c674390d1</t>
        </is>
      </c>
      <c r="L7841" t="inlineStr">
        <is>
          <t>8f79daf3addc382faa53db2c674390d1</t>
        </is>
      </c>
      <c r="M7841" t="n">
        <v>590</v>
      </c>
      <c r="N7841" t="n">
        <v>590</v>
      </c>
    </row>
    <row r="7843">
      <c r="A7843" s="1">
        <f>== Cluster 589 – 2 Fragen – alle Fragen identisch ===</f>
        <v/>
      </c>
      <c r="B7843" s="1" t="n"/>
      <c r="C7843" s="1" t="n"/>
      <c r="D7843" s="1" t="n"/>
      <c r="E7843" s="1" t="n"/>
      <c r="F7843" s="1" t="n"/>
      <c r="G7843" s="1" t="n"/>
      <c r="H7843" s="1" t="n"/>
      <c r="I7843" s="1" t="n"/>
      <c r="J7843" s="1" t="n"/>
      <c r="K7843" s="1" t="n"/>
      <c r="L7843" s="1" t="n"/>
      <c r="M7843" s="1" t="n"/>
      <c r="N7843" s="1" t="n"/>
    </row>
    <row r="7844">
      <c r="A7844" t="inlineStr">
        <is>
          <t>ID_Wahl</t>
        </is>
      </c>
      <c r="B7844" t="inlineStr">
        <is>
          <t>Datum</t>
        </is>
      </c>
      <c r="C7844" t="inlineStr">
        <is>
          <t>Frage_ID</t>
        </is>
      </c>
      <c r="D7844" t="inlineStr">
        <is>
          <t>Frage_Text</t>
        </is>
      </c>
      <c r="E7844" t="inlineStr">
        <is>
          <t>Frage_Typ</t>
        </is>
      </c>
      <c r="F7844" t="inlineStr">
        <is>
          <t>Bereich_ID</t>
        </is>
      </c>
      <c r="G7844" t="inlineStr">
        <is>
          <t>Bereich</t>
        </is>
      </c>
      <c r="H7844" t="inlineStr">
        <is>
          <t>ID_gesamt</t>
        </is>
      </c>
      <c r="I7844" t="inlineStr">
        <is>
          <t>Sprache</t>
        </is>
      </c>
      <c r="J7844" t="inlineStr">
        <is>
          <t>Duplikat</t>
        </is>
      </c>
      <c r="K7844" t="inlineStr">
        <is>
          <t>Frage_Hash</t>
        </is>
      </c>
      <c r="L7844" t="inlineStr">
        <is>
          <t>Duplikat_Gruppe</t>
        </is>
      </c>
      <c r="M7844" t="inlineStr">
        <is>
          <t>Cluster_Duplikate</t>
        </is>
      </c>
      <c r="N7844" t="inlineStr">
        <is>
          <t>Cluster_Final</t>
        </is>
      </c>
    </row>
    <row r="7845">
      <c r="A7845" t="n">
        <v>1124</v>
      </c>
      <c r="B7845" s="2" t="n">
        <v>45585</v>
      </c>
      <c r="C7845" t="n">
        <v>32960</v>
      </c>
      <c r="D7845" t="inlineStr">
        <is>
          <t>Befürworten Sie die Einführung eines für alle Arbeitnehmenden gültigen Mindestlohnes von rund 4'500 CHF (pro Vollzeitstelle)?</t>
        </is>
      </c>
      <c r="E7845" t="inlineStr">
        <is>
          <t>options4</t>
        </is>
      </c>
      <c r="F7845" t="n">
        <v>11624</v>
      </c>
      <c r="G7845" t="inlineStr">
        <is>
          <t>Wirtschaft &amp; Arbeit</t>
        </is>
      </c>
      <c r="H7845" t="inlineStr">
        <is>
          <t>Q03390</t>
        </is>
      </c>
      <c r="I7845" t="inlineStr">
        <is>
          <t>de</t>
        </is>
      </c>
      <c r="J7845" t="b">
        <v>1</v>
      </c>
      <c r="K7845" t="inlineStr">
        <is>
          <t>09d01b70c119414a0ce3e3c6ef115939</t>
        </is>
      </c>
      <c r="L7845" t="inlineStr">
        <is>
          <t>09d01b70c119414a0ce3e3c6ef115939</t>
        </is>
      </c>
      <c r="M7845" t="n">
        <v>589</v>
      </c>
      <c r="N7845" t="n">
        <v>589</v>
      </c>
    </row>
    <row r="7846">
      <c r="A7846" t="n">
        <v>1131</v>
      </c>
      <c r="B7846" s="2" t="n">
        <v>45620</v>
      </c>
      <c r="C7846" t="n">
        <v>33104</v>
      </c>
      <c r="D7846" t="inlineStr">
        <is>
          <t>Befürworten Sie die Einführung eines für alle Arbeitnehmenden gültigen Mindestlohnes von rund 4'500 CHF (pro Vollzeitstelle)?</t>
        </is>
      </c>
      <c r="E7846" t="inlineStr">
        <is>
          <t>options4</t>
        </is>
      </c>
      <c r="F7846" t="n">
        <v>11659</v>
      </c>
      <c r="G7846" t="inlineStr">
        <is>
          <t>Wirtschaft &amp; Arbeit</t>
        </is>
      </c>
      <c r="H7846" t="inlineStr">
        <is>
          <t>Q03534</t>
        </is>
      </c>
      <c r="I7846" t="inlineStr">
        <is>
          <t>de</t>
        </is>
      </c>
      <c r="J7846" t="b">
        <v>1</v>
      </c>
      <c r="K7846" t="inlineStr">
        <is>
          <t>09d01b70c119414a0ce3e3c6ef115939</t>
        </is>
      </c>
      <c r="L7846" t="inlineStr">
        <is>
          <t>09d01b70c119414a0ce3e3c6ef115939</t>
        </is>
      </c>
      <c r="M7846" t="n">
        <v>589</v>
      </c>
      <c r="N7846" t="n">
        <v>589</v>
      </c>
    </row>
    <row r="7848">
      <c r="A7848" s="1">
        <f>== Cluster 586 – 2 Fragen – alle Fragen identisch ===</f>
        <v/>
      </c>
      <c r="B7848" s="1" t="n"/>
      <c r="C7848" s="1" t="n"/>
      <c r="D7848" s="1" t="n"/>
      <c r="E7848" s="1" t="n"/>
      <c r="F7848" s="1" t="n"/>
      <c r="G7848" s="1" t="n"/>
      <c r="H7848" s="1" t="n"/>
      <c r="I7848" s="1" t="n"/>
      <c r="J7848" s="1" t="n"/>
      <c r="K7848" s="1" t="n"/>
      <c r="L7848" s="1" t="n"/>
      <c r="M7848" s="1" t="n"/>
      <c r="N7848" s="1" t="n"/>
    </row>
    <row r="7849">
      <c r="A7849" t="inlineStr">
        <is>
          <t>ID_Wahl</t>
        </is>
      </c>
      <c r="B7849" t="inlineStr">
        <is>
          <t>Datum</t>
        </is>
      </c>
      <c r="C7849" t="inlineStr">
        <is>
          <t>Frage_ID</t>
        </is>
      </c>
      <c r="D7849" t="inlineStr">
        <is>
          <t>Frage_Text</t>
        </is>
      </c>
      <c r="E7849" t="inlineStr">
        <is>
          <t>Frage_Typ</t>
        </is>
      </c>
      <c r="F7849" t="inlineStr">
        <is>
          <t>Bereich_ID</t>
        </is>
      </c>
      <c r="G7849" t="inlineStr">
        <is>
          <t>Bereich</t>
        </is>
      </c>
      <c r="H7849" t="inlineStr">
        <is>
          <t>ID_gesamt</t>
        </is>
      </c>
      <c r="I7849" t="inlineStr">
        <is>
          <t>Sprache</t>
        </is>
      </c>
      <c r="J7849" t="inlineStr">
        <is>
          <t>Duplikat</t>
        </is>
      </c>
      <c r="K7849" t="inlineStr">
        <is>
          <t>Frage_Hash</t>
        </is>
      </c>
      <c r="L7849" t="inlineStr">
        <is>
          <t>Duplikat_Gruppe</t>
        </is>
      </c>
      <c r="M7849" t="inlineStr">
        <is>
          <t>Cluster_Duplikate</t>
        </is>
      </c>
      <c r="N7849" t="inlineStr">
        <is>
          <t>Cluster_Final</t>
        </is>
      </c>
    </row>
    <row r="7850">
      <c r="A7850" t="n">
        <v>1124</v>
      </c>
      <c r="B7850" s="2" t="n">
        <v>45585</v>
      </c>
      <c r="C7850" t="n">
        <v>32943</v>
      </c>
      <c r="D7850" t="inlineStr">
        <is>
          <t>Soll sich der Kanton stärker für gleiche Bildungschancen einsetzen (z.B. mit zusätzlichen Förderunterricht-Gutscheinen für Schüler/-innen aus Familien mit geringem Einkommen)?</t>
        </is>
      </c>
      <c r="E7850" t="inlineStr">
        <is>
          <t>options4</t>
        </is>
      </c>
      <c r="F7850" t="n">
        <v>11620</v>
      </c>
      <c r="G7850" t="inlineStr">
        <is>
          <t>Schule &amp; Bildung</t>
        </is>
      </c>
      <c r="H7850" t="inlineStr">
        <is>
          <t>Q03373</t>
        </is>
      </c>
      <c r="I7850" t="inlineStr">
        <is>
          <t>de</t>
        </is>
      </c>
      <c r="J7850" t="b">
        <v>1</v>
      </c>
      <c r="K7850" t="inlineStr">
        <is>
          <t>e696990e97a68e0767d5b9ca2ba5cd13</t>
        </is>
      </c>
      <c r="L7850" t="inlineStr">
        <is>
          <t>e696990e97a68e0767d5b9ca2ba5cd13</t>
        </is>
      </c>
      <c r="M7850" t="n">
        <v>586</v>
      </c>
      <c r="N7850" t="n">
        <v>586</v>
      </c>
    </row>
    <row r="7851">
      <c r="A7851" t="n">
        <v>1125</v>
      </c>
      <c r="B7851" s="2" t="n">
        <v>45585</v>
      </c>
      <c r="C7851" t="n">
        <v>32891</v>
      </c>
      <c r="D7851" t="inlineStr">
        <is>
          <t>Soll sich der Kanton stärker für gleiche Bildungschancen einsetzen (z.B. mit zusätzlichen Förderunterricht-Gutscheinen für Schüler/-innen aus Familien mit geringem Einkommen)?</t>
        </is>
      </c>
      <c r="E7851" t="inlineStr">
        <is>
          <t>options4</t>
        </is>
      </c>
      <c r="F7851" t="n">
        <v>11608</v>
      </c>
      <c r="G7851" t="inlineStr">
        <is>
          <t>Schule &amp; Bildung</t>
        </is>
      </c>
      <c r="H7851" t="inlineStr">
        <is>
          <t>Q03421</t>
        </is>
      </c>
      <c r="I7851" t="inlineStr">
        <is>
          <t>de</t>
        </is>
      </c>
      <c r="J7851" t="b">
        <v>1</v>
      </c>
      <c r="K7851" t="inlineStr">
        <is>
          <t>e696990e97a68e0767d5b9ca2ba5cd13</t>
        </is>
      </c>
      <c r="L7851" t="inlineStr">
        <is>
          <t>e696990e97a68e0767d5b9ca2ba5cd13</t>
        </is>
      </c>
      <c r="M7851" t="n">
        <v>586</v>
      </c>
      <c r="N7851" t="n">
        <v>586</v>
      </c>
    </row>
    <row r="7853">
      <c r="A7853" s="1">
        <f>== Cluster 585 – 2 Fragen – alle Fragen identisch ===</f>
        <v/>
      </c>
      <c r="B7853" s="1" t="n"/>
      <c r="C7853" s="1" t="n"/>
      <c r="D7853" s="1" t="n"/>
      <c r="E7853" s="1" t="n"/>
      <c r="F7853" s="1" t="n"/>
      <c r="G7853" s="1" t="n"/>
      <c r="H7853" s="1" t="n"/>
      <c r="I7853" s="1" t="n"/>
      <c r="J7853" s="1" t="n"/>
      <c r="K7853" s="1" t="n"/>
      <c r="L7853" s="1" t="n"/>
      <c r="M7853" s="1" t="n"/>
      <c r="N7853" s="1" t="n"/>
    </row>
    <row r="7854">
      <c r="A7854" t="inlineStr">
        <is>
          <t>ID_Wahl</t>
        </is>
      </c>
      <c r="B7854" t="inlineStr">
        <is>
          <t>Datum</t>
        </is>
      </c>
      <c r="C7854" t="inlineStr">
        <is>
          <t>Frage_ID</t>
        </is>
      </c>
      <c r="D7854" t="inlineStr">
        <is>
          <t>Frage_Text</t>
        </is>
      </c>
      <c r="E7854" t="inlineStr">
        <is>
          <t>Frage_Typ</t>
        </is>
      </c>
      <c r="F7854" t="inlineStr">
        <is>
          <t>Bereich_ID</t>
        </is>
      </c>
      <c r="G7854" t="inlineStr">
        <is>
          <t>Bereich</t>
        </is>
      </c>
      <c r="H7854" t="inlineStr">
        <is>
          <t>ID_gesamt</t>
        </is>
      </c>
      <c r="I7854" t="inlineStr">
        <is>
          <t>Sprache</t>
        </is>
      </c>
      <c r="J7854" t="inlineStr">
        <is>
          <t>Duplikat</t>
        </is>
      </c>
      <c r="K7854" t="inlineStr">
        <is>
          <t>Frage_Hash</t>
        </is>
      </c>
      <c r="L7854" t="inlineStr">
        <is>
          <t>Duplikat_Gruppe</t>
        </is>
      </c>
      <c r="M7854" t="inlineStr">
        <is>
          <t>Cluster_Duplikate</t>
        </is>
      </c>
      <c r="N7854" t="inlineStr">
        <is>
          <t>Cluster_Final</t>
        </is>
      </c>
    </row>
    <row r="7855">
      <c r="A7855" t="n">
        <v>1124</v>
      </c>
      <c r="B7855" s="2" t="n">
        <v>45585</v>
      </c>
      <c r="C7855" t="n">
        <v>32942</v>
      </c>
      <c r="D7855" t="inlineStr">
        <is>
          <t>Soll der Kanton die Arbeitsbedingungen von Lehrpersonen verbessern  (z.B. Lohnerhöhungen)?</t>
        </is>
      </c>
      <c r="E7855" t="inlineStr">
        <is>
          <t>options4</t>
        </is>
      </c>
      <c r="F7855" t="n">
        <v>11620</v>
      </c>
      <c r="G7855" t="inlineStr">
        <is>
          <t>Schule &amp; Bildung</t>
        </is>
      </c>
      <c r="H7855" t="inlineStr">
        <is>
          <t>Q03372</t>
        </is>
      </c>
      <c r="I7855" t="inlineStr">
        <is>
          <t>de</t>
        </is>
      </c>
      <c r="J7855" t="b">
        <v>1</v>
      </c>
      <c r="K7855" t="inlineStr">
        <is>
          <t>6ed9fbb58675a1f8d6d029c145f87bc8</t>
        </is>
      </c>
      <c r="L7855" t="inlineStr">
        <is>
          <t>6ed9fbb58675a1f8d6d029c145f87bc8</t>
        </is>
      </c>
      <c r="M7855" t="n">
        <v>585</v>
      </c>
      <c r="N7855" t="n">
        <v>585</v>
      </c>
    </row>
    <row r="7856">
      <c r="A7856" t="n">
        <v>1125</v>
      </c>
      <c r="B7856" s="2" t="n">
        <v>45585</v>
      </c>
      <c r="C7856" t="n">
        <v>32893</v>
      </c>
      <c r="D7856" t="inlineStr">
        <is>
          <t>Soll der Kanton die Arbeitsbedingungen von Lehrpersonen verbessern  (z.B. Lohnerhöhungen)?</t>
        </is>
      </c>
      <c r="E7856" t="inlineStr">
        <is>
          <t>options4</t>
        </is>
      </c>
      <c r="F7856" t="n">
        <v>11608</v>
      </c>
      <c r="G7856" t="inlineStr">
        <is>
          <t>Schule &amp; Bildung</t>
        </is>
      </c>
      <c r="H7856" t="inlineStr">
        <is>
          <t>Q03423</t>
        </is>
      </c>
      <c r="I7856" t="inlineStr">
        <is>
          <t>de</t>
        </is>
      </c>
      <c r="J7856" t="b">
        <v>1</v>
      </c>
      <c r="K7856" t="inlineStr">
        <is>
          <t>6ed9fbb58675a1f8d6d029c145f87bc8</t>
        </is>
      </c>
      <c r="L7856" t="inlineStr">
        <is>
          <t>6ed9fbb58675a1f8d6d029c145f87bc8</t>
        </is>
      </c>
      <c r="M7856" t="n">
        <v>585</v>
      </c>
      <c r="N7856" t="n">
        <v>585</v>
      </c>
    </row>
    <row r="7858">
      <c r="A7858" s="1">
        <f>== Cluster 584 – 2 Fragen – alle Fragen identisch ===</f>
        <v/>
      </c>
      <c r="B7858" s="1" t="n"/>
      <c r="C7858" s="1" t="n"/>
      <c r="D7858" s="1" t="n"/>
      <c r="E7858" s="1" t="n"/>
      <c r="F7858" s="1" t="n"/>
      <c r="G7858" s="1" t="n"/>
      <c r="H7858" s="1" t="n"/>
      <c r="I7858" s="1" t="n"/>
      <c r="J7858" s="1" t="n"/>
      <c r="K7858" s="1" t="n"/>
      <c r="L7858" s="1" t="n"/>
      <c r="M7858" s="1" t="n"/>
      <c r="N7858" s="1" t="n"/>
    </row>
    <row r="7859">
      <c r="A7859" t="inlineStr">
        <is>
          <t>ID_Wahl</t>
        </is>
      </c>
      <c r="B7859" t="inlineStr">
        <is>
          <t>Datum</t>
        </is>
      </c>
      <c r="C7859" t="inlineStr">
        <is>
          <t>Frage_ID</t>
        </is>
      </c>
      <c r="D7859" t="inlineStr">
        <is>
          <t>Frage_Text</t>
        </is>
      </c>
      <c r="E7859" t="inlineStr">
        <is>
          <t>Frage_Typ</t>
        </is>
      </c>
      <c r="F7859" t="inlineStr">
        <is>
          <t>Bereich_ID</t>
        </is>
      </c>
      <c r="G7859" t="inlineStr">
        <is>
          <t>Bereich</t>
        </is>
      </c>
      <c r="H7859" t="inlineStr">
        <is>
          <t>ID_gesamt</t>
        </is>
      </c>
      <c r="I7859" t="inlineStr">
        <is>
          <t>Sprache</t>
        </is>
      </c>
      <c r="J7859" t="inlineStr">
        <is>
          <t>Duplikat</t>
        </is>
      </c>
      <c r="K7859" t="inlineStr">
        <is>
          <t>Frage_Hash</t>
        </is>
      </c>
      <c r="L7859" t="inlineStr">
        <is>
          <t>Duplikat_Gruppe</t>
        </is>
      </c>
      <c r="M7859" t="inlineStr">
        <is>
          <t>Cluster_Duplikate</t>
        </is>
      </c>
      <c r="N7859" t="inlineStr">
        <is>
          <t>Cluster_Final</t>
        </is>
      </c>
    </row>
    <row r="7860">
      <c r="A7860" t="n">
        <v>1122</v>
      </c>
      <c r="B7860" s="2" t="n">
        <v>45557</v>
      </c>
      <c r="C7860" t="n">
        <v>32752</v>
      </c>
      <c r="D7860" t="inlineStr">
        <is>
          <t>Soll der Kanton mehr Geld für die Kulturförderung zur Verfügung stellen?</t>
        </is>
      </c>
      <c r="E7860" t="inlineStr">
        <is>
          <t>options4</t>
        </is>
      </c>
      <c r="F7860" t="n">
        <v>11574</v>
      </c>
      <c r="G7860" t="inlineStr">
        <is>
          <t>Gesellschaft, Kultur &amp; Ethik</t>
        </is>
      </c>
      <c r="H7860" t="inlineStr">
        <is>
          <t>Q03327</t>
        </is>
      </c>
      <c r="I7860" t="inlineStr">
        <is>
          <t>de</t>
        </is>
      </c>
      <c r="J7860" t="b">
        <v>1</v>
      </c>
      <c r="K7860" t="inlineStr">
        <is>
          <t>756b35d6863c8101aa7cb0a23c47a589</t>
        </is>
      </c>
      <c r="L7860" t="inlineStr">
        <is>
          <t>756b35d6863c8101aa7cb0a23c47a589</t>
        </is>
      </c>
      <c r="M7860" t="n">
        <v>584</v>
      </c>
      <c r="N7860" t="n">
        <v>584</v>
      </c>
    </row>
    <row r="7861">
      <c r="A7861" t="n">
        <v>1124</v>
      </c>
      <c r="B7861" s="2" t="n">
        <v>45585</v>
      </c>
      <c r="C7861" t="n">
        <v>32951</v>
      </c>
      <c r="D7861" t="inlineStr">
        <is>
          <t>Soll der Kanton mehr Geld für die Kulturförderung zur Verfügung stellen?</t>
        </is>
      </c>
      <c r="E7861" t="inlineStr">
        <is>
          <t>options4</t>
        </is>
      </c>
      <c r="F7861" t="n">
        <v>11622</v>
      </c>
      <c r="G7861" t="inlineStr">
        <is>
          <t>Gesellschaft, Kultur &amp; Ethik</t>
        </is>
      </c>
      <c r="H7861" t="inlineStr">
        <is>
          <t>Q03381</t>
        </is>
      </c>
      <c r="I7861" t="inlineStr">
        <is>
          <t>de</t>
        </is>
      </c>
      <c r="J7861" t="b">
        <v>1</v>
      </c>
      <c r="K7861" t="inlineStr">
        <is>
          <t>756b35d6863c8101aa7cb0a23c47a589</t>
        </is>
      </c>
      <c r="L7861" t="inlineStr">
        <is>
          <t>756b35d6863c8101aa7cb0a23c47a589</t>
        </is>
      </c>
      <c r="M7861" t="n">
        <v>584</v>
      </c>
      <c r="N7861" t="n">
        <v>584</v>
      </c>
    </row>
    <row r="7863">
      <c r="A7863" s="1">
        <f>== Cluster 583 – 2 Fragen – alle Fragen identisch ===</f>
        <v/>
      </c>
      <c r="B7863" s="1" t="n"/>
      <c r="C7863" s="1" t="n"/>
      <c r="D7863" s="1" t="n"/>
      <c r="E7863" s="1" t="n"/>
      <c r="F7863" s="1" t="n"/>
      <c r="G7863" s="1" t="n"/>
      <c r="H7863" s="1" t="n"/>
      <c r="I7863" s="1" t="n"/>
      <c r="J7863" s="1" t="n"/>
      <c r="K7863" s="1" t="n"/>
      <c r="L7863" s="1" t="n"/>
      <c r="M7863" s="1" t="n"/>
      <c r="N7863" s="1" t="n"/>
    </row>
    <row r="7864">
      <c r="A7864" t="inlineStr">
        <is>
          <t>ID_Wahl</t>
        </is>
      </c>
      <c r="B7864" t="inlineStr">
        <is>
          <t>Datum</t>
        </is>
      </c>
      <c r="C7864" t="inlineStr">
        <is>
          <t>Frage_ID</t>
        </is>
      </c>
      <c r="D7864" t="inlineStr">
        <is>
          <t>Frage_Text</t>
        </is>
      </c>
      <c r="E7864" t="inlineStr">
        <is>
          <t>Frage_Typ</t>
        </is>
      </c>
      <c r="F7864" t="inlineStr">
        <is>
          <t>Bereich_ID</t>
        </is>
      </c>
      <c r="G7864" t="inlineStr">
        <is>
          <t>Bereich</t>
        </is>
      </c>
      <c r="H7864" t="inlineStr">
        <is>
          <t>ID_gesamt</t>
        </is>
      </c>
      <c r="I7864" t="inlineStr">
        <is>
          <t>Sprache</t>
        </is>
      </c>
      <c r="J7864" t="inlineStr">
        <is>
          <t>Duplikat</t>
        </is>
      </c>
      <c r="K7864" t="inlineStr">
        <is>
          <t>Frage_Hash</t>
        </is>
      </c>
      <c r="L7864" t="inlineStr">
        <is>
          <t>Duplikat_Gruppe</t>
        </is>
      </c>
      <c r="M7864" t="inlineStr">
        <is>
          <t>Cluster_Duplikate</t>
        </is>
      </c>
      <c r="N7864" t="inlineStr">
        <is>
          <t>Cluster_Final</t>
        </is>
      </c>
    </row>
    <row r="7865">
      <c r="A7865" t="n">
        <v>1121</v>
      </c>
      <c r="B7865" s="2" t="n">
        <v>45557</v>
      </c>
      <c r="C7865" t="n">
        <v>32677</v>
      </c>
      <c r="D7865" t="inlineStr">
        <is>
          <t xml:space="preserve">Soll das öffentliche Verkehrsangebot ausgebaut werden (z.B. Verdichtung Taktfrequenz 'Blaues Bähnli' Linie 6 und Ausbau SBB-Angebot)? </t>
        </is>
      </c>
      <c r="E7865" t="inlineStr">
        <is>
          <t>options4</t>
        </is>
      </c>
      <c r="F7865" t="n">
        <v>11555</v>
      </c>
      <c r="G7865" t="inlineStr">
        <is>
          <t>Verkehr</t>
        </is>
      </c>
      <c r="H7865" t="inlineStr">
        <is>
          <t>Q03299</t>
        </is>
      </c>
      <c r="I7865" t="inlineStr">
        <is>
          <t>de</t>
        </is>
      </c>
      <c r="J7865" t="b">
        <v>1</v>
      </c>
      <c r="K7865" t="inlineStr">
        <is>
          <t>a7cccb23e22e6d7987ff2a6c0f4671a9</t>
        </is>
      </c>
      <c r="L7865" t="inlineStr">
        <is>
          <t>a7cccb23e22e6d7987ff2a6c0f4671a9</t>
        </is>
      </c>
      <c r="M7865" t="n">
        <v>583</v>
      </c>
      <c r="N7865" t="n">
        <v>583</v>
      </c>
    </row>
    <row r="7866">
      <c r="A7866" t="n">
        <v>1131</v>
      </c>
      <c r="B7866" s="2" t="n">
        <v>45620</v>
      </c>
      <c r="C7866" t="n">
        <v>33116</v>
      </c>
      <c r="D7866" t="inlineStr">
        <is>
          <t xml:space="preserve">Soll das öffentliche Verkehrsangebot ausgebaut werden (z.B. Verdichtung Taktfrequenz 'Blaues Bähnli' Linie 6 und Ausbau SBB-Angebot)? </t>
        </is>
      </c>
      <c r="E7866" t="inlineStr">
        <is>
          <t>options4</t>
        </is>
      </c>
      <c r="F7866" t="n">
        <v>11662</v>
      </c>
      <c r="G7866" t="inlineStr">
        <is>
          <t>Verkehr</t>
        </is>
      </c>
      <c r="H7866" t="inlineStr">
        <is>
          <t>Q03546</t>
        </is>
      </c>
      <c r="I7866" t="inlineStr">
        <is>
          <t>de</t>
        </is>
      </c>
      <c r="J7866" t="b">
        <v>1</v>
      </c>
      <c r="K7866" t="inlineStr">
        <is>
          <t>a7cccb23e22e6d7987ff2a6c0f4671a9</t>
        </is>
      </c>
      <c r="L7866" t="inlineStr">
        <is>
          <t>a7cccb23e22e6d7987ff2a6c0f4671a9</t>
        </is>
      </c>
      <c r="M7866" t="n">
        <v>583</v>
      </c>
      <c r="N7866" t="n">
        <v>583</v>
      </c>
    </row>
    <row r="7868">
      <c r="A7868" s="1">
        <f>== Cluster 582 – 2 Fragen – alle Fragen identisch ===</f>
        <v/>
      </c>
      <c r="B7868" s="1" t="n"/>
      <c r="C7868" s="1" t="n"/>
      <c r="D7868" s="1" t="n"/>
      <c r="E7868" s="1" t="n"/>
      <c r="F7868" s="1" t="n"/>
      <c r="G7868" s="1" t="n"/>
      <c r="H7868" s="1" t="n"/>
      <c r="I7868" s="1" t="n"/>
      <c r="J7868" s="1" t="n"/>
      <c r="K7868" s="1" t="n"/>
      <c r="L7868" s="1" t="n"/>
      <c r="M7868" s="1" t="n"/>
      <c r="N7868" s="1" t="n"/>
    </row>
    <row r="7869">
      <c r="A7869" t="inlineStr">
        <is>
          <t>ID_Wahl</t>
        </is>
      </c>
      <c r="B7869" t="inlineStr">
        <is>
          <t>Datum</t>
        </is>
      </c>
      <c r="C7869" t="inlineStr">
        <is>
          <t>Frage_ID</t>
        </is>
      </c>
      <c r="D7869" t="inlineStr">
        <is>
          <t>Frage_Text</t>
        </is>
      </c>
      <c r="E7869" t="inlineStr">
        <is>
          <t>Frage_Typ</t>
        </is>
      </c>
      <c r="F7869" t="inlineStr">
        <is>
          <t>Bereich_ID</t>
        </is>
      </c>
      <c r="G7869" t="inlineStr">
        <is>
          <t>Bereich</t>
        </is>
      </c>
      <c r="H7869" t="inlineStr">
        <is>
          <t>ID_gesamt</t>
        </is>
      </c>
      <c r="I7869" t="inlineStr">
        <is>
          <t>Sprache</t>
        </is>
      </c>
      <c r="J7869" t="inlineStr">
        <is>
          <t>Duplikat</t>
        </is>
      </c>
      <c r="K7869" t="inlineStr">
        <is>
          <t>Frage_Hash</t>
        </is>
      </c>
      <c r="L7869" t="inlineStr">
        <is>
          <t>Duplikat_Gruppe</t>
        </is>
      </c>
      <c r="M7869" t="inlineStr">
        <is>
          <t>Cluster_Duplikate</t>
        </is>
      </c>
      <c r="N7869" t="inlineStr">
        <is>
          <t>Cluster_Final</t>
        </is>
      </c>
    </row>
    <row r="7870">
      <c r="A7870" t="n">
        <v>1121</v>
      </c>
      <c r="B7870" s="2" t="n">
        <v>45557</v>
      </c>
      <c r="C7870" t="n">
        <v>32660</v>
      </c>
      <c r="D7870" t="inlineStr">
        <is>
          <t>Befürworten Sie Steuersenkungen auf Gemeindeebene in den nächsten 4 Jahren?</t>
        </is>
      </c>
      <c r="E7870" t="inlineStr">
        <is>
          <t>options4</t>
        </is>
      </c>
      <c r="F7870" t="n">
        <v>11551</v>
      </c>
      <c r="G7870" t="inlineStr">
        <is>
          <t>Finanzen &amp; Steuern</t>
        </is>
      </c>
      <c r="H7870" t="inlineStr">
        <is>
          <t>Q03282</t>
        </is>
      </c>
      <c r="I7870" t="inlineStr">
        <is>
          <t>de</t>
        </is>
      </c>
      <c r="J7870" t="b">
        <v>1</v>
      </c>
      <c r="K7870" t="inlineStr">
        <is>
          <t>e88f67e7839381f0f471639a9e70c9f5</t>
        </is>
      </c>
      <c r="L7870" t="inlineStr">
        <is>
          <t>e88f67e7839381f0f471639a9e70c9f5</t>
        </is>
      </c>
      <c r="M7870" t="n">
        <v>582</v>
      </c>
      <c r="N7870" t="n">
        <v>582</v>
      </c>
    </row>
    <row r="7871">
      <c r="A7871" t="n">
        <v>1131</v>
      </c>
      <c r="B7871" s="2" t="n">
        <v>45620</v>
      </c>
      <c r="C7871" t="n">
        <v>33099</v>
      </c>
      <c r="D7871" t="inlineStr">
        <is>
          <t>Befürworten Sie Steuersenkungen auf Gemeindeebene in den nächsten 4 Jahren?</t>
        </is>
      </c>
      <c r="E7871" t="inlineStr">
        <is>
          <t>options4</t>
        </is>
      </c>
      <c r="F7871" t="n">
        <v>11658</v>
      </c>
      <c r="G7871" t="inlineStr">
        <is>
          <t>Finanzen &amp; Steuern</t>
        </is>
      </c>
      <c r="H7871" t="inlineStr">
        <is>
          <t>Q03529</t>
        </is>
      </c>
      <c r="I7871" t="inlineStr">
        <is>
          <t>de</t>
        </is>
      </c>
      <c r="J7871" t="b">
        <v>1</v>
      </c>
      <c r="K7871" t="inlineStr">
        <is>
          <t>e88f67e7839381f0f471639a9e70c9f5</t>
        </is>
      </c>
      <c r="L7871" t="inlineStr">
        <is>
          <t>e88f67e7839381f0f471639a9e70c9f5</t>
        </is>
      </c>
      <c r="M7871" t="n">
        <v>582</v>
      </c>
      <c r="N7871" t="n">
        <v>582</v>
      </c>
    </row>
    <row r="7873">
      <c r="A7873" s="1">
        <f>== Cluster 580 – 2 Fragen – alle Fragen identisch ===</f>
        <v/>
      </c>
      <c r="B7873" s="1" t="n"/>
      <c r="C7873" s="1" t="n"/>
      <c r="D7873" s="1" t="n"/>
      <c r="E7873" s="1" t="n"/>
      <c r="F7873" s="1" t="n"/>
      <c r="G7873" s="1" t="n"/>
      <c r="H7873" s="1" t="n"/>
      <c r="I7873" s="1" t="n"/>
      <c r="J7873" s="1" t="n"/>
      <c r="K7873" s="1" t="n"/>
      <c r="L7873" s="1" t="n"/>
      <c r="M7873" s="1" t="n"/>
      <c r="N7873" s="1" t="n"/>
    </row>
    <row r="7874">
      <c r="A7874" t="inlineStr">
        <is>
          <t>ID_Wahl</t>
        </is>
      </c>
      <c r="B7874" t="inlineStr">
        <is>
          <t>Datum</t>
        </is>
      </c>
      <c r="C7874" t="inlineStr">
        <is>
          <t>Frage_ID</t>
        </is>
      </c>
      <c r="D7874" t="inlineStr">
        <is>
          <t>Frage_Text</t>
        </is>
      </c>
      <c r="E7874" t="inlineStr">
        <is>
          <t>Frage_Typ</t>
        </is>
      </c>
      <c r="F7874" t="inlineStr">
        <is>
          <t>Bereich_ID</t>
        </is>
      </c>
      <c r="G7874" t="inlineStr">
        <is>
          <t>Bereich</t>
        </is>
      </c>
      <c r="H7874" t="inlineStr">
        <is>
          <t>ID_gesamt</t>
        </is>
      </c>
      <c r="I7874" t="inlineStr">
        <is>
          <t>Sprache</t>
        </is>
      </c>
      <c r="J7874" t="inlineStr">
        <is>
          <t>Duplikat</t>
        </is>
      </c>
      <c r="K7874" t="inlineStr">
        <is>
          <t>Frage_Hash</t>
        </is>
      </c>
      <c r="L7874" t="inlineStr">
        <is>
          <t>Duplikat_Gruppe</t>
        </is>
      </c>
      <c r="M7874" t="inlineStr">
        <is>
          <t>Cluster_Duplikate</t>
        </is>
      </c>
      <c r="N7874" t="inlineStr">
        <is>
          <t>Cluster_Final</t>
        </is>
      </c>
    </row>
    <row r="7875">
      <c r="A7875" t="n">
        <v>1121</v>
      </c>
      <c r="B7875" s="2" t="n">
        <v>45557</v>
      </c>
      <c r="C7875" t="n">
        <v>32646</v>
      </c>
      <c r="D7875" t="inlineStr">
        <is>
          <t>Sollen Pensionierte in prekären finanziellen Verhältnissen von der Gemeinde stärker unterstützt werden?</t>
        </is>
      </c>
      <c r="E7875" t="inlineStr">
        <is>
          <t>options4</t>
        </is>
      </c>
      <c r="F7875" t="n">
        <v>11547</v>
      </c>
      <c r="G7875" t="inlineStr">
        <is>
          <t>Sozialstaat &amp; Familie</t>
        </is>
      </c>
      <c r="H7875" t="inlineStr">
        <is>
          <t>Q03268</t>
        </is>
      </c>
      <c r="I7875" t="inlineStr">
        <is>
          <t>de</t>
        </is>
      </c>
      <c r="J7875" t="b">
        <v>1</v>
      </c>
      <c r="K7875" t="inlineStr">
        <is>
          <t>e92430adc248044b6b2fcfbdf0f78455</t>
        </is>
      </c>
      <c r="L7875" t="inlineStr">
        <is>
          <t>e92430adc248044b6b2fcfbdf0f78455</t>
        </is>
      </c>
      <c r="M7875" t="n">
        <v>580</v>
      </c>
      <c r="N7875" t="n">
        <v>580</v>
      </c>
    </row>
    <row r="7876">
      <c r="A7876" t="n">
        <v>1131</v>
      </c>
      <c r="B7876" s="2" t="n">
        <v>45620</v>
      </c>
      <c r="C7876" t="n">
        <v>33084</v>
      </c>
      <c r="D7876" t="inlineStr">
        <is>
          <t>Sollen Pensionierte in prekären finanziellen Verhältnissen von der Gemeinde stärker unterstützt werden?</t>
        </is>
      </c>
      <c r="E7876" t="inlineStr">
        <is>
          <t>options4</t>
        </is>
      </c>
      <c r="F7876" t="n">
        <v>11654</v>
      </c>
      <c r="G7876" t="inlineStr">
        <is>
          <t>Sozialstaat, Familie &amp; Gesundheit</t>
        </is>
      </c>
      <c r="H7876" t="inlineStr">
        <is>
          <t>Q03514</t>
        </is>
      </c>
      <c r="I7876" t="inlineStr">
        <is>
          <t>de</t>
        </is>
      </c>
      <c r="J7876" t="b">
        <v>1</v>
      </c>
      <c r="K7876" t="inlineStr">
        <is>
          <t>e92430adc248044b6b2fcfbdf0f78455</t>
        </is>
      </c>
      <c r="L7876" t="inlineStr">
        <is>
          <t>e92430adc248044b6b2fcfbdf0f78455</t>
        </is>
      </c>
      <c r="M7876" t="n">
        <v>580</v>
      </c>
      <c r="N7876" t="n">
        <v>580</v>
      </c>
    </row>
    <row r="7878">
      <c r="A7878" s="1">
        <f>== Cluster 579 – 2 Fragen – alle Fragen identisch ===</f>
        <v/>
      </c>
      <c r="B7878" s="1" t="n"/>
      <c r="C7878" s="1" t="n"/>
      <c r="D7878" s="1" t="n"/>
      <c r="E7878" s="1" t="n"/>
      <c r="F7878" s="1" t="n"/>
      <c r="G7878" s="1" t="n"/>
      <c r="H7878" s="1" t="n"/>
      <c r="I7878" s="1" t="n"/>
      <c r="J7878" s="1" t="n"/>
      <c r="K7878" s="1" t="n"/>
      <c r="L7878" s="1" t="n"/>
      <c r="M7878" s="1" t="n"/>
      <c r="N7878" s="1" t="n"/>
    </row>
    <row r="7879">
      <c r="A7879" t="inlineStr">
        <is>
          <t>ID_Wahl</t>
        </is>
      </c>
      <c r="B7879" t="inlineStr">
        <is>
          <t>Datum</t>
        </is>
      </c>
      <c r="C7879" t="inlineStr">
        <is>
          <t>Frage_ID</t>
        </is>
      </c>
      <c r="D7879" t="inlineStr">
        <is>
          <t>Frage_Text</t>
        </is>
      </c>
      <c r="E7879" t="inlineStr">
        <is>
          <t>Frage_Typ</t>
        </is>
      </c>
      <c r="F7879" t="inlineStr">
        <is>
          <t>Bereich_ID</t>
        </is>
      </c>
      <c r="G7879" t="inlineStr">
        <is>
          <t>Bereich</t>
        </is>
      </c>
      <c r="H7879" t="inlineStr">
        <is>
          <t>ID_gesamt</t>
        </is>
      </c>
      <c r="I7879" t="inlineStr">
        <is>
          <t>Sprache</t>
        </is>
      </c>
      <c r="J7879" t="inlineStr">
        <is>
          <t>Duplikat</t>
        </is>
      </c>
      <c r="K7879" t="inlineStr">
        <is>
          <t>Frage_Hash</t>
        </is>
      </c>
      <c r="L7879" t="inlineStr">
        <is>
          <t>Duplikat_Gruppe</t>
        </is>
      </c>
      <c r="M7879" t="inlineStr">
        <is>
          <t>Cluster_Duplikate</t>
        </is>
      </c>
      <c r="N7879" t="inlineStr">
        <is>
          <t>Cluster_Final</t>
        </is>
      </c>
    </row>
    <row r="7880">
      <c r="A7880" t="n">
        <v>1115</v>
      </c>
      <c r="B7880" s="2" t="n">
        <v>45557</v>
      </c>
      <c r="C7880" t="n">
        <v>32865</v>
      </c>
      <c r="D7880" t="inlineStr">
        <is>
          <t>Befürworten Sie die Biodiversitäts-Initiative, die Bund und Kantone dazu verpflichtet, die erforderlichen Flächen sowie mehr finanzielle Mittel bereitzustellen, um den Biodiversitätsverlust zu stoppen? (Eidg. Abst. vom Sept. 24)</t>
        </is>
      </c>
      <c r="E7880" t="inlineStr">
        <is>
          <t>options4</t>
        </is>
      </c>
      <c r="F7880" t="n">
        <v>11602</v>
      </c>
      <c r="G7880" t="inlineStr">
        <is>
          <t>Umwelt &amp; Energie</t>
        </is>
      </c>
      <c r="H7880" t="inlineStr">
        <is>
          <t>Q03199</t>
        </is>
      </c>
      <c r="I7880" t="inlineStr">
        <is>
          <t>de</t>
        </is>
      </c>
      <c r="J7880" t="b">
        <v>1</v>
      </c>
      <c r="K7880" t="inlineStr">
        <is>
          <t>113059c77273a25b99fb8e1bc094a43f</t>
        </is>
      </c>
      <c r="L7880" t="inlineStr">
        <is>
          <t>113059c77273a25b99fb8e1bc094a43f</t>
        </is>
      </c>
      <c r="M7880" t="n">
        <v>579</v>
      </c>
      <c r="N7880" t="n">
        <v>579</v>
      </c>
    </row>
    <row r="7881">
      <c r="A7881" t="n">
        <v>1118</v>
      </c>
      <c r="B7881" s="2" t="n">
        <v>45557</v>
      </c>
      <c r="C7881" t="n">
        <v>32720</v>
      </c>
      <c r="D7881" t="inlineStr">
        <is>
          <t>Befürworten Sie die Biodiversitäts-Initiative, die Bund und Kantone dazu verpflichtet, die erforderlichen Flächen sowie mehr finanzielle Mittel bereitzustellen, um den Biodiversitätsverlust zu stoppen? (Eidg. Abst. vom Sept. 24)</t>
        </is>
      </c>
      <c r="E7881" t="inlineStr">
        <is>
          <t>options4</t>
        </is>
      </c>
      <c r="F7881" t="n">
        <v>11566</v>
      </c>
      <c r="G7881" t="inlineStr">
        <is>
          <t>Umwelt &amp; Energie</t>
        </is>
      </c>
      <c r="H7881" t="inlineStr">
        <is>
          <t>Q03248</t>
        </is>
      </c>
      <c r="I7881" t="inlineStr">
        <is>
          <t>de</t>
        </is>
      </c>
      <c r="J7881" t="b">
        <v>1</v>
      </c>
      <c r="K7881" t="inlineStr">
        <is>
          <t>113059c77273a25b99fb8e1bc094a43f</t>
        </is>
      </c>
      <c r="L7881" t="inlineStr">
        <is>
          <t>113059c77273a25b99fb8e1bc094a43f</t>
        </is>
      </c>
      <c r="M7881" t="n">
        <v>579</v>
      </c>
      <c r="N7881" t="n">
        <v>579</v>
      </c>
    </row>
    <row r="7883">
      <c r="A7883" s="1">
        <f>== Cluster 417 – 2 Fragen – alle Fragen identisch ===</f>
        <v/>
      </c>
      <c r="B7883" s="1" t="n"/>
      <c r="C7883" s="1" t="n"/>
      <c r="D7883" s="1" t="n"/>
      <c r="E7883" s="1" t="n"/>
      <c r="F7883" s="1" t="n"/>
      <c r="G7883" s="1" t="n"/>
      <c r="H7883" s="1" t="n"/>
      <c r="I7883" s="1" t="n"/>
      <c r="J7883" s="1" t="n"/>
      <c r="K7883" s="1" t="n"/>
      <c r="L7883" s="1" t="n"/>
      <c r="M7883" s="1" t="n"/>
      <c r="N7883" s="1" t="n"/>
    </row>
    <row r="7884">
      <c r="A7884" t="inlineStr">
        <is>
          <t>ID_Wahl</t>
        </is>
      </c>
      <c r="B7884" t="inlineStr">
        <is>
          <t>Datum</t>
        </is>
      </c>
      <c r="C7884" t="inlineStr">
        <is>
          <t>Frage_ID</t>
        </is>
      </c>
      <c r="D7884" t="inlineStr">
        <is>
          <t>Frage_Text</t>
        </is>
      </c>
      <c r="E7884" t="inlineStr">
        <is>
          <t>Frage_Typ</t>
        </is>
      </c>
      <c r="F7884" t="inlineStr">
        <is>
          <t>Bereich_ID</t>
        </is>
      </c>
      <c r="G7884" t="inlineStr">
        <is>
          <t>Bereich</t>
        </is>
      </c>
      <c r="H7884" t="inlineStr">
        <is>
          <t>ID_gesamt</t>
        </is>
      </c>
      <c r="I7884" t="inlineStr">
        <is>
          <t>Sprache</t>
        </is>
      </c>
      <c r="J7884" t="inlineStr">
        <is>
          <t>Duplikat</t>
        </is>
      </c>
      <c r="K7884" t="inlineStr">
        <is>
          <t>Frage_Hash</t>
        </is>
      </c>
      <c r="L7884" t="inlineStr">
        <is>
          <t>Duplikat_Gruppe</t>
        </is>
      </c>
      <c r="M7884" t="inlineStr">
        <is>
          <t>Cluster_Duplikate</t>
        </is>
      </c>
      <c r="N7884" t="inlineStr">
        <is>
          <t>Cluster_Final</t>
        </is>
      </c>
    </row>
    <row r="7885">
      <c r="A7885" t="n">
        <v>86</v>
      </c>
      <c r="B7885" s="2" t="n">
        <v>44528</v>
      </c>
      <c r="C7885" t="n">
        <v>4186</v>
      </c>
      <c r="D7885" t="inlineStr">
        <is>
          <t>Soll Lenzburg velofreundlicher gestaltet werden (z.B. Ausbau der Velowege, mehr Veloabstellplätze in der Innenstadt)?  [Bürger/-innen-Frage]</t>
        </is>
      </c>
      <c r="E7885" t="inlineStr">
        <is>
          <t>options4</t>
        </is>
      </c>
      <c r="F7885" t="n">
        <v>5102</v>
      </c>
      <c r="G7885" t="inlineStr">
        <is>
          <t>Umwelt, Verkehr &amp; Energie</t>
        </is>
      </c>
      <c r="H7885" t="inlineStr">
        <is>
          <t>Q01318</t>
        </is>
      </c>
      <c r="I7885" t="inlineStr">
        <is>
          <t>de</t>
        </is>
      </c>
      <c r="J7885" t="b">
        <v>1</v>
      </c>
      <c r="K7885" t="inlineStr">
        <is>
          <t>00a7c9592688061cdec07e88722ac3f6</t>
        </is>
      </c>
      <c r="L7885" t="inlineStr">
        <is>
          <t>00a7c9592688061cdec07e88722ac3f6</t>
        </is>
      </c>
      <c r="M7885" t="n">
        <v>417</v>
      </c>
      <c r="N7885" t="n">
        <v>417</v>
      </c>
    </row>
    <row r="7886">
      <c r="A7886" t="n">
        <v>482</v>
      </c>
      <c r="B7886" s="2" t="n">
        <v>44465</v>
      </c>
      <c r="C7886" t="n">
        <v>4185</v>
      </c>
      <c r="D7886" t="inlineStr">
        <is>
          <t>Soll Lenzburg velofreundlicher gestaltet werden (z.B. Ausbau der Velowege, mehr Veloabstellplätze in der Innenstadt)?  [Bürger/-innen-Frage]</t>
        </is>
      </c>
      <c r="E7886" t="inlineStr">
        <is>
          <t>options4</t>
        </is>
      </c>
      <c r="F7886" t="n">
        <v>5097</v>
      </c>
      <c r="G7886" t="inlineStr">
        <is>
          <t>Umwelt, Verkehr &amp; Energie</t>
        </is>
      </c>
      <c r="H7886" t="inlineStr">
        <is>
          <t>Q02507</t>
        </is>
      </c>
      <c r="I7886" t="inlineStr">
        <is>
          <t>de</t>
        </is>
      </c>
      <c r="J7886" t="b">
        <v>1</v>
      </c>
      <c r="K7886" t="inlineStr">
        <is>
          <t>00a7c9592688061cdec07e88722ac3f6</t>
        </is>
      </c>
      <c r="L7886" t="inlineStr">
        <is>
          <t>00a7c9592688061cdec07e88722ac3f6</t>
        </is>
      </c>
      <c r="M7886" t="n">
        <v>417</v>
      </c>
      <c r="N7886" t="n">
        <v>417</v>
      </c>
    </row>
    <row r="7888">
      <c r="A7888" s="1">
        <f>== Cluster 398 – 2 Fragen – alle Fragen identisch ===</f>
        <v/>
      </c>
      <c r="B7888" s="1" t="n"/>
      <c r="C7888" s="1" t="n"/>
      <c r="D7888" s="1" t="n"/>
      <c r="E7888" s="1" t="n"/>
      <c r="F7888" s="1" t="n"/>
      <c r="G7888" s="1" t="n"/>
      <c r="H7888" s="1" t="n"/>
      <c r="I7888" s="1" t="n"/>
      <c r="J7888" s="1" t="n"/>
      <c r="K7888" s="1" t="n"/>
      <c r="L7888" s="1" t="n"/>
      <c r="M7888" s="1" t="n"/>
      <c r="N7888" s="1" t="n"/>
    </row>
    <row r="7889">
      <c r="A7889" t="inlineStr">
        <is>
          <t>ID_Wahl</t>
        </is>
      </c>
      <c r="B7889" t="inlineStr">
        <is>
          <t>Datum</t>
        </is>
      </c>
      <c r="C7889" t="inlineStr">
        <is>
          <t>Frage_ID</t>
        </is>
      </c>
      <c r="D7889" t="inlineStr">
        <is>
          <t>Frage_Text</t>
        </is>
      </c>
      <c r="E7889" t="inlineStr">
        <is>
          <t>Frage_Typ</t>
        </is>
      </c>
      <c r="F7889" t="inlineStr">
        <is>
          <t>Bereich_ID</t>
        </is>
      </c>
      <c r="G7889" t="inlineStr">
        <is>
          <t>Bereich</t>
        </is>
      </c>
      <c r="H7889" t="inlineStr">
        <is>
          <t>ID_gesamt</t>
        </is>
      </c>
      <c r="I7889" t="inlineStr">
        <is>
          <t>Sprache</t>
        </is>
      </c>
      <c r="J7889" t="inlineStr">
        <is>
          <t>Duplikat</t>
        </is>
      </c>
      <c r="K7889" t="inlineStr">
        <is>
          <t>Frage_Hash</t>
        </is>
      </c>
      <c r="L7889" t="inlineStr">
        <is>
          <t>Duplikat_Gruppe</t>
        </is>
      </c>
      <c r="M7889" t="inlineStr">
        <is>
          <t>Cluster_Duplikate</t>
        </is>
      </c>
      <c r="N7889" t="inlineStr">
        <is>
          <t>Cluster_Final</t>
        </is>
      </c>
    </row>
    <row r="7890">
      <c r="A7890" t="n">
        <v>86</v>
      </c>
      <c r="B7890" s="2" t="n">
        <v>44528</v>
      </c>
      <c r="C7890" t="n">
        <v>4144</v>
      </c>
      <c r="D7890" t="inlineStr">
        <is>
          <t>Soll die Stadt zusätzliche finanzielle Mittel für die Integration der ausländischen Wohnbevölkerung (u.a. Sprachunterricht, Infogespräche) zur Verfügung stellen?</t>
        </is>
      </c>
      <c r="E7890" t="inlineStr">
        <is>
          <t>options4</t>
        </is>
      </c>
      <c r="F7890" t="n">
        <v>4318</v>
      </c>
      <c r="G7890" t="inlineStr">
        <is>
          <t>Migration &amp; Integration</t>
        </is>
      </c>
      <c r="H7890" t="inlineStr">
        <is>
          <t>Q01297</t>
        </is>
      </c>
      <c r="I7890" t="inlineStr">
        <is>
          <t>de</t>
        </is>
      </c>
      <c r="J7890" t="b">
        <v>1</v>
      </c>
      <c r="K7890" t="inlineStr">
        <is>
          <t>775114d700e9144e59d0f3cede5a4496</t>
        </is>
      </c>
      <c r="L7890" t="inlineStr">
        <is>
          <t>775114d700e9144e59d0f3cede5a4496</t>
        </is>
      </c>
      <c r="M7890" t="n">
        <v>398</v>
      </c>
      <c r="N7890" t="n">
        <v>398</v>
      </c>
    </row>
    <row r="7891">
      <c r="A7891" t="n">
        <v>482</v>
      </c>
      <c r="B7891" s="2" t="n">
        <v>44465</v>
      </c>
      <c r="C7891" t="n">
        <v>4143</v>
      </c>
      <c r="D7891" t="inlineStr">
        <is>
          <t>Soll die Stadt zusätzliche finanzielle Mittel für die Integration der ausländischen Wohnbevölkerung (u.a. Sprachunterricht, Infogespräche) zur Verfügung stellen?</t>
        </is>
      </c>
      <c r="E7891" t="inlineStr">
        <is>
          <t>options4</t>
        </is>
      </c>
      <c r="F7891" t="n">
        <v>4307</v>
      </c>
      <c r="G7891" t="inlineStr">
        <is>
          <t>Migration &amp; Integration</t>
        </is>
      </c>
      <c r="H7891" t="inlineStr">
        <is>
          <t>Q02486</t>
        </is>
      </c>
      <c r="I7891" t="inlineStr">
        <is>
          <t>de</t>
        </is>
      </c>
      <c r="J7891" t="b">
        <v>1</v>
      </c>
      <c r="K7891" t="inlineStr">
        <is>
          <t>775114d700e9144e59d0f3cede5a4496</t>
        </is>
      </c>
      <c r="L7891" t="inlineStr">
        <is>
          <t>775114d700e9144e59d0f3cede5a4496</t>
        </is>
      </c>
      <c r="M7891" t="n">
        <v>398</v>
      </c>
      <c r="N7891" t="n">
        <v>398</v>
      </c>
    </row>
    <row r="7893">
      <c r="A7893" s="1">
        <f>== Cluster 397 – 2 Fragen – alle Fragen identisch ===</f>
        <v/>
      </c>
      <c r="B7893" s="1" t="n"/>
      <c r="C7893" s="1" t="n"/>
      <c r="D7893" s="1" t="n"/>
      <c r="E7893" s="1" t="n"/>
      <c r="F7893" s="1" t="n"/>
      <c r="G7893" s="1" t="n"/>
      <c r="H7893" s="1" t="n"/>
      <c r="I7893" s="1" t="n"/>
      <c r="J7893" s="1" t="n"/>
      <c r="K7893" s="1" t="n"/>
      <c r="L7893" s="1" t="n"/>
      <c r="M7893" s="1" t="n"/>
      <c r="N7893" s="1" t="n"/>
    </row>
    <row r="7894">
      <c r="A7894" t="inlineStr">
        <is>
          <t>ID_Wahl</t>
        </is>
      </c>
      <c r="B7894" t="inlineStr">
        <is>
          <t>Datum</t>
        </is>
      </c>
      <c r="C7894" t="inlineStr">
        <is>
          <t>Frage_ID</t>
        </is>
      </c>
      <c r="D7894" t="inlineStr">
        <is>
          <t>Frage_Text</t>
        </is>
      </c>
      <c r="E7894" t="inlineStr">
        <is>
          <t>Frage_Typ</t>
        </is>
      </c>
      <c r="F7894" t="inlineStr">
        <is>
          <t>Bereich_ID</t>
        </is>
      </c>
      <c r="G7894" t="inlineStr">
        <is>
          <t>Bereich</t>
        </is>
      </c>
      <c r="H7894" t="inlineStr">
        <is>
          <t>ID_gesamt</t>
        </is>
      </c>
      <c r="I7894" t="inlineStr">
        <is>
          <t>Sprache</t>
        </is>
      </c>
      <c r="J7894" t="inlineStr">
        <is>
          <t>Duplikat</t>
        </is>
      </c>
      <c r="K7894" t="inlineStr">
        <is>
          <t>Frage_Hash</t>
        </is>
      </c>
      <c r="L7894" t="inlineStr">
        <is>
          <t>Duplikat_Gruppe</t>
        </is>
      </c>
      <c r="M7894" t="inlineStr">
        <is>
          <t>Cluster_Duplikate</t>
        </is>
      </c>
      <c r="N7894" t="inlineStr">
        <is>
          <t>Cluster_Final</t>
        </is>
      </c>
    </row>
    <row r="7895">
      <c r="A7895" t="n">
        <v>86</v>
      </c>
      <c r="B7895" s="2" t="n">
        <v>44528</v>
      </c>
      <c r="C7895" t="n">
        <v>4140</v>
      </c>
      <c r="D7895" t="inlineStr">
        <is>
          <t xml:space="preserve"> Soll sich die Stadt stärker bei der Digitalisierung der Schulen (z.B. Ausstattung aller Schüler/-innen mit Tablets) engagieren?</t>
        </is>
      </c>
      <c r="E7895" t="inlineStr">
        <is>
          <t>options4</t>
        </is>
      </c>
      <c r="F7895" t="n">
        <v>4949</v>
      </c>
      <c r="G7895" t="inlineStr">
        <is>
          <t>Bildung &amp; Schule</t>
        </is>
      </c>
      <c r="H7895" t="inlineStr">
        <is>
          <t>Q01295</t>
        </is>
      </c>
      <c r="I7895" t="inlineStr">
        <is>
          <t>de</t>
        </is>
      </c>
      <c r="J7895" t="b">
        <v>1</v>
      </c>
      <c r="K7895" t="inlineStr">
        <is>
          <t>a7f60928b4886ee4eb5e1f6ba0921480</t>
        </is>
      </c>
      <c r="L7895" t="inlineStr">
        <is>
          <t>a7f60928b4886ee4eb5e1f6ba0921480</t>
        </is>
      </c>
      <c r="M7895" t="n">
        <v>397</v>
      </c>
      <c r="N7895" t="n">
        <v>397</v>
      </c>
    </row>
    <row r="7896">
      <c r="A7896" t="n">
        <v>482</v>
      </c>
      <c r="B7896" s="2" t="n">
        <v>44465</v>
      </c>
      <c r="C7896" t="n">
        <v>4139</v>
      </c>
      <c r="D7896" t="inlineStr">
        <is>
          <t xml:space="preserve"> Soll sich die Stadt stärker bei der Digitalisierung der Schulen (z.B. Ausstattung aller Schüler/-innen mit Tablets) engagieren?</t>
        </is>
      </c>
      <c r="E7896" t="inlineStr">
        <is>
          <t>options4</t>
        </is>
      </c>
      <c r="F7896" t="n">
        <v>4944</v>
      </c>
      <c r="G7896" t="inlineStr">
        <is>
          <t>Bildung &amp; Schule</t>
        </is>
      </c>
      <c r="H7896" t="inlineStr">
        <is>
          <t>Q02484</t>
        </is>
      </c>
      <c r="I7896" t="inlineStr">
        <is>
          <t>de</t>
        </is>
      </c>
      <c r="J7896" t="b">
        <v>1</v>
      </c>
      <c r="K7896" t="inlineStr">
        <is>
          <t>a7f60928b4886ee4eb5e1f6ba0921480</t>
        </is>
      </c>
      <c r="L7896" t="inlineStr">
        <is>
          <t>a7f60928b4886ee4eb5e1f6ba0921480</t>
        </is>
      </c>
      <c r="M7896" t="n">
        <v>397</v>
      </c>
      <c r="N7896" t="n">
        <v>397</v>
      </c>
    </row>
    <row r="7898">
      <c r="A7898" s="1">
        <f>== Cluster 396 – 2 Fragen – alle Fragen identisch ===</f>
        <v/>
      </c>
      <c r="B7898" s="1" t="n"/>
      <c r="C7898" s="1" t="n"/>
      <c r="D7898" s="1" t="n"/>
      <c r="E7898" s="1" t="n"/>
      <c r="F7898" s="1" t="n"/>
      <c r="G7898" s="1" t="n"/>
      <c r="H7898" s="1" t="n"/>
      <c r="I7898" s="1" t="n"/>
      <c r="J7898" s="1" t="n"/>
      <c r="K7898" s="1" t="n"/>
      <c r="L7898" s="1" t="n"/>
      <c r="M7898" s="1" t="n"/>
      <c r="N7898" s="1" t="n"/>
    </row>
    <row r="7899">
      <c r="A7899" t="inlineStr">
        <is>
          <t>ID_Wahl</t>
        </is>
      </c>
      <c r="B7899" t="inlineStr">
        <is>
          <t>Datum</t>
        </is>
      </c>
      <c r="C7899" t="inlineStr">
        <is>
          <t>Frage_ID</t>
        </is>
      </c>
      <c r="D7899" t="inlineStr">
        <is>
          <t>Frage_Text</t>
        </is>
      </c>
      <c r="E7899" t="inlineStr">
        <is>
          <t>Frage_Typ</t>
        </is>
      </c>
      <c r="F7899" t="inlineStr">
        <is>
          <t>Bereich_ID</t>
        </is>
      </c>
      <c r="G7899" t="inlineStr">
        <is>
          <t>Bereich</t>
        </is>
      </c>
      <c r="H7899" t="inlineStr">
        <is>
          <t>ID_gesamt</t>
        </is>
      </c>
      <c r="I7899" t="inlineStr">
        <is>
          <t>Sprache</t>
        </is>
      </c>
      <c r="J7899" t="inlineStr">
        <is>
          <t>Duplikat</t>
        </is>
      </c>
      <c r="K7899" t="inlineStr">
        <is>
          <t>Frage_Hash</t>
        </is>
      </c>
      <c r="L7899" t="inlineStr">
        <is>
          <t>Duplikat_Gruppe</t>
        </is>
      </c>
      <c r="M7899" t="inlineStr">
        <is>
          <t>Cluster_Duplikate</t>
        </is>
      </c>
      <c r="N7899" t="inlineStr">
        <is>
          <t>Cluster_Final</t>
        </is>
      </c>
    </row>
    <row r="7900">
      <c r="A7900" t="n">
        <v>86</v>
      </c>
      <c r="B7900" s="2" t="n">
        <v>44528</v>
      </c>
      <c r="C7900" t="n">
        <v>4138</v>
      </c>
      <c r="D7900" t="inlineStr">
        <is>
          <t>Soll sich die Stadt beim Kanton als Standort einer neuen Mittelschule auf dem Zeughaus-Areal bewerben?  [Bürger/-innen-Frage]</t>
        </is>
      </c>
      <c r="E7900" t="inlineStr">
        <is>
          <t>options4</t>
        </is>
      </c>
      <c r="F7900" t="n">
        <v>4949</v>
      </c>
      <c r="G7900" t="inlineStr">
        <is>
          <t>Bildung &amp; Schule</t>
        </is>
      </c>
      <c r="H7900" t="inlineStr">
        <is>
          <t>Q01294</t>
        </is>
      </c>
      <c r="I7900" t="inlineStr">
        <is>
          <t>de</t>
        </is>
      </c>
      <c r="J7900" t="b">
        <v>1</v>
      </c>
      <c r="K7900" t="inlineStr">
        <is>
          <t>7bd90f27760710b52c9cb997a35add56</t>
        </is>
      </c>
      <c r="L7900" t="inlineStr">
        <is>
          <t>7bd90f27760710b52c9cb997a35add56</t>
        </is>
      </c>
      <c r="M7900" t="n">
        <v>396</v>
      </c>
      <c r="N7900" t="n">
        <v>396</v>
      </c>
    </row>
    <row r="7901">
      <c r="A7901" t="n">
        <v>482</v>
      </c>
      <c r="B7901" s="2" t="n">
        <v>44465</v>
      </c>
      <c r="C7901" t="n">
        <v>4137</v>
      </c>
      <c r="D7901" t="inlineStr">
        <is>
          <t>Soll sich die Stadt beim Kanton als Standort einer neuen Mittelschule auf dem Zeughaus-Areal bewerben?  [Bürger/-innen-Frage]</t>
        </is>
      </c>
      <c r="E7901" t="inlineStr">
        <is>
          <t>options4</t>
        </is>
      </c>
      <c r="F7901" t="n">
        <v>4944</v>
      </c>
      <c r="G7901" t="inlineStr">
        <is>
          <t>Bildung &amp; Schule</t>
        </is>
      </c>
      <c r="H7901" t="inlineStr">
        <is>
          <t>Q02483</t>
        </is>
      </c>
      <c r="I7901" t="inlineStr">
        <is>
          <t>de</t>
        </is>
      </c>
      <c r="J7901" t="b">
        <v>1</v>
      </c>
      <c r="K7901" t="inlineStr">
        <is>
          <t>7bd90f27760710b52c9cb997a35add56</t>
        </is>
      </c>
      <c r="L7901" t="inlineStr">
        <is>
          <t>7bd90f27760710b52c9cb997a35add56</t>
        </is>
      </c>
      <c r="M7901" t="n">
        <v>396</v>
      </c>
      <c r="N7901" t="n">
        <v>396</v>
      </c>
    </row>
    <row r="7903">
      <c r="A7903" s="1">
        <f>== Cluster 395 – 2 Fragen – alle Fragen identisch ===</f>
        <v/>
      </c>
      <c r="B7903" s="1" t="n"/>
      <c r="C7903" s="1" t="n"/>
      <c r="D7903" s="1" t="n"/>
      <c r="E7903" s="1" t="n"/>
      <c r="F7903" s="1" t="n"/>
      <c r="G7903" s="1" t="n"/>
      <c r="H7903" s="1" t="n"/>
      <c r="I7903" s="1" t="n"/>
      <c r="J7903" s="1" t="n"/>
      <c r="K7903" s="1" t="n"/>
      <c r="L7903" s="1" t="n"/>
      <c r="M7903" s="1" t="n"/>
      <c r="N7903" s="1" t="n"/>
    </row>
    <row r="7904">
      <c r="A7904" t="inlineStr">
        <is>
          <t>ID_Wahl</t>
        </is>
      </c>
      <c r="B7904" t="inlineStr">
        <is>
          <t>Datum</t>
        </is>
      </c>
      <c r="C7904" t="inlineStr">
        <is>
          <t>Frage_ID</t>
        </is>
      </c>
      <c r="D7904" t="inlineStr">
        <is>
          <t>Frage_Text</t>
        </is>
      </c>
      <c r="E7904" t="inlineStr">
        <is>
          <t>Frage_Typ</t>
        </is>
      </c>
      <c r="F7904" t="inlineStr">
        <is>
          <t>Bereich_ID</t>
        </is>
      </c>
      <c r="G7904" t="inlineStr">
        <is>
          <t>Bereich</t>
        </is>
      </c>
      <c r="H7904" t="inlineStr">
        <is>
          <t>ID_gesamt</t>
        </is>
      </c>
      <c r="I7904" t="inlineStr">
        <is>
          <t>Sprache</t>
        </is>
      </c>
      <c r="J7904" t="inlineStr">
        <is>
          <t>Duplikat</t>
        </is>
      </c>
      <c r="K7904" t="inlineStr">
        <is>
          <t>Frage_Hash</t>
        </is>
      </c>
      <c r="L7904" t="inlineStr">
        <is>
          <t>Duplikat_Gruppe</t>
        </is>
      </c>
      <c r="M7904" t="inlineStr">
        <is>
          <t>Cluster_Duplikate</t>
        </is>
      </c>
      <c r="N7904" t="inlineStr">
        <is>
          <t>Cluster_Final</t>
        </is>
      </c>
    </row>
    <row r="7905">
      <c r="A7905" t="n">
        <v>86</v>
      </c>
      <c r="B7905" s="2" t="n">
        <v>44528</v>
      </c>
      <c r="C7905" t="n">
        <v>4136</v>
      </c>
      <c r="D7905" t="inlineStr">
        <is>
          <t>Soll die Stadt die Projekte der Jugendarbeit Lenzburg (Jugendbüro, kostenlose Sportangebote, Jugendtreff TommTreff) finanziell stärker unterstützen?  [Bürger/-innen-Frage]</t>
        </is>
      </c>
      <c r="E7905" t="inlineStr">
        <is>
          <t>options4</t>
        </is>
      </c>
      <c r="F7905" t="n">
        <v>4949</v>
      </c>
      <c r="G7905" t="inlineStr">
        <is>
          <t>Bildung &amp; Schule</t>
        </is>
      </c>
      <c r="H7905" t="inlineStr">
        <is>
          <t>Q01293</t>
        </is>
      </c>
      <c r="I7905" t="inlineStr">
        <is>
          <t>de</t>
        </is>
      </c>
      <c r="J7905" t="b">
        <v>1</v>
      </c>
      <c r="K7905" t="inlineStr">
        <is>
          <t>d3d9f8141cc294fec5bc78fd84edcd2d</t>
        </is>
      </c>
      <c r="L7905" t="inlineStr">
        <is>
          <t>d3d9f8141cc294fec5bc78fd84edcd2d</t>
        </is>
      </c>
      <c r="M7905" t="n">
        <v>395</v>
      </c>
      <c r="N7905" t="n">
        <v>395</v>
      </c>
    </row>
    <row r="7906">
      <c r="A7906" t="n">
        <v>482</v>
      </c>
      <c r="B7906" s="2" t="n">
        <v>44465</v>
      </c>
      <c r="C7906" t="n">
        <v>4135</v>
      </c>
      <c r="D7906" t="inlineStr">
        <is>
          <t>Soll die Stadt die Projekte der Jugendarbeit Lenzburg (Jugendbüro, kostenlose Sportangebote, Jugendtreff TommTreff) finanziell stärker unterstützen?  [Bürger/-innen-Frage]</t>
        </is>
      </c>
      <c r="E7906" t="inlineStr">
        <is>
          <t>options4</t>
        </is>
      </c>
      <c r="F7906" t="n">
        <v>4944</v>
      </c>
      <c r="G7906" t="inlineStr">
        <is>
          <t>Bildung &amp; Schule</t>
        </is>
      </c>
      <c r="H7906" t="inlineStr">
        <is>
          <t>Q02482</t>
        </is>
      </c>
      <c r="I7906" t="inlineStr">
        <is>
          <t>de</t>
        </is>
      </c>
      <c r="J7906" t="b">
        <v>1</v>
      </c>
      <c r="K7906" t="inlineStr">
        <is>
          <t>d3d9f8141cc294fec5bc78fd84edcd2d</t>
        </is>
      </c>
      <c r="L7906" t="inlineStr">
        <is>
          <t>d3d9f8141cc294fec5bc78fd84edcd2d</t>
        </is>
      </c>
      <c r="M7906" t="n">
        <v>395</v>
      </c>
      <c r="N7906" t="n">
        <v>395</v>
      </c>
    </row>
    <row r="7908">
      <c r="A7908" s="1">
        <f>== Cluster 394 – 2 Fragen – alle Fragen identisch ===</f>
        <v/>
      </c>
      <c r="B7908" s="1" t="n"/>
      <c r="C7908" s="1" t="n"/>
      <c r="D7908" s="1" t="n"/>
      <c r="E7908" s="1" t="n"/>
      <c r="F7908" s="1" t="n"/>
      <c r="G7908" s="1" t="n"/>
      <c r="H7908" s="1" t="n"/>
      <c r="I7908" s="1" t="n"/>
      <c r="J7908" s="1" t="n"/>
      <c r="K7908" s="1" t="n"/>
      <c r="L7908" s="1" t="n"/>
      <c r="M7908" s="1" t="n"/>
      <c r="N7908" s="1" t="n"/>
    </row>
    <row r="7909">
      <c r="A7909" t="inlineStr">
        <is>
          <t>ID_Wahl</t>
        </is>
      </c>
      <c r="B7909" t="inlineStr">
        <is>
          <t>Datum</t>
        </is>
      </c>
      <c r="C7909" t="inlineStr">
        <is>
          <t>Frage_ID</t>
        </is>
      </c>
      <c r="D7909" t="inlineStr">
        <is>
          <t>Frage_Text</t>
        </is>
      </c>
      <c r="E7909" t="inlineStr">
        <is>
          <t>Frage_Typ</t>
        </is>
      </c>
      <c r="F7909" t="inlineStr">
        <is>
          <t>Bereich_ID</t>
        </is>
      </c>
      <c r="G7909" t="inlineStr">
        <is>
          <t>Bereich</t>
        </is>
      </c>
      <c r="H7909" t="inlineStr">
        <is>
          <t>ID_gesamt</t>
        </is>
      </c>
      <c r="I7909" t="inlineStr">
        <is>
          <t>Sprache</t>
        </is>
      </c>
      <c r="J7909" t="inlineStr">
        <is>
          <t>Duplikat</t>
        </is>
      </c>
      <c r="K7909" t="inlineStr">
        <is>
          <t>Frage_Hash</t>
        </is>
      </c>
      <c r="L7909" t="inlineStr">
        <is>
          <t>Duplikat_Gruppe</t>
        </is>
      </c>
      <c r="M7909" t="inlineStr">
        <is>
          <t>Cluster_Duplikate</t>
        </is>
      </c>
      <c r="N7909" t="inlineStr">
        <is>
          <t>Cluster_Final</t>
        </is>
      </c>
    </row>
    <row r="7910">
      <c r="A7910" t="n">
        <v>86</v>
      </c>
      <c r="B7910" s="2" t="n">
        <v>44528</v>
      </c>
      <c r="C7910" t="n">
        <v>4134</v>
      </c>
      <c r="D7910" t="inlineStr">
        <is>
          <t>Soll auf allen obligatorischen Schulstufen in Lenzburg das Tagesschulmodell mit integriertem Betreuungsangebot eingeführt werden?  [Bürger/-innen-Frage]</t>
        </is>
      </c>
      <c r="E7910" t="inlineStr">
        <is>
          <t>options4</t>
        </is>
      </c>
      <c r="F7910" t="n">
        <v>4949</v>
      </c>
      <c r="G7910" t="inlineStr">
        <is>
          <t>Bildung &amp; Schule</t>
        </is>
      </c>
      <c r="H7910" t="inlineStr">
        <is>
          <t>Q01292</t>
        </is>
      </c>
      <c r="I7910" t="inlineStr">
        <is>
          <t>de</t>
        </is>
      </c>
      <c r="J7910" t="b">
        <v>1</v>
      </c>
      <c r="K7910" t="inlineStr">
        <is>
          <t>ba31ffacb136bd78ee3e51bfac19d847</t>
        </is>
      </c>
      <c r="L7910" t="inlineStr">
        <is>
          <t>ba31ffacb136bd78ee3e51bfac19d847</t>
        </is>
      </c>
      <c r="M7910" t="n">
        <v>394</v>
      </c>
      <c r="N7910" t="n">
        <v>394</v>
      </c>
    </row>
    <row r="7911">
      <c r="A7911" t="n">
        <v>482</v>
      </c>
      <c r="B7911" s="2" t="n">
        <v>44465</v>
      </c>
      <c r="C7911" t="n">
        <v>4133</v>
      </c>
      <c r="D7911" t="inlineStr">
        <is>
          <t>Soll auf allen obligatorischen Schulstufen in Lenzburg das Tagesschulmodell mit integriertem Betreuungsangebot eingeführt werden?  [Bürger/-innen-Frage]</t>
        </is>
      </c>
      <c r="E7911" t="inlineStr">
        <is>
          <t>options4</t>
        </is>
      </c>
      <c r="F7911" t="n">
        <v>4944</v>
      </c>
      <c r="G7911" t="inlineStr">
        <is>
          <t>Bildung &amp; Schule</t>
        </is>
      </c>
      <c r="H7911" t="inlineStr">
        <is>
          <t>Q02481</t>
        </is>
      </c>
      <c r="I7911" t="inlineStr">
        <is>
          <t>de</t>
        </is>
      </c>
      <c r="J7911" t="b">
        <v>1</v>
      </c>
      <c r="K7911" t="inlineStr">
        <is>
          <t>ba31ffacb136bd78ee3e51bfac19d847</t>
        </is>
      </c>
      <c r="L7911" t="inlineStr">
        <is>
          <t>ba31ffacb136bd78ee3e51bfac19d847</t>
        </is>
      </c>
      <c r="M7911" t="n">
        <v>394</v>
      </c>
      <c r="N7911" t="n">
        <v>394</v>
      </c>
    </row>
    <row r="7913">
      <c r="A7913" s="1">
        <f>== Cluster 393 – 2 Fragen – alle Fragen identisch ===</f>
        <v/>
      </c>
      <c r="B7913" s="1" t="n"/>
      <c r="C7913" s="1" t="n"/>
      <c r="D7913" s="1" t="n"/>
      <c r="E7913" s="1" t="n"/>
      <c r="F7913" s="1" t="n"/>
      <c r="G7913" s="1" t="n"/>
      <c r="H7913" s="1" t="n"/>
      <c r="I7913" s="1" t="n"/>
      <c r="J7913" s="1" t="n"/>
      <c r="K7913" s="1" t="n"/>
      <c r="L7913" s="1" t="n"/>
      <c r="M7913" s="1" t="n"/>
      <c r="N7913" s="1" t="n"/>
    </row>
    <row r="7914">
      <c r="A7914" t="inlineStr">
        <is>
          <t>ID_Wahl</t>
        </is>
      </c>
      <c r="B7914" t="inlineStr">
        <is>
          <t>Datum</t>
        </is>
      </c>
      <c r="C7914" t="inlineStr">
        <is>
          <t>Frage_ID</t>
        </is>
      </c>
      <c r="D7914" t="inlineStr">
        <is>
          <t>Frage_Text</t>
        </is>
      </c>
      <c r="E7914" t="inlineStr">
        <is>
          <t>Frage_Typ</t>
        </is>
      </c>
      <c r="F7914" t="inlineStr">
        <is>
          <t>Bereich_ID</t>
        </is>
      </c>
      <c r="G7914" t="inlineStr">
        <is>
          <t>Bereich</t>
        </is>
      </c>
      <c r="H7914" t="inlineStr">
        <is>
          <t>ID_gesamt</t>
        </is>
      </c>
      <c r="I7914" t="inlineStr">
        <is>
          <t>Sprache</t>
        </is>
      </c>
      <c r="J7914" t="inlineStr">
        <is>
          <t>Duplikat</t>
        </is>
      </c>
      <c r="K7914" t="inlineStr">
        <is>
          <t>Frage_Hash</t>
        </is>
      </c>
      <c r="L7914" t="inlineStr">
        <is>
          <t>Duplikat_Gruppe</t>
        </is>
      </c>
      <c r="M7914" t="inlineStr">
        <is>
          <t>Cluster_Duplikate</t>
        </is>
      </c>
      <c r="N7914" t="inlineStr">
        <is>
          <t>Cluster_Final</t>
        </is>
      </c>
    </row>
    <row r="7915">
      <c r="A7915" t="n">
        <v>86</v>
      </c>
      <c r="B7915" s="2" t="n">
        <v>44528</v>
      </c>
      <c r="C7915" t="n">
        <v>4132</v>
      </c>
      <c r="D7915" t="inlineStr">
        <is>
          <t xml:space="preserve"> Soll die Stadt Nachhilfeunterrichts-Gutscheine für Schüler/-innen aus Familien mit geringem Einkommen zur Verfügung stellen? </t>
        </is>
      </c>
      <c r="E7915" t="inlineStr">
        <is>
          <t>options4</t>
        </is>
      </c>
      <c r="F7915" t="n">
        <v>4890</v>
      </c>
      <c r="G7915" t="inlineStr">
        <is>
          <t>Sozialstaat, Familie &amp; Gesundheit</t>
        </is>
      </c>
      <c r="H7915" t="inlineStr">
        <is>
          <t>Q01291</t>
        </is>
      </c>
      <c r="I7915" t="inlineStr">
        <is>
          <t>de</t>
        </is>
      </c>
      <c r="J7915" t="b">
        <v>1</v>
      </c>
      <c r="K7915" t="inlineStr">
        <is>
          <t>f0383d2c6e05c9c8489d712fabdb34a6</t>
        </is>
      </c>
      <c r="L7915" t="inlineStr">
        <is>
          <t>f0383d2c6e05c9c8489d712fabdb34a6</t>
        </is>
      </c>
      <c r="M7915" t="n">
        <v>393</v>
      </c>
      <c r="N7915" t="n">
        <v>393</v>
      </c>
    </row>
    <row r="7916">
      <c r="A7916" t="n">
        <v>482</v>
      </c>
      <c r="B7916" s="2" t="n">
        <v>44465</v>
      </c>
      <c r="C7916" t="n">
        <v>4131</v>
      </c>
      <c r="D7916" t="inlineStr">
        <is>
          <t xml:space="preserve"> Soll die Stadt Nachhilfeunterrichts-Gutscheine für Schüler/-innen aus Familien mit geringem Einkommen zur Verfügung stellen? </t>
        </is>
      </c>
      <c r="E7916" t="inlineStr">
        <is>
          <t>options4</t>
        </is>
      </c>
      <c r="F7916" t="n">
        <v>4886</v>
      </c>
      <c r="G7916" t="inlineStr">
        <is>
          <t>Sozialstaat, Familie &amp; Gesundheit</t>
        </is>
      </c>
      <c r="H7916" t="inlineStr">
        <is>
          <t>Q02480</t>
        </is>
      </c>
      <c r="I7916" t="inlineStr">
        <is>
          <t>de</t>
        </is>
      </c>
      <c r="J7916" t="b">
        <v>1</v>
      </c>
      <c r="K7916" t="inlineStr">
        <is>
          <t>f0383d2c6e05c9c8489d712fabdb34a6</t>
        </is>
      </c>
      <c r="L7916" t="inlineStr">
        <is>
          <t>f0383d2c6e05c9c8489d712fabdb34a6</t>
        </is>
      </c>
      <c r="M7916" t="n">
        <v>393</v>
      </c>
      <c r="N7916" t="n">
        <v>393</v>
      </c>
    </row>
    <row r="7918">
      <c r="A7918" s="1">
        <f>== Cluster 392 – 2 Fragen – alle Fragen identisch ===</f>
        <v/>
      </c>
      <c r="B7918" s="1" t="n"/>
      <c r="C7918" s="1" t="n"/>
      <c r="D7918" s="1" t="n"/>
      <c r="E7918" s="1" t="n"/>
      <c r="F7918" s="1" t="n"/>
      <c r="G7918" s="1" t="n"/>
      <c r="H7918" s="1" t="n"/>
      <c r="I7918" s="1" t="n"/>
      <c r="J7918" s="1" t="n"/>
      <c r="K7918" s="1" t="n"/>
      <c r="L7918" s="1" t="n"/>
      <c r="M7918" s="1" t="n"/>
      <c r="N7918" s="1" t="n"/>
    </row>
    <row r="7919">
      <c r="A7919" t="inlineStr">
        <is>
          <t>ID_Wahl</t>
        </is>
      </c>
      <c r="B7919" t="inlineStr">
        <is>
          <t>Datum</t>
        </is>
      </c>
      <c r="C7919" t="inlineStr">
        <is>
          <t>Frage_ID</t>
        </is>
      </c>
      <c r="D7919" t="inlineStr">
        <is>
          <t>Frage_Text</t>
        </is>
      </c>
      <c r="E7919" t="inlineStr">
        <is>
          <t>Frage_Typ</t>
        </is>
      </c>
      <c r="F7919" t="inlineStr">
        <is>
          <t>Bereich_ID</t>
        </is>
      </c>
      <c r="G7919" t="inlineStr">
        <is>
          <t>Bereich</t>
        </is>
      </c>
      <c r="H7919" t="inlineStr">
        <is>
          <t>ID_gesamt</t>
        </is>
      </c>
      <c r="I7919" t="inlineStr">
        <is>
          <t>Sprache</t>
        </is>
      </c>
      <c r="J7919" t="inlineStr">
        <is>
          <t>Duplikat</t>
        </is>
      </c>
      <c r="K7919" t="inlineStr">
        <is>
          <t>Frage_Hash</t>
        </is>
      </c>
      <c r="L7919" t="inlineStr">
        <is>
          <t>Duplikat_Gruppe</t>
        </is>
      </c>
      <c r="M7919" t="inlineStr">
        <is>
          <t>Cluster_Duplikate</t>
        </is>
      </c>
      <c r="N7919" t="inlineStr">
        <is>
          <t>Cluster_Final</t>
        </is>
      </c>
    </row>
    <row r="7920">
      <c r="A7920" t="n">
        <v>86</v>
      </c>
      <c r="B7920" s="2" t="n">
        <v>44528</v>
      </c>
      <c r="C7920" t="n">
        <v>4130</v>
      </c>
      <c r="D7920" t="inlineStr">
        <is>
          <t>Soll die Stadt eine Nachbarschaftshilfe-Plattform (digital und analog) einrichten und finanzieren (z.B. zur Förderung von Freiwilligenarbeit oder Unterstützung für betreuende Angehörige)?  [Bürger/-innen-Frage]</t>
        </is>
      </c>
      <c r="E7920" t="inlineStr">
        <is>
          <t>options4</t>
        </is>
      </c>
      <c r="F7920" t="n">
        <v>4890</v>
      </c>
      <c r="G7920" t="inlineStr">
        <is>
          <t>Sozialstaat, Familie &amp; Gesundheit</t>
        </is>
      </c>
      <c r="H7920" t="inlineStr">
        <is>
          <t>Q01290</t>
        </is>
      </c>
      <c r="I7920" t="inlineStr">
        <is>
          <t>de</t>
        </is>
      </c>
      <c r="J7920" t="b">
        <v>1</v>
      </c>
      <c r="K7920" t="inlineStr">
        <is>
          <t>208844d48ab345b1a8f3e23ec6408048</t>
        </is>
      </c>
      <c r="L7920" t="inlineStr">
        <is>
          <t>208844d48ab345b1a8f3e23ec6408048</t>
        </is>
      </c>
      <c r="M7920" t="n">
        <v>392</v>
      </c>
      <c r="N7920" t="n">
        <v>392</v>
      </c>
    </row>
    <row r="7921">
      <c r="A7921" t="n">
        <v>482</v>
      </c>
      <c r="B7921" s="2" t="n">
        <v>44465</v>
      </c>
      <c r="C7921" t="n">
        <v>4129</v>
      </c>
      <c r="D7921" t="inlineStr">
        <is>
          <t>Soll die Stadt eine Nachbarschaftshilfe-Plattform (digital und analog) einrichten und finanzieren (z.B. zur Förderung von Freiwilligenarbeit oder Unterstützung für betreuende Angehörige)?  [Bürger/-innen-Frage]</t>
        </is>
      </c>
      <c r="E7921" t="inlineStr">
        <is>
          <t>options4</t>
        </is>
      </c>
      <c r="F7921" t="n">
        <v>4886</v>
      </c>
      <c r="G7921" t="inlineStr">
        <is>
          <t>Sozialstaat, Familie &amp; Gesundheit</t>
        </is>
      </c>
      <c r="H7921" t="inlineStr">
        <is>
          <t>Q02479</t>
        </is>
      </c>
      <c r="I7921" t="inlineStr">
        <is>
          <t>de</t>
        </is>
      </c>
      <c r="J7921" t="b">
        <v>1</v>
      </c>
      <c r="K7921" t="inlineStr">
        <is>
          <t>208844d48ab345b1a8f3e23ec6408048</t>
        </is>
      </c>
      <c r="L7921" t="inlineStr">
        <is>
          <t>208844d48ab345b1a8f3e23ec6408048</t>
        </is>
      </c>
      <c r="M7921" t="n">
        <v>392</v>
      </c>
      <c r="N7921" t="n">
        <v>392</v>
      </c>
    </row>
    <row r="7923">
      <c r="A7923" s="1">
        <f>== Cluster 391 – 2 Fragen – alle Fragen identisch ===</f>
        <v/>
      </c>
      <c r="B7923" s="1" t="n"/>
      <c r="C7923" s="1" t="n"/>
      <c r="D7923" s="1" t="n"/>
      <c r="E7923" s="1" t="n"/>
      <c r="F7923" s="1" t="n"/>
      <c r="G7923" s="1" t="n"/>
      <c r="H7923" s="1" t="n"/>
      <c r="I7923" s="1" t="n"/>
      <c r="J7923" s="1" t="n"/>
      <c r="K7923" s="1" t="n"/>
      <c r="L7923" s="1" t="n"/>
      <c r="M7923" s="1" t="n"/>
      <c r="N7923" s="1" t="n"/>
    </row>
    <row r="7924">
      <c r="A7924" t="inlineStr">
        <is>
          <t>ID_Wahl</t>
        </is>
      </c>
      <c r="B7924" t="inlineStr">
        <is>
          <t>Datum</t>
        </is>
      </c>
      <c r="C7924" t="inlineStr">
        <is>
          <t>Frage_ID</t>
        </is>
      </c>
      <c r="D7924" t="inlineStr">
        <is>
          <t>Frage_Text</t>
        </is>
      </c>
      <c r="E7924" t="inlineStr">
        <is>
          <t>Frage_Typ</t>
        </is>
      </c>
      <c r="F7924" t="inlineStr">
        <is>
          <t>Bereich_ID</t>
        </is>
      </c>
      <c r="G7924" t="inlineStr">
        <is>
          <t>Bereich</t>
        </is>
      </c>
      <c r="H7924" t="inlineStr">
        <is>
          <t>ID_gesamt</t>
        </is>
      </c>
      <c r="I7924" t="inlineStr">
        <is>
          <t>Sprache</t>
        </is>
      </c>
      <c r="J7924" t="inlineStr">
        <is>
          <t>Duplikat</t>
        </is>
      </c>
      <c r="K7924" t="inlineStr">
        <is>
          <t>Frage_Hash</t>
        </is>
      </c>
      <c r="L7924" t="inlineStr">
        <is>
          <t>Duplikat_Gruppe</t>
        </is>
      </c>
      <c r="M7924" t="inlineStr">
        <is>
          <t>Cluster_Duplikate</t>
        </is>
      </c>
      <c r="N7924" t="inlineStr">
        <is>
          <t>Cluster_Final</t>
        </is>
      </c>
    </row>
    <row r="7925">
      <c r="A7925" t="n">
        <v>86</v>
      </c>
      <c r="B7925" s="2" t="n">
        <v>44528</v>
      </c>
      <c r="C7925" t="n">
        <v>4128</v>
      </c>
      <c r="D7925" t="inlineStr">
        <is>
          <t xml:space="preserve">Sollen die Massnahmen zur Erleichterung der Vereinbarkeit von Familie und Beruf (z.B. Steuergutschriften für erwerbstätige Eltern) ausgebaut werden?  [Bürger/-innen-Frage]   </t>
        </is>
      </c>
      <c r="E7925" t="inlineStr">
        <is>
          <t>options4</t>
        </is>
      </c>
      <c r="F7925" t="n">
        <v>4890</v>
      </c>
      <c r="G7925" t="inlineStr">
        <is>
          <t>Sozialstaat, Familie &amp; Gesundheit</t>
        </is>
      </c>
      <c r="H7925" t="inlineStr">
        <is>
          <t>Q01289</t>
        </is>
      </c>
      <c r="I7925" t="inlineStr">
        <is>
          <t>de</t>
        </is>
      </c>
      <c r="J7925" t="b">
        <v>1</v>
      </c>
      <c r="K7925" t="inlineStr">
        <is>
          <t>a6aca9e90e74e0de4bd9c8e3e882fd3e</t>
        </is>
      </c>
      <c r="L7925" t="inlineStr">
        <is>
          <t>a6aca9e90e74e0de4bd9c8e3e882fd3e</t>
        </is>
      </c>
      <c r="M7925" t="n">
        <v>391</v>
      </c>
      <c r="N7925" t="n">
        <v>391</v>
      </c>
    </row>
    <row r="7926">
      <c r="A7926" t="n">
        <v>482</v>
      </c>
      <c r="B7926" s="2" t="n">
        <v>44465</v>
      </c>
      <c r="C7926" t="n">
        <v>4127</v>
      </c>
      <c r="D7926" t="inlineStr">
        <is>
          <t xml:space="preserve">Sollen die Massnahmen zur Erleichterung der Vereinbarkeit von Familie und Beruf (z.B. Steuergutschriften für erwerbstätige Eltern) ausgebaut werden?  [Bürger/-innen-Frage]   </t>
        </is>
      </c>
      <c r="E7926" t="inlineStr">
        <is>
          <t>options4</t>
        </is>
      </c>
      <c r="F7926" t="n">
        <v>4886</v>
      </c>
      <c r="G7926" t="inlineStr">
        <is>
          <t>Sozialstaat, Familie &amp; Gesundheit</t>
        </is>
      </c>
      <c r="H7926" t="inlineStr">
        <is>
          <t>Q02478</t>
        </is>
      </c>
      <c r="I7926" t="inlineStr">
        <is>
          <t>de</t>
        </is>
      </c>
      <c r="J7926" t="b">
        <v>1</v>
      </c>
      <c r="K7926" t="inlineStr">
        <is>
          <t>a6aca9e90e74e0de4bd9c8e3e882fd3e</t>
        </is>
      </c>
      <c r="L7926" t="inlineStr">
        <is>
          <t>a6aca9e90e74e0de4bd9c8e3e882fd3e</t>
        </is>
      </c>
      <c r="M7926" t="n">
        <v>391</v>
      </c>
      <c r="N7926" t="n">
        <v>391</v>
      </c>
    </row>
    <row r="7928">
      <c r="A7928" s="1">
        <f>== Cluster 390 – 2 Fragen – alle Fragen identisch ===</f>
        <v/>
      </c>
      <c r="B7928" s="1" t="n"/>
      <c r="C7928" s="1" t="n"/>
      <c r="D7928" s="1" t="n"/>
      <c r="E7928" s="1" t="n"/>
      <c r="F7928" s="1" t="n"/>
      <c r="G7928" s="1" t="n"/>
      <c r="H7928" s="1" t="n"/>
      <c r="I7928" s="1" t="n"/>
      <c r="J7928" s="1" t="n"/>
      <c r="K7928" s="1" t="n"/>
      <c r="L7928" s="1" t="n"/>
      <c r="M7928" s="1" t="n"/>
      <c r="N7928" s="1" t="n"/>
    </row>
    <row r="7929">
      <c r="A7929" t="inlineStr">
        <is>
          <t>ID_Wahl</t>
        </is>
      </c>
      <c r="B7929" t="inlineStr">
        <is>
          <t>Datum</t>
        </is>
      </c>
      <c r="C7929" t="inlineStr">
        <is>
          <t>Frage_ID</t>
        </is>
      </c>
      <c r="D7929" t="inlineStr">
        <is>
          <t>Frage_Text</t>
        </is>
      </c>
      <c r="E7929" t="inlineStr">
        <is>
          <t>Frage_Typ</t>
        </is>
      </c>
      <c r="F7929" t="inlineStr">
        <is>
          <t>Bereich_ID</t>
        </is>
      </c>
      <c r="G7929" t="inlineStr">
        <is>
          <t>Bereich</t>
        </is>
      </c>
      <c r="H7929" t="inlineStr">
        <is>
          <t>ID_gesamt</t>
        </is>
      </c>
      <c r="I7929" t="inlineStr">
        <is>
          <t>Sprache</t>
        </is>
      </c>
      <c r="J7929" t="inlineStr">
        <is>
          <t>Duplikat</t>
        </is>
      </c>
      <c r="K7929" t="inlineStr">
        <is>
          <t>Frage_Hash</t>
        </is>
      </c>
      <c r="L7929" t="inlineStr">
        <is>
          <t>Duplikat_Gruppe</t>
        </is>
      </c>
      <c r="M7929" t="inlineStr">
        <is>
          <t>Cluster_Duplikate</t>
        </is>
      </c>
      <c r="N7929" t="inlineStr">
        <is>
          <t>Cluster_Final</t>
        </is>
      </c>
    </row>
    <row r="7930">
      <c r="A7930" t="n">
        <v>86</v>
      </c>
      <c r="B7930" s="2" t="n">
        <v>44528</v>
      </c>
      <c r="C7930" t="n">
        <v>4126</v>
      </c>
      <c r="D7930" t="inlineStr">
        <is>
          <t>Die Stadt kann von Sozialhilfebezüger/-innen beim Erreichen des Pensionsalters verlangen, die erhaltene Sozialhilfe aus ihrem Altersguthaben (Pensionskasse/Freizügigkeitsgelder) zurückzubezahlen. Finden Sie das richtig? [Bürger/-innen-Frage]</t>
        </is>
      </c>
      <c r="E7930" t="inlineStr">
        <is>
          <t>options4</t>
        </is>
      </c>
      <c r="F7930" t="n">
        <v>4890</v>
      </c>
      <c r="G7930" t="inlineStr">
        <is>
          <t>Sozialstaat, Familie &amp; Gesundheit</t>
        </is>
      </c>
      <c r="H7930" t="inlineStr">
        <is>
          <t>Q01288</t>
        </is>
      </c>
      <c r="I7930" t="inlineStr">
        <is>
          <t>de</t>
        </is>
      </c>
      <c r="J7930" t="b">
        <v>1</v>
      </c>
      <c r="K7930" t="inlineStr">
        <is>
          <t>384f117c450686d44a495770e4eed9e6</t>
        </is>
      </c>
      <c r="L7930" t="inlineStr">
        <is>
          <t>384f117c450686d44a495770e4eed9e6</t>
        </is>
      </c>
      <c r="M7930" t="n">
        <v>390</v>
      </c>
      <c r="N7930" t="n">
        <v>390</v>
      </c>
    </row>
    <row r="7931">
      <c r="A7931" t="n">
        <v>482</v>
      </c>
      <c r="B7931" s="2" t="n">
        <v>44465</v>
      </c>
      <c r="C7931" t="n">
        <v>4125</v>
      </c>
      <c r="D7931" t="inlineStr">
        <is>
          <t>Die Stadt kann von Sozialhilfebezüger/-innen beim Erreichen des Pensionsalters verlangen, die erhaltene Sozialhilfe aus ihrem Altersguthaben (Pensionskasse/Freizügigkeitsgelder) zurückzubezahlen. Finden Sie das richtig? [Bürger/-innen-Frage]</t>
        </is>
      </c>
      <c r="E7931" t="inlineStr">
        <is>
          <t>options4</t>
        </is>
      </c>
      <c r="F7931" t="n">
        <v>4886</v>
      </c>
      <c r="G7931" t="inlineStr">
        <is>
          <t>Sozialstaat, Familie &amp; Gesundheit</t>
        </is>
      </c>
      <c r="H7931" t="inlineStr">
        <is>
          <t>Q02477</t>
        </is>
      </c>
      <c r="I7931" t="inlineStr">
        <is>
          <t>de</t>
        </is>
      </c>
      <c r="J7931" t="b">
        <v>1</v>
      </c>
      <c r="K7931" t="inlineStr">
        <is>
          <t>384f117c450686d44a495770e4eed9e6</t>
        </is>
      </c>
      <c r="L7931" t="inlineStr">
        <is>
          <t>384f117c450686d44a495770e4eed9e6</t>
        </is>
      </c>
      <c r="M7931" t="n">
        <v>390</v>
      </c>
      <c r="N7931" t="n">
        <v>390</v>
      </c>
    </row>
    <row r="7933">
      <c r="A7933" s="1">
        <f>== Cluster 387 – 2 Fragen – alle Fragen identisch ===</f>
        <v/>
      </c>
      <c r="B7933" s="1" t="n"/>
      <c r="C7933" s="1" t="n"/>
      <c r="D7933" s="1" t="n"/>
      <c r="E7933" s="1" t="n"/>
      <c r="F7933" s="1" t="n"/>
      <c r="G7933" s="1" t="n"/>
      <c r="H7933" s="1" t="n"/>
      <c r="I7933" s="1" t="n"/>
      <c r="J7933" s="1" t="n"/>
      <c r="K7933" s="1" t="n"/>
      <c r="L7933" s="1" t="n"/>
      <c r="M7933" s="1" t="n"/>
      <c r="N7933" s="1" t="n"/>
    </row>
    <row r="7934">
      <c r="A7934" t="inlineStr">
        <is>
          <t>ID_Wahl</t>
        </is>
      </c>
      <c r="B7934" t="inlineStr">
        <is>
          <t>Datum</t>
        </is>
      </c>
      <c r="C7934" t="inlineStr">
        <is>
          <t>Frage_ID</t>
        </is>
      </c>
      <c r="D7934" t="inlineStr">
        <is>
          <t>Frage_Text</t>
        </is>
      </c>
      <c r="E7934" t="inlineStr">
        <is>
          <t>Frage_Typ</t>
        </is>
      </c>
      <c r="F7934" t="inlineStr">
        <is>
          <t>Bereich_ID</t>
        </is>
      </c>
      <c r="G7934" t="inlineStr">
        <is>
          <t>Bereich</t>
        </is>
      </c>
      <c r="H7934" t="inlineStr">
        <is>
          <t>ID_gesamt</t>
        </is>
      </c>
      <c r="I7934" t="inlineStr">
        <is>
          <t>Sprache</t>
        </is>
      </c>
      <c r="J7934" t="inlineStr">
        <is>
          <t>Duplikat</t>
        </is>
      </c>
      <c r="K7934" t="inlineStr">
        <is>
          <t>Frage_Hash</t>
        </is>
      </c>
      <c r="L7934" t="inlineStr">
        <is>
          <t>Duplikat_Gruppe</t>
        </is>
      </c>
      <c r="M7934" t="inlineStr">
        <is>
          <t>Cluster_Duplikate</t>
        </is>
      </c>
      <c r="N7934" t="inlineStr">
        <is>
          <t>Cluster_Final</t>
        </is>
      </c>
    </row>
    <row r="7935">
      <c r="A7935" t="n">
        <v>89</v>
      </c>
      <c r="B7935" s="2" t="n">
        <v>44528</v>
      </c>
      <c r="C7935" t="n">
        <v>4340</v>
      </c>
      <c r="D7935" t="inlineStr">
        <is>
          <t>Würden Sie die Abschaffung der Kirchensteuern für Unternehmen befürworten?</t>
        </is>
      </c>
      <c r="E7935" t="inlineStr">
        <is>
          <t>options4</t>
        </is>
      </c>
      <c r="F7935" t="n">
        <v>4473</v>
      </c>
      <c r="G7935" t="inlineStr">
        <is>
          <t>Finanzen &amp; Steuern</t>
        </is>
      </c>
      <c r="H7935" t="inlineStr">
        <is>
          <t>Q01210</t>
        </is>
      </c>
      <c r="I7935" t="inlineStr">
        <is>
          <t>de</t>
        </is>
      </c>
      <c r="J7935" t="b">
        <v>1</v>
      </c>
      <c r="K7935" t="inlineStr">
        <is>
          <t>c0c2f01c6cea130093e8fe9fca031373</t>
        </is>
      </c>
      <c r="L7935" t="inlineStr">
        <is>
          <t>c0c2f01c6cea130093e8fe9fca031373</t>
        </is>
      </c>
      <c r="M7935" t="n">
        <v>387</v>
      </c>
      <c r="N7935" t="n">
        <v>387</v>
      </c>
    </row>
    <row r="7936">
      <c r="A7936" t="n">
        <v>105</v>
      </c>
      <c r="B7936" s="2" t="n">
        <v>44633</v>
      </c>
      <c r="C7936" t="n">
        <v>5425</v>
      </c>
      <c r="D7936" t="inlineStr">
        <is>
          <t>Würden Sie die Abschaffung der Kirchensteuern für Unternehmen befürworten?</t>
        </is>
      </c>
      <c r="E7936" t="inlineStr">
        <is>
          <t>options4</t>
        </is>
      </c>
      <c r="F7936" t="n">
        <v>4495</v>
      </c>
      <c r="G7936" t="inlineStr">
        <is>
          <t>Finanzen &amp; Steuern</t>
        </is>
      </c>
      <c r="H7936" t="inlineStr">
        <is>
          <t>Q01853</t>
        </is>
      </c>
      <c r="I7936" t="inlineStr">
        <is>
          <t>de</t>
        </is>
      </c>
      <c r="J7936" t="b">
        <v>1</v>
      </c>
      <c r="K7936" t="inlineStr">
        <is>
          <t>c0c2f01c6cea130093e8fe9fca031373</t>
        </is>
      </c>
      <c r="L7936" t="inlineStr">
        <is>
          <t>c0c2f01c6cea130093e8fe9fca031373</t>
        </is>
      </c>
      <c r="M7936" t="n">
        <v>387</v>
      </c>
      <c r="N7936" t="n">
        <v>387</v>
      </c>
    </row>
    <row r="7938">
      <c r="A7938" s="1">
        <f>== Cluster 386 – 2 Fragen – alle Fragen identisch ===</f>
        <v/>
      </c>
      <c r="B7938" s="1" t="n"/>
      <c r="C7938" s="1" t="n"/>
      <c r="D7938" s="1" t="n"/>
      <c r="E7938" s="1" t="n"/>
      <c r="F7938" s="1" t="n"/>
      <c r="G7938" s="1" t="n"/>
      <c r="H7938" s="1" t="n"/>
      <c r="I7938" s="1" t="n"/>
      <c r="J7938" s="1" t="n"/>
      <c r="K7938" s="1" t="n"/>
      <c r="L7938" s="1" t="n"/>
      <c r="M7938" s="1" t="n"/>
      <c r="N7938" s="1" t="n"/>
    </row>
    <row r="7939">
      <c r="A7939" t="inlineStr">
        <is>
          <t>ID_Wahl</t>
        </is>
      </c>
      <c r="B7939" t="inlineStr">
        <is>
          <t>Datum</t>
        </is>
      </c>
      <c r="C7939" t="inlineStr">
        <is>
          <t>Frage_ID</t>
        </is>
      </c>
      <c r="D7939" t="inlineStr">
        <is>
          <t>Frage_Text</t>
        </is>
      </c>
      <c r="E7939" t="inlineStr">
        <is>
          <t>Frage_Typ</t>
        </is>
      </c>
      <c r="F7939" t="inlineStr">
        <is>
          <t>Bereich_ID</t>
        </is>
      </c>
      <c r="G7939" t="inlineStr">
        <is>
          <t>Bereich</t>
        </is>
      </c>
      <c r="H7939" t="inlineStr">
        <is>
          <t>ID_gesamt</t>
        </is>
      </c>
      <c r="I7939" t="inlineStr">
        <is>
          <t>Sprache</t>
        </is>
      </c>
      <c r="J7939" t="inlineStr">
        <is>
          <t>Duplikat</t>
        </is>
      </c>
      <c r="K7939" t="inlineStr">
        <is>
          <t>Frage_Hash</t>
        </is>
      </c>
      <c r="L7939" t="inlineStr">
        <is>
          <t>Duplikat_Gruppe</t>
        </is>
      </c>
      <c r="M7939" t="inlineStr">
        <is>
          <t>Cluster_Duplikate</t>
        </is>
      </c>
      <c r="N7939" t="inlineStr">
        <is>
          <t>Cluster_Final</t>
        </is>
      </c>
    </row>
    <row r="7940">
      <c r="A7940" t="n">
        <v>67</v>
      </c>
      <c r="B7940" s="2" t="n">
        <v>44234</v>
      </c>
      <c r="C7940" t="n">
        <v>2829</v>
      </c>
      <c r="D7940" t="inlineStr">
        <is>
          <t>Soll der Kündigungsschutz für ältere Angestellte verbessert werden?</t>
        </is>
      </c>
      <c r="E7940" t="inlineStr">
        <is>
          <t>options4</t>
        </is>
      </c>
      <c r="F7940" t="n">
        <v>4563</v>
      </c>
      <c r="G7940" t="inlineStr">
        <is>
          <t>Wirtschaft &amp; Arbeit</t>
        </is>
      </c>
      <c r="H7940" t="inlineStr">
        <is>
          <t>Q01158</t>
        </is>
      </c>
      <c r="I7940" t="inlineStr">
        <is>
          <t>de</t>
        </is>
      </c>
      <c r="J7940" t="b">
        <v>1</v>
      </c>
      <c r="K7940" t="inlineStr">
        <is>
          <t>a0ddfe30e64a54d498c395aafba20266</t>
        </is>
      </c>
      <c r="L7940" t="inlineStr">
        <is>
          <t>a0ddfe30e64a54d498c395aafba20266</t>
        </is>
      </c>
      <c r="M7940" t="n">
        <v>386</v>
      </c>
      <c r="N7940" t="n">
        <v>386</v>
      </c>
    </row>
    <row r="7941">
      <c r="A7941" t="n">
        <v>1140</v>
      </c>
      <c r="B7941" s="2" t="n">
        <v>45697</v>
      </c>
      <c r="C7941" t="n">
        <v>33154</v>
      </c>
      <c r="D7941" t="inlineStr">
        <is>
          <t>Soll der Kündigungsschutz für ältere Angestellte verbessert werden?</t>
        </is>
      </c>
      <c r="E7941" t="inlineStr">
        <is>
          <t>options4</t>
        </is>
      </c>
      <c r="F7941" t="n">
        <v>11671</v>
      </c>
      <c r="G7941" t="inlineStr">
        <is>
          <t>Wirtschaft &amp; Arbeit</t>
        </is>
      </c>
      <c r="H7941" t="inlineStr">
        <is>
          <t>Q03681</t>
        </is>
      </c>
      <c r="I7941" t="inlineStr">
        <is>
          <t>de</t>
        </is>
      </c>
      <c r="J7941" t="b">
        <v>1</v>
      </c>
      <c r="K7941" t="inlineStr">
        <is>
          <t>a0ddfe30e64a54d498c395aafba20266</t>
        </is>
      </c>
      <c r="L7941" t="inlineStr">
        <is>
          <t>a0ddfe30e64a54d498c395aafba20266</t>
        </is>
      </c>
      <c r="M7941" t="n">
        <v>386</v>
      </c>
      <c r="N7941" t="n">
        <v>386</v>
      </c>
    </row>
    <row r="7943">
      <c r="A7943" s="1">
        <f>== Cluster 609 – 2 Fragen – alle Fragen identisch ===</f>
        <v/>
      </c>
      <c r="B7943" s="1" t="n"/>
      <c r="C7943" s="1" t="n"/>
      <c r="D7943" s="1" t="n"/>
      <c r="E7943" s="1" t="n"/>
      <c r="F7943" s="1" t="n"/>
      <c r="G7943" s="1" t="n"/>
      <c r="H7943" s="1" t="n"/>
      <c r="I7943" s="1" t="n"/>
      <c r="J7943" s="1" t="n"/>
      <c r="K7943" s="1" t="n"/>
      <c r="L7943" s="1" t="n"/>
      <c r="M7943" s="1" t="n"/>
      <c r="N7943" s="1" t="n"/>
    </row>
    <row r="7944">
      <c r="A7944" t="inlineStr">
        <is>
          <t>ID_Wahl</t>
        </is>
      </c>
      <c r="B7944" t="inlineStr">
        <is>
          <t>Datum</t>
        </is>
      </c>
      <c r="C7944" t="inlineStr">
        <is>
          <t>Frage_ID</t>
        </is>
      </c>
      <c r="D7944" t="inlineStr">
        <is>
          <t>Frage_Text</t>
        </is>
      </c>
      <c r="E7944" t="inlineStr">
        <is>
          <t>Frage_Typ</t>
        </is>
      </c>
      <c r="F7944" t="inlineStr">
        <is>
          <t>Bereich_ID</t>
        </is>
      </c>
      <c r="G7944" t="inlineStr">
        <is>
          <t>Bereich</t>
        </is>
      </c>
      <c r="H7944" t="inlineStr">
        <is>
          <t>ID_gesamt</t>
        </is>
      </c>
      <c r="I7944" t="inlineStr">
        <is>
          <t>Sprache</t>
        </is>
      </c>
      <c r="J7944" t="inlineStr">
        <is>
          <t>Duplikat</t>
        </is>
      </c>
      <c r="K7944" t="inlineStr">
        <is>
          <t>Frage_Hash</t>
        </is>
      </c>
      <c r="L7944" t="inlineStr">
        <is>
          <t>Duplikat_Gruppe</t>
        </is>
      </c>
      <c r="M7944" t="inlineStr">
        <is>
          <t>Cluster_Duplikate</t>
        </is>
      </c>
      <c r="N7944" t="inlineStr">
        <is>
          <t>Cluster_Final</t>
        </is>
      </c>
    </row>
    <row r="7945">
      <c r="A7945" t="n">
        <v>76</v>
      </c>
      <c r="B7945" t="n">
        <v>2015</v>
      </c>
      <c r="C7945" t="n">
        <v>1143</v>
      </c>
      <c r="D7945" t="inlineStr">
        <is>
          <t>Soll der Kanton Baselland seine Unternehmenssteuern senken?</t>
        </is>
      </c>
      <c r="E7945" t="inlineStr">
        <is>
          <t>Standard-4</t>
        </is>
      </c>
      <c r="F7945" t="n">
        <v>4</v>
      </c>
      <c r="G7945" t="inlineStr">
        <is>
          <t>Finanzen &amp; Steuern</t>
        </is>
      </c>
      <c r="H7945" t="inlineStr">
        <is>
          <t>Q04519</t>
        </is>
      </c>
      <c r="I7945" t="inlineStr">
        <is>
          <t>de</t>
        </is>
      </c>
      <c r="J7945" t="b">
        <v>1</v>
      </c>
      <c r="K7945" t="inlineStr">
        <is>
          <t>58cca15533e7d14078cdf5786edd5f8f</t>
        </is>
      </c>
      <c r="L7945" t="inlineStr">
        <is>
          <t>58cca15533e7d14078cdf5786edd5f8f</t>
        </is>
      </c>
      <c r="M7945" t="n">
        <v>609</v>
      </c>
      <c r="N7945" t="n">
        <v>609</v>
      </c>
    </row>
    <row r="7946">
      <c r="A7946" t="n">
        <v>76</v>
      </c>
      <c r="B7946" t="n">
        <v>2015</v>
      </c>
      <c r="C7946" t="n">
        <v>1143</v>
      </c>
      <c r="D7946" t="inlineStr">
        <is>
          <t>Soll der Kanton Baselland seine Unternehmenssteuern senken?</t>
        </is>
      </c>
      <c r="E7946" t="inlineStr">
        <is>
          <t>Standard-4</t>
        </is>
      </c>
      <c r="F7946" t="n">
        <v>4</v>
      </c>
      <c r="G7946" t="inlineStr">
        <is>
          <t>Finanzen &amp; Steuern</t>
        </is>
      </c>
      <c r="H7946" t="inlineStr">
        <is>
          <t>Q06515</t>
        </is>
      </c>
      <c r="I7946" t="inlineStr">
        <is>
          <t>de</t>
        </is>
      </c>
      <c r="J7946" t="b">
        <v>1</v>
      </c>
      <c r="K7946" t="inlineStr">
        <is>
          <t>58cca15533e7d14078cdf5786edd5f8f</t>
        </is>
      </c>
      <c r="L7946" t="inlineStr">
        <is>
          <t>58cca15533e7d14078cdf5786edd5f8f</t>
        </is>
      </c>
      <c r="M7946" t="n">
        <v>609</v>
      </c>
      <c r="N7946" t="n">
        <v>609</v>
      </c>
    </row>
    <row r="7948">
      <c r="A7948" s="1">
        <f>== Cluster 607 – 2 Fragen – alle Fragen identisch ===</f>
        <v/>
      </c>
      <c r="B7948" s="1" t="n"/>
      <c r="C7948" s="1" t="n"/>
      <c r="D7948" s="1" t="n"/>
      <c r="E7948" s="1" t="n"/>
      <c r="F7948" s="1" t="n"/>
      <c r="G7948" s="1" t="n"/>
      <c r="H7948" s="1" t="n"/>
      <c r="I7948" s="1" t="n"/>
      <c r="J7948" s="1" t="n"/>
      <c r="K7948" s="1" t="n"/>
      <c r="L7948" s="1" t="n"/>
      <c r="M7948" s="1" t="n"/>
      <c r="N7948" s="1" t="n"/>
    </row>
    <row r="7949">
      <c r="A7949" t="inlineStr">
        <is>
          <t>ID_Wahl</t>
        </is>
      </c>
      <c r="B7949" t="inlineStr">
        <is>
          <t>Datum</t>
        </is>
      </c>
      <c r="C7949" t="inlineStr">
        <is>
          <t>Frage_ID</t>
        </is>
      </c>
      <c r="D7949" t="inlineStr">
        <is>
          <t>Frage_Text</t>
        </is>
      </c>
      <c r="E7949" t="inlineStr">
        <is>
          <t>Frage_Typ</t>
        </is>
      </c>
      <c r="F7949" t="inlineStr">
        <is>
          <t>Bereich_ID</t>
        </is>
      </c>
      <c r="G7949" t="inlineStr">
        <is>
          <t>Bereich</t>
        </is>
      </c>
      <c r="H7949" t="inlineStr">
        <is>
          <t>ID_gesamt</t>
        </is>
      </c>
      <c r="I7949" t="inlineStr">
        <is>
          <t>Sprache</t>
        </is>
      </c>
      <c r="J7949" t="inlineStr">
        <is>
          <t>Duplikat</t>
        </is>
      </c>
      <c r="K7949" t="inlineStr">
        <is>
          <t>Frage_Hash</t>
        </is>
      </c>
      <c r="L7949" t="inlineStr">
        <is>
          <t>Duplikat_Gruppe</t>
        </is>
      </c>
      <c r="M7949" t="inlineStr">
        <is>
          <t>Cluster_Duplikate</t>
        </is>
      </c>
      <c r="N7949" t="inlineStr">
        <is>
          <t>Cluster_Final</t>
        </is>
      </c>
    </row>
    <row r="7950">
      <c r="A7950" t="n">
        <v>76</v>
      </c>
      <c r="B7950" t="n">
        <v>2015</v>
      </c>
      <c r="C7950" t="n">
        <v>1144</v>
      </c>
      <c r="D7950" t="inlineStr">
        <is>
          <t>Ein Vorschlag zur Anpassung des kantonalen Finanzausgleichs sieht vor, dass die Gebergemeinden finanziell entlastet werden. Befürworten Sie dies?</t>
        </is>
      </c>
      <c r="E7950" t="inlineStr">
        <is>
          <t>Standard-4</t>
        </is>
      </c>
      <c r="F7950" t="n">
        <v>4</v>
      </c>
      <c r="G7950" t="inlineStr">
        <is>
          <t>Finanzen &amp; Steuern</t>
        </is>
      </c>
      <c r="H7950" t="inlineStr">
        <is>
          <t>Q04517</t>
        </is>
      </c>
      <c r="I7950" t="inlineStr">
        <is>
          <t>de</t>
        </is>
      </c>
      <c r="J7950" t="b">
        <v>1</v>
      </c>
      <c r="K7950" t="inlineStr">
        <is>
          <t>55299ea30b31f51aa5645c9499a35874</t>
        </is>
      </c>
      <c r="L7950" t="inlineStr">
        <is>
          <t>55299ea30b31f51aa5645c9499a35874</t>
        </is>
      </c>
      <c r="M7950" t="n">
        <v>607</v>
      </c>
      <c r="N7950" t="n">
        <v>607</v>
      </c>
    </row>
    <row r="7951">
      <c r="A7951" t="n">
        <v>76</v>
      </c>
      <c r="B7951" t="n">
        <v>2015</v>
      </c>
      <c r="C7951" t="n">
        <v>1144</v>
      </c>
      <c r="D7951" t="inlineStr">
        <is>
          <t>Ein Vorschlag zur Anpassung des kantonalen Finanzausgleichs sieht vor, dass die Gebergemeinden finanziell entlastet werden. Befürworten Sie dies?</t>
        </is>
      </c>
      <c r="E7951" t="inlineStr">
        <is>
          <t>Standard-4</t>
        </is>
      </c>
      <c r="F7951" t="n">
        <v>4</v>
      </c>
      <c r="G7951" t="inlineStr">
        <is>
          <t>Finanzen &amp; Steuern</t>
        </is>
      </c>
      <c r="H7951" t="inlineStr">
        <is>
          <t>Q06513</t>
        </is>
      </c>
      <c r="I7951" t="inlineStr">
        <is>
          <t>de</t>
        </is>
      </c>
      <c r="J7951" t="b">
        <v>1</v>
      </c>
      <c r="K7951" t="inlineStr">
        <is>
          <t>55299ea30b31f51aa5645c9499a35874</t>
        </is>
      </c>
      <c r="L7951" t="inlineStr">
        <is>
          <t>55299ea30b31f51aa5645c9499a35874</t>
        </is>
      </c>
      <c r="M7951" t="n">
        <v>607</v>
      </c>
      <c r="N7951" t="n">
        <v>607</v>
      </c>
    </row>
    <row r="7953">
      <c r="A7953" s="1">
        <f>== Cluster 605 – 2 Fragen – alle Fragen identisch ===</f>
        <v/>
      </c>
      <c r="B7953" s="1" t="n"/>
      <c r="C7953" s="1" t="n"/>
      <c r="D7953" s="1" t="n"/>
      <c r="E7953" s="1" t="n"/>
      <c r="F7953" s="1" t="n"/>
      <c r="G7953" s="1" t="n"/>
      <c r="H7953" s="1" t="n"/>
      <c r="I7953" s="1" t="n"/>
      <c r="J7953" s="1" t="n"/>
      <c r="K7953" s="1" t="n"/>
      <c r="L7953" s="1" t="n"/>
      <c r="M7953" s="1" t="n"/>
      <c r="N7953" s="1" t="n"/>
    </row>
    <row r="7954">
      <c r="A7954" t="inlineStr">
        <is>
          <t>ID_Wahl</t>
        </is>
      </c>
      <c r="B7954" t="inlineStr">
        <is>
          <t>Datum</t>
        </is>
      </c>
      <c r="C7954" t="inlineStr">
        <is>
          <t>Frage_ID</t>
        </is>
      </c>
      <c r="D7954" t="inlineStr">
        <is>
          <t>Frage_Text</t>
        </is>
      </c>
      <c r="E7954" t="inlineStr">
        <is>
          <t>Frage_Typ</t>
        </is>
      </c>
      <c r="F7954" t="inlineStr">
        <is>
          <t>Bereich_ID</t>
        </is>
      </c>
      <c r="G7954" t="inlineStr">
        <is>
          <t>Bereich</t>
        </is>
      </c>
      <c r="H7954" t="inlineStr">
        <is>
          <t>ID_gesamt</t>
        </is>
      </c>
      <c r="I7954" t="inlineStr">
        <is>
          <t>Sprache</t>
        </is>
      </c>
      <c r="J7954" t="inlineStr">
        <is>
          <t>Duplikat</t>
        </is>
      </c>
      <c r="K7954" t="inlineStr">
        <is>
          <t>Frage_Hash</t>
        </is>
      </c>
      <c r="L7954" t="inlineStr">
        <is>
          <t>Duplikat_Gruppe</t>
        </is>
      </c>
      <c r="M7954" t="inlineStr">
        <is>
          <t>Cluster_Duplikate</t>
        </is>
      </c>
      <c r="N7954" t="inlineStr">
        <is>
          <t>Cluster_Final</t>
        </is>
      </c>
    </row>
    <row r="7955">
      <c r="A7955" t="n">
        <v>76</v>
      </c>
      <c r="B7955" t="n">
        <v>2015</v>
      </c>
      <c r="C7955" t="n">
        <v>1128</v>
      </c>
      <c r="D7955" t="inlineStr">
        <is>
          <t>Soll sich der Kanton Baselland für höhere Studiengebühren für ausländische Studierende an der Universität Basel einsetzen?</t>
        </is>
      </c>
      <c r="E7955" t="inlineStr">
        <is>
          <t>Standard-4</t>
        </is>
      </c>
      <c r="F7955" t="n">
        <v>2</v>
      </c>
      <c r="G7955" t="inlineStr">
        <is>
          <t>Bildung</t>
        </is>
      </c>
      <c r="H7955" t="inlineStr">
        <is>
          <t>Q04515</t>
        </is>
      </c>
      <c r="I7955" t="inlineStr">
        <is>
          <t>de</t>
        </is>
      </c>
      <c r="J7955" t="b">
        <v>1</v>
      </c>
      <c r="K7955" t="inlineStr">
        <is>
          <t>f3c0bbc73360c167c668f37b6d59543a</t>
        </is>
      </c>
      <c r="L7955" t="inlineStr">
        <is>
          <t>f3c0bbc73360c167c668f37b6d59543a</t>
        </is>
      </c>
      <c r="M7955" t="n">
        <v>605</v>
      </c>
      <c r="N7955" t="n">
        <v>605</v>
      </c>
    </row>
    <row r="7956">
      <c r="A7956" t="n">
        <v>76</v>
      </c>
      <c r="B7956" t="n">
        <v>2015</v>
      </c>
      <c r="C7956" t="n">
        <v>1128</v>
      </c>
      <c r="D7956" t="inlineStr">
        <is>
          <t>Soll sich der Kanton Baselland für höhere Studiengebühren für ausländische Studierende an der Universität Basel einsetzen?</t>
        </is>
      </c>
      <c r="E7956" t="inlineStr">
        <is>
          <t>Standard-4</t>
        </is>
      </c>
      <c r="F7956" t="n">
        <v>2</v>
      </c>
      <c r="G7956" t="inlineStr">
        <is>
          <t>Bildung</t>
        </is>
      </c>
      <c r="H7956" t="inlineStr">
        <is>
          <t>Q06511</t>
        </is>
      </c>
      <c r="I7956" t="inlineStr">
        <is>
          <t>de</t>
        </is>
      </c>
      <c r="J7956" t="b">
        <v>1</v>
      </c>
      <c r="K7956" t="inlineStr">
        <is>
          <t>f3c0bbc73360c167c668f37b6d59543a</t>
        </is>
      </c>
      <c r="L7956" t="inlineStr">
        <is>
          <t>f3c0bbc73360c167c668f37b6d59543a</t>
        </is>
      </c>
      <c r="M7956" t="n">
        <v>605</v>
      </c>
      <c r="N7956" t="n">
        <v>605</v>
      </c>
    </row>
    <row r="7958">
      <c r="A7958" s="1">
        <f>== Cluster 604 – 2 Fragen – alle Fragen identisch ===</f>
        <v/>
      </c>
      <c r="B7958" s="1" t="n"/>
      <c r="C7958" s="1" t="n"/>
      <c r="D7958" s="1" t="n"/>
      <c r="E7958" s="1" t="n"/>
      <c r="F7958" s="1" t="n"/>
      <c r="G7958" s="1" t="n"/>
      <c r="H7958" s="1" t="n"/>
      <c r="I7958" s="1" t="n"/>
      <c r="J7958" s="1" t="n"/>
      <c r="K7958" s="1" t="n"/>
      <c r="L7958" s="1" t="n"/>
      <c r="M7958" s="1" t="n"/>
      <c r="N7958" s="1" t="n"/>
    </row>
    <row r="7959">
      <c r="A7959" t="inlineStr">
        <is>
          <t>ID_Wahl</t>
        </is>
      </c>
      <c r="B7959" t="inlineStr">
        <is>
          <t>Datum</t>
        </is>
      </c>
      <c r="C7959" t="inlineStr">
        <is>
          <t>Frage_ID</t>
        </is>
      </c>
      <c r="D7959" t="inlineStr">
        <is>
          <t>Frage_Text</t>
        </is>
      </c>
      <c r="E7959" t="inlineStr">
        <is>
          <t>Frage_Typ</t>
        </is>
      </c>
      <c r="F7959" t="inlineStr">
        <is>
          <t>Bereich_ID</t>
        </is>
      </c>
      <c r="G7959" t="inlineStr">
        <is>
          <t>Bereich</t>
        </is>
      </c>
      <c r="H7959" t="inlineStr">
        <is>
          <t>ID_gesamt</t>
        </is>
      </c>
      <c r="I7959" t="inlineStr">
        <is>
          <t>Sprache</t>
        </is>
      </c>
      <c r="J7959" t="inlineStr">
        <is>
          <t>Duplikat</t>
        </is>
      </c>
      <c r="K7959" t="inlineStr">
        <is>
          <t>Frage_Hash</t>
        </is>
      </c>
      <c r="L7959" t="inlineStr">
        <is>
          <t>Duplikat_Gruppe</t>
        </is>
      </c>
      <c r="M7959" t="inlineStr">
        <is>
          <t>Cluster_Duplikate</t>
        </is>
      </c>
      <c r="N7959" t="inlineStr">
        <is>
          <t>Cluster_Final</t>
        </is>
      </c>
    </row>
    <row r="7960">
      <c r="A7960" t="n">
        <v>76</v>
      </c>
      <c r="B7960" t="n">
        <v>2015</v>
      </c>
      <c r="C7960" t="n">
        <v>1129</v>
      </c>
      <c r="D7960" t="inlineStr">
        <is>
          <t>Seit 2014 werden auf der Primarschulstufe im Kanton Baselland zwei Fremdsprachen unterrichtet: Französisch ab der 3. und Englisch ab der 5. Klasse. Würden Sie eine Rückkehr zum Modell mit nur einer Fremdsprache auf der Primarstufe begrüssen?</t>
        </is>
      </c>
      <c r="E7960" t="inlineStr">
        <is>
          <t>Standard-4</t>
        </is>
      </c>
      <c r="F7960" t="n">
        <v>2</v>
      </c>
      <c r="G7960" t="inlineStr">
        <is>
          <t>Bildung</t>
        </is>
      </c>
      <c r="H7960" t="inlineStr">
        <is>
          <t>Q04514</t>
        </is>
      </c>
      <c r="I7960" t="inlineStr">
        <is>
          <t>de</t>
        </is>
      </c>
      <c r="J7960" t="b">
        <v>1</v>
      </c>
      <c r="K7960" t="inlineStr">
        <is>
          <t>aab0568429ca8ffeca49e29b6f6a6660</t>
        </is>
      </c>
      <c r="L7960" t="inlineStr">
        <is>
          <t>aab0568429ca8ffeca49e29b6f6a6660</t>
        </is>
      </c>
      <c r="M7960" t="n">
        <v>604</v>
      </c>
      <c r="N7960" t="n">
        <v>604</v>
      </c>
    </row>
    <row r="7961">
      <c r="A7961" t="n">
        <v>76</v>
      </c>
      <c r="B7961" t="n">
        <v>2015</v>
      </c>
      <c r="C7961" t="n">
        <v>1129</v>
      </c>
      <c r="D7961" t="inlineStr">
        <is>
          <t>Seit 2014 werden auf der Primarschulstufe im Kanton Baselland zwei Fremdsprachen unterrichtet: Französisch ab der 3. und Englisch ab der 5. Klasse. Würden Sie eine Rückkehr zum Modell mit nur einer Fremdsprache auf der Primarstufe begrüssen?</t>
        </is>
      </c>
      <c r="E7961" t="inlineStr">
        <is>
          <t>Standard-4</t>
        </is>
      </c>
      <c r="F7961" t="n">
        <v>2</v>
      </c>
      <c r="G7961" t="inlineStr">
        <is>
          <t>Bildung</t>
        </is>
      </c>
      <c r="H7961" t="inlineStr">
        <is>
          <t>Q06510</t>
        </is>
      </c>
      <c r="I7961" t="inlineStr">
        <is>
          <t>de</t>
        </is>
      </c>
      <c r="J7961" t="b">
        <v>1</v>
      </c>
      <c r="K7961" t="inlineStr">
        <is>
          <t>aab0568429ca8ffeca49e29b6f6a6660</t>
        </is>
      </c>
      <c r="L7961" t="inlineStr">
        <is>
          <t>aab0568429ca8ffeca49e29b6f6a6660</t>
        </is>
      </c>
      <c r="M7961" t="n">
        <v>604</v>
      </c>
      <c r="N7961" t="n">
        <v>604</v>
      </c>
    </row>
    <row r="7963">
      <c r="A7963" s="1">
        <f>== Cluster 598 – 2 Fragen – alle Fragen identisch ===</f>
        <v/>
      </c>
      <c r="B7963" s="1" t="n"/>
      <c r="C7963" s="1" t="n"/>
      <c r="D7963" s="1" t="n"/>
      <c r="E7963" s="1" t="n"/>
      <c r="F7963" s="1" t="n"/>
      <c r="G7963" s="1" t="n"/>
      <c r="H7963" s="1" t="n"/>
      <c r="I7963" s="1" t="n"/>
      <c r="J7963" s="1" t="n"/>
      <c r="K7963" s="1" t="n"/>
      <c r="L7963" s="1" t="n"/>
      <c r="M7963" s="1" t="n"/>
      <c r="N7963" s="1" t="n"/>
    </row>
    <row r="7964">
      <c r="A7964" t="inlineStr">
        <is>
          <t>ID_Wahl</t>
        </is>
      </c>
      <c r="B7964" t="inlineStr">
        <is>
          <t>Datum</t>
        </is>
      </c>
      <c r="C7964" t="inlineStr">
        <is>
          <t>Frage_ID</t>
        </is>
      </c>
      <c r="D7964" t="inlineStr">
        <is>
          <t>Frage_Text</t>
        </is>
      </c>
      <c r="E7964" t="inlineStr">
        <is>
          <t>Frage_Typ</t>
        </is>
      </c>
      <c r="F7964" t="inlineStr">
        <is>
          <t>Bereich_ID</t>
        </is>
      </c>
      <c r="G7964" t="inlineStr">
        <is>
          <t>Bereich</t>
        </is>
      </c>
      <c r="H7964" t="inlineStr">
        <is>
          <t>ID_gesamt</t>
        </is>
      </c>
      <c r="I7964" t="inlineStr">
        <is>
          <t>Sprache</t>
        </is>
      </c>
      <c r="J7964" t="inlineStr">
        <is>
          <t>Duplikat</t>
        </is>
      </c>
      <c r="K7964" t="inlineStr">
        <is>
          <t>Frage_Hash</t>
        </is>
      </c>
      <c r="L7964" t="inlineStr">
        <is>
          <t>Duplikat_Gruppe</t>
        </is>
      </c>
      <c r="M7964" t="inlineStr">
        <is>
          <t>Cluster_Duplikate</t>
        </is>
      </c>
      <c r="N7964" t="inlineStr">
        <is>
          <t>Cluster_Final</t>
        </is>
      </c>
    </row>
    <row r="7965">
      <c r="A7965" t="n">
        <v>1137</v>
      </c>
      <c r="B7965" s="2" t="n">
        <v>45725</v>
      </c>
      <c r="C7965" t="n">
        <v>33255</v>
      </c>
      <c r="D7965" t="inlineStr">
        <is>
          <t>Eine Gesetzesinitiative, die am 9. Februar 2025 vor das Volk kommt, verlangt einen kantonalen Mindestlohn von CHF 23 pro Stunde. Befürworten Sie dies?</t>
        </is>
      </c>
      <c r="E7965" t="inlineStr">
        <is>
          <t>options4</t>
        </is>
      </c>
      <c r="F7965" t="n">
        <v>11692</v>
      </c>
      <c r="G7965" t="inlineStr">
        <is>
          <t>Wirtschaft &amp; Arbeit</t>
        </is>
      </c>
      <c r="H7965" t="inlineStr">
        <is>
          <t>Q03636</t>
        </is>
      </c>
      <c r="I7965" t="inlineStr">
        <is>
          <t>de</t>
        </is>
      </c>
      <c r="J7965" t="b">
        <v>1</v>
      </c>
      <c r="K7965" t="inlineStr">
        <is>
          <t>ec6a4a0ae0a4ce1eccc1a45021311cf4</t>
        </is>
      </c>
      <c r="L7965" t="inlineStr">
        <is>
          <t>ec6a4a0ae0a4ce1eccc1a45021311cf4</t>
        </is>
      </c>
      <c r="M7965" t="n">
        <v>598</v>
      </c>
      <c r="N7965" t="n">
        <v>598</v>
      </c>
    </row>
    <row r="7966">
      <c r="A7966" t="n">
        <v>1156</v>
      </c>
      <c r="B7966" s="2" t="n">
        <v>45760</v>
      </c>
      <c r="C7966" t="n">
        <v>33421</v>
      </c>
      <c r="D7966" t="inlineStr">
        <is>
          <t>Eine Gesetzesinitiative, die am 9. Februar 2025 vor das Volk kommt, verlangt einen kantonalen Mindestlohn von CHF 23 pro Stunde. Befürworten Sie dies?</t>
        </is>
      </c>
      <c r="E7966" t="inlineStr">
        <is>
          <t>options4</t>
        </is>
      </c>
      <c r="F7966" t="n">
        <v>11733</v>
      </c>
      <c r="G7966" t="inlineStr">
        <is>
          <t>Wirtschaft &amp; Arbeit</t>
        </is>
      </c>
      <c r="H7966" t="inlineStr">
        <is>
          <t>Q03778</t>
        </is>
      </c>
      <c r="I7966" t="inlineStr">
        <is>
          <t>de</t>
        </is>
      </c>
      <c r="J7966" t="b">
        <v>1</v>
      </c>
      <c r="K7966" t="inlineStr">
        <is>
          <t>ec6a4a0ae0a4ce1eccc1a45021311cf4</t>
        </is>
      </c>
      <c r="L7966" t="inlineStr">
        <is>
          <t>ec6a4a0ae0a4ce1eccc1a45021311cf4</t>
        </is>
      </c>
      <c r="M7966" t="n">
        <v>598</v>
      </c>
      <c r="N7966" t="n">
        <v>598</v>
      </c>
    </row>
    <row r="7968">
      <c r="A7968" s="1">
        <f>== Cluster 628 – 2 Fragen – alle Fragen identisch ===</f>
        <v/>
      </c>
      <c r="B7968" s="1" t="n"/>
      <c r="C7968" s="1" t="n"/>
      <c r="D7968" s="1" t="n"/>
      <c r="E7968" s="1" t="n"/>
      <c r="F7968" s="1" t="n"/>
      <c r="G7968" s="1" t="n"/>
      <c r="H7968" s="1" t="n"/>
      <c r="I7968" s="1" t="n"/>
      <c r="J7968" s="1" t="n"/>
      <c r="K7968" s="1" t="n"/>
      <c r="L7968" s="1" t="n"/>
      <c r="M7968" s="1" t="n"/>
      <c r="N7968" s="1" t="n"/>
    </row>
    <row r="7969">
      <c r="A7969" t="inlineStr">
        <is>
          <t>ID_Wahl</t>
        </is>
      </c>
      <c r="B7969" t="inlineStr">
        <is>
          <t>Datum</t>
        </is>
      </c>
      <c r="C7969" t="inlineStr">
        <is>
          <t>Frage_ID</t>
        </is>
      </c>
      <c r="D7969" t="inlineStr">
        <is>
          <t>Frage_Text</t>
        </is>
      </c>
      <c r="E7969" t="inlineStr">
        <is>
          <t>Frage_Typ</t>
        </is>
      </c>
      <c r="F7969" t="inlineStr">
        <is>
          <t>Bereich_ID</t>
        </is>
      </c>
      <c r="G7969" t="inlineStr">
        <is>
          <t>Bereich</t>
        </is>
      </c>
      <c r="H7969" t="inlineStr">
        <is>
          <t>ID_gesamt</t>
        </is>
      </c>
      <c r="I7969" t="inlineStr">
        <is>
          <t>Sprache</t>
        </is>
      </c>
      <c r="J7969" t="inlineStr">
        <is>
          <t>Duplikat</t>
        </is>
      </c>
      <c r="K7969" t="inlineStr">
        <is>
          <t>Frage_Hash</t>
        </is>
      </c>
      <c r="L7969" t="inlineStr">
        <is>
          <t>Duplikat_Gruppe</t>
        </is>
      </c>
      <c r="M7969" t="inlineStr">
        <is>
          <t>Cluster_Duplikate</t>
        </is>
      </c>
      <c r="N7969" t="inlineStr">
        <is>
          <t>Cluster_Final</t>
        </is>
      </c>
    </row>
    <row r="7970">
      <c r="A7970" t="n">
        <v>76</v>
      </c>
      <c r="B7970" t="n">
        <v>2015</v>
      </c>
      <c r="C7970" t="n">
        <v>1159</v>
      </c>
      <c r="D7970" t="inlineStr">
        <is>
          <t>Ein Gesetzesentwurf sieht vor, dass der Kanton Gemeindefusionen stärker fördern soll. Befürworten Sie dies?</t>
        </is>
      </c>
      <c r="E7970" t="inlineStr">
        <is>
          <t>Standard-4</t>
        </is>
      </c>
      <c r="F7970" t="n">
        <v>10</v>
      </c>
      <c r="G7970" t="inlineStr">
        <is>
          <t>Politisches System</t>
        </is>
      </c>
      <c r="H7970" t="inlineStr">
        <is>
          <t>Q04538</t>
        </is>
      </c>
      <c r="I7970" t="inlineStr">
        <is>
          <t>de</t>
        </is>
      </c>
      <c r="J7970" t="b">
        <v>1</v>
      </c>
      <c r="K7970" t="inlineStr">
        <is>
          <t>89eeca2b23360eba576c8667b56889ce</t>
        </is>
      </c>
      <c r="L7970" t="inlineStr">
        <is>
          <t>89eeca2b23360eba576c8667b56889ce</t>
        </is>
      </c>
      <c r="M7970" t="n">
        <v>628</v>
      </c>
      <c r="N7970" t="n">
        <v>628</v>
      </c>
    </row>
    <row r="7971">
      <c r="A7971" t="n">
        <v>76</v>
      </c>
      <c r="B7971" t="n">
        <v>2015</v>
      </c>
      <c r="C7971" t="n">
        <v>1159</v>
      </c>
      <c r="D7971" t="inlineStr">
        <is>
          <t>Ein Gesetzesentwurf sieht vor, dass der Kanton Gemeindefusionen stärker fördern soll. Befürworten Sie dies?</t>
        </is>
      </c>
      <c r="E7971" t="inlineStr">
        <is>
          <t>Standard-4</t>
        </is>
      </c>
      <c r="F7971" t="n">
        <v>10</v>
      </c>
      <c r="G7971" t="inlineStr">
        <is>
          <t>Politisches System</t>
        </is>
      </c>
      <c r="H7971" t="inlineStr">
        <is>
          <t>Q06534</t>
        </is>
      </c>
      <c r="I7971" t="inlineStr">
        <is>
          <t>de</t>
        </is>
      </c>
      <c r="J7971" t="b">
        <v>1</v>
      </c>
      <c r="K7971" t="inlineStr">
        <is>
          <t>89eeca2b23360eba576c8667b56889ce</t>
        </is>
      </c>
      <c r="L7971" t="inlineStr">
        <is>
          <t>89eeca2b23360eba576c8667b56889ce</t>
        </is>
      </c>
      <c r="M7971" t="n">
        <v>628</v>
      </c>
      <c r="N7971" t="n">
        <v>628</v>
      </c>
    </row>
    <row r="7973">
      <c r="A7973" s="1">
        <f>== Cluster 627 – 2 Fragen – alle Fragen identisch ===</f>
        <v/>
      </c>
      <c r="B7973" s="1" t="n"/>
      <c r="C7973" s="1" t="n"/>
      <c r="D7973" s="1" t="n"/>
      <c r="E7973" s="1" t="n"/>
      <c r="F7973" s="1" t="n"/>
      <c r="G7973" s="1" t="n"/>
      <c r="H7973" s="1" t="n"/>
      <c r="I7973" s="1" t="n"/>
      <c r="J7973" s="1" t="n"/>
      <c r="K7973" s="1" t="n"/>
      <c r="L7973" s="1" t="n"/>
      <c r="M7973" s="1" t="n"/>
      <c r="N7973" s="1" t="n"/>
    </row>
    <row r="7974">
      <c r="A7974" t="inlineStr">
        <is>
          <t>ID_Wahl</t>
        </is>
      </c>
      <c r="B7974" t="inlineStr">
        <is>
          <t>Datum</t>
        </is>
      </c>
      <c r="C7974" t="inlineStr">
        <is>
          <t>Frage_ID</t>
        </is>
      </c>
      <c r="D7974" t="inlineStr">
        <is>
          <t>Frage_Text</t>
        </is>
      </c>
      <c r="E7974" t="inlineStr">
        <is>
          <t>Frage_Typ</t>
        </is>
      </c>
      <c r="F7974" t="inlineStr">
        <is>
          <t>Bereich_ID</t>
        </is>
      </c>
      <c r="G7974" t="inlineStr">
        <is>
          <t>Bereich</t>
        </is>
      </c>
      <c r="H7974" t="inlineStr">
        <is>
          <t>ID_gesamt</t>
        </is>
      </c>
      <c r="I7974" t="inlineStr">
        <is>
          <t>Sprache</t>
        </is>
      </c>
      <c r="J7974" t="inlineStr">
        <is>
          <t>Duplikat</t>
        </is>
      </c>
      <c r="K7974" t="inlineStr">
        <is>
          <t>Frage_Hash</t>
        </is>
      </c>
      <c r="L7974" t="inlineStr">
        <is>
          <t>Duplikat_Gruppe</t>
        </is>
      </c>
      <c r="M7974" t="inlineStr">
        <is>
          <t>Cluster_Duplikate</t>
        </is>
      </c>
      <c r="N7974" t="inlineStr">
        <is>
          <t>Cluster_Final</t>
        </is>
      </c>
    </row>
    <row r="7975">
      <c r="A7975" t="n">
        <v>76</v>
      </c>
      <c r="B7975" t="n">
        <v>2015</v>
      </c>
      <c r="C7975" t="n">
        <v>1157</v>
      </c>
      <c r="D7975" t="inlineStr">
        <is>
          <t>Soll an Schulen im Kanton Baselland ein Schulfach Politik eingeführt werden?</t>
        </is>
      </c>
      <c r="E7975" t="inlineStr">
        <is>
          <t>Standard-4</t>
        </is>
      </c>
      <c r="F7975" t="n">
        <v>10</v>
      </c>
      <c r="G7975" t="inlineStr">
        <is>
          <t>Politisches System</t>
        </is>
      </c>
      <c r="H7975" t="inlineStr">
        <is>
          <t>Q04537</t>
        </is>
      </c>
      <c r="I7975" t="inlineStr">
        <is>
          <t>de</t>
        </is>
      </c>
      <c r="J7975" t="b">
        <v>1</v>
      </c>
      <c r="K7975" t="inlineStr">
        <is>
          <t>ef15c29e477ec56243a75ed53cfe2567</t>
        </is>
      </c>
      <c r="L7975" t="inlineStr">
        <is>
          <t>ef15c29e477ec56243a75ed53cfe2567</t>
        </is>
      </c>
      <c r="M7975" t="n">
        <v>627</v>
      </c>
      <c r="N7975" t="n">
        <v>627</v>
      </c>
    </row>
    <row r="7976">
      <c r="A7976" t="n">
        <v>76</v>
      </c>
      <c r="B7976" t="n">
        <v>2015</v>
      </c>
      <c r="C7976" t="n">
        <v>1157</v>
      </c>
      <c r="D7976" t="inlineStr">
        <is>
          <t>Soll an Schulen im Kanton Baselland ein Schulfach Politik eingeführt werden?</t>
        </is>
      </c>
      <c r="E7976" t="inlineStr">
        <is>
          <t>Standard-4</t>
        </is>
      </c>
      <c r="F7976" t="n">
        <v>10</v>
      </c>
      <c r="G7976" t="inlineStr">
        <is>
          <t>Politisches System</t>
        </is>
      </c>
      <c r="H7976" t="inlineStr">
        <is>
          <t>Q06533</t>
        </is>
      </c>
      <c r="I7976" t="inlineStr">
        <is>
          <t>de</t>
        </is>
      </c>
      <c r="J7976" t="b">
        <v>1</v>
      </c>
      <c r="K7976" t="inlineStr">
        <is>
          <t>ef15c29e477ec56243a75ed53cfe2567</t>
        </is>
      </c>
      <c r="L7976" t="inlineStr">
        <is>
          <t>ef15c29e477ec56243a75ed53cfe2567</t>
        </is>
      </c>
      <c r="M7976" t="n">
        <v>627</v>
      </c>
      <c r="N7976" t="n">
        <v>627</v>
      </c>
    </row>
    <row r="7978">
      <c r="A7978" s="1">
        <f>== Cluster 625 – 2 Fragen – alle Fragen identisch ===</f>
        <v/>
      </c>
      <c r="B7978" s="1" t="n"/>
      <c r="C7978" s="1" t="n"/>
      <c r="D7978" s="1" t="n"/>
      <c r="E7978" s="1" t="n"/>
      <c r="F7978" s="1" t="n"/>
      <c r="G7978" s="1" t="n"/>
      <c r="H7978" s="1" t="n"/>
      <c r="I7978" s="1" t="n"/>
      <c r="J7978" s="1" t="n"/>
      <c r="K7978" s="1" t="n"/>
      <c r="L7978" s="1" t="n"/>
      <c r="M7978" s="1" t="n"/>
      <c r="N7978" s="1" t="n"/>
    </row>
    <row r="7979">
      <c r="A7979" t="inlineStr">
        <is>
          <t>ID_Wahl</t>
        </is>
      </c>
      <c r="B7979" t="inlineStr">
        <is>
          <t>Datum</t>
        </is>
      </c>
      <c r="C7979" t="inlineStr">
        <is>
          <t>Frage_ID</t>
        </is>
      </c>
      <c r="D7979" t="inlineStr">
        <is>
          <t>Frage_Text</t>
        </is>
      </c>
      <c r="E7979" t="inlineStr">
        <is>
          <t>Frage_Typ</t>
        </is>
      </c>
      <c r="F7979" t="inlineStr">
        <is>
          <t>Bereich_ID</t>
        </is>
      </c>
      <c r="G7979" t="inlineStr">
        <is>
          <t>Bereich</t>
        </is>
      </c>
      <c r="H7979" t="inlineStr">
        <is>
          <t>ID_gesamt</t>
        </is>
      </c>
      <c r="I7979" t="inlineStr">
        <is>
          <t>Sprache</t>
        </is>
      </c>
      <c r="J7979" t="inlineStr">
        <is>
          <t>Duplikat</t>
        </is>
      </c>
      <c r="K7979" t="inlineStr">
        <is>
          <t>Frage_Hash</t>
        </is>
      </c>
      <c r="L7979" t="inlineStr">
        <is>
          <t>Duplikat_Gruppe</t>
        </is>
      </c>
      <c r="M7979" t="inlineStr">
        <is>
          <t>Cluster_Duplikate</t>
        </is>
      </c>
      <c r="N7979" t="inlineStr">
        <is>
          <t>Cluster_Final</t>
        </is>
      </c>
    </row>
    <row r="7980">
      <c r="A7980" t="n">
        <v>76</v>
      </c>
      <c r="B7980" t="n">
        <v>2015</v>
      </c>
      <c r="C7980" t="n">
        <v>1133</v>
      </c>
      <c r="D7980" t="inlineStr">
        <is>
          <t>Der Bund möchte ein oder zwei neue Bundeszentren für Asylsuchende in der Nordwestschweiz bauen. Soll der Kanton Baselland ein solches Asylzentrum des Bundes aufnehmen?</t>
        </is>
      </c>
      <c r="E7980" t="inlineStr">
        <is>
          <t>Standard-4</t>
        </is>
      </c>
      <c r="F7980" t="n">
        <v>9</v>
      </c>
      <c r="G7980" t="inlineStr">
        <is>
          <t>Migration &amp; Integration</t>
        </is>
      </c>
      <c r="H7980" t="inlineStr">
        <is>
          <t>Q04535</t>
        </is>
      </c>
      <c r="I7980" t="inlineStr">
        <is>
          <t>de</t>
        </is>
      </c>
      <c r="J7980" t="b">
        <v>1</v>
      </c>
      <c r="K7980" t="inlineStr">
        <is>
          <t>ce73c437d325bbd4fae6e12c9c36343c</t>
        </is>
      </c>
      <c r="L7980" t="inlineStr">
        <is>
          <t>ce73c437d325bbd4fae6e12c9c36343c</t>
        </is>
      </c>
      <c r="M7980" t="n">
        <v>625</v>
      </c>
      <c r="N7980" t="n">
        <v>625</v>
      </c>
    </row>
    <row r="7981">
      <c r="A7981" t="n">
        <v>76</v>
      </c>
      <c r="B7981" t="n">
        <v>2015</v>
      </c>
      <c r="C7981" t="n">
        <v>1133</v>
      </c>
      <c r="D7981" t="inlineStr">
        <is>
          <t>Der Bund möchte ein oder zwei neue Bundeszentren für Asylsuchende in der Nordwestschweiz bauen. Soll der Kanton Baselland ein solches Asylzentrum des Bundes aufnehmen?</t>
        </is>
      </c>
      <c r="E7981" t="inlineStr">
        <is>
          <t>Standard-4</t>
        </is>
      </c>
      <c r="F7981" t="n">
        <v>9</v>
      </c>
      <c r="G7981" t="inlineStr">
        <is>
          <t>Migration &amp; Integration</t>
        </is>
      </c>
      <c r="H7981" t="inlineStr">
        <is>
          <t>Q06531</t>
        </is>
      </c>
      <c r="I7981" t="inlineStr">
        <is>
          <t>de</t>
        </is>
      </c>
      <c r="J7981" t="b">
        <v>1</v>
      </c>
      <c r="K7981" t="inlineStr">
        <is>
          <t>ce73c437d325bbd4fae6e12c9c36343c</t>
        </is>
      </c>
      <c r="L7981" t="inlineStr">
        <is>
          <t>ce73c437d325bbd4fae6e12c9c36343c</t>
        </is>
      </c>
      <c r="M7981" t="n">
        <v>625</v>
      </c>
      <c r="N7981" t="n">
        <v>625</v>
      </c>
    </row>
    <row r="7983">
      <c r="A7983" s="1">
        <f>== Cluster 624 – 2 Fragen – alle Fragen identisch ===</f>
        <v/>
      </c>
      <c r="B7983" s="1" t="n"/>
      <c r="C7983" s="1" t="n"/>
      <c r="D7983" s="1" t="n"/>
      <c r="E7983" s="1" t="n"/>
      <c r="F7983" s="1" t="n"/>
      <c r="G7983" s="1" t="n"/>
      <c r="H7983" s="1" t="n"/>
      <c r="I7983" s="1" t="n"/>
      <c r="J7983" s="1" t="n"/>
      <c r="K7983" s="1" t="n"/>
      <c r="L7983" s="1" t="n"/>
      <c r="M7983" s="1" t="n"/>
      <c r="N7983" s="1" t="n"/>
    </row>
    <row r="7984">
      <c r="A7984" t="inlineStr">
        <is>
          <t>ID_Wahl</t>
        </is>
      </c>
      <c r="B7984" t="inlineStr">
        <is>
          <t>Datum</t>
        </is>
      </c>
      <c r="C7984" t="inlineStr">
        <is>
          <t>Frage_ID</t>
        </is>
      </c>
      <c r="D7984" t="inlineStr">
        <is>
          <t>Frage_Text</t>
        </is>
      </c>
      <c r="E7984" t="inlineStr">
        <is>
          <t>Frage_Typ</t>
        </is>
      </c>
      <c r="F7984" t="inlineStr">
        <is>
          <t>Bereich_ID</t>
        </is>
      </c>
      <c r="G7984" t="inlineStr">
        <is>
          <t>Bereich</t>
        </is>
      </c>
      <c r="H7984" t="inlineStr">
        <is>
          <t>ID_gesamt</t>
        </is>
      </c>
      <c r="I7984" t="inlineStr">
        <is>
          <t>Sprache</t>
        </is>
      </c>
      <c r="J7984" t="inlineStr">
        <is>
          <t>Duplikat</t>
        </is>
      </c>
      <c r="K7984" t="inlineStr">
        <is>
          <t>Frage_Hash</t>
        </is>
      </c>
      <c r="L7984" t="inlineStr">
        <is>
          <t>Duplikat_Gruppe</t>
        </is>
      </c>
      <c r="M7984" t="inlineStr">
        <is>
          <t>Cluster_Duplikate</t>
        </is>
      </c>
      <c r="N7984" t="inlineStr">
        <is>
          <t>Cluster_Final</t>
        </is>
      </c>
    </row>
    <row r="7985">
      <c r="A7985" t="n">
        <v>76</v>
      </c>
      <c r="B7985" t="n">
        <v>2015</v>
      </c>
      <c r="C7985" t="n">
        <v>1132</v>
      </c>
      <c r="D7985" t="inlineStr">
        <is>
          <t>Soll die Wohnsitzfrist bei der ordentlichen Einbürgerung von Ausländer/innen im Kanton Baselland von 5 auf 2 Jahre gesenkt werden?</t>
        </is>
      </c>
      <c r="E7985" t="inlineStr">
        <is>
          <t>Standard-4</t>
        </is>
      </c>
      <c r="F7985" t="n">
        <v>9</v>
      </c>
      <c r="G7985" t="inlineStr">
        <is>
          <t>Migration &amp; Integration</t>
        </is>
      </c>
      <c r="H7985" t="inlineStr">
        <is>
          <t>Q04534</t>
        </is>
      </c>
      <c r="I7985" t="inlineStr">
        <is>
          <t>de</t>
        </is>
      </c>
      <c r="J7985" t="b">
        <v>1</v>
      </c>
      <c r="K7985" t="inlineStr">
        <is>
          <t>857aa44cf353c64df5bf2e6ff1110ab6</t>
        </is>
      </c>
      <c r="L7985" t="inlineStr">
        <is>
          <t>857aa44cf353c64df5bf2e6ff1110ab6</t>
        </is>
      </c>
      <c r="M7985" t="n">
        <v>624</v>
      </c>
      <c r="N7985" t="n">
        <v>624</v>
      </c>
    </row>
    <row r="7986">
      <c r="A7986" t="n">
        <v>76</v>
      </c>
      <c r="B7986" t="n">
        <v>2015</v>
      </c>
      <c r="C7986" t="n">
        <v>1132</v>
      </c>
      <c r="D7986" t="inlineStr">
        <is>
          <t>Soll die Wohnsitzfrist bei der ordentlichen Einbürgerung von Ausländer/innen im Kanton Baselland von 5 auf 2 Jahre gesenkt werden?</t>
        </is>
      </c>
      <c r="E7986" t="inlineStr">
        <is>
          <t>Standard-4</t>
        </is>
      </c>
      <c r="F7986" t="n">
        <v>9</v>
      </c>
      <c r="G7986" t="inlineStr">
        <is>
          <t>Migration &amp; Integration</t>
        </is>
      </c>
      <c r="H7986" t="inlineStr">
        <is>
          <t>Q06530</t>
        </is>
      </c>
      <c r="I7986" t="inlineStr">
        <is>
          <t>de</t>
        </is>
      </c>
      <c r="J7986" t="b">
        <v>1</v>
      </c>
      <c r="K7986" t="inlineStr">
        <is>
          <t>857aa44cf353c64df5bf2e6ff1110ab6</t>
        </is>
      </c>
      <c r="L7986" t="inlineStr">
        <is>
          <t>857aa44cf353c64df5bf2e6ff1110ab6</t>
        </is>
      </c>
      <c r="M7986" t="n">
        <v>624</v>
      </c>
      <c r="N7986" t="n">
        <v>624</v>
      </c>
    </row>
    <row r="7988">
      <c r="A7988" s="1">
        <f>== Cluster 623 – 2 Fragen – alle Fragen identisch ===</f>
        <v/>
      </c>
      <c r="B7988" s="1" t="n"/>
      <c r="C7988" s="1" t="n"/>
      <c r="D7988" s="1" t="n"/>
      <c r="E7988" s="1" t="n"/>
      <c r="F7988" s="1" t="n"/>
      <c r="G7988" s="1" t="n"/>
      <c r="H7988" s="1" t="n"/>
      <c r="I7988" s="1" t="n"/>
      <c r="J7988" s="1" t="n"/>
      <c r="K7988" s="1" t="n"/>
      <c r="L7988" s="1" t="n"/>
      <c r="M7988" s="1" t="n"/>
      <c r="N7988" s="1" t="n"/>
    </row>
    <row r="7989">
      <c r="A7989" t="inlineStr">
        <is>
          <t>ID_Wahl</t>
        </is>
      </c>
      <c r="B7989" t="inlineStr">
        <is>
          <t>Datum</t>
        </is>
      </c>
      <c r="C7989" t="inlineStr">
        <is>
          <t>Frage_ID</t>
        </is>
      </c>
      <c r="D7989" t="inlineStr">
        <is>
          <t>Frage_Text</t>
        </is>
      </c>
      <c r="E7989" t="inlineStr">
        <is>
          <t>Frage_Typ</t>
        </is>
      </c>
      <c r="F7989" t="inlineStr">
        <is>
          <t>Bereich_ID</t>
        </is>
      </c>
      <c r="G7989" t="inlineStr">
        <is>
          <t>Bereich</t>
        </is>
      </c>
      <c r="H7989" t="inlineStr">
        <is>
          <t>ID_gesamt</t>
        </is>
      </c>
      <c r="I7989" t="inlineStr">
        <is>
          <t>Sprache</t>
        </is>
      </c>
      <c r="J7989" t="inlineStr">
        <is>
          <t>Duplikat</t>
        </is>
      </c>
      <c r="K7989" t="inlineStr">
        <is>
          <t>Frage_Hash</t>
        </is>
      </c>
      <c r="L7989" t="inlineStr">
        <is>
          <t>Duplikat_Gruppe</t>
        </is>
      </c>
      <c r="M7989" t="inlineStr">
        <is>
          <t>Cluster_Duplikate</t>
        </is>
      </c>
      <c r="N7989" t="inlineStr">
        <is>
          <t>Cluster_Final</t>
        </is>
      </c>
    </row>
    <row r="7990">
      <c r="A7990" t="n">
        <v>76</v>
      </c>
      <c r="B7990" t="n">
        <v>2015</v>
      </c>
      <c r="C7990" t="n">
        <v>1131</v>
      </c>
      <c r="D7990" t="inlineStr">
        <is>
          <t>Würden Sie es befürworten, wenn Ausländerinnen und Ausländer, die seit mindestens zehn Jahren im Kanton Baselland leben, das aktive und passive Stimm- und Wahlrecht auf Gemeindeebene erhalten würden?</t>
        </is>
      </c>
      <c r="E7990" t="inlineStr">
        <is>
          <t>Standard-4</t>
        </is>
      </c>
      <c r="F7990" t="n">
        <v>9</v>
      </c>
      <c r="G7990" t="inlineStr">
        <is>
          <t>Migration &amp; Integration</t>
        </is>
      </c>
      <c r="H7990" t="inlineStr">
        <is>
          <t>Q04533</t>
        </is>
      </c>
      <c r="I7990" t="inlineStr">
        <is>
          <t>de</t>
        </is>
      </c>
      <c r="J7990" t="b">
        <v>1</v>
      </c>
      <c r="K7990" t="inlineStr">
        <is>
          <t>6915dc7e218f32c5330f345bba046e3a</t>
        </is>
      </c>
      <c r="L7990" t="inlineStr">
        <is>
          <t>6915dc7e218f32c5330f345bba046e3a</t>
        </is>
      </c>
      <c r="M7990" t="n">
        <v>623</v>
      </c>
      <c r="N7990" t="n">
        <v>623</v>
      </c>
    </row>
    <row r="7991">
      <c r="A7991" t="n">
        <v>76</v>
      </c>
      <c r="B7991" t="n">
        <v>2015</v>
      </c>
      <c r="C7991" t="n">
        <v>1131</v>
      </c>
      <c r="D7991" t="inlineStr">
        <is>
          <t>Würden Sie es befürworten, wenn Ausländerinnen und Ausländer, die seit mindestens zehn Jahren im Kanton Baselland leben, das aktive und passive Stimm- und Wahlrecht auf Gemeindeebene erhalten würden?</t>
        </is>
      </c>
      <c r="E7991" t="inlineStr">
        <is>
          <t>Standard-4</t>
        </is>
      </c>
      <c r="F7991" t="n">
        <v>9</v>
      </c>
      <c r="G7991" t="inlineStr">
        <is>
          <t>Migration &amp; Integration</t>
        </is>
      </c>
      <c r="H7991" t="inlineStr">
        <is>
          <t>Q06529</t>
        </is>
      </c>
      <c r="I7991" t="inlineStr">
        <is>
          <t>de</t>
        </is>
      </c>
      <c r="J7991" t="b">
        <v>1</v>
      </c>
      <c r="K7991" t="inlineStr">
        <is>
          <t>6915dc7e218f32c5330f345bba046e3a</t>
        </is>
      </c>
      <c r="L7991" t="inlineStr">
        <is>
          <t>6915dc7e218f32c5330f345bba046e3a</t>
        </is>
      </c>
      <c r="M7991" t="n">
        <v>623</v>
      </c>
      <c r="N7991" t="n">
        <v>623</v>
      </c>
    </row>
    <row r="7993">
      <c r="A7993" s="1">
        <f>== Cluster 622 – 2 Fragen – alle Fragen identisch ===</f>
        <v/>
      </c>
      <c r="B7993" s="1" t="n"/>
      <c r="C7993" s="1" t="n"/>
      <c r="D7993" s="1" t="n"/>
      <c r="E7993" s="1" t="n"/>
      <c r="F7993" s="1" t="n"/>
      <c r="G7993" s="1" t="n"/>
      <c r="H7993" s="1" t="n"/>
      <c r="I7993" s="1" t="n"/>
      <c r="J7993" s="1" t="n"/>
      <c r="K7993" s="1" t="n"/>
      <c r="L7993" s="1" t="n"/>
      <c r="M7993" s="1" t="n"/>
      <c r="N7993" s="1" t="n"/>
    </row>
    <row r="7994">
      <c r="A7994" t="inlineStr">
        <is>
          <t>ID_Wahl</t>
        </is>
      </c>
      <c r="B7994" t="inlineStr">
        <is>
          <t>Datum</t>
        </is>
      </c>
      <c r="C7994" t="inlineStr">
        <is>
          <t>Frage_ID</t>
        </is>
      </c>
      <c r="D7994" t="inlineStr">
        <is>
          <t>Frage_Text</t>
        </is>
      </c>
      <c r="E7994" t="inlineStr">
        <is>
          <t>Frage_Typ</t>
        </is>
      </c>
      <c r="F7994" t="inlineStr">
        <is>
          <t>Bereich_ID</t>
        </is>
      </c>
      <c r="G7994" t="inlineStr">
        <is>
          <t>Bereich</t>
        </is>
      </c>
      <c r="H7994" t="inlineStr">
        <is>
          <t>ID_gesamt</t>
        </is>
      </c>
      <c r="I7994" t="inlineStr">
        <is>
          <t>Sprache</t>
        </is>
      </c>
      <c r="J7994" t="inlineStr">
        <is>
          <t>Duplikat</t>
        </is>
      </c>
      <c r="K7994" t="inlineStr">
        <is>
          <t>Frage_Hash</t>
        </is>
      </c>
      <c r="L7994" t="inlineStr">
        <is>
          <t>Duplikat_Gruppe</t>
        </is>
      </c>
      <c r="M7994" t="inlineStr">
        <is>
          <t>Cluster_Duplikate</t>
        </is>
      </c>
      <c r="N7994" t="inlineStr">
        <is>
          <t>Cluster_Final</t>
        </is>
      </c>
    </row>
    <row r="7995">
      <c r="A7995" t="n">
        <v>76</v>
      </c>
      <c r="B7995" t="n">
        <v>2015</v>
      </c>
      <c r="C7995" t="n">
        <v>1135</v>
      </c>
      <c r="D7995" t="inlineStr">
        <is>
          <t>Soll der Kanton die Arbeitsbewilligungspraxis für Asylbewerber lockern, so dass diese einfacher einer bezahlten Arbeit nachgehen können?</t>
        </is>
      </c>
      <c r="E7995" t="inlineStr">
        <is>
          <t>Standard-4</t>
        </is>
      </c>
      <c r="F7995" t="n">
        <v>9</v>
      </c>
      <c r="G7995" t="inlineStr">
        <is>
          <t>Migration &amp; Integration</t>
        </is>
      </c>
      <c r="H7995" t="inlineStr">
        <is>
          <t>Q04532</t>
        </is>
      </c>
      <c r="I7995" t="inlineStr">
        <is>
          <t>de</t>
        </is>
      </c>
      <c r="J7995" t="b">
        <v>1</v>
      </c>
      <c r="K7995" t="inlineStr">
        <is>
          <t>dd530c1bcf6f735511b41099bd89b3b5</t>
        </is>
      </c>
      <c r="L7995" t="inlineStr">
        <is>
          <t>dd530c1bcf6f735511b41099bd89b3b5</t>
        </is>
      </c>
      <c r="M7995" t="n">
        <v>622</v>
      </c>
      <c r="N7995" t="n">
        <v>622</v>
      </c>
    </row>
    <row r="7996">
      <c r="A7996" t="n">
        <v>76</v>
      </c>
      <c r="B7996" t="n">
        <v>2015</v>
      </c>
      <c r="C7996" t="n">
        <v>1135</v>
      </c>
      <c r="D7996" t="inlineStr">
        <is>
          <t>Soll der Kanton die Arbeitsbewilligungspraxis für Asylbewerber lockern, so dass diese einfacher einer bezahlten Arbeit nachgehen können?</t>
        </is>
      </c>
      <c r="E7996" t="inlineStr">
        <is>
          <t>Standard-4</t>
        </is>
      </c>
      <c r="F7996" t="n">
        <v>9</v>
      </c>
      <c r="G7996" t="inlineStr">
        <is>
          <t>Migration &amp; Integration</t>
        </is>
      </c>
      <c r="H7996" t="inlineStr">
        <is>
          <t>Q06528</t>
        </is>
      </c>
      <c r="I7996" t="inlineStr">
        <is>
          <t>de</t>
        </is>
      </c>
      <c r="J7996" t="b">
        <v>1</v>
      </c>
      <c r="K7996" t="inlineStr">
        <is>
          <t>dd530c1bcf6f735511b41099bd89b3b5</t>
        </is>
      </c>
      <c r="L7996" t="inlineStr">
        <is>
          <t>dd530c1bcf6f735511b41099bd89b3b5</t>
        </is>
      </c>
      <c r="M7996" t="n">
        <v>622</v>
      </c>
      <c r="N7996" t="n">
        <v>622</v>
      </c>
    </row>
    <row r="7998">
      <c r="A7998" s="1">
        <f>== Cluster 621 – 2 Fragen – alle Fragen identisch ===</f>
        <v/>
      </c>
      <c r="B7998" s="1" t="n"/>
      <c r="C7998" s="1" t="n"/>
      <c r="D7998" s="1" t="n"/>
      <c r="E7998" s="1" t="n"/>
      <c r="F7998" s="1" t="n"/>
      <c r="G7998" s="1" t="n"/>
      <c r="H7998" s="1" t="n"/>
      <c r="I7998" s="1" t="n"/>
      <c r="J7998" s="1" t="n"/>
      <c r="K7998" s="1" t="n"/>
      <c r="L7998" s="1" t="n"/>
      <c r="M7998" s="1" t="n"/>
      <c r="N7998" s="1" t="n"/>
    </row>
    <row r="7999">
      <c r="A7999" t="inlineStr">
        <is>
          <t>ID_Wahl</t>
        </is>
      </c>
      <c r="B7999" t="inlineStr">
        <is>
          <t>Datum</t>
        </is>
      </c>
      <c r="C7999" t="inlineStr">
        <is>
          <t>Frage_ID</t>
        </is>
      </c>
      <c r="D7999" t="inlineStr">
        <is>
          <t>Frage_Text</t>
        </is>
      </c>
      <c r="E7999" t="inlineStr">
        <is>
          <t>Frage_Typ</t>
        </is>
      </c>
      <c r="F7999" t="inlineStr">
        <is>
          <t>Bereich_ID</t>
        </is>
      </c>
      <c r="G7999" t="inlineStr">
        <is>
          <t>Bereich</t>
        </is>
      </c>
      <c r="H7999" t="inlineStr">
        <is>
          <t>ID_gesamt</t>
        </is>
      </c>
      <c r="I7999" t="inlineStr">
        <is>
          <t>Sprache</t>
        </is>
      </c>
      <c r="J7999" t="inlineStr">
        <is>
          <t>Duplikat</t>
        </is>
      </c>
      <c r="K7999" t="inlineStr">
        <is>
          <t>Frage_Hash</t>
        </is>
      </c>
      <c r="L7999" t="inlineStr">
        <is>
          <t>Duplikat_Gruppe</t>
        </is>
      </c>
      <c r="M7999" t="inlineStr">
        <is>
          <t>Cluster_Duplikate</t>
        </is>
      </c>
      <c r="N7999" t="inlineStr">
        <is>
          <t>Cluster_Final</t>
        </is>
      </c>
    </row>
    <row r="8000">
      <c r="A8000" t="n">
        <v>76</v>
      </c>
      <c r="B8000" t="n">
        <v>2015</v>
      </c>
      <c r="C8000" t="n">
        <v>1140</v>
      </c>
      <c r="D8000" t="inlineStr">
        <is>
          <t>Der Kanton Baselland zahlt heute rund 4.5 Millionen Franken pro Jahr an das Theater Basel. Befürworten Sie eine Erhöhung dieses jährlichen Beitrags um 1,4 Millionen Franken?</t>
        </is>
      </c>
      <c r="E8000" t="inlineStr">
        <is>
          <t>Standard-4</t>
        </is>
      </c>
      <c r="F8000" t="n">
        <v>8</v>
      </c>
      <c r="G8000" t="inlineStr">
        <is>
          <t>Kultur, Sport &amp; Medien</t>
        </is>
      </c>
      <c r="H8000" t="inlineStr">
        <is>
          <t>Q04531</t>
        </is>
      </c>
      <c r="I8000" t="inlineStr">
        <is>
          <t>de</t>
        </is>
      </c>
      <c r="J8000" t="b">
        <v>1</v>
      </c>
      <c r="K8000" t="inlineStr">
        <is>
          <t>c4381203be2b7dd114f44687259926d9</t>
        </is>
      </c>
      <c r="L8000" t="inlineStr">
        <is>
          <t>c4381203be2b7dd114f44687259926d9</t>
        </is>
      </c>
      <c r="M8000" t="n">
        <v>621</v>
      </c>
      <c r="N8000" t="n">
        <v>621</v>
      </c>
    </row>
    <row r="8001">
      <c r="A8001" t="n">
        <v>76</v>
      </c>
      <c r="B8001" t="n">
        <v>2015</v>
      </c>
      <c r="C8001" t="n">
        <v>1140</v>
      </c>
      <c r="D8001" t="inlineStr">
        <is>
          <t>Der Kanton Baselland zahlt heute rund 4.5 Millionen Franken pro Jahr an das Theater Basel. Befürworten Sie eine Erhöhung dieses jährlichen Beitrags um 1,4 Millionen Franken?</t>
        </is>
      </c>
      <c r="E8001" t="inlineStr">
        <is>
          <t>Standard-4</t>
        </is>
      </c>
      <c r="F8001" t="n">
        <v>8</v>
      </c>
      <c r="G8001" t="inlineStr">
        <is>
          <t>Kultur, Sport &amp; Medien</t>
        </is>
      </c>
      <c r="H8001" t="inlineStr">
        <is>
          <t>Q06527</t>
        </is>
      </c>
      <c r="I8001" t="inlineStr">
        <is>
          <t>de</t>
        </is>
      </c>
      <c r="J8001" t="b">
        <v>1</v>
      </c>
      <c r="K8001" t="inlineStr">
        <is>
          <t>c4381203be2b7dd114f44687259926d9</t>
        </is>
      </c>
      <c r="L8001" t="inlineStr">
        <is>
          <t>c4381203be2b7dd114f44687259926d9</t>
        </is>
      </c>
      <c r="M8001" t="n">
        <v>621</v>
      </c>
      <c r="N8001" t="n">
        <v>621</v>
      </c>
    </row>
    <row r="8003">
      <c r="A8003" s="1">
        <f>== Cluster 620 – 2 Fragen – alle Fragen identisch ===</f>
        <v/>
      </c>
      <c r="B8003" s="1" t="n"/>
      <c r="C8003" s="1" t="n"/>
      <c r="D8003" s="1" t="n"/>
      <c r="E8003" s="1" t="n"/>
      <c r="F8003" s="1" t="n"/>
      <c r="G8003" s="1" t="n"/>
      <c r="H8003" s="1" t="n"/>
      <c r="I8003" s="1" t="n"/>
      <c r="J8003" s="1" t="n"/>
      <c r="K8003" s="1" t="n"/>
      <c r="L8003" s="1" t="n"/>
      <c r="M8003" s="1" t="n"/>
      <c r="N8003" s="1" t="n"/>
    </row>
    <row r="8004">
      <c r="A8004" t="inlineStr">
        <is>
          <t>ID_Wahl</t>
        </is>
      </c>
      <c r="B8004" t="inlineStr">
        <is>
          <t>Datum</t>
        </is>
      </c>
      <c r="C8004" t="inlineStr">
        <is>
          <t>Frage_ID</t>
        </is>
      </c>
      <c r="D8004" t="inlineStr">
        <is>
          <t>Frage_Text</t>
        </is>
      </c>
      <c r="E8004" t="inlineStr">
        <is>
          <t>Frage_Typ</t>
        </is>
      </c>
      <c r="F8004" t="inlineStr">
        <is>
          <t>Bereich_ID</t>
        </is>
      </c>
      <c r="G8004" t="inlineStr">
        <is>
          <t>Bereich</t>
        </is>
      </c>
      <c r="H8004" t="inlineStr">
        <is>
          <t>ID_gesamt</t>
        </is>
      </c>
      <c r="I8004" t="inlineStr">
        <is>
          <t>Sprache</t>
        </is>
      </c>
      <c r="J8004" t="inlineStr">
        <is>
          <t>Duplikat</t>
        </is>
      </c>
      <c r="K8004" t="inlineStr">
        <is>
          <t>Frage_Hash</t>
        </is>
      </c>
      <c r="L8004" t="inlineStr">
        <is>
          <t>Duplikat_Gruppe</t>
        </is>
      </c>
      <c r="M8004" t="inlineStr">
        <is>
          <t>Cluster_Duplikate</t>
        </is>
      </c>
      <c r="N8004" t="inlineStr">
        <is>
          <t>Cluster_Final</t>
        </is>
      </c>
    </row>
    <row r="8005">
      <c r="A8005" t="n">
        <v>76</v>
      </c>
      <c r="B8005" t="n">
        <v>2015</v>
      </c>
      <c r="C8005" t="n">
        <v>1162</v>
      </c>
      <c r="D8005" t="inlineStr">
        <is>
          <t>Eine Initiative fordert, dass der Kanton Baselland dem sogenannten Hooligan-Konkordat beitritt. Befürworten Sie dies?</t>
        </is>
      </c>
      <c r="E8005" t="inlineStr">
        <is>
          <t>Standard-4</t>
        </is>
      </c>
      <c r="F8005" t="n">
        <v>8</v>
      </c>
      <c r="G8005" t="inlineStr">
        <is>
          <t>Kultur, Sport &amp; Medien</t>
        </is>
      </c>
      <c r="H8005" t="inlineStr">
        <is>
          <t>Q04530</t>
        </is>
      </c>
      <c r="I8005" t="inlineStr">
        <is>
          <t>de</t>
        </is>
      </c>
      <c r="J8005" t="b">
        <v>1</v>
      </c>
      <c r="K8005" t="inlineStr">
        <is>
          <t>61bb0b2b6b6582e5df45335387946946</t>
        </is>
      </c>
      <c r="L8005" t="inlineStr">
        <is>
          <t>61bb0b2b6b6582e5df45335387946946</t>
        </is>
      </c>
      <c r="M8005" t="n">
        <v>620</v>
      </c>
      <c r="N8005" t="n">
        <v>620</v>
      </c>
    </row>
    <row r="8006">
      <c r="A8006" t="n">
        <v>76</v>
      </c>
      <c r="B8006" t="n">
        <v>2015</v>
      </c>
      <c r="C8006" t="n">
        <v>1162</v>
      </c>
      <c r="D8006" t="inlineStr">
        <is>
          <t>Eine Initiative fordert, dass der Kanton Baselland dem sogenannten Hooligan-Konkordat beitritt. Befürworten Sie dies?</t>
        </is>
      </c>
      <c r="E8006" t="inlineStr">
        <is>
          <t>Standard-4</t>
        </is>
      </c>
      <c r="F8006" t="n">
        <v>8</v>
      </c>
      <c r="G8006" t="inlineStr">
        <is>
          <t>Kultur, Sport &amp; Medien</t>
        </is>
      </c>
      <c r="H8006" t="inlineStr">
        <is>
          <t>Q06526</t>
        </is>
      </c>
      <c r="I8006" t="inlineStr">
        <is>
          <t>de</t>
        </is>
      </c>
      <c r="J8006" t="b">
        <v>1</v>
      </c>
      <c r="K8006" t="inlineStr">
        <is>
          <t>61bb0b2b6b6582e5df45335387946946</t>
        </is>
      </c>
      <c r="L8006" t="inlineStr">
        <is>
          <t>61bb0b2b6b6582e5df45335387946946</t>
        </is>
      </c>
      <c r="M8006" t="n">
        <v>620</v>
      </c>
      <c r="N8006" t="n">
        <v>620</v>
      </c>
    </row>
    <row r="8008">
      <c r="A8008" s="1">
        <f>== Cluster 617 – 2 Fragen – alle Fragen identisch ===</f>
        <v/>
      </c>
      <c r="B8008" s="1" t="n"/>
      <c r="C8008" s="1" t="n"/>
      <c r="D8008" s="1" t="n"/>
      <c r="E8008" s="1" t="n"/>
      <c r="F8008" s="1" t="n"/>
      <c r="G8008" s="1" t="n"/>
      <c r="H8008" s="1" t="n"/>
      <c r="I8008" s="1" t="n"/>
      <c r="J8008" s="1" t="n"/>
      <c r="K8008" s="1" t="n"/>
      <c r="L8008" s="1" t="n"/>
      <c r="M8008" s="1" t="n"/>
      <c r="N8008" s="1" t="n"/>
    </row>
    <row r="8009">
      <c r="A8009" t="inlineStr">
        <is>
          <t>ID_Wahl</t>
        </is>
      </c>
      <c r="B8009" t="inlineStr">
        <is>
          <t>Datum</t>
        </is>
      </c>
      <c r="C8009" t="inlineStr">
        <is>
          <t>Frage_ID</t>
        </is>
      </c>
      <c r="D8009" t="inlineStr">
        <is>
          <t>Frage_Text</t>
        </is>
      </c>
      <c r="E8009" t="inlineStr">
        <is>
          <t>Frage_Typ</t>
        </is>
      </c>
      <c r="F8009" t="inlineStr">
        <is>
          <t>Bereich_ID</t>
        </is>
      </c>
      <c r="G8009" t="inlineStr">
        <is>
          <t>Bereich</t>
        </is>
      </c>
      <c r="H8009" t="inlineStr">
        <is>
          <t>ID_gesamt</t>
        </is>
      </c>
      <c r="I8009" t="inlineStr">
        <is>
          <t>Sprache</t>
        </is>
      </c>
      <c r="J8009" t="inlineStr">
        <is>
          <t>Duplikat</t>
        </is>
      </c>
      <c r="K8009" t="inlineStr">
        <is>
          <t>Frage_Hash</t>
        </is>
      </c>
      <c r="L8009" t="inlineStr">
        <is>
          <t>Duplikat_Gruppe</t>
        </is>
      </c>
      <c r="M8009" t="inlineStr">
        <is>
          <t>Cluster_Duplikate</t>
        </is>
      </c>
      <c r="N8009" t="inlineStr">
        <is>
          <t>Cluster_Final</t>
        </is>
      </c>
    </row>
    <row r="8010">
      <c r="A8010" t="n">
        <v>76</v>
      </c>
      <c r="B8010" t="n">
        <v>2015</v>
      </c>
      <c r="C8010" t="n">
        <v>1163</v>
      </c>
      <c r="D8010" t="inlineStr">
        <is>
          <t>Sollen die kantonalen Polizeikräfte zur Bekämpfung von Kriminaltourismus durch die Militärpolizei unterstützt werden?</t>
        </is>
      </c>
      <c r="E8010" t="inlineStr">
        <is>
          <t>Standard-4</t>
        </is>
      </c>
      <c r="F8010" t="n">
        <v>7</v>
      </c>
      <c r="G8010" t="inlineStr">
        <is>
          <t>Justiz, Armee &amp; Polizei</t>
        </is>
      </c>
      <c r="H8010" t="inlineStr">
        <is>
          <t>Q04527</t>
        </is>
      </c>
      <c r="I8010" t="inlineStr">
        <is>
          <t>de</t>
        </is>
      </c>
      <c r="J8010" t="b">
        <v>1</v>
      </c>
      <c r="K8010" t="inlineStr">
        <is>
          <t>32e0ea3cf8eb2881ff33279447625520</t>
        </is>
      </c>
      <c r="L8010" t="inlineStr">
        <is>
          <t>32e0ea3cf8eb2881ff33279447625520</t>
        </is>
      </c>
      <c r="M8010" t="n">
        <v>617</v>
      </c>
      <c r="N8010" t="n">
        <v>617</v>
      </c>
    </row>
    <row r="8011">
      <c r="A8011" t="n">
        <v>76</v>
      </c>
      <c r="B8011" t="n">
        <v>2015</v>
      </c>
      <c r="C8011" t="n">
        <v>1163</v>
      </c>
      <c r="D8011" t="inlineStr">
        <is>
          <t>Sollen die kantonalen Polizeikräfte zur Bekämpfung von Kriminaltourismus durch die Militärpolizei unterstützt werden?</t>
        </is>
      </c>
      <c r="E8011" t="inlineStr">
        <is>
          <t>Standard-4</t>
        </is>
      </c>
      <c r="F8011" t="n">
        <v>7</v>
      </c>
      <c r="G8011" t="inlineStr">
        <is>
          <t>Justiz, Armee &amp; Polizei</t>
        </is>
      </c>
      <c r="H8011" t="inlineStr">
        <is>
          <t>Q06523</t>
        </is>
      </c>
      <c r="I8011" t="inlineStr">
        <is>
          <t>de</t>
        </is>
      </c>
      <c r="J8011" t="b">
        <v>1</v>
      </c>
      <c r="K8011" t="inlineStr">
        <is>
          <t>32e0ea3cf8eb2881ff33279447625520</t>
        </is>
      </c>
      <c r="L8011" t="inlineStr">
        <is>
          <t>32e0ea3cf8eb2881ff33279447625520</t>
        </is>
      </c>
      <c r="M8011" t="n">
        <v>617</v>
      </c>
      <c r="N8011" t="n">
        <v>617</v>
      </c>
    </row>
    <row r="8013">
      <c r="A8013" s="1">
        <f>== Cluster 615 – 2 Fragen – alle Fragen identisch ===</f>
        <v/>
      </c>
      <c r="B8013" s="1" t="n"/>
      <c r="C8013" s="1" t="n"/>
      <c r="D8013" s="1" t="n"/>
      <c r="E8013" s="1" t="n"/>
      <c r="F8013" s="1" t="n"/>
      <c r="G8013" s="1" t="n"/>
      <c r="H8013" s="1" t="n"/>
      <c r="I8013" s="1" t="n"/>
      <c r="J8013" s="1" t="n"/>
      <c r="K8013" s="1" t="n"/>
      <c r="L8013" s="1" t="n"/>
      <c r="M8013" s="1" t="n"/>
      <c r="N8013" s="1" t="n"/>
    </row>
    <row r="8014">
      <c r="A8014" t="inlineStr">
        <is>
          <t>ID_Wahl</t>
        </is>
      </c>
      <c r="B8014" t="inlineStr">
        <is>
          <t>Datum</t>
        </is>
      </c>
      <c r="C8014" t="inlineStr">
        <is>
          <t>Frage_ID</t>
        </is>
      </c>
      <c r="D8014" t="inlineStr">
        <is>
          <t>Frage_Text</t>
        </is>
      </c>
      <c r="E8014" t="inlineStr">
        <is>
          <t>Frage_Typ</t>
        </is>
      </c>
      <c r="F8014" t="inlineStr">
        <is>
          <t>Bereich_ID</t>
        </is>
      </c>
      <c r="G8014" t="inlineStr">
        <is>
          <t>Bereich</t>
        </is>
      </c>
      <c r="H8014" t="inlineStr">
        <is>
          <t>ID_gesamt</t>
        </is>
      </c>
      <c r="I8014" t="inlineStr">
        <is>
          <t>Sprache</t>
        </is>
      </c>
      <c r="J8014" t="inlineStr">
        <is>
          <t>Duplikat</t>
        </is>
      </c>
      <c r="K8014" t="inlineStr">
        <is>
          <t>Frage_Hash</t>
        </is>
      </c>
      <c r="L8014" t="inlineStr">
        <is>
          <t>Duplikat_Gruppe</t>
        </is>
      </c>
      <c r="M8014" t="inlineStr">
        <is>
          <t>Cluster_Duplikate</t>
        </is>
      </c>
      <c r="N8014" t="inlineStr">
        <is>
          <t>Cluster_Final</t>
        </is>
      </c>
    </row>
    <row r="8015">
      <c r="A8015" t="n">
        <v>76</v>
      </c>
      <c r="B8015" t="n">
        <v>2015</v>
      </c>
      <c r="C8015" t="n">
        <v>1122</v>
      </c>
      <c r="D8015" t="inlineStr">
        <is>
          <t>Zwischen den Baselbieter Spitälern werden stärkere Kooperationen diskutiert, wodurch medizinische Angebote auf einzelne Standorte beschränkt werden (z.B. Schliessung der Geburtsstation im Kantonsspital Laufen). Befürworten Sie diese Stossrichtung?</t>
        </is>
      </c>
      <c r="E8015" t="inlineStr">
        <is>
          <t>Standard-4</t>
        </is>
      </c>
      <c r="F8015" t="n">
        <v>6</v>
      </c>
      <c r="G8015" t="inlineStr">
        <is>
          <t>Gesundheit</t>
        </is>
      </c>
      <c r="H8015" t="inlineStr">
        <is>
          <t>Q04525</t>
        </is>
      </c>
      <c r="I8015" t="inlineStr">
        <is>
          <t>de</t>
        </is>
      </c>
      <c r="J8015" t="b">
        <v>1</v>
      </c>
      <c r="K8015" t="inlineStr">
        <is>
          <t>4df2b293bd051a9efd56a4b387229b82</t>
        </is>
      </c>
      <c r="L8015" t="inlineStr">
        <is>
          <t>4df2b293bd051a9efd56a4b387229b82</t>
        </is>
      </c>
      <c r="M8015" t="n">
        <v>615</v>
      </c>
      <c r="N8015" t="n">
        <v>615</v>
      </c>
    </row>
    <row r="8016">
      <c r="A8016" t="n">
        <v>76</v>
      </c>
      <c r="B8016" t="n">
        <v>2015</v>
      </c>
      <c r="C8016" t="n">
        <v>1122</v>
      </c>
      <c r="D8016" t="inlineStr">
        <is>
          <t>Zwischen den Baselbieter Spitälern werden stärkere Kooperationen diskutiert, wodurch medizinische Angebote auf einzelne Standorte beschränkt werden (z.B. Schliessung der Geburtsstation im Kantonsspital Laufen). Befürworten Sie diese Stossrichtung?</t>
        </is>
      </c>
      <c r="E8016" t="inlineStr">
        <is>
          <t>Standard-4</t>
        </is>
      </c>
      <c r="F8016" t="n">
        <v>6</v>
      </c>
      <c r="G8016" t="inlineStr">
        <is>
          <t>Gesundheit</t>
        </is>
      </c>
      <c r="H8016" t="inlineStr">
        <is>
          <t>Q06521</t>
        </is>
      </c>
      <c r="I8016" t="inlineStr">
        <is>
          <t>de</t>
        </is>
      </c>
      <c r="J8016" t="b">
        <v>1</v>
      </c>
      <c r="K8016" t="inlineStr">
        <is>
          <t>4df2b293bd051a9efd56a4b387229b82</t>
        </is>
      </c>
      <c r="L8016" t="inlineStr">
        <is>
          <t>4df2b293bd051a9efd56a4b387229b82</t>
        </is>
      </c>
      <c r="M8016" t="n">
        <v>615</v>
      </c>
      <c r="N8016" t="n">
        <v>615</v>
      </c>
    </row>
    <row r="8018">
      <c r="A8018" s="1">
        <f>== Cluster 614 – 2 Fragen – alle Fragen identisch ===</f>
        <v/>
      </c>
      <c r="B8018" s="1" t="n"/>
      <c r="C8018" s="1" t="n"/>
      <c r="D8018" s="1" t="n"/>
      <c r="E8018" s="1" t="n"/>
      <c r="F8018" s="1" t="n"/>
      <c r="G8018" s="1" t="n"/>
      <c r="H8018" s="1" t="n"/>
      <c r="I8018" s="1" t="n"/>
      <c r="J8018" s="1" t="n"/>
      <c r="K8018" s="1" t="n"/>
      <c r="L8018" s="1" t="n"/>
      <c r="M8018" s="1" t="n"/>
      <c r="N8018" s="1" t="n"/>
    </row>
    <row r="8019">
      <c r="A8019" t="inlineStr">
        <is>
          <t>ID_Wahl</t>
        </is>
      </c>
      <c r="B8019" t="inlineStr">
        <is>
          <t>Datum</t>
        </is>
      </c>
      <c r="C8019" t="inlineStr">
        <is>
          <t>Frage_ID</t>
        </is>
      </c>
      <c r="D8019" t="inlineStr">
        <is>
          <t>Frage_Text</t>
        </is>
      </c>
      <c r="E8019" t="inlineStr">
        <is>
          <t>Frage_Typ</t>
        </is>
      </c>
      <c r="F8019" t="inlineStr">
        <is>
          <t>Bereich_ID</t>
        </is>
      </c>
      <c r="G8019" t="inlineStr">
        <is>
          <t>Bereich</t>
        </is>
      </c>
      <c r="H8019" t="inlineStr">
        <is>
          <t>ID_gesamt</t>
        </is>
      </c>
      <c r="I8019" t="inlineStr">
        <is>
          <t>Sprache</t>
        </is>
      </c>
      <c r="J8019" t="inlineStr">
        <is>
          <t>Duplikat</t>
        </is>
      </c>
      <c r="K8019" t="inlineStr">
        <is>
          <t>Frage_Hash</t>
        </is>
      </c>
      <c r="L8019" t="inlineStr">
        <is>
          <t>Duplikat_Gruppe</t>
        </is>
      </c>
      <c r="M8019" t="inlineStr">
        <is>
          <t>Cluster_Duplikate</t>
        </is>
      </c>
      <c r="N8019" t="inlineStr">
        <is>
          <t>Cluster_Final</t>
        </is>
      </c>
    </row>
    <row r="8020">
      <c r="A8020" t="n">
        <v>76</v>
      </c>
      <c r="B8020" t="n">
        <v>2015</v>
      </c>
      <c r="C8020" t="n">
        <v>1120</v>
      </c>
      <c r="D8020" t="inlineStr">
        <is>
          <t>Befürworten Sie Spitalschliessungen im Kanton Baselland zur Senkung der Gesundheitskosten?</t>
        </is>
      </c>
      <c r="E8020" t="inlineStr">
        <is>
          <t>Standard-4</t>
        </is>
      </c>
      <c r="F8020" t="n">
        <v>6</v>
      </c>
      <c r="G8020" t="inlineStr">
        <is>
          <t>Gesundheit</t>
        </is>
      </c>
      <c r="H8020" t="inlineStr">
        <is>
          <t>Q04524</t>
        </is>
      </c>
      <c r="I8020" t="inlineStr">
        <is>
          <t>de</t>
        </is>
      </c>
      <c r="J8020" t="b">
        <v>1</v>
      </c>
      <c r="K8020" t="inlineStr">
        <is>
          <t>452ecc7d163aeb17f7a8da6b9f5359b7</t>
        </is>
      </c>
      <c r="L8020" t="inlineStr">
        <is>
          <t>452ecc7d163aeb17f7a8da6b9f5359b7</t>
        </is>
      </c>
      <c r="M8020" t="n">
        <v>614</v>
      </c>
      <c r="N8020" t="n">
        <v>614</v>
      </c>
    </row>
    <row r="8021">
      <c r="A8021" t="n">
        <v>76</v>
      </c>
      <c r="B8021" t="n">
        <v>2015</v>
      </c>
      <c r="C8021" t="n">
        <v>1120</v>
      </c>
      <c r="D8021" t="inlineStr">
        <is>
          <t>Befürworten Sie Spitalschliessungen im Kanton Baselland zur Senkung der Gesundheitskosten?</t>
        </is>
      </c>
      <c r="E8021" t="inlineStr">
        <is>
          <t>Standard-4</t>
        </is>
      </c>
      <c r="F8021" t="n">
        <v>6</v>
      </c>
      <c r="G8021" t="inlineStr">
        <is>
          <t>Gesundheit</t>
        </is>
      </c>
      <c r="H8021" t="inlineStr">
        <is>
          <t>Q06520</t>
        </is>
      </c>
      <c r="I8021" t="inlineStr">
        <is>
          <t>de</t>
        </is>
      </c>
      <c r="J8021" t="b">
        <v>1</v>
      </c>
      <c r="K8021" t="inlineStr">
        <is>
          <t>452ecc7d163aeb17f7a8da6b9f5359b7</t>
        </is>
      </c>
      <c r="L8021" t="inlineStr">
        <is>
          <t>452ecc7d163aeb17f7a8da6b9f5359b7</t>
        </is>
      </c>
      <c r="M8021" t="n">
        <v>614</v>
      </c>
      <c r="N8021" t="n">
        <v>614</v>
      </c>
    </row>
    <row r="8023">
      <c r="A8023" s="1">
        <f>== Cluster 613 – 2 Fragen – alle Fragen identisch ===</f>
        <v/>
      </c>
      <c r="B8023" s="1" t="n"/>
      <c r="C8023" s="1" t="n"/>
      <c r="D8023" s="1" t="n"/>
      <c r="E8023" s="1" t="n"/>
      <c r="F8023" s="1" t="n"/>
      <c r="G8023" s="1" t="n"/>
      <c r="H8023" s="1" t="n"/>
      <c r="I8023" s="1" t="n"/>
      <c r="J8023" s="1" t="n"/>
      <c r="K8023" s="1" t="n"/>
      <c r="L8023" s="1" t="n"/>
      <c r="M8023" s="1" t="n"/>
      <c r="N8023" s="1" t="n"/>
    </row>
    <row r="8024">
      <c r="A8024" t="inlineStr">
        <is>
          <t>ID_Wahl</t>
        </is>
      </c>
      <c r="B8024" t="inlineStr">
        <is>
          <t>Datum</t>
        </is>
      </c>
      <c r="C8024" t="inlineStr">
        <is>
          <t>Frage_ID</t>
        </is>
      </c>
      <c r="D8024" t="inlineStr">
        <is>
          <t>Frage_Text</t>
        </is>
      </c>
      <c r="E8024" t="inlineStr">
        <is>
          <t>Frage_Typ</t>
        </is>
      </c>
      <c r="F8024" t="inlineStr">
        <is>
          <t>Bereich_ID</t>
        </is>
      </c>
      <c r="G8024" t="inlineStr">
        <is>
          <t>Bereich</t>
        </is>
      </c>
      <c r="H8024" t="inlineStr">
        <is>
          <t>ID_gesamt</t>
        </is>
      </c>
      <c r="I8024" t="inlineStr">
        <is>
          <t>Sprache</t>
        </is>
      </c>
      <c r="J8024" t="inlineStr">
        <is>
          <t>Duplikat</t>
        </is>
      </c>
      <c r="K8024" t="inlineStr">
        <is>
          <t>Frage_Hash</t>
        </is>
      </c>
      <c r="L8024" t="inlineStr">
        <is>
          <t>Duplikat_Gruppe</t>
        </is>
      </c>
      <c r="M8024" t="inlineStr">
        <is>
          <t>Cluster_Duplikate</t>
        </is>
      </c>
      <c r="N8024" t="inlineStr">
        <is>
          <t>Cluster_Final</t>
        </is>
      </c>
    </row>
    <row r="8025">
      <c r="A8025" t="n">
        <v>76</v>
      </c>
      <c r="B8025" t="n">
        <v>2015</v>
      </c>
      <c r="C8025" t="n">
        <v>1142</v>
      </c>
      <c r="D8025" t="inlineStr">
        <is>
          <t>Befürworten Sie die Kürzung der kantonalen Beiträge an die Krankenkassenprämien (Prämienverbilligung) zur Entlastung des Staatshaushaltes?</t>
        </is>
      </c>
      <c r="E8025" t="inlineStr">
        <is>
          <t>Standard-4</t>
        </is>
      </c>
      <c r="F8025" t="n">
        <v>6</v>
      </c>
      <c r="G8025" t="inlineStr">
        <is>
          <t>Gesundheit</t>
        </is>
      </c>
      <c r="H8025" t="inlineStr">
        <is>
          <t>Q04523</t>
        </is>
      </c>
      <c r="I8025" t="inlineStr">
        <is>
          <t>de</t>
        </is>
      </c>
      <c r="J8025" t="b">
        <v>1</v>
      </c>
      <c r="K8025" t="inlineStr">
        <is>
          <t>3a1081ca9f7a87afd6e29d918ee286c4</t>
        </is>
      </c>
      <c r="L8025" t="inlineStr">
        <is>
          <t>3a1081ca9f7a87afd6e29d918ee286c4</t>
        </is>
      </c>
      <c r="M8025" t="n">
        <v>613</v>
      </c>
      <c r="N8025" t="n">
        <v>613</v>
      </c>
    </row>
    <row r="8026">
      <c r="A8026" t="n">
        <v>76</v>
      </c>
      <c r="B8026" t="n">
        <v>2015</v>
      </c>
      <c r="C8026" t="n">
        <v>1142</v>
      </c>
      <c r="D8026" t="inlineStr">
        <is>
          <t>Befürworten Sie die Kürzung der kantonalen Beiträge an die Krankenkassenprämien (Prämienverbilligung) zur Entlastung des Staatshaushaltes?</t>
        </is>
      </c>
      <c r="E8026" t="inlineStr">
        <is>
          <t>Standard-4</t>
        </is>
      </c>
      <c r="F8026" t="n">
        <v>6</v>
      </c>
      <c r="G8026" t="inlineStr">
        <is>
          <t>Gesundheit</t>
        </is>
      </c>
      <c r="H8026" t="inlineStr">
        <is>
          <t>Q06519</t>
        </is>
      </c>
      <c r="I8026" t="inlineStr">
        <is>
          <t>de</t>
        </is>
      </c>
      <c r="J8026" t="b">
        <v>1</v>
      </c>
      <c r="K8026" t="inlineStr">
        <is>
          <t>3a1081ca9f7a87afd6e29d918ee286c4</t>
        </is>
      </c>
      <c r="L8026" t="inlineStr">
        <is>
          <t>3a1081ca9f7a87afd6e29d918ee286c4</t>
        </is>
      </c>
      <c r="M8026" t="n">
        <v>613</v>
      </c>
      <c r="N8026" t="n">
        <v>613</v>
      </c>
    </row>
    <row r="8028">
      <c r="A8028" s="1">
        <f>== Cluster 611 – 2 Fragen – alle Fragen identisch ===</f>
        <v/>
      </c>
      <c r="B8028" s="1" t="n"/>
      <c r="C8028" s="1" t="n"/>
      <c r="D8028" s="1" t="n"/>
      <c r="E8028" s="1" t="n"/>
      <c r="F8028" s="1" t="n"/>
      <c r="G8028" s="1" t="n"/>
      <c r="H8028" s="1" t="n"/>
      <c r="I8028" s="1" t="n"/>
      <c r="J8028" s="1" t="n"/>
      <c r="K8028" s="1" t="n"/>
      <c r="L8028" s="1" t="n"/>
      <c r="M8028" s="1" t="n"/>
      <c r="N8028" s="1" t="n"/>
    </row>
    <row r="8029">
      <c r="A8029" t="inlineStr">
        <is>
          <t>ID_Wahl</t>
        </is>
      </c>
      <c r="B8029" t="inlineStr">
        <is>
          <t>Datum</t>
        </is>
      </c>
      <c r="C8029" t="inlineStr">
        <is>
          <t>Frage_ID</t>
        </is>
      </c>
      <c r="D8029" t="inlineStr">
        <is>
          <t>Frage_Text</t>
        </is>
      </c>
      <c r="E8029" t="inlineStr">
        <is>
          <t>Frage_Typ</t>
        </is>
      </c>
      <c r="F8029" t="inlineStr">
        <is>
          <t>Bereich_ID</t>
        </is>
      </c>
      <c r="G8029" t="inlineStr">
        <is>
          <t>Bereich</t>
        </is>
      </c>
      <c r="H8029" t="inlineStr">
        <is>
          <t>ID_gesamt</t>
        </is>
      </c>
      <c r="I8029" t="inlineStr">
        <is>
          <t>Sprache</t>
        </is>
      </c>
      <c r="J8029" t="inlineStr">
        <is>
          <t>Duplikat</t>
        </is>
      </c>
      <c r="K8029" t="inlineStr">
        <is>
          <t>Frage_Hash</t>
        </is>
      </c>
      <c r="L8029" t="inlineStr">
        <is>
          <t>Duplikat_Gruppe</t>
        </is>
      </c>
      <c r="M8029" t="inlineStr">
        <is>
          <t>Cluster_Duplikate</t>
        </is>
      </c>
      <c r="N8029" t="inlineStr">
        <is>
          <t>Cluster_Final</t>
        </is>
      </c>
    </row>
    <row r="8030">
      <c r="A8030" t="n">
        <v>76</v>
      </c>
      <c r="B8030" t="n">
        <v>2015</v>
      </c>
      <c r="C8030" t="n">
        <v>1137</v>
      </c>
      <c r="D8030" t="inlineStr">
        <is>
          <t>Seit Anfang 2014 müssen im Kanton Basel-Stadt die Verwaltungsräte staatlicher resp. staatsnaher Unternehmen (Kantonalbank, Spitäler u.a.) aus mindestens einem Drittel Frauen bzw. Männer bestehen. Würden Sie eine solche Geschlechterquote auch für den Kanton Baselland befürworten?</t>
        </is>
      </c>
      <c r="E8030" t="inlineStr">
        <is>
          <t>Standard-4</t>
        </is>
      </c>
      <c r="F8030" t="n">
        <v>5</v>
      </c>
      <c r="G8030" t="inlineStr">
        <is>
          <t>Gesellschaft &amp; Ethik</t>
        </is>
      </c>
      <c r="H8030" t="inlineStr">
        <is>
          <t>Q04521</t>
        </is>
      </c>
      <c r="I8030" t="inlineStr">
        <is>
          <t>de</t>
        </is>
      </c>
      <c r="J8030" t="b">
        <v>1</v>
      </c>
      <c r="K8030" t="inlineStr">
        <is>
          <t>f99e31f5befbbd2f5e954ffe097e53dd</t>
        </is>
      </c>
      <c r="L8030" t="inlineStr">
        <is>
          <t>f99e31f5befbbd2f5e954ffe097e53dd</t>
        </is>
      </c>
      <c r="M8030" t="n">
        <v>611</v>
      </c>
      <c r="N8030" t="n">
        <v>611</v>
      </c>
    </row>
    <row r="8031">
      <c r="A8031" t="n">
        <v>76</v>
      </c>
      <c r="B8031" t="n">
        <v>2015</v>
      </c>
      <c r="C8031" t="n">
        <v>1137</v>
      </c>
      <c r="D8031" t="inlineStr">
        <is>
          <t>Seit Anfang 2014 müssen im Kanton Basel-Stadt die Verwaltungsräte staatlicher resp. staatsnaher Unternehmen (Kantonalbank, Spitäler u.a.) aus mindestens einem Drittel Frauen bzw. Männer bestehen. Würden Sie eine solche Geschlechterquote auch für den Kanton Baselland befürworten?</t>
        </is>
      </c>
      <c r="E8031" t="inlineStr">
        <is>
          <t>Standard-4</t>
        </is>
      </c>
      <c r="F8031" t="n">
        <v>5</v>
      </c>
      <c r="G8031" t="inlineStr">
        <is>
          <t>Gesellschaft &amp; Ethik</t>
        </is>
      </c>
      <c r="H8031" t="inlineStr">
        <is>
          <t>Q06517</t>
        </is>
      </c>
      <c r="I8031" t="inlineStr">
        <is>
          <t>de</t>
        </is>
      </c>
      <c r="J8031" t="b">
        <v>1</v>
      </c>
      <c r="K8031" t="inlineStr">
        <is>
          <t>f99e31f5befbbd2f5e954ffe097e53dd</t>
        </is>
      </c>
      <c r="L8031" t="inlineStr">
        <is>
          <t>f99e31f5befbbd2f5e954ffe097e53dd</t>
        </is>
      </c>
      <c r="M8031" t="n">
        <v>611</v>
      </c>
      <c r="N8031" t="n">
        <v>611</v>
      </c>
    </row>
    <row r="8033">
      <c r="A8033" s="1">
        <f>== Cluster 401 – 2 Fragen – alle Fragen identisch ===</f>
        <v/>
      </c>
      <c r="B8033" s="1" t="n"/>
      <c r="C8033" s="1" t="n"/>
      <c r="D8033" s="1" t="n"/>
      <c r="E8033" s="1" t="n"/>
      <c r="F8033" s="1" t="n"/>
      <c r="G8033" s="1" t="n"/>
      <c r="H8033" s="1" t="n"/>
      <c r="I8033" s="1" t="n"/>
      <c r="J8033" s="1" t="n"/>
      <c r="K8033" s="1" t="n"/>
      <c r="L8033" s="1" t="n"/>
      <c r="M8033" s="1" t="n"/>
      <c r="N8033" s="1" t="n"/>
    </row>
    <row r="8034">
      <c r="A8034" t="inlineStr">
        <is>
          <t>ID_Wahl</t>
        </is>
      </c>
      <c r="B8034" t="inlineStr">
        <is>
          <t>Datum</t>
        </is>
      </c>
      <c r="C8034" t="inlineStr">
        <is>
          <t>Frage_ID</t>
        </is>
      </c>
      <c r="D8034" t="inlineStr">
        <is>
          <t>Frage_Text</t>
        </is>
      </c>
      <c r="E8034" t="inlineStr">
        <is>
          <t>Frage_Typ</t>
        </is>
      </c>
      <c r="F8034" t="inlineStr">
        <is>
          <t>Bereich_ID</t>
        </is>
      </c>
      <c r="G8034" t="inlineStr">
        <is>
          <t>Bereich</t>
        </is>
      </c>
      <c r="H8034" t="inlineStr">
        <is>
          <t>ID_gesamt</t>
        </is>
      </c>
      <c r="I8034" t="inlineStr">
        <is>
          <t>Sprache</t>
        </is>
      </c>
      <c r="J8034" t="inlineStr">
        <is>
          <t>Duplikat</t>
        </is>
      </c>
      <c r="K8034" t="inlineStr">
        <is>
          <t>Frage_Hash</t>
        </is>
      </c>
      <c r="L8034" t="inlineStr">
        <is>
          <t>Duplikat_Gruppe</t>
        </is>
      </c>
      <c r="M8034" t="inlineStr">
        <is>
          <t>Cluster_Duplikate</t>
        </is>
      </c>
      <c r="N8034" t="inlineStr">
        <is>
          <t>Cluster_Final</t>
        </is>
      </c>
    </row>
    <row r="8035">
      <c r="A8035" t="n">
        <v>86</v>
      </c>
      <c r="B8035" s="2" t="n">
        <v>44528</v>
      </c>
      <c r="C8035" t="n">
        <v>4150</v>
      </c>
      <c r="D8035" t="inlineStr">
        <is>
          <t>Würden Sie es begrüssen, wenn Lenzburg Geflüchtete direkt aus Lagern (z.B. Moria in Griechenland) aufnähme?</t>
        </is>
      </c>
      <c r="E8035" t="inlineStr">
        <is>
          <t>options4</t>
        </is>
      </c>
      <c r="F8035" t="n">
        <v>4318</v>
      </c>
      <c r="G8035" t="inlineStr">
        <is>
          <t>Migration &amp; Integration</t>
        </is>
      </c>
      <c r="H8035" t="inlineStr">
        <is>
          <t>Q01300</t>
        </is>
      </c>
      <c r="I8035" t="inlineStr">
        <is>
          <t>de</t>
        </is>
      </c>
      <c r="J8035" t="b">
        <v>1</v>
      </c>
      <c r="K8035" t="inlineStr">
        <is>
          <t>6c89b1d0f944f571611cbda27b949678</t>
        </is>
      </c>
      <c r="L8035" t="inlineStr">
        <is>
          <t>6c89b1d0f944f571611cbda27b949678</t>
        </is>
      </c>
      <c r="M8035" t="n">
        <v>401</v>
      </c>
      <c r="N8035" t="n">
        <v>401</v>
      </c>
    </row>
    <row r="8036">
      <c r="A8036" t="n">
        <v>482</v>
      </c>
      <c r="B8036" s="2" t="n">
        <v>44465</v>
      </c>
      <c r="C8036" t="n">
        <v>4149</v>
      </c>
      <c r="D8036" t="inlineStr">
        <is>
          <t>Würden Sie es begrüssen, wenn Lenzburg Geflüchtete direkt aus Lagern (z.B. Moria in Griechenland) aufnähme?</t>
        </is>
      </c>
      <c r="E8036" t="inlineStr">
        <is>
          <t>options4</t>
        </is>
      </c>
      <c r="F8036" t="n">
        <v>4307</v>
      </c>
      <c r="G8036" t="inlineStr">
        <is>
          <t>Migration &amp; Integration</t>
        </is>
      </c>
      <c r="H8036" t="inlineStr">
        <is>
          <t>Q02489</t>
        </is>
      </c>
      <c r="I8036" t="inlineStr">
        <is>
          <t>de</t>
        </is>
      </c>
      <c r="J8036" t="b">
        <v>1</v>
      </c>
      <c r="K8036" t="inlineStr">
        <is>
          <t>6c89b1d0f944f571611cbda27b949678</t>
        </is>
      </c>
      <c r="L8036" t="inlineStr">
        <is>
          <t>6c89b1d0f944f571611cbda27b949678</t>
        </is>
      </c>
      <c r="M8036" t="n">
        <v>401</v>
      </c>
      <c r="N8036" t="n">
        <v>401</v>
      </c>
    </row>
    <row r="8038">
      <c r="A8038" s="1">
        <f>== Cluster 400 – 2 Fragen – alle Fragen identisch ===</f>
        <v/>
      </c>
      <c r="B8038" s="1" t="n"/>
      <c r="C8038" s="1" t="n"/>
      <c r="D8038" s="1" t="n"/>
      <c r="E8038" s="1" t="n"/>
      <c r="F8038" s="1" t="n"/>
      <c r="G8038" s="1" t="n"/>
      <c r="H8038" s="1" t="n"/>
      <c r="I8038" s="1" t="n"/>
      <c r="J8038" s="1" t="n"/>
      <c r="K8038" s="1" t="n"/>
      <c r="L8038" s="1" t="n"/>
      <c r="M8038" s="1" t="n"/>
      <c r="N8038" s="1" t="n"/>
    </row>
    <row r="8039">
      <c r="A8039" t="inlineStr">
        <is>
          <t>ID_Wahl</t>
        </is>
      </c>
      <c r="B8039" t="inlineStr">
        <is>
          <t>Datum</t>
        </is>
      </c>
      <c r="C8039" t="inlineStr">
        <is>
          <t>Frage_ID</t>
        </is>
      </c>
      <c r="D8039" t="inlineStr">
        <is>
          <t>Frage_Text</t>
        </is>
      </c>
      <c r="E8039" t="inlineStr">
        <is>
          <t>Frage_Typ</t>
        </is>
      </c>
      <c r="F8039" t="inlineStr">
        <is>
          <t>Bereich_ID</t>
        </is>
      </c>
      <c r="G8039" t="inlineStr">
        <is>
          <t>Bereich</t>
        </is>
      </c>
      <c r="H8039" t="inlineStr">
        <is>
          <t>ID_gesamt</t>
        </is>
      </c>
      <c r="I8039" t="inlineStr">
        <is>
          <t>Sprache</t>
        </is>
      </c>
      <c r="J8039" t="inlineStr">
        <is>
          <t>Duplikat</t>
        </is>
      </c>
      <c r="K8039" t="inlineStr">
        <is>
          <t>Frage_Hash</t>
        </is>
      </c>
      <c r="L8039" t="inlineStr">
        <is>
          <t>Duplikat_Gruppe</t>
        </is>
      </c>
      <c r="M8039" t="inlineStr">
        <is>
          <t>Cluster_Duplikate</t>
        </is>
      </c>
      <c r="N8039" t="inlineStr">
        <is>
          <t>Cluster_Final</t>
        </is>
      </c>
    </row>
    <row r="8040">
      <c r="A8040" t="n">
        <v>86</v>
      </c>
      <c r="B8040" s="2" t="n">
        <v>44528</v>
      </c>
      <c r="C8040" t="n">
        <v>4148</v>
      </c>
      <c r="D8040" t="inlineStr">
        <is>
          <t>Sollen Ausländer/-innen, die seit mindestens zehn Jahren in der Schweiz leben, das Stimm- und Wahlrecht auf Stadtebene erhalten?</t>
        </is>
      </c>
      <c r="E8040" t="inlineStr">
        <is>
          <t>options4</t>
        </is>
      </c>
      <c r="F8040" t="n">
        <v>4318</v>
      </c>
      <c r="G8040" t="inlineStr">
        <is>
          <t>Migration &amp; Integration</t>
        </is>
      </c>
      <c r="H8040" t="inlineStr">
        <is>
          <t>Q01299</t>
        </is>
      </c>
      <c r="I8040" t="inlineStr">
        <is>
          <t>de</t>
        </is>
      </c>
      <c r="J8040" t="b">
        <v>1</v>
      </c>
      <c r="K8040" t="inlineStr">
        <is>
          <t>f8574082aaf7845c27d128a25d70e3d4</t>
        </is>
      </c>
      <c r="L8040" t="inlineStr">
        <is>
          <t>f8574082aaf7845c27d128a25d70e3d4</t>
        </is>
      </c>
      <c r="M8040" t="n">
        <v>400</v>
      </c>
      <c r="N8040" t="n">
        <v>400</v>
      </c>
    </row>
    <row r="8041">
      <c r="A8041" t="n">
        <v>482</v>
      </c>
      <c r="B8041" s="2" t="n">
        <v>44465</v>
      </c>
      <c r="C8041" t="n">
        <v>4147</v>
      </c>
      <c r="D8041" t="inlineStr">
        <is>
          <t>Sollen Ausländer/-innen, die seit mindestens zehn Jahren in der Schweiz leben, das Stimm- und Wahlrecht auf Stadtebene erhalten?</t>
        </is>
      </c>
      <c r="E8041" t="inlineStr">
        <is>
          <t>options4</t>
        </is>
      </c>
      <c r="F8041" t="n">
        <v>4307</v>
      </c>
      <c r="G8041" t="inlineStr">
        <is>
          <t>Migration &amp; Integration</t>
        </is>
      </c>
      <c r="H8041" t="inlineStr">
        <is>
          <t>Q02488</t>
        </is>
      </c>
      <c r="I8041" t="inlineStr">
        <is>
          <t>de</t>
        </is>
      </c>
      <c r="J8041" t="b">
        <v>1</v>
      </c>
      <c r="K8041" t="inlineStr">
        <is>
          <t>f8574082aaf7845c27d128a25d70e3d4</t>
        </is>
      </c>
      <c r="L8041" t="inlineStr">
        <is>
          <t>f8574082aaf7845c27d128a25d70e3d4</t>
        </is>
      </c>
      <c r="M8041" t="n">
        <v>400</v>
      </c>
      <c r="N8041" t="n">
        <v>400</v>
      </c>
    </row>
    <row r="8043">
      <c r="A8043" s="1">
        <f>== Cluster 399 – 2 Fragen – alle Fragen identisch ===</f>
        <v/>
      </c>
      <c r="B8043" s="1" t="n"/>
      <c r="C8043" s="1" t="n"/>
      <c r="D8043" s="1" t="n"/>
      <c r="E8043" s="1" t="n"/>
      <c r="F8043" s="1" t="n"/>
      <c r="G8043" s="1" t="n"/>
      <c r="H8043" s="1" t="n"/>
      <c r="I8043" s="1" t="n"/>
      <c r="J8043" s="1" t="n"/>
      <c r="K8043" s="1" t="n"/>
      <c r="L8043" s="1" t="n"/>
      <c r="M8043" s="1" t="n"/>
      <c r="N8043" s="1" t="n"/>
    </row>
    <row r="8044">
      <c r="A8044" t="inlineStr">
        <is>
          <t>ID_Wahl</t>
        </is>
      </c>
      <c r="B8044" t="inlineStr">
        <is>
          <t>Datum</t>
        </is>
      </c>
      <c r="C8044" t="inlineStr">
        <is>
          <t>Frage_ID</t>
        </is>
      </c>
      <c r="D8044" t="inlineStr">
        <is>
          <t>Frage_Text</t>
        </is>
      </c>
      <c r="E8044" t="inlineStr">
        <is>
          <t>Frage_Typ</t>
        </is>
      </c>
      <c r="F8044" t="inlineStr">
        <is>
          <t>Bereich_ID</t>
        </is>
      </c>
      <c r="G8044" t="inlineStr">
        <is>
          <t>Bereich</t>
        </is>
      </c>
      <c r="H8044" t="inlineStr">
        <is>
          <t>ID_gesamt</t>
        </is>
      </c>
      <c r="I8044" t="inlineStr">
        <is>
          <t>Sprache</t>
        </is>
      </c>
      <c r="J8044" t="inlineStr">
        <is>
          <t>Duplikat</t>
        </is>
      </c>
      <c r="K8044" t="inlineStr">
        <is>
          <t>Frage_Hash</t>
        </is>
      </c>
      <c r="L8044" t="inlineStr">
        <is>
          <t>Duplikat_Gruppe</t>
        </is>
      </c>
      <c r="M8044" t="inlineStr">
        <is>
          <t>Cluster_Duplikate</t>
        </is>
      </c>
      <c r="N8044" t="inlineStr">
        <is>
          <t>Cluster_Final</t>
        </is>
      </c>
    </row>
    <row r="8045">
      <c r="A8045" t="n">
        <v>86</v>
      </c>
      <c r="B8045" s="2" t="n">
        <v>44528</v>
      </c>
      <c r="C8045" t="n">
        <v>4146</v>
      </c>
      <c r="D8045" t="inlineStr">
        <is>
          <t>Sollen die Anforderungen bei Einbürgerungen, insbesondere bezüglich der Deutschkenntnisse und gesellschaftlichen Integration, erhöht werden?</t>
        </is>
      </c>
      <c r="E8045" t="inlineStr">
        <is>
          <t>options4</t>
        </is>
      </c>
      <c r="F8045" t="n">
        <v>4318</v>
      </c>
      <c r="G8045" t="inlineStr">
        <is>
          <t>Migration &amp; Integration</t>
        </is>
      </c>
      <c r="H8045" t="inlineStr">
        <is>
          <t>Q01298</t>
        </is>
      </c>
      <c r="I8045" t="inlineStr">
        <is>
          <t>de</t>
        </is>
      </c>
      <c r="J8045" t="b">
        <v>1</v>
      </c>
      <c r="K8045" t="inlineStr">
        <is>
          <t>06f9deeb28acb3a9e456261870d5c7ee</t>
        </is>
      </c>
      <c r="L8045" t="inlineStr">
        <is>
          <t>06f9deeb28acb3a9e456261870d5c7ee</t>
        </is>
      </c>
      <c r="M8045" t="n">
        <v>399</v>
      </c>
      <c r="N8045" t="n">
        <v>399</v>
      </c>
    </row>
    <row r="8046">
      <c r="A8046" t="n">
        <v>482</v>
      </c>
      <c r="B8046" s="2" t="n">
        <v>44465</v>
      </c>
      <c r="C8046" t="n">
        <v>4145</v>
      </c>
      <c r="D8046" t="inlineStr">
        <is>
          <t>Sollen die Anforderungen bei Einbürgerungen, insbesondere bezüglich der Deutschkenntnisse und gesellschaftlichen Integration, erhöht werden?</t>
        </is>
      </c>
      <c r="E8046" t="inlineStr">
        <is>
          <t>options4</t>
        </is>
      </c>
      <c r="F8046" t="n">
        <v>4307</v>
      </c>
      <c r="G8046" t="inlineStr">
        <is>
          <t>Migration &amp; Integration</t>
        </is>
      </c>
      <c r="H8046" t="inlineStr">
        <is>
          <t>Q02487</t>
        </is>
      </c>
      <c r="I8046" t="inlineStr">
        <is>
          <t>de</t>
        </is>
      </c>
      <c r="J8046" t="b">
        <v>1</v>
      </c>
      <c r="K8046" t="inlineStr">
        <is>
          <t>06f9deeb28acb3a9e456261870d5c7ee</t>
        </is>
      </c>
      <c r="L8046" t="inlineStr">
        <is>
          <t>06f9deeb28acb3a9e456261870d5c7ee</t>
        </is>
      </c>
      <c r="M8046" t="n">
        <v>399</v>
      </c>
      <c r="N8046" t="n">
        <v>399</v>
      </c>
    </row>
    <row r="8048">
      <c r="A8048" s="1">
        <f>== Cluster 653 – 2 Fragen – alle Fragen identisch ===</f>
        <v/>
      </c>
      <c r="B8048" s="1" t="n"/>
      <c r="C8048" s="1" t="n"/>
      <c r="D8048" s="1" t="n"/>
      <c r="E8048" s="1" t="n"/>
      <c r="F8048" s="1" t="n"/>
      <c r="G8048" s="1" t="n"/>
      <c r="H8048" s="1" t="n"/>
      <c r="I8048" s="1" t="n"/>
      <c r="J8048" s="1" t="n"/>
      <c r="K8048" s="1" t="n"/>
      <c r="L8048" s="1" t="n"/>
      <c r="M8048" s="1" t="n"/>
      <c r="N8048" s="1" t="n"/>
    </row>
    <row r="8049">
      <c r="A8049" t="inlineStr">
        <is>
          <t>ID_Wahl</t>
        </is>
      </c>
      <c r="B8049" t="inlineStr">
        <is>
          <t>Datum</t>
        </is>
      </c>
      <c r="C8049" t="inlineStr">
        <is>
          <t>Frage_ID</t>
        </is>
      </c>
      <c r="D8049" t="inlineStr">
        <is>
          <t>Frage_Text</t>
        </is>
      </c>
      <c r="E8049" t="inlineStr">
        <is>
          <t>Frage_Typ</t>
        </is>
      </c>
      <c r="F8049" t="inlineStr">
        <is>
          <t>Bereich_ID</t>
        </is>
      </c>
      <c r="G8049" t="inlineStr">
        <is>
          <t>Bereich</t>
        </is>
      </c>
      <c r="H8049" t="inlineStr">
        <is>
          <t>ID_gesamt</t>
        </is>
      </c>
      <c r="I8049" t="inlineStr">
        <is>
          <t>Sprache</t>
        </is>
      </c>
      <c r="J8049" t="inlineStr">
        <is>
          <t>Duplikat</t>
        </is>
      </c>
      <c r="K8049" t="inlineStr">
        <is>
          <t>Frage_Hash</t>
        </is>
      </c>
      <c r="L8049" t="inlineStr">
        <is>
          <t>Duplikat_Gruppe</t>
        </is>
      </c>
      <c r="M8049" t="inlineStr">
        <is>
          <t>Cluster_Duplikate</t>
        </is>
      </c>
      <c r="N8049" t="inlineStr">
        <is>
          <t>Cluster_Final</t>
        </is>
      </c>
    </row>
    <row r="8050">
      <c r="A8050" t="n">
        <v>123</v>
      </c>
      <c r="B8050" t="n">
        <v>2015</v>
      </c>
      <c r="C8050" t="n">
        <v>1866</v>
      </c>
      <c r="D8050" t="inlineStr">
        <is>
          <t>Heute werden in der Primarschule zwei Fremdsprachen unterrichtet: Französisch ab der 3. und Englisch ab der 5. Klasse. Würden Sie eine Rückkehr zum Modell mit nur einer Fremdsprache auf der Primarstufe begrüssen?</t>
        </is>
      </c>
      <c r="E8050" t="inlineStr">
        <is>
          <t>Standard-4</t>
        </is>
      </c>
      <c r="F8050" t="n">
        <v>2</v>
      </c>
      <c r="G8050" t="inlineStr">
        <is>
          <t>Bildung</t>
        </is>
      </c>
      <c r="H8050" t="inlineStr">
        <is>
          <t>Q04567</t>
        </is>
      </c>
      <c r="I8050" t="inlineStr">
        <is>
          <t>de</t>
        </is>
      </c>
      <c r="J8050" t="b">
        <v>1</v>
      </c>
      <c r="K8050" t="inlineStr">
        <is>
          <t>a6e9894cae7e39d6dc095a90175d67b1</t>
        </is>
      </c>
      <c r="L8050" t="inlineStr">
        <is>
          <t>a6e9894cae7e39d6dc095a90175d67b1</t>
        </is>
      </c>
      <c r="M8050" t="n">
        <v>653</v>
      </c>
      <c r="N8050" t="n">
        <v>653</v>
      </c>
    </row>
    <row r="8051">
      <c r="A8051" t="n">
        <v>123</v>
      </c>
      <c r="B8051" t="n">
        <v>2016</v>
      </c>
      <c r="C8051" t="n">
        <v>1866</v>
      </c>
      <c r="D8051" t="inlineStr">
        <is>
          <t>Heute werden in der Primarschule zwei Fremdsprachen unterrichtet: Französisch ab der 3. und Englisch ab der 5. Klasse. Würden Sie eine Rückkehr zum Modell mit nur einer Fremdsprache auf der Primarstufe begrüssen?</t>
        </is>
      </c>
      <c r="E8051" t="inlineStr">
        <is>
          <t>Standard-4</t>
        </is>
      </c>
      <c r="F8051" t="n">
        <v>2</v>
      </c>
      <c r="G8051" t="inlineStr">
        <is>
          <t>Bildung</t>
        </is>
      </c>
      <c r="H8051" t="inlineStr">
        <is>
          <t>Q06676</t>
        </is>
      </c>
      <c r="I8051" t="inlineStr">
        <is>
          <t>de</t>
        </is>
      </c>
      <c r="J8051" t="b">
        <v>1</v>
      </c>
      <c r="K8051" t="inlineStr">
        <is>
          <t>a6e9894cae7e39d6dc095a90175d67b1</t>
        </is>
      </c>
      <c r="L8051" t="inlineStr">
        <is>
          <t>a6e9894cae7e39d6dc095a90175d67b1</t>
        </is>
      </c>
      <c r="M8051" t="n">
        <v>653</v>
      </c>
      <c r="N8051" t="n">
        <v>653</v>
      </c>
    </row>
    <row r="8053">
      <c r="A8053" s="1">
        <f>== Cluster 652 – 2 Fragen – alle Fragen identisch ===</f>
        <v/>
      </c>
      <c r="B8053" s="1" t="n"/>
      <c r="C8053" s="1" t="n"/>
      <c r="D8053" s="1" t="n"/>
      <c r="E8053" s="1" t="n"/>
      <c r="F8053" s="1" t="n"/>
      <c r="G8053" s="1" t="n"/>
      <c r="H8053" s="1" t="n"/>
      <c r="I8053" s="1" t="n"/>
      <c r="J8053" s="1" t="n"/>
      <c r="K8053" s="1" t="n"/>
      <c r="L8053" s="1" t="n"/>
      <c r="M8053" s="1" t="n"/>
      <c r="N8053" s="1" t="n"/>
    </row>
    <row r="8054">
      <c r="A8054" t="inlineStr">
        <is>
          <t>ID_Wahl</t>
        </is>
      </c>
      <c r="B8054" t="inlineStr">
        <is>
          <t>Datum</t>
        </is>
      </c>
      <c r="C8054" t="inlineStr">
        <is>
          <t>Frage_ID</t>
        </is>
      </c>
      <c r="D8054" t="inlineStr">
        <is>
          <t>Frage_Text</t>
        </is>
      </c>
      <c r="E8054" t="inlineStr">
        <is>
          <t>Frage_Typ</t>
        </is>
      </c>
      <c r="F8054" t="inlineStr">
        <is>
          <t>Bereich_ID</t>
        </is>
      </c>
      <c r="G8054" t="inlineStr">
        <is>
          <t>Bereich</t>
        </is>
      </c>
      <c r="H8054" t="inlineStr">
        <is>
          <t>ID_gesamt</t>
        </is>
      </c>
      <c r="I8054" t="inlineStr">
        <is>
          <t>Sprache</t>
        </is>
      </c>
      <c r="J8054" t="inlineStr">
        <is>
          <t>Duplikat</t>
        </is>
      </c>
      <c r="K8054" t="inlineStr">
        <is>
          <t>Frage_Hash</t>
        </is>
      </c>
      <c r="L8054" t="inlineStr">
        <is>
          <t>Duplikat_Gruppe</t>
        </is>
      </c>
      <c r="M8054" t="inlineStr">
        <is>
          <t>Cluster_Duplikate</t>
        </is>
      </c>
      <c r="N8054" t="inlineStr">
        <is>
          <t>Cluster_Final</t>
        </is>
      </c>
    </row>
    <row r="8055">
      <c r="A8055" t="n">
        <v>123</v>
      </c>
      <c r="B8055" t="n">
        <v>2015</v>
      </c>
      <c r="C8055" t="n">
        <v>1864</v>
      </c>
      <c r="D8055" t="inlineStr">
        <is>
          <t>Soll der Kanton Basel-Stadt Angebote der Frühförderung für Kinder (insbesondere Sprachförderung) ausbauen?</t>
        </is>
      </c>
      <c r="E8055" t="inlineStr">
        <is>
          <t>Standard-4</t>
        </is>
      </c>
      <c r="F8055" t="n">
        <v>2</v>
      </c>
      <c r="G8055" t="inlineStr">
        <is>
          <t>Bildung</t>
        </is>
      </c>
      <c r="H8055" t="inlineStr">
        <is>
          <t>Q04566</t>
        </is>
      </c>
      <c r="I8055" t="inlineStr">
        <is>
          <t>de</t>
        </is>
      </c>
      <c r="J8055" t="b">
        <v>1</v>
      </c>
      <c r="K8055" t="inlineStr">
        <is>
          <t>0996ce2649dcc3e2a21367f78c47b527</t>
        </is>
      </c>
      <c r="L8055" t="inlineStr">
        <is>
          <t>0996ce2649dcc3e2a21367f78c47b527</t>
        </is>
      </c>
      <c r="M8055" t="n">
        <v>652</v>
      </c>
      <c r="N8055" t="n">
        <v>652</v>
      </c>
    </row>
    <row r="8056">
      <c r="A8056" t="n">
        <v>123</v>
      </c>
      <c r="B8056" t="n">
        <v>2016</v>
      </c>
      <c r="C8056" t="n">
        <v>1864</v>
      </c>
      <c r="D8056" t="inlineStr">
        <is>
          <t>Soll der Kanton Basel-Stadt Angebote der Frühförderung für Kinder (insbesondere Sprachförderung) ausbauen?</t>
        </is>
      </c>
      <c r="E8056" t="inlineStr">
        <is>
          <t>Standard-4</t>
        </is>
      </c>
      <c r="F8056" t="n">
        <v>2</v>
      </c>
      <c r="G8056" t="inlineStr">
        <is>
          <t>Bildung</t>
        </is>
      </c>
      <c r="H8056" t="inlineStr">
        <is>
          <t>Q06675</t>
        </is>
      </c>
      <c r="I8056" t="inlineStr">
        <is>
          <t>de</t>
        </is>
      </c>
      <c r="J8056" t="b">
        <v>1</v>
      </c>
      <c r="K8056" t="inlineStr">
        <is>
          <t>0996ce2649dcc3e2a21367f78c47b527</t>
        </is>
      </c>
      <c r="L8056" t="inlineStr">
        <is>
          <t>0996ce2649dcc3e2a21367f78c47b527</t>
        </is>
      </c>
      <c r="M8056" t="n">
        <v>652</v>
      </c>
      <c r="N8056" t="n">
        <v>652</v>
      </c>
    </row>
    <row r="8058">
      <c r="A8058" s="1">
        <f>== Cluster 651 – 2 Fragen – alle Fragen identisch ===</f>
        <v/>
      </c>
      <c r="B8058" s="1" t="n"/>
      <c r="C8058" s="1" t="n"/>
      <c r="D8058" s="1" t="n"/>
      <c r="E8058" s="1" t="n"/>
      <c r="F8058" s="1" t="n"/>
      <c r="G8058" s="1" t="n"/>
      <c r="H8058" s="1" t="n"/>
      <c r="I8058" s="1" t="n"/>
      <c r="J8058" s="1" t="n"/>
      <c r="K8058" s="1" t="n"/>
      <c r="L8058" s="1" t="n"/>
      <c r="M8058" s="1" t="n"/>
      <c r="N8058" s="1" t="n"/>
    </row>
    <row r="8059">
      <c r="A8059" t="inlineStr">
        <is>
          <t>ID_Wahl</t>
        </is>
      </c>
      <c r="B8059" t="inlineStr">
        <is>
          <t>Datum</t>
        </is>
      </c>
      <c r="C8059" t="inlineStr">
        <is>
          <t>Frage_ID</t>
        </is>
      </c>
      <c r="D8059" t="inlineStr">
        <is>
          <t>Frage_Text</t>
        </is>
      </c>
      <c r="E8059" t="inlineStr">
        <is>
          <t>Frage_Typ</t>
        </is>
      </c>
      <c r="F8059" t="inlineStr">
        <is>
          <t>Bereich_ID</t>
        </is>
      </c>
      <c r="G8059" t="inlineStr">
        <is>
          <t>Bereich</t>
        </is>
      </c>
      <c r="H8059" t="inlineStr">
        <is>
          <t>ID_gesamt</t>
        </is>
      </c>
      <c r="I8059" t="inlineStr">
        <is>
          <t>Sprache</t>
        </is>
      </c>
      <c r="J8059" t="inlineStr">
        <is>
          <t>Duplikat</t>
        </is>
      </c>
      <c r="K8059" t="inlineStr">
        <is>
          <t>Frage_Hash</t>
        </is>
      </c>
      <c r="L8059" t="inlineStr">
        <is>
          <t>Duplikat_Gruppe</t>
        </is>
      </c>
      <c r="M8059" t="inlineStr">
        <is>
          <t>Cluster_Duplikate</t>
        </is>
      </c>
      <c r="N8059" t="inlineStr">
        <is>
          <t>Cluster_Final</t>
        </is>
      </c>
    </row>
    <row r="8060">
      <c r="A8060" t="n">
        <v>123</v>
      </c>
      <c r="B8060" t="n">
        <v>2015</v>
      </c>
      <c r="C8060" t="n">
        <v>1862</v>
      </c>
      <c r="D8060" t="inlineStr">
        <is>
          <t>Sollen die Kinder- und Ausbildungszulagen im Kanton Basel-Stadt erhöht werden?</t>
        </is>
      </c>
      <c r="E8060" t="inlineStr">
        <is>
          <t>Standard-4</t>
        </is>
      </c>
      <c r="F8060" t="n">
        <v>2</v>
      </c>
      <c r="G8060" t="inlineStr">
        <is>
          <t>Bildung</t>
        </is>
      </c>
      <c r="H8060" t="inlineStr">
        <is>
          <t>Q04564</t>
        </is>
      </c>
      <c r="I8060" t="inlineStr">
        <is>
          <t>de</t>
        </is>
      </c>
      <c r="J8060" t="b">
        <v>1</v>
      </c>
      <c r="K8060" t="inlineStr">
        <is>
          <t>9bf0781833280fb5c1bc45fba45aad02</t>
        </is>
      </c>
      <c r="L8060" t="inlineStr">
        <is>
          <t>9bf0781833280fb5c1bc45fba45aad02</t>
        </is>
      </c>
      <c r="M8060" t="n">
        <v>651</v>
      </c>
      <c r="N8060" t="n">
        <v>651</v>
      </c>
    </row>
    <row r="8061">
      <c r="A8061" t="n">
        <v>123</v>
      </c>
      <c r="B8061" t="n">
        <v>2016</v>
      </c>
      <c r="C8061" t="n">
        <v>1862</v>
      </c>
      <c r="D8061" t="inlineStr">
        <is>
          <t>Sollen die Kinder- und Ausbildungszulagen im Kanton Basel-Stadt erhöht werden?</t>
        </is>
      </c>
      <c r="E8061" t="inlineStr">
        <is>
          <t>Standard-4</t>
        </is>
      </c>
      <c r="F8061" t="n">
        <v>2</v>
      </c>
      <c r="G8061" t="inlineStr">
        <is>
          <t>Bildung</t>
        </is>
      </c>
      <c r="H8061" t="inlineStr">
        <is>
          <t>Q06673</t>
        </is>
      </c>
      <c r="I8061" t="inlineStr">
        <is>
          <t>de</t>
        </is>
      </c>
      <c r="J8061" t="b">
        <v>1</v>
      </c>
      <c r="K8061" t="inlineStr">
        <is>
          <t>9bf0781833280fb5c1bc45fba45aad02</t>
        </is>
      </c>
      <c r="L8061" t="inlineStr">
        <is>
          <t>9bf0781833280fb5c1bc45fba45aad02</t>
        </is>
      </c>
      <c r="M8061" t="n">
        <v>651</v>
      </c>
      <c r="N8061" t="n">
        <v>651</v>
      </c>
    </row>
    <row r="8063">
      <c r="A8063" s="1">
        <f>== Cluster 650 – 2 Fragen – alle Fragen identisch ===</f>
        <v/>
      </c>
      <c r="B8063" s="1" t="n"/>
      <c r="C8063" s="1" t="n"/>
      <c r="D8063" s="1" t="n"/>
      <c r="E8063" s="1" t="n"/>
      <c r="F8063" s="1" t="n"/>
      <c r="G8063" s="1" t="n"/>
      <c r="H8063" s="1" t="n"/>
      <c r="I8063" s="1" t="n"/>
      <c r="J8063" s="1" t="n"/>
      <c r="K8063" s="1" t="n"/>
      <c r="L8063" s="1" t="n"/>
      <c r="M8063" s="1" t="n"/>
      <c r="N8063" s="1" t="n"/>
    </row>
    <row r="8064">
      <c r="A8064" t="inlineStr">
        <is>
          <t>ID_Wahl</t>
        </is>
      </c>
      <c r="B8064" t="inlineStr">
        <is>
          <t>Datum</t>
        </is>
      </c>
      <c r="C8064" t="inlineStr">
        <is>
          <t>Frage_ID</t>
        </is>
      </c>
      <c r="D8064" t="inlineStr">
        <is>
          <t>Frage_Text</t>
        </is>
      </c>
      <c r="E8064" t="inlineStr">
        <is>
          <t>Frage_Typ</t>
        </is>
      </c>
      <c r="F8064" t="inlineStr">
        <is>
          <t>Bereich_ID</t>
        </is>
      </c>
      <c r="G8064" t="inlineStr">
        <is>
          <t>Bereich</t>
        </is>
      </c>
      <c r="H8064" t="inlineStr">
        <is>
          <t>ID_gesamt</t>
        </is>
      </c>
      <c r="I8064" t="inlineStr">
        <is>
          <t>Sprache</t>
        </is>
      </c>
      <c r="J8064" t="inlineStr">
        <is>
          <t>Duplikat</t>
        </is>
      </c>
      <c r="K8064" t="inlineStr">
        <is>
          <t>Frage_Hash</t>
        </is>
      </c>
      <c r="L8064" t="inlineStr">
        <is>
          <t>Duplikat_Gruppe</t>
        </is>
      </c>
      <c r="M8064" t="inlineStr">
        <is>
          <t>Cluster_Duplikate</t>
        </is>
      </c>
      <c r="N8064" t="inlineStr">
        <is>
          <t>Cluster_Final</t>
        </is>
      </c>
    </row>
    <row r="8065">
      <c r="A8065" t="n">
        <v>123</v>
      </c>
      <c r="B8065" t="n">
        <v>2015</v>
      </c>
      <c r="C8065" t="n">
        <v>1865</v>
      </c>
      <c r="D8065" t="inlineStr">
        <is>
          <t>Soll der Kanton Basel-Stadt Angebote stärker fördern, welche auf einen Schulabschluss im Erwachsenenalter hin zielen (sog. nachholende Bildung)?</t>
        </is>
      </c>
      <c r="E8065" t="inlineStr">
        <is>
          <t>Standard-4</t>
        </is>
      </c>
      <c r="F8065" t="n">
        <v>2</v>
      </c>
      <c r="G8065" t="inlineStr">
        <is>
          <t>Bildung</t>
        </is>
      </c>
      <c r="H8065" t="inlineStr">
        <is>
          <t>Q04563</t>
        </is>
      </c>
      <c r="I8065" t="inlineStr">
        <is>
          <t>de</t>
        </is>
      </c>
      <c r="J8065" t="b">
        <v>1</v>
      </c>
      <c r="K8065" t="inlineStr">
        <is>
          <t>6bc8fac8d920a83edaf8e05cd90d3641</t>
        </is>
      </c>
      <c r="L8065" t="inlineStr">
        <is>
          <t>6bc8fac8d920a83edaf8e05cd90d3641</t>
        </is>
      </c>
      <c r="M8065" t="n">
        <v>650</v>
      </c>
      <c r="N8065" t="n">
        <v>650</v>
      </c>
    </row>
    <row r="8066">
      <c r="A8066" t="n">
        <v>123</v>
      </c>
      <c r="B8066" t="n">
        <v>2016</v>
      </c>
      <c r="C8066" t="n">
        <v>1865</v>
      </c>
      <c r="D8066" t="inlineStr">
        <is>
          <t>Soll der Kanton Basel-Stadt Angebote stärker fördern, welche auf einen Schulabschluss im Erwachsenenalter hin zielen (sog. nachholende Bildung)?</t>
        </is>
      </c>
      <c r="E8066" t="inlineStr">
        <is>
          <t>Standard-4</t>
        </is>
      </c>
      <c r="F8066" t="n">
        <v>2</v>
      </c>
      <c r="G8066" t="inlineStr">
        <is>
          <t>Bildung</t>
        </is>
      </c>
      <c r="H8066" t="inlineStr">
        <is>
          <t>Q06672</t>
        </is>
      </c>
      <c r="I8066" t="inlineStr">
        <is>
          <t>de</t>
        </is>
      </c>
      <c r="J8066" t="b">
        <v>1</v>
      </c>
      <c r="K8066" t="inlineStr">
        <is>
          <t>6bc8fac8d920a83edaf8e05cd90d3641</t>
        </is>
      </c>
      <c r="L8066" t="inlineStr">
        <is>
          <t>6bc8fac8d920a83edaf8e05cd90d3641</t>
        </is>
      </c>
      <c r="M8066" t="n">
        <v>650</v>
      </c>
      <c r="N8066" t="n">
        <v>650</v>
      </c>
    </row>
    <row r="8068">
      <c r="A8068" s="1">
        <f>== Cluster 647 – 2 Fragen – alle Fragen identisch ===</f>
        <v/>
      </c>
      <c r="B8068" s="1" t="n"/>
      <c r="C8068" s="1" t="n"/>
      <c r="D8068" s="1" t="n"/>
      <c r="E8068" s="1" t="n"/>
      <c r="F8068" s="1" t="n"/>
      <c r="G8068" s="1" t="n"/>
      <c r="H8068" s="1" t="n"/>
      <c r="I8068" s="1" t="n"/>
      <c r="J8068" s="1" t="n"/>
      <c r="K8068" s="1" t="n"/>
      <c r="L8068" s="1" t="n"/>
      <c r="M8068" s="1" t="n"/>
      <c r="N8068" s="1" t="n"/>
    </row>
    <row r="8069">
      <c r="A8069" t="inlineStr">
        <is>
          <t>ID_Wahl</t>
        </is>
      </c>
      <c r="B8069" t="inlineStr">
        <is>
          <t>Datum</t>
        </is>
      </c>
      <c r="C8069" t="inlineStr">
        <is>
          <t>Frage_ID</t>
        </is>
      </c>
      <c r="D8069" t="inlineStr">
        <is>
          <t>Frage_Text</t>
        </is>
      </c>
      <c r="E8069" t="inlineStr">
        <is>
          <t>Frage_Typ</t>
        </is>
      </c>
      <c r="F8069" t="inlineStr">
        <is>
          <t>Bereich_ID</t>
        </is>
      </c>
      <c r="G8069" t="inlineStr">
        <is>
          <t>Bereich</t>
        </is>
      </c>
      <c r="H8069" t="inlineStr">
        <is>
          <t>ID_gesamt</t>
        </is>
      </c>
      <c r="I8069" t="inlineStr">
        <is>
          <t>Sprache</t>
        </is>
      </c>
      <c r="J8069" t="inlineStr">
        <is>
          <t>Duplikat</t>
        </is>
      </c>
      <c r="K8069" t="inlineStr">
        <is>
          <t>Frage_Hash</t>
        </is>
      </c>
      <c r="L8069" t="inlineStr">
        <is>
          <t>Duplikat_Gruppe</t>
        </is>
      </c>
      <c r="M8069" t="inlineStr">
        <is>
          <t>Cluster_Duplikate</t>
        </is>
      </c>
      <c r="N8069" t="inlineStr">
        <is>
          <t>Cluster_Final</t>
        </is>
      </c>
    </row>
    <row r="8070">
      <c r="A8070" t="n">
        <v>76</v>
      </c>
      <c r="B8070" t="n">
        <v>2015</v>
      </c>
      <c r="C8070" t="n">
        <v>1145</v>
      </c>
      <c r="D8070" t="inlineStr">
        <is>
          <t>Befürworten Sie eine Kürzung der Mittel des Projektes "Wirtschaftsoffensive" des Kantons Baselland?</t>
        </is>
      </c>
      <c r="E8070" t="inlineStr">
        <is>
          <t>Standard-4</t>
        </is>
      </c>
      <c r="F8070" t="n">
        <v>15</v>
      </c>
      <c r="G8070" t="inlineStr">
        <is>
          <t>Wirtschaft &amp; Arbeit</t>
        </is>
      </c>
      <c r="H8070" t="inlineStr">
        <is>
          <t>Q04559</t>
        </is>
      </c>
      <c r="I8070" t="inlineStr">
        <is>
          <t>de</t>
        </is>
      </c>
      <c r="J8070" t="b">
        <v>1</v>
      </c>
      <c r="K8070" t="inlineStr">
        <is>
          <t>0f8a4db94759ac4e5ce9098fb7c30dd3</t>
        </is>
      </c>
      <c r="L8070" t="inlineStr">
        <is>
          <t>0f8a4db94759ac4e5ce9098fb7c30dd3</t>
        </is>
      </c>
      <c r="M8070" t="n">
        <v>647</v>
      </c>
      <c r="N8070" t="n">
        <v>647</v>
      </c>
    </row>
    <row r="8071">
      <c r="A8071" t="n">
        <v>76</v>
      </c>
      <c r="B8071" t="n">
        <v>2015</v>
      </c>
      <c r="C8071" t="n">
        <v>1145</v>
      </c>
      <c r="D8071" t="inlineStr">
        <is>
          <t>Befürworten Sie eine Kürzung der Mittel des Projektes "Wirtschaftsoffensive" des Kantons Baselland?</t>
        </is>
      </c>
      <c r="E8071" t="inlineStr">
        <is>
          <t>Standard-4</t>
        </is>
      </c>
      <c r="F8071" t="n">
        <v>15</v>
      </c>
      <c r="G8071" t="inlineStr">
        <is>
          <t>Wirtschaft &amp; Arbeit</t>
        </is>
      </c>
      <c r="H8071" t="inlineStr">
        <is>
          <t>Q06555</t>
        </is>
      </c>
      <c r="I8071" t="inlineStr">
        <is>
          <t>de</t>
        </is>
      </c>
      <c r="J8071" t="b">
        <v>1</v>
      </c>
      <c r="K8071" t="inlineStr">
        <is>
          <t>0f8a4db94759ac4e5ce9098fb7c30dd3</t>
        </is>
      </c>
      <c r="L8071" t="inlineStr">
        <is>
          <t>0f8a4db94759ac4e5ce9098fb7c30dd3</t>
        </is>
      </c>
      <c r="M8071" t="n">
        <v>647</v>
      </c>
      <c r="N8071" t="n">
        <v>647</v>
      </c>
    </row>
    <row r="8073">
      <c r="A8073" s="1">
        <f>== Cluster 646 – 2 Fragen – alle Fragen identisch ===</f>
        <v/>
      </c>
      <c r="B8073" s="1" t="n"/>
      <c r="C8073" s="1" t="n"/>
      <c r="D8073" s="1" t="n"/>
      <c r="E8073" s="1" t="n"/>
      <c r="F8073" s="1" t="n"/>
      <c r="G8073" s="1" t="n"/>
      <c r="H8073" s="1" t="n"/>
      <c r="I8073" s="1" t="n"/>
      <c r="J8073" s="1" t="n"/>
      <c r="K8073" s="1" t="n"/>
      <c r="L8073" s="1" t="n"/>
      <c r="M8073" s="1" t="n"/>
      <c r="N8073" s="1" t="n"/>
    </row>
    <row r="8074">
      <c r="A8074" t="inlineStr">
        <is>
          <t>ID_Wahl</t>
        </is>
      </c>
      <c r="B8074" t="inlineStr">
        <is>
          <t>Datum</t>
        </is>
      </c>
      <c r="C8074" t="inlineStr">
        <is>
          <t>Frage_ID</t>
        </is>
      </c>
      <c r="D8074" t="inlineStr">
        <is>
          <t>Frage_Text</t>
        </is>
      </c>
      <c r="E8074" t="inlineStr">
        <is>
          <t>Frage_Typ</t>
        </is>
      </c>
      <c r="F8074" t="inlineStr">
        <is>
          <t>Bereich_ID</t>
        </is>
      </c>
      <c r="G8074" t="inlineStr">
        <is>
          <t>Bereich</t>
        </is>
      </c>
      <c r="H8074" t="inlineStr">
        <is>
          <t>ID_gesamt</t>
        </is>
      </c>
      <c r="I8074" t="inlineStr">
        <is>
          <t>Sprache</t>
        </is>
      </c>
      <c r="J8074" t="inlineStr">
        <is>
          <t>Duplikat</t>
        </is>
      </c>
      <c r="K8074" t="inlineStr">
        <is>
          <t>Frage_Hash</t>
        </is>
      </c>
      <c r="L8074" t="inlineStr">
        <is>
          <t>Duplikat_Gruppe</t>
        </is>
      </c>
      <c r="M8074" t="inlineStr">
        <is>
          <t>Cluster_Duplikate</t>
        </is>
      </c>
      <c r="N8074" t="inlineStr">
        <is>
          <t>Cluster_Final</t>
        </is>
      </c>
    </row>
    <row r="8075">
      <c r="A8075" t="n">
        <v>76</v>
      </c>
      <c r="B8075" t="n">
        <v>2015</v>
      </c>
      <c r="C8075" t="n">
        <v>1147</v>
      </c>
      <c r="D8075" t="inlineStr">
        <is>
          <t>Sollte die Basellandschaftliche Kantonalbank (teil-)privatisiert werden?</t>
        </is>
      </c>
      <c r="E8075" t="inlineStr">
        <is>
          <t>Standard-4</t>
        </is>
      </c>
      <c r="F8075" t="n">
        <v>15</v>
      </c>
      <c r="G8075" t="inlineStr">
        <is>
          <t>Wirtschaft &amp; Arbeit</t>
        </is>
      </c>
      <c r="H8075" t="inlineStr">
        <is>
          <t>Q04558</t>
        </is>
      </c>
      <c r="I8075" t="inlineStr">
        <is>
          <t>de</t>
        </is>
      </c>
      <c r="J8075" t="b">
        <v>1</v>
      </c>
      <c r="K8075" t="inlineStr">
        <is>
          <t>1e7c7b0d0cf670048d51cc551c2b3202</t>
        </is>
      </c>
      <c r="L8075" t="inlineStr">
        <is>
          <t>1e7c7b0d0cf670048d51cc551c2b3202</t>
        </is>
      </c>
      <c r="M8075" t="n">
        <v>646</v>
      </c>
      <c r="N8075" t="n">
        <v>646</v>
      </c>
    </row>
    <row r="8076">
      <c r="A8076" t="n">
        <v>76</v>
      </c>
      <c r="B8076" t="n">
        <v>2015</v>
      </c>
      <c r="C8076" t="n">
        <v>1147</v>
      </c>
      <c r="D8076" t="inlineStr">
        <is>
          <t>Sollte die Basellandschaftliche Kantonalbank (teil-)privatisiert werden?</t>
        </is>
      </c>
      <c r="E8076" t="inlineStr">
        <is>
          <t>Standard-4</t>
        </is>
      </c>
      <c r="F8076" t="n">
        <v>15</v>
      </c>
      <c r="G8076" t="inlineStr">
        <is>
          <t>Wirtschaft &amp; Arbeit</t>
        </is>
      </c>
      <c r="H8076" t="inlineStr">
        <is>
          <t>Q06554</t>
        </is>
      </c>
      <c r="I8076" t="inlineStr">
        <is>
          <t>de</t>
        </is>
      </c>
      <c r="J8076" t="b">
        <v>1</v>
      </c>
      <c r="K8076" t="inlineStr">
        <is>
          <t>1e7c7b0d0cf670048d51cc551c2b3202</t>
        </is>
      </c>
      <c r="L8076" t="inlineStr">
        <is>
          <t>1e7c7b0d0cf670048d51cc551c2b3202</t>
        </is>
      </c>
      <c r="M8076" t="n">
        <v>646</v>
      </c>
      <c r="N8076" t="n">
        <v>646</v>
      </c>
    </row>
    <row r="8078">
      <c r="A8078" s="1">
        <f>== Cluster 643 – 2 Fragen – alle Fragen identisch ===</f>
        <v/>
      </c>
      <c r="B8078" s="1" t="n"/>
      <c r="C8078" s="1" t="n"/>
      <c r="D8078" s="1" t="n"/>
      <c r="E8078" s="1" t="n"/>
      <c r="F8078" s="1" t="n"/>
      <c r="G8078" s="1" t="n"/>
      <c r="H8078" s="1" t="n"/>
      <c r="I8078" s="1" t="n"/>
      <c r="J8078" s="1" t="n"/>
      <c r="K8078" s="1" t="n"/>
      <c r="L8078" s="1" t="n"/>
      <c r="M8078" s="1" t="n"/>
      <c r="N8078" s="1" t="n"/>
    </row>
    <row r="8079">
      <c r="A8079" t="inlineStr">
        <is>
          <t>ID_Wahl</t>
        </is>
      </c>
      <c r="B8079" t="inlineStr">
        <is>
          <t>Datum</t>
        </is>
      </c>
      <c r="C8079" t="inlineStr">
        <is>
          <t>Frage_ID</t>
        </is>
      </c>
      <c r="D8079" t="inlineStr">
        <is>
          <t>Frage_Text</t>
        </is>
      </c>
      <c r="E8079" t="inlineStr">
        <is>
          <t>Frage_Typ</t>
        </is>
      </c>
      <c r="F8079" t="inlineStr">
        <is>
          <t>Bereich_ID</t>
        </is>
      </c>
      <c r="G8079" t="inlineStr">
        <is>
          <t>Bereich</t>
        </is>
      </c>
      <c r="H8079" t="inlineStr">
        <is>
          <t>ID_gesamt</t>
        </is>
      </c>
      <c r="I8079" t="inlineStr">
        <is>
          <t>Sprache</t>
        </is>
      </c>
      <c r="J8079" t="inlineStr">
        <is>
          <t>Duplikat</t>
        </is>
      </c>
      <c r="K8079" t="inlineStr">
        <is>
          <t>Frage_Hash</t>
        </is>
      </c>
      <c r="L8079" t="inlineStr">
        <is>
          <t>Duplikat_Gruppe</t>
        </is>
      </c>
      <c r="M8079" t="inlineStr">
        <is>
          <t>Cluster_Duplikate</t>
        </is>
      </c>
      <c r="N8079" t="inlineStr">
        <is>
          <t>Cluster_Final</t>
        </is>
      </c>
    </row>
    <row r="8080">
      <c r="A8080" t="n">
        <v>76</v>
      </c>
      <c r="B8080" t="n">
        <v>2015</v>
      </c>
      <c r="C8080" t="n">
        <v>1150</v>
      </c>
      <c r="D8080" t="inlineStr">
        <is>
          <t>Parlament und Regierung des Kantons Baselland haben einen 30-Millionen-Kredit zur Finanzierung des Vorprojekts für eine unterirdische S-Bahn in Basel (Projekt "Herzstück") gutgeheissen. Befürworten Sie dies?</t>
        </is>
      </c>
      <c r="E8080" t="inlineStr">
        <is>
          <t>Standard-4</t>
        </is>
      </c>
      <c r="F8080" t="n">
        <v>14</v>
      </c>
      <c r="G8080" t="inlineStr">
        <is>
          <t>Verkehr</t>
        </is>
      </c>
      <c r="H8080" t="inlineStr">
        <is>
          <t>Q04555</t>
        </is>
      </c>
      <c r="I8080" t="inlineStr">
        <is>
          <t>de</t>
        </is>
      </c>
      <c r="J8080" t="b">
        <v>1</v>
      </c>
      <c r="K8080" t="inlineStr">
        <is>
          <t>044bcbcc7813bd30e4391bf974e1ccc1</t>
        </is>
      </c>
      <c r="L8080" t="inlineStr">
        <is>
          <t>044bcbcc7813bd30e4391bf974e1ccc1</t>
        </is>
      </c>
      <c r="M8080" t="n">
        <v>643</v>
      </c>
      <c r="N8080" t="n">
        <v>643</v>
      </c>
    </row>
    <row r="8081">
      <c r="A8081" t="n">
        <v>76</v>
      </c>
      <c r="B8081" t="n">
        <v>2015</v>
      </c>
      <c r="C8081" t="n">
        <v>1150</v>
      </c>
      <c r="D8081" t="inlineStr">
        <is>
          <t>Parlament und Regierung des Kantons Baselland haben einen 30-Millionen-Kredit zur Finanzierung des Vorprojekts für eine unterirdische S-Bahn in Basel (Projekt "Herzstück") gutgeheissen. Befürworten Sie dies?</t>
        </is>
      </c>
      <c r="E8081" t="inlineStr">
        <is>
          <t>Standard-4</t>
        </is>
      </c>
      <c r="F8081" t="n">
        <v>14</v>
      </c>
      <c r="G8081" t="inlineStr">
        <is>
          <t>Verkehr</t>
        </is>
      </c>
      <c r="H8081" t="inlineStr">
        <is>
          <t>Q06551</t>
        </is>
      </c>
      <c r="I8081" t="inlineStr">
        <is>
          <t>de</t>
        </is>
      </c>
      <c r="J8081" t="b">
        <v>1</v>
      </c>
      <c r="K8081" t="inlineStr">
        <is>
          <t>044bcbcc7813bd30e4391bf974e1ccc1</t>
        </is>
      </c>
      <c r="L8081" t="inlineStr">
        <is>
          <t>044bcbcc7813bd30e4391bf974e1ccc1</t>
        </is>
      </c>
      <c r="M8081" t="n">
        <v>643</v>
      </c>
      <c r="N8081" t="n">
        <v>643</v>
      </c>
    </row>
    <row r="8083">
      <c r="A8083" s="1">
        <f>== Cluster 642 – 2 Fragen – alle Fragen identisch ===</f>
        <v/>
      </c>
      <c r="B8083" s="1" t="n"/>
      <c r="C8083" s="1" t="n"/>
      <c r="D8083" s="1" t="n"/>
      <c r="E8083" s="1" t="n"/>
      <c r="F8083" s="1" t="n"/>
      <c r="G8083" s="1" t="n"/>
      <c r="H8083" s="1" t="n"/>
      <c r="I8083" s="1" t="n"/>
      <c r="J8083" s="1" t="n"/>
      <c r="K8083" s="1" t="n"/>
      <c r="L8083" s="1" t="n"/>
      <c r="M8083" s="1" t="n"/>
      <c r="N8083" s="1" t="n"/>
    </row>
    <row r="8084">
      <c r="A8084" t="inlineStr">
        <is>
          <t>ID_Wahl</t>
        </is>
      </c>
      <c r="B8084" t="inlineStr">
        <is>
          <t>Datum</t>
        </is>
      </c>
      <c r="C8084" t="inlineStr">
        <is>
          <t>Frage_ID</t>
        </is>
      </c>
      <c r="D8084" t="inlineStr">
        <is>
          <t>Frage_Text</t>
        </is>
      </c>
      <c r="E8084" t="inlineStr">
        <is>
          <t>Frage_Typ</t>
        </is>
      </c>
      <c r="F8084" t="inlineStr">
        <is>
          <t>Bereich_ID</t>
        </is>
      </c>
      <c r="G8084" t="inlineStr">
        <is>
          <t>Bereich</t>
        </is>
      </c>
      <c r="H8084" t="inlineStr">
        <is>
          <t>ID_gesamt</t>
        </is>
      </c>
      <c r="I8084" t="inlineStr">
        <is>
          <t>Sprache</t>
        </is>
      </c>
      <c r="J8084" t="inlineStr">
        <is>
          <t>Duplikat</t>
        </is>
      </c>
      <c r="K8084" t="inlineStr">
        <is>
          <t>Frage_Hash</t>
        </is>
      </c>
      <c r="L8084" t="inlineStr">
        <is>
          <t>Duplikat_Gruppe</t>
        </is>
      </c>
      <c r="M8084" t="inlineStr">
        <is>
          <t>Cluster_Duplikate</t>
        </is>
      </c>
      <c r="N8084" t="inlineStr">
        <is>
          <t>Cluster_Final</t>
        </is>
      </c>
    </row>
    <row r="8085">
      <c r="A8085" t="n">
        <v>76</v>
      </c>
      <c r="B8085" t="n">
        <v>2015</v>
      </c>
      <c r="C8085" t="n">
        <v>1153</v>
      </c>
      <c r="D8085" t="inlineStr">
        <is>
          <t>Befürworten Sie grundsätzlich das Projekt einer Südumfahrung von Basel durch das Leimental und Birseck?</t>
        </is>
      </c>
      <c r="E8085" t="inlineStr">
        <is>
          <t>Standard-4</t>
        </is>
      </c>
      <c r="F8085" t="n">
        <v>14</v>
      </c>
      <c r="G8085" t="inlineStr">
        <is>
          <t>Verkehr</t>
        </is>
      </c>
      <c r="H8085" t="inlineStr">
        <is>
          <t>Q04554</t>
        </is>
      </c>
      <c r="I8085" t="inlineStr">
        <is>
          <t>de</t>
        </is>
      </c>
      <c r="J8085" t="b">
        <v>1</v>
      </c>
      <c r="K8085" t="inlineStr">
        <is>
          <t>12b6eb4fe041a8b54dbe08b1fbcc3585</t>
        </is>
      </c>
      <c r="L8085" t="inlineStr">
        <is>
          <t>12b6eb4fe041a8b54dbe08b1fbcc3585</t>
        </is>
      </c>
      <c r="M8085" t="n">
        <v>642</v>
      </c>
      <c r="N8085" t="n">
        <v>642</v>
      </c>
    </row>
    <row r="8086">
      <c r="A8086" t="n">
        <v>76</v>
      </c>
      <c r="B8086" t="n">
        <v>2015</v>
      </c>
      <c r="C8086" t="n">
        <v>1153</v>
      </c>
      <c r="D8086" t="inlineStr">
        <is>
          <t>Befürworten Sie grundsätzlich das Projekt einer Südumfahrung von Basel durch das Leimental und Birseck?</t>
        </is>
      </c>
      <c r="E8086" t="inlineStr">
        <is>
          <t>Standard-4</t>
        </is>
      </c>
      <c r="F8086" t="n">
        <v>14</v>
      </c>
      <c r="G8086" t="inlineStr">
        <is>
          <t>Verkehr</t>
        </is>
      </c>
      <c r="H8086" t="inlineStr">
        <is>
          <t>Q06550</t>
        </is>
      </c>
      <c r="I8086" t="inlineStr">
        <is>
          <t>de</t>
        </is>
      </c>
      <c r="J8086" t="b">
        <v>1</v>
      </c>
      <c r="K8086" t="inlineStr">
        <is>
          <t>12b6eb4fe041a8b54dbe08b1fbcc3585</t>
        </is>
      </c>
      <c r="L8086" t="inlineStr">
        <is>
          <t>12b6eb4fe041a8b54dbe08b1fbcc3585</t>
        </is>
      </c>
      <c r="M8086" t="n">
        <v>642</v>
      </c>
      <c r="N8086" t="n">
        <v>642</v>
      </c>
    </row>
    <row r="8088">
      <c r="A8088" s="1">
        <f>== Cluster 641 – 2 Fragen – alle Fragen identisch ===</f>
        <v/>
      </c>
      <c r="B8088" s="1" t="n"/>
      <c r="C8088" s="1" t="n"/>
      <c r="D8088" s="1" t="n"/>
      <c r="E8088" s="1" t="n"/>
      <c r="F8088" s="1" t="n"/>
      <c r="G8088" s="1" t="n"/>
      <c r="H8088" s="1" t="n"/>
      <c r="I8088" s="1" t="n"/>
      <c r="J8088" s="1" t="n"/>
      <c r="K8088" s="1" t="n"/>
      <c r="L8088" s="1" t="n"/>
      <c r="M8088" s="1" t="n"/>
      <c r="N8088" s="1" t="n"/>
    </row>
    <row r="8089">
      <c r="A8089" t="inlineStr">
        <is>
          <t>ID_Wahl</t>
        </is>
      </c>
      <c r="B8089" t="inlineStr">
        <is>
          <t>Datum</t>
        </is>
      </c>
      <c r="C8089" t="inlineStr">
        <is>
          <t>Frage_ID</t>
        </is>
      </c>
      <c r="D8089" t="inlineStr">
        <is>
          <t>Frage_Text</t>
        </is>
      </c>
      <c r="E8089" t="inlineStr">
        <is>
          <t>Frage_Typ</t>
        </is>
      </c>
      <c r="F8089" t="inlineStr">
        <is>
          <t>Bereich_ID</t>
        </is>
      </c>
      <c r="G8089" t="inlineStr">
        <is>
          <t>Bereich</t>
        </is>
      </c>
      <c r="H8089" t="inlineStr">
        <is>
          <t>ID_gesamt</t>
        </is>
      </c>
      <c r="I8089" t="inlineStr">
        <is>
          <t>Sprache</t>
        </is>
      </c>
      <c r="J8089" t="inlineStr">
        <is>
          <t>Duplikat</t>
        </is>
      </c>
      <c r="K8089" t="inlineStr">
        <is>
          <t>Frage_Hash</t>
        </is>
      </c>
      <c r="L8089" t="inlineStr">
        <is>
          <t>Duplikat_Gruppe</t>
        </is>
      </c>
      <c r="M8089" t="inlineStr">
        <is>
          <t>Cluster_Duplikate</t>
        </is>
      </c>
      <c r="N8089" t="inlineStr">
        <is>
          <t>Cluster_Final</t>
        </is>
      </c>
    </row>
    <row r="8090">
      <c r="A8090" t="n">
        <v>76</v>
      </c>
      <c r="B8090" t="n">
        <v>2015</v>
      </c>
      <c r="C8090" t="n">
        <v>1155</v>
      </c>
      <c r="D8090" t="inlineStr">
        <is>
          <t>Soll der Kanton Baselland Massnahmen ergreifen, um den Langsamverkehr (Velo- und Fussverkehr) gegenüber dem motorisierten Verkehr stärker zu fördern?</t>
        </is>
      </c>
      <c r="E8090" t="inlineStr">
        <is>
          <t>Standard-4</t>
        </is>
      </c>
      <c r="F8090" t="n">
        <v>14</v>
      </c>
      <c r="G8090" t="inlineStr">
        <is>
          <t>Verkehr</t>
        </is>
      </c>
      <c r="H8090" t="inlineStr">
        <is>
          <t>Q04553</t>
        </is>
      </c>
      <c r="I8090" t="inlineStr">
        <is>
          <t>de</t>
        </is>
      </c>
      <c r="J8090" t="b">
        <v>1</v>
      </c>
      <c r="K8090" t="inlineStr">
        <is>
          <t>1c2c0c65a62bbbfec92f595b1292e611</t>
        </is>
      </c>
      <c r="L8090" t="inlineStr">
        <is>
          <t>1c2c0c65a62bbbfec92f595b1292e611</t>
        </is>
      </c>
      <c r="M8090" t="n">
        <v>641</v>
      </c>
      <c r="N8090" t="n">
        <v>641</v>
      </c>
    </row>
    <row r="8091">
      <c r="A8091" t="n">
        <v>76</v>
      </c>
      <c r="B8091" t="n">
        <v>2015</v>
      </c>
      <c r="C8091" t="n">
        <v>1155</v>
      </c>
      <c r="D8091" t="inlineStr">
        <is>
          <t>Soll der Kanton Baselland Massnahmen ergreifen, um den Langsamverkehr (Velo- und Fussverkehr) gegenüber dem motorisierten Verkehr stärker zu fördern?</t>
        </is>
      </c>
      <c r="E8091" t="inlineStr">
        <is>
          <t>Standard-4</t>
        </is>
      </c>
      <c r="F8091" t="n">
        <v>14</v>
      </c>
      <c r="G8091" t="inlineStr">
        <is>
          <t>Verkehr</t>
        </is>
      </c>
      <c r="H8091" t="inlineStr">
        <is>
          <t>Q06549</t>
        </is>
      </c>
      <c r="I8091" t="inlineStr">
        <is>
          <t>de</t>
        </is>
      </c>
      <c r="J8091" t="b">
        <v>1</v>
      </c>
      <c r="K8091" t="inlineStr">
        <is>
          <t>1c2c0c65a62bbbfec92f595b1292e611</t>
        </is>
      </c>
      <c r="L8091" t="inlineStr">
        <is>
          <t>1c2c0c65a62bbbfec92f595b1292e611</t>
        </is>
      </c>
      <c r="M8091" t="n">
        <v>641</v>
      </c>
      <c r="N8091" t="n">
        <v>641</v>
      </c>
    </row>
    <row r="8093">
      <c r="A8093" s="1">
        <f>== Cluster 640 – 2 Fragen – alle Fragen identisch ===</f>
        <v/>
      </c>
      <c r="B8093" s="1" t="n"/>
      <c r="C8093" s="1" t="n"/>
      <c r="D8093" s="1" t="n"/>
      <c r="E8093" s="1" t="n"/>
      <c r="F8093" s="1" t="n"/>
      <c r="G8093" s="1" t="n"/>
      <c r="H8093" s="1" t="n"/>
      <c r="I8093" s="1" t="n"/>
      <c r="J8093" s="1" t="n"/>
      <c r="K8093" s="1" t="n"/>
      <c r="L8093" s="1" t="n"/>
      <c r="M8093" s="1" t="n"/>
      <c r="N8093" s="1" t="n"/>
    </row>
    <row r="8094">
      <c r="A8094" t="inlineStr">
        <is>
          <t>ID_Wahl</t>
        </is>
      </c>
      <c r="B8094" t="inlineStr">
        <is>
          <t>Datum</t>
        </is>
      </c>
      <c r="C8094" t="inlineStr">
        <is>
          <t>Frage_ID</t>
        </is>
      </c>
      <c r="D8094" t="inlineStr">
        <is>
          <t>Frage_Text</t>
        </is>
      </c>
      <c r="E8094" t="inlineStr">
        <is>
          <t>Frage_Typ</t>
        </is>
      </c>
      <c r="F8094" t="inlineStr">
        <is>
          <t>Bereich_ID</t>
        </is>
      </c>
      <c r="G8094" t="inlineStr">
        <is>
          <t>Bereich</t>
        </is>
      </c>
      <c r="H8094" t="inlineStr">
        <is>
          <t>ID_gesamt</t>
        </is>
      </c>
      <c r="I8094" t="inlineStr">
        <is>
          <t>Sprache</t>
        </is>
      </c>
      <c r="J8094" t="inlineStr">
        <is>
          <t>Duplikat</t>
        </is>
      </c>
      <c r="K8094" t="inlineStr">
        <is>
          <t>Frage_Hash</t>
        </is>
      </c>
      <c r="L8094" t="inlineStr">
        <is>
          <t>Duplikat_Gruppe</t>
        </is>
      </c>
      <c r="M8094" t="inlineStr">
        <is>
          <t>Cluster_Duplikate</t>
        </is>
      </c>
      <c r="N8094" t="inlineStr">
        <is>
          <t>Cluster_Final</t>
        </is>
      </c>
    </row>
    <row r="8095">
      <c r="A8095" t="n">
        <v>76</v>
      </c>
      <c r="B8095" t="n">
        <v>2015</v>
      </c>
      <c r="C8095" t="n">
        <v>1156</v>
      </c>
      <c r="D8095" t="inlineStr">
        <is>
          <t>Befürworten Sie grundsätzlich eine Fusion der beiden Verkehrsbetriebe Baselland Transport (BLT) und Basler Verkehrsbetriebe (BVB)?</t>
        </is>
      </c>
      <c r="E8095" t="inlineStr">
        <is>
          <t>Standard-4</t>
        </is>
      </c>
      <c r="F8095" t="n">
        <v>14</v>
      </c>
      <c r="G8095" t="inlineStr">
        <is>
          <t>Verkehr</t>
        </is>
      </c>
      <c r="H8095" t="inlineStr">
        <is>
          <t>Q04552</t>
        </is>
      </c>
      <c r="I8095" t="inlineStr">
        <is>
          <t>de</t>
        </is>
      </c>
      <c r="J8095" t="b">
        <v>1</v>
      </c>
      <c r="K8095" t="inlineStr">
        <is>
          <t>a07a7da17ab36b3be6ead5f013f9e3cf</t>
        </is>
      </c>
      <c r="L8095" t="inlineStr">
        <is>
          <t>a07a7da17ab36b3be6ead5f013f9e3cf</t>
        </is>
      </c>
      <c r="M8095" t="n">
        <v>640</v>
      </c>
      <c r="N8095" t="n">
        <v>640</v>
      </c>
    </row>
    <row r="8096">
      <c r="A8096" t="n">
        <v>76</v>
      </c>
      <c r="B8096" t="n">
        <v>2015</v>
      </c>
      <c r="C8096" t="n">
        <v>1156</v>
      </c>
      <c r="D8096" t="inlineStr">
        <is>
          <t>Befürworten Sie grundsätzlich eine Fusion der beiden Verkehrsbetriebe Baselland Transport (BLT) und Basler Verkehrsbetriebe (BVB)?</t>
        </is>
      </c>
      <c r="E8096" t="inlineStr">
        <is>
          <t>Standard-4</t>
        </is>
      </c>
      <c r="F8096" t="n">
        <v>14</v>
      </c>
      <c r="G8096" t="inlineStr">
        <is>
          <t>Verkehr</t>
        </is>
      </c>
      <c r="H8096" t="inlineStr">
        <is>
          <t>Q06548</t>
        </is>
      </c>
      <c r="I8096" t="inlineStr">
        <is>
          <t>de</t>
        </is>
      </c>
      <c r="J8096" t="b">
        <v>1</v>
      </c>
      <c r="K8096" t="inlineStr">
        <is>
          <t>a07a7da17ab36b3be6ead5f013f9e3cf</t>
        </is>
      </c>
      <c r="L8096" t="inlineStr">
        <is>
          <t>a07a7da17ab36b3be6ead5f013f9e3cf</t>
        </is>
      </c>
      <c r="M8096" t="n">
        <v>640</v>
      </c>
      <c r="N8096" t="n">
        <v>640</v>
      </c>
    </row>
    <row r="8098">
      <c r="A8098" s="1">
        <f>== Cluster 638 – 2 Fragen – alle Fragen identisch ===</f>
        <v/>
      </c>
      <c r="B8098" s="1" t="n"/>
      <c r="C8098" s="1" t="n"/>
      <c r="D8098" s="1" t="n"/>
      <c r="E8098" s="1" t="n"/>
      <c r="F8098" s="1" t="n"/>
      <c r="G8098" s="1" t="n"/>
      <c r="H8098" s="1" t="n"/>
      <c r="I8098" s="1" t="n"/>
      <c r="J8098" s="1" t="n"/>
      <c r="K8098" s="1" t="n"/>
      <c r="L8098" s="1" t="n"/>
      <c r="M8098" s="1" t="n"/>
      <c r="N8098" s="1" t="n"/>
    </row>
    <row r="8099">
      <c r="A8099" t="inlineStr">
        <is>
          <t>ID_Wahl</t>
        </is>
      </c>
      <c r="B8099" t="inlineStr">
        <is>
          <t>Datum</t>
        </is>
      </c>
      <c r="C8099" t="inlineStr">
        <is>
          <t>Frage_ID</t>
        </is>
      </c>
      <c r="D8099" t="inlineStr">
        <is>
          <t>Frage_Text</t>
        </is>
      </c>
      <c r="E8099" t="inlineStr">
        <is>
          <t>Frage_Typ</t>
        </is>
      </c>
      <c r="F8099" t="inlineStr">
        <is>
          <t>Bereich_ID</t>
        </is>
      </c>
      <c r="G8099" t="inlineStr">
        <is>
          <t>Bereich</t>
        </is>
      </c>
      <c r="H8099" t="inlineStr">
        <is>
          <t>ID_gesamt</t>
        </is>
      </c>
      <c r="I8099" t="inlineStr">
        <is>
          <t>Sprache</t>
        </is>
      </c>
      <c r="J8099" t="inlineStr">
        <is>
          <t>Duplikat</t>
        </is>
      </c>
      <c r="K8099" t="inlineStr">
        <is>
          <t>Frage_Hash</t>
        </is>
      </c>
      <c r="L8099" t="inlineStr">
        <is>
          <t>Duplikat_Gruppe</t>
        </is>
      </c>
      <c r="M8099" t="inlineStr">
        <is>
          <t>Cluster_Duplikate</t>
        </is>
      </c>
      <c r="N8099" t="inlineStr">
        <is>
          <t>Cluster_Final</t>
        </is>
      </c>
    </row>
    <row r="8100">
      <c r="A8100" t="n">
        <v>76</v>
      </c>
      <c r="B8100" t="n">
        <v>2015</v>
      </c>
      <c r="C8100" t="n">
        <v>1149</v>
      </c>
      <c r="D8100" t="inlineStr">
        <is>
          <t>Soll sich der Kanton Baselland am Ausbau der Osttangente (Bypass-Ost-Tunnel der A2 unter dem Rhein) finanziell beteiligen?</t>
        </is>
      </c>
      <c r="E8100" t="inlineStr">
        <is>
          <t>Standard-4</t>
        </is>
      </c>
      <c r="F8100" t="n">
        <v>14</v>
      </c>
      <c r="G8100" t="inlineStr">
        <is>
          <t>Verkehr</t>
        </is>
      </c>
      <c r="H8100" t="inlineStr">
        <is>
          <t>Q04550</t>
        </is>
      </c>
      <c r="I8100" t="inlineStr">
        <is>
          <t>de</t>
        </is>
      </c>
      <c r="J8100" t="b">
        <v>1</v>
      </c>
      <c r="K8100" t="inlineStr">
        <is>
          <t>5770f01cb9fc951dbaea8d1eac00193a</t>
        </is>
      </c>
      <c r="L8100" t="inlineStr">
        <is>
          <t>5770f01cb9fc951dbaea8d1eac00193a</t>
        </is>
      </c>
      <c r="M8100" t="n">
        <v>638</v>
      </c>
      <c r="N8100" t="n">
        <v>638</v>
      </c>
    </row>
    <row r="8101">
      <c r="A8101" t="n">
        <v>76</v>
      </c>
      <c r="B8101" t="n">
        <v>2015</v>
      </c>
      <c r="C8101" t="n">
        <v>1149</v>
      </c>
      <c r="D8101" t="inlineStr">
        <is>
          <t>Soll sich der Kanton Baselland am Ausbau der Osttangente (Bypass-Ost-Tunnel der A2 unter dem Rhein) finanziell beteiligen?</t>
        </is>
      </c>
      <c r="E8101" t="inlineStr">
        <is>
          <t>Standard-4</t>
        </is>
      </c>
      <c r="F8101" t="n">
        <v>14</v>
      </c>
      <c r="G8101" t="inlineStr">
        <is>
          <t>Verkehr</t>
        </is>
      </c>
      <c r="H8101" t="inlineStr">
        <is>
          <t>Q06546</t>
        </is>
      </c>
      <c r="I8101" t="inlineStr">
        <is>
          <t>de</t>
        </is>
      </c>
      <c r="J8101" t="b">
        <v>1</v>
      </c>
      <c r="K8101" t="inlineStr">
        <is>
          <t>5770f01cb9fc951dbaea8d1eac00193a</t>
        </is>
      </c>
      <c r="L8101" t="inlineStr">
        <is>
          <t>5770f01cb9fc951dbaea8d1eac00193a</t>
        </is>
      </c>
      <c r="M8101" t="n">
        <v>638</v>
      </c>
      <c r="N8101" t="n">
        <v>638</v>
      </c>
    </row>
    <row r="8103">
      <c r="A8103" s="1">
        <f>== Cluster 635 – 2 Fragen – alle Fragen identisch ===</f>
        <v/>
      </c>
      <c r="B8103" s="1" t="n"/>
      <c r="C8103" s="1" t="n"/>
      <c r="D8103" s="1" t="n"/>
      <c r="E8103" s="1" t="n"/>
      <c r="F8103" s="1" t="n"/>
      <c r="G8103" s="1" t="n"/>
      <c r="H8103" s="1" t="n"/>
      <c r="I8103" s="1" t="n"/>
      <c r="J8103" s="1" t="n"/>
      <c r="K8103" s="1" t="n"/>
      <c r="L8103" s="1" t="n"/>
      <c r="M8103" s="1" t="n"/>
      <c r="N8103" s="1" t="n"/>
    </row>
    <row r="8104">
      <c r="A8104" t="inlineStr">
        <is>
          <t>ID_Wahl</t>
        </is>
      </c>
      <c r="B8104" t="inlineStr">
        <is>
          <t>Datum</t>
        </is>
      </c>
      <c r="C8104" t="inlineStr">
        <is>
          <t>Frage_ID</t>
        </is>
      </c>
      <c r="D8104" t="inlineStr">
        <is>
          <t>Frage_Text</t>
        </is>
      </c>
      <c r="E8104" t="inlineStr">
        <is>
          <t>Frage_Typ</t>
        </is>
      </c>
      <c r="F8104" t="inlineStr">
        <is>
          <t>Bereich_ID</t>
        </is>
      </c>
      <c r="G8104" t="inlineStr">
        <is>
          <t>Bereich</t>
        </is>
      </c>
      <c r="H8104" t="inlineStr">
        <is>
          <t>ID_gesamt</t>
        </is>
      </c>
      <c r="I8104" t="inlineStr">
        <is>
          <t>Sprache</t>
        </is>
      </c>
      <c r="J8104" t="inlineStr">
        <is>
          <t>Duplikat</t>
        </is>
      </c>
      <c r="K8104" t="inlineStr">
        <is>
          <t>Frage_Hash</t>
        </is>
      </c>
      <c r="L8104" t="inlineStr">
        <is>
          <t>Duplikat_Gruppe</t>
        </is>
      </c>
      <c r="M8104" t="inlineStr">
        <is>
          <t>Cluster_Duplikate</t>
        </is>
      </c>
      <c r="N8104" t="inlineStr">
        <is>
          <t>Cluster_Final</t>
        </is>
      </c>
    </row>
    <row r="8105">
      <c r="A8105" t="n">
        <v>76</v>
      </c>
      <c r="B8105" t="n">
        <v>2015</v>
      </c>
      <c r="C8105" t="n">
        <v>1151</v>
      </c>
      <c r="D8105" t="inlineStr">
        <is>
          <t>Befürworten Sie eine kantonale Abgabe auf nicht-erneuerbare Energien zur Finanzierung von Gebäudehüllen-Sanierungen?</t>
        </is>
      </c>
      <c r="E8105" t="inlineStr">
        <is>
          <t>Standard-4</t>
        </is>
      </c>
      <c r="F8105" t="n">
        <v>13</v>
      </c>
      <c r="G8105" t="inlineStr">
        <is>
          <t>Umweltschutz &amp; Landwirtschaft</t>
        </is>
      </c>
      <c r="H8105" t="inlineStr">
        <is>
          <t>Q04547</t>
        </is>
      </c>
      <c r="I8105" t="inlineStr">
        <is>
          <t>de</t>
        </is>
      </c>
      <c r="J8105" t="b">
        <v>1</v>
      </c>
      <c r="K8105" t="inlineStr">
        <is>
          <t>878f6aff3e5e888b1f9abf4d7280bfe4</t>
        </is>
      </c>
      <c r="L8105" t="inlineStr">
        <is>
          <t>878f6aff3e5e888b1f9abf4d7280bfe4</t>
        </is>
      </c>
      <c r="M8105" t="n">
        <v>635</v>
      </c>
      <c r="N8105" t="n">
        <v>635</v>
      </c>
    </row>
    <row r="8106">
      <c r="A8106" t="n">
        <v>76</v>
      </c>
      <c r="B8106" t="n">
        <v>2015</v>
      </c>
      <c r="C8106" t="n">
        <v>1151</v>
      </c>
      <c r="D8106" t="inlineStr">
        <is>
          <t>Befürworten Sie eine kantonale Abgabe auf nicht-erneuerbare Energien zur Finanzierung von Gebäudehüllen-Sanierungen?</t>
        </is>
      </c>
      <c r="E8106" t="inlineStr">
        <is>
          <t>Standard-4</t>
        </is>
      </c>
      <c r="F8106" t="n">
        <v>13</v>
      </c>
      <c r="G8106" t="inlineStr">
        <is>
          <t>Umweltschutz &amp; Landwirtschaft</t>
        </is>
      </c>
      <c r="H8106" t="inlineStr">
        <is>
          <t>Q06543</t>
        </is>
      </c>
      <c r="I8106" t="inlineStr">
        <is>
          <t>de</t>
        </is>
      </c>
      <c r="J8106" t="b">
        <v>1</v>
      </c>
      <c r="K8106" t="inlineStr">
        <is>
          <t>878f6aff3e5e888b1f9abf4d7280bfe4</t>
        </is>
      </c>
      <c r="L8106" t="inlineStr">
        <is>
          <t>878f6aff3e5e888b1f9abf4d7280bfe4</t>
        </is>
      </c>
      <c r="M8106" t="n">
        <v>635</v>
      </c>
      <c r="N8106" t="n">
        <v>635</v>
      </c>
    </row>
    <row r="8108">
      <c r="A8108" s="1">
        <f>== Cluster 634 – 2 Fragen – alle Fragen identisch ===</f>
        <v/>
      </c>
      <c r="B8108" s="1" t="n"/>
      <c r="C8108" s="1" t="n"/>
      <c r="D8108" s="1" t="n"/>
      <c r="E8108" s="1" t="n"/>
      <c r="F8108" s="1" t="n"/>
      <c r="G8108" s="1" t="n"/>
      <c r="H8108" s="1" t="n"/>
      <c r="I8108" s="1" t="n"/>
      <c r="J8108" s="1" t="n"/>
      <c r="K8108" s="1" t="n"/>
      <c r="L8108" s="1" t="n"/>
      <c r="M8108" s="1" t="n"/>
      <c r="N8108" s="1" t="n"/>
    </row>
    <row r="8109">
      <c r="A8109" t="inlineStr">
        <is>
          <t>ID_Wahl</t>
        </is>
      </c>
      <c r="B8109" t="inlineStr">
        <is>
          <t>Datum</t>
        </is>
      </c>
      <c r="C8109" t="inlineStr">
        <is>
          <t>Frage_ID</t>
        </is>
      </c>
      <c r="D8109" t="inlineStr">
        <is>
          <t>Frage_Text</t>
        </is>
      </c>
      <c r="E8109" t="inlineStr">
        <is>
          <t>Frage_Typ</t>
        </is>
      </c>
      <c r="F8109" t="inlineStr">
        <is>
          <t>Bereich_ID</t>
        </is>
      </c>
      <c r="G8109" t="inlineStr">
        <is>
          <t>Bereich</t>
        </is>
      </c>
      <c r="H8109" t="inlineStr">
        <is>
          <t>ID_gesamt</t>
        </is>
      </c>
      <c r="I8109" t="inlineStr">
        <is>
          <t>Sprache</t>
        </is>
      </c>
      <c r="J8109" t="inlineStr">
        <is>
          <t>Duplikat</t>
        </is>
      </c>
      <c r="K8109" t="inlineStr">
        <is>
          <t>Frage_Hash</t>
        </is>
      </c>
      <c r="L8109" t="inlineStr">
        <is>
          <t>Duplikat_Gruppe</t>
        </is>
      </c>
      <c r="M8109" t="inlineStr">
        <is>
          <t>Cluster_Duplikate</t>
        </is>
      </c>
      <c r="N8109" t="inlineStr">
        <is>
          <t>Cluster_Final</t>
        </is>
      </c>
    </row>
    <row r="8110">
      <c r="A8110" t="n">
        <v>76</v>
      </c>
      <c r="B8110" t="n">
        <v>2015</v>
      </c>
      <c r="C8110" t="n">
        <v>1126</v>
      </c>
      <c r="D8110" t="inlineStr">
        <is>
          <t>Der Regierungsrat schlägt vor, den Grundbedarf für Sozialhilfebezüger von 1'077 Franken pro Monat auf den minimalen Ansatz der Schweizerischen Konferenz für Sozialhilfe (Skos) von 986 Franken zu senken. Befürworten Sie dieses Vorhaben?</t>
        </is>
      </c>
      <c r="E8110" t="inlineStr">
        <is>
          <t>Standard-4</t>
        </is>
      </c>
      <c r="F8110" t="n">
        <v>12</v>
      </c>
      <c r="G8110" t="inlineStr">
        <is>
          <t>Sozialstaat &amp; Familie</t>
        </is>
      </c>
      <c r="H8110" t="inlineStr">
        <is>
          <t>Q04546</t>
        </is>
      </c>
      <c r="I8110" t="inlineStr">
        <is>
          <t>de</t>
        </is>
      </c>
      <c r="J8110" t="b">
        <v>1</v>
      </c>
      <c r="K8110" t="inlineStr">
        <is>
          <t>edc3bd5f2c2ba4435c4e55d2ab4dcf86</t>
        </is>
      </c>
      <c r="L8110" t="inlineStr">
        <is>
          <t>edc3bd5f2c2ba4435c4e55d2ab4dcf86</t>
        </is>
      </c>
      <c r="M8110" t="n">
        <v>634</v>
      </c>
      <c r="N8110" t="n">
        <v>634</v>
      </c>
    </row>
    <row r="8111">
      <c r="A8111" t="n">
        <v>76</v>
      </c>
      <c r="B8111" t="n">
        <v>2015</v>
      </c>
      <c r="C8111" t="n">
        <v>1126</v>
      </c>
      <c r="D8111" t="inlineStr">
        <is>
          <t>Der Regierungsrat schlägt vor, den Grundbedarf für Sozialhilfebezüger von 1'077 Franken pro Monat auf den minimalen Ansatz der Schweizerischen Konferenz für Sozialhilfe (Skos) von 986 Franken zu senken. Befürworten Sie dieses Vorhaben?</t>
        </is>
      </c>
      <c r="E8111" t="inlineStr">
        <is>
          <t>Standard-4</t>
        </is>
      </c>
      <c r="F8111" t="n">
        <v>12</v>
      </c>
      <c r="G8111" t="inlineStr">
        <is>
          <t>Sozialstaat &amp; Familie</t>
        </is>
      </c>
      <c r="H8111" t="inlineStr">
        <is>
          <t>Q06542</t>
        </is>
      </c>
      <c r="I8111" t="inlineStr">
        <is>
          <t>de</t>
        </is>
      </c>
      <c r="J8111" t="b">
        <v>1</v>
      </c>
      <c r="K8111" t="inlineStr">
        <is>
          <t>edc3bd5f2c2ba4435c4e55d2ab4dcf86</t>
        </is>
      </c>
      <c r="L8111" t="inlineStr">
        <is>
          <t>edc3bd5f2c2ba4435c4e55d2ab4dcf86</t>
        </is>
      </c>
      <c r="M8111" t="n">
        <v>634</v>
      </c>
      <c r="N8111" t="n">
        <v>634</v>
      </c>
    </row>
    <row r="8113">
      <c r="A8113" s="1">
        <f>== Cluster 633 – 2 Fragen – alle Fragen identisch ===</f>
        <v/>
      </c>
      <c r="B8113" s="1" t="n"/>
      <c r="C8113" s="1" t="n"/>
      <c r="D8113" s="1" t="n"/>
      <c r="E8113" s="1" t="n"/>
      <c r="F8113" s="1" t="n"/>
      <c r="G8113" s="1" t="n"/>
      <c r="H8113" s="1" t="n"/>
      <c r="I8113" s="1" t="n"/>
      <c r="J8113" s="1" t="n"/>
      <c r="K8113" s="1" t="n"/>
      <c r="L8113" s="1" t="n"/>
      <c r="M8113" s="1" t="n"/>
      <c r="N8113" s="1" t="n"/>
    </row>
    <row r="8114">
      <c r="A8114" t="inlineStr">
        <is>
          <t>ID_Wahl</t>
        </is>
      </c>
      <c r="B8114" t="inlineStr">
        <is>
          <t>Datum</t>
        </is>
      </c>
      <c r="C8114" t="inlineStr">
        <is>
          <t>Frage_ID</t>
        </is>
      </c>
      <c r="D8114" t="inlineStr">
        <is>
          <t>Frage_Text</t>
        </is>
      </c>
      <c r="E8114" t="inlineStr">
        <is>
          <t>Frage_Typ</t>
        </is>
      </c>
      <c r="F8114" t="inlineStr">
        <is>
          <t>Bereich_ID</t>
        </is>
      </c>
      <c r="G8114" t="inlineStr">
        <is>
          <t>Bereich</t>
        </is>
      </c>
      <c r="H8114" t="inlineStr">
        <is>
          <t>ID_gesamt</t>
        </is>
      </c>
      <c r="I8114" t="inlineStr">
        <is>
          <t>Sprache</t>
        </is>
      </c>
      <c r="J8114" t="inlineStr">
        <is>
          <t>Duplikat</t>
        </is>
      </c>
      <c r="K8114" t="inlineStr">
        <is>
          <t>Frage_Hash</t>
        </is>
      </c>
      <c r="L8114" t="inlineStr">
        <is>
          <t>Duplikat_Gruppe</t>
        </is>
      </c>
      <c r="M8114" t="inlineStr">
        <is>
          <t>Cluster_Duplikate</t>
        </is>
      </c>
      <c r="N8114" t="inlineStr">
        <is>
          <t>Cluster_Final</t>
        </is>
      </c>
    </row>
    <row r="8115">
      <c r="A8115" t="n">
        <v>76</v>
      </c>
      <c r="B8115" t="n">
        <v>2015</v>
      </c>
      <c r="C8115" t="n">
        <v>1124</v>
      </c>
      <c r="D8115" t="inlineStr">
        <is>
          <t>Soll der Kanton Baselland die Schaffung von familienergänzenden Betreuungsstrukturen (Tagesstätten, Tagesschulen, Mittagstische) verstärkt finanziell unterstützen?</t>
        </is>
      </c>
      <c r="E8115" t="inlineStr">
        <is>
          <t>Standard-4</t>
        </is>
      </c>
      <c r="F8115" t="n">
        <v>12</v>
      </c>
      <c r="G8115" t="inlineStr">
        <is>
          <t>Sozialstaat &amp; Familie</t>
        </is>
      </c>
      <c r="H8115" t="inlineStr">
        <is>
          <t>Q04544</t>
        </is>
      </c>
      <c r="I8115" t="inlineStr">
        <is>
          <t>de</t>
        </is>
      </c>
      <c r="J8115" t="b">
        <v>1</v>
      </c>
      <c r="K8115" t="inlineStr">
        <is>
          <t>ef76a23b2ba47b92317f9bfe01c98907</t>
        </is>
      </c>
      <c r="L8115" t="inlineStr">
        <is>
          <t>ef76a23b2ba47b92317f9bfe01c98907</t>
        </is>
      </c>
      <c r="M8115" t="n">
        <v>633</v>
      </c>
      <c r="N8115" t="n">
        <v>633</v>
      </c>
    </row>
    <row r="8116">
      <c r="A8116" t="n">
        <v>76</v>
      </c>
      <c r="B8116" t="n">
        <v>2015</v>
      </c>
      <c r="C8116" t="n">
        <v>1124</v>
      </c>
      <c r="D8116" t="inlineStr">
        <is>
          <t>Soll der Kanton Baselland die Schaffung von familienergänzenden Betreuungsstrukturen (Tagesstätten, Tagesschulen, Mittagstische) verstärkt finanziell unterstützen?</t>
        </is>
      </c>
      <c r="E8116" t="inlineStr">
        <is>
          <t>Standard-4</t>
        </is>
      </c>
      <c r="F8116" t="n">
        <v>12</v>
      </c>
      <c r="G8116" t="inlineStr">
        <is>
          <t>Sozialstaat &amp; Familie</t>
        </is>
      </c>
      <c r="H8116" t="inlineStr">
        <is>
          <t>Q06540</t>
        </is>
      </c>
      <c r="I8116" t="inlineStr">
        <is>
          <t>de</t>
        </is>
      </c>
      <c r="J8116" t="b">
        <v>1</v>
      </c>
      <c r="K8116" t="inlineStr">
        <is>
          <t>ef76a23b2ba47b92317f9bfe01c98907</t>
        </is>
      </c>
      <c r="L8116" t="inlineStr">
        <is>
          <t>ef76a23b2ba47b92317f9bfe01c98907</t>
        </is>
      </c>
      <c r="M8116" t="n">
        <v>633</v>
      </c>
      <c r="N8116" t="n">
        <v>633</v>
      </c>
    </row>
    <row r="8118">
      <c r="A8118" s="1">
        <f>== Cluster 631 – 2 Fragen – alle Fragen identisch ===</f>
        <v/>
      </c>
      <c r="B8118" s="1" t="n"/>
      <c r="C8118" s="1" t="n"/>
      <c r="D8118" s="1" t="n"/>
      <c r="E8118" s="1" t="n"/>
      <c r="F8118" s="1" t="n"/>
      <c r="G8118" s="1" t="n"/>
      <c r="H8118" s="1" t="n"/>
      <c r="I8118" s="1" t="n"/>
      <c r="J8118" s="1" t="n"/>
      <c r="K8118" s="1" t="n"/>
      <c r="L8118" s="1" t="n"/>
      <c r="M8118" s="1" t="n"/>
      <c r="N8118" s="1" t="n"/>
    </row>
    <row r="8119">
      <c r="A8119" t="inlineStr">
        <is>
          <t>ID_Wahl</t>
        </is>
      </c>
      <c r="B8119" t="inlineStr">
        <is>
          <t>Datum</t>
        </is>
      </c>
      <c r="C8119" t="inlineStr">
        <is>
          <t>Frage_ID</t>
        </is>
      </c>
      <c r="D8119" t="inlineStr">
        <is>
          <t>Frage_Text</t>
        </is>
      </c>
      <c r="E8119" t="inlineStr">
        <is>
          <t>Frage_Typ</t>
        </is>
      </c>
      <c r="F8119" t="inlineStr">
        <is>
          <t>Bereich_ID</t>
        </is>
      </c>
      <c r="G8119" t="inlineStr">
        <is>
          <t>Bereich</t>
        </is>
      </c>
      <c r="H8119" t="inlineStr">
        <is>
          <t>ID_gesamt</t>
        </is>
      </c>
      <c r="I8119" t="inlineStr">
        <is>
          <t>Sprache</t>
        </is>
      </c>
      <c r="J8119" t="inlineStr">
        <is>
          <t>Duplikat</t>
        </is>
      </c>
      <c r="K8119" t="inlineStr">
        <is>
          <t>Frage_Hash</t>
        </is>
      </c>
      <c r="L8119" t="inlineStr">
        <is>
          <t>Duplikat_Gruppe</t>
        </is>
      </c>
      <c r="M8119" t="inlineStr">
        <is>
          <t>Cluster_Duplikate</t>
        </is>
      </c>
      <c r="N8119" t="inlineStr">
        <is>
          <t>Cluster_Final</t>
        </is>
      </c>
    </row>
    <row r="8120">
      <c r="A8120" t="n">
        <v>76</v>
      </c>
      <c r="B8120" t="n">
        <v>2015</v>
      </c>
      <c r="C8120" t="n">
        <v>1123</v>
      </c>
      <c r="D8120" t="inlineStr">
        <is>
          <t>Soll sich der Kanton Baselland stärker für den gemeinnützigen Wohnungsbau engagieren (z.B. mittels finanziellen Anreizen oder raumplanerischen Auflagen bei Neueinzonungen und Umzonungen)?</t>
        </is>
      </c>
      <c r="E8120" t="inlineStr">
        <is>
          <t>Standard-4</t>
        </is>
      </c>
      <c r="F8120" t="n">
        <v>12</v>
      </c>
      <c r="G8120" t="inlineStr">
        <is>
          <t>Sozialstaat &amp; Familie</t>
        </is>
      </c>
      <c r="H8120" t="inlineStr">
        <is>
          <t>Q04542</t>
        </is>
      </c>
      <c r="I8120" t="inlineStr">
        <is>
          <t>de</t>
        </is>
      </c>
      <c r="J8120" t="b">
        <v>1</v>
      </c>
      <c r="K8120" t="inlineStr">
        <is>
          <t>cd3e7a3ae3b53dd622b51253a9a5a7b6</t>
        </is>
      </c>
      <c r="L8120" t="inlineStr">
        <is>
          <t>cd3e7a3ae3b53dd622b51253a9a5a7b6</t>
        </is>
      </c>
      <c r="M8120" t="n">
        <v>631</v>
      </c>
      <c r="N8120" t="n">
        <v>631</v>
      </c>
    </row>
    <row r="8121">
      <c r="A8121" t="n">
        <v>76</v>
      </c>
      <c r="B8121" t="n">
        <v>2015</v>
      </c>
      <c r="C8121" t="n">
        <v>1123</v>
      </c>
      <c r="D8121" t="inlineStr">
        <is>
          <t>Soll sich der Kanton Baselland stärker für den gemeinnützigen Wohnungsbau engagieren (z.B. mittels finanziellen Anreizen oder raumplanerischen Auflagen bei Neueinzonungen und Umzonungen)?</t>
        </is>
      </c>
      <c r="E8121" t="inlineStr">
        <is>
          <t>Standard-4</t>
        </is>
      </c>
      <c r="F8121" t="n">
        <v>12</v>
      </c>
      <c r="G8121" t="inlineStr">
        <is>
          <t>Sozialstaat &amp; Familie</t>
        </is>
      </c>
      <c r="H8121" t="inlineStr">
        <is>
          <t>Q06538</t>
        </is>
      </c>
      <c r="I8121" t="inlineStr">
        <is>
          <t>de</t>
        </is>
      </c>
      <c r="J8121" t="b">
        <v>1</v>
      </c>
      <c r="K8121" t="inlineStr">
        <is>
          <t>cd3e7a3ae3b53dd622b51253a9a5a7b6</t>
        </is>
      </c>
      <c r="L8121" t="inlineStr">
        <is>
          <t>cd3e7a3ae3b53dd622b51253a9a5a7b6</t>
        </is>
      </c>
      <c r="M8121" t="n">
        <v>631</v>
      </c>
      <c r="N8121" t="n">
        <v>631</v>
      </c>
    </row>
    <row r="8123">
      <c r="A8123" s="1">
        <f>== Cluster 629 – 2 Fragen – alle Fragen identisch ===</f>
        <v/>
      </c>
      <c r="B8123" s="1" t="n"/>
      <c r="C8123" s="1" t="n"/>
      <c r="D8123" s="1" t="n"/>
      <c r="E8123" s="1" t="n"/>
      <c r="F8123" s="1" t="n"/>
      <c r="G8123" s="1" t="n"/>
      <c r="H8123" s="1" t="n"/>
      <c r="I8123" s="1" t="n"/>
      <c r="J8123" s="1" t="n"/>
      <c r="K8123" s="1" t="n"/>
      <c r="L8123" s="1" t="n"/>
      <c r="M8123" s="1" t="n"/>
      <c r="N8123" s="1" t="n"/>
    </row>
    <row r="8124">
      <c r="A8124" t="inlineStr">
        <is>
          <t>ID_Wahl</t>
        </is>
      </c>
      <c r="B8124" t="inlineStr">
        <is>
          <t>Datum</t>
        </is>
      </c>
      <c r="C8124" t="inlineStr">
        <is>
          <t>Frage_ID</t>
        </is>
      </c>
      <c r="D8124" t="inlineStr">
        <is>
          <t>Frage_Text</t>
        </is>
      </c>
      <c r="E8124" t="inlineStr">
        <is>
          <t>Frage_Typ</t>
        </is>
      </c>
      <c r="F8124" t="inlineStr">
        <is>
          <t>Bereich_ID</t>
        </is>
      </c>
      <c r="G8124" t="inlineStr">
        <is>
          <t>Bereich</t>
        </is>
      </c>
      <c r="H8124" t="inlineStr">
        <is>
          <t>ID_gesamt</t>
        </is>
      </c>
      <c r="I8124" t="inlineStr">
        <is>
          <t>Sprache</t>
        </is>
      </c>
      <c r="J8124" t="inlineStr">
        <is>
          <t>Duplikat</t>
        </is>
      </c>
      <c r="K8124" t="inlineStr">
        <is>
          <t>Frage_Hash</t>
        </is>
      </c>
      <c r="L8124" t="inlineStr">
        <is>
          <t>Duplikat_Gruppe</t>
        </is>
      </c>
      <c r="M8124" t="inlineStr">
        <is>
          <t>Cluster_Duplikate</t>
        </is>
      </c>
      <c r="N8124" t="inlineStr">
        <is>
          <t>Cluster_Final</t>
        </is>
      </c>
    </row>
    <row r="8125">
      <c r="A8125" t="n">
        <v>76</v>
      </c>
      <c r="B8125" t="n">
        <v>2015</v>
      </c>
      <c r="C8125" t="n">
        <v>1158</v>
      </c>
      <c r="D8125" t="inlineStr">
        <is>
          <t>Soll das Stimmrechtsalter im Kanton Baselland auf 16 Jahre gesenkt werden?</t>
        </is>
      </c>
      <c r="E8125" t="inlineStr">
        <is>
          <t>Standard-4</t>
        </is>
      </c>
      <c r="F8125" t="n">
        <v>10</v>
      </c>
      <c r="G8125" t="inlineStr">
        <is>
          <t>Politisches System</t>
        </is>
      </c>
      <c r="H8125" t="inlineStr">
        <is>
          <t>Q04539</t>
        </is>
      </c>
      <c r="I8125" t="inlineStr">
        <is>
          <t>de</t>
        </is>
      </c>
      <c r="J8125" t="b">
        <v>1</v>
      </c>
      <c r="K8125" t="inlineStr">
        <is>
          <t>3c23caea4d20abbeb6b804c404650008</t>
        </is>
      </c>
      <c r="L8125" t="inlineStr">
        <is>
          <t>3c23caea4d20abbeb6b804c404650008</t>
        </is>
      </c>
      <c r="M8125" t="n">
        <v>629</v>
      </c>
      <c r="N8125" t="n">
        <v>629</v>
      </c>
    </row>
    <row r="8126">
      <c r="A8126" t="n">
        <v>76</v>
      </c>
      <c r="B8126" t="n">
        <v>2015</v>
      </c>
      <c r="C8126" t="n">
        <v>1158</v>
      </c>
      <c r="D8126" t="inlineStr">
        <is>
          <t>Soll das Stimmrechtsalter im Kanton Baselland auf 16 Jahre gesenkt werden?</t>
        </is>
      </c>
      <c r="E8126" t="inlineStr">
        <is>
          <t>Standard-4</t>
        </is>
      </c>
      <c r="F8126" t="n">
        <v>10</v>
      </c>
      <c r="G8126" t="inlineStr">
        <is>
          <t>Politisches System</t>
        </is>
      </c>
      <c r="H8126" t="inlineStr">
        <is>
          <t>Q06535</t>
        </is>
      </c>
      <c r="I8126" t="inlineStr">
        <is>
          <t>de</t>
        </is>
      </c>
      <c r="J8126" t="b">
        <v>1</v>
      </c>
      <c r="K8126" t="inlineStr">
        <is>
          <t>3c23caea4d20abbeb6b804c404650008</t>
        </is>
      </c>
      <c r="L8126" t="inlineStr">
        <is>
          <t>3c23caea4d20abbeb6b804c404650008</t>
        </is>
      </c>
      <c r="M8126" t="n">
        <v>629</v>
      </c>
      <c r="N8126" t="n">
        <v>629</v>
      </c>
    </row>
    <row r="8128">
      <c r="A8128" s="1">
        <f>== Cluster 381 – 2 Fragen – alle Fragen identisch ===</f>
        <v/>
      </c>
      <c r="B8128" s="1" t="n"/>
      <c r="C8128" s="1" t="n"/>
      <c r="D8128" s="1" t="n"/>
      <c r="E8128" s="1" t="n"/>
      <c r="F8128" s="1" t="n"/>
      <c r="G8128" s="1" t="n"/>
      <c r="H8128" s="1" t="n"/>
      <c r="I8128" s="1" t="n"/>
      <c r="J8128" s="1" t="n"/>
      <c r="K8128" s="1" t="n"/>
      <c r="L8128" s="1" t="n"/>
      <c r="M8128" s="1" t="n"/>
      <c r="N8128" s="1" t="n"/>
    </row>
    <row r="8129">
      <c r="A8129" t="inlineStr">
        <is>
          <t>ID_Wahl</t>
        </is>
      </c>
      <c r="B8129" t="inlineStr">
        <is>
          <t>Datum</t>
        </is>
      </c>
      <c r="C8129" t="inlineStr">
        <is>
          <t>Frage_ID</t>
        </is>
      </c>
      <c r="D8129" t="inlineStr">
        <is>
          <t>Frage_Text</t>
        </is>
      </c>
      <c r="E8129" t="inlineStr">
        <is>
          <t>Frage_Typ</t>
        </is>
      </c>
      <c r="F8129" t="inlineStr">
        <is>
          <t>Bereich_ID</t>
        </is>
      </c>
      <c r="G8129" t="inlineStr">
        <is>
          <t>Bereich</t>
        </is>
      </c>
      <c r="H8129" t="inlineStr">
        <is>
          <t>ID_gesamt</t>
        </is>
      </c>
      <c r="I8129" t="inlineStr">
        <is>
          <t>Sprache</t>
        </is>
      </c>
      <c r="J8129" t="inlineStr">
        <is>
          <t>Duplikat</t>
        </is>
      </c>
      <c r="K8129" t="inlineStr">
        <is>
          <t>Frage_Hash</t>
        </is>
      </c>
      <c r="L8129" t="inlineStr">
        <is>
          <t>Duplikat_Gruppe</t>
        </is>
      </c>
      <c r="M8129" t="inlineStr">
        <is>
          <t>Cluster_Duplikate</t>
        </is>
      </c>
      <c r="N8129" t="inlineStr">
        <is>
          <t>Cluster_Final</t>
        </is>
      </c>
    </row>
    <row r="8130">
      <c r="A8130" t="n">
        <v>71</v>
      </c>
      <c r="B8130" s="2" t="n">
        <v>44311</v>
      </c>
      <c r="C8130" t="n">
        <v>3367</v>
      </c>
      <c r="D8130" t="inlineStr">
        <is>
          <t>Braucht es die Stadtteilverbindung Hammer ins Quartier Olten SüdWest für Fussgänger/-innen und Velofahrer/-innen?</t>
        </is>
      </c>
      <c r="E8130" t="inlineStr">
        <is>
          <t>options4</t>
        </is>
      </c>
      <c r="F8130" t="n">
        <v>5478</v>
      </c>
      <c r="G8130" t="inlineStr">
        <is>
          <t>Stadtentwicklung</t>
        </is>
      </c>
      <c r="H8130" t="inlineStr">
        <is>
          <t>Q01010</t>
        </is>
      </c>
      <c r="I8130" t="inlineStr">
        <is>
          <t>de</t>
        </is>
      </c>
      <c r="J8130" t="b">
        <v>1</v>
      </c>
      <c r="K8130" t="inlineStr">
        <is>
          <t>50e12f2284680c1a1f66062acdec566d</t>
        </is>
      </c>
      <c r="L8130" t="inlineStr">
        <is>
          <t>50e12f2284680c1a1f66062acdec566d</t>
        </is>
      </c>
      <c r="M8130" t="n">
        <v>381</v>
      </c>
      <c r="N8130" t="n">
        <v>381</v>
      </c>
    </row>
    <row r="8131">
      <c r="A8131" t="n">
        <v>63</v>
      </c>
      <c r="B8131" s="2" t="n">
        <v>44311</v>
      </c>
      <c r="C8131" t="n">
        <v>3366</v>
      </c>
      <c r="D8131" t="inlineStr">
        <is>
          <t>Braucht es die Stadtteilverbindung Hammer ins Quartier Olten SüdWest für Fussgänger/-innen und Velofahrer/-innen?</t>
        </is>
      </c>
      <c r="E8131" t="inlineStr">
        <is>
          <t>options4</t>
        </is>
      </c>
      <c r="F8131" t="n">
        <v>5476</v>
      </c>
      <c r="G8131" t="inlineStr">
        <is>
          <t>Stadtentwicklung</t>
        </is>
      </c>
      <c r="H8131" t="inlineStr">
        <is>
          <t>Q01066</t>
        </is>
      </c>
      <c r="I8131" t="inlineStr">
        <is>
          <t>de</t>
        </is>
      </c>
      <c r="J8131" t="b">
        <v>1</v>
      </c>
      <c r="K8131" t="inlineStr">
        <is>
          <t>50e12f2284680c1a1f66062acdec566d</t>
        </is>
      </c>
      <c r="L8131" t="inlineStr">
        <is>
          <t>50e12f2284680c1a1f66062acdec566d</t>
        </is>
      </c>
      <c r="M8131" t="n">
        <v>381</v>
      </c>
      <c r="N8131" t="n">
        <v>381</v>
      </c>
    </row>
    <row r="8133">
      <c r="A8133" s="1">
        <f>== Cluster 380 – 2 Fragen – alle Fragen identisch ===</f>
        <v/>
      </c>
      <c r="B8133" s="1" t="n"/>
      <c r="C8133" s="1" t="n"/>
      <c r="D8133" s="1" t="n"/>
      <c r="E8133" s="1" t="n"/>
      <c r="F8133" s="1" t="n"/>
      <c r="G8133" s="1" t="n"/>
      <c r="H8133" s="1" t="n"/>
      <c r="I8133" s="1" t="n"/>
      <c r="J8133" s="1" t="n"/>
      <c r="K8133" s="1" t="n"/>
      <c r="L8133" s="1" t="n"/>
      <c r="M8133" s="1" t="n"/>
      <c r="N8133" s="1" t="n"/>
    </row>
    <row r="8134">
      <c r="A8134" t="inlineStr">
        <is>
          <t>ID_Wahl</t>
        </is>
      </c>
      <c r="B8134" t="inlineStr">
        <is>
          <t>Datum</t>
        </is>
      </c>
      <c r="C8134" t="inlineStr">
        <is>
          <t>Frage_ID</t>
        </is>
      </c>
      <c r="D8134" t="inlineStr">
        <is>
          <t>Frage_Text</t>
        </is>
      </c>
      <c r="E8134" t="inlineStr">
        <is>
          <t>Frage_Typ</t>
        </is>
      </c>
      <c r="F8134" t="inlineStr">
        <is>
          <t>Bereich_ID</t>
        </is>
      </c>
      <c r="G8134" t="inlineStr">
        <is>
          <t>Bereich</t>
        </is>
      </c>
      <c r="H8134" t="inlineStr">
        <is>
          <t>ID_gesamt</t>
        </is>
      </c>
      <c r="I8134" t="inlineStr">
        <is>
          <t>Sprache</t>
        </is>
      </c>
      <c r="J8134" t="inlineStr">
        <is>
          <t>Duplikat</t>
        </is>
      </c>
      <c r="K8134" t="inlineStr">
        <is>
          <t>Frage_Hash</t>
        </is>
      </c>
      <c r="L8134" t="inlineStr">
        <is>
          <t>Duplikat_Gruppe</t>
        </is>
      </c>
      <c r="M8134" t="inlineStr">
        <is>
          <t>Cluster_Duplikate</t>
        </is>
      </c>
      <c r="N8134" t="inlineStr">
        <is>
          <t>Cluster_Final</t>
        </is>
      </c>
    </row>
    <row r="8135">
      <c r="A8135" t="n">
        <v>71</v>
      </c>
      <c r="B8135" s="2" t="n">
        <v>44311</v>
      </c>
      <c r="C8135" t="n">
        <v>3364</v>
      </c>
      <c r="D8135" t="inlineStr">
        <is>
          <t>Befürworten Sie das Bauvorhaben einer Dreifachturnhalle beim Schulhaus Kleinholz?</t>
        </is>
      </c>
      <c r="E8135" t="inlineStr">
        <is>
          <t>options4</t>
        </is>
      </c>
      <c r="F8135" t="n">
        <v>5478</v>
      </c>
      <c r="G8135" t="inlineStr">
        <is>
          <t>Stadtentwicklung</t>
        </is>
      </c>
      <c r="H8135" t="inlineStr">
        <is>
          <t>Q01009</t>
        </is>
      </c>
      <c r="I8135" t="inlineStr">
        <is>
          <t>de</t>
        </is>
      </c>
      <c r="J8135" t="b">
        <v>1</v>
      </c>
      <c r="K8135" t="inlineStr">
        <is>
          <t>66234e6a8e24ceef8b6cce5d82eae61e</t>
        </is>
      </c>
      <c r="L8135" t="inlineStr">
        <is>
          <t>66234e6a8e24ceef8b6cce5d82eae61e</t>
        </is>
      </c>
      <c r="M8135" t="n">
        <v>380</v>
      </c>
      <c r="N8135" t="n">
        <v>380</v>
      </c>
    </row>
    <row r="8136">
      <c r="A8136" t="n">
        <v>63</v>
      </c>
      <c r="B8136" s="2" t="n">
        <v>44311</v>
      </c>
      <c r="C8136" t="n">
        <v>3363</v>
      </c>
      <c r="D8136" t="inlineStr">
        <is>
          <t>Befürworten Sie das Bauvorhaben einer Dreifachturnhalle beim Schulhaus Kleinholz?</t>
        </is>
      </c>
      <c r="E8136" t="inlineStr">
        <is>
          <t>options4</t>
        </is>
      </c>
      <c r="F8136" t="n">
        <v>5476</v>
      </c>
      <c r="G8136" t="inlineStr">
        <is>
          <t>Stadtentwicklung</t>
        </is>
      </c>
      <c r="H8136" t="inlineStr">
        <is>
          <t>Q01065</t>
        </is>
      </c>
      <c r="I8136" t="inlineStr">
        <is>
          <t>de</t>
        </is>
      </c>
      <c r="J8136" t="b">
        <v>1</v>
      </c>
      <c r="K8136" t="inlineStr">
        <is>
          <t>66234e6a8e24ceef8b6cce5d82eae61e</t>
        </is>
      </c>
      <c r="L8136" t="inlineStr">
        <is>
          <t>66234e6a8e24ceef8b6cce5d82eae61e</t>
        </is>
      </c>
      <c r="M8136" t="n">
        <v>380</v>
      </c>
      <c r="N8136" t="n">
        <v>380</v>
      </c>
    </row>
    <row r="8138">
      <c r="A8138" s="1">
        <f>== Cluster 379 – 2 Fragen – alle Fragen identisch ===</f>
        <v/>
      </c>
      <c r="B8138" s="1" t="n"/>
      <c r="C8138" s="1" t="n"/>
      <c r="D8138" s="1" t="n"/>
      <c r="E8138" s="1" t="n"/>
      <c r="F8138" s="1" t="n"/>
      <c r="G8138" s="1" t="n"/>
      <c r="H8138" s="1" t="n"/>
      <c r="I8138" s="1" t="n"/>
      <c r="J8138" s="1" t="n"/>
      <c r="K8138" s="1" t="n"/>
      <c r="L8138" s="1" t="n"/>
      <c r="M8138" s="1" t="n"/>
      <c r="N8138" s="1" t="n"/>
    </row>
    <row r="8139">
      <c r="A8139" t="inlineStr">
        <is>
          <t>ID_Wahl</t>
        </is>
      </c>
      <c r="B8139" t="inlineStr">
        <is>
          <t>Datum</t>
        </is>
      </c>
      <c r="C8139" t="inlineStr">
        <is>
          <t>Frage_ID</t>
        </is>
      </c>
      <c r="D8139" t="inlineStr">
        <is>
          <t>Frage_Text</t>
        </is>
      </c>
      <c r="E8139" t="inlineStr">
        <is>
          <t>Frage_Typ</t>
        </is>
      </c>
      <c r="F8139" t="inlineStr">
        <is>
          <t>Bereich_ID</t>
        </is>
      </c>
      <c r="G8139" t="inlineStr">
        <is>
          <t>Bereich</t>
        </is>
      </c>
      <c r="H8139" t="inlineStr">
        <is>
          <t>ID_gesamt</t>
        </is>
      </c>
      <c r="I8139" t="inlineStr">
        <is>
          <t>Sprache</t>
        </is>
      </c>
      <c r="J8139" t="inlineStr">
        <is>
          <t>Duplikat</t>
        </is>
      </c>
      <c r="K8139" t="inlineStr">
        <is>
          <t>Frage_Hash</t>
        </is>
      </c>
      <c r="L8139" t="inlineStr">
        <is>
          <t>Duplikat_Gruppe</t>
        </is>
      </c>
      <c r="M8139" t="inlineStr">
        <is>
          <t>Cluster_Duplikate</t>
        </is>
      </c>
      <c r="N8139" t="inlineStr">
        <is>
          <t>Cluster_Final</t>
        </is>
      </c>
    </row>
    <row r="8140">
      <c r="A8140" t="n">
        <v>71</v>
      </c>
      <c r="B8140" s="2" t="n">
        <v>44311</v>
      </c>
      <c r="C8140" t="n">
        <v>3361</v>
      </c>
      <c r="D8140" t="inlineStr">
        <is>
          <t>Braucht es in der Stadt Olten zusätzliche Massnahmen für den motorisierten Individualverkehr (z.B. grösseres Parkplatzangebot, verbesserter Verkehrsfluss)?</t>
        </is>
      </c>
      <c r="E8140" t="inlineStr">
        <is>
          <t>options4</t>
        </is>
      </c>
      <c r="F8140" t="n">
        <v>5094</v>
      </c>
      <c r="G8140" t="inlineStr">
        <is>
          <t>Umwelt, Verkehr &amp; Energie</t>
        </is>
      </c>
      <c r="H8140" t="inlineStr">
        <is>
          <t>Q01008</t>
        </is>
      </c>
      <c r="I8140" t="inlineStr">
        <is>
          <t>de</t>
        </is>
      </c>
      <c r="J8140" t="b">
        <v>1</v>
      </c>
      <c r="K8140" t="inlineStr">
        <is>
          <t>e92081312fff6142f8322e30593a0d7c</t>
        </is>
      </c>
      <c r="L8140" t="inlineStr">
        <is>
          <t>e92081312fff6142f8322e30593a0d7c</t>
        </is>
      </c>
      <c r="M8140" t="n">
        <v>379</v>
      </c>
      <c r="N8140" t="n">
        <v>379</v>
      </c>
    </row>
    <row r="8141">
      <c r="A8141" t="n">
        <v>63</v>
      </c>
      <c r="B8141" s="2" t="n">
        <v>44311</v>
      </c>
      <c r="C8141" t="n">
        <v>3360</v>
      </c>
      <c r="D8141" t="inlineStr">
        <is>
          <t>Braucht es in der Stadt Olten zusätzliche Massnahmen für den motorisierten Individualverkehr (z.B. grösseres Parkplatzangebot, verbesserter Verkehrsfluss)?</t>
        </is>
      </c>
      <c r="E8141" t="inlineStr">
        <is>
          <t>options4</t>
        </is>
      </c>
      <c r="F8141" t="n">
        <v>5092</v>
      </c>
      <c r="G8141" t="inlineStr">
        <is>
          <t>Umwelt, Verkehr &amp; Energie</t>
        </is>
      </c>
      <c r="H8141" t="inlineStr">
        <is>
          <t>Q01064</t>
        </is>
      </c>
      <c r="I8141" t="inlineStr">
        <is>
          <t>de</t>
        </is>
      </c>
      <c r="J8141" t="b">
        <v>1</v>
      </c>
      <c r="K8141" t="inlineStr">
        <is>
          <t>e92081312fff6142f8322e30593a0d7c</t>
        </is>
      </c>
      <c r="L8141" t="inlineStr">
        <is>
          <t>e92081312fff6142f8322e30593a0d7c</t>
        </is>
      </c>
      <c r="M8141" t="n">
        <v>379</v>
      </c>
      <c r="N8141" t="n">
        <v>379</v>
      </c>
    </row>
    <row r="8143">
      <c r="A8143" s="1">
        <f>== Cluster 378 – 2 Fragen – alle Fragen identisch ===</f>
        <v/>
      </c>
      <c r="B8143" s="1" t="n"/>
      <c r="C8143" s="1" t="n"/>
      <c r="D8143" s="1" t="n"/>
      <c r="E8143" s="1" t="n"/>
      <c r="F8143" s="1" t="n"/>
      <c r="G8143" s="1" t="n"/>
      <c r="H8143" s="1" t="n"/>
      <c r="I8143" s="1" t="n"/>
      <c r="J8143" s="1" t="n"/>
      <c r="K8143" s="1" t="n"/>
      <c r="L8143" s="1" t="n"/>
      <c r="M8143" s="1" t="n"/>
      <c r="N8143" s="1" t="n"/>
    </row>
    <row r="8144">
      <c r="A8144" t="inlineStr">
        <is>
          <t>ID_Wahl</t>
        </is>
      </c>
      <c r="B8144" t="inlineStr">
        <is>
          <t>Datum</t>
        </is>
      </c>
      <c r="C8144" t="inlineStr">
        <is>
          <t>Frage_ID</t>
        </is>
      </c>
      <c r="D8144" t="inlineStr">
        <is>
          <t>Frage_Text</t>
        </is>
      </c>
      <c r="E8144" t="inlineStr">
        <is>
          <t>Frage_Typ</t>
        </is>
      </c>
      <c r="F8144" t="inlineStr">
        <is>
          <t>Bereich_ID</t>
        </is>
      </c>
      <c r="G8144" t="inlineStr">
        <is>
          <t>Bereich</t>
        </is>
      </c>
      <c r="H8144" t="inlineStr">
        <is>
          <t>ID_gesamt</t>
        </is>
      </c>
      <c r="I8144" t="inlineStr">
        <is>
          <t>Sprache</t>
        </is>
      </c>
      <c r="J8144" t="inlineStr">
        <is>
          <t>Duplikat</t>
        </is>
      </c>
      <c r="K8144" t="inlineStr">
        <is>
          <t>Frage_Hash</t>
        </is>
      </c>
      <c r="L8144" t="inlineStr">
        <is>
          <t>Duplikat_Gruppe</t>
        </is>
      </c>
      <c r="M8144" t="inlineStr">
        <is>
          <t>Cluster_Duplikate</t>
        </is>
      </c>
      <c r="N8144" t="inlineStr">
        <is>
          <t>Cluster_Final</t>
        </is>
      </c>
    </row>
    <row r="8145">
      <c r="A8145" t="n">
        <v>71</v>
      </c>
      <c r="B8145" s="2" t="n">
        <v>44311</v>
      </c>
      <c r="C8145" t="n">
        <v>3358</v>
      </c>
      <c r="D8145" t="inlineStr">
        <is>
          <t>Soll die Stadt Massnahmen ergreifen, um den Langsamverkehr (Velo- und Fussverkehr) gegenüber dem motorisierten Verkehr stärker zu fördern?</t>
        </is>
      </c>
      <c r="E8145" t="inlineStr">
        <is>
          <t>options4</t>
        </is>
      </c>
      <c r="F8145" t="n">
        <v>5094</v>
      </c>
      <c r="G8145" t="inlineStr">
        <is>
          <t>Umwelt, Verkehr &amp; Energie</t>
        </is>
      </c>
      <c r="H8145" t="inlineStr">
        <is>
          <t>Q01007</t>
        </is>
      </c>
      <c r="I8145" t="inlineStr">
        <is>
          <t>de</t>
        </is>
      </c>
      <c r="J8145" t="b">
        <v>1</v>
      </c>
      <c r="K8145" t="inlineStr">
        <is>
          <t>a1f10c165816f0fa1f589227ea21a39b</t>
        </is>
      </c>
      <c r="L8145" t="inlineStr">
        <is>
          <t>a1f10c165816f0fa1f589227ea21a39b</t>
        </is>
      </c>
      <c r="M8145" t="n">
        <v>378</v>
      </c>
      <c r="N8145" t="n">
        <v>378</v>
      </c>
    </row>
    <row r="8146">
      <c r="A8146" t="n">
        <v>63</v>
      </c>
      <c r="B8146" s="2" t="n">
        <v>44311</v>
      </c>
      <c r="C8146" t="n">
        <v>3357</v>
      </c>
      <c r="D8146" t="inlineStr">
        <is>
          <t>Soll die Stadt Massnahmen ergreifen, um den Langsamverkehr (Velo- und Fussverkehr) gegenüber dem motorisierten Verkehr stärker zu fördern?</t>
        </is>
      </c>
      <c r="E8146" t="inlineStr">
        <is>
          <t>options4</t>
        </is>
      </c>
      <c r="F8146" t="n">
        <v>5092</v>
      </c>
      <c r="G8146" t="inlineStr">
        <is>
          <t>Umwelt, Verkehr &amp; Energie</t>
        </is>
      </c>
      <c r="H8146" t="inlineStr">
        <is>
          <t>Q01063</t>
        </is>
      </c>
      <c r="I8146" t="inlineStr">
        <is>
          <t>de</t>
        </is>
      </c>
      <c r="J8146" t="b">
        <v>1</v>
      </c>
      <c r="K8146" t="inlineStr">
        <is>
          <t>a1f10c165816f0fa1f589227ea21a39b</t>
        </is>
      </c>
      <c r="L8146" t="inlineStr">
        <is>
          <t>a1f10c165816f0fa1f589227ea21a39b</t>
        </is>
      </c>
      <c r="M8146" t="n">
        <v>378</v>
      </c>
      <c r="N8146" t="n">
        <v>378</v>
      </c>
    </row>
    <row r="8148">
      <c r="A8148" s="1">
        <f>== Cluster 377 – 2 Fragen – alle Fragen identisch ===</f>
        <v/>
      </c>
      <c r="B8148" s="1" t="n"/>
      <c r="C8148" s="1" t="n"/>
      <c r="D8148" s="1" t="n"/>
      <c r="E8148" s="1" t="n"/>
      <c r="F8148" s="1" t="n"/>
      <c r="G8148" s="1" t="n"/>
      <c r="H8148" s="1" t="n"/>
      <c r="I8148" s="1" t="n"/>
      <c r="J8148" s="1" t="n"/>
      <c r="K8148" s="1" t="n"/>
      <c r="L8148" s="1" t="n"/>
      <c r="M8148" s="1" t="n"/>
      <c r="N8148" s="1" t="n"/>
    </row>
    <row r="8149">
      <c r="A8149" t="inlineStr">
        <is>
          <t>ID_Wahl</t>
        </is>
      </c>
      <c r="B8149" t="inlineStr">
        <is>
          <t>Datum</t>
        </is>
      </c>
      <c r="C8149" t="inlineStr">
        <is>
          <t>Frage_ID</t>
        </is>
      </c>
      <c r="D8149" t="inlineStr">
        <is>
          <t>Frage_Text</t>
        </is>
      </c>
      <c r="E8149" t="inlineStr">
        <is>
          <t>Frage_Typ</t>
        </is>
      </c>
      <c r="F8149" t="inlineStr">
        <is>
          <t>Bereich_ID</t>
        </is>
      </c>
      <c r="G8149" t="inlineStr">
        <is>
          <t>Bereich</t>
        </is>
      </c>
      <c r="H8149" t="inlineStr">
        <is>
          <t>ID_gesamt</t>
        </is>
      </c>
      <c r="I8149" t="inlineStr">
        <is>
          <t>Sprache</t>
        </is>
      </c>
      <c r="J8149" t="inlineStr">
        <is>
          <t>Duplikat</t>
        </is>
      </c>
      <c r="K8149" t="inlineStr">
        <is>
          <t>Frage_Hash</t>
        </is>
      </c>
      <c r="L8149" t="inlineStr">
        <is>
          <t>Duplikat_Gruppe</t>
        </is>
      </c>
      <c r="M8149" t="inlineStr">
        <is>
          <t>Cluster_Duplikate</t>
        </is>
      </c>
      <c r="N8149" t="inlineStr">
        <is>
          <t>Cluster_Final</t>
        </is>
      </c>
    </row>
    <row r="8150">
      <c r="A8150" t="n">
        <v>71</v>
      </c>
      <c r="B8150" s="2" t="n">
        <v>44311</v>
      </c>
      <c r="C8150" t="n">
        <v>3355</v>
      </c>
      <c r="D8150" t="inlineStr">
        <is>
          <t>Soll die Stadt Olten auf innerstädtischem Gebiet stärker begrünt werden (z.B. mehr Rasenflächen, Bäume und Bepflanzungen)?</t>
        </is>
      </c>
      <c r="E8150" t="inlineStr">
        <is>
          <t>options4</t>
        </is>
      </c>
      <c r="F8150" t="n">
        <v>5094</v>
      </c>
      <c r="G8150" t="inlineStr">
        <is>
          <t>Umwelt, Verkehr &amp; Energie</t>
        </is>
      </c>
      <c r="H8150" t="inlineStr">
        <is>
          <t>Q01006</t>
        </is>
      </c>
      <c r="I8150" t="inlineStr">
        <is>
          <t>de</t>
        </is>
      </c>
      <c r="J8150" t="b">
        <v>1</v>
      </c>
      <c r="K8150" t="inlineStr">
        <is>
          <t>007c98e75c5b97e8a468ed2778c1bdcf</t>
        </is>
      </c>
      <c r="L8150" t="inlineStr">
        <is>
          <t>007c98e75c5b97e8a468ed2778c1bdcf</t>
        </is>
      </c>
      <c r="M8150" t="n">
        <v>377</v>
      </c>
      <c r="N8150" t="n">
        <v>377</v>
      </c>
    </row>
    <row r="8151">
      <c r="A8151" t="n">
        <v>63</v>
      </c>
      <c r="B8151" s="2" t="n">
        <v>44311</v>
      </c>
      <c r="C8151" t="n">
        <v>3354</v>
      </c>
      <c r="D8151" t="inlineStr">
        <is>
          <t>Soll die Stadt Olten auf innerstädtischem Gebiet stärker begrünt werden (z.B. mehr Rasenflächen, Bäume und Bepflanzungen)?</t>
        </is>
      </c>
      <c r="E8151" t="inlineStr">
        <is>
          <t>options4</t>
        </is>
      </c>
      <c r="F8151" t="n">
        <v>5092</v>
      </c>
      <c r="G8151" t="inlineStr">
        <is>
          <t>Umwelt, Verkehr &amp; Energie</t>
        </is>
      </c>
      <c r="H8151" t="inlineStr">
        <is>
          <t>Q01062</t>
        </is>
      </c>
      <c r="I8151" t="inlineStr">
        <is>
          <t>de</t>
        </is>
      </c>
      <c r="J8151" t="b">
        <v>1</v>
      </c>
      <c r="K8151" t="inlineStr">
        <is>
          <t>007c98e75c5b97e8a468ed2778c1bdcf</t>
        </is>
      </c>
      <c r="L8151" t="inlineStr">
        <is>
          <t>007c98e75c5b97e8a468ed2778c1bdcf</t>
        </is>
      </c>
      <c r="M8151" t="n">
        <v>377</v>
      </c>
      <c r="N8151" t="n">
        <v>377</v>
      </c>
    </row>
    <row r="8153">
      <c r="A8153" s="1">
        <f>== Cluster 376 – 2 Fragen – alle Fragen identisch ===</f>
        <v/>
      </c>
      <c r="B8153" s="1" t="n"/>
      <c r="C8153" s="1" t="n"/>
      <c r="D8153" s="1" t="n"/>
      <c r="E8153" s="1" t="n"/>
      <c r="F8153" s="1" t="n"/>
      <c r="G8153" s="1" t="n"/>
      <c r="H8153" s="1" t="n"/>
      <c r="I8153" s="1" t="n"/>
      <c r="J8153" s="1" t="n"/>
      <c r="K8153" s="1" t="n"/>
      <c r="L8153" s="1" t="n"/>
      <c r="M8153" s="1" t="n"/>
      <c r="N8153" s="1" t="n"/>
    </row>
    <row r="8154">
      <c r="A8154" t="inlineStr">
        <is>
          <t>ID_Wahl</t>
        </is>
      </c>
      <c r="B8154" t="inlineStr">
        <is>
          <t>Datum</t>
        </is>
      </c>
      <c r="C8154" t="inlineStr">
        <is>
          <t>Frage_ID</t>
        </is>
      </c>
      <c r="D8154" t="inlineStr">
        <is>
          <t>Frage_Text</t>
        </is>
      </c>
      <c r="E8154" t="inlineStr">
        <is>
          <t>Frage_Typ</t>
        </is>
      </c>
      <c r="F8154" t="inlineStr">
        <is>
          <t>Bereich_ID</t>
        </is>
      </c>
      <c r="G8154" t="inlineStr">
        <is>
          <t>Bereich</t>
        </is>
      </c>
      <c r="H8154" t="inlineStr">
        <is>
          <t>ID_gesamt</t>
        </is>
      </c>
      <c r="I8154" t="inlineStr">
        <is>
          <t>Sprache</t>
        </is>
      </c>
      <c r="J8154" t="inlineStr">
        <is>
          <t>Duplikat</t>
        </is>
      </c>
      <c r="K8154" t="inlineStr">
        <is>
          <t>Frage_Hash</t>
        </is>
      </c>
      <c r="L8154" t="inlineStr">
        <is>
          <t>Duplikat_Gruppe</t>
        </is>
      </c>
      <c r="M8154" t="inlineStr">
        <is>
          <t>Cluster_Duplikate</t>
        </is>
      </c>
      <c r="N8154" t="inlineStr">
        <is>
          <t>Cluster_Final</t>
        </is>
      </c>
    </row>
    <row r="8155">
      <c r="A8155" t="n">
        <v>71</v>
      </c>
      <c r="B8155" s="2" t="n">
        <v>44311</v>
      </c>
      <c r="C8155" t="n">
        <v>3352</v>
      </c>
      <c r="D8155" t="inlineStr">
        <is>
          <t>Befürworten Sie die vom Stadtrat beschlossenen strengeren Massnahmen zugunsten des Klimaschutzes (Strategie für Netto-Null Treibhausgasemissionen bis 2040 statt 2050)?</t>
        </is>
      </c>
      <c r="E8155" t="inlineStr">
        <is>
          <t>options4</t>
        </is>
      </c>
      <c r="F8155" t="n">
        <v>5094</v>
      </c>
      <c r="G8155" t="inlineStr">
        <is>
          <t>Umwelt, Verkehr &amp; Energie</t>
        </is>
      </c>
      <c r="H8155" t="inlineStr">
        <is>
          <t>Q01005</t>
        </is>
      </c>
      <c r="I8155" t="inlineStr">
        <is>
          <t>de</t>
        </is>
      </c>
      <c r="J8155" t="b">
        <v>1</v>
      </c>
      <c r="K8155" t="inlineStr">
        <is>
          <t>0279012c70e704e3ffb4d58f3f7e579e</t>
        </is>
      </c>
      <c r="L8155" t="inlineStr">
        <is>
          <t>0279012c70e704e3ffb4d58f3f7e579e</t>
        </is>
      </c>
      <c r="M8155" t="n">
        <v>376</v>
      </c>
      <c r="N8155" t="n">
        <v>376</v>
      </c>
    </row>
    <row r="8156">
      <c r="A8156" t="n">
        <v>63</v>
      </c>
      <c r="B8156" s="2" t="n">
        <v>44311</v>
      </c>
      <c r="C8156" t="n">
        <v>3351</v>
      </c>
      <c r="D8156" t="inlineStr">
        <is>
          <t>Befürworten Sie die vom Stadtrat beschlossenen strengeren Massnahmen zugunsten des Klimaschutzes (Strategie für Netto-Null Treibhausgasemissionen bis 2040 statt 2050)?</t>
        </is>
      </c>
      <c r="E8156" t="inlineStr">
        <is>
          <t>options4</t>
        </is>
      </c>
      <c r="F8156" t="n">
        <v>5092</v>
      </c>
      <c r="G8156" t="inlineStr">
        <is>
          <t>Umwelt, Verkehr &amp; Energie</t>
        </is>
      </c>
      <c r="H8156" t="inlineStr">
        <is>
          <t>Q01061</t>
        </is>
      </c>
      <c r="I8156" t="inlineStr">
        <is>
          <t>de</t>
        </is>
      </c>
      <c r="J8156" t="b">
        <v>1</v>
      </c>
      <c r="K8156" t="inlineStr">
        <is>
          <t>0279012c70e704e3ffb4d58f3f7e579e</t>
        </is>
      </c>
      <c r="L8156" t="inlineStr">
        <is>
          <t>0279012c70e704e3ffb4d58f3f7e579e</t>
        </is>
      </c>
      <c r="M8156" t="n">
        <v>376</v>
      </c>
      <c r="N8156" t="n">
        <v>376</v>
      </c>
    </row>
    <row r="8158">
      <c r="A8158" s="1">
        <f>== Cluster 375 – 2 Fragen – alle Fragen identisch ===</f>
        <v/>
      </c>
      <c r="B8158" s="1" t="n"/>
      <c r="C8158" s="1" t="n"/>
      <c r="D8158" s="1" t="n"/>
      <c r="E8158" s="1" t="n"/>
      <c r="F8158" s="1" t="n"/>
      <c r="G8158" s="1" t="n"/>
      <c r="H8158" s="1" t="n"/>
      <c r="I8158" s="1" t="n"/>
      <c r="J8158" s="1" t="n"/>
      <c r="K8158" s="1" t="n"/>
      <c r="L8158" s="1" t="n"/>
      <c r="M8158" s="1" t="n"/>
      <c r="N8158" s="1" t="n"/>
    </row>
    <row r="8159">
      <c r="A8159" t="inlineStr">
        <is>
          <t>ID_Wahl</t>
        </is>
      </c>
      <c r="B8159" t="inlineStr">
        <is>
          <t>Datum</t>
        </is>
      </c>
      <c r="C8159" t="inlineStr">
        <is>
          <t>Frage_ID</t>
        </is>
      </c>
      <c r="D8159" t="inlineStr">
        <is>
          <t>Frage_Text</t>
        </is>
      </c>
      <c r="E8159" t="inlineStr">
        <is>
          <t>Frage_Typ</t>
        </is>
      </c>
      <c r="F8159" t="inlineStr">
        <is>
          <t>Bereich_ID</t>
        </is>
      </c>
      <c r="G8159" t="inlineStr">
        <is>
          <t>Bereich</t>
        </is>
      </c>
      <c r="H8159" t="inlineStr">
        <is>
          <t>ID_gesamt</t>
        </is>
      </c>
      <c r="I8159" t="inlineStr">
        <is>
          <t>Sprache</t>
        </is>
      </c>
      <c r="J8159" t="inlineStr">
        <is>
          <t>Duplikat</t>
        </is>
      </c>
      <c r="K8159" t="inlineStr">
        <is>
          <t>Frage_Hash</t>
        </is>
      </c>
      <c r="L8159" t="inlineStr">
        <is>
          <t>Duplikat_Gruppe</t>
        </is>
      </c>
      <c r="M8159" t="inlineStr">
        <is>
          <t>Cluster_Duplikate</t>
        </is>
      </c>
      <c r="N8159" t="inlineStr">
        <is>
          <t>Cluster_Final</t>
        </is>
      </c>
    </row>
    <row r="8160">
      <c r="A8160" t="n">
        <v>71</v>
      </c>
      <c r="B8160" s="2" t="n">
        <v>44311</v>
      </c>
      <c r="C8160" t="n">
        <v>3349</v>
      </c>
      <c r="D8160" t="inlineStr">
        <is>
          <t>Soll die Stadt Olten ein flächendeckendes Glasfasernetz (Datenübertragung) aufbauen lassen?</t>
        </is>
      </c>
      <c r="E8160" t="inlineStr">
        <is>
          <t>options4</t>
        </is>
      </c>
      <c r="F8160" t="n">
        <v>4583</v>
      </c>
      <c r="G8160" t="inlineStr">
        <is>
          <t>Wirtschaft &amp; Arbeit</t>
        </is>
      </c>
      <c r="H8160" t="inlineStr">
        <is>
          <t>Q01004</t>
        </is>
      </c>
      <c r="I8160" t="inlineStr">
        <is>
          <t>de</t>
        </is>
      </c>
      <c r="J8160" t="b">
        <v>1</v>
      </c>
      <c r="K8160" t="inlineStr">
        <is>
          <t>686123ffc08ac2f642a243d0b6339250</t>
        </is>
      </c>
      <c r="L8160" t="inlineStr">
        <is>
          <t>686123ffc08ac2f642a243d0b6339250</t>
        </is>
      </c>
      <c r="M8160" t="n">
        <v>375</v>
      </c>
      <c r="N8160" t="n">
        <v>375</v>
      </c>
    </row>
    <row r="8161">
      <c r="A8161" t="n">
        <v>63</v>
      </c>
      <c r="B8161" s="2" t="n">
        <v>44311</v>
      </c>
      <c r="C8161" t="n">
        <v>3348</v>
      </c>
      <c r="D8161" t="inlineStr">
        <is>
          <t>Soll die Stadt Olten ein flächendeckendes Glasfasernetz (Datenübertragung) aufbauen lassen?</t>
        </is>
      </c>
      <c r="E8161" t="inlineStr">
        <is>
          <t>options4</t>
        </is>
      </c>
      <c r="F8161" t="n">
        <v>4575</v>
      </c>
      <c r="G8161" t="inlineStr">
        <is>
          <t>Wirtschaft &amp; Arbeit</t>
        </is>
      </c>
      <c r="H8161" t="inlineStr">
        <is>
          <t>Q01060</t>
        </is>
      </c>
      <c r="I8161" t="inlineStr">
        <is>
          <t>de</t>
        </is>
      </c>
      <c r="J8161" t="b">
        <v>1</v>
      </c>
      <c r="K8161" t="inlineStr">
        <is>
          <t>686123ffc08ac2f642a243d0b6339250</t>
        </is>
      </c>
      <c r="L8161" t="inlineStr">
        <is>
          <t>686123ffc08ac2f642a243d0b6339250</t>
        </is>
      </c>
      <c r="M8161" t="n">
        <v>375</v>
      </c>
      <c r="N8161" t="n">
        <v>375</v>
      </c>
    </row>
    <row r="8163">
      <c r="A8163" s="1">
        <f>== Cluster 374 – 2 Fragen – alle Fragen identisch ===</f>
        <v/>
      </c>
      <c r="B8163" s="1" t="n"/>
      <c r="C8163" s="1" t="n"/>
      <c r="D8163" s="1" t="n"/>
      <c r="E8163" s="1" t="n"/>
      <c r="F8163" s="1" t="n"/>
      <c r="G8163" s="1" t="n"/>
      <c r="H8163" s="1" t="n"/>
      <c r="I8163" s="1" t="n"/>
      <c r="J8163" s="1" t="n"/>
      <c r="K8163" s="1" t="n"/>
      <c r="L8163" s="1" t="n"/>
      <c r="M8163" s="1" t="n"/>
      <c r="N8163" s="1" t="n"/>
    </row>
    <row r="8164">
      <c r="A8164" t="inlineStr">
        <is>
          <t>ID_Wahl</t>
        </is>
      </c>
      <c r="B8164" t="inlineStr">
        <is>
          <t>Datum</t>
        </is>
      </c>
      <c r="C8164" t="inlineStr">
        <is>
          <t>Frage_ID</t>
        </is>
      </c>
      <c r="D8164" t="inlineStr">
        <is>
          <t>Frage_Text</t>
        </is>
      </c>
      <c r="E8164" t="inlineStr">
        <is>
          <t>Frage_Typ</t>
        </is>
      </c>
      <c r="F8164" t="inlineStr">
        <is>
          <t>Bereich_ID</t>
        </is>
      </c>
      <c r="G8164" t="inlineStr">
        <is>
          <t>Bereich</t>
        </is>
      </c>
      <c r="H8164" t="inlineStr">
        <is>
          <t>ID_gesamt</t>
        </is>
      </c>
      <c r="I8164" t="inlineStr">
        <is>
          <t>Sprache</t>
        </is>
      </c>
      <c r="J8164" t="inlineStr">
        <is>
          <t>Duplikat</t>
        </is>
      </c>
      <c r="K8164" t="inlineStr">
        <is>
          <t>Frage_Hash</t>
        </is>
      </c>
      <c r="L8164" t="inlineStr">
        <is>
          <t>Duplikat_Gruppe</t>
        </is>
      </c>
      <c r="M8164" t="inlineStr">
        <is>
          <t>Cluster_Duplikate</t>
        </is>
      </c>
      <c r="N8164" t="inlineStr">
        <is>
          <t>Cluster_Final</t>
        </is>
      </c>
    </row>
    <row r="8165">
      <c r="A8165" t="n">
        <v>71</v>
      </c>
      <c r="B8165" s="2" t="n">
        <v>44311</v>
      </c>
      <c r="C8165" t="n">
        <v>3346</v>
      </c>
      <c r="D8165" t="inlineStr">
        <is>
          <t>Soll die Stadt lokale Unternehmen, welche durch die Coronavirus-Pandemie besonders betroffen sind, zusätzlich finanziell unterstützen (z.B. Eventorganisationsunternehmen, Bars, Clubs)?</t>
        </is>
      </c>
      <c r="E8165" t="inlineStr">
        <is>
          <t>options4</t>
        </is>
      </c>
      <c r="F8165" t="n">
        <v>4583</v>
      </c>
      <c r="G8165" t="inlineStr">
        <is>
          <t>Wirtschaft &amp; Arbeit</t>
        </is>
      </c>
      <c r="H8165" t="inlineStr">
        <is>
          <t>Q01003</t>
        </is>
      </c>
      <c r="I8165" t="inlineStr">
        <is>
          <t>de</t>
        </is>
      </c>
      <c r="J8165" t="b">
        <v>1</v>
      </c>
      <c r="K8165" t="inlineStr">
        <is>
          <t>cb3d03abaea36e96534f078d32287126</t>
        </is>
      </c>
      <c r="L8165" t="inlineStr">
        <is>
          <t>cb3d03abaea36e96534f078d32287126</t>
        </is>
      </c>
      <c r="M8165" t="n">
        <v>374</v>
      </c>
      <c r="N8165" t="n">
        <v>374</v>
      </c>
    </row>
    <row r="8166">
      <c r="A8166" t="n">
        <v>63</v>
      </c>
      <c r="B8166" s="2" t="n">
        <v>44311</v>
      </c>
      <c r="C8166" t="n">
        <v>3345</v>
      </c>
      <c r="D8166" t="inlineStr">
        <is>
          <t>Soll die Stadt lokale Unternehmen, welche durch die Coronavirus-Pandemie besonders betroffen sind, zusätzlich finanziell unterstützen (z.B. Eventorganisationsunternehmen, Bars, Clubs)?</t>
        </is>
      </c>
      <c r="E8166" t="inlineStr">
        <is>
          <t>options4</t>
        </is>
      </c>
      <c r="F8166" t="n">
        <v>4575</v>
      </c>
      <c r="G8166" t="inlineStr">
        <is>
          <t>Wirtschaft &amp; Arbeit</t>
        </is>
      </c>
      <c r="H8166" t="inlineStr">
        <is>
          <t>Q01059</t>
        </is>
      </c>
      <c r="I8166" t="inlineStr">
        <is>
          <t>de</t>
        </is>
      </c>
      <c r="J8166" t="b">
        <v>1</v>
      </c>
      <c r="K8166" t="inlineStr">
        <is>
          <t>cb3d03abaea36e96534f078d32287126</t>
        </is>
      </c>
      <c r="L8166" t="inlineStr">
        <is>
          <t>cb3d03abaea36e96534f078d32287126</t>
        </is>
      </c>
      <c r="M8166" t="n">
        <v>374</v>
      </c>
      <c r="N8166" t="n">
        <v>374</v>
      </c>
    </row>
    <row r="8168">
      <c r="A8168" s="1">
        <f>== Cluster 373 – 2 Fragen – alle Fragen identisch ===</f>
        <v/>
      </c>
      <c r="B8168" s="1" t="n"/>
      <c r="C8168" s="1" t="n"/>
      <c r="D8168" s="1" t="n"/>
      <c r="E8168" s="1" t="n"/>
      <c r="F8168" s="1" t="n"/>
      <c r="G8168" s="1" t="n"/>
      <c r="H8168" s="1" t="n"/>
      <c r="I8168" s="1" t="n"/>
      <c r="J8168" s="1" t="n"/>
      <c r="K8168" s="1" t="n"/>
      <c r="L8168" s="1" t="n"/>
      <c r="M8168" s="1" t="n"/>
      <c r="N8168" s="1" t="n"/>
    </row>
    <row r="8169">
      <c r="A8169" t="inlineStr">
        <is>
          <t>ID_Wahl</t>
        </is>
      </c>
      <c r="B8169" t="inlineStr">
        <is>
          <t>Datum</t>
        </is>
      </c>
      <c r="C8169" t="inlineStr">
        <is>
          <t>Frage_ID</t>
        </is>
      </c>
      <c r="D8169" t="inlineStr">
        <is>
          <t>Frage_Text</t>
        </is>
      </c>
      <c r="E8169" t="inlineStr">
        <is>
          <t>Frage_Typ</t>
        </is>
      </c>
      <c r="F8169" t="inlineStr">
        <is>
          <t>Bereich_ID</t>
        </is>
      </c>
      <c r="G8169" t="inlineStr">
        <is>
          <t>Bereich</t>
        </is>
      </c>
      <c r="H8169" t="inlineStr">
        <is>
          <t>ID_gesamt</t>
        </is>
      </c>
      <c r="I8169" t="inlineStr">
        <is>
          <t>Sprache</t>
        </is>
      </c>
      <c r="J8169" t="inlineStr">
        <is>
          <t>Duplikat</t>
        </is>
      </c>
      <c r="K8169" t="inlineStr">
        <is>
          <t>Frage_Hash</t>
        </is>
      </c>
      <c r="L8169" t="inlineStr">
        <is>
          <t>Duplikat_Gruppe</t>
        </is>
      </c>
      <c r="M8169" t="inlineStr">
        <is>
          <t>Cluster_Duplikate</t>
        </is>
      </c>
      <c r="N8169" t="inlineStr">
        <is>
          <t>Cluster_Final</t>
        </is>
      </c>
    </row>
    <row r="8170">
      <c r="A8170" t="n">
        <v>71</v>
      </c>
      <c r="B8170" s="2" t="n">
        <v>44311</v>
      </c>
      <c r="C8170" t="n">
        <v>3343</v>
      </c>
      <c r="D8170" t="inlineStr">
        <is>
          <t>Soll die Stadt Olten bei der Besetzung von Kaderstellen in der Verwaltung Frauen stärker berücksichtigen?</t>
        </is>
      </c>
      <c r="E8170" t="inlineStr">
        <is>
          <t>options4</t>
        </is>
      </c>
      <c r="F8170" t="n">
        <v>4583</v>
      </c>
      <c r="G8170" t="inlineStr">
        <is>
          <t>Wirtschaft &amp; Arbeit</t>
        </is>
      </c>
      <c r="H8170" t="inlineStr">
        <is>
          <t>Q01002</t>
        </is>
      </c>
      <c r="I8170" t="inlineStr">
        <is>
          <t>de</t>
        </is>
      </c>
      <c r="J8170" t="b">
        <v>1</v>
      </c>
      <c r="K8170" t="inlineStr">
        <is>
          <t>69bb5a6aaa6eb8ae52cf02f734e003b5</t>
        </is>
      </c>
      <c r="L8170" t="inlineStr">
        <is>
          <t>69bb5a6aaa6eb8ae52cf02f734e003b5</t>
        </is>
      </c>
      <c r="M8170" t="n">
        <v>373</v>
      </c>
      <c r="N8170" t="n">
        <v>373</v>
      </c>
    </row>
    <row r="8171">
      <c r="A8171" t="n">
        <v>63</v>
      </c>
      <c r="B8171" s="2" t="n">
        <v>44311</v>
      </c>
      <c r="C8171" t="n">
        <v>3342</v>
      </c>
      <c r="D8171" t="inlineStr">
        <is>
          <t>Soll die Stadt Olten bei der Besetzung von Kaderstellen in der Verwaltung Frauen stärker berücksichtigen?</t>
        </is>
      </c>
      <c r="E8171" t="inlineStr">
        <is>
          <t>options4</t>
        </is>
      </c>
      <c r="F8171" t="n">
        <v>4575</v>
      </c>
      <c r="G8171" t="inlineStr">
        <is>
          <t>Wirtschaft &amp; Arbeit</t>
        </is>
      </c>
      <c r="H8171" t="inlineStr">
        <is>
          <t>Q01058</t>
        </is>
      </c>
      <c r="I8171" t="inlineStr">
        <is>
          <t>de</t>
        </is>
      </c>
      <c r="J8171" t="b">
        <v>1</v>
      </c>
      <c r="K8171" t="inlineStr">
        <is>
          <t>69bb5a6aaa6eb8ae52cf02f734e003b5</t>
        </is>
      </c>
      <c r="L8171" t="inlineStr">
        <is>
          <t>69bb5a6aaa6eb8ae52cf02f734e003b5</t>
        </is>
      </c>
      <c r="M8171" t="n">
        <v>373</v>
      </c>
      <c r="N8171" t="n">
        <v>373</v>
      </c>
    </row>
    <row r="8173">
      <c r="A8173" s="1">
        <f>== Cluster 372 – 2 Fragen – alle Fragen identisch ===</f>
        <v/>
      </c>
      <c r="B8173" s="1" t="n"/>
      <c r="C8173" s="1" t="n"/>
      <c r="D8173" s="1" t="n"/>
      <c r="E8173" s="1" t="n"/>
      <c r="F8173" s="1" t="n"/>
      <c r="G8173" s="1" t="n"/>
      <c r="H8173" s="1" t="n"/>
      <c r="I8173" s="1" t="n"/>
      <c r="J8173" s="1" t="n"/>
      <c r="K8173" s="1" t="n"/>
      <c r="L8173" s="1" t="n"/>
      <c r="M8173" s="1" t="n"/>
      <c r="N8173" s="1" t="n"/>
    </row>
    <row r="8174">
      <c r="A8174" t="inlineStr">
        <is>
          <t>ID_Wahl</t>
        </is>
      </c>
      <c r="B8174" t="inlineStr">
        <is>
          <t>Datum</t>
        </is>
      </c>
      <c r="C8174" t="inlineStr">
        <is>
          <t>Frage_ID</t>
        </is>
      </c>
      <c r="D8174" t="inlineStr">
        <is>
          <t>Frage_Text</t>
        </is>
      </c>
      <c r="E8174" t="inlineStr">
        <is>
          <t>Frage_Typ</t>
        </is>
      </c>
      <c r="F8174" t="inlineStr">
        <is>
          <t>Bereich_ID</t>
        </is>
      </c>
      <c r="G8174" t="inlineStr">
        <is>
          <t>Bereich</t>
        </is>
      </c>
      <c r="H8174" t="inlineStr">
        <is>
          <t>ID_gesamt</t>
        </is>
      </c>
      <c r="I8174" t="inlineStr">
        <is>
          <t>Sprache</t>
        </is>
      </c>
      <c r="J8174" t="inlineStr">
        <is>
          <t>Duplikat</t>
        </is>
      </c>
      <c r="K8174" t="inlineStr">
        <is>
          <t>Frage_Hash</t>
        </is>
      </c>
      <c r="L8174" t="inlineStr">
        <is>
          <t>Duplikat_Gruppe</t>
        </is>
      </c>
      <c r="M8174" t="inlineStr">
        <is>
          <t>Cluster_Duplikate</t>
        </is>
      </c>
      <c r="N8174" t="inlineStr">
        <is>
          <t>Cluster_Final</t>
        </is>
      </c>
    </row>
    <row r="8175">
      <c r="A8175" t="n">
        <v>71</v>
      </c>
      <c r="B8175" s="2" t="n">
        <v>44311</v>
      </c>
      <c r="C8175" t="n">
        <v>3337</v>
      </c>
      <c r="D8175" t="inlineStr">
        <is>
          <t>Die Stadt Olten möchte den sanierungbedürftigen Kremationsofen Maisenhard schliessen. Befürworten Sie dies (Volksabstimmung im Verlauf 2021)?</t>
        </is>
      </c>
      <c r="E8175" t="inlineStr">
        <is>
          <t>options4</t>
        </is>
      </c>
      <c r="F8175" t="n">
        <v>4462</v>
      </c>
      <c r="G8175" t="inlineStr">
        <is>
          <t>Finanzen &amp; Steuern</t>
        </is>
      </c>
      <c r="H8175" t="inlineStr">
        <is>
          <t>Q01000</t>
        </is>
      </c>
      <c r="I8175" t="inlineStr">
        <is>
          <t>de</t>
        </is>
      </c>
      <c r="J8175" t="b">
        <v>1</v>
      </c>
      <c r="K8175" t="inlineStr">
        <is>
          <t>72a3daee54735db1afed7977f2a21655</t>
        </is>
      </c>
      <c r="L8175" t="inlineStr">
        <is>
          <t>72a3daee54735db1afed7977f2a21655</t>
        </is>
      </c>
      <c r="M8175" t="n">
        <v>372</v>
      </c>
      <c r="N8175" t="n">
        <v>372</v>
      </c>
    </row>
    <row r="8176">
      <c r="A8176" t="n">
        <v>63</v>
      </c>
      <c r="B8176" s="2" t="n">
        <v>44311</v>
      </c>
      <c r="C8176" t="n">
        <v>3336</v>
      </c>
      <c r="D8176" t="inlineStr">
        <is>
          <t>Die Stadt Olten möchte den sanierungbedürftigen Kremationsofen Maisenhard schliessen. Befürworten Sie dies (Volksabstimmung im Verlauf 2021)?</t>
        </is>
      </c>
      <c r="E8176" t="inlineStr">
        <is>
          <t>options4</t>
        </is>
      </c>
      <c r="F8176" t="n">
        <v>4454</v>
      </c>
      <c r="G8176" t="inlineStr">
        <is>
          <t>Finanzen &amp; Steuern</t>
        </is>
      </c>
      <c r="H8176" t="inlineStr">
        <is>
          <t>Q01056</t>
        </is>
      </c>
      <c r="I8176" t="inlineStr">
        <is>
          <t>de</t>
        </is>
      </c>
      <c r="J8176" t="b">
        <v>1</v>
      </c>
      <c r="K8176" t="inlineStr">
        <is>
          <t>72a3daee54735db1afed7977f2a21655</t>
        </is>
      </c>
      <c r="L8176" t="inlineStr">
        <is>
          <t>72a3daee54735db1afed7977f2a21655</t>
        </is>
      </c>
      <c r="M8176" t="n">
        <v>372</v>
      </c>
      <c r="N8176" t="n">
        <v>372</v>
      </c>
    </row>
    <row r="8178">
      <c r="A8178" s="1">
        <f>== Cluster 371 – 2 Fragen – alle Fragen identisch ===</f>
        <v/>
      </c>
      <c r="B8178" s="1" t="n"/>
      <c r="C8178" s="1" t="n"/>
      <c r="D8178" s="1" t="n"/>
      <c r="E8178" s="1" t="n"/>
      <c r="F8178" s="1" t="n"/>
      <c r="G8178" s="1" t="n"/>
      <c r="H8178" s="1" t="n"/>
      <c r="I8178" s="1" t="n"/>
      <c r="J8178" s="1" t="n"/>
      <c r="K8178" s="1" t="n"/>
      <c r="L8178" s="1" t="n"/>
      <c r="M8178" s="1" t="n"/>
      <c r="N8178" s="1" t="n"/>
    </row>
    <row r="8179">
      <c r="A8179" t="inlineStr">
        <is>
          <t>ID_Wahl</t>
        </is>
      </c>
      <c r="B8179" t="inlineStr">
        <is>
          <t>Datum</t>
        </is>
      </c>
      <c r="C8179" t="inlineStr">
        <is>
          <t>Frage_ID</t>
        </is>
      </c>
      <c r="D8179" t="inlineStr">
        <is>
          <t>Frage_Text</t>
        </is>
      </c>
      <c r="E8179" t="inlineStr">
        <is>
          <t>Frage_Typ</t>
        </is>
      </c>
      <c r="F8179" t="inlineStr">
        <is>
          <t>Bereich_ID</t>
        </is>
      </c>
      <c r="G8179" t="inlineStr">
        <is>
          <t>Bereich</t>
        </is>
      </c>
      <c r="H8179" t="inlineStr">
        <is>
          <t>ID_gesamt</t>
        </is>
      </c>
      <c r="I8179" t="inlineStr">
        <is>
          <t>Sprache</t>
        </is>
      </c>
      <c r="J8179" t="inlineStr">
        <is>
          <t>Duplikat</t>
        </is>
      </c>
      <c r="K8179" t="inlineStr">
        <is>
          <t>Frage_Hash</t>
        </is>
      </c>
      <c r="L8179" t="inlineStr">
        <is>
          <t>Duplikat_Gruppe</t>
        </is>
      </c>
      <c r="M8179" t="inlineStr">
        <is>
          <t>Cluster_Duplikate</t>
        </is>
      </c>
      <c r="N8179" t="inlineStr">
        <is>
          <t>Cluster_Final</t>
        </is>
      </c>
    </row>
    <row r="8180">
      <c r="A8180" t="n">
        <v>71</v>
      </c>
      <c r="B8180" s="2" t="n">
        <v>44311</v>
      </c>
      <c r="C8180" t="n">
        <v>3334</v>
      </c>
      <c r="D8180" t="inlineStr">
        <is>
          <t>Sollen städtische Liegenschaften zur Finanzierung von Entwicklungsinvestitionen verkauft werden dürfen?</t>
        </is>
      </c>
      <c r="E8180" t="inlineStr">
        <is>
          <t>options4</t>
        </is>
      </c>
      <c r="F8180" t="n">
        <v>4462</v>
      </c>
      <c r="G8180" t="inlineStr">
        <is>
          <t>Finanzen &amp; Steuern</t>
        </is>
      </c>
      <c r="H8180" t="inlineStr">
        <is>
          <t>Q00999</t>
        </is>
      </c>
      <c r="I8180" t="inlineStr">
        <is>
          <t>de</t>
        </is>
      </c>
      <c r="J8180" t="b">
        <v>1</v>
      </c>
      <c r="K8180" t="inlineStr">
        <is>
          <t>ee8d09ca703de59baa2288b68b4c7aa1</t>
        </is>
      </c>
      <c r="L8180" t="inlineStr">
        <is>
          <t>ee8d09ca703de59baa2288b68b4c7aa1</t>
        </is>
      </c>
      <c r="M8180" t="n">
        <v>371</v>
      </c>
      <c r="N8180" t="n">
        <v>371</v>
      </c>
    </row>
    <row r="8181">
      <c r="A8181" t="n">
        <v>63</v>
      </c>
      <c r="B8181" s="2" t="n">
        <v>44311</v>
      </c>
      <c r="C8181" t="n">
        <v>3333</v>
      </c>
      <c r="D8181" t="inlineStr">
        <is>
          <t>Sollen städtische Liegenschaften zur Finanzierung von Entwicklungsinvestitionen verkauft werden dürfen?</t>
        </is>
      </c>
      <c r="E8181" t="inlineStr">
        <is>
          <t>options4</t>
        </is>
      </c>
      <c r="F8181" t="n">
        <v>4454</v>
      </c>
      <c r="G8181" t="inlineStr">
        <is>
          <t>Finanzen &amp; Steuern</t>
        </is>
      </c>
      <c r="H8181" t="inlineStr">
        <is>
          <t>Q01055</t>
        </is>
      </c>
      <c r="I8181" t="inlineStr">
        <is>
          <t>de</t>
        </is>
      </c>
      <c r="J8181" t="b">
        <v>1</v>
      </c>
      <c r="K8181" t="inlineStr">
        <is>
          <t>ee8d09ca703de59baa2288b68b4c7aa1</t>
        </is>
      </c>
      <c r="L8181" t="inlineStr">
        <is>
          <t>ee8d09ca703de59baa2288b68b4c7aa1</t>
        </is>
      </c>
      <c r="M8181" t="n">
        <v>371</v>
      </c>
      <c r="N8181" t="n">
        <v>371</v>
      </c>
    </row>
    <row r="8183">
      <c r="A8183" s="1">
        <f>== Cluster 370 – 2 Fragen – alle Fragen identisch ===</f>
        <v/>
      </c>
      <c r="B8183" s="1" t="n"/>
      <c r="C8183" s="1" t="n"/>
      <c r="D8183" s="1" t="n"/>
      <c r="E8183" s="1" t="n"/>
      <c r="F8183" s="1" t="n"/>
      <c r="G8183" s="1" t="n"/>
      <c r="H8183" s="1" t="n"/>
      <c r="I8183" s="1" t="n"/>
      <c r="J8183" s="1" t="n"/>
      <c r="K8183" s="1" t="n"/>
      <c r="L8183" s="1" t="n"/>
      <c r="M8183" s="1" t="n"/>
      <c r="N8183" s="1" t="n"/>
    </row>
    <row r="8184">
      <c r="A8184" t="inlineStr">
        <is>
          <t>ID_Wahl</t>
        </is>
      </c>
      <c r="B8184" t="inlineStr">
        <is>
          <t>Datum</t>
        </is>
      </c>
      <c r="C8184" t="inlineStr">
        <is>
          <t>Frage_ID</t>
        </is>
      </c>
      <c r="D8184" t="inlineStr">
        <is>
          <t>Frage_Text</t>
        </is>
      </c>
      <c r="E8184" t="inlineStr">
        <is>
          <t>Frage_Typ</t>
        </is>
      </c>
      <c r="F8184" t="inlineStr">
        <is>
          <t>Bereich_ID</t>
        </is>
      </c>
      <c r="G8184" t="inlineStr">
        <is>
          <t>Bereich</t>
        </is>
      </c>
      <c r="H8184" t="inlineStr">
        <is>
          <t>ID_gesamt</t>
        </is>
      </c>
      <c r="I8184" t="inlineStr">
        <is>
          <t>Sprache</t>
        </is>
      </c>
      <c r="J8184" t="inlineStr">
        <is>
          <t>Duplikat</t>
        </is>
      </c>
      <c r="K8184" t="inlineStr">
        <is>
          <t>Frage_Hash</t>
        </is>
      </c>
      <c r="L8184" t="inlineStr">
        <is>
          <t>Duplikat_Gruppe</t>
        </is>
      </c>
      <c r="M8184" t="inlineStr">
        <is>
          <t>Cluster_Duplikate</t>
        </is>
      </c>
      <c r="N8184" t="inlineStr">
        <is>
          <t>Cluster_Final</t>
        </is>
      </c>
    </row>
    <row r="8185">
      <c r="A8185" t="n">
        <v>71</v>
      </c>
      <c r="B8185" s="2" t="n">
        <v>44311</v>
      </c>
      <c r="C8185" t="n">
        <v>3331</v>
      </c>
      <c r="D8185" t="inlineStr">
        <is>
          <t>Befürworten Sie eine Erhöhung der kommunalen Steuern (Steuerfusserhöhung) für juristische Personen (Unternehmen) angesichts bevorstehender Investitionen?</t>
        </is>
      </c>
      <c r="E8185" t="inlineStr">
        <is>
          <t>options4</t>
        </is>
      </c>
      <c r="F8185" t="n">
        <v>4462</v>
      </c>
      <c r="G8185" t="inlineStr">
        <is>
          <t>Finanzen &amp; Steuern</t>
        </is>
      </c>
      <c r="H8185" t="inlineStr">
        <is>
          <t>Q00998</t>
        </is>
      </c>
      <c r="I8185" t="inlineStr">
        <is>
          <t>de</t>
        </is>
      </c>
      <c r="J8185" t="b">
        <v>1</v>
      </c>
      <c r="K8185" t="inlineStr">
        <is>
          <t>c3cf8f9f53d4d0617de014f60c9d1fcd</t>
        </is>
      </c>
      <c r="L8185" t="inlineStr">
        <is>
          <t>c3cf8f9f53d4d0617de014f60c9d1fcd</t>
        </is>
      </c>
      <c r="M8185" t="n">
        <v>370</v>
      </c>
      <c r="N8185" t="n">
        <v>370</v>
      </c>
    </row>
    <row r="8186">
      <c r="A8186" t="n">
        <v>63</v>
      </c>
      <c r="B8186" s="2" t="n">
        <v>44311</v>
      </c>
      <c r="C8186" t="n">
        <v>3330</v>
      </c>
      <c r="D8186" t="inlineStr">
        <is>
          <t>Befürworten Sie eine Erhöhung der kommunalen Steuern (Steuerfusserhöhung) für juristische Personen (Unternehmen) angesichts bevorstehender Investitionen?</t>
        </is>
      </c>
      <c r="E8186" t="inlineStr">
        <is>
          <t>options4</t>
        </is>
      </c>
      <c r="F8186" t="n">
        <v>4454</v>
      </c>
      <c r="G8186" t="inlineStr">
        <is>
          <t>Finanzen &amp; Steuern</t>
        </is>
      </c>
      <c r="H8186" t="inlineStr">
        <is>
          <t>Q01054</t>
        </is>
      </c>
      <c r="I8186" t="inlineStr">
        <is>
          <t>de</t>
        </is>
      </c>
      <c r="J8186" t="b">
        <v>1</v>
      </c>
      <c r="K8186" t="inlineStr">
        <is>
          <t>c3cf8f9f53d4d0617de014f60c9d1fcd</t>
        </is>
      </c>
      <c r="L8186" t="inlineStr">
        <is>
          <t>c3cf8f9f53d4d0617de014f60c9d1fcd</t>
        </is>
      </c>
      <c r="M8186" t="n">
        <v>370</v>
      </c>
      <c r="N8186" t="n">
        <v>370</v>
      </c>
    </row>
    <row r="8188">
      <c r="A8188" s="1">
        <f>== Cluster 657 – 2 Fragen – alle Fragen identisch ===</f>
        <v/>
      </c>
      <c r="B8188" s="1" t="n"/>
      <c r="C8188" s="1" t="n"/>
      <c r="D8188" s="1" t="n"/>
      <c r="E8188" s="1" t="n"/>
      <c r="F8188" s="1" t="n"/>
      <c r="G8188" s="1" t="n"/>
      <c r="H8188" s="1" t="n"/>
      <c r="I8188" s="1" t="n"/>
      <c r="J8188" s="1" t="n"/>
      <c r="K8188" s="1" t="n"/>
      <c r="L8188" s="1" t="n"/>
      <c r="M8188" s="1" t="n"/>
      <c r="N8188" s="1" t="n"/>
    </row>
    <row r="8189">
      <c r="A8189" t="inlineStr">
        <is>
          <t>ID_Wahl</t>
        </is>
      </c>
      <c r="B8189" t="inlineStr">
        <is>
          <t>Datum</t>
        </is>
      </c>
      <c r="C8189" t="inlineStr">
        <is>
          <t>Frage_ID</t>
        </is>
      </c>
      <c r="D8189" t="inlineStr">
        <is>
          <t>Frage_Text</t>
        </is>
      </c>
      <c r="E8189" t="inlineStr">
        <is>
          <t>Frage_Typ</t>
        </is>
      </c>
      <c r="F8189" t="inlineStr">
        <is>
          <t>Bereich_ID</t>
        </is>
      </c>
      <c r="G8189" t="inlineStr">
        <is>
          <t>Bereich</t>
        </is>
      </c>
      <c r="H8189" t="inlineStr">
        <is>
          <t>ID_gesamt</t>
        </is>
      </c>
      <c r="I8189" t="inlineStr">
        <is>
          <t>Sprache</t>
        </is>
      </c>
      <c r="J8189" t="inlineStr">
        <is>
          <t>Duplikat</t>
        </is>
      </c>
      <c r="K8189" t="inlineStr">
        <is>
          <t>Frage_Hash</t>
        </is>
      </c>
      <c r="L8189" t="inlineStr">
        <is>
          <t>Duplikat_Gruppe</t>
        </is>
      </c>
      <c r="M8189" t="inlineStr">
        <is>
          <t>Cluster_Duplikate</t>
        </is>
      </c>
      <c r="N8189" t="inlineStr">
        <is>
          <t>Cluster_Final</t>
        </is>
      </c>
    </row>
    <row r="8190">
      <c r="A8190" t="n">
        <v>123</v>
      </c>
      <c r="B8190" t="n">
        <v>2015</v>
      </c>
      <c r="C8190" t="n">
        <v>1878</v>
      </c>
      <c r="D8190" t="inlineStr">
        <is>
          <t>Befürworten Sie im Kanton Basel-Stadt einen Einstellungsstopp (Einfrieren des Stellenbestands)?</t>
        </is>
      </c>
      <c r="E8190" t="inlineStr">
        <is>
          <t>Standard-4</t>
        </is>
      </c>
      <c r="F8190" t="n">
        <v>4</v>
      </c>
      <c r="G8190" t="inlineStr">
        <is>
          <t>Finanzen &amp; Steuern</t>
        </is>
      </c>
      <c r="H8190" t="inlineStr">
        <is>
          <t>Q04571</t>
        </is>
      </c>
      <c r="I8190" t="inlineStr">
        <is>
          <t>de</t>
        </is>
      </c>
      <c r="J8190" t="b">
        <v>1</v>
      </c>
      <c r="K8190" t="inlineStr">
        <is>
          <t>5324040282b25de35ad4f3d28760f510</t>
        </is>
      </c>
      <c r="L8190" t="inlineStr">
        <is>
          <t>5324040282b25de35ad4f3d28760f510</t>
        </is>
      </c>
      <c r="M8190" t="n">
        <v>657</v>
      </c>
      <c r="N8190" t="n">
        <v>657</v>
      </c>
    </row>
    <row r="8191">
      <c r="A8191" t="n">
        <v>123</v>
      </c>
      <c r="B8191" t="n">
        <v>2016</v>
      </c>
      <c r="C8191" t="n">
        <v>1878</v>
      </c>
      <c r="D8191" t="inlineStr">
        <is>
          <t>Befürworten Sie im Kanton Basel-Stadt einen Einstellungsstopp (Einfrieren des Stellenbestands)?</t>
        </is>
      </c>
      <c r="E8191" t="inlineStr">
        <is>
          <t>Standard-4</t>
        </is>
      </c>
      <c r="F8191" t="n">
        <v>4</v>
      </c>
      <c r="G8191" t="inlineStr">
        <is>
          <t>Finanzen &amp; Steuern</t>
        </is>
      </c>
      <c r="H8191" t="inlineStr">
        <is>
          <t>Q06680</t>
        </is>
      </c>
      <c r="I8191" t="inlineStr">
        <is>
          <t>de</t>
        </is>
      </c>
      <c r="J8191" t="b">
        <v>1</v>
      </c>
      <c r="K8191" t="inlineStr">
        <is>
          <t>5324040282b25de35ad4f3d28760f510</t>
        </is>
      </c>
      <c r="L8191" t="inlineStr">
        <is>
          <t>5324040282b25de35ad4f3d28760f510</t>
        </is>
      </c>
      <c r="M8191" t="n">
        <v>657</v>
      </c>
      <c r="N8191" t="n">
        <v>657</v>
      </c>
    </row>
    <row r="8193">
      <c r="A8193" s="1">
        <f>== Cluster 656 – 2 Fragen – alle Fragen identisch ===</f>
        <v/>
      </c>
      <c r="B8193" s="1" t="n"/>
      <c r="C8193" s="1" t="n"/>
      <c r="D8193" s="1" t="n"/>
      <c r="E8193" s="1" t="n"/>
      <c r="F8193" s="1" t="n"/>
      <c r="G8193" s="1" t="n"/>
      <c r="H8193" s="1" t="n"/>
      <c r="I8193" s="1" t="n"/>
      <c r="J8193" s="1" t="n"/>
      <c r="K8193" s="1" t="n"/>
      <c r="L8193" s="1" t="n"/>
      <c r="M8193" s="1" t="n"/>
      <c r="N8193" s="1" t="n"/>
    </row>
    <row r="8194">
      <c r="A8194" t="inlineStr">
        <is>
          <t>ID_Wahl</t>
        </is>
      </c>
      <c r="B8194" t="inlineStr">
        <is>
          <t>Datum</t>
        </is>
      </c>
      <c r="C8194" t="inlineStr">
        <is>
          <t>Frage_ID</t>
        </is>
      </c>
      <c r="D8194" t="inlineStr">
        <is>
          <t>Frage_Text</t>
        </is>
      </c>
      <c r="E8194" t="inlineStr">
        <is>
          <t>Frage_Typ</t>
        </is>
      </c>
      <c r="F8194" t="inlineStr">
        <is>
          <t>Bereich_ID</t>
        </is>
      </c>
      <c r="G8194" t="inlineStr">
        <is>
          <t>Bereich</t>
        </is>
      </c>
      <c r="H8194" t="inlineStr">
        <is>
          <t>ID_gesamt</t>
        </is>
      </c>
      <c r="I8194" t="inlineStr">
        <is>
          <t>Sprache</t>
        </is>
      </c>
      <c r="J8194" t="inlineStr">
        <is>
          <t>Duplikat</t>
        </is>
      </c>
      <c r="K8194" t="inlineStr">
        <is>
          <t>Frage_Hash</t>
        </is>
      </c>
      <c r="L8194" t="inlineStr">
        <is>
          <t>Duplikat_Gruppe</t>
        </is>
      </c>
      <c r="M8194" t="inlineStr">
        <is>
          <t>Cluster_Duplikate</t>
        </is>
      </c>
      <c r="N8194" t="inlineStr">
        <is>
          <t>Cluster_Final</t>
        </is>
      </c>
    </row>
    <row r="8195">
      <c r="A8195" t="n">
        <v>123</v>
      </c>
      <c r="B8195" t="n">
        <v>2015</v>
      </c>
      <c r="C8195" t="n">
        <v>1883</v>
      </c>
      <c r="D8195" t="inlineStr">
        <is>
          <t>Soll der Kanton Basel-Stadt in der Innenstadt einen kostenlosen, öffentlichen Internetzugang (WLAN) anbieten?</t>
        </is>
      </c>
      <c r="E8195" t="inlineStr">
        <is>
          <t>Standard-4</t>
        </is>
      </c>
      <c r="F8195" t="n">
        <v>3</v>
      </c>
      <c r="G8195" t="inlineStr">
        <is>
          <t>Digitalisierung</t>
        </is>
      </c>
      <c r="H8195" t="inlineStr">
        <is>
          <t>Q04570</t>
        </is>
      </c>
      <c r="I8195" t="inlineStr">
        <is>
          <t>de</t>
        </is>
      </c>
      <c r="J8195" t="b">
        <v>1</v>
      </c>
      <c r="K8195" t="inlineStr">
        <is>
          <t>53e50cd67ea96d38fc3be03916859c30</t>
        </is>
      </c>
      <c r="L8195" t="inlineStr">
        <is>
          <t>53e50cd67ea96d38fc3be03916859c30</t>
        </is>
      </c>
      <c r="M8195" t="n">
        <v>656</v>
      </c>
      <c r="N8195" t="n">
        <v>656</v>
      </c>
    </row>
    <row r="8196">
      <c r="A8196" t="n">
        <v>123</v>
      </c>
      <c r="B8196" t="n">
        <v>2016</v>
      </c>
      <c r="C8196" t="n">
        <v>1883</v>
      </c>
      <c r="D8196" t="inlineStr">
        <is>
          <t>Soll der Kanton Basel-Stadt in der Innenstadt einen kostenlosen, öffentlichen Internetzugang (WLAN) anbieten?</t>
        </is>
      </c>
      <c r="E8196" t="inlineStr">
        <is>
          <t>Standard-4</t>
        </is>
      </c>
      <c r="F8196" t="n">
        <v>3</v>
      </c>
      <c r="G8196" t="inlineStr">
        <is>
          <t>Digitalisierung</t>
        </is>
      </c>
      <c r="H8196" t="inlineStr">
        <is>
          <t>Q06679</t>
        </is>
      </c>
      <c r="I8196" t="inlineStr">
        <is>
          <t>de</t>
        </is>
      </c>
      <c r="J8196" t="b">
        <v>1</v>
      </c>
      <c r="K8196" t="inlineStr">
        <is>
          <t>53e50cd67ea96d38fc3be03916859c30</t>
        </is>
      </c>
      <c r="L8196" t="inlineStr">
        <is>
          <t>53e50cd67ea96d38fc3be03916859c30</t>
        </is>
      </c>
      <c r="M8196" t="n">
        <v>656</v>
      </c>
      <c r="N8196" t="n">
        <v>656</v>
      </c>
    </row>
    <row r="8198">
      <c r="A8198" s="1">
        <f>== Cluster 655 – 2 Fragen – alle Fragen identisch ===</f>
        <v/>
      </c>
      <c r="B8198" s="1" t="n"/>
      <c r="C8198" s="1" t="n"/>
      <c r="D8198" s="1" t="n"/>
      <c r="E8198" s="1" t="n"/>
      <c r="F8198" s="1" t="n"/>
      <c r="G8198" s="1" t="n"/>
      <c r="H8198" s="1" t="n"/>
      <c r="I8198" s="1" t="n"/>
      <c r="J8198" s="1" t="n"/>
      <c r="K8198" s="1" t="n"/>
      <c r="L8198" s="1" t="n"/>
      <c r="M8198" s="1" t="n"/>
      <c r="N8198" s="1" t="n"/>
    </row>
    <row r="8199">
      <c r="A8199" t="inlineStr">
        <is>
          <t>ID_Wahl</t>
        </is>
      </c>
      <c r="B8199" t="inlineStr">
        <is>
          <t>Datum</t>
        </is>
      </c>
      <c r="C8199" t="inlineStr">
        <is>
          <t>Frage_ID</t>
        </is>
      </c>
      <c r="D8199" t="inlineStr">
        <is>
          <t>Frage_Text</t>
        </is>
      </c>
      <c r="E8199" t="inlineStr">
        <is>
          <t>Frage_Typ</t>
        </is>
      </c>
      <c r="F8199" t="inlineStr">
        <is>
          <t>Bereich_ID</t>
        </is>
      </c>
      <c r="G8199" t="inlineStr">
        <is>
          <t>Bereich</t>
        </is>
      </c>
      <c r="H8199" t="inlineStr">
        <is>
          <t>ID_gesamt</t>
        </is>
      </c>
      <c r="I8199" t="inlineStr">
        <is>
          <t>Sprache</t>
        </is>
      </c>
      <c r="J8199" t="inlineStr">
        <is>
          <t>Duplikat</t>
        </is>
      </c>
      <c r="K8199" t="inlineStr">
        <is>
          <t>Frage_Hash</t>
        </is>
      </c>
      <c r="L8199" t="inlineStr">
        <is>
          <t>Duplikat_Gruppe</t>
        </is>
      </c>
      <c r="M8199" t="inlineStr">
        <is>
          <t>Cluster_Duplikate</t>
        </is>
      </c>
      <c r="N8199" t="inlineStr">
        <is>
          <t>Cluster_Final</t>
        </is>
      </c>
    </row>
    <row r="8200">
      <c r="A8200" t="n">
        <v>123</v>
      </c>
      <c r="B8200" t="n">
        <v>2015</v>
      </c>
      <c r="C8200" t="n">
        <v>1890</v>
      </c>
      <c r="D8200" t="inlineStr">
        <is>
          <t>Eine kantonale Volksinitiative fordert, dass in den Kantinen von Schulen und von staatlichen und staatsnahen Betrieben in Basel mehr rein pflanzliche (vegane) Menüs serviert werden. Unterstützten Sie diese Forderung?</t>
        </is>
      </c>
      <c r="E8200" t="inlineStr">
        <is>
          <t>Standard-4</t>
        </is>
      </c>
      <c r="F8200" t="n">
        <v>2</v>
      </c>
      <c r="G8200" t="inlineStr">
        <is>
          <t>Bildung</t>
        </is>
      </c>
      <c r="H8200" t="inlineStr">
        <is>
          <t>Q04569</t>
        </is>
      </c>
      <c r="I8200" t="inlineStr">
        <is>
          <t>de</t>
        </is>
      </c>
      <c r="J8200" t="b">
        <v>1</v>
      </c>
      <c r="K8200" t="inlineStr">
        <is>
          <t>d3ac53827000e4a8155a8a641f0f151f</t>
        </is>
      </c>
      <c r="L8200" t="inlineStr">
        <is>
          <t>d3ac53827000e4a8155a8a641f0f151f</t>
        </is>
      </c>
      <c r="M8200" t="n">
        <v>655</v>
      </c>
      <c r="N8200" t="n">
        <v>655</v>
      </c>
    </row>
    <row r="8201">
      <c r="A8201" t="n">
        <v>123</v>
      </c>
      <c r="B8201" t="n">
        <v>2016</v>
      </c>
      <c r="C8201" t="n">
        <v>1890</v>
      </c>
      <c r="D8201" t="inlineStr">
        <is>
          <t>Eine kantonale Volksinitiative fordert, dass in den Kantinen von Schulen und von staatlichen und staatsnahen Betrieben in Basel mehr rein pflanzliche (vegane) Menüs serviert werden. Unterstützten Sie diese Forderung?</t>
        </is>
      </c>
      <c r="E8201" t="inlineStr">
        <is>
          <t>Standard-4</t>
        </is>
      </c>
      <c r="F8201" t="n">
        <v>2</v>
      </c>
      <c r="G8201" t="inlineStr">
        <is>
          <t>Bildung</t>
        </is>
      </c>
      <c r="H8201" t="inlineStr">
        <is>
          <t>Q06678</t>
        </is>
      </c>
      <c r="I8201" t="inlineStr">
        <is>
          <t>de</t>
        </is>
      </c>
      <c r="J8201" t="b">
        <v>1</v>
      </c>
      <c r="K8201" t="inlineStr">
        <is>
          <t>d3ac53827000e4a8155a8a641f0f151f</t>
        </is>
      </c>
      <c r="L8201" t="inlineStr">
        <is>
          <t>d3ac53827000e4a8155a8a641f0f151f</t>
        </is>
      </c>
      <c r="M8201" t="n">
        <v>655</v>
      </c>
      <c r="N8201" t="n">
        <v>655</v>
      </c>
    </row>
    <row r="8203">
      <c r="A8203" s="1">
        <f>== Cluster 654 – 2 Fragen – alle Fragen identisch ===</f>
        <v/>
      </c>
      <c r="B8203" s="1" t="n"/>
      <c r="C8203" s="1" t="n"/>
      <c r="D8203" s="1" t="n"/>
      <c r="E8203" s="1" t="n"/>
      <c r="F8203" s="1" t="n"/>
      <c r="G8203" s="1" t="n"/>
      <c r="H8203" s="1" t="n"/>
      <c r="I8203" s="1" t="n"/>
      <c r="J8203" s="1" t="n"/>
      <c r="K8203" s="1" t="n"/>
      <c r="L8203" s="1" t="n"/>
      <c r="M8203" s="1" t="n"/>
      <c r="N8203" s="1" t="n"/>
    </row>
    <row r="8204">
      <c r="A8204" t="inlineStr">
        <is>
          <t>ID_Wahl</t>
        </is>
      </c>
      <c r="B8204" t="inlineStr">
        <is>
          <t>Datum</t>
        </is>
      </c>
      <c r="C8204" t="inlineStr">
        <is>
          <t>Frage_ID</t>
        </is>
      </c>
      <c r="D8204" t="inlineStr">
        <is>
          <t>Frage_Text</t>
        </is>
      </c>
      <c r="E8204" t="inlineStr">
        <is>
          <t>Frage_Typ</t>
        </is>
      </c>
      <c r="F8204" t="inlineStr">
        <is>
          <t>Bereich_ID</t>
        </is>
      </c>
      <c r="G8204" t="inlineStr">
        <is>
          <t>Bereich</t>
        </is>
      </c>
      <c r="H8204" t="inlineStr">
        <is>
          <t>ID_gesamt</t>
        </is>
      </c>
      <c r="I8204" t="inlineStr">
        <is>
          <t>Sprache</t>
        </is>
      </c>
      <c r="J8204" t="inlineStr">
        <is>
          <t>Duplikat</t>
        </is>
      </c>
      <c r="K8204" t="inlineStr">
        <is>
          <t>Frage_Hash</t>
        </is>
      </c>
      <c r="L8204" t="inlineStr">
        <is>
          <t>Duplikat_Gruppe</t>
        </is>
      </c>
      <c r="M8204" t="inlineStr">
        <is>
          <t>Cluster_Duplikate</t>
        </is>
      </c>
      <c r="N8204" t="inlineStr">
        <is>
          <t>Cluster_Final</t>
        </is>
      </c>
    </row>
    <row r="8205">
      <c r="A8205" t="n">
        <v>123</v>
      </c>
      <c r="B8205" t="n">
        <v>2015</v>
      </c>
      <c r="C8205" t="n">
        <v>1867</v>
      </c>
      <c r="D8205" t="inlineStr">
        <is>
          <t>Sollten die Regelungen für Stiftungsprofessuren an der Universität Basel, welche von Unternehmen finanziert werden, deutlich verschärft werden?</t>
        </is>
      </c>
      <c r="E8205" t="inlineStr">
        <is>
          <t>Standard-4</t>
        </is>
      </c>
      <c r="F8205" t="n">
        <v>2</v>
      </c>
      <c r="G8205" t="inlineStr">
        <is>
          <t>Bildung</t>
        </is>
      </c>
      <c r="H8205" t="inlineStr">
        <is>
          <t>Q04568</t>
        </is>
      </c>
      <c r="I8205" t="inlineStr">
        <is>
          <t>de</t>
        </is>
      </c>
      <c r="J8205" t="b">
        <v>1</v>
      </c>
      <c r="K8205" t="inlineStr">
        <is>
          <t>01baa2f2b351c5529eccd2760153f3f0</t>
        </is>
      </c>
      <c r="L8205" t="inlineStr">
        <is>
          <t>01baa2f2b351c5529eccd2760153f3f0</t>
        </is>
      </c>
      <c r="M8205" t="n">
        <v>654</v>
      </c>
      <c r="N8205" t="n">
        <v>654</v>
      </c>
    </row>
    <row r="8206">
      <c r="A8206" t="n">
        <v>123</v>
      </c>
      <c r="B8206" t="n">
        <v>2016</v>
      </c>
      <c r="C8206" t="n">
        <v>1867</v>
      </c>
      <c r="D8206" t="inlineStr">
        <is>
          <t>Sollten die Regelungen für Stiftungsprofessuren an der Universität Basel, welche von Unternehmen finanziert werden, deutlich verschärft werden?</t>
        </is>
      </c>
      <c r="E8206" t="inlineStr">
        <is>
          <t>Standard-4</t>
        </is>
      </c>
      <c r="F8206" t="n">
        <v>2</v>
      </c>
      <c r="G8206" t="inlineStr">
        <is>
          <t>Bildung</t>
        </is>
      </c>
      <c r="H8206" t="inlineStr">
        <is>
          <t>Q06677</t>
        </is>
      </c>
      <c r="I8206" t="inlineStr">
        <is>
          <t>de</t>
        </is>
      </c>
      <c r="J8206" t="b">
        <v>1</v>
      </c>
      <c r="K8206" t="inlineStr">
        <is>
          <t>01baa2f2b351c5529eccd2760153f3f0</t>
        </is>
      </c>
      <c r="L8206" t="inlineStr">
        <is>
          <t>01baa2f2b351c5529eccd2760153f3f0</t>
        </is>
      </c>
      <c r="M8206" t="n">
        <v>654</v>
      </c>
      <c r="N8206" t="n">
        <v>654</v>
      </c>
    </row>
    <row r="8208">
      <c r="A8208" s="1">
        <f>== Cluster 362 – 2 Fragen – alle Fragen identisch ===</f>
        <v/>
      </c>
      <c r="B8208" s="1" t="n"/>
      <c r="C8208" s="1" t="n"/>
      <c r="D8208" s="1" t="n"/>
      <c r="E8208" s="1" t="n"/>
      <c r="F8208" s="1" t="n"/>
      <c r="G8208" s="1" t="n"/>
      <c r="H8208" s="1" t="n"/>
      <c r="I8208" s="1" t="n"/>
      <c r="J8208" s="1" t="n"/>
      <c r="K8208" s="1" t="n"/>
      <c r="L8208" s="1" t="n"/>
      <c r="M8208" s="1" t="n"/>
      <c r="N8208" s="1" t="n"/>
    </row>
    <row r="8209">
      <c r="A8209" t="inlineStr">
        <is>
          <t>ID_Wahl</t>
        </is>
      </c>
      <c r="B8209" t="inlineStr">
        <is>
          <t>Datum</t>
        </is>
      </c>
      <c r="C8209" t="inlineStr">
        <is>
          <t>Frage_ID</t>
        </is>
      </c>
      <c r="D8209" t="inlineStr">
        <is>
          <t>Frage_Text</t>
        </is>
      </c>
      <c r="E8209" t="inlineStr">
        <is>
          <t>Frage_Typ</t>
        </is>
      </c>
      <c r="F8209" t="inlineStr">
        <is>
          <t>Bereich_ID</t>
        </is>
      </c>
      <c r="G8209" t="inlineStr">
        <is>
          <t>Bereich</t>
        </is>
      </c>
      <c r="H8209" t="inlineStr">
        <is>
          <t>ID_gesamt</t>
        </is>
      </c>
      <c r="I8209" t="inlineStr">
        <is>
          <t>Sprache</t>
        </is>
      </c>
      <c r="J8209" t="inlineStr">
        <is>
          <t>Duplikat</t>
        </is>
      </c>
      <c r="K8209" t="inlineStr">
        <is>
          <t>Frage_Hash</t>
        </is>
      </c>
      <c r="L8209" t="inlineStr">
        <is>
          <t>Duplikat_Gruppe</t>
        </is>
      </c>
      <c r="M8209" t="inlineStr">
        <is>
          <t>Cluster_Duplikate</t>
        </is>
      </c>
      <c r="N8209" t="inlineStr">
        <is>
          <t>Cluster_Final</t>
        </is>
      </c>
    </row>
    <row r="8210">
      <c r="A8210" t="n">
        <v>71</v>
      </c>
      <c r="B8210" s="2" t="n">
        <v>44311</v>
      </c>
      <c r="C8210" t="n">
        <v>3296</v>
      </c>
      <c r="D8210" t="inlineStr">
        <is>
          <t>Sollen finanziell schwächere Familien für die Teilnahme an schulischen Anlässen (z.B. Schullager, Schneesporttage, Sommeraktivitäten) stärker entlastet werden?</t>
        </is>
      </c>
      <c r="E8210" t="inlineStr">
        <is>
          <t>options4</t>
        </is>
      </c>
      <c r="F8210" t="n">
        <v>4942</v>
      </c>
      <c r="G8210" t="inlineStr">
        <is>
          <t>Bildung &amp; Schule</t>
        </is>
      </c>
      <c r="H8210" t="inlineStr">
        <is>
          <t>Q00986</t>
        </is>
      </c>
      <c r="I8210" t="inlineStr">
        <is>
          <t>de</t>
        </is>
      </c>
      <c r="J8210" t="b">
        <v>1</v>
      </c>
      <c r="K8210" t="inlineStr">
        <is>
          <t>564e02f184d47a6e8e072bd4511e75a6</t>
        </is>
      </c>
      <c r="L8210" t="inlineStr">
        <is>
          <t>564e02f184d47a6e8e072bd4511e75a6</t>
        </is>
      </c>
      <c r="M8210" t="n">
        <v>362</v>
      </c>
      <c r="N8210" t="n">
        <v>362</v>
      </c>
    </row>
    <row r="8211">
      <c r="A8211" t="n">
        <v>63</v>
      </c>
      <c r="B8211" s="2" t="n">
        <v>44311</v>
      </c>
      <c r="C8211" t="n">
        <v>3295</v>
      </c>
      <c r="D8211" t="inlineStr">
        <is>
          <t>Sollen finanziell schwächere Familien für die Teilnahme an schulischen Anlässen (z.B. Schullager, Schneesporttage, Sommeraktivitäten) stärker entlastet werden?</t>
        </is>
      </c>
      <c r="E8211" t="inlineStr">
        <is>
          <t>options4</t>
        </is>
      </c>
      <c r="F8211" t="n">
        <v>4939</v>
      </c>
      <c r="G8211" t="inlineStr">
        <is>
          <t>Bildung &amp; Schule</t>
        </is>
      </c>
      <c r="H8211" t="inlineStr">
        <is>
          <t>Q01043</t>
        </is>
      </c>
      <c r="I8211" t="inlineStr">
        <is>
          <t>de</t>
        </is>
      </c>
      <c r="J8211" t="b">
        <v>1</v>
      </c>
      <c r="K8211" t="inlineStr">
        <is>
          <t>564e02f184d47a6e8e072bd4511e75a6</t>
        </is>
      </c>
      <c r="L8211" t="inlineStr">
        <is>
          <t>564e02f184d47a6e8e072bd4511e75a6</t>
        </is>
      </c>
      <c r="M8211" t="n">
        <v>362</v>
      </c>
      <c r="N8211" t="n">
        <v>362</v>
      </c>
    </row>
    <row r="8213">
      <c r="A8213" s="1">
        <f>== Cluster 361 – 2 Fragen – alle Fragen identisch ===</f>
        <v/>
      </c>
      <c r="B8213" s="1" t="n"/>
      <c r="C8213" s="1" t="n"/>
      <c r="D8213" s="1" t="n"/>
      <c r="E8213" s="1" t="n"/>
      <c r="F8213" s="1" t="n"/>
      <c r="G8213" s="1" t="n"/>
      <c r="H8213" s="1" t="n"/>
      <c r="I8213" s="1" t="n"/>
      <c r="J8213" s="1" t="n"/>
      <c r="K8213" s="1" t="n"/>
      <c r="L8213" s="1" t="n"/>
      <c r="M8213" s="1" t="n"/>
      <c r="N8213" s="1" t="n"/>
    </row>
    <row r="8214">
      <c r="A8214" t="inlineStr">
        <is>
          <t>ID_Wahl</t>
        </is>
      </c>
      <c r="B8214" t="inlineStr">
        <is>
          <t>Datum</t>
        </is>
      </c>
      <c r="C8214" t="inlineStr">
        <is>
          <t>Frage_ID</t>
        </is>
      </c>
      <c r="D8214" t="inlineStr">
        <is>
          <t>Frage_Text</t>
        </is>
      </c>
      <c r="E8214" t="inlineStr">
        <is>
          <t>Frage_Typ</t>
        </is>
      </c>
      <c r="F8214" t="inlineStr">
        <is>
          <t>Bereich_ID</t>
        </is>
      </c>
      <c r="G8214" t="inlineStr">
        <is>
          <t>Bereich</t>
        </is>
      </c>
      <c r="H8214" t="inlineStr">
        <is>
          <t>ID_gesamt</t>
        </is>
      </c>
      <c r="I8214" t="inlineStr">
        <is>
          <t>Sprache</t>
        </is>
      </c>
      <c r="J8214" t="inlineStr">
        <is>
          <t>Duplikat</t>
        </is>
      </c>
      <c r="K8214" t="inlineStr">
        <is>
          <t>Frage_Hash</t>
        </is>
      </c>
      <c r="L8214" t="inlineStr">
        <is>
          <t>Duplikat_Gruppe</t>
        </is>
      </c>
      <c r="M8214" t="inlineStr">
        <is>
          <t>Cluster_Duplikate</t>
        </is>
      </c>
      <c r="N8214" t="inlineStr">
        <is>
          <t>Cluster_Final</t>
        </is>
      </c>
    </row>
    <row r="8215">
      <c r="A8215" t="n">
        <v>71</v>
      </c>
      <c r="B8215" s="2" t="n">
        <v>44311</v>
      </c>
      <c r="C8215" t="n">
        <v>3284</v>
      </c>
      <c r="D8215" t="inlineStr">
        <is>
          <t>Soll die Stadt Massnahmen zur Reduktion der Arbeitslosigkeit ergreifen? (z.B. mit Beschäftigungsprogrammen im öffentlichen Bereich)?</t>
        </is>
      </c>
      <c r="E8215" t="inlineStr">
        <is>
          <t>options4</t>
        </is>
      </c>
      <c r="F8215" t="n">
        <v>4884</v>
      </c>
      <c r="G8215" t="inlineStr">
        <is>
          <t>Sozialstaat, Familie &amp; Gesundheit</t>
        </is>
      </c>
      <c r="H8215" t="inlineStr">
        <is>
          <t>Q00982</t>
        </is>
      </c>
      <c r="I8215" t="inlineStr">
        <is>
          <t>de</t>
        </is>
      </c>
      <c r="J8215" t="b">
        <v>1</v>
      </c>
      <c r="K8215" t="inlineStr">
        <is>
          <t>f5141c94ae591ede9b0365e99930fc47</t>
        </is>
      </c>
      <c r="L8215" t="inlineStr">
        <is>
          <t>f5141c94ae591ede9b0365e99930fc47</t>
        </is>
      </c>
      <c r="M8215" t="n">
        <v>361</v>
      </c>
      <c r="N8215" t="n">
        <v>361</v>
      </c>
    </row>
    <row r="8216">
      <c r="A8216" t="n">
        <v>63</v>
      </c>
      <c r="B8216" s="2" t="n">
        <v>44311</v>
      </c>
      <c r="C8216" t="n">
        <v>3283</v>
      </c>
      <c r="D8216" t="inlineStr">
        <is>
          <t>Soll die Stadt Massnahmen zur Reduktion der Arbeitslosigkeit ergreifen? (z.B. mit Beschäftigungsprogrammen im öffentlichen Bereich)?</t>
        </is>
      </c>
      <c r="E8216" t="inlineStr">
        <is>
          <t>options4</t>
        </is>
      </c>
      <c r="F8216" t="n">
        <v>4881</v>
      </c>
      <c r="G8216" t="inlineStr">
        <is>
          <t>Sozialstaat, Familie &amp; Gesundheit</t>
        </is>
      </c>
      <c r="H8216" t="inlineStr">
        <is>
          <t>Q01039</t>
        </is>
      </c>
      <c r="I8216" t="inlineStr">
        <is>
          <t>de</t>
        </is>
      </c>
      <c r="J8216" t="b">
        <v>1</v>
      </c>
      <c r="K8216" t="inlineStr">
        <is>
          <t>f5141c94ae591ede9b0365e99930fc47</t>
        </is>
      </c>
      <c r="L8216" t="inlineStr">
        <is>
          <t>f5141c94ae591ede9b0365e99930fc47</t>
        </is>
      </c>
      <c r="M8216" t="n">
        <v>361</v>
      </c>
      <c r="N8216" t="n">
        <v>361</v>
      </c>
    </row>
    <row r="8218">
      <c r="A8218" s="1">
        <f>== Cluster 360 – 2 Fragen – alle Fragen identisch ===</f>
        <v/>
      </c>
      <c r="B8218" s="1" t="n"/>
      <c r="C8218" s="1" t="n"/>
      <c r="D8218" s="1" t="n"/>
      <c r="E8218" s="1" t="n"/>
      <c r="F8218" s="1" t="n"/>
      <c r="G8218" s="1" t="n"/>
      <c r="H8218" s="1" t="n"/>
      <c r="I8218" s="1" t="n"/>
      <c r="J8218" s="1" t="n"/>
      <c r="K8218" s="1" t="n"/>
      <c r="L8218" s="1" t="n"/>
      <c r="M8218" s="1" t="n"/>
      <c r="N8218" s="1" t="n"/>
    </row>
    <row r="8219">
      <c r="A8219" t="inlineStr">
        <is>
          <t>ID_Wahl</t>
        </is>
      </c>
      <c r="B8219" t="inlineStr">
        <is>
          <t>Datum</t>
        </is>
      </c>
      <c r="C8219" t="inlineStr">
        <is>
          <t>Frage_ID</t>
        </is>
      </c>
      <c r="D8219" t="inlineStr">
        <is>
          <t>Frage_Text</t>
        </is>
      </c>
      <c r="E8219" t="inlineStr">
        <is>
          <t>Frage_Typ</t>
        </is>
      </c>
      <c r="F8219" t="inlineStr">
        <is>
          <t>Bereich_ID</t>
        </is>
      </c>
      <c r="G8219" t="inlineStr">
        <is>
          <t>Bereich</t>
        </is>
      </c>
      <c r="H8219" t="inlineStr">
        <is>
          <t>ID_gesamt</t>
        </is>
      </c>
      <c r="I8219" t="inlineStr">
        <is>
          <t>Sprache</t>
        </is>
      </c>
      <c r="J8219" t="inlineStr">
        <is>
          <t>Duplikat</t>
        </is>
      </c>
      <c r="K8219" t="inlineStr">
        <is>
          <t>Frage_Hash</t>
        </is>
      </c>
      <c r="L8219" t="inlineStr">
        <is>
          <t>Duplikat_Gruppe</t>
        </is>
      </c>
      <c r="M8219" t="inlineStr">
        <is>
          <t>Cluster_Duplikate</t>
        </is>
      </c>
      <c r="N8219" t="inlineStr">
        <is>
          <t>Cluster_Final</t>
        </is>
      </c>
    </row>
    <row r="8220">
      <c r="A8220" t="n">
        <v>71</v>
      </c>
      <c r="B8220" s="2" t="n">
        <v>44311</v>
      </c>
      <c r="C8220" t="n">
        <v>3281</v>
      </c>
      <c r="D8220" t="inlineStr">
        <is>
          <t>Soll das generationenübergreifende Zusammenleben in Olten stärker gefördert werden (z.B. mit Kindergärten oder Kitas in Altersheimen)?</t>
        </is>
      </c>
      <c r="E8220" t="inlineStr">
        <is>
          <t>options4</t>
        </is>
      </c>
      <c r="F8220" t="n">
        <v>4884</v>
      </c>
      <c r="G8220" t="inlineStr">
        <is>
          <t>Sozialstaat, Familie &amp; Gesundheit</t>
        </is>
      </c>
      <c r="H8220" t="inlineStr">
        <is>
          <t>Q00981</t>
        </is>
      </c>
      <c r="I8220" t="inlineStr">
        <is>
          <t>de</t>
        </is>
      </c>
      <c r="J8220" t="b">
        <v>1</v>
      </c>
      <c r="K8220" t="inlineStr">
        <is>
          <t>4753a4c6cb123ac09ecc630a73a375d5</t>
        </is>
      </c>
      <c r="L8220" t="inlineStr">
        <is>
          <t>4753a4c6cb123ac09ecc630a73a375d5</t>
        </is>
      </c>
      <c r="M8220" t="n">
        <v>360</v>
      </c>
      <c r="N8220" t="n">
        <v>360</v>
      </c>
    </row>
    <row r="8221">
      <c r="A8221" t="n">
        <v>63</v>
      </c>
      <c r="B8221" s="2" t="n">
        <v>44311</v>
      </c>
      <c r="C8221" t="n">
        <v>3280</v>
      </c>
      <c r="D8221" t="inlineStr">
        <is>
          <t>Soll das generationenübergreifende Zusammenleben in Olten stärker gefördert werden (z.B. mit Kindergärten oder Kitas in Altersheimen)?</t>
        </is>
      </c>
      <c r="E8221" t="inlineStr">
        <is>
          <t>options4</t>
        </is>
      </c>
      <c r="F8221" t="n">
        <v>4881</v>
      </c>
      <c r="G8221" t="inlineStr">
        <is>
          <t>Sozialstaat, Familie &amp; Gesundheit</t>
        </is>
      </c>
      <c r="H8221" t="inlineStr">
        <is>
          <t>Q01038</t>
        </is>
      </c>
      <c r="I8221" t="inlineStr">
        <is>
          <t>de</t>
        </is>
      </c>
      <c r="J8221" t="b">
        <v>1</v>
      </c>
      <c r="K8221" t="inlineStr">
        <is>
          <t>4753a4c6cb123ac09ecc630a73a375d5</t>
        </is>
      </c>
      <c r="L8221" t="inlineStr">
        <is>
          <t>4753a4c6cb123ac09ecc630a73a375d5</t>
        </is>
      </c>
      <c r="M8221" t="n">
        <v>360</v>
      </c>
      <c r="N8221" t="n">
        <v>360</v>
      </c>
    </row>
    <row r="8223">
      <c r="A8223" s="1">
        <f>== Cluster 359 – 2 Fragen – alle Fragen identisch ===</f>
        <v/>
      </c>
      <c r="B8223" s="1" t="n"/>
      <c r="C8223" s="1" t="n"/>
      <c r="D8223" s="1" t="n"/>
      <c r="E8223" s="1" t="n"/>
      <c r="F8223" s="1" t="n"/>
      <c r="G8223" s="1" t="n"/>
      <c r="H8223" s="1" t="n"/>
      <c r="I8223" s="1" t="n"/>
      <c r="J8223" s="1" t="n"/>
      <c r="K8223" s="1" t="n"/>
      <c r="L8223" s="1" t="n"/>
      <c r="M8223" s="1" t="n"/>
      <c r="N8223" s="1" t="n"/>
    </row>
    <row r="8224">
      <c r="A8224" t="inlineStr">
        <is>
          <t>ID_Wahl</t>
        </is>
      </c>
      <c r="B8224" t="inlineStr">
        <is>
          <t>Datum</t>
        </is>
      </c>
      <c r="C8224" t="inlineStr">
        <is>
          <t>Frage_ID</t>
        </is>
      </c>
      <c r="D8224" t="inlineStr">
        <is>
          <t>Frage_Text</t>
        </is>
      </c>
      <c r="E8224" t="inlineStr">
        <is>
          <t>Frage_Typ</t>
        </is>
      </c>
      <c r="F8224" t="inlineStr">
        <is>
          <t>Bereich_ID</t>
        </is>
      </c>
      <c r="G8224" t="inlineStr">
        <is>
          <t>Bereich</t>
        </is>
      </c>
      <c r="H8224" t="inlineStr">
        <is>
          <t>ID_gesamt</t>
        </is>
      </c>
      <c r="I8224" t="inlineStr">
        <is>
          <t>Sprache</t>
        </is>
      </c>
      <c r="J8224" t="inlineStr">
        <is>
          <t>Duplikat</t>
        </is>
      </c>
      <c r="K8224" t="inlineStr">
        <is>
          <t>Frage_Hash</t>
        </is>
      </c>
      <c r="L8224" t="inlineStr">
        <is>
          <t>Duplikat_Gruppe</t>
        </is>
      </c>
      <c r="M8224" t="inlineStr">
        <is>
          <t>Cluster_Duplikate</t>
        </is>
      </c>
      <c r="N8224" t="inlineStr">
        <is>
          <t>Cluster_Final</t>
        </is>
      </c>
    </row>
    <row r="8225">
      <c r="A8225" t="n">
        <v>71</v>
      </c>
      <c r="B8225" s="2" t="n">
        <v>44311</v>
      </c>
      <c r="C8225" t="n">
        <v>3278</v>
      </c>
      <c r="D8225" t="inlineStr">
        <is>
          <t>Sollen von der Stadt zusätzliche finanzielle Mittel für familien- und schulergänzende Betreuungsstrukturen (Tagesstrukturen) eingesetzt werden?</t>
        </is>
      </c>
      <c r="E8225" t="inlineStr">
        <is>
          <t>options4</t>
        </is>
      </c>
      <c r="F8225" t="n">
        <v>4884</v>
      </c>
      <c r="G8225" t="inlineStr">
        <is>
          <t>Sozialstaat, Familie &amp; Gesundheit</t>
        </is>
      </c>
      <c r="H8225" t="inlineStr">
        <is>
          <t>Q00980</t>
        </is>
      </c>
      <c r="I8225" t="inlineStr">
        <is>
          <t>de</t>
        </is>
      </c>
      <c r="J8225" t="b">
        <v>1</v>
      </c>
      <c r="K8225" t="inlineStr">
        <is>
          <t>b0e08f0add876104953db485ddd0ad67</t>
        </is>
      </c>
      <c r="L8225" t="inlineStr">
        <is>
          <t>b0e08f0add876104953db485ddd0ad67</t>
        </is>
      </c>
      <c r="M8225" t="n">
        <v>359</v>
      </c>
      <c r="N8225" t="n">
        <v>359</v>
      </c>
    </row>
    <row r="8226">
      <c r="A8226" t="n">
        <v>63</v>
      </c>
      <c r="B8226" s="2" t="n">
        <v>44311</v>
      </c>
      <c r="C8226" t="n">
        <v>3277</v>
      </c>
      <c r="D8226" t="inlineStr">
        <is>
          <t>Sollen von der Stadt zusätzliche finanzielle Mittel für familien- und schulergänzende Betreuungsstrukturen (Tagesstrukturen) eingesetzt werden?</t>
        </is>
      </c>
      <c r="E8226" t="inlineStr">
        <is>
          <t>options4</t>
        </is>
      </c>
      <c r="F8226" t="n">
        <v>4881</v>
      </c>
      <c r="G8226" t="inlineStr">
        <is>
          <t>Sozialstaat, Familie &amp; Gesundheit</t>
        </is>
      </c>
      <c r="H8226" t="inlineStr">
        <is>
          <t>Q01037</t>
        </is>
      </c>
      <c r="I8226" t="inlineStr">
        <is>
          <t>de</t>
        </is>
      </c>
      <c r="J8226" t="b">
        <v>1</v>
      </c>
      <c r="K8226" t="inlineStr">
        <is>
          <t>b0e08f0add876104953db485ddd0ad67</t>
        </is>
      </c>
      <c r="L8226" t="inlineStr">
        <is>
          <t>b0e08f0add876104953db485ddd0ad67</t>
        </is>
      </c>
      <c r="M8226" t="n">
        <v>359</v>
      </c>
      <c r="N8226" t="n">
        <v>359</v>
      </c>
    </row>
    <row r="8228">
      <c r="A8228" s="1">
        <f>== Cluster 358 – 2 Fragen – alle Fragen identisch ===</f>
        <v/>
      </c>
      <c r="B8228" s="1" t="n"/>
      <c r="C8228" s="1" t="n"/>
      <c r="D8228" s="1" t="n"/>
      <c r="E8228" s="1" t="n"/>
      <c r="F8228" s="1" t="n"/>
      <c r="G8228" s="1" t="n"/>
      <c r="H8228" s="1" t="n"/>
      <c r="I8228" s="1" t="n"/>
      <c r="J8228" s="1" t="n"/>
      <c r="K8228" s="1" t="n"/>
      <c r="L8228" s="1" t="n"/>
      <c r="M8228" s="1" t="n"/>
      <c r="N8228" s="1" t="n"/>
    </row>
    <row r="8229">
      <c r="A8229" t="inlineStr">
        <is>
          <t>ID_Wahl</t>
        </is>
      </c>
      <c r="B8229" t="inlineStr">
        <is>
          <t>Datum</t>
        </is>
      </c>
      <c r="C8229" t="inlineStr">
        <is>
          <t>Frage_ID</t>
        </is>
      </c>
      <c r="D8229" t="inlineStr">
        <is>
          <t>Frage_Text</t>
        </is>
      </c>
      <c r="E8229" t="inlineStr">
        <is>
          <t>Frage_Typ</t>
        </is>
      </c>
      <c r="F8229" t="inlineStr">
        <is>
          <t>Bereich_ID</t>
        </is>
      </c>
      <c r="G8229" t="inlineStr">
        <is>
          <t>Bereich</t>
        </is>
      </c>
      <c r="H8229" t="inlineStr">
        <is>
          <t>ID_gesamt</t>
        </is>
      </c>
      <c r="I8229" t="inlineStr">
        <is>
          <t>Sprache</t>
        </is>
      </c>
      <c r="J8229" t="inlineStr">
        <is>
          <t>Duplikat</t>
        </is>
      </c>
      <c r="K8229" t="inlineStr">
        <is>
          <t>Frage_Hash</t>
        </is>
      </c>
      <c r="L8229" t="inlineStr">
        <is>
          <t>Duplikat_Gruppe</t>
        </is>
      </c>
      <c r="M8229" t="inlineStr">
        <is>
          <t>Cluster_Duplikate</t>
        </is>
      </c>
      <c r="N8229" t="inlineStr">
        <is>
          <t>Cluster_Final</t>
        </is>
      </c>
    </row>
    <row r="8230">
      <c r="A8230" t="n">
        <v>60</v>
      </c>
      <c r="B8230" s="2" t="n">
        <v>44262</v>
      </c>
      <c r="C8230" t="n">
        <v>3221</v>
      </c>
      <c r="D8230" t="inlineStr">
        <is>
          <t>Sollten alle am Schalter angebotenen Dienste der Stadtverwaltung auch online verfügbar sein?</t>
        </is>
      </c>
      <c r="E8230" t="inlineStr">
        <is>
          <t>options4</t>
        </is>
      </c>
      <c r="F8230" t="n">
        <v>5148</v>
      </c>
      <c r="G8230" t="inlineStr">
        <is>
          <t>Politisches System &amp; Digitalisierung</t>
        </is>
      </c>
      <c r="H8230" t="inlineStr">
        <is>
          <t>Q00956</t>
        </is>
      </c>
      <c r="I8230" t="inlineStr">
        <is>
          <t>de</t>
        </is>
      </c>
      <c r="J8230" t="b">
        <v>1</v>
      </c>
      <c r="K8230" t="inlineStr">
        <is>
          <t>a3bfe37601e42df593f90eb3232693fc</t>
        </is>
      </c>
      <c r="L8230" t="inlineStr">
        <is>
          <t>a3bfe37601e42df593f90eb3232693fc</t>
        </is>
      </c>
      <c r="M8230" t="n">
        <v>358</v>
      </c>
      <c r="N8230" t="n">
        <v>358</v>
      </c>
    </row>
    <row r="8231">
      <c r="A8231" t="n">
        <v>62</v>
      </c>
      <c r="B8231" s="2" t="n">
        <v>44262</v>
      </c>
      <c r="C8231" t="n">
        <v>3223</v>
      </c>
      <c r="D8231" t="inlineStr">
        <is>
          <t>Sollten alle am Schalter angebotenen Dienste der Stadtverwaltung auch online verfügbar sein?</t>
        </is>
      </c>
      <c r="E8231" t="inlineStr">
        <is>
          <t>options4</t>
        </is>
      </c>
      <c r="F8231" t="n">
        <v>5153</v>
      </c>
      <c r="G8231" t="inlineStr">
        <is>
          <t>Politisches System &amp; Digitalisierung</t>
        </is>
      </c>
      <c r="H8231" t="inlineStr">
        <is>
          <t>Q01034</t>
        </is>
      </c>
      <c r="I8231" t="inlineStr">
        <is>
          <t>de</t>
        </is>
      </c>
      <c r="J8231" t="b">
        <v>1</v>
      </c>
      <c r="K8231" t="inlineStr">
        <is>
          <t>a3bfe37601e42df593f90eb3232693fc</t>
        </is>
      </c>
      <c r="L8231" t="inlineStr">
        <is>
          <t>a3bfe37601e42df593f90eb3232693fc</t>
        </is>
      </c>
      <c r="M8231" t="n">
        <v>358</v>
      </c>
      <c r="N8231" t="n">
        <v>358</v>
      </c>
    </row>
    <row r="8233">
      <c r="A8233" s="1">
        <f>== Cluster 357 – 2 Fragen – alle Fragen identisch ===</f>
        <v/>
      </c>
      <c r="B8233" s="1" t="n"/>
      <c r="C8233" s="1" t="n"/>
      <c r="D8233" s="1" t="n"/>
      <c r="E8233" s="1" t="n"/>
      <c r="F8233" s="1" t="n"/>
      <c r="G8233" s="1" t="n"/>
      <c r="H8233" s="1" t="n"/>
      <c r="I8233" s="1" t="n"/>
      <c r="J8233" s="1" t="n"/>
      <c r="K8233" s="1" t="n"/>
      <c r="L8233" s="1" t="n"/>
      <c r="M8233" s="1" t="n"/>
      <c r="N8233" s="1" t="n"/>
    </row>
    <row r="8234">
      <c r="A8234" t="inlineStr">
        <is>
          <t>ID_Wahl</t>
        </is>
      </c>
      <c r="B8234" t="inlineStr">
        <is>
          <t>Datum</t>
        </is>
      </c>
      <c r="C8234" t="inlineStr">
        <is>
          <t>Frage_ID</t>
        </is>
      </c>
      <c r="D8234" t="inlineStr">
        <is>
          <t>Frage_Text</t>
        </is>
      </c>
      <c r="E8234" t="inlineStr">
        <is>
          <t>Frage_Typ</t>
        </is>
      </c>
      <c r="F8234" t="inlineStr">
        <is>
          <t>Bereich_ID</t>
        </is>
      </c>
      <c r="G8234" t="inlineStr">
        <is>
          <t>Bereich</t>
        </is>
      </c>
      <c r="H8234" t="inlineStr">
        <is>
          <t>ID_gesamt</t>
        </is>
      </c>
      <c r="I8234" t="inlineStr">
        <is>
          <t>Sprache</t>
        </is>
      </c>
      <c r="J8234" t="inlineStr">
        <is>
          <t>Duplikat</t>
        </is>
      </c>
      <c r="K8234" t="inlineStr">
        <is>
          <t>Frage_Hash</t>
        </is>
      </c>
      <c r="L8234" t="inlineStr">
        <is>
          <t>Duplikat_Gruppe</t>
        </is>
      </c>
      <c r="M8234" t="inlineStr">
        <is>
          <t>Cluster_Duplikate</t>
        </is>
      </c>
      <c r="N8234" t="inlineStr">
        <is>
          <t>Cluster_Final</t>
        </is>
      </c>
    </row>
    <row r="8235">
      <c r="A8235" t="n">
        <v>60</v>
      </c>
      <c r="B8235" s="2" t="n">
        <v>44262</v>
      </c>
      <c r="C8235" t="n">
        <v>3209</v>
      </c>
      <c r="D8235" t="inlineStr">
        <is>
          <t>Eine Initiative fordert, dass der öffentliche Verkehr im Kanton Freiburg gratis benutzt werden darf. Unterstützen Sie dieses Anliegen?</t>
        </is>
      </c>
      <c r="E8235" t="inlineStr">
        <is>
          <t>options4</t>
        </is>
      </c>
      <c r="F8235" t="n">
        <v>5402</v>
      </c>
      <c r="G8235" t="inlineStr">
        <is>
          <t>Verkehr &amp; Infrastruktur</t>
        </is>
      </c>
      <c r="H8235" t="inlineStr">
        <is>
          <t>Q00950</t>
        </is>
      </c>
      <c r="I8235" t="inlineStr">
        <is>
          <t>de</t>
        </is>
      </c>
      <c r="J8235" t="b">
        <v>1</v>
      </c>
      <c r="K8235" t="inlineStr">
        <is>
          <t>6e2471c13304dbd80fd911ed14e8c4fe</t>
        </is>
      </c>
      <c r="L8235" t="inlineStr">
        <is>
          <t>6e2471c13304dbd80fd911ed14e8c4fe</t>
        </is>
      </c>
      <c r="M8235" t="n">
        <v>357</v>
      </c>
      <c r="N8235" t="n">
        <v>357</v>
      </c>
    </row>
    <row r="8236">
      <c r="A8236" t="n">
        <v>89</v>
      </c>
      <c r="B8236" s="2" t="n">
        <v>44528</v>
      </c>
      <c r="C8236" t="n">
        <v>4385</v>
      </c>
      <c r="D8236" t="inlineStr">
        <is>
          <t>Eine Initiative fordert, dass der öffentliche Verkehr im Kanton Freiburg gratis benutzt werden darf. Unterstützen Sie dieses Anliegen?</t>
        </is>
      </c>
      <c r="E8236" t="inlineStr">
        <is>
          <t>options4</t>
        </is>
      </c>
      <c r="F8236" t="n">
        <v>4652</v>
      </c>
      <c r="G8236" t="inlineStr">
        <is>
          <t>Energie &amp; Verkehr</t>
        </is>
      </c>
      <c r="H8236" t="inlineStr">
        <is>
          <t>Q01219</t>
        </is>
      </c>
      <c r="I8236" t="inlineStr">
        <is>
          <t>de</t>
        </is>
      </c>
      <c r="J8236" t="b">
        <v>1</v>
      </c>
      <c r="K8236" t="inlineStr">
        <is>
          <t>6e2471c13304dbd80fd911ed14e8c4fe</t>
        </is>
      </c>
      <c r="L8236" t="inlineStr">
        <is>
          <t>6e2471c13304dbd80fd911ed14e8c4fe</t>
        </is>
      </c>
      <c r="M8236" t="n">
        <v>357</v>
      </c>
      <c r="N8236" t="n">
        <v>357</v>
      </c>
    </row>
    <row r="8238">
      <c r="A8238" s="1">
        <f>== Cluster 356 – 2 Fragen – alle Fragen identisch ===</f>
        <v/>
      </c>
      <c r="B8238" s="1" t="n"/>
      <c r="C8238" s="1" t="n"/>
      <c r="D8238" s="1" t="n"/>
      <c r="E8238" s="1" t="n"/>
      <c r="F8238" s="1" t="n"/>
      <c r="G8238" s="1" t="n"/>
      <c r="H8238" s="1" t="n"/>
      <c r="I8238" s="1" t="n"/>
      <c r="J8238" s="1" t="n"/>
      <c r="K8238" s="1" t="n"/>
      <c r="L8238" s="1" t="n"/>
      <c r="M8238" s="1" t="n"/>
      <c r="N8238" s="1" t="n"/>
    </row>
    <row r="8239">
      <c r="A8239" t="inlineStr">
        <is>
          <t>ID_Wahl</t>
        </is>
      </c>
      <c r="B8239" t="inlineStr">
        <is>
          <t>Datum</t>
        </is>
      </c>
      <c r="C8239" t="inlineStr">
        <is>
          <t>Frage_ID</t>
        </is>
      </c>
      <c r="D8239" t="inlineStr">
        <is>
          <t>Frage_Text</t>
        </is>
      </c>
      <c r="E8239" t="inlineStr">
        <is>
          <t>Frage_Typ</t>
        </is>
      </c>
      <c r="F8239" t="inlineStr">
        <is>
          <t>Bereich_ID</t>
        </is>
      </c>
      <c r="G8239" t="inlineStr">
        <is>
          <t>Bereich</t>
        </is>
      </c>
      <c r="H8239" t="inlineStr">
        <is>
          <t>ID_gesamt</t>
        </is>
      </c>
      <c r="I8239" t="inlineStr">
        <is>
          <t>Sprache</t>
        </is>
      </c>
      <c r="J8239" t="inlineStr">
        <is>
          <t>Duplikat</t>
        </is>
      </c>
      <c r="K8239" t="inlineStr">
        <is>
          <t>Frage_Hash</t>
        </is>
      </c>
      <c r="L8239" t="inlineStr">
        <is>
          <t>Duplikat_Gruppe</t>
        </is>
      </c>
      <c r="M8239" t="inlineStr">
        <is>
          <t>Cluster_Duplikate</t>
        </is>
      </c>
      <c r="N8239" t="inlineStr">
        <is>
          <t>Cluster_Final</t>
        </is>
      </c>
    </row>
    <row r="8240">
      <c r="A8240" t="n">
        <v>60</v>
      </c>
      <c r="B8240" s="2" t="n">
        <v>44262</v>
      </c>
      <c r="C8240" t="n">
        <v>3177</v>
      </c>
      <c r="D8240" t="inlineStr">
        <is>
          <t>Befürworten Sie die Einführung einer kantonalen Einheitskrankenkasse?</t>
        </is>
      </c>
      <c r="E8240" t="inlineStr">
        <is>
          <t>options4</t>
        </is>
      </c>
      <c r="F8240" t="n">
        <v>5291</v>
      </c>
      <c r="G8240" t="inlineStr">
        <is>
          <t>Sozialstaat, Familie &amp; Gesundheit</t>
        </is>
      </c>
      <c r="H8240" t="inlineStr">
        <is>
          <t>Q00937</t>
        </is>
      </c>
      <c r="I8240" t="inlineStr">
        <is>
          <t>de</t>
        </is>
      </c>
      <c r="J8240" t="b">
        <v>1</v>
      </c>
      <c r="K8240" t="inlineStr">
        <is>
          <t>6c00ba943a03147e426995d53492166b</t>
        </is>
      </c>
      <c r="L8240" t="inlineStr">
        <is>
          <t>6c00ba943a03147e426995d53492166b</t>
        </is>
      </c>
      <c r="M8240" t="n">
        <v>356</v>
      </c>
      <c r="N8240" t="n">
        <v>356</v>
      </c>
    </row>
    <row r="8241">
      <c r="A8241" t="n">
        <v>62</v>
      </c>
      <c r="B8241" s="2" t="n">
        <v>44262</v>
      </c>
      <c r="C8241" t="n">
        <v>3179</v>
      </c>
      <c r="D8241" t="inlineStr">
        <is>
          <t>Befürworten Sie die Einführung einer kantonalen Einheitskrankenkasse?</t>
        </is>
      </c>
      <c r="E8241" t="inlineStr">
        <is>
          <t>options4</t>
        </is>
      </c>
      <c r="F8241" t="n">
        <v>5293</v>
      </c>
      <c r="G8241" t="inlineStr">
        <is>
          <t>Sozialstaat, Familie &amp; Gesundheit</t>
        </is>
      </c>
      <c r="H8241" t="inlineStr">
        <is>
          <t>Q01032</t>
        </is>
      </c>
      <c r="I8241" t="inlineStr">
        <is>
          <t>de</t>
        </is>
      </c>
      <c r="J8241" t="b">
        <v>1</v>
      </c>
      <c r="K8241" t="inlineStr">
        <is>
          <t>6c00ba943a03147e426995d53492166b</t>
        </is>
      </c>
      <c r="L8241" t="inlineStr">
        <is>
          <t>6c00ba943a03147e426995d53492166b</t>
        </is>
      </c>
      <c r="M8241" t="n">
        <v>356</v>
      </c>
      <c r="N8241" t="n">
        <v>356</v>
      </c>
    </row>
    <row r="8243">
      <c r="A8243" s="1">
        <f>== Cluster 673 – 2 Fragen – alle Fragen identisch ===</f>
        <v/>
      </c>
      <c r="B8243" s="1" t="n"/>
      <c r="C8243" s="1" t="n"/>
      <c r="D8243" s="1" t="n"/>
      <c r="E8243" s="1" t="n"/>
      <c r="F8243" s="1" t="n"/>
      <c r="G8243" s="1" t="n"/>
      <c r="H8243" s="1" t="n"/>
      <c r="I8243" s="1" t="n"/>
      <c r="J8243" s="1" t="n"/>
      <c r="K8243" s="1" t="n"/>
      <c r="L8243" s="1" t="n"/>
      <c r="M8243" s="1" t="n"/>
      <c r="N8243" s="1" t="n"/>
    </row>
    <row r="8244">
      <c r="A8244" t="inlineStr">
        <is>
          <t>ID_Wahl</t>
        </is>
      </c>
      <c r="B8244" t="inlineStr">
        <is>
          <t>Datum</t>
        </is>
      </c>
      <c r="C8244" t="inlineStr">
        <is>
          <t>Frage_ID</t>
        </is>
      </c>
      <c r="D8244" t="inlineStr">
        <is>
          <t>Frage_Text</t>
        </is>
      </c>
      <c r="E8244" t="inlineStr">
        <is>
          <t>Frage_Typ</t>
        </is>
      </c>
      <c r="F8244" t="inlineStr">
        <is>
          <t>Bereich_ID</t>
        </is>
      </c>
      <c r="G8244" t="inlineStr">
        <is>
          <t>Bereich</t>
        </is>
      </c>
      <c r="H8244" t="inlineStr">
        <is>
          <t>ID_gesamt</t>
        </is>
      </c>
      <c r="I8244" t="inlineStr">
        <is>
          <t>Sprache</t>
        </is>
      </c>
      <c r="J8244" t="inlineStr">
        <is>
          <t>Duplikat</t>
        </is>
      </c>
      <c r="K8244" t="inlineStr">
        <is>
          <t>Frage_Hash</t>
        </is>
      </c>
      <c r="L8244" t="inlineStr">
        <is>
          <t>Duplikat_Gruppe</t>
        </is>
      </c>
      <c r="M8244" t="inlineStr">
        <is>
          <t>Cluster_Duplikate</t>
        </is>
      </c>
      <c r="N8244" t="inlineStr">
        <is>
          <t>Cluster_Final</t>
        </is>
      </c>
    </row>
    <row r="8245">
      <c r="A8245" t="n">
        <v>123</v>
      </c>
      <c r="B8245" t="n">
        <v>2015</v>
      </c>
      <c r="C8245" t="n">
        <v>1915</v>
      </c>
      <c r="D8245" t="inlineStr">
        <is>
          <t>Soll an grossen Sportveranstaltungen die Überwachung und Kontrolle der Zuschauer verschärft werden (z.B. mehr mobile Videoteams der Polizei, strengere Kontrollen rund ums Stadion)?</t>
        </is>
      </c>
      <c r="E8245" t="inlineStr">
        <is>
          <t>Standard-4</t>
        </is>
      </c>
      <c r="F8245" t="n">
        <v>8</v>
      </c>
      <c r="G8245" t="inlineStr">
        <is>
          <t>Kultur, Sport &amp; Medien</t>
        </is>
      </c>
      <c r="H8245" t="inlineStr">
        <is>
          <t>Q04587</t>
        </is>
      </c>
      <c r="I8245" t="inlineStr">
        <is>
          <t>de</t>
        </is>
      </c>
      <c r="J8245" t="b">
        <v>1</v>
      </c>
      <c r="K8245" t="inlineStr">
        <is>
          <t>941ef8d0e5cb67ba7778d7e1674de756</t>
        </is>
      </c>
      <c r="L8245" t="inlineStr">
        <is>
          <t>941ef8d0e5cb67ba7778d7e1674de756</t>
        </is>
      </c>
      <c r="M8245" t="n">
        <v>673</v>
      </c>
      <c r="N8245" t="n">
        <v>673</v>
      </c>
    </row>
    <row r="8246">
      <c r="A8246" t="n">
        <v>123</v>
      </c>
      <c r="B8246" t="n">
        <v>2016</v>
      </c>
      <c r="C8246" t="n">
        <v>1915</v>
      </c>
      <c r="D8246" t="inlineStr">
        <is>
          <t>Soll an grossen Sportveranstaltungen die Überwachung und Kontrolle der Zuschauer verschärft werden (z.B. mehr mobile Videoteams der Polizei, strengere Kontrollen rund ums Stadion)?</t>
        </is>
      </c>
      <c r="E8246" t="inlineStr">
        <is>
          <t>Standard-4</t>
        </is>
      </c>
      <c r="F8246" t="n">
        <v>8</v>
      </c>
      <c r="G8246" t="inlineStr">
        <is>
          <t>Kultur, Sport &amp; Medien</t>
        </is>
      </c>
      <c r="H8246" t="inlineStr">
        <is>
          <t>Q06696</t>
        </is>
      </c>
      <c r="I8246" t="inlineStr">
        <is>
          <t>de</t>
        </is>
      </c>
      <c r="J8246" t="b">
        <v>1</v>
      </c>
      <c r="K8246" t="inlineStr">
        <is>
          <t>941ef8d0e5cb67ba7778d7e1674de756</t>
        </is>
      </c>
      <c r="L8246" t="inlineStr">
        <is>
          <t>941ef8d0e5cb67ba7778d7e1674de756</t>
        </is>
      </c>
      <c r="M8246" t="n">
        <v>673</v>
      </c>
      <c r="N8246" t="n">
        <v>673</v>
      </c>
    </row>
    <row r="8248">
      <c r="A8248" s="1">
        <f>== Cluster 671 – 2 Fragen – alle Fragen identisch ===</f>
        <v/>
      </c>
      <c r="B8248" s="1" t="n"/>
      <c r="C8248" s="1" t="n"/>
      <c r="D8248" s="1" t="n"/>
      <c r="E8248" s="1" t="n"/>
      <c r="F8248" s="1" t="n"/>
      <c r="G8248" s="1" t="n"/>
      <c r="H8248" s="1" t="n"/>
      <c r="I8248" s="1" t="n"/>
      <c r="J8248" s="1" t="n"/>
      <c r="K8248" s="1" t="n"/>
      <c r="L8248" s="1" t="n"/>
      <c r="M8248" s="1" t="n"/>
      <c r="N8248" s="1" t="n"/>
    </row>
    <row r="8249">
      <c r="A8249" t="inlineStr">
        <is>
          <t>ID_Wahl</t>
        </is>
      </c>
      <c r="B8249" t="inlineStr">
        <is>
          <t>Datum</t>
        </is>
      </c>
      <c r="C8249" t="inlineStr">
        <is>
          <t>Frage_ID</t>
        </is>
      </c>
      <c r="D8249" t="inlineStr">
        <is>
          <t>Frage_Text</t>
        </is>
      </c>
      <c r="E8249" t="inlineStr">
        <is>
          <t>Frage_Typ</t>
        </is>
      </c>
      <c r="F8249" t="inlineStr">
        <is>
          <t>Bereich_ID</t>
        </is>
      </c>
      <c r="G8249" t="inlineStr">
        <is>
          <t>Bereich</t>
        </is>
      </c>
      <c r="H8249" t="inlineStr">
        <is>
          <t>ID_gesamt</t>
        </is>
      </c>
      <c r="I8249" t="inlineStr">
        <is>
          <t>Sprache</t>
        </is>
      </c>
      <c r="J8249" t="inlineStr">
        <is>
          <t>Duplikat</t>
        </is>
      </c>
      <c r="K8249" t="inlineStr">
        <is>
          <t>Frage_Hash</t>
        </is>
      </c>
      <c r="L8249" t="inlineStr">
        <is>
          <t>Duplikat_Gruppe</t>
        </is>
      </c>
      <c r="M8249" t="inlineStr">
        <is>
          <t>Cluster_Duplikate</t>
        </is>
      </c>
      <c r="N8249" t="inlineStr">
        <is>
          <t>Cluster_Final</t>
        </is>
      </c>
    </row>
    <row r="8250">
      <c r="A8250" t="n">
        <v>123</v>
      </c>
      <c r="B8250" t="n">
        <v>2015</v>
      </c>
      <c r="C8250" t="n">
        <v>1873</v>
      </c>
      <c r="D8250" t="inlineStr">
        <is>
          <t>Der Kanton Genf hat die öffentlich-rechtliche Anerkennung von Religionsgemeinschaften abgeschafft. Sollte der Kanton Basel-Stadt auch auf eine solche Anerkennung von Religionsgemeinschaften verzichten?</t>
        </is>
      </c>
      <c r="E8250" t="inlineStr">
        <is>
          <t>Standard-4</t>
        </is>
      </c>
      <c r="F8250" t="n">
        <v>8</v>
      </c>
      <c r="G8250" t="inlineStr">
        <is>
          <t>Kultur, Sport &amp; Medien</t>
        </is>
      </c>
      <c r="H8250" t="inlineStr">
        <is>
          <t>Q04585</t>
        </is>
      </c>
      <c r="I8250" t="inlineStr">
        <is>
          <t>de</t>
        </is>
      </c>
      <c r="J8250" t="b">
        <v>1</v>
      </c>
      <c r="K8250" t="inlineStr">
        <is>
          <t>d16f3c3a2c39083aa98a29aa5d8bc1c2</t>
        </is>
      </c>
      <c r="L8250" t="inlineStr">
        <is>
          <t>d16f3c3a2c39083aa98a29aa5d8bc1c2</t>
        </is>
      </c>
      <c r="M8250" t="n">
        <v>671</v>
      </c>
      <c r="N8250" t="n">
        <v>671</v>
      </c>
    </row>
    <row r="8251">
      <c r="A8251" t="n">
        <v>123</v>
      </c>
      <c r="B8251" t="n">
        <v>2016</v>
      </c>
      <c r="C8251" t="n">
        <v>1873</v>
      </c>
      <c r="D8251" t="inlineStr">
        <is>
          <t>Der Kanton Genf hat die öffentlich-rechtliche Anerkennung von Religionsgemeinschaften abgeschafft. Sollte der Kanton Basel-Stadt auch auf eine solche Anerkennung von Religionsgemeinschaften verzichten?</t>
        </is>
      </c>
      <c r="E8251" t="inlineStr">
        <is>
          <t>Standard-4</t>
        </is>
      </c>
      <c r="F8251" t="n">
        <v>8</v>
      </c>
      <c r="G8251" t="inlineStr">
        <is>
          <t>Kultur, Sport &amp; Medien</t>
        </is>
      </c>
      <c r="H8251" t="inlineStr">
        <is>
          <t>Q06694</t>
        </is>
      </c>
      <c r="I8251" t="inlineStr">
        <is>
          <t>de</t>
        </is>
      </c>
      <c r="J8251" t="b">
        <v>1</v>
      </c>
      <c r="K8251" t="inlineStr">
        <is>
          <t>d16f3c3a2c39083aa98a29aa5d8bc1c2</t>
        </is>
      </c>
      <c r="L8251" t="inlineStr">
        <is>
          <t>d16f3c3a2c39083aa98a29aa5d8bc1c2</t>
        </is>
      </c>
      <c r="M8251" t="n">
        <v>671</v>
      </c>
      <c r="N8251" t="n">
        <v>671</v>
      </c>
    </row>
    <row r="8253">
      <c r="A8253" s="1">
        <f>== Cluster 668 – 2 Fragen – alle Fragen identisch ===</f>
        <v/>
      </c>
      <c r="B8253" s="1" t="n"/>
      <c r="C8253" s="1" t="n"/>
      <c r="D8253" s="1" t="n"/>
      <c r="E8253" s="1" t="n"/>
      <c r="F8253" s="1" t="n"/>
      <c r="G8253" s="1" t="n"/>
      <c r="H8253" s="1" t="n"/>
      <c r="I8253" s="1" t="n"/>
      <c r="J8253" s="1" t="n"/>
      <c r="K8253" s="1" t="n"/>
      <c r="L8253" s="1" t="n"/>
      <c r="M8253" s="1" t="n"/>
      <c r="N8253" s="1" t="n"/>
    </row>
    <row r="8254">
      <c r="A8254" t="inlineStr">
        <is>
          <t>ID_Wahl</t>
        </is>
      </c>
      <c r="B8254" t="inlineStr">
        <is>
          <t>Datum</t>
        </is>
      </c>
      <c r="C8254" t="inlineStr">
        <is>
          <t>Frage_ID</t>
        </is>
      </c>
      <c r="D8254" t="inlineStr">
        <is>
          <t>Frage_Text</t>
        </is>
      </c>
      <c r="E8254" t="inlineStr">
        <is>
          <t>Frage_Typ</t>
        </is>
      </c>
      <c r="F8254" t="inlineStr">
        <is>
          <t>Bereich_ID</t>
        </is>
      </c>
      <c r="G8254" t="inlineStr">
        <is>
          <t>Bereich</t>
        </is>
      </c>
      <c r="H8254" t="inlineStr">
        <is>
          <t>ID_gesamt</t>
        </is>
      </c>
      <c r="I8254" t="inlineStr">
        <is>
          <t>Sprache</t>
        </is>
      </c>
      <c r="J8254" t="inlineStr">
        <is>
          <t>Duplikat</t>
        </is>
      </c>
      <c r="K8254" t="inlineStr">
        <is>
          <t>Frage_Hash</t>
        </is>
      </c>
      <c r="L8254" t="inlineStr">
        <is>
          <t>Duplikat_Gruppe</t>
        </is>
      </c>
      <c r="M8254" t="inlineStr">
        <is>
          <t>Cluster_Duplikate</t>
        </is>
      </c>
      <c r="N8254" t="inlineStr">
        <is>
          <t>Cluster_Final</t>
        </is>
      </c>
    </row>
    <row r="8255">
      <c r="A8255" t="n">
        <v>123</v>
      </c>
      <c r="B8255" t="n">
        <v>2015</v>
      </c>
      <c r="C8255" t="n">
        <v>1896</v>
      </c>
      <c r="D8255" t="inlineStr">
        <is>
          <t>Braucht es zur Wahrung der öffentlichen Sicherheit im Kanton Basel-Stadt eine stärkere sichtbare Präsenz der Polizei?</t>
        </is>
      </c>
      <c r="E8255" t="inlineStr">
        <is>
          <t>Standard-4</t>
        </is>
      </c>
      <c r="F8255" t="n">
        <v>7</v>
      </c>
      <c r="G8255" t="inlineStr">
        <is>
          <t>Justiz, Armee &amp; Polizei</t>
        </is>
      </c>
      <c r="H8255" t="inlineStr">
        <is>
          <t>Q04582</t>
        </is>
      </c>
      <c r="I8255" t="inlineStr">
        <is>
          <t>de</t>
        </is>
      </c>
      <c r="J8255" t="b">
        <v>1</v>
      </c>
      <c r="K8255" t="inlineStr">
        <is>
          <t>35cf11ecc60e38ac006b8f741c6f499e</t>
        </is>
      </c>
      <c r="L8255" t="inlineStr">
        <is>
          <t>35cf11ecc60e38ac006b8f741c6f499e</t>
        </is>
      </c>
      <c r="M8255" t="n">
        <v>668</v>
      </c>
      <c r="N8255" t="n">
        <v>668</v>
      </c>
    </row>
    <row r="8256">
      <c r="A8256" t="n">
        <v>123</v>
      </c>
      <c r="B8256" t="n">
        <v>2016</v>
      </c>
      <c r="C8256" t="n">
        <v>1896</v>
      </c>
      <c r="D8256" t="inlineStr">
        <is>
          <t>Braucht es zur Wahrung der öffentlichen Sicherheit im Kanton Basel-Stadt eine stärkere sichtbare Präsenz der Polizei?</t>
        </is>
      </c>
      <c r="E8256" t="inlineStr">
        <is>
          <t>Standard-4</t>
        </is>
      </c>
      <c r="F8256" t="n">
        <v>7</v>
      </c>
      <c r="G8256" t="inlineStr">
        <is>
          <t>Justiz, Armee &amp; Polizei</t>
        </is>
      </c>
      <c r="H8256" t="inlineStr">
        <is>
          <t>Q06691</t>
        </is>
      </c>
      <c r="I8256" t="inlineStr">
        <is>
          <t>de</t>
        </is>
      </c>
      <c r="J8256" t="b">
        <v>1</v>
      </c>
      <c r="K8256" t="inlineStr">
        <is>
          <t>35cf11ecc60e38ac006b8f741c6f499e</t>
        </is>
      </c>
      <c r="L8256" t="inlineStr">
        <is>
          <t>35cf11ecc60e38ac006b8f741c6f499e</t>
        </is>
      </c>
      <c r="M8256" t="n">
        <v>668</v>
      </c>
      <c r="N8256" t="n">
        <v>668</v>
      </c>
    </row>
    <row r="8258">
      <c r="A8258" s="1">
        <f>== Cluster 666 – 2 Fragen – alle Fragen identisch ===</f>
        <v/>
      </c>
      <c r="B8258" s="1" t="n"/>
      <c r="C8258" s="1" t="n"/>
      <c r="D8258" s="1" t="n"/>
      <c r="E8258" s="1" t="n"/>
      <c r="F8258" s="1" t="n"/>
      <c r="G8258" s="1" t="n"/>
      <c r="H8258" s="1" t="n"/>
      <c r="I8258" s="1" t="n"/>
      <c r="J8258" s="1" t="n"/>
      <c r="K8258" s="1" t="n"/>
      <c r="L8258" s="1" t="n"/>
      <c r="M8258" s="1" t="n"/>
      <c r="N8258" s="1" t="n"/>
    </row>
    <row r="8259">
      <c r="A8259" t="inlineStr">
        <is>
          <t>ID_Wahl</t>
        </is>
      </c>
      <c r="B8259" t="inlineStr">
        <is>
          <t>Datum</t>
        </is>
      </c>
      <c r="C8259" t="inlineStr">
        <is>
          <t>Frage_ID</t>
        </is>
      </c>
      <c r="D8259" t="inlineStr">
        <is>
          <t>Frage_Text</t>
        </is>
      </c>
      <c r="E8259" t="inlineStr">
        <is>
          <t>Frage_Typ</t>
        </is>
      </c>
      <c r="F8259" t="inlineStr">
        <is>
          <t>Bereich_ID</t>
        </is>
      </c>
      <c r="G8259" t="inlineStr">
        <is>
          <t>Bereich</t>
        </is>
      </c>
      <c r="H8259" t="inlineStr">
        <is>
          <t>ID_gesamt</t>
        </is>
      </c>
      <c r="I8259" t="inlineStr">
        <is>
          <t>Sprache</t>
        </is>
      </c>
      <c r="J8259" t="inlineStr">
        <is>
          <t>Duplikat</t>
        </is>
      </c>
      <c r="K8259" t="inlineStr">
        <is>
          <t>Frage_Hash</t>
        </is>
      </c>
      <c r="L8259" t="inlineStr">
        <is>
          <t>Duplikat_Gruppe</t>
        </is>
      </c>
      <c r="M8259" t="inlineStr">
        <is>
          <t>Cluster_Duplikate</t>
        </is>
      </c>
      <c r="N8259" t="inlineStr">
        <is>
          <t>Cluster_Final</t>
        </is>
      </c>
    </row>
    <row r="8260">
      <c r="A8260" t="n">
        <v>123</v>
      </c>
      <c r="B8260" t="n">
        <v>2015</v>
      </c>
      <c r="C8260" t="n">
        <v>1877</v>
      </c>
      <c r="D8260" t="inlineStr">
        <is>
          <t>Sollen selbstbezahlte Krankenkassenprämien vom steuerbaren Einkommen abgezogen werden können?</t>
        </is>
      </c>
      <c r="E8260" t="inlineStr">
        <is>
          <t>Standard-4</t>
        </is>
      </c>
      <c r="F8260" t="n">
        <v>6</v>
      </c>
      <c r="G8260" t="inlineStr">
        <is>
          <t>Gesundheit</t>
        </is>
      </c>
      <c r="H8260" t="inlineStr">
        <is>
          <t>Q04580</t>
        </is>
      </c>
      <c r="I8260" t="inlineStr">
        <is>
          <t>de</t>
        </is>
      </c>
      <c r="J8260" t="b">
        <v>1</v>
      </c>
      <c r="K8260" t="inlineStr">
        <is>
          <t>8aba13499cfc07d1ce281c133f1c662a</t>
        </is>
      </c>
      <c r="L8260" t="inlineStr">
        <is>
          <t>8aba13499cfc07d1ce281c133f1c662a</t>
        </is>
      </c>
      <c r="M8260" t="n">
        <v>666</v>
      </c>
      <c r="N8260" t="n">
        <v>666</v>
      </c>
    </row>
    <row r="8261">
      <c r="A8261" t="n">
        <v>123</v>
      </c>
      <c r="B8261" t="n">
        <v>2016</v>
      </c>
      <c r="C8261" t="n">
        <v>1877</v>
      </c>
      <c r="D8261" t="inlineStr">
        <is>
          <t>Sollen selbstbezahlte Krankenkassenprämien vom steuerbaren Einkommen abgezogen werden können?</t>
        </is>
      </c>
      <c r="E8261" t="inlineStr">
        <is>
          <t>Standard-4</t>
        </is>
      </c>
      <c r="F8261" t="n">
        <v>6</v>
      </c>
      <c r="G8261" t="inlineStr">
        <is>
          <t>Gesundheit</t>
        </is>
      </c>
      <c r="H8261" t="inlineStr">
        <is>
          <t>Q06689</t>
        </is>
      </c>
      <c r="I8261" t="inlineStr">
        <is>
          <t>de</t>
        </is>
      </c>
      <c r="J8261" t="b">
        <v>1</v>
      </c>
      <c r="K8261" t="inlineStr">
        <is>
          <t>8aba13499cfc07d1ce281c133f1c662a</t>
        </is>
      </c>
      <c r="L8261" t="inlineStr">
        <is>
          <t>8aba13499cfc07d1ce281c133f1c662a</t>
        </is>
      </c>
      <c r="M8261" t="n">
        <v>666</v>
      </c>
      <c r="N8261" t="n">
        <v>666</v>
      </c>
    </row>
    <row r="8263">
      <c r="A8263" s="1">
        <f>== Cluster 665 – 2 Fragen – alle Fragen identisch ===</f>
        <v/>
      </c>
      <c r="B8263" s="1" t="n"/>
      <c r="C8263" s="1" t="n"/>
      <c r="D8263" s="1" t="n"/>
      <c r="E8263" s="1" t="n"/>
      <c r="F8263" s="1" t="n"/>
      <c r="G8263" s="1" t="n"/>
      <c r="H8263" s="1" t="n"/>
      <c r="I8263" s="1" t="n"/>
      <c r="J8263" s="1" t="n"/>
      <c r="K8263" s="1" t="n"/>
      <c r="L8263" s="1" t="n"/>
      <c r="M8263" s="1" t="n"/>
      <c r="N8263" s="1" t="n"/>
    </row>
    <row r="8264">
      <c r="A8264" t="inlineStr">
        <is>
          <t>ID_Wahl</t>
        </is>
      </c>
      <c r="B8264" t="inlineStr">
        <is>
          <t>Datum</t>
        </is>
      </c>
      <c r="C8264" t="inlineStr">
        <is>
          <t>Frage_ID</t>
        </is>
      </c>
      <c r="D8264" t="inlineStr">
        <is>
          <t>Frage_Text</t>
        </is>
      </c>
      <c r="E8264" t="inlineStr">
        <is>
          <t>Frage_Typ</t>
        </is>
      </c>
      <c r="F8264" t="inlineStr">
        <is>
          <t>Bereich_ID</t>
        </is>
      </c>
      <c r="G8264" t="inlineStr">
        <is>
          <t>Bereich</t>
        </is>
      </c>
      <c r="H8264" t="inlineStr">
        <is>
          <t>ID_gesamt</t>
        </is>
      </c>
      <c r="I8264" t="inlineStr">
        <is>
          <t>Sprache</t>
        </is>
      </c>
      <c r="J8264" t="inlineStr">
        <is>
          <t>Duplikat</t>
        </is>
      </c>
      <c r="K8264" t="inlineStr">
        <is>
          <t>Frage_Hash</t>
        </is>
      </c>
      <c r="L8264" t="inlineStr">
        <is>
          <t>Duplikat_Gruppe</t>
        </is>
      </c>
      <c r="M8264" t="inlineStr">
        <is>
          <t>Cluster_Duplikate</t>
        </is>
      </c>
      <c r="N8264" t="inlineStr">
        <is>
          <t>Cluster_Final</t>
        </is>
      </c>
    </row>
    <row r="8265">
      <c r="A8265" t="n">
        <v>123</v>
      </c>
      <c r="B8265" t="n">
        <v>2015</v>
      </c>
      <c r="C8265" t="n">
        <v>1863</v>
      </c>
      <c r="D8265" t="inlineStr">
        <is>
          <t>Die Regierungen der Kantone Basel-Stadt und Basel-Landschaft planen den Zusammenschluss zwischen Universitätsspital Basel und Kantonsspital Baselland (KSBL). Würden Sie in diesem Rahmen eine Privatisierung der Spitäler befürworten?</t>
        </is>
      </c>
      <c r="E8265" t="inlineStr">
        <is>
          <t>Standard-4</t>
        </is>
      </c>
      <c r="F8265" t="n">
        <v>6</v>
      </c>
      <c r="G8265" t="inlineStr">
        <is>
          <t>Gesundheit</t>
        </is>
      </c>
      <c r="H8265" t="inlineStr">
        <is>
          <t>Q04579</t>
        </is>
      </c>
      <c r="I8265" t="inlineStr">
        <is>
          <t>de</t>
        </is>
      </c>
      <c r="J8265" t="b">
        <v>1</v>
      </c>
      <c r="K8265" t="inlineStr">
        <is>
          <t>42f74f0b95b2e4d32aa8f13f866cae43</t>
        </is>
      </c>
      <c r="L8265" t="inlineStr">
        <is>
          <t>42f74f0b95b2e4d32aa8f13f866cae43</t>
        </is>
      </c>
      <c r="M8265" t="n">
        <v>665</v>
      </c>
      <c r="N8265" t="n">
        <v>665</v>
      </c>
    </row>
    <row r="8266">
      <c r="A8266" t="n">
        <v>123</v>
      </c>
      <c r="B8266" t="n">
        <v>2016</v>
      </c>
      <c r="C8266" t="n">
        <v>1863</v>
      </c>
      <c r="D8266" t="inlineStr">
        <is>
          <t>Die Regierungen der Kantone Basel-Stadt und Basel-Landschaft planen den Zusammenschluss zwischen Universitätsspital Basel und Kantonsspital Baselland (KSBL). Würden Sie in diesem Rahmen eine Privatisierung der Spitäler befürworten?</t>
        </is>
      </c>
      <c r="E8266" t="inlineStr">
        <is>
          <t>Standard-4</t>
        </is>
      </c>
      <c r="F8266" t="n">
        <v>6</v>
      </c>
      <c r="G8266" t="inlineStr">
        <is>
          <t>Gesundheit</t>
        </is>
      </c>
      <c r="H8266" t="inlineStr">
        <is>
          <t>Q06688</t>
        </is>
      </c>
      <c r="I8266" t="inlineStr">
        <is>
          <t>de</t>
        </is>
      </c>
      <c r="J8266" t="b">
        <v>1</v>
      </c>
      <c r="K8266" t="inlineStr">
        <is>
          <t>42f74f0b95b2e4d32aa8f13f866cae43</t>
        </is>
      </c>
      <c r="L8266" t="inlineStr">
        <is>
          <t>42f74f0b95b2e4d32aa8f13f866cae43</t>
        </is>
      </c>
      <c r="M8266" t="n">
        <v>665</v>
      </c>
      <c r="N8266" t="n">
        <v>665</v>
      </c>
    </row>
    <row r="8268">
      <c r="A8268" s="1">
        <f>== Cluster 663 – 2 Fragen – alle Fragen identisch ===</f>
        <v/>
      </c>
      <c r="B8268" s="1" t="n"/>
      <c r="C8268" s="1" t="n"/>
      <c r="D8268" s="1" t="n"/>
      <c r="E8268" s="1" t="n"/>
      <c r="F8268" s="1" t="n"/>
      <c r="G8268" s="1" t="n"/>
      <c r="H8268" s="1" t="n"/>
      <c r="I8268" s="1" t="n"/>
      <c r="J8268" s="1" t="n"/>
      <c r="K8268" s="1" t="n"/>
      <c r="L8268" s="1" t="n"/>
      <c r="M8268" s="1" t="n"/>
      <c r="N8268" s="1" t="n"/>
    </row>
    <row r="8269">
      <c r="A8269" t="inlineStr">
        <is>
          <t>ID_Wahl</t>
        </is>
      </c>
      <c r="B8269" t="inlineStr">
        <is>
          <t>Datum</t>
        </is>
      </c>
      <c r="C8269" t="inlineStr">
        <is>
          <t>Frage_ID</t>
        </is>
      </c>
      <c r="D8269" t="inlineStr">
        <is>
          <t>Frage_Text</t>
        </is>
      </c>
      <c r="E8269" t="inlineStr">
        <is>
          <t>Frage_Typ</t>
        </is>
      </c>
      <c r="F8269" t="inlineStr">
        <is>
          <t>Bereich_ID</t>
        </is>
      </c>
      <c r="G8269" t="inlineStr">
        <is>
          <t>Bereich</t>
        </is>
      </c>
      <c r="H8269" t="inlineStr">
        <is>
          <t>ID_gesamt</t>
        </is>
      </c>
      <c r="I8269" t="inlineStr">
        <is>
          <t>Sprache</t>
        </is>
      </c>
      <c r="J8269" t="inlineStr">
        <is>
          <t>Duplikat</t>
        </is>
      </c>
      <c r="K8269" t="inlineStr">
        <is>
          <t>Frage_Hash</t>
        </is>
      </c>
      <c r="L8269" t="inlineStr">
        <is>
          <t>Duplikat_Gruppe</t>
        </is>
      </c>
      <c r="M8269" t="inlineStr">
        <is>
          <t>Cluster_Duplikate</t>
        </is>
      </c>
      <c r="N8269" t="inlineStr">
        <is>
          <t>Cluster_Final</t>
        </is>
      </c>
    </row>
    <row r="8270">
      <c r="A8270" t="n">
        <v>123</v>
      </c>
      <c r="B8270" t="n">
        <v>2015</v>
      </c>
      <c r="C8270" t="n">
        <v>1898</v>
      </c>
      <c r="D8270" t="inlineStr">
        <is>
          <t>Fänden Sie es richtig, wenn Hausbesetzungen polizeilich toleriert würden, sofern eine Liegenschaft leer steht und keine Abbruch- oder Baubewilligung vorliegt?</t>
        </is>
      </c>
      <c r="E8270" t="inlineStr">
        <is>
          <t>Standard-4</t>
        </is>
      </c>
      <c r="F8270" t="n">
        <v>5</v>
      </c>
      <c r="G8270" t="inlineStr">
        <is>
          <t>Gesellschaft &amp; Ethik</t>
        </is>
      </c>
      <c r="H8270" t="inlineStr">
        <is>
          <t>Q04577</t>
        </is>
      </c>
      <c r="I8270" t="inlineStr">
        <is>
          <t>de</t>
        </is>
      </c>
      <c r="J8270" t="b">
        <v>1</v>
      </c>
      <c r="K8270" t="inlineStr">
        <is>
          <t>031f8e796f662b643ff87f5078a11f10</t>
        </is>
      </c>
      <c r="L8270" t="inlineStr">
        <is>
          <t>031f8e796f662b643ff87f5078a11f10</t>
        </is>
      </c>
      <c r="M8270" t="n">
        <v>663</v>
      </c>
      <c r="N8270" t="n">
        <v>663</v>
      </c>
    </row>
    <row r="8271">
      <c r="A8271" t="n">
        <v>123</v>
      </c>
      <c r="B8271" t="n">
        <v>2016</v>
      </c>
      <c r="C8271" t="n">
        <v>1898</v>
      </c>
      <c r="D8271" t="inlineStr">
        <is>
          <t>Fänden Sie es richtig, wenn Hausbesetzungen polizeilich toleriert würden, sofern eine Liegenschaft leer steht und keine Abbruch- oder Baubewilligung vorliegt?</t>
        </is>
      </c>
      <c r="E8271" t="inlineStr">
        <is>
          <t>Standard-4</t>
        </is>
      </c>
      <c r="F8271" t="n">
        <v>5</v>
      </c>
      <c r="G8271" t="inlineStr">
        <is>
          <t>Gesellschaft &amp; Ethik</t>
        </is>
      </c>
      <c r="H8271" t="inlineStr">
        <is>
          <t>Q06686</t>
        </is>
      </c>
      <c r="I8271" t="inlineStr">
        <is>
          <t>de</t>
        </is>
      </c>
      <c r="J8271" t="b">
        <v>1</v>
      </c>
      <c r="K8271" t="inlineStr">
        <is>
          <t>031f8e796f662b643ff87f5078a11f10</t>
        </is>
      </c>
      <c r="L8271" t="inlineStr">
        <is>
          <t>031f8e796f662b643ff87f5078a11f10</t>
        </is>
      </c>
      <c r="M8271" t="n">
        <v>663</v>
      </c>
      <c r="N8271" t="n">
        <v>663</v>
      </c>
    </row>
    <row r="8273">
      <c r="A8273" s="1">
        <f>== Cluster 658 – 2 Fragen – alle Fragen identisch ===</f>
        <v/>
      </c>
      <c r="B8273" s="1" t="n"/>
      <c r="C8273" s="1" t="n"/>
      <c r="D8273" s="1" t="n"/>
      <c r="E8273" s="1" t="n"/>
      <c r="F8273" s="1" t="n"/>
      <c r="G8273" s="1" t="n"/>
      <c r="H8273" s="1" t="n"/>
      <c r="I8273" s="1" t="n"/>
      <c r="J8273" s="1" t="n"/>
      <c r="K8273" s="1" t="n"/>
      <c r="L8273" s="1" t="n"/>
      <c r="M8273" s="1" t="n"/>
      <c r="N8273" s="1" t="n"/>
    </row>
    <row r="8274">
      <c r="A8274" t="inlineStr">
        <is>
          <t>ID_Wahl</t>
        </is>
      </c>
      <c r="B8274" t="inlineStr">
        <is>
          <t>Datum</t>
        </is>
      </c>
      <c r="C8274" t="inlineStr">
        <is>
          <t>Frage_ID</t>
        </is>
      </c>
      <c r="D8274" t="inlineStr">
        <is>
          <t>Frage_Text</t>
        </is>
      </c>
      <c r="E8274" t="inlineStr">
        <is>
          <t>Frage_Typ</t>
        </is>
      </c>
      <c r="F8274" t="inlineStr">
        <is>
          <t>Bereich_ID</t>
        </is>
      </c>
      <c r="G8274" t="inlineStr">
        <is>
          <t>Bereich</t>
        </is>
      </c>
      <c r="H8274" t="inlineStr">
        <is>
          <t>ID_gesamt</t>
        </is>
      </c>
      <c r="I8274" t="inlineStr">
        <is>
          <t>Sprache</t>
        </is>
      </c>
      <c r="J8274" t="inlineStr">
        <is>
          <t>Duplikat</t>
        </is>
      </c>
      <c r="K8274" t="inlineStr">
        <is>
          <t>Frage_Hash</t>
        </is>
      </c>
      <c r="L8274" t="inlineStr">
        <is>
          <t>Duplikat_Gruppe</t>
        </is>
      </c>
      <c r="M8274" t="inlineStr">
        <is>
          <t>Cluster_Duplikate</t>
        </is>
      </c>
      <c r="N8274" t="inlineStr">
        <is>
          <t>Cluster_Final</t>
        </is>
      </c>
    </row>
    <row r="8275">
      <c r="A8275" t="n">
        <v>123</v>
      </c>
      <c r="B8275" t="n">
        <v>2015</v>
      </c>
      <c r="C8275" t="n">
        <v>1881</v>
      </c>
      <c r="D8275" t="inlineStr">
        <is>
          <t>Mit der Mehrwertabgabe wird die Wertzunahme eines Grundstücks (z.B. aufgrund Änderung der Zoneneinteilung) teilweise abgeschöpft. Soll diese Mehrwertabgabe, welche im Kanton Basel-Stadt 50 Prozent beträgt, deutlich reduziert werden?</t>
        </is>
      </c>
      <c r="E8275" t="inlineStr">
        <is>
          <t>Standard-4</t>
        </is>
      </c>
      <c r="F8275" t="n">
        <v>4</v>
      </c>
      <c r="G8275" t="inlineStr">
        <is>
          <t>Finanzen &amp; Steuern</t>
        </is>
      </c>
      <c r="H8275" t="inlineStr">
        <is>
          <t>Q04572</t>
        </is>
      </c>
      <c r="I8275" t="inlineStr">
        <is>
          <t>de</t>
        </is>
      </c>
      <c r="J8275" t="b">
        <v>1</v>
      </c>
      <c r="K8275" t="inlineStr">
        <is>
          <t>ea62e61718fbce268fe647b4129be54d</t>
        </is>
      </c>
      <c r="L8275" t="inlineStr">
        <is>
          <t>ea62e61718fbce268fe647b4129be54d</t>
        </is>
      </c>
      <c r="M8275" t="n">
        <v>658</v>
      </c>
      <c r="N8275" t="n">
        <v>658</v>
      </c>
    </row>
    <row r="8276">
      <c r="A8276" t="n">
        <v>123</v>
      </c>
      <c r="B8276" t="n">
        <v>2016</v>
      </c>
      <c r="C8276" t="n">
        <v>1881</v>
      </c>
      <c r="D8276" t="inlineStr">
        <is>
          <t>Mit der Mehrwertabgabe wird die Wertzunahme eines Grundstücks (z.B. aufgrund Änderung der Zoneneinteilung) teilweise abgeschöpft. Soll diese Mehrwertabgabe, welche im Kanton Basel-Stadt 50 Prozent beträgt, deutlich reduziert werden?</t>
        </is>
      </c>
      <c r="E8276" t="inlineStr">
        <is>
          <t>Standard-4</t>
        </is>
      </c>
      <c r="F8276" t="n">
        <v>4</v>
      </c>
      <c r="G8276" t="inlineStr">
        <is>
          <t>Finanzen &amp; Steuern</t>
        </is>
      </c>
      <c r="H8276" t="inlineStr">
        <is>
          <t>Q06681</t>
        </is>
      </c>
      <c r="I8276" t="inlineStr">
        <is>
          <t>de</t>
        </is>
      </c>
      <c r="J8276" t="b">
        <v>1</v>
      </c>
      <c r="K8276" t="inlineStr">
        <is>
          <t>ea62e61718fbce268fe647b4129be54d</t>
        </is>
      </c>
      <c r="L8276" t="inlineStr">
        <is>
          <t>ea62e61718fbce268fe647b4129be54d</t>
        </is>
      </c>
      <c r="M8276" t="n">
        <v>658</v>
      </c>
      <c r="N8276" t="n">
        <v>658</v>
      </c>
    </row>
    <row r="8278">
      <c r="A8278" s="1">
        <f>== Cluster 383 – 2 Fragen – alle Fragen identisch ===</f>
        <v/>
      </c>
      <c r="B8278" s="1" t="n"/>
      <c r="C8278" s="1" t="n"/>
      <c r="D8278" s="1" t="n"/>
      <c r="E8278" s="1" t="n"/>
      <c r="F8278" s="1" t="n"/>
      <c r="G8278" s="1" t="n"/>
      <c r="H8278" s="1" t="n"/>
      <c r="I8278" s="1" t="n"/>
      <c r="J8278" s="1" t="n"/>
      <c r="K8278" s="1" t="n"/>
      <c r="L8278" s="1" t="n"/>
      <c r="M8278" s="1" t="n"/>
      <c r="N8278" s="1" t="n"/>
    </row>
    <row r="8279">
      <c r="A8279" t="inlineStr">
        <is>
          <t>ID_Wahl</t>
        </is>
      </c>
      <c r="B8279" t="inlineStr">
        <is>
          <t>Datum</t>
        </is>
      </c>
      <c r="C8279" t="inlineStr">
        <is>
          <t>Frage_ID</t>
        </is>
      </c>
      <c r="D8279" t="inlineStr">
        <is>
          <t>Frage_Text</t>
        </is>
      </c>
      <c r="E8279" t="inlineStr">
        <is>
          <t>Frage_Typ</t>
        </is>
      </c>
      <c r="F8279" t="inlineStr">
        <is>
          <t>Bereich_ID</t>
        </is>
      </c>
      <c r="G8279" t="inlineStr">
        <is>
          <t>Bereich</t>
        </is>
      </c>
      <c r="H8279" t="inlineStr">
        <is>
          <t>ID_gesamt</t>
        </is>
      </c>
      <c r="I8279" t="inlineStr">
        <is>
          <t>Sprache</t>
        </is>
      </c>
      <c r="J8279" t="inlineStr">
        <is>
          <t>Duplikat</t>
        </is>
      </c>
      <c r="K8279" t="inlineStr">
        <is>
          <t>Frage_Hash</t>
        </is>
      </c>
      <c r="L8279" t="inlineStr">
        <is>
          <t>Duplikat_Gruppe</t>
        </is>
      </c>
      <c r="M8279" t="inlineStr">
        <is>
          <t>Cluster_Duplikate</t>
        </is>
      </c>
      <c r="N8279" t="inlineStr">
        <is>
          <t>Cluster_Final</t>
        </is>
      </c>
    </row>
    <row r="8280">
      <c r="A8280" t="n">
        <v>71</v>
      </c>
      <c r="B8280" s="2" t="n">
        <v>44311</v>
      </c>
      <c r="C8280" t="n">
        <v>3373</v>
      </c>
      <c r="D8280" t="inlineStr">
        <is>
          <t>Befürworten Sie, dass das Kunstmuseum ins ehemalige Gebäude des Naturmuseums umzieht und durch einen Anbau hinter dem Gebäude ergänzt wird?</t>
        </is>
      </c>
      <c r="E8280" t="inlineStr">
        <is>
          <t>options4</t>
        </is>
      </c>
      <c r="F8280" t="n">
        <v>5478</v>
      </c>
      <c r="G8280" t="inlineStr">
        <is>
          <t>Stadtentwicklung</t>
        </is>
      </c>
      <c r="H8280" t="inlineStr">
        <is>
          <t>Q01012</t>
        </is>
      </c>
      <c r="I8280" t="inlineStr">
        <is>
          <t>de</t>
        </is>
      </c>
      <c r="J8280" t="b">
        <v>1</v>
      </c>
      <c r="K8280" t="inlineStr">
        <is>
          <t>1a0c88c3e09c8fd4712d756ea81c5e4b</t>
        </is>
      </c>
      <c r="L8280" t="inlineStr">
        <is>
          <t>1a0c88c3e09c8fd4712d756ea81c5e4b</t>
        </is>
      </c>
      <c r="M8280" t="n">
        <v>383</v>
      </c>
      <c r="N8280" t="n">
        <v>383</v>
      </c>
    </row>
    <row r="8281">
      <c r="A8281" t="n">
        <v>63</v>
      </c>
      <c r="B8281" s="2" t="n">
        <v>44311</v>
      </c>
      <c r="C8281" t="n">
        <v>3372</v>
      </c>
      <c r="D8281" t="inlineStr">
        <is>
          <t>Befürworten Sie, dass das Kunstmuseum ins ehemalige Gebäude des Naturmuseums umzieht und durch einen Anbau hinter dem Gebäude ergänzt wird?</t>
        </is>
      </c>
      <c r="E8281" t="inlineStr">
        <is>
          <t>options4</t>
        </is>
      </c>
      <c r="F8281" t="n">
        <v>5476</v>
      </c>
      <c r="G8281" t="inlineStr">
        <is>
          <t>Stadtentwicklung</t>
        </is>
      </c>
      <c r="H8281" t="inlineStr">
        <is>
          <t>Q01068</t>
        </is>
      </c>
      <c r="I8281" t="inlineStr">
        <is>
          <t>de</t>
        </is>
      </c>
      <c r="J8281" t="b">
        <v>1</v>
      </c>
      <c r="K8281" t="inlineStr">
        <is>
          <t>1a0c88c3e09c8fd4712d756ea81c5e4b</t>
        </is>
      </c>
      <c r="L8281" t="inlineStr">
        <is>
          <t>1a0c88c3e09c8fd4712d756ea81c5e4b</t>
        </is>
      </c>
      <c r="M8281" t="n">
        <v>383</v>
      </c>
      <c r="N8281" t="n">
        <v>383</v>
      </c>
    </row>
    <row r="8283">
      <c r="A8283" s="1">
        <f>== Cluster 382 – 2 Fragen – alle Fragen identisch ===</f>
        <v/>
      </c>
      <c r="B8283" s="1" t="n"/>
      <c r="C8283" s="1" t="n"/>
      <c r="D8283" s="1" t="n"/>
      <c r="E8283" s="1" t="n"/>
      <c r="F8283" s="1" t="n"/>
      <c r="G8283" s="1" t="n"/>
      <c r="H8283" s="1" t="n"/>
      <c r="I8283" s="1" t="n"/>
      <c r="J8283" s="1" t="n"/>
      <c r="K8283" s="1" t="n"/>
      <c r="L8283" s="1" t="n"/>
      <c r="M8283" s="1" t="n"/>
      <c r="N8283" s="1" t="n"/>
    </row>
    <row r="8284">
      <c r="A8284" t="inlineStr">
        <is>
          <t>ID_Wahl</t>
        </is>
      </c>
      <c r="B8284" t="inlineStr">
        <is>
          <t>Datum</t>
        </is>
      </c>
      <c r="C8284" t="inlineStr">
        <is>
          <t>Frage_ID</t>
        </is>
      </c>
      <c r="D8284" t="inlineStr">
        <is>
          <t>Frage_Text</t>
        </is>
      </c>
      <c r="E8284" t="inlineStr">
        <is>
          <t>Frage_Typ</t>
        </is>
      </c>
      <c r="F8284" t="inlineStr">
        <is>
          <t>Bereich_ID</t>
        </is>
      </c>
      <c r="G8284" t="inlineStr">
        <is>
          <t>Bereich</t>
        </is>
      </c>
      <c r="H8284" t="inlineStr">
        <is>
          <t>ID_gesamt</t>
        </is>
      </c>
      <c r="I8284" t="inlineStr">
        <is>
          <t>Sprache</t>
        </is>
      </c>
      <c r="J8284" t="inlineStr">
        <is>
          <t>Duplikat</t>
        </is>
      </c>
      <c r="K8284" t="inlineStr">
        <is>
          <t>Frage_Hash</t>
        </is>
      </c>
      <c r="L8284" t="inlineStr">
        <is>
          <t>Duplikat_Gruppe</t>
        </is>
      </c>
      <c r="M8284" t="inlineStr">
        <is>
          <t>Cluster_Duplikate</t>
        </is>
      </c>
      <c r="N8284" t="inlineStr">
        <is>
          <t>Cluster_Final</t>
        </is>
      </c>
    </row>
    <row r="8285">
      <c r="A8285" t="n">
        <v>71</v>
      </c>
      <c r="B8285" s="2" t="n">
        <v>44311</v>
      </c>
      <c r="C8285" t="n">
        <v>3370</v>
      </c>
      <c r="D8285" t="inlineStr">
        <is>
          <t>Befüworten Sie das Projekt "neuer Bahnhofplatz Olten" (u.a. Neuorganisation des Busbetriebs, neuer Aaresteg für Fussgänger/-innen und Velos und ein neues Dach vor dem Bahnhof)?</t>
        </is>
      </c>
      <c r="E8285" t="inlineStr">
        <is>
          <t>options4</t>
        </is>
      </c>
      <c r="F8285" t="n">
        <v>5478</v>
      </c>
      <c r="G8285" t="inlineStr">
        <is>
          <t>Stadtentwicklung</t>
        </is>
      </c>
      <c r="H8285" t="inlineStr">
        <is>
          <t>Q01011</t>
        </is>
      </c>
      <c r="I8285" t="inlineStr">
        <is>
          <t>de</t>
        </is>
      </c>
      <c r="J8285" t="b">
        <v>1</v>
      </c>
      <c r="K8285" t="inlineStr">
        <is>
          <t>05d34683c8e131657517f60348f1d4d1</t>
        </is>
      </c>
      <c r="L8285" t="inlineStr">
        <is>
          <t>05d34683c8e131657517f60348f1d4d1</t>
        </is>
      </c>
      <c r="M8285" t="n">
        <v>382</v>
      </c>
      <c r="N8285" t="n">
        <v>382</v>
      </c>
    </row>
    <row r="8286">
      <c r="A8286" t="n">
        <v>63</v>
      </c>
      <c r="B8286" s="2" t="n">
        <v>44311</v>
      </c>
      <c r="C8286" t="n">
        <v>3369</v>
      </c>
      <c r="D8286" t="inlineStr">
        <is>
          <t>Befüworten Sie das Projekt "neuer Bahnhofplatz Olten" (u.a. Neuorganisation des Busbetriebs, neuer Aaresteg für Fussgänger/-innen und Velos und ein neues Dach vor dem Bahnhof)?</t>
        </is>
      </c>
      <c r="E8286" t="inlineStr">
        <is>
          <t>options4</t>
        </is>
      </c>
      <c r="F8286" t="n">
        <v>5476</v>
      </c>
      <c r="G8286" t="inlineStr">
        <is>
          <t>Stadtentwicklung</t>
        </is>
      </c>
      <c r="H8286" t="inlineStr">
        <is>
          <t>Q01067</t>
        </is>
      </c>
      <c r="I8286" t="inlineStr">
        <is>
          <t>de</t>
        </is>
      </c>
      <c r="J8286" t="b">
        <v>1</v>
      </c>
      <c r="K8286" t="inlineStr">
        <is>
          <t>05d34683c8e131657517f60348f1d4d1</t>
        </is>
      </c>
      <c r="L8286" t="inlineStr">
        <is>
          <t>05d34683c8e131657517f60348f1d4d1</t>
        </is>
      </c>
      <c r="M8286" t="n">
        <v>382</v>
      </c>
      <c r="N8286" t="n">
        <v>382</v>
      </c>
    </row>
    <row r="8288">
      <c r="A8288" s="1">
        <f>== Cluster 323 – 2 Fragen – alle Fragen identisch ===</f>
        <v/>
      </c>
      <c r="B8288" s="1" t="n"/>
      <c r="C8288" s="1" t="n"/>
      <c r="D8288" s="1" t="n"/>
      <c r="E8288" s="1" t="n"/>
      <c r="F8288" s="1" t="n"/>
      <c r="G8288" s="1" t="n"/>
      <c r="H8288" s="1" t="n"/>
      <c r="I8288" s="1" t="n"/>
      <c r="J8288" s="1" t="n"/>
      <c r="K8288" s="1" t="n"/>
      <c r="L8288" s="1" t="n"/>
      <c r="M8288" s="1" t="n"/>
      <c r="N8288" s="1" t="n"/>
    </row>
    <row r="8289">
      <c r="A8289" t="inlineStr">
        <is>
          <t>ID_Wahl</t>
        </is>
      </c>
      <c r="B8289" t="inlineStr">
        <is>
          <t>Datum</t>
        </is>
      </c>
      <c r="C8289" t="inlineStr">
        <is>
          <t>Frage_ID</t>
        </is>
      </c>
      <c r="D8289" t="inlineStr">
        <is>
          <t>Frage_Text</t>
        </is>
      </c>
      <c r="E8289" t="inlineStr">
        <is>
          <t>Frage_Typ</t>
        </is>
      </c>
      <c r="F8289" t="inlineStr">
        <is>
          <t>Bereich_ID</t>
        </is>
      </c>
      <c r="G8289" t="inlineStr">
        <is>
          <t>Bereich</t>
        </is>
      </c>
      <c r="H8289" t="inlineStr">
        <is>
          <t>ID_gesamt</t>
        </is>
      </c>
      <c r="I8289" t="inlineStr">
        <is>
          <t>Sprache</t>
        </is>
      </c>
      <c r="J8289" t="inlineStr">
        <is>
          <t>Duplikat</t>
        </is>
      </c>
      <c r="K8289" t="inlineStr">
        <is>
          <t>Frage_Hash</t>
        </is>
      </c>
      <c r="L8289" t="inlineStr">
        <is>
          <t>Duplikat_Gruppe</t>
        </is>
      </c>
      <c r="M8289" t="inlineStr">
        <is>
          <t>Cluster_Duplikate</t>
        </is>
      </c>
      <c r="N8289" t="inlineStr">
        <is>
          <t>Cluster_Final</t>
        </is>
      </c>
    </row>
    <row r="8290">
      <c r="A8290" t="n">
        <v>53</v>
      </c>
      <c r="B8290" s="2" t="n">
        <v>44262</v>
      </c>
      <c r="C8290" t="n">
        <v>2965</v>
      </c>
      <c r="D8290" t="inlineStr">
        <is>
          <t>Haben Sie das neue Polizeigesetz befürwortet, wonach die Solothurner Polizei mehr Kompetenzen insbesondere im Bereich der Internet-Kriminalität erhalten soll? (kantonale Abstimmung vom 29.11.2020)</t>
        </is>
      </c>
      <c r="E8290" t="inlineStr">
        <is>
          <t>options4</t>
        </is>
      </c>
      <c r="F8290" t="n">
        <v>5237</v>
      </c>
      <c r="G8290" t="inlineStr">
        <is>
          <t>Sicherheit &amp; Polizei</t>
        </is>
      </c>
      <c r="H8290" t="inlineStr">
        <is>
          <t>Q00864</t>
        </is>
      </c>
      <c r="I8290" t="inlineStr">
        <is>
          <t>de</t>
        </is>
      </c>
      <c r="J8290" t="b">
        <v>1</v>
      </c>
      <c r="K8290" t="inlineStr">
        <is>
          <t>a680b7786b31a154ee638bf6a2b03c40</t>
        </is>
      </c>
      <c r="L8290" t="inlineStr">
        <is>
          <t>a680b7786b31a154ee638bf6a2b03c40</t>
        </is>
      </c>
      <c r="M8290" t="n">
        <v>323</v>
      </c>
      <c r="N8290" t="n">
        <v>323</v>
      </c>
    </row>
    <row r="8291">
      <c r="A8291" t="n">
        <v>284</v>
      </c>
      <c r="B8291" t="n">
        <v>2021</v>
      </c>
      <c r="C8291" t="n">
        <v>4534</v>
      </c>
      <c r="D8291" t="inlineStr">
        <is>
          <t>Haben Sie das neue Polizeigesetz befürwortet, wonach die Solothurner Polizei mehr Kompetenzen insbesondere im Bereich der Internet-Kriminalität erhalten soll? (kantonale Abstimmung vom 29.11.2020)</t>
        </is>
      </c>
      <c r="E8291" t="inlineStr">
        <is>
          <t>Standard-4</t>
        </is>
      </c>
      <c r="F8291" t="n">
        <v>7</v>
      </c>
      <c r="G8291" t="inlineStr">
        <is>
          <t>Justiz, Armee &amp; Polizei</t>
        </is>
      </c>
      <c r="H8291" t="inlineStr">
        <is>
          <t>Q08079</t>
        </is>
      </c>
      <c r="I8291" t="inlineStr">
        <is>
          <t>de</t>
        </is>
      </c>
      <c r="J8291" t="b">
        <v>1</v>
      </c>
      <c r="K8291" t="inlineStr">
        <is>
          <t>a680b7786b31a154ee638bf6a2b03c40</t>
        </is>
      </c>
      <c r="L8291" t="inlineStr">
        <is>
          <t>a680b7786b31a154ee638bf6a2b03c40</t>
        </is>
      </c>
      <c r="M8291" t="n">
        <v>323</v>
      </c>
      <c r="N8291" t="n">
        <v>323</v>
      </c>
    </row>
    <row r="8293">
      <c r="A8293" s="1">
        <f>== Cluster 689 – 2 Fragen – alle Fragen identisch ===</f>
        <v/>
      </c>
      <c r="B8293" s="1" t="n"/>
      <c r="C8293" s="1" t="n"/>
      <c r="D8293" s="1" t="n"/>
      <c r="E8293" s="1" t="n"/>
      <c r="F8293" s="1" t="n"/>
      <c r="G8293" s="1" t="n"/>
      <c r="H8293" s="1" t="n"/>
      <c r="I8293" s="1" t="n"/>
      <c r="J8293" s="1" t="n"/>
      <c r="K8293" s="1" t="n"/>
      <c r="L8293" s="1" t="n"/>
      <c r="M8293" s="1" t="n"/>
      <c r="N8293" s="1" t="n"/>
    </row>
    <row r="8294">
      <c r="A8294" t="inlineStr">
        <is>
          <t>ID_Wahl</t>
        </is>
      </c>
      <c r="B8294" t="inlineStr">
        <is>
          <t>Datum</t>
        </is>
      </c>
      <c r="C8294" t="inlineStr">
        <is>
          <t>Frage_ID</t>
        </is>
      </c>
      <c r="D8294" t="inlineStr">
        <is>
          <t>Frage_Text</t>
        </is>
      </c>
      <c r="E8294" t="inlineStr">
        <is>
          <t>Frage_Typ</t>
        </is>
      </c>
      <c r="F8294" t="inlineStr">
        <is>
          <t>Bereich_ID</t>
        </is>
      </c>
      <c r="G8294" t="inlineStr">
        <is>
          <t>Bereich</t>
        </is>
      </c>
      <c r="H8294" t="inlineStr">
        <is>
          <t>ID_gesamt</t>
        </is>
      </c>
      <c r="I8294" t="inlineStr">
        <is>
          <t>Sprache</t>
        </is>
      </c>
      <c r="J8294" t="inlineStr">
        <is>
          <t>Duplikat</t>
        </is>
      </c>
      <c r="K8294" t="inlineStr">
        <is>
          <t>Frage_Hash</t>
        </is>
      </c>
      <c r="L8294" t="inlineStr">
        <is>
          <t>Duplikat_Gruppe</t>
        </is>
      </c>
      <c r="M8294" t="inlineStr">
        <is>
          <t>Cluster_Duplikate</t>
        </is>
      </c>
      <c r="N8294" t="inlineStr">
        <is>
          <t>Cluster_Final</t>
        </is>
      </c>
    </row>
    <row r="8295">
      <c r="A8295" t="n">
        <v>123</v>
      </c>
      <c r="B8295" t="n">
        <v>2015</v>
      </c>
      <c r="C8295" t="n">
        <v>1893</v>
      </c>
      <c r="D8295" t="inlineStr">
        <is>
          <t>Würden Sie es begrüssen, wenn in Wohn- und Schulquartieren im Kanton Basel-Stadt vermehrt Tempo 20-Zonen (Begegnungszonen) eingeführt würden?</t>
        </is>
      </c>
      <c r="E8295" t="inlineStr">
        <is>
          <t>Standard-4</t>
        </is>
      </c>
      <c r="F8295" t="n">
        <v>14</v>
      </c>
      <c r="G8295" t="inlineStr">
        <is>
          <t>Verkehr</t>
        </is>
      </c>
      <c r="H8295" t="inlineStr">
        <is>
          <t>Q04607</t>
        </is>
      </c>
      <c r="I8295" t="inlineStr">
        <is>
          <t>de</t>
        </is>
      </c>
      <c r="J8295" t="b">
        <v>1</v>
      </c>
      <c r="K8295" t="inlineStr">
        <is>
          <t>b3e96cbec27ec73dff428d1a287707de</t>
        </is>
      </c>
      <c r="L8295" t="inlineStr">
        <is>
          <t>b3e96cbec27ec73dff428d1a287707de</t>
        </is>
      </c>
      <c r="M8295" t="n">
        <v>689</v>
      </c>
      <c r="N8295" t="n">
        <v>689</v>
      </c>
    </row>
    <row r="8296">
      <c r="A8296" t="n">
        <v>123</v>
      </c>
      <c r="B8296" t="n">
        <v>2016</v>
      </c>
      <c r="C8296" t="n">
        <v>1893</v>
      </c>
      <c r="D8296" t="inlineStr">
        <is>
          <t>Würden Sie es begrüssen, wenn in Wohn- und Schulquartieren im Kanton Basel-Stadt vermehrt Tempo 20-Zonen (Begegnungszonen) eingeführt würden?</t>
        </is>
      </c>
      <c r="E8296" t="inlineStr">
        <is>
          <t>Standard-4</t>
        </is>
      </c>
      <c r="F8296" t="n">
        <v>14</v>
      </c>
      <c r="G8296" t="inlineStr">
        <is>
          <t>Verkehr</t>
        </is>
      </c>
      <c r="H8296" t="inlineStr">
        <is>
          <t>Q06716</t>
        </is>
      </c>
      <c r="I8296" t="inlineStr">
        <is>
          <t>de</t>
        </is>
      </c>
      <c r="J8296" t="b">
        <v>1</v>
      </c>
      <c r="K8296" t="inlineStr">
        <is>
          <t>b3e96cbec27ec73dff428d1a287707de</t>
        </is>
      </c>
      <c r="L8296" t="inlineStr">
        <is>
          <t>b3e96cbec27ec73dff428d1a287707de</t>
        </is>
      </c>
      <c r="M8296" t="n">
        <v>689</v>
      </c>
      <c r="N8296" t="n">
        <v>689</v>
      </c>
    </row>
    <row r="8298">
      <c r="A8298" s="1">
        <f>== Cluster 688 – 2 Fragen – alle Fragen identisch ===</f>
        <v/>
      </c>
      <c r="B8298" s="1" t="n"/>
      <c r="C8298" s="1" t="n"/>
      <c r="D8298" s="1" t="n"/>
      <c r="E8298" s="1" t="n"/>
      <c r="F8298" s="1" t="n"/>
      <c r="G8298" s="1" t="n"/>
      <c r="H8298" s="1" t="n"/>
      <c r="I8298" s="1" t="n"/>
      <c r="J8298" s="1" t="n"/>
      <c r="K8298" s="1" t="n"/>
      <c r="L8298" s="1" t="n"/>
      <c r="M8298" s="1" t="n"/>
      <c r="N8298" s="1" t="n"/>
    </row>
    <row r="8299">
      <c r="A8299" t="inlineStr">
        <is>
          <t>ID_Wahl</t>
        </is>
      </c>
      <c r="B8299" t="inlineStr">
        <is>
          <t>Datum</t>
        </is>
      </c>
      <c r="C8299" t="inlineStr">
        <is>
          <t>Frage_ID</t>
        </is>
      </c>
      <c r="D8299" t="inlineStr">
        <is>
          <t>Frage_Text</t>
        </is>
      </c>
      <c r="E8299" t="inlineStr">
        <is>
          <t>Frage_Typ</t>
        </is>
      </c>
      <c r="F8299" t="inlineStr">
        <is>
          <t>Bereich_ID</t>
        </is>
      </c>
      <c r="G8299" t="inlineStr">
        <is>
          <t>Bereich</t>
        </is>
      </c>
      <c r="H8299" t="inlineStr">
        <is>
          <t>ID_gesamt</t>
        </is>
      </c>
      <c r="I8299" t="inlineStr">
        <is>
          <t>Sprache</t>
        </is>
      </c>
      <c r="J8299" t="inlineStr">
        <is>
          <t>Duplikat</t>
        </is>
      </c>
      <c r="K8299" t="inlineStr">
        <is>
          <t>Frage_Hash</t>
        </is>
      </c>
      <c r="L8299" t="inlineStr">
        <is>
          <t>Duplikat_Gruppe</t>
        </is>
      </c>
      <c r="M8299" t="inlineStr">
        <is>
          <t>Cluster_Duplikate</t>
        </is>
      </c>
      <c r="N8299" t="inlineStr">
        <is>
          <t>Cluster_Final</t>
        </is>
      </c>
    </row>
    <row r="8300">
      <c r="A8300" t="n">
        <v>123</v>
      </c>
      <c r="B8300" t="n">
        <v>2015</v>
      </c>
      <c r="C8300" t="n">
        <v>1904</v>
      </c>
      <c r="D8300" t="inlineStr">
        <is>
          <t>Der neue Bebauungsplan für das Gebiet Volta-Nord (Lysbüchel-Areal) sieht neben der Gewerbenutzung auch zusätzlichen Wohnraum vor. Befürworten Sie dies?</t>
        </is>
      </c>
      <c r="E8300" t="inlineStr">
        <is>
          <t>Standard-4</t>
        </is>
      </c>
      <c r="F8300" t="n">
        <v>13</v>
      </c>
      <c r="G8300" t="inlineStr">
        <is>
          <t>Umweltschutz &amp; Landwirtschaft</t>
        </is>
      </c>
      <c r="H8300" t="inlineStr">
        <is>
          <t>Q04606</t>
        </is>
      </c>
      <c r="I8300" t="inlineStr">
        <is>
          <t>de</t>
        </is>
      </c>
      <c r="J8300" t="b">
        <v>1</v>
      </c>
      <c r="K8300" t="inlineStr">
        <is>
          <t>ce75f43db82b63e714c7afbd423d1b24</t>
        </is>
      </c>
      <c r="L8300" t="inlineStr">
        <is>
          <t>ce75f43db82b63e714c7afbd423d1b24</t>
        </is>
      </c>
      <c r="M8300" t="n">
        <v>688</v>
      </c>
      <c r="N8300" t="n">
        <v>688</v>
      </c>
    </row>
    <row r="8301">
      <c r="A8301" t="n">
        <v>123</v>
      </c>
      <c r="B8301" t="n">
        <v>2016</v>
      </c>
      <c r="C8301" t="n">
        <v>1904</v>
      </c>
      <c r="D8301" t="inlineStr">
        <is>
          <t>Der neue Bebauungsplan für das Gebiet Volta-Nord (Lysbüchel-Areal) sieht neben der Gewerbenutzung auch zusätzlichen Wohnraum vor. Befürworten Sie dies?</t>
        </is>
      </c>
      <c r="E8301" t="inlineStr">
        <is>
          <t>Standard-4</t>
        </is>
      </c>
      <c r="F8301" t="n">
        <v>13</v>
      </c>
      <c r="G8301" t="inlineStr">
        <is>
          <t>Umweltschutz &amp; Landwirtschaft</t>
        </is>
      </c>
      <c r="H8301" t="inlineStr">
        <is>
          <t>Q06715</t>
        </is>
      </c>
      <c r="I8301" t="inlineStr">
        <is>
          <t>de</t>
        </is>
      </c>
      <c r="J8301" t="b">
        <v>1</v>
      </c>
      <c r="K8301" t="inlineStr">
        <is>
          <t>ce75f43db82b63e714c7afbd423d1b24</t>
        </is>
      </c>
      <c r="L8301" t="inlineStr">
        <is>
          <t>ce75f43db82b63e714c7afbd423d1b24</t>
        </is>
      </c>
      <c r="M8301" t="n">
        <v>688</v>
      </c>
      <c r="N8301" t="n">
        <v>688</v>
      </c>
    </row>
    <row r="8303">
      <c r="A8303" s="1">
        <f>== Cluster 687 – 2 Fragen – alle Fragen identisch ===</f>
        <v/>
      </c>
      <c r="B8303" s="1" t="n"/>
      <c r="C8303" s="1" t="n"/>
      <c r="D8303" s="1" t="n"/>
      <c r="E8303" s="1" t="n"/>
      <c r="F8303" s="1" t="n"/>
      <c r="G8303" s="1" t="n"/>
      <c r="H8303" s="1" t="n"/>
      <c r="I8303" s="1" t="n"/>
      <c r="J8303" s="1" t="n"/>
      <c r="K8303" s="1" t="n"/>
      <c r="L8303" s="1" t="n"/>
      <c r="M8303" s="1" t="n"/>
      <c r="N8303" s="1" t="n"/>
    </row>
    <row r="8304">
      <c r="A8304" t="inlineStr">
        <is>
          <t>ID_Wahl</t>
        </is>
      </c>
      <c r="B8304" t="inlineStr">
        <is>
          <t>Datum</t>
        </is>
      </c>
      <c r="C8304" t="inlineStr">
        <is>
          <t>Frage_ID</t>
        </is>
      </c>
      <c r="D8304" t="inlineStr">
        <is>
          <t>Frage_Text</t>
        </is>
      </c>
      <c r="E8304" t="inlineStr">
        <is>
          <t>Frage_Typ</t>
        </is>
      </c>
      <c r="F8304" t="inlineStr">
        <is>
          <t>Bereich_ID</t>
        </is>
      </c>
      <c r="G8304" t="inlineStr">
        <is>
          <t>Bereich</t>
        </is>
      </c>
      <c r="H8304" t="inlineStr">
        <is>
          <t>ID_gesamt</t>
        </is>
      </c>
      <c r="I8304" t="inlineStr">
        <is>
          <t>Sprache</t>
        </is>
      </c>
      <c r="J8304" t="inlineStr">
        <is>
          <t>Duplikat</t>
        </is>
      </c>
      <c r="K8304" t="inlineStr">
        <is>
          <t>Frage_Hash</t>
        </is>
      </c>
      <c r="L8304" t="inlineStr">
        <is>
          <t>Duplikat_Gruppe</t>
        </is>
      </c>
      <c r="M8304" t="inlineStr">
        <is>
          <t>Cluster_Duplikate</t>
        </is>
      </c>
      <c r="N8304" t="inlineStr">
        <is>
          <t>Cluster_Final</t>
        </is>
      </c>
    </row>
    <row r="8305">
      <c r="A8305" t="n">
        <v>123</v>
      </c>
      <c r="B8305" t="n">
        <v>2015</v>
      </c>
      <c r="C8305" t="n">
        <v>1902</v>
      </c>
      <c r="D8305" t="inlineStr">
        <is>
          <t>Soll der Denkmal- und Heimatschutz gelockert werden, so dass ältere Gebäude leichter saniert oder ersetzt werden können?</t>
        </is>
      </c>
      <c r="E8305" t="inlineStr">
        <is>
          <t>Standard-4</t>
        </is>
      </c>
      <c r="F8305" t="n">
        <v>13</v>
      </c>
      <c r="G8305" t="inlineStr">
        <is>
          <t>Umweltschutz &amp; Landwirtschaft</t>
        </is>
      </c>
      <c r="H8305" t="inlineStr">
        <is>
          <t>Q04605</t>
        </is>
      </c>
      <c r="I8305" t="inlineStr">
        <is>
          <t>de</t>
        </is>
      </c>
      <c r="J8305" t="b">
        <v>1</v>
      </c>
      <c r="K8305" t="inlineStr">
        <is>
          <t>228c1660f8ca11e59557e96aae85a38b</t>
        </is>
      </c>
      <c r="L8305" t="inlineStr">
        <is>
          <t>228c1660f8ca11e59557e96aae85a38b</t>
        </is>
      </c>
      <c r="M8305" t="n">
        <v>687</v>
      </c>
      <c r="N8305" t="n">
        <v>687</v>
      </c>
    </row>
    <row r="8306">
      <c r="A8306" t="n">
        <v>123</v>
      </c>
      <c r="B8306" t="n">
        <v>2016</v>
      </c>
      <c r="C8306" t="n">
        <v>1902</v>
      </c>
      <c r="D8306" t="inlineStr">
        <is>
          <t>Soll der Denkmal- und Heimatschutz gelockert werden, so dass ältere Gebäude leichter saniert oder ersetzt werden können?</t>
        </is>
      </c>
      <c r="E8306" t="inlineStr">
        <is>
          <t>Standard-4</t>
        </is>
      </c>
      <c r="F8306" t="n">
        <v>13</v>
      </c>
      <c r="G8306" t="inlineStr">
        <is>
          <t>Umweltschutz &amp; Landwirtschaft</t>
        </is>
      </c>
      <c r="H8306" t="inlineStr">
        <is>
          <t>Q06714</t>
        </is>
      </c>
      <c r="I8306" t="inlineStr">
        <is>
          <t>de</t>
        </is>
      </c>
      <c r="J8306" t="b">
        <v>1</v>
      </c>
      <c r="K8306" t="inlineStr">
        <is>
          <t>228c1660f8ca11e59557e96aae85a38b</t>
        </is>
      </c>
      <c r="L8306" t="inlineStr">
        <is>
          <t>228c1660f8ca11e59557e96aae85a38b</t>
        </is>
      </c>
      <c r="M8306" t="n">
        <v>687</v>
      </c>
      <c r="N8306" t="n">
        <v>687</v>
      </c>
    </row>
    <row r="8308">
      <c r="A8308" s="1">
        <f>== Cluster 686 – 2 Fragen – alle Fragen identisch ===</f>
        <v/>
      </c>
      <c r="B8308" s="1" t="n"/>
      <c r="C8308" s="1" t="n"/>
      <c r="D8308" s="1" t="n"/>
      <c r="E8308" s="1" t="n"/>
      <c r="F8308" s="1" t="n"/>
      <c r="G8308" s="1" t="n"/>
      <c r="H8308" s="1" t="n"/>
      <c r="I8308" s="1" t="n"/>
      <c r="J8308" s="1" t="n"/>
      <c r="K8308" s="1" t="n"/>
      <c r="L8308" s="1" t="n"/>
      <c r="M8308" s="1" t="n"/>
      <c r="N8308" s="1" t="n"/>
    </row>
    <row r="8309">
      <c r="A8309" t="inlineStr">
        <is>
          <t>ID_Wahl</t>
        </is>
      </c>
      <c r="B8309" t="inlineStr">
        <is>
          <t>Datum</t>
        </is>
      </c>
      <c r="C8309" t="inlineStr">
        <is>
          <t>Frage_ID</t>
        </is>
      </c>
      <c r="D8309" t="inlineStr">
        <is>
          <t>Frage_Text</t>
        </is>
      </c>
      <c r="E8309" t="inlineStr">
        <is>
          <t>Frage_Typ</t>
        </is>
      </c>
      <c r="F8309" t="inlineStr">
        <is>
          <t>Bereich_ID</t>
        </is>
      </c>
      <c r="G8309" t="inlineStr">
        <is>
          <t>Bereich</t>
        </is>
      </c>
      <c r="H8309" t="inlineStr">
        <is>
          <t>ID_gesamt</t>
        </is>
      </c>
      <c r="I8309" t="inlineStr">
        <is>
          <t>Sprache</t>
        </is>
      </c>
      <c r="J8309" t="inlineStr">
        <is>
          <t>Duplikat</t>
        </is>
      </c>
      <c r="K8309" t="inlineStr">
        <is>
          <t>Frage_Hash</t>
        </is>
      </c>
      <c r="L8309" t="inlineStr">
        <is>
          <t>Duplikat_Gruppe</t>
        </is>
      </c>
      <c r="M8309" t="inlineStr">
        <is>
          <t>Cluster_Duplikate</t>
        </is>
      </c>
      <c r="N8309" t="inlineStr">
        <is>
          <t>Cluster_Final</t>
        </is>
      </c>
    </row>
    <row r="8310">
      <c r="A8310" t="n">
        <v>123</v>
      </c>
      <c r="B8310" t="n">
        <v>2015</v>
      </c>
      <c r="C8310" t="n">
        <v>1903</v>
      </c>
      <c r="D8310" t="inlineStr">
        <is>
          <t>Soll im Kanton Basel-Stadt generell höher gebaut werden dürfen (innere Verdichtung)?</t>
        </is>
      </c>
      <c r="E8310" t="inlineStr">
        <is>
          <t>Standard-4</t>
        </is>
      </c>
      <c r="F8310" t="n">
        <v>13</v>
      </c>
      <c r="G8310" t="inlineStr">
        <is>
          <t>Umweltschutz &amp; Landwirtschaft</t>
        </is>
      </c>
      <c r="H8310" t="inlineStr">
        <is>
          <t>Q04604</t>
        </is>
      </c>
      <c r="I8310" t="inlineStr">
        <is>
          <t>de</t>
        </is>
      </c>
      <c r="J8310" t="b">
        <v>1</v>
      </c>
      <c r="K8310" t="inlineStr">
        <is>
          <t>41ec5ad50dda5f3432b9a901fae61b60</t>
        </is>
      </c>
      <c r="L8310" t="inlineStr">
        <is>
          <t>41ec5ad50dda5f3432b9a901fae61b60</t>
        </is>
      </c>
      <c r="M8310" t="n">
        <v>686</v>
      </c>
      <c r="N8310" t="n">
        <v>686</v>
      </c>
    </row>
    <row r="8311">
      <c r="A8311" t="n">
        <v>123</v>
      </c>
      <c r="B8311" t="n">
        <v>2016</v>
      </c>
      <c r="C8311" t="n">
        <v>1903</v>
      </c>
      <c r="D8311" t="inlineStr">
        <is>
          <t>Soll im Kanton Basel-Stadt generell höher gebaut werden dürfen (innere Verdichtung)?</t>
        </is>
      </c>
      <c r="E8311" t="inlineStr">
        <is>
          <t>Standard-4</t>
        </is>
      </c>
      <c r="F8311" t="n">
        <v>13</v>
      </c>
      <c r="G8311" t="inlineStr">
        <is>
          <t>Umweltschutz &amp; Landwirtschaft</t>
        </is>
      </c>
      <c r="H8311" t="inlineStr">
        <is>
          <t>Q06713</t>
        </is>
      </c>
      <c r="I8311" t="inlineStr">
        <is>
          <t>de</t>
        </is>
      </c>
      <c r="J8311" t="b">
        <v>1</v>
      </c>
      <c r="K8311" t="inlineStr">
        <is>
          <t>41ec5ad50dda5f3432b9a901fae61b60</t>
        </is>
      </c>
      <c r="L8311" t="inlineStr">
        <is>
          <t>41ec5ad50dda5f3432b9a901fae61b60</t>
        </is>
      </c>
      <c r="M8311" t="n">
        <v>686</v>
      </c>
      <c r="N8311" t="n">
        <v>686</v>
      </c>
    </row>
    <row r="8313">
      <c r="A8313" s="1">
        <f>== Cluster 685 – 2 Fragen – alle Fragen identisch ===</f>
        <v/>
      </c>
      <c r="B8313" s="1" t="n"/>
      <c r="C8313" s="1" t="n"/>
      <c r="D8313" s="1" t="n"/>
      <c r="E8313" s="1" t="n"/>
      <c r="F8313" s="1" t="n"/>
      <c r="G8313" s="1" t="n"/>
      <c r="H8313" s="1" t="n"/>
      <c r="I8313" s="1" t="n"/>
      <c r="J8313" s="1" t="n"/>
      <c r="K8313" s="1" t="n"/>
      <c r="L8313" s="1" t="n"/>
      <c r="M8313" s="1" t="n"/>
      <c r="N8313" s="1" t="n"/>
    </row>
    <row r="8314">
      <c r="A8314" t="inlineStr">
        <is>
          <t>ID_Wahl</t>
        </is>
      </c>
      <c r="B8314" t="inlineStr">
        <is>
          <t>Datum</t>
        </is>
      </c>
      <c r="C8314" t="inlineStr">
        <is>
          <t>Frage_ID</t>
        </is>
      </c>
      <c r="D8314" t="inlineStr">
        <is>
          <t>Frage_Text</t>
        </is>
      </c>
      <c r="E8314" t="inlineStr">
        <is>
          <t>Frage_Typ</t>
        </is>
      </c>
      <c r="F8314" t="inlineStr">
        <is>
          <t>Bereich_ID</t>
        </is>
      </c>
      <c r="G8314" t="inlineStr">
        <is>
          <t>Bereich</t>
        </is>
      </c>
      <c r="H8314" t="inlineStr">
        <is>
          <t>ID_gesamt</t>
        </is>
      </c>
      <c r="I8314" t="inlineStr">
        <is>
          <t>Sprache</t>
        </is>
      </c>
      <c r="J8314" t="inlineStr">
        <is>
          <t>Duplikat</t>
        </is>
      </c>
      <c r="K8314" t="inlineStr">
        <is>
          <t>Frage_Hash</t>
        </is>
      </c>
      <c r="L8314" t="inlineStr">
        <is>
          <t>Duplikat_Gruppe</t>
        </is>
      </c>
      <c r="M8314" t="inlineStr">
        <is>
          <t>Cluster_Duplikate</t>
        </is>
      </c>
      <c r="N8314" t="inlineStr">
        <is>
          <t>Cluster_Final</t>
        </is>
      </c>
    </row>
    <row r="8315">
      <c r="A8315" t="n">
        <v>123</v>
      </c>
      <c r="B8315" t="n">
        <v>2015</v>
      </c>
      <c r="C8315" t="n">
        <v>1889</v>
      </c>
      <c r="D8315" t="inlineStr">
        <is>
          <t>Eine kantonale Volksinitiative verlangt, dass ab 2050 im Kanton Basel-Stadt ausschliesslich erneuerbare Energieträger (u.a. Solarenergie, Wasserkraft, Windkraft, Bioenergie) zum Einsatz kommen. Befürworten Sie dies?</t>
        </is>
      </c>
      <c r="E8315" t="inlineStr">
        <is>
          <t>Standard-4</t>
        </is>
      </c>
      <c r="F8315" t="n">
        <v>13</v>
      </c>
      <c r="G8315" t="inlineStr">
        <is>
          <t>Umweltschutz &amp; Landwirtschaft</t>
        </is>
      </c>
      <c r="H8315" t="inlineStr">
        <is>
          <t>Q04603</t>
        </is>
      </c>
      <c r="I8315" t="inlineStr">
        <is>
          <t>de</t>
        </is>
      </c>
      <c r="J8315" t="b">
        <v>1</v>
      </c>
      <c r="K8315" t="inlineStr">
        <is>
          <t>3c23c329a7ecacf78731355d38d5922e</t>
        </is>
      </c>
      <c r="L8315" t="inlineStr">
        <is>
          <t>3c23c329a7ecacf78731355d38d5922e</t>
        </is>
      </c>
      <c r="M8315" t="n">
        <v>685</v>
      </c>
      <c r="N8315" t="n">
        <v>685</v>
      </c>
    </row>
    <row r="8316">
      <c r="A8316" t="n">
        <v>123</v>
      </c>
      <c r="B8316" t="n">
        <v>2016</v>
      </c>
      <c r="C8316" t="n">
        <v>1889</v>
      </c>
      <c r="D8316" t="inlineStr">
        <is>
          <t>Eine kantonale Volksinitiative verlangt, dass ab 2050 im Kanton Basel-Stadt ausschliesslich erneuerbare Energieträger (u.a. Solarenergie, Wasserkraft, Windkraft, Bioenergie) zum Einsatz kommen. Befürworten Sie dies?</t>
        </is>
      </c>
      <c r="E8316" t="inlineStr">
        <is>
          <t>Standard-4</t>
        </is>
      </c>
      <c r="F8316" t="n">
        <v>13</v>
      </c>
      <c r="G8316" t="inlineStr">
        <is>
          <t>Umweltschutz &amp; Landwirtschaft</t>
        </is>
      </c>
      <c r="H8316" t="inlineStr">
        <is>
          <t>Q06712</t>
        </is>
      </c>
      <c r="I8316" t="inlineStr">
        <is>
          <t>de</t>
        </is>
      </c>
      <c r="J8316" t="b">
        <v>1</v>
      </c>
      <c r="K8316" t="inlineStr">
        <is>
          <t>3c23c329a7ecacf78731355d38d5922e</t>
        </is>
      </c>
      <c r="L8316" t="inlineStr">
        <is>
          <t>3c23c329a7ecacf78731355d38d5922e</t>
        </is>
      </c>
      <c r="M8316" t="n">
        <v>685</v>
      </c>
      <c r="N8316" t="n">
        <v>685</v>
      </c>
    </row>
    <row r="8318">
      <c r="A8318" s="1">
        <f>== Cluster 682 – 2 Fragen – alle Fragen identisch ===</f>
        <v/>
      </c>
      <c r="B8318" s="1" t="n"/>
      <c r="C8318" s="1" t="n"/>
      <c r="D8318" s="1" t="n"/>
      <c r="E8318" s="1" t="n"/>
      <c r="F8318" s="1" t="n"/>
      <c r="G8318" s="1" t="n"/>
      <c r="H8318" s="1" t="n"/>
      <c r="I8318" s="1" t="n"/>
      <c r="J8318" s="1" t="n"/>
      <c r="K8318" s="1" t="n"/>
      <c r="L8318" s="1" t="n"/>
      <c r="M8318" s="1" t="n"/>
      <c r="N8318" s="1" t="n"/>
    </row>
    <row r="8319">
      <c r="A8319" t="inlineStr">
        <is>
          <t>ID_Wahl</t>
        </is>
      </c>
      <c r="B8319" t="inlineStr">
        <is>
          <t>Datum</t>
        </is>
      </c>
      <c r="C8319" t="inlineStr">
        <is>
          <t>Frage_ID</t>
        </is>
      </c>
      <c r="D8319" t="inlineStr">
        <is>
          <t>Frage_Text</t>
        </is>
      </c>
      <c r="E8319" t="inlineStr">
        <is>
          <t>Frage_Typ</t>
        </is>
      </c>
      <c r="F8319" t="inlineStr">
        <is>
          <t>Bereich_ID</t>
        </is>
      </c>
      <c r="G8319" t="inlineStr">
        <is>
          <t>Bereich</t>
        </is>
      </c>
      <c r="H8319" t="inlineStr">
        <is>
          <t>ID_gesamt</t>
        </is>
      </c>
      <c r="I8319" t="inlineStr">
        <is>
          <t>Sprache</t>
        </is>
      </c>
      <c r="J8319" t="inlineStr">
        <is>
          <t>Duplikat</t>
        </is>
      </c>
      <c r="K8319" t="inlineStr">
        <is>
          <t>Frage_Hash</t>
        </is>
      </c>
      <c r="L8319" t="inlineStr">
        <is>
          <t>Duplikat_Gruppe</t>
        </is>
      </c>
      <c r="M8319" t="inlineStr">
        <is>
          <t>Cluster_Duplikate</t>
        </is>
      </c>
      <c r="N8319" t="inlineStr">
        <is>
          <t>Cluster_Final</t>
        </is>
      </c>
    </row>
    <row r="8320">
      <c r="A8320" t="n">
        <v>123</v>
      </c>
      <c r="B8320" t="n">
        <v>2015</v>
      </c>
      <c r="C8320" t="n">
        <v>1859</v>
      </c>
      <c r="D8320" t="inlineStr">
        <is>
          <t>Sollen private Unternehmen verpflichtet werden, sich an der Bereitstellung und Finanzierung von familienergänzenden Betreungsstrukturen (oder Tagesbetreungseinrichtungen) zu beteiligen?</t>
        </is>
      </c>
      <c r="E8320" t="inlineStr">
        <is>
          <t>Standard-4</t>
        </is>
      </c>
      <c r="F8320" t="n">
        <v>12</v>
      </c>
      <c r="G8320" t="inlineStr">
        <is>
          <t>Sozialstaat &amp; Familie</t>
        </is>
      </c>
      <c r="H8320" t="inlineStr">
        <is>
          <t>Q04600</t>
        </is>
      </c>
      <c r="I8320" t="inlineStr">
        <is>
          <t>de</t>
        </is>
      </c>
      <c r="J8320" t="b">
        <v>1</v>
      </c>
      <c r="K8320" t="inlineStr">
        <is>
          <t>6a655f4ef70f4508fce3058fc06bdfd6</t>
        </is>
      </c>
      <c r="L8320" t="inlineStr">
        <is>
          <t>6a655f4ef70f4508fce3058fc06bdfd6</t>
        </is>
      </c>
      <c r="M8320" t="n">
        <v>682</v>
      </c>
      <c r="N8320" t="n">
        <v>682</v>
      </c>
    </row>
    <row r="8321">
      <c r="A8321" t="n">
        <v>123</v>
      </c>
      <c r="B8321" t="n">
        <v>2016</v>
      </c>
      <c r="C8321" t="n">
        <v>1859</v>
      </c>
      <c r="D8321" t="inlineStr">
        <is>
          <t>Sollen private Unternehmen verpflichtet werden, sich an der Bereitstellung und Finanzierung von familienergänzenden Betreungsstrukturen (oder Tagesbetreungseinrichtungen) zu beteiligen?</t>
        </is>
      </c>
      <c r="E8321" t="inlineStr">
        <is>
          <t>Standard-4</t>
        </is>
      </c>
      <c r="F8321" t="n">
        <v>12</v>
      </c>
      <c r="G8321" t="inlineStr">
        <is>
          <t>Sozialstaat &amp; Familie</t>
        </is>
      </c>
      <c r="H8321" t="inlineStr">
        <is>
          <t>Q06709</t>
        </is>
      </c>
      <c r="I8321" t="inlineStr">
        <is>
          <t>de</t>
        </is>
      </c>
      <c r="J8321" t="b">
        <v>1</v>
      </c>
      <c r="K8321" t="inlineStr">
        <is>
          <t>6a655f4ef70f4508fce3058fc06bdfd6</t>
        </is>
      </c>
      <c r="L8321" t="inlineStr">
        <is>
          <t>6a655f4ef70f4508fce3058fc06bdfd6</t>
        </is>
      </c>
      <c r="M8321" t="n">
        <v>682</v>
      </c>
      <c r="N8321" t="n">
        <v>682</v>
      </c>
    </row>
    <row r="8323">
      <c r="A8323" s="1">
        <f>== Cluster 680 – 2 Fragen – alle Fragen identisch ===</f>
        <v/>
      </c>
      <c r="B8323" s="1" t="n"/>
      <c r="C8323" s="1" t="n"/>
      <c r="D8323" s="1" t="n"/>
      <c r="E8323" s="1" t="n"/>
      <c r="F8323" s="1" t="n"/>
      <c r="G8323" s="1" t="n"/>
      <c r="H8323" s="1" t="n"/>
      <c r="I8323" s="1" t="n"/>
      <c r="J8323" s="1" t="n"/>
      <c r="K8323" s="1" t="n"/>
      <c r="L8323" s="1" t="n"/>
      <c r="M8323" s="1" t="n"/>
      <c r="N8323" s="1" t="n"/>
    </row>
    <row r="8324">
      <c r="A8324" t="inlineStr">
        <is>
          <t>ID_Wahl</t>
        </is>
      </c>
      <c r="B8324" t="inlineStr">
        <is>
          <t>Datum</t>
        </is>
      </c>
      <c r="C8324" t="inlineStr">
        <is>
          <t>Frage_ID</t>
        </is>
      </c>
      <c r="D8324" t="inlineStr">
        <is>
          <t>Frage_Text</t>
        </is>
      </c>
      <c r="E8324" t="inlineStr">
        <is>
          <t>Frage_Typ</t>
        </is>
      </c>
      <c r="F8324" t="inlineStr">
        <is>
          <t>Bereich_ID</t>
        </is>
      </c>
      <c r="G8324" t="inlineStr">
        <is>
          <t>Bereich</t>
        </is>
      </c>
      <c r="H8324" t="inlineStr">
        <is>
          <t>ID_gesamt</t>
        </is>
      </c>
      <c r="I8324" t="inlineStr">
        <is>
          <t>Sprache</t>
        </is>
      </c>
      <c r="J8324" t="inlineStr">
        <is>
          <t>Duplikat</t>
        </is>
      </c>
      <c r="K8324" t="inlineStr">
        <is>
          <t>Frage_Hash</t>
        </is>
      </c>
      <c r="L8324" t="inlineStr">
        <is>
          <t>Duplikat_Gruppe</t>
        </is>
      </c>
      <c r="M8324" t="inlineStr">
        <is>
          <t>Cluster_Duplikate</t>
        </is>
      </c>
      <c r="N8324" t="inlineStr">
        <is>
          <t>Cluster_Final</t>
        </is>
      </c>
    </row>
    <row r="8325">
      <c r="A8325" t="n">
        <v>123</v>
      </c>
      <c r="B8325" t="n">
        <v>2015</v>
      </c>
      <c r="C8325" t="n">
        <v>1861</v>
      </c>
      <c r="D8325" t="inlineStr">
        <is>
          <t>Soll der Kanton Basel-Stadt allen in Basel angemeldeten Personen erschwinglichen Wohnraum zur Verfügung stellen müssen (Recht auf Wohnen)?</t>
        </is>
      </c>
      <c r="E8325" t="inlineStr">
        <is>
          <t>Standard-4</t>
        </is>
      </c>
      <c r="F8325" t="n">
        <v>12</v>
      </c>
      <c r="G8325" t="inlineStr">
        <is>
          <t>Sozialstaat &amp; Familie</t>
        </is>
      </c>
      <c r="H8325" t="inlineStr">
        <is>
          <t>Q04597</t>
        </is>
      </c>
      <c r="I8325" t="inlineStr">
        <is>
          <t>de</t>
        </is>
      </c>
      <c r="J8325" t="b">
        <v>1</v>
      </c>
      <c r="K8325" t="inlineStr">
        <is>
          <t>a6f79b3009b0eb0606e3703507c26884</t>
        </is>
      </c>
      <c r="L8325" t="inlineStr">
        <is>
          <t>a6f79b3009b0eb0606e3703507c26884</t>
        </is>
      </c>
      <c r="M8325" t="n">
        <v>680</v>
      </c>
      <c r="N8325" t="n">
        <v>680</v>
      </c>
    </row>
    <row r="8326">
      <c r="A8326" t="n">
        <v>123</v>
      </c>
      <c r="B8326" t="n">
        <v>2016</v>
      </c>
      <c r="C8326" t="n">
        <v>1861</v>
      </c>
      <c r="D8326" t="inlineStr">
        <is>
          <t>Soll der Kanton Basel-Stadt allen in Basel angemeldeten Personen erschwinglichen Wohnraum zur Verfügung stellen müssen (Recht auf Wohnen)?</t>
        </is>
      </c>
      <c r="E8326" t="inlineStr">
        <is>
          <t>Standard-4</t>
        </is>
      </c>
      <c r="F8326" t="n">
        <v>12</v>
      </c>
      <c r="G8326" t="inlineStr">
        <is>
          <t>Sozialstaat &amp; Familie</t>
        </is>
      </c>
      <c r="H8326" t="inlineStr">
        <is>
          <t>Q06706</t>
        </is>
      </c>
      <c r="I8326" t="inlineStr">
        <is>
          <t>de</t>
        </is>
      </c>
      <c r="J8326" t="b">
        <v>1</v>
      </c>
      <c r="K8326" t="inlineStr">
        <is>
          <t>a6f79b3009b0eb0606e3703507c26884</t>
        </is>
      </c>
      <c r="L8326" t="inlineStr">
        <is>
          <t>a6f79b3009b0eb0606e3703507c26884</t>
        </is>
      </c>
      <c r="M8326" t="n">
        <v>680</v>
      </c>
      <c r="N8326" t="n">
        <v>680</v>
      </c>
    </row>
    <row r="8328">
      <c r="A8328" s="1">
        <f>== Cluster 679 – 2 Fragen – alle Fragen identisch ===</f>
        <v/>
      </c>
      <c r="B8328" s="1" t="n"/>
      <c r="C8328" s="1" t="n"/>
      <c r="D8328" s="1" t="n"/>
      <c r="E8328" s="1" t="n"/>
      <c r="F8328" s="1" t="n"/>
      <c r="G8328" s="1" t="n"/>
      <c r="H8328" s="1" t="n"/>
      <c r="I8328" s="1" t="n"/>
      <c r="J8328" s="1" t="n"/>
      <c r="K8328" s="1" t="n"/>
      <c r="L8328" s="1" t="n"/>
      <c r="M8328" s="1" t="n"/>
      <c r="N8328" s="1" t="n"/>
    </row>
    <row r="8329">
      <c r="A8329" t="inlineStr">
        <is>
          <t>ID_Wahl</t>
        </is>
      </c>
      <c r="B8329" t="inlineStr">
        <is>
          <t>Datum</t>
        </is>
      </c>
      <c r="C8329" t="inlineStr">
        <is>
          <t>Frage_ID</t>
        </is>
      </c>
      <c r="D8329" t="inlineStr">
        <is>
          <t>Frage_Text</t>
        </is>
      </c>
      <c r="E8329" t="inlineStr">
        <is>
          <t>Frage_Typ</t>
        </is>
      </c>
      <c r="F8329" t="inlineStr">
        <is>
          <t>Bereich_ID</t>
        </is>
      </c>
      <c r="G8329" t="inlineStr">
        <is>
          <t>Bereich</t>
        </is>
      </c>
      <c r="H8329" t="inlineStr">
        <is>
          <t>ID_gesamt</t>
        </is>
      </c>
      <c r="I8329" t="inlineStr">
        <is>
          <t>Sprache</t>
        </is>
      </c>
      <c r="J8329" t="inlineStr">
        <is>
          <t>Duplikat</t>
        </is>
      </c>
      <c r="K8329" t="inlineStr">
        <is>
          <t>Frage_Hash</t>
        </is>
      </c>
      <c r="L8329" t="inlineStr">
        <is>
          <t>Duplikat_Gruppe</t>
        </is>
      </c>
      <c r="M8329" t="inlineStr">
        <is>
          <t>Cluster_Duplikate</t>
        </is>
      </c>
      <c r="N8329" t="inlineStr">
        <is>
          <t>Cluster_Final</t>
        </is>
      </c>
    </row>
    <row r="8330">
      <c r="A8330" t="n">
        <v>123</v>
      </c>
      <c r="B8330" t="n">
        <v>2015</v>
      </c>
      <c r="C8330" t="n">
        <v>1887</v>
      </c>
      <c r="D8330" t="inlineStr">
        <is>
          <t>Die flankierenden Massnahmen zur Personenfreizügigkeit sehen Kontrollen der Anstellungsbedingungen und der Entlöhnung ausländischer Arbeitnehmenden vor. Sollen diese Kontrollen im Kanton Basel-Stadt verstärkt werden?</t>
        </is>
      </c>
      <c r="E8330" t="inlineStr">
        <is>
          <t>Standard-4</t>
        </is>
      </c>
      <c r="F8330" t="n">
        <v>9</v>
      </c>
      <c r="G8330" t="inlineStr">
        <is>
          <t>Migration &amp; Integration</t>
        </is>
      </c>
      <c r="H8330" t="inlineStr">
        <is>
          <t>Q04594</t>
        </is>
      </c>
      <c r="I8330" t="inlineStr">
        <is>
          <t>de</t>
        </is>
      </c>
      <c r="J8330" t="b">
        <v>1</v>
      </c>
      <c r="K8330" t="inlineStr">
        <is>
          <t>fba2a30f1fe0bbbe2366ec2800c81b86</t>
        </is>
      </c>
      <c r="L8330" t="inlineStr">
        <is>
          <t>fba2a30f1fe0bbbe2366ec2800c81b86</t>
        </is>
      </c>
      <c r="M8330" t="n">
        <v>679</v>
      </c>
      <c r="N8330" t="n">
        <v>679</v>
      </c>
    </row>
    <row r="8331">
      <c r="A8331" t="n">
        <v>123</v>
      </c>
      <c r="B8331" t="n">
        <v>2016</v>
      </c>
      <c r="C8331" t="n">
        <v>1887</v>
      </c>
      <c r="D8331" t="inlineStr">
        <is>
          <t>Die flankierenden Massnahmen zur Personenfreizügigkeit sehen Kontrollen der Anstellungsbedingungen und der Entlöhnung ausländischer Arbeitnehmenden vor. Sollen diese Kontrollen im Kanton Basel-Stadt verstärkt werden?</t>
        </is>
      </c>
      <c r="E8331" t="inlineStr">
        <is>
          <t>Standard-4</t>
        </is>
      </c>
      <c r="F8331" t="n">
        <v>9</v>
      </c>
      <c r="G8331" t="inlineStr">
        <is>
          <t>Migration &amp; Integration</t>
        </is>
      </c>
      <c r="H8331" t="inlineStr">
        <is>
          <t>Q06703</t>
        </is>
      </c>
      <c r="I8331" t="inlineStr">
        <is>
          <t>de</t>
        </is>
      </c>
      <c r="J8331" t="b">
        <v>1</v>
      </c>
      <c r="K8331" t="inlineStr">
        <is>
          <t>fba2a30f1fe0bbbe2366ec2800c81b86</t>
        </is>
      </c>
      <c r="L8331" t="inlineStr">
        <is>
          <t>fba2a30f1fe0bbbe2366ec2800c81b86</t>
        </is>
      </c>
      <c r="M8331" t="n">
        <v>679</v>
      </c>
      <c r="N8331" t="n">
        <v>679</v>
      </c>
    </row>
    <row r="8333">
      <c r="A8333" s="1">
        <f>== Cluster 676 – 2 Fragen – alle Fragen identisch ===</f>
        <v/>
      </c>
      <c r="B8333" s="1" t="n"/>
      <c r="C8333" s="1" t="n"/>
      <c r="D8333" s="1" t="n"/>
      <c r="E8333" s="1" t="n"/>
      <c r="F8333" s="1" t="n"/>
      <c r="G8333" s="1" t="n"/>
      <c r="H8333" s="1" t="n"/>
      <c r="I8333" s="1" t="n"/>
      <c r="J8333" s="1" t="n"/>
      <c r="K8333" s="1" t="n"/>
      <c r="L8333" s="1" t="n"/>
      <c r="M8333" s="1" t="n"/>
      <c r="N8333" s="1" t="n"/>
    </row>
    <row r="8334">
      <c r="A8334" t="inlineStr">
        <is>
          <t>ID_Wahl</t>
        </is>
      </c>
      <c r="B8334" t="inlineStr">
        <is>
          <t>Datum</t>
        </is>
      </c>
      <c r="C8334" t="inlineStr">
        <is>
          <t>Frage_ID</t>
        </is>
      </c>
      <c r="D8334" t="inlineStr">
        <is>
          <t>Frage_Text</t>
        </is>
      </c>
      <c r="E8334" t="inlineStr">
        <is>
          <t>Frage_Typ</t>
        </is>
      </c>
      <c r="F8334" t="inlineStr">
        <is>
          <t>Bereich_ID</t>
        </is>
      </c>
      <c r="G8334" t="inlineStr">
        <is>
          <t>Bereich</t>
        </is>
      </c>
      <c r="H8334" t="inlineStr">
        <is>
          <t>ID_gesamt</t>
        </is>
      </c>
      <c r="I8334" t="inlineStr">
        <is>
          <t>Sprache</t>
        </is>
      </c>
      <c r="J8334" t="inlineStr">
        <is>
          <t>Duplikat</t>
        </is>
      </c>
      <c r="K8334" t="inlineStr">
        <is>
          <t>Frage_Hash</t>
        </is>
      </c>
      <c r="L8334" t="inlineStr">
        <is>
          <t>Duplikat_Gruppe</t>
        </is>
      </c>
      <c r="M8334" t="inlineStr">
        <is>
          <t>Cluster_Duplikate</t>
        </is>
      </c>
      <c r="N8334" t="inlineStr">
        <is>
          <t>Cluster_Final</t>
        </is>
      </c>
    </row>
    <row r="8335">
      <c r="A8335" t="n">
        <v>123</v>
      </c>
      <c r="B8335" t="n">
        <v>2015</v>
      </c>
      <c r="C8335" t="n">
        <v>1872</v>
      </c>
      <c r="D8335" t="inlineStr">
        <is>
          <t>Soll sich der Kanton Basel-Stadt stärker - auch finanziell - für die Integration der Ausländerinnen und Ausländer einsetzen?</t>
        </is>
      </c>
      <c r="E8335" t="inlineStr">
        <is>
          <t>Standard-4</t>
        </is>
      </c>
      <c r="F8335" t="n">
        <v>9</v>
      </c>
      <c r="G8335" t="inlineStr">
        <is>
          <t>Migration &amp; Integration</t>
        </is>
      </c>
      <c r="H8335" t="inlineStr">
        <is>
          <t>Q04590</t>
        </is>
      </c>
      <c r="I8335" t="inlineStr">
        <is>
          <t>de</t>
        </is>
      </c>
      <c r="J8335" t="b">
        <v>1</v>
      </c>
      <c r="K8335" t="inlineStr">
        <is>
          <t>ed7179706253317b47ecbd78dcffc28c</t>
        </is>
      </c>
      <c r="L8335" t="inlineStr">
        <is>
          <t>ed7179706253317b47ecbd78dcffc28c</t>
        </is>
      </c>
      <c r="M8335" t="n">
        <v>676</v>
      </c>
      <c r="N8335" t="n">
        <v>676</v>
      </c>
    </row>
    <row r="8336">
      <c r="A8336" t="n">
        <v>123</v>
      </c>
      <c r="B8336" t="n">
        <v>2016</v>
      </c>
      <c r="C8336" t="n">
        <v>1872</v>
      </c>
      <c r="D8336" t="inlineStr">
        <is>
          <t>Soll sich der Kanton Basel-Stadt stärker - auch finanziell - für die Integration der Ausländerinnen und Ausländer einsetzen?</t>
        </is>
      </c>
      <c r="E8336" t="inlineStr">
        <is>
          <t>Standard-4</t>
        </is>
      </c>
      <c r="F8336" t="n">
        <v>9</v>
      </c>
      <c r="G8336" t="inlineStr">
        <is>
          <t>Migration &amp; Integration</t>
        </is>
      </c>
      <c r="H8336" t="inlineStr">
        <is>
          <t>Q06699</t>
        </is>
      </c>
      <c r="I8336" t="inlineStr">
        <is>
          <t>de</t>
        </is>
      </c>
      <c r="J8336" t="b">
        <v>1</v>
      </c>
      <c r="K8336" t="inlineStr">
        <is>
          <t>ed7179706253317b47ecbd78dcffc28c</t>
        </is>
      </c>
      <c r="L8336" t="inlineStr">
        <is>
          <t>ed7179706253317b47ecbd78dcffc28c</t>
        </is>
      </c>
      <c r="M8336" t="n">
        <v>676</v>
      </c>
      <c r="N8336" t="n">
        <v>676</v>
      </c>
    </row>
    <row r="8338">
      <c r="A8338" s="1">
        <f>== Cluster 369 – 2 Fragen – alle Fragen identisch ===</f>
        <v/>
      </c>
      <c r="B8338" s="1" t="n"/>
      <c r="C8338" s="1" t="n"/>
      <c r="D8338" s="1" t="n"/>
      <c r="E8338" s="1" t="n"/>
      <c r="F8338" s="1" t="n"/>
      <c r="G8338" s="1" t="n"/>
      <c r="H8338" s="1" t="n"/>
      <c r="I8338" s="1" t="n"/>
      <c r="J8338" s="1" t="n"/>
      <c r="K8338" s="1" t="n"/>
      <c r="L8338" s="1" t="n"/>
      <c r="M8338" s="1" t="n"/>
      <c r="N8338" s="1" t="n"/>
    </row>
    <row r="8339">
      <c r="A8339" t="inlineStr">
        <is>
          <t>ID_Wahl</t>
        </is>
      </c>
      <c r="B8339" t="inlineStr">
        <is>
          <t>Datum</t>
        </is>
      </c>
      <c r="C8339" t="inlineStr">
        <is>
          <t>Frage_ID</t>
        </is>
      </c>
      <c r="D8339" t="inlineStr">
        <is>
          <t>Frage_Text</t>
        </is>
      </c>
      <c r="E8339" t="inlineStr">
        <is>
          <t>Frage_Typ</t>
        </is>
      </c>
      <c r="F8339" t="inlineStr">
        <is>
          <t>Bereich_ID</t>
        </is>
      </c>
      <c r="G8339" t="inlineStr">
        <is>
          <t>Bereich</t>
        </is>
      </c>
      <c r="H8339" t="inlineStr">
        <is>
          <t>ID_gesamt</t>
        </is>
      </c>
      <c r="I8339" t="inlineStr">
        <is>
          <t>Sprache</t>
        </is>
      </c>
      <c r="J8339" t="inlineStr">
        <is>
          <t>Duplikat</t>
        </is>
      </c>
      <c r="K8339" t="inlineStr">
        <is>
          <t>Frage_Hash</t>
        </is>
      </c>
      <c r="L8339" t="inlineStr">
        <is>
          <t>Duplikat_Gruppe</t>
        </is>
      </c>
      <c r="M8339" t="inlineStr">
        <is>
          <t>Cluster_Duplikate</t>
        </is>
      </c>
      <c r="N8339" t="inlineStr">
        <is>
          <t>Cluster_Final</t>
        </is>
      </c>
    </row>
    <row r="8340">
      <c r="A8340" t="n">
        <v>71</v>
      </c>
      <c r="B8340" s="2" t="n">
        <v>44311</v>
      </c>
      <c r="C8340" t="n">
        <v>3328</v>
      </c>
      <c r="D8340" t="inlineStr">
        <is>
          <t>Befürworten Sie eine Erhöhung der kommunalen Steuern (Steuerfusserhöhung) für natürliche Personen (Einwohner/innen) angesichts bevorstehender Investitionen?</t>
        </is>
      </c>
      <c r="E8340" t="inlineStr">
        <is>
          <t>options4</t>
        </is>
      </c>
      <c r="F8340" t="n">
        <v>4462</v>
      </c>
      <c r="G8340" t="inlineStr">
        <is>
          <t>Finanzen &amp; Steuern</t>
        </is>
      </c>
      <c r="H8340" t="inlineStr">
        <is>
          <t>Q00997</t>
        </is>
      </c>
      <c r="I8340" t="inlineStr">
        <is>
          <t>de</t>
        </is>
      </c>
      <c r="J8340" t="b">
        <v>1</v>
      </c>
      <c r="K8340" t="inlineStr">
        <is>
          <t>6d45e9acbe64da7f20907e655e9250e5</t>
        </is>
      </c>
      <c r="L8340" t="inlineStr">
        <is>
          <t>6d45e9acbe64da7f20907e655e9250e5</t>
        </is>
      </c>
      <c r="M8340" t="n">
        <v>369</v>
      </c>
      <c r="N8340" t="n">
        <v>369</v>
      </c>
    </row>
    <row r="8341">
      <c r="A8341" t="n">
        <v>63</v>
      </c>
      <c r="B8341" s="2" t="n">
        <v>44311</v>
      </c>
      <c r="C8341" t="n">
        <v>3327</v>
      </c>
      <c r="D8341" t="inlineStr">
        <is>
          <t>Befürworten Sie eine Erhöhung der kommunalen Steuern (Steuerfusserhöhung) für natürliche Personen (Einwohner/innen) angesichts bevorstehender Investitionen?</t>
        </is>
      </c>
      <c r="E8341" t="inlineStr">
        <is>
          <t>options4</t>
        </is>
      </c>
      <c r="F8341" t="n">
        <v>4454</v>
      </c>
      <c r="G8341" t="inlineStr">
        <is>
          <t>Finanzen &amp; Steuern</t>
        </is>
      </c>
      <c r="H8341" t="inlineStr">
        <is>
          <t>Q01053</t>
        </is>
      </c>
      <c r="I8341" t="inlineStr">
        <is>
          <t>de</t>
        </is>
      </c>
      <c r="J8341" t="b">
        <v>1</v>
      </c>
      <c r="K8341" t="inlineStr">
        <is>
          <t>6d45e9acbe64da7f20907e655e9250e5</t>
        </is>
      </c>
      <c r="L8341" t="inlineStr">
        <is>
          <t>6d45e9acbe64da7f20907e655e9250e5</t>
        </is>
      </c>
      <c r="M8341" t="n">
        <v>369</v>
      </c>
      <c r="N8341" t="n">
        <v>369</v>
      </c>
    </row>
    <row r="8343">
      <c r="A8343" s="1">
        <f>== Cluster 368 – 2 Fragen – alle Fragen identisch ===</f>
        <v/>
      </c>
      <c r="B8343" s="1" t="n"/>
      <c r="C8343" s="1" t="n"/>
      <c r="D8343" s="1" t="n"/>
      <c r="E8343" s="1" t="n"/>
      <c r="F8343" s="1" t="n"/>
      <c r="G8343" s="1" t="n"/>
      <c r="H8343" s="1" t="n"/>
      <c r="I8343" s="1" t="n"/>
      <c r="J8343" s="1" t="n"/>
      <c r="K8343" s="1" t="n"/>
      <c r="L8343" s="1" t="n"/>
      <c r="M8343" s="1" t="n"/>
      <c r="N8343" s="1" t="n"/>
    </row>
    <row r="8344">
      <c r="A8344" t="inlineStr">
        <is>
          <t>ID_Wahl</t>
        </is>
      </c>
      <c r="B8344" t="inlineStr">
        <is>
          <t>Datum</t>
        </is>
      </c>
      <c r="C8344" t="inlineStr">
        <is>
          <t>Frage_ID</t>
        </is>
      </c>
      <c r="D8344" t="inlineStr">
        <is>
          <t>Frage_Text</t>
        </is>
      </c>
      <c r="E8344" t="inlineStr">
        <is>
          <t>Frage_Typ</t>
        </is>
      </c>
      <c r="F8344" t="inlineStr">
        <is>
          <t>Bereich_ID</t>
        </is>
      </c>
      <c r="G8344" t="inlineStr">
        <is>
          <t>Bereich</t>
        </is>
      </c>
      <c r="H8344" t="inlineStr">
        <is>
          <t>ID_gesamt</t>
        </is>
      </c>
      <c r="I8344" t="inlineStr">
        <is>
          <t>Sprache</t>
        </is>
      </c>
      <c r="J8344" t="inlineStr">
        <is>
          <t>Duplikat</t>
        </is>
      </c>
      <c r="K8344" t="inlineStr">
        <is>
          <t>Frage_Hash</t>
        </is>
      </c>
      <c r="L8344" t="inlineStr">
        <is>
          <t>Duplikat_Gruppe</t>
        </is>
      </c>
      <c r="M8344" t="inlineStr">
        <is>
          <t>Cluster_Duplikate</t>
        </is>
      </c>
      <c r="N8344" t="inlineStr">
        <is>
          <t>Cluster_Final</t>
        </is>
      </c>
    </row>
    <row r="8345">
      <c r="A8345" t="n">
        <v>71</v>
      </c>
      <c r="B8345" s="2" t="n">
        <v>44311</v>
      </c>
      <c r="C8345" t="n">
        <v>3325</v>
      </c>
      <c r="D8345" t="inlineStr">
        <is>
          <t>Sollen die Sparanstrengungen in der Stadt Olten deutlich erhöht werden, auch wenn dies zu einem Abbau städtischer Leistungen führt?</t>
        </is>
      </c>
      <c r="E8345" t="inlineStr">
        <is>
          <t>options4</t>
        </is>
      </c>
      <c r="F8345" t="n">
        <v>4462</v>
      </c>
      <c r="G8345" t="inlineStr">
        <is>
          <t>Finanzen &amp; Steuern</t>
        </is>
      </c>
      <c r="H8345" t="inlineStr">
        <is>
          <t>Q00996</t>
        </is>
      </c>
      <c r="I8345" t="inlineStr">
        <is>
          <t>de</t>
        </is>
      </c>
      <c r="J8345" t="b">
        <v>1</v>
      </c>
      <c r="K8345" t="inlineStr">
        <is>
          <t>ed94776373c7ee70560e044168c6c311</t>
        </is>
      </c>
      <c r="L8345" t="inlineStr">
        <is>
          <t>ed94776373c7ee70560e044168c6c311</t>
        </is>
      </c>
      <c r="M8345" t="n">
        <v>368</v>
      </c>
      <c r="N8345" t="n">
        <v>368</v>
      </c>
    </row>
    <row r="8346">
      <c r="A8346" t="n">
        <v>63</v>
      </c>
      <c r="B8346" s="2" t="n">
        <v>44311</v>
      </c>
      <c r="C8346" t="n">
        <v>3324</v>
      </c>
      <c r="D8346" t="inlineStr">
        <is>
          <t>Sollen die Sparanstrengungen in der Stadt Olten deutlich erhöht werden, auch wenn dies zu einem Abbau städtischer Leistungen führt?</t>
        </is>
      </c>
      <c r="E8346" t="inlineStr">
        <is>
          <t>options4</t>
        </is>
      </c>
      <c r="F8346" t="n">
        <v>4454</v>
      </c>
      <c r="G8346" t="inlineStr">
        <is>
          <t>Finanzen &amp; Steuern</t>
        </is>
      </c>
      <c r="H8346" t="inlineStr">
        <is>
          <t>Q01052</t>
        </is>
      </c>
      <c r="I8346" t="inlineStr">
        <is>
          <t>de</t>
        </is>
      </c>
      <c r="J8346" t="b">
        <v>1</v>
      </c>
      <c r="K8346" t="inlineStr">
        <is>
          <t>ed94776373c7ee70560e044168c6c311</t>
        </is>
      </c>
      <c r="L8346" t="inlineStr">
        <is>
          <t>ed94776373c7ee70560e044168c6c311</t>
        </is>
      </c>
      <c r="M8346" t="n">
        <v>368</v>
      </c>
      <c r="N8346" t="n">
        <v>368</v>
      </c>
    </row>
    <row r="8348">
      <c r="A8348" s="1">
        <f>== Cluster 367 – 2 Fragen – alle Fragen identisch ===</f>
        <v/>
      </c>
      <c r="B8348" s="1" t="n"/>
      <c r="C8348" s="1" t="n"/>
      <c r="D8348" s="1" t="n"/>
      <c r="E8348" s="1" t="n"/>
      <c r="F8348" s="1" t="n"/>
      <c r="G8348" s="1" t="n"/>
      <c r="H8348" s="1" t="n"/>
      <c r="I8348" s="1" t="n"/>
      <c r="J8348" s="1" t="n"/>
      <c r="K8348" s="1" t="n"/>
      <c r="L8348" s="1" t="n"/>
      <c r="M8348" s="1" t="n"/>
      <c r="N8348" s="1" t="n"/>
    </row>
    <row r="8349">
      <c r="A8349" t="inlineStr">
        <is>
          <t>ID_Wahl</t>
        </is>
      </c>
      <c r="B8349" t="inlineStr">
        <is>
          <t>Datum</t>
        </is>
      </c>
      <c r="C8349" t="inlineStr">
        <is>
          <t>Frage_ID</t>
        </is>
      </c>
      <c r="D8349" t="inlineStr">
        <is>
          <t>Frage_Text</t>
        </is>
      </c>
      <c r="E8349" t="inlineStr">
        <is>
          <t>Frage_Typ</t>
        </is>
      </c>
      <c r="F8349" t="inlineStr">
        <is>
          <t>Bereich_ID</t>
        </is>
      </c>
      <c r="G8349" t="inlineStr">
        <is>
          <t>Bereich</t>
        </is>
      </c>
      <c r="H8349" t="inlineStr">
        <is>
          <t>ID_gesamt</t>
        </is>
      </c>
      <c r="I8349" t="inlineStr">
        <is>
          <t>Sprache</t>
        </is>
      </c>
      <c r="J8349" t="inlineStr">
        <is>
          <t>Duplikat</t>
        </is>
      </c>
      <c r="K8349" t="inlineStr">
        <is>
          <t>Frage_Hash</t>
        </is>
      </c>
      <c r="L8349" t="inlineStr">
        <is>
          <t>Duplikat_Gruppe</t>
        </is>
      </c>
      <c r="M8349" t="inlineStr">
        <is>
          <t>Cluster_Duplikate</t>
        </is>
      </c>
      <c r="N8349" t="inlineStr">
        <is>
          <t>Cluster_Final</t>
        </is>
      </c>
    </row>
    <row r="8350">
      <c r="A8350" t="n">
        <v>71</v>
      </c>
      <c r="B8350" s="2" t="n">
        <v>44311</v>
      </c>
      <c r="C8350" t="n">
        <v>3317</v>
      </c>
      <c r="D8350" t="inlineStr">
        <is>
          <t>Sollte die Stadt Olten eine Notschlafstelle einrichten?</t>
        </is>
      </c>
      <c r="E8350" t="inlineStr">
        <is>
          <t>options4</t>
        </is>
      </c>
      <c r="F8350" t="n">
        <v>5022</v>
      </c>
      <c r="G8350" t="inlineStr">
        <is>
          <t>Gesellschaft, Kultur &amp; Ethik</t>
        </is>
      </c>
      <c r="H8350" t="inlineStr">
        <is>
          <t>Q00993</t>
        </is>
      </c>
      <c r="I8350" t="inlineStr">
        <is>
          <t>de</t>
        </is>
      </c>
      <c r="J8350" t="b">
        <v>1</v>
      </c>
      <c r="K8350" t="inlineStr">
        <is>
          <t>8c8fe3f90942ac2081021aa887598afa</t>
        </is>
      </c>
      <c r="L8350" t="inlineStr">
        <is>
          <t>8c8fe3f90942ac2081021aa887598afa</t>
        </is>
      </c>
      <c r="M8350" t="n">
        <v>367</v>
      </c>
      <c r="N8350" t="n">
        <v>367</v>
      </c>
    </row>
    <row r="8351">
      <c r="A8351" t="n">
        <v>63</v>
      </c>
      <c r="B8351" s="2" t="n">
        <v>44311</v>
      </c>
      <c r="C8351" t="n">
        <v>3316</v>
      </c>
      <c r="D8351" t="inlineStr">
        <is>
          <t>Sollte die Stadt Olten eine Notschlafstelle einrichten?</t>
        </is>
      </c>
      <c r="E8351" t="inlineStr">
        <is>
          <t>options4</t>
        </is>
      </c>
      <c r="F8351" t="n">
        <v>5019</v>
      </c>
      <c r="G8351" t="inlineStr">
        <is>
          <t>Gesellschaft, Kultur &amp; Ethik</t>
        </is>
      </c>
      <c r="H8351" t="inlineStr">
        <is>
          <t>Q01050</t>
        </is>
      </c>
      <c r="I8351" t="inlineStr">
        <is>
          <t>de</t>
        </is>
      </c>
      <c r="J8351" t="b">
        <v>1</v>
      </c>
      <c r="K8351" t="inlineStr">
        <is>
          <t>8c8fe3f90942ac2081021aa887598afa</t>
        </is>
      </c>
      <c r="L8351" t="inlineStr">
        <is>
          <t>8c8fe3f90942ac2081021aa887598afa</t>
        </is>
      </c>
      <c r="M8351" t="n">
        <v>367</v>
      </c>
      <c r="N8351" t="n">
        <v>367</v>
      </c>
    </row>
    <row r="8353">
      <c r="A8353" s="1">
        <f>== Cluster 366 – 2 Fragen – alle Fragen identisch ===</f>
        <v/>
      </c>
      <c r="B8353" s="1" t="n"/>
      <c r="C8353" s="1" t="n"/>
      <c r="D8353" s="1" t="n"/>
      <c r="E8353" s="1" t="n"/>
      <c r="F8353" s="1" t="n"/>
      <c r="G8353" s="1" t="n"/>
      <c r="H8353" s="1" t="n"/>
      <c r="I8353" s="1" t="n"/>
      <c r="J8353" s="1" t="n"/>
      <c r="K8353" s="1" t="n"/>
      <c r="L8353" s="1" t="n"/>
      <c r="M8353" s="1" t="n"/>
      <c r="N8353" s="1" t="n"/>
    </row>
    <row r="8354">
      <c r="A8354" t="inlineStr">
        <is>
          <t>ID_Wahl</t>
        </is>
      </c>
      <c r="B8354" t="inlineStr">
        <is>
          <t>Datum</t>
        </is>
      </c>
      <c r="C8354" t="inlineStr">
        <is>
          <t>Frage_ID</t>
        </is>
      </c>
      <c r="D8354" t="inlineStr">
        <is>
          <t>Frage_Text</t>
        </is>
      </c>
      <c r="E8354" t="inlineStr">
        <is>
          <t>Frage_Typ</t>
        </is>
      </c>
      <c r="F8354" t="inlineStr">
        <is>
          <t>Bereich_ID</t>
        </is>
      </c>
      <c r="G8354" t="inlineStr">
        <is>
          <t>Bereich</t>
        </is>
      </c>
      <c r="H8354" t="inlineStr">
        <is>
          <t>ID_gesamt</t>
        </is>
      </c>
      <c r="I8354" t="inlineStr">
        <is>
          <t>Sprache</t>
        </is>
      </c>
      <c r="J8354" t="inlineStr">
        <is>
          <t>Duplikat</t>
        </is>
      </c>
      <c r="K8354" t="inlineStr">
        <is>
          <t>Frage_Hash</t>
        </is>
      </c>
      <c r="L8354" t="inlineStr">
        <is>
          <t>Duplikat_Gruppe</t>
        </is>
      </c>
      <c r="M8354" t="inlineStr">
        <is>
          <t>Cluster_Duplikate</t>
        </is>
      </c>
      <c r="N8354" t="inlineStr">
        <is>
          <t>Cluster_Final</t>
        </is>
      </c>
    </row>
    <row r="8355">
      <c r="A8355" t="n">
        <v>71</v>
      </c>
      <c r="B8355" s="2" t="n">
        <v>44311</v>
      </c>
      <c r="C8355" t="n">
        <v>3314</v>
      </c>
      <c r="D8355" t="inlineStr">
        <is>
          <t>Soll die Stadt Olten die Kulturschaffenden in der Coronavirus-Krise finanziell stärker unterstützen?</t>
        </is>
      </c>
      <c r="E8355" t="inlineStr">
        <is>
          <t>options4</t>
        </is>
      </c>
      <c r="F8355" t="n">
        <v>5022</v>
      </c>
      <c r="G8355" t="inlineStr">
        <is>
          <t>Gesellschaft, Kultur &amp; Ethik</t>
        </is>
      </c>
      <c r="H8355" t="inlineStr">
        <is>
          <t>Q00992</t>
        </is>
      </c>
      <c r="I8355" t="inlineStr">
        <is>
          <t>de</t>
        </is>
      </c>
      <c r="J8355" t="b">
        <v>1</v>
      </c>
      <c r="K8355" t="inlineStr">
        <is>
          <t>53ec20b242cca47569002cbb5686d104</t>
        </is>
      </c>
      <c r="L8355" t="inlineStr">
        <is>
          <t>53ec20b242cca47569002cbb5686d104</t>
        </is>
      </c>
      <c r="M8355" t="n">
        <v>366</v>
      </c>
      <c r="N8355" t="n">
        <v>366</v>
      </c>
    </row>
    <row r="8356">
      <c r="A8356" t="n">
        <v>63</v>
      </c>
      <c r="B8356" s="2" t="n">
        <v>44311</v>
      </c>
      <c r="C8356" t="n">
        <v>3313</v>
      </c>
      <c r="D8356" t="inlineStr">
        <is>
          <t>Soll die Stadt Olten die Kulturschaffenden in der Coronavirus-Krise finanziell stärker unterstützen?</t>
        </is>
      </c>
      <c r="E8356" t="inlineStr">
        <is>
          <t>options4</t>
        </is>
      </c>
      <c r="F8356" t="n">
        <v>5019</v>
      </c>
      <c r="G8356" t="inlineStr">
        <is>
          <t>Gesellschaft, Kultur &amp; Ethik</t>
        </is>
      </c>
      <c r="H8356" t="inlineStr">
        <is>
          <t>Q01049</t>
        </is>
      </c>
      <c r="I8356" t="inlineStr">
        <is>
          <t>de</t>
        </is>
      </c>
      <c r="J8356" t="b">
        <v>1</v>
      </c>
      <c r="K8356" t="inlineStr">
        <is>
          <t>53ec20b242cca47569002cbb5686d104</t>
        </is>
      </c>
      <c r="L8356" t="inlineStr">
        <is>
          <t>53ec20b242cca47569002cbb5686d104</t>
        </is>
      </c>
      <c r="M8356" t="n">
        <v>366</v>
      </c>
      <c r="N8356" t="n">
        <v>366</v>
      </c>
    </row>
    <row r="8358">
      <c r="A8358" s="1">
        <f>== Cluster 365 – 2 Fragen – alle Fragen identisch ===</f>
        <v/>
      </c>
      <c r="B8358" s="1" t="n"/>
      <c r="C8358" s="1" t="n"/>
      <c r="D8358" s="1" t="n"/>
      <c r="E8358" s="1" t="n"/>
      <c r="F8358" s="1" t="n"/>
      <c r="G8358" s="1" t="n"/>
      <c r="H8358" s="1" t="n"/>
      <c r="I8358" s="1" t="n"/>
      <c r="J8358" s="1" t="n"/>
      <c r="K8358" s="1" t="n"/>
      <c r="L8358" s="1" t="n"/>
      <c r="M8358" s="1" t="n"/>
      <c r="N8358" s="1" t="n"/>
    </row>
    <row r="8359">
      <c r="A8359" t="inlineStr">
        <is>
          <t>ID_Wahl</t>
        </is>
      </c>
      <c r="B8359" t="inlineStr">
        <is>
          <t>Datum</t>
        </is>
      </c>
      <c r="C8359" t="inlineStr">
        <is>
          <t>Frage_ID</t>
        </is>
      </c>
      <c r="D8359" t="inlineStr">
        <is>
          <t>Frage_Text</t>
        </is>
      </c>
      <c r="E8359" t="inlineStr">
        <is>
          <t>Frage_Typ</t>
        </is>
      </c>
      <c r="F8359" t="inlineStr">
        <is>
          <t>Bereich_ID</t>
        </is>
      </c>
      <c r="G8359" t="inlineStr">
        <is>
          <t>Bereich</t>
        </is>
      </c>
      <c r="H8359" t="inlineStr">
        <is>
          <t>ID_gesamt</t>
        </is>
      </c>
      <c r="I8359" t="inlineStr">
        <is>
          <t>Sprache</t>
        </is>
      </c>
      <c r="J8359" t="inlineStr">
        <is>
          <t>Duplikat</t>
        </is>
      </c>
      <c r="K8359" t="inlineStr">
        <is>
          <t>Frage_Hash</t>
        </is>
      </c>
      <c r="L8359" t="inlineStr">
        <is>
          <t>Duplikat_Gruppe</t>
        </is>
      </c>
      <c r="M8359" t="inlineStr">
        <is>
          <t>Cluster_Duplikate</t>
        </is>
      </c>
      <c r="N8359" t="inlineStr">
        <is>
          <t>Cluster_Final</t>
        </is>
      </c>
    </row>
    <row r="8360">
      <c r="A8360" t="n">
        <v>71</v>
      </c>
      <c r="B8360" s="2" t="n">
        <v>44311</v>
      </c>
      <c r="C8360" t="n">
        <v>3311</v>
      </c>
      <c r="D8360" t="inlineStr">
        <is>
          <t>Befürworten Sie die vom Schweizer Parlament beschlossene Öffnung der Ehe für gleichgeschlechtliche Paare inkl. Zugang zur Samenspende ("Ehe für alle")?</t>
        </is>
      </c>
      <c r="E8360" t="inlineStr">
        <is>
          <t>options4</t>
        </is>
      </c>
      <c r="F8360" t="n">
        <v>5022</v>
      </c>
      <c r="G8360" t="inlineStr">
        <is>
          <t>Gesellschaft, Kultur &amp; Ethik</t>
        </is>
      </c>
      <c r="H8360" t="inlineStr">
        <is>
          <t>Q00991</t>
        </is>
      </c>
      <c r="I8360" t="inlineStr">
        <is>
          <t>de</t>
        </is>
      </c>
      <c r="J8360" t="b">
        <v>1</v>
      </c>
      <c r="K8360" t="inlineStr">
        <is>
          <t>7cf7337b23bb595547c07e545005307b</t>
        </is>
      </c>
      <c r="L8360" t="inlineStr">
        <is>
          <t>7cf7337b23bb595547c07e545005307b</t>
        </is>
      </c>
      <c r="M8360" t="n">
        <v>365</v>
      </c>
      <c r="N8360" t="n">
        <v>365</v>
      </c>
    </row>
    <row r="8361">
      <c r="A8361" t="n">
        <v>63</v>
      </c>
      <c r="B8361" s="2" t="n">
        <v>44311</v>
      </c>
      <c r="C8361" t="n">
        <v>3310</v>
      </c>
      <c r="D8361" t="inlineStr">
        <is>
          <t>Befürworten Sie die vom Schweizer Parlament beschlossene Öffnung der Ehe für gleichgeschlechtliche Paare inkl. Zugang zur Samenspende ("Ehe für alle")?</t>
        </is>
      </c>
      <c r="E8361" t="inlineStr">
        <is>
          <t>options4</t>
        </is>
      </c>
      <c r="F8361" t="n">
        <v>5019</v>
      </c>
      <c r="G8361" t="inlineStr">
        <is>
          <t>Gesellschaft, Kultur &amp; Ethik</t>
        </is>
      </c>
      <c r="H8361" t="inlineStr">
        <is>
          <t>Q01048</t>
        </is>
      </c>
      <c r="I8361" t="inlineStr">
        <is>
          <t>de</t>
        </is>
      </c>
      <c r="J8361" t="b">
        <v>1</v>
      </c>
      <c r="K8361" t="inlineStr">
        <is>
          <t>7cf7337b23bb595547c07e545005307b</t>
        </is>
      </c>
      <c r="L8361" t="inlineStr">
        <is>
          <t>7cf7337b23bb595547c07e545005307b</t>
        </is>
      </c>
      <c r="M8361" t="n">
        <v>365</v>
      </c>
      <c r="N8361" t="n">
        <v>365</v>
      </c>
    </row>
    <row r="8363">
      <c r="A8363" s="1">
        <f>== Cluster 364 – 2 Fragen – alle Fragen identisch ===</f>
        <v/>
      </c>
      <c r="B8363" s="1" t="n"/>
      <c r="C8363" s="1" t="n"/>
      <c r="D8363" s="1" t="n"/>
      <c r="E8363" s="1" t="n"/>
      <c r="F8363" s="1" t="n"/>
      <c r="G8363" s="1" t="n"/>
      <c r="H8363" s="1" t="n"/>
      <c r="I8363" s="1" t="n"/>
      <c r="J8363" s="1" t="n"/>
      <c r="K8363" s="1" t="n"/>
      <c r="L8363" s="1" t="n"/>
      <c r="M8363" s="1" t="n"/>
      <c r="N8363" s="1" t="n"/>
    </row>
    <row r="8364">
      <c r="A8364" t="inlineStr">
        <is>
          <t>ID_Wahl</t>
        </is>
      </c>
      <c r="B8364" t="inlineStr">
        <is>
          <t>Datum</t>
        </is>
      </c>
      <c r="C8364" t="inlineStr">
        <is>
          <t>Frage_ID</t>
        </is>
      </c>
      <c r="D8364" t="inlineStr">
        <is>
          <t>Frage_Text</t>
        </is>
      </c>
      <c r="E8364" t="inlineStr">
        <is>
          <t>Frage_Typ</t>
        </is>
      </c>
      <c r="F8364" t="inlineStr">
        <is>
          <t>Bereich_ID</t>
        </is>
      </c>
      <c r="G8364" t="inlineStr">
        <is>
          <t>Bereich</t>
        </is>
      </c>
      <c r="H8364" t="inlineStr">
        <is>
          <t>ID_gesamt</t>
        </is>
      </c>
      <c r="I8364" t="inlineStr">
        <is>
          <t>Sprache</t>
        </is>
      </c>
      <c r="J8364" t="inlineStr">
        <is>
          <t>Duplikat</t>
        </is>
      </c>
      <c r="K8364" t="inlineStr">
        <is>
          <t>Frage_Hash</t>
        </is>
      </c>
      <c r="L8364" t="inlineStr">
        <is>
          <t>Duplikat_Gruppe</t>
        </is>
      </c>
      <c r="M8364" t="inlineStr">
        <is>
          <t>Cluster_Duplikate</t>
        </is>
      </c>
      <c r="N8364" t="inlineStr">
        <is>
          <t>Cluster_Final</t>
        </is>
      </c>
    </row>
    <row r="8365">
      <c r="A8365" t="n">
        <v>71</v>
      </c>
      <c r="B8365" s="2" t="n">
        <v>44311</v>
      </c>
      <c r="C8365" t="n">
        <v>3302</v>
      </c>
      <c r="D8365" t="inlineStr">
        <is>
          <t>Soll sich die Stadt Olten zusammen mit anderen Städten aktiv dafür einsetzen, dass Flüchtlinge aus Flüchtlingslagern direkt vor Ort (sogenannte "Resettlement-Flüchtlinge") aufgenommen werden können (z.B. Aufnahme aus Flüchtlingslagern in Griechenland)?</t>
        </is>
      </c>
      <c r="E8365" t="inlineStr">
        <is>
          <t>options4</t>
        </is>
      </c>
      <c r="F8365" t="n">
        <v>4302</v>
      </c>
      <c r="G8365" t="inlineStr">
        <is>
          <t>Migration &amp; Integration</t>
        </is>
      </c>
      <c r="H8365" t="inlineStr">
        <is>
          <t>Q00988</t>
        </is>
      </c>
      <c r="I8365" t="inlineStr">
        <is>
          <t>de</t>
        </is>
      </c>
      <c r="J8365" t="b">
        <v>1</v>
      </c>
      <c r="K8365" t="inlineStr">
        <is>
          <t>5c6f75a2ecaa0b4590b226f90483bb44</t>
        </is>
      </c>
      <c r="L8365" t="inlineStr">
        <is>
          <t>5c6f75a2ecaa0b4590b226f90483bb44</t>
        </is>
      </c>
      <c r="M8365" t="n">
        <v>364</v>
      </c>
      <c r="N8365" t="n">
        <v>364</v>
      </c>
    </row>
    <row r="8366">
      <c r="A8366" t="n">
        <v>63</v>
      </c>
      <c r="B8366" s="2" t="n">
        <v>44311</v>
      </c>
      <c r="C8366" t="n">
        <v>3301</v>
      </c>
      <c r="D8366" t="inlineStr">
        <is>
          <t>Soll sich die Stadt Olten zusammen mit anderen Städten aktiv dafür einsetzen, dass Flüchtlinge aus Flüchtlingslagern direkt vor Ort (sogenannte "Resettlement-Flüchtlinge") aufgenommen werden können (z.B. Aufnahme aus Flüchtlingslagern in Griechenland)?</t>
        </is>
      </c>
      <c r="E8366" t="inlineStr">
        <is>
          <t>options4</t>
        </is>
      </c>
      <c r="F8366" t="n">
        <v>4294</v>
      </c>
      <c r="G8366" t="inlineStr">
        <is>
          <t>Migration &amp; Integration</t>
        </is>
      </c>
      <c r="H8366" t="inlineStr">
        <is>
          <t>Q01045</t>
        </is>
      </c>
      <c r="I8366" t="inlineStr">
        <is>
          <t>de</t>
        </is>
      </c>
      <c r="J8366" t="b">
        <v>1</v>
      </c>
      <c r="K8366" t="inlineStr">
        <is>
          <t>5c6f75a2ecaa0b4590b226f90483bb44</t>
        </is>
      </c>
      <c r="L8366" t="inlineStr">
        <is>
          <t>5c6f75a2ecaa0b4590b226f90483bb44</t>
        </is>
      </c>
      <c r="M8366" t="n">
        <v>364</v>
      </c>
      <c r="N8366" t="n">
        <v>364</v>
      </c>
    </row>
    <row r="8368">
      <c r="A8368" s="1">
        <f>== Cluster 706 – 2 Fragen – alle Fragen identisch ===</f>
        <v/>
      </c>
      <c r="B8368" s="1" t="n"/>
      <c r="C8368" s="1" t="n"/>
      <c r="D8368" s="1" t="n"/>
      <c r="E8368" s="1" t="n"/>
      <c r="F8368" s="1" t="n"/>
      <c r="G8368" s="1" t="n"/>
      <c r="H8368" s="1" t="n"/>
      <c r="I8368" s="1" t="n"/>
      <c r="J8368" s="1" t="n"/>
      <c r="K8368" s="1" t="n"/>
      <c r="L8368" s="1" t="n"/>
      <c r="M8368" s="1" t="n"/>
      <c r="N8368" s="1" t="n"/>
    </row>
    <row r="8369">
      <c r="A8369" t="inlineStr">
        <is>
          <t>ID_Wahl</t>
        </is>
      </c>
      <c r="B8369" t="inlineStr">
        <is>
          <t>Datum</t>
        </is>
      </c>
      <c r="C8369" t="inlineStr">
        <is>
          <t>Frage_ID</t>
        </is>
      </c>
      <c r="D8369" t="inlineStr">
        <is>
          <t>Frage_Text</t>
        </is>
      </c>
      <c r="E8369" t="inlineStr">
        <is>
          <t>Frage_Typ</t>
        </is>
      </c>
      <c r="F8369" t="inlineStr">
        <is>
          <t>Bereich_ID</t>
        </is>
      </c>
      <c r="G8369" t="inlineStr">
        <is>
          <t>Bereich</t>
        </is>
      </c>
      <c r="H8369" t="inlineStr">
        <is>
          <t>ID_gesamt</t>
        </is>
      </c>
      <c r="I8369" t="inlineStr">
        <is>
          <t>Sprache</t>
        </is>
      </c>
      <c r="J8369" t="inlineStr">
        <is>
          <t>Duplikat</t>
        </is>
      </c>
      <c r="K8369" t="inlineStr">
        <is>
          <t>Frage_Hash</t>
        </is>
      </c>
      <c r="L8369" t="inlineStr">
        <is>
          <t>Duplikat_Gruppe</t>
        </is>
      </c>
      <c r="M8369" t="inlineStr">
        <is>
          <t>Cluster_Duplikate</t>
        </is>
      </c>
      <c r="N8369" t="inlineStr">
        <is>
          <t>Cluster_Final</t>
        </is>
      </c>
    </row>
    <row r="8370">
      <c r="A8370" t="n">
        <v>96</v>
      </c>
      <c r="B8370" t="n">
        <v>2015</v>
      </c>
      <c r="C8370" t="n">
        <v>1179</v>
      </c>
      <c r="D8370" t="inlineStr">
        <is>
          <t>Soll der Kanton Luzern Ärztezentren, Gemeinschaftspraxen sowie Hausärzte finanziell unterstützen (z.B. durch steuerliche Vorteile für Hausärzte oder Anschubfinanzierungen für neue Arztpraxen)?</t>
        </is>
      </c>
      <c r="E8370" t="inlineStr">
        <is>
          <t>Standard-4</t>
        </is>
      </c>
      <c r="F8370" t="n">
        <v>6</v>
      </c>
      <c r="G8370" t="inlineStr">
        <is>
          <t>Gesundheit</t>
        </is>
      </c>
      <c r="H8370" t="inlineStr">
        <is>
          <t>Q04696</t>
        </is>
      </c>
      <c r="I8370" t="inlineStr">
        <is>
          <t>de</t>
        </is>
      </c>
      <c r="J8370" t="b">
        <v>1</v>
      </c>
      <c r="K8370" t="inlineStr">
        <is>
          <t>8a762721c5887c6e25ceb1c32a8e1c19</t>
        </is>
      </c>
      <c r="L8370" t="inlineStr">
        <is>
          <t>8a762721c5887c6e25ceb1c32a8e1c19</t>
        </is>
      </c>
      <c r="M8370" t="n">
        <v>706</v>
      </c>
      <c r="N8370" t="n">
        <v>706</v>
      </c>
    </row>
    <row r="8371">
      <c r="A8371" t="n">
        <v>96</v>
      </c>
      <c r="B8371" t="n">
        <v>2015</v>
      </c>
      <c r="C8371" t="n">
        <v>1179</v>
      </c>
      <c r="D8371" t="inlineStr">
        <is>
          <t>Soll der Kanton Luzern Ärztezentren, Gemeinschaftspraxen sowie Hausärzte finanziell unterstützen (z.B. durch steuerliche Vorteile für Hausärzte oder Anschubfinanzierungen für neue Arztpraxen)?</t>
        </is>
      </c>
      <c r="E8371" t="inlineStr">
        <is>
          <t>Standard-4</t>
        </is>
      </c>
      <c r="F8371" t="n">
        <v>6</v>
      </c>
      <c r="G8371" t="inlineStr">
        <is>
          <t>Gesundheit</t>
        </is>
      </c>
      <c r="H8371" t="inlineStr">
        <is>
          <t>Q07314</t>
        </is>
      </c>
      <c r="I8371" t="inlineStr">
        <is>
          <t>de</t>
        </is>
      </c>
      <c r="J8371" t="b">
        <v>1</v>
      </c>
      <c r="K8371" t="inlineStr">
        <is>
          <t>8a762721c5887c6e25ceb1c32a8e1c19</t>
        </is>
      </c>
      <c r="L8371" t="inlineStr">
        <is>
          <t>8a762721c5887c6e25ceb1c32a8e1c19</t>
        </is>
      </c>
      <c r="M8371" t="n">
        <v>706</v>
      </c>
      <c r="N8371" t="n">
        <v>706</v>
      </c>
    </row>
    <row r="8373">
      <c r="A8373" s="1">
        <f>== Cluster 705 – 2 Fragen – alle Fragen identisch ===</f>
        <v/>
      </c>
      <c r="B8373" s="1" t="n"/>
      <c r="C8373" s="1" t="n"/>
      <c r="D8373" s="1" t="n"/>
      <c r="E8373" s="1" t="n"/>
      <c r="F8373" s="1" t="n"/>
      <c r="G8373" s="1" t="n"/>
      <c r="H8373" s="1" t="n"/>
      <c r="I8373" s="1" t="n"/>
      <c r="J8373" s="1" t="n"/>
      <c r="K8373" s="1" t="n"/>
      <c r="L8373" s="1" t="n"/>
      <c r="M8373" s="1" t="n"/>
      <c r="N8373" s="1" t="n"/>
    </row>
    <row r="8374">
      <c r="A8374" t="inlineStr">
        <is>
          <t>ID_Wahl</t>
        </is>
      </c>
      <c r="B8374" t="inlineStr">
        <is>
          <t>Datum</t>
        </is>
      </c>
      <c r="C8374" t="inlineStr">
        <is>
          <t>Frage_ID</t>
        </is>
      </c>
      <c r="D8374" t="inlineStr">
        <is>
          <t>Frage_Text</t>
        </is>
      </c>
      <c r="E8374" t="inlineStr">
        <is>
          <t>Frage_Typ</t>
        </is>
      </c>
      <c r="F8374" t="inlineStr">
        <is>
          <t>Bereich_ID</t>
        </is>
      </c>
      <c r="G8374" t="inlineStr">
        <is>
          <t>Bereich</t>
        </is>
      </c>
      <c r="H8374" t="inlineStr">
        <is>
          <t>ID_gesamt</t>
        </is>
      </c>
      <c r="I8374" t="inlineStr">
        <is>
          <t>Sprache</t>
        </is>
      </c>
      <c r="J8374" t="inlineStr">
        <is>
          <t>Duplikat</t>
        </is>
      </c>
      <c r="K8374" t="inlineStr">
        <is>
          <t>Frage_Hash</t>
        </is>
      </c>
      <c r="L8374" t="inlineStr">
        <is>
          <t>Duplikat_Gruppe</t>
        </is>
      </c>
      <c r="M8374" t="inlineStr">
        <is>
          <t>Cluster_Duplikate</t>
        </is>
      </c>
      <c r="N8374" t="inlineStr">
        <is>
          <t>Cluster_Final</t>
        </is>
      </c>
    </row>
    <row r="8375">
      <c r="A8375" t="n">
        <v>96</v>
      </c>
      <c r="B8375" t="n">
        <v>2015</v>
      </c>
      <c r="C8375" t="n">
        <v>1194</v>
      </c>
      <c r="D8375" t="inlineStr">
        <is>
          <t>Seit Anfang 2014 müssen im Kanton Basel-Stadt die Verwaltungsräte staatlicher resp. staatsnaher Unternehmen (Kantonalbank, Spitäler u.a.) aus mindestens einem Drittel Frauen bzw. Männer bestehen. Würden Sie eine solche Geschlechterquote auch für den Kanton Luzern befürworten?</t>
        </is>
      </c>
      <c r="E8375" t="inlineStr">
        <is>
          <t>Standard-4</t>
        </is>
      </c>
      <c r="F8375" t="n">
        <v>5</v>
      </c>
      <c r="G8375" t="inlineStr">
        <is>
          <t>Gesellschaft &amp; Ethik</t>
        </is>
      </c>
      <c r="H8375" t="inlineStr">
        <is>
          <t>Q04693</t>
        </is>
      </c>
      <c r="I8375" t="inlineStr">
        <is>
          <t>de</t>
        </is>
      </c>
      <c r="J8375" t="b">
        <v>1</v>
      </c>
      <c r="K8375" t="inlineStr">
        <is>
          <t>e717430bb0d41d40b7ec4c60c1dadcbd</t>
        </is>
      </c>
      <c r="L8375" t="inlineStr">
        <is>
          <t>e717430bb0d41d40b7ec4c60c1dadcbd</t>
        </is>
      </c>
      <c r="M8375" t="n">
        <v>705</v>
      </c>
      <c r="N8375" t="n">
        <v>705</v>
      </c>
    </row>
    <row r="8376">
      <c r="A8376" t="n">
        <v>96</v>
      </c>
      <c r="B8376" t="n">
        <v>2015</v>
      </c>
      <c r="C8376" t="n">
        <v>1194</v>
      </c>
      <c r="D8376" t="inlineStr">
        <is>
          <t>Seit Anfang 2014 müssen im Kanton Basel-Stadt die Verwaltungsräte staatlicher resp. staatsnaher Unternehmen (Kantonalbank, Spitäler u.a.) aus mindestens einem Drittel Frauen bzw. Männer bestehen. Würden Sie eine solche Geschlechterquote auch für den Kanton Luzern befürworten?</t>
        </is>
      </c>
      <c r="E8376" t="inlineStr">
        <is>
          <t>Standard-4</t>
        </is>
      </c>
      <c r="F8376" t="n">
        <v>5</v>
      </c>
      <c r="G8376" t="inlineStr">
        <is>
          <t>Gesellschaft &amp; Ethik</t>
        </is>
      </c>
      <c r="H8376" t="inlineStr">
        <is>
          <t>Q07311</t>
        </is>
      </c>
      <c r="I8376" t="inlineStr">
        <is>
          <t>de</t>
        </is>
      </c>
      <c r="J8376" t="b">
        <v>1</v>
      </c>
      <c r="K8376" t="inlineStr">
        <is>
          <t>e717430bb0d41d40b7ec4c60c1dadcbd</t>
        </is>
      </c>
      <c r="L8376" t="inlineStr">
        <is>
          <t>e717430bb0d41d40b7ec4c60c1dadcbd</t>
        </is>
      </c>
      <c r="M8376" t="n">
        <v>705</v>
      </c>
      <c r="N8376" t="n">
        <v>705</v>
      </c>
    </row>
    <row r="8378">
      <c r="A8378" s="1">
        <f>== Cluster 704 – 2 Fragen – alle Fragen identisch ===</f>
        <v/>
      </c>
      <c r="B8378" s="1" t="n"/>
      <c r="C8378" s="1" t="n"/>
      <c r="D8378" s="1" t="n"/>
      <c r="E8378" s="1" t="n"/>
      <c r="F8378" s="1" t="n"/>
      <c r="G8378" s="1" t="n"/>
      <c r="H8378" s="1" t="n"/>
      <c r="I8378" s="1" t="n"/>
      <c r="J8378" s="1" t="n"/>
      <c r="K8378" s="1" t="n"/>
      <c r="L8378" s="1" t="n"/>
      <c r="M8378" s="1" t="n"/>
      <c r="N8378" s="1" t="n"/>
    </row>
    <row r="8379">
      <c r="A8379" t="inlineStr">
        <is>
          <t>ID_Wahl</t>
        </is>
      </c>
      <c r="B8379" t="inlineStr">
        <is>
          <t>Datum</t>
        </is>
      </c>
      <c r="C8379" t="inlineStr">
        <is>
          <t>Frage_ID</t>
        </is>
      </c>
      <c r="D8379" t="inlineStr">
        <is>
          <t>Frage_Text</t>
        </is>
      </c>
      <c r="E8379" t="inlineStr">
        <is>
          <t>Frage_Typ</t>
        </is>
      </c>
      <c r="F8379" t="inlineStr">
        <is>
          <t>Bereich_ID</t>
        </is>
      </c>
      <c r="G8379" t="inlineStr">
        <is>
          <t>Bereich</t>
        </is>
      </c>
      <c r="H8379" t="inlineStr">
        <is>
          <t>ID_gesamt</t>
        </is>
      </c>
      <c r="I8379" t="inlineStr">
        <is>
          <t>Sprache</t>
        </is>
      </c>
      <c r="J8379" t="inlineStr">
        <is>
          <t>Duplikat</t>
        </is>
      </c>
      <c r="K8379" t="inlineStr">
        <is>
          <t>Frage_Hash</t>
        </is>
      </c>
      <c r="L8379" t="inlineStr">
        <is>
          <t>Duplikat_Gruppe</t>
        </is>
      </c>
      <c r="M8379" t="inlineStr">
        <is>
          <t>Cluster_Duplikate</t>
        </is>
      </c>
      <c r="N8379" t="inlineStr">
        <is>
          <t>Cluster_Final</t>
        </is>
      </c>
    </row>
    <row r="8380">
      <c r="A8380" t="n">
        <v>96</v>
      </c>
      <c r="B8380" t="n">
        <v>2015</v>
      </c>
      <c r="C8380" t="n">
        <v>1199</v>
      </c>
      <c r="D8380" t="inlineStr">
        <is>
          <t>Würden Sie eine Steuerbefreiung von tiefen Einkommen (Existenzminimum) befürworten?</t>
        </is>
      </c>
      <c r="E8380" t="inlineStr">
        <is>
          <t>Standard-4</t>
        </is>
      </c>
      <c r="F8380" t="n">
        <v>4</v>
      </c>
      <c r="G8380" t="inlineStr">
        <is>
          <t>Finanzen &amp; Steuern</t>
        </is>
      </c>
      <c r="H8380" t="inlineStr">
        <is>
          <t>Q04691</t>
        </is>
      </c>
      <c r="I8380" t="inlineStr">
        <is>
          <t>de</t>
        </is>
      </c>
      <c r="J8380" t="b">
        <v>1</v>
      </c>
      <c r="K8380" t="inlineStr">
        <is>
          <t>8ec394d6becc60bb4f003d44a0cafdd9</t>
        </is>
      </c>
      <c r="L8380" t="inlineStr">
        <is>
          <t>8ec394d6becc60bb4f003d44a0cafdd9</t>
        </is>
      </c>
      <c r="M8380" t="n">
        <v>704</v>
      </c>
      <c r="N8380" t="n">
        <v>704</v>
      </c>
    </row>
    <row r="8381">
      <c r="A8381" t="n">
        <v>96</v>
      </c>
      <c r="B8381" t="n">
        <v>2015</v>
      </c>
      <c r="C8381" t="n">
        <v>1199</v>
      </c>
      <c r="D8381" t="inlineStr">
        <is>
          <t>Würden Sie eine Steuerbefreiung von tiefen Einkommen (Existenzminimum) befürworten?</t>
        </is>
      </c>
      <c r="E8381" t="inlineStr">
        <is>
          <t>Standard-4</t>
        </is>
      </c>
      <c r="F8381" t="n">
        <v>4</v>
      </c>
      <c r="G8381" t="inlineStr">
        <is>
          <t>Finanzen &amp; Steuern</t>
        </is>
      </c>
      <c r="H8381" t="inlineStr">
        <is>
          <t>Q07309</t>
        </is>
      </c>
      <c r="I8381" t="inlineStr">
        <is>
          <t>de</t>
        </is>
      </c>
      <c r="J8381" t="b">
        <v>1</v>
      </c>
      <c r="K8381" t="inlineStr">
        <is>
          <t>8ec394d6becc60bb4f003d44a0cafdd9</t>
        </is>
      </c>
      <c r="L8381" t="inlineStr">
        <is>
          <t>8ec394d6becc60bb4f003d44a0cafdd9</t>
        </is>
      </c>
      <c r="M8381" t="n">
        <v>704</v>
      </c>
      <c r="N8381" t="n">
        <v>704</v>
      </c>
    </row>
    <row r="8383">
      <c r="A8383" s="1">
        <f>== Cluster 703 – 2 Fragen – alle Fragen identisch ===</f>
        <v/>
      </c>
      <c r="B8383" s="1" t="n"/>
      <c r="C8383" s="1" t="n"/>
      <c r="D8383" s="1" t="n"/>
      <c r="E8383" s="1" t="n"/>
      <c r="F8383" s="1" t="n"/>
      <c r="G8383" s="1" t="n"/>
      <c r="H8383" s="1" t="n"/>
      <c r="I8383" s="1" t="n"/>
      <c r="J8383" s="1" t="n"/>
      <c r="K8383" s="1" t="n"/>
      <c r="L8383" s="1" t="n"/>
      <c r="M8383" s="1" t="n"/>
      <c r="N8383" s="1" t="n"/>
    </row>
    <row r="8384">
      <c r="A8384" t="inlineStr">
        <is>
          <t>ID_Wahl</t>
        </is>
      </c>
      <c r="B8384" t="inlineStr">
        <is>
          <t>Datum</t>
        </is>
      </c>
      <c r="C8384" t="inlineStr">
        <is>
          <t>Frage_ID</t>
        </is>
      </c>
      <c r="D8384" t="inlineStr">
        <is>
          <t>Frage_Text</t>
        </is>
      </c>
      <c r="E8384" t="inlineStr">
        <is>
          <t>Frage_Typ</t>
        </is>
      </c>
      <c r="F8384" t="inlineStr">
        <is>
          <t>Bereich_ID</t>
        </is>
      </c>
      <c r="G8384" t="inlineStr">
        <is>
          <t>Bereich</t>
        </is>
      </c>
      <c r="H8384" t="inlineStr">
        <is>
          <t>ID_gesamt</t>
        </is>
      </c>
      <c r="I8384" t="inlineStr">
        <is>
          <t>Sprache</t>
        </is>
      </c>
      <c r="J8384" t="inlineStr">
        <is>
          <t>Duplikat</t>
        </is>
      </c>
      <c r="K8384" t="inlineStr">
        <is>
          <t>Frage_Hash</t>
        </is>
      </c>
      <c r="L8384" t="inlineStr">
        <is>
          <t>Duplikat_Gruppe</t>
        </is>
      </c>
      <c r="M8384" t="inlineStr">
        <is>
          <t>Cluster_Duplikate</t>
        </is>
      </c>
      <c r="N8384" t="inlineStr">
        <is>
          <t>Cluster_Final</t>
        </is>
      </c>
    </row>
    <row r="8385">
      <c r="A8385" t="n">
        <v>96</v>
      </c>
      <c r="B8385" t="n">
        <v>2015</v>
      </c>
      <c r="C8385" t="n">
        <v>1205</v>
      </c>
      <c r="D8385" t="inlineStr">
        <is>
          <t>Soll die unbeschränkte Staatsgarantie der Luzerner Kantonalbank abgeschafft werden?</t>
        </is>
      </c>
      <c r="E8385" t="inlineStr">
        <is>
          <t>Standard-4</t>
        </is>
      </c>
      <c r="F8385" t="n">
        <v>4</v>
      </c>
      <c r="G8385" t="inlineStr">
        <is>
          <t>Finanzen &amp; Steuern</t>
        </is>
      </c>
      <c r="H8385" t="inlineStr">
        <is>
          <t>Q04689</t>
        </is>
      </c>
      <c r="I8385" t="inlineStr">
        <is>
          <t>de</t>
        </is>
      </c>
      <c r="J8385" t="b">
        <v>1</v>
      </c>
      <c r="K8385" t="inlineStr">
        <is>
          <t>1b724405d059a870b8c64db10e29857e</t>
        </is>
      </c>
      <c r="L8385" t="inlineStr">
        <is>
          <t>1b724405d059a870b8c64db10e29857e</t>
        </is>
      </c>
      <c r="M8385" t="n">
        <v>703</v>
      </c>
      <c r="N8385" t="n">
        <v>703</v>
      </c>
    </row>
    <row r="8386">
      <c r="A8386" t="n">
        <v>96</v>
      </c>
      <c r="B8386" t="n">
        <v>2015</v>
      </c>
      <c r="C8386" t="n">
        <v>1205</v>
      </c>
      <c r="D8386" t="inlineStr">
        <is>
          <t>Soll die unbeschränkte Staatsgarantie der Luzerner Kantonalbank abgeschafft werden?</t>
        </is>
      </c>
      <c r="E8386" t="inlineStr">
        <is>
          <t>Standard-4</t>
        </is>
      </c>
      <c r="F8386" t="n">
        <v>4</v>
      </c>
      <c r="G8386" t="inlineStr">
        <is>
          <t>Finanzen &amp; Steuern</t>
        </is>
      </c>
      <c r="H8386" t="inlineStr">
        <is>
          <t>Q07307</t>
        </is>
      </c>
      <c r="I8386" t="inlineStr">
        <is>
          <t>de</t>
        </is>
      </c>
      <c r="J8386" t="b">
        <v>1</v>
      </c>
      <c r="K8386" t="inlineStr">
        <is>
          <t>1b724405d059a870b8c64db10e29857e</t>
        </is>
      </c>
      <c r="L8386" t="inlineStr">
        <is>
          <t>1b724405d059a870b8c64db10e29857e</t>
        </is>
      </c>
      <c r="M8386" t="n">
        <v>703</v>
      </c>
      <c r="N8386" t="n">
        <v>703</v>
      </c>
    </row>
    <row r="8388">
      <c r="A8388" s="1">
        <f>== Cluster 702 – 2 Fragen – alle Fragen identisch ===</f>
        <v/>
      </c>
      <c r="B8388" s="1" t="n"/>
      <c r="C8388" s="1" t="n"/>
      <c r="D8388" s="1" t="n"/>
      <c r="E8388" s="1" t="n"/>
      <c r="F8388" s="1" t="n"/>
      <c r="G8388" s="1" t="n"/>
      <c r="H8388" s="1" t="n"/>
      <c r="I8388" s="1" t="n"/>
      <c r="J8388" s="1" t="n"/>
      <c r="K8388" s="1" t="n"/>
      <c r="L8388" s="1" t="n"/>
      <c r="M8388" s="1" t="n"/>
      <c r="N8388" s="1" t="n"/>
    </row>
    <row r="8389">
      <c r="A8389" t="inlineStr">
        <is>
          <t>ID_Wahl</t>
        </is>
      </c>
      <c r="B8389" t="inlineStr">
        <is>
          <t>Datum</t>
        </is>
      </c>
      <c r="C8389" t="inlineStr">
        <is>
          <t>Frage_ID</t>
        </is>
      </c>
      <c r="D8389" t="inlineStr">
        <is>
          <t>Frage_Text</t>
        </is>
      </c>
      <c r="E8389" t="inlineStr">
        <is>
          <t>Frage_Typ</t>
        </is>
      </c>
      <c r="F8389" t="inlineStr">
        <is>
          <t>Bereich_ID</t>
        </is>
      </c>
      <c r="G8389" t="inlineStr">
        <is>
          <t>Bereich</t>
        </is>
      </c>
      <c r="H8389" t="inlineStr">
        <is>
          <t>ID_gesamt</t>
        </is>
      </c>
      <c r="I8389" t="inlineStr">
        <is>
          <t>Sprache</t>
        </is>
      </c>
      <c r="J8389" t="inlineStr">
        <is>
          <t>Duplikat</t>
        </is>
      </c>
      <c r="K8389" t="inlineStr">
        <is>
          <t>Frage_Hash</t>
        </is>
      </c>
      <c r="L8389" t="inlineStr">
        <is>
          <t>Duplikat_Gruppe</t>
        </is>
      </c>
      <c r="M8389" t="inlineStr">
        <is>
          <t>Cluster_Duplikate</t>
        </is>
      </c>
      <c r="N8389" t="inlineStr">
        <is>
          <t>Cluster_Final</t>
        </is>
      </c>
    </row>
    <row r="8390">
      <c r="A8390" t="n">
        <v>96</v>
      </c>
      <c r="B8390" t="n">
        <v>2015</v>
      </c>
      <c r="C8390" t="n">
        <v>1202</v>
      </c>
      <c r="D8390" t="inlineStr">
        <is>
          <t>Soll die Handhabung der kantonalen Schuldenbremse gelockert werden, so dass Defizite über eine längere Frist abgebaut werden dürfen?</t>
        </is>
      </c>
      <c r="E8390" t="inlineStr">
        <is>
          <t>Standard-4</t>
        </is>
      </c>
      <c r="F8390" t="n">
        <v>4</v>
      </c>
      <c r="G8390" t="inlineStr">
        <is>
          <t>Finanzen &amp; Steuern</t>
        </is>
      </c>
      <c r="H8390" t="inlineStr">
        <is>
          <t>Q04688</t>
        </is>
      </c>
      <c r="I8390" t="inlineStr">
        <is>
          <t>de</t>
        </is>
      </c>
      <c r="J8390" t="b">
        <v>1</v>
      </c>
      <c r="K8390" t="inlineStr">
        <is>
          <t>3c3640e4ef7fbb0194c033da8223516f</t>
        </is>
      </c>
      <c r="L8390" t="inlineStr">
        <is>
          <t>3c3640e4ef7fbb0194c033da8223516f</t>
        </is>
      </c>
      <c r="M8390" t="n">
        <v>702</v>
      </c>
      <c r="N8390" t="n">
        <v>702</v>
      </c>
    </row>
    <row r="8391">
      <c r="A8391" t="n">
        <v>96</v>
      </c>
      <c r="B8391" t="n">
        <v>2015</v>
      </c>
      <c r="C8391" t="n">
        <v>1202</v>
      </c>
      <c r="D8391" t="inlineStr">
        <is>
          <t>Soll die Handhabung der kantonalen Schuldenbremse gelockert werden, so dass Defizite über eine längere Frist abgebaut werden dürfen?</t>
        </is>
      </c>
      <c r="E8391" t="inlineStr">
        <is>
          <t>Standard-4</t>
        </is>
      </c>
      <c r="F8391" t="n">
        <v>4</v>
      </c>
      <c r="G8391" t="inlineStr">
        <is>
          <t>Finanzen &amp; Steuern</t>
        </is>
      </c>
      <c r="H8391" t="inlineStr">
        <is>
          <t>Q07306</t>
        </is>
      </c>
      <c r="I8391" t="inlineStr">
        <is>
          <t>de</t>
        </is>
      </c>
      <c r="J8391" t="b">
        <v>1</v>
      </c>
      <c r="K8391" t="inlineStr">
        <is>
          <t>3c3640e4ef7fbb0194c033da8223516f</t>
        </is>
      </c>
      <c r="L8391" t="inlineStr">
        <is>
          <t>3c3640e4ef7fbb0194c033da8223516f</t>
        </is>
      </c>
      <c r="M8391" t="n">
        <v>702</v>
      </c>
      <c r="N8391" t="n">
        <v>702</v>
      </c>
    </row>
    <row r="8393">
      <c r="A8393" s="1">
        <f>== Cluster 700 – 2 Fragen – alle Fragen identisch ===</f>
        <v/>
      </c>
      <c r="B8393" s="1" t="n"/>
      <c r="C8393" s="1" t="n"/>
      <c r="D8393" s="1" t="n"/>
      <c r="E8393" s="1" t="n"/>
      <c r="F8393" s="1" t="n"/>
      <c r="G8393" s="1" t="n"/>
      <c r="H8393" s="1" t="n"/>
      <c r="I8393" s="1" t="n"/>
      <c r="J8393" s="1" t="n"/>
      <c r="K8393" s="1" t="n"/>
      <c r="L8393" s="1" t="n"/>
      <c r="M8393" s="1" t="n"/>
      <c r="N8393" s="1" t="n"/>
    </row>
    <row r="8394">
      <c r="A8394" t="inlineStr">
        <is>
          <t>ID_Wahl</t>
        </is>
      </c>
      <c r="B8394" t="inlineStr">
        <is>
          <t>Datum</t>
        </is>
      </c>
      <c r="C8394" t="inlineStr">
        <is>
          <t>Frage_ID</t>
        </is>
      </c>
      <c r="D8394" t="inlineStr">
        <is>
          <t>Frage_Text</t>
        </is>
      </c>
      <c r="E8394" t="inlineStr">
        <is>
          <t>Frage_Typ</t>
        </is>
      </c>
      <c r="F8394" t="inlineStr">
        <is>
          <t>Bereich_ID</t>
        </is>
      </c>
      <c r="G8394" t="inlineStr">
        <is>
          <t>Bereich</t>
        </is>
      </c>
      <c r="H8394" t="inlineStr">
        <is>
          <t>ID_gesamt</t>
        </is>
      </c>
      <c r="I8394" t="inlineStr">
        <is>
          <t>Sprache</t>
        </is>
      </c>
      <c r="J8394" t="inlineStr">
        <is>
          <t>Duplikat</t>
        </is>
      </c>
      <c r="K8394" t="inlineStr">
        <is>
          <t>Frage_Hash</t>
        </is>
      </c>
      <c r="L8394" t="inlineStr">
        <is>
          <t>Duplikat_Gruppe</t>
        </is>
      </c>
      <c r="M8394" t="inlineStr">
        <is>
          <t>Cluster_Duplikate</t>
        </is>
      </c>
      <c r="N8394" t="inlineStr">
        <is>
          <t>Cluster_Final</t>
        </is>
      </c>
    </row>
    <row r="8395">
      <c r="A8395" t="n">
        <v>96</v>
      </c>
      <c r="B8395" t="n">
        <v>2015</v>
      </c>
      <c r="C8395" t="n">
        <v>1200</v>
      </c>
      <c r="D8395" t="inlineStr">
        <is>
          <t>Die kantonale Volksinitiative "Für faire Unternehmenssteuern" will die einfache Gewinnsteuer für Unternehmen von 1.5% auf 2.25% des steuerbaren Gewinns erhöhen. Unterstützen Sie dieses Anliegen?</t>
        </is>
      </c>
      <c r="E8395" t="inlineStr">
        <is>
          <t>Standard-4</t>
        </is>
      </c>
      <c r="F8395" t="n">
        <v>4</v>
      </c>
      <c r="G8395" t="inlineStr">
        <is>
          <t>Finanzen &amp; Steuern</t>
        </is>
      </c>
      <c r="H8395" t="inlineStr">
        <is>
          <t>Q04686</t>
        </is>
      </c>
      <c r="I8395" t="inlineStr">
        <is>
          <t>de</t>
        </is>
      </c>
      <c r="J8395" t="b">
        <v>1</v>
      </c>
      <c r="K8395" t="inlineStr">
        <is>
          <t>abbbe9516f1bed1ffb34ea171c0d9443</t>
        </is>
      </c>
      <c r="L8395" t="inlineStr">
        <is>
          <t>abbbe9516f1bed1ffb34ea171c0d9443</t>
        </is>
      </c>
      <c r="M8395" t="n">
        <v>700</v>
      </c>
      <c r="N8395" t="n">
        <v>700</v>
      </c>
    </row>
    <row r="8396">
      <c r="A8396" t="n">
        <v>96</v>
      </c>
      <c r="B8396" t="n">
        <v>2015</v>
      </c>
      <c r="C8396" t="n">
        <v>1200</v>
      </c>
      <c r="D8396" t="inlineStr">
        <is>
          <t>Die kantonale Volksinitiative "Für faire Unternehmenssteuern" will die einfache Gewinnsteuer für Unternehmen von 1.5% auf 2.25% des steuerbaren Gewinns erhöhen. Unterstützen Sie dieses Anliegen?</t>
        </is>
      </c>
      <c r="E8396" t="inlineStr">
        <is>
          <t>Standard-4</t>
        </is>
      </c>
      <c r="F8396" t="n">
        <v>4</v>
      </c>
      <c r="G8396" t="inlineStr">
        <is>
          <t>Finanzen &amp; Steuern</t>
        </is>
      </c>
      <c r="H8396" t="inlineStr">
        <is>
          <t>Q07304</t>
        </is>
      </c>
      <c r="I8396" t="inlineStr">
        <is>
          <t>de</t>
        </is>
      </c>
      <c r="J8396" t="b">
        <v>1</v>
      </c>
      <c r="K8396" t="inlineStr">
        <is>
          <t>abbbe9516f1bed1ffb34ea171c0d9443</t>
        </is>
      </c>
      <c r="L8396" t="inlineStr">
        <is>
          <t>abbbe9516f1bed1ffb34ea171c0d9443</t>
        </is>
      </c>
      <c r="M8396" t="n">
        <v>700</v>
      </c>
      <c r="N8396" t="n">
        <v>700</v>
      </c>
    </row>
    <row r="8398">
      <c r="A8398" s="1">
        <f>== Cluster 699 – 2 Fragen – alle Fragen identisch ===</f>
        <v/>
      </c>
      <c r="B8398" s="1" t="n"/>
      <c r="C8398" s="1" t="n"/>
      <c r="D8398" s="1" t="n"/>
      <c r="E8398" s="1" t="n"/>
      <c r="F8398" s="1" t="n"/>
      <c r="G8398" s="1" t="n"/>
      <c r="H8398" s="1" t="n"/>
      <c r="I8398" s="1" t="n"/>
      <c r="J8398" s="1" t="n"/>
      <c r="K8398" s="1" t="n"/>
      <c r="L8398" s="1" t="n"/>
      <c r="M8398" s="1" t="n"/>
      <c r="N8398" s="1" t="n"/>
    </row>
    <row r="8399">
      <c r="A8399" t="inlineStr">
        <is>
          <t>ID_Wahl</t>
        </is>
      </c>
      <c r="B8399" t="inlineStr">
        <is>
          <t>Datum</t>
        </is>
      </c>
      <c r="C8399" t="inlineStr">
        <is>
          <t>Frage_ID</t>
        </is>
      </c>
      <c r="D8399" t="inlineStr">
        <is>
          <t>Frage_Text</t>
        </is>
      </c>
      <c r="E8399" t="inlineStr">
        <is>
          <t>Frage_Typ</t>
        </is>
      </c>
      <c r="F8399" t="inlineStr">
        <is>
          <t>Bereich_ID</t>
        </is>
      </c>
      <c r="G8399" t="inlineStr">
        <is>
          <t>Bereich</t>
        </is>
      </c>
      <c r="H8399" t="inlineStr">
        <is>
          <t>ID_gesamt</t>
        </is>
      </c>
      <c r="I8399" t="inlineStr">
        <is>
          <t>Sprache</t>
        </is>
      </c>
      <c r="J8399" t="inlineStr">
        <is>
          <t>Duplikat</t>
        </is>
      </c>
      <c r="K8399" t="inlineStr">
        <is>
          <t>Frage_Hash</t>
        </is>
      </c>
      <c r="L8399" t="inlineStr">
        <is>
          <t>Duplikat_Gruppe</t>
        </is>
      </c>
      <c r="M8399" t="inlineStr">
        <is>
          <t>Cluster_Duplikate</t>
        </is>
      </c>
      <c r="N8399" t="inlineStr">
        <is>
          <t>Cluster_Final</t>
        </is>
      </c>
    </row>
    <row r="8400">
      <c r="A8400" t="n">
        <v>96</v>
      </c>
      <c r="B8400" t="n">
        <v>2015</v>
      </c>
      <c r="C8400" t="n">
        <v>1201</v>
      </c>
      <c r="D8400" t="inlineStr">
        <is>
          <t>Soll der kantonale Finanzausgleich angepasst werden, so dass die Zentrumslasten (Kultureinrichtungen, Verkehrsinfrastruktur, Sportanlagen, soziale Einrichtungen etc). besser entschädigt werden?</t>
        </is>
      </c>
      <c r="E8400" t="inlineStr">
        <is>
          <t>Standard-4</t>
        </is>
      </c>
      <c r="F8400" t="n">
        <v>4</v>
      </c>
      <c r="G8400" t="inlineStr">
        <is>
          <t>Finanzen &amp; Steuern</t>
        </is>
      </c>
      <c r="H8400" t="inlineStr">
        <is>
          <t>Q04685</t>
        </is>
      </c>
      <c r="I8400" t="inlineStr">
        <is>
          <t>de</t>
        </is>
      </c>
      <c r="J8400" t="b">
        <v>1</v>
      </c>
      <c r="K8400" t="inlineStr">
        <is>
          <t>30b4017fcfa8922e0bdd1b7b54819b48</t>
        </is>
      </c>
      <c r="L8400" t="inlineStr">
        <is>
          <t>30b4017fcfa8922e0bdd1b7b54819b48</t>
        </is>
      </c>
      <c r="M8400" t="n">
        <v>699</v>
      </c>
      <c r="N8400" t="n">
        <v>699</v>
      </c>
    </row>
    <row r="8401">
      <c r="A8401" t="n">
        <v>96</v>
      </c>
      <c r="B8401" t="n">
        <v>2015</v>
      </c>
      <c r="C8401" t="n">
        <v>1201</v>
      </c>
      <c r="D8401" t="inlineStr">
        <is>
          <t>Soll der kantonale Finanzausgleich angepasst werden, so dass die Zentrumslasten (Kultureinrichtungen, Verkehrsinfrastruktur, Sportanlagen, soziale Einrichtungen etc). besser entschädigt werden?</t>
        </is>
      </c>
      <c r="E8401" t="inlineStr">
        <is>
          <t>Standard-4</t>
        </is>
      </c>
      <c r="F8401" t="n">
        <v>4</v>
      </c>
      <c r="G8401" t="inlineStr">
        <is>
          <t>Finanzen &amp; Steuern</t>
        </is>
      </c>
      <c r="H8401" t="inlineStr">
        <is>
          <t>Q07303</t>
        </is>
      </c>
      <c r="I8401" t="inlineStr">
        <is>
          <t>de</t>
        </is>
      </c>
      <c r="J8401" t="b">
        <v>1</v>
      </c>
      <c r="K8401" t="inlineStr">
        <is>
          <t>30b4017fcfa8922e0bdd1b7b54819b48</t>
        </is>
      </c>
      <c r="L8401" t="inlineStr">
        <is>
          <t>30b4017fcfa8922e0bdd1b7b54819b48</t>
        </is>
      </c>
      <c r="M8401" t="n">
        <v>699</v>
      </c>
      <c r="N8401" t="n">
        <v>699</v>
      </c>
    </row>
    <row r="8403">
      <c r="A8403" s="1">
        <f>== Cluster 698 – 2 Fragen – alle Fragen identisch ===</f>
        <v/>
      </c>
      <c r="B8403" s="1" t="n"/>
      <c r="C8403" s="1" t="n"/>
      <c r="D8403" s="1" t="n"/>
      <c r="E8403" s="1" t="n"/>
      <c r="F8403" s="1" t="n"/>
      <c r="G8403" s="1" t="n"/>
      <c r="H8403" s="1" t="n"/>
      <c r="I8403" s="1" t="n"/>
      <c r="J8403" s="1" t="n"/>
      <c r="K8403" s="1" t="n"/>
      <c r="L8403" s="1" t="n"/>
      <c r="M8403" s="1" t="n"/>
      <c r="N8403" s="1" t="n"/>
    </row>
    <row r="8404">
      <c r="A8404" t="inlineStr">
        <is>
          <t>ID_Wahl</t>
        </is>
      </c>
      <c r="B8404" t="inlineStr">
        <is>
          <t>Datum</t>
        </is>
      </c>
      <c r="C8404" t="inlineStr">
        <is>
          <t>Frage_ID</t>
        </is>
      </c>
      <c r="D8404" t="inlineStr">
        <is>
          <t>Frage_Text</t>
        </is>
      </c>
      <c r="E8404" t="inlineStr">
        <is>
          <t>Frage_Typ</t>
        </is>
      </c>
      <c r="F8404" t="inlineStr">
        <is>
          <t>Bereich_ID</t>
        </is>
      </c>
      <c r="G8404" t="inlineStr">
        <is>
          <t>Bereich</t>
        </is>
      </c>
      <c r="H8404" t="inlineStr">
        <is>
          <t>ID_gesamt</t>
        </is>
      </c>
      <c r="I8404" t="inlineStr">
        <is>
          <t>Sprache</t>
        </is>
      </c>
      <c r="J8404" t="inlineStr">
        <is>
          <t>Duplikat</t>
        </is>
      </c>
      <c r="K8404" t="inlineStr">
        <is>
          <t>Frage_Hash</t>
        </is>
      </c>
      <c r="L8404" t="inlineStr">
        <is>
          <t>Duplikat_Gruppe</t>
        </is>
      </c>
      <c r="M8404" t="inlineStr">
        <is>
          <t>Cluster_Duplikate</t>
        </is>
      </c>
      <c r="N8404" t="inlineStr">
        <is>
          <t>Cluster_Final</t>
        </is>
      </c>
    </row>
    <row r="8405">
      <c r="A8405" t="n">
        <v>96</v>
      </c>
      <c r="B8405" t="n">
        <v>2015</v>
      </c>
      <c r="C8405" t="n">
        <v>1182</v>
      </c>
      <c r="D8405" t="inlineStr">
        <is>
          <t>Eine kantonale Volksinitiative fordert, dass auf der Primarstufe nur noch eine Fremdsprache (Französisch oder Englisch) unterrichtet wird. Unterstützen Sie dieses Anliegen?</t>
        </is>
      </c>
      <c r="E8405" t="inlineStr">
        <is>
          <t>Standard-4</t>
        </is>
      </c>
      <c r="F8405" t="n">
        <v>2</v>
      </c>
      <c r="G8405" t="inlineStr">
        <is>
          <t>Bildung</t>
        </is>
      </c>
      <c r="H8405" t="inlineStr">
        <is>
          <t>Q04683</t>
        </is>
      </c>
      <c r="I8405" t="inlineStr">
        <is>
          <t>de</t>
        </is>
      </c>
      <c r="J8405" t="b">
        <v>1</v>
      </c>
      <c r="K8405" t="inlineStr">
        <is>
          <t>1de6acb4ce5d066f8c10894d748ac8fc</t>
        </is>
      </c>
      <c r="L8405" t="inlineStr">
        <is>
          <t>1de6acb4ce5d066f8c10894d748ac8fc</t>
        </is>
      </c>
      <c r="M8405" t="n">
        <v>698</v>
      </c>
      <c r="N8405" t="n">
        <v>698</v>
      </c>
    </row>
    <row r="8406">
      <c r="A8406" t="n">
        <v>96</v>
      </c>
      <c r="B8406" t="n">
        <v>2015</v>
      </c>
      <c r="C8406" t="n">
        <v>1182</v>
      </c>
      <c r="D8406" t="inlineStr">
        <is>
          <t>Eine kantonale Volksinitiative fordert, dass auf der Primarstufe nur noch eine Fremdsprache (Französisch oder Englisch) unterrichtet wird. Unterstützen Sie dieses Anliegen?</t>
        </is>
      </c>
      <c r="E8406" t="inlineStr">
        <is>
          <t>Standard-4</t>
        </is>
      </c>
      <c r="F8406" t="n">
        <v>2</v>
      </c>
      <c r="G8406" t="inlineStr">
        <is>
          <t>Bildung</t>
        </is>
      </c>
      <c r="H8406" t="inlineStr">
        <is>
          <t>Q07301</t>
        </is>
      </c>
      <c r="I8406" t="inlineStr">
        <is>
          <t>de</t>
        </is>
      </c>
      <c r="J8406" t="b">
        <v>1</v>
      </c>
      <c r="K8406" t="inlineStr">
        <is>
          <t>1de6acb4ce5d066f8c10894d748ac8fc</t>
        </is>
      </c>
      <c r="L8406" t="inlineStr">
        <is>
          <t>1de6acb4ce5d066f8c10894d748ac8fc</t>
        </is>
      </c>
      <c r="M8406" t="n">
        <v>698</v>
      </c>
      <c r="N8406" t="n">
        <v>698</v>
      </c>
    </row>
    <row r="8408">
      <c r="A8408" s="1">
        <f>== Cluster 697 – 2 Fragen – alle Fragen identisch ===</f>
        <v/>
      </c>
      <c r="B8408" s="1" t="n"/>
      <c r="C8408" s="1" t="n"/>
      <c r="D8408" s="1" t="n"/>
      <c r="E8408" s="1" t="n"/>
      <c r="F8408" s="1" t="n"/>
      <c r="G8408" s="1" t="n"/>
      <c r="H8408" s="1" t="n"/>
      <c r="I8408" s="1" t="n"/>
      <c r="J8408" s="1" t="n"/>
      <c r="K8408" s="1" t="n"/>
      <c r="L8408" s="1" t="n"/>
      <c r="M8408" s="1" t="n"/>
      <c r="N8408" s="1" t="n"/>
    </row>
    <row r="8409">
      <c r="A8409" t="inlineStr">
        <is>
          <t>ID_Wahl</t>
        </is>
      </c>
      <c r="B8409" t="inlineStr">
        <is>
          <t>Datum</t>
        </is>
      </c>
      <c r="C8409" t="inlineStr">
        <is>
          <t>Frage_ID</t>
        </is>
      </c>
      <c r="D8409" t="inlineStr">
        <is>
          <t>Frage_Text</t>
        </is>
      </c>
      <c r="E8409" t="inlineStr">
        <is>
          <t>Frage_Typ</t>
        </is>
      </c>
      <c r="F8409" t="inlineStr">
        <is>
          <t>Bereich_ID</t>
        </is>
      </c>
      <c r="G8409" t="inlineStr">
        <is>
          <t>Bereich</t>
        </is>
      </c>
      <c r="H8409" t="inlineStr">
        <is>
          <t>ID_gesamt</t>
        </is>
      </c>
      <c r="I8409" t="inlineStr">
        <is>
          <t>Sprache</t>
        </is>
      </c>
      <c r="J8409" t="inlineStr">
        <is>
          <t>Duplikat</t>
        </is>
      </c>
      <c r="K8409" t="inlineStr">
        <is>
          <t>Frage_Hash</t>
        </is>
      </c>
      <c r="L8409" t="inlineStr">
        <is>
          <t>Duplikat_Gruppe</t>
        </is>
      </c>
      <c r="M8409" t="inlineStr">
        <is>
          <t>Cluster_Duplikate</t>
        </is>
      </c>
      <c r="N8409" t="inlineStr">
        <is>
          <t>Cluster_Final</t>
        </is>
      </c>
    </row>
    <row r="8410">
      <c r="A8410" t="n">
        <v>96</v>
      </c>
      <c r="B8410" t="n">
        <v>2015</v>
      </c>
      <c r="C8410" t="n">
        <v>1184</v>
      </c>
      <c r="D8410" t="inlineStr">
        <is>
          <t>Der Kanton Luzern führt ab Schuljahr 2017/18 den Lehrplan 21 (gemeinsamer Lehrplan für die deutschsprachigen Kantone) ein. Begrüssen Sie dies?</t>
        </is>
      </c>
      <c r="E8410" t="inlineStr">
        <is>
          <t>Standard-4</t>
        </is>
      </c>
      <c r="F8410" t="n">
        <v>2</v>
      </c>
      <c r="G8410" t="inlineStr">
        <is>
          <t>Bildung</t>
        </is>
      </c>
      <c r="H8410" t="inlineStr">
        <is>
          <t>Q04681</t>
        </is>
      </c>
      <c r="I8410" t="inlineStr">
        <is>
          <t>de</t>
        </is>
      </c>
      <c r="J8410" t="b">
        <v>1</v>
      </c>
      <c r="K8410" t="inlineStr">
        <is>
          <t>19a3e5fa1bef2986500f67ccfee820ce</t>
        </is>
      </c>
      <c r="L8410" t="inlineStr">
        <is>
          <t>19a3e5fa1bef2986500f67ccfee820ce</t>
        </is>
      </c>
      <c r="M8410" t="n">
        <v>697</v>
      </c>
      <c r="N8410" t="n">
        <v>697</v>
      </c>
    </row>
    <row r="8411">
      <c r="A8411" t="n">
        <v>96</v>
      </c>
      <c r="B8411" t="n">
        <v>2015</v>
      </c>
      <c r="C8411" t="n">
        <v>1184</v>
      </c>
      <c r="D8411" t="inlineStr">
        <is>
          <t>Der Kanton Luzern führt ab Schuljahr 2017/18 den Lehrplan 21 (gemeinsamer Lehrplan für die deutschsprachigen Kantone) ein. Begrüssen Sie dies?</t>
        </is>
      </c>
      <c r="E8411" t="inlineStr">
        <is>
          <t>Standard-4</t>
        </is>
      </c>
      <c r="F8411" t="n">
        <v>2</v>
      </c>
      <c r="G8411" t="inlineStr">
        <is>
          <t>Bildung</t>
        </is>
      </c>
      <c r="H8411" t="inlineStr">
        <is>
          <t>Q07299</t>
        </is>
      </c>
      <c r="I8411" t="inlineStr">
        <is>
          <t>de</t>
        </is>
      </c>
      <c r="J8411" t="b">
        <v>1</v>
      </c>
      <c r="K8411" t="inlineStr">
        <is>
          <t>19a3e5fa1bef2986500f67ccfee820ce</t>
        </is>
      </c>
      <c r="L8411" t="inlineStr">
        <is>
          <t>19a3e5fa1bef2986500f67ccfee820ce</t>
        </is>
      </c>
      <c r="M8411" t="n">
        <v>697</v>
      </c>
      <c r="N8411" t="n">
        <v>697</v>
      </c>
    </row>
    <row r="8413">
      <c r="A8413" s="1">
        <f>== Cluster 696 – 2 Fragen – alle Fragen identisch ===</f>
        <v/>
      </c>
      <c r="B8413" s="1" t="n"/>
      <c r="C8413" s="1" t="n"/>
      <c r="D8413" s="1" t="n"/>
      <c r="E8413" s="1" t="n"/>
      <c r="F8413" s="1" t="n"/>
      <c r="G8413" s="1" t="n"/>
      <c r="H8413" s="1" t="n"/>
      <c r="I8413" s="1" t="n"/>
      <c r="J8413" s="1" t="n"/>
      <c r="K8413" s="1" t="n"/>
      <c r="L8413" s="1" t="n"/>
      <c r="M8413" s="1" t="n"/>
      <c r="N8413" s="1" t="n"/>
    </row>
    <row r="8414">
      <c r="A8414" t="inlineStr">
        <is>
          <t>ID_Wahl</t>
        </is>
      </c>
      <c r="B8414" t="inlineStr">
        <is>
          <t>Datum</t>
        </is>
      </c>
      <c r="C8414" t="inlineStr">
        <is>
          <t>Frage_ID</t>
        </is>
      </c>
      <c r="D8414" t="inlineStr">
        <is>
          <t>Frage_Text</t>
        </is>
      </c>
      <c r="E8414" t="inlineStr">
        <is>
          <t>Frage_Typ</t>
        </is>
      </c>
      <c r="F8414" t="inlineStr">
        <is>
          <t>Bereich_ID</t>
        </is>
      </c>
      <c r="G8414" t="inlineStr">
        <is>
          <t>Bereich</t>
        </is>
      </c>
      <c r="H8414" t="inlineStr">
        <is>
          <t>ID_gesamt</t>
        </is>
      </c>
      <c r="I8414" t="inlineStr">
        <is>
          <t>Sprache</t>
        </is>
      </c>
      <c r="J8414" t="inlineStr">
        <is>
          <t>Duplikat</t>
        </is>
      </c>
      <c r="K8414" t="inlineStr">
        <is>
          <t>Frage_Hash</t>
        </is>
      </c>
      <c r="L8414" t="inlineStr">
        <is>
          <t>Duplikat_Gruppe</t>
        </is>
      </c>
      <c r="M8414" t="inlineStr">
        <is>
          <t>Cluster_Duplikate</t>
        </is>
      </c>
      <c r="N8414" t="inlineStr">
        <is>
          <t>Cluster_Final</t>
        </is>
      </c>
    </row>
    <row r="8415">
      <c r="A8415" t="n">
        <v>96</v>
      </c>
      <c r="B8415" t="n">
        <v>2015</v>
      </c>
      <c r="C8415" t="n">
        <v>1187</v>
      </c>
      <c r="D8415" t="inlineStr">
        <is>
          <t>Würden Sie es begrüssen, wenn die Universität Luzern weitere Fakultäten einrichten würde (z.B. für Medizin oder Naturwissenschaften)?</t>
        </is>
      </c>
      <c r="E8415" t="inlineStr">
        <is>
          <t>Standard-4</t>
        </is>
      </c>
      <c r="F8415" t="n">
        <v>2</v>
      </c>
      <c r="G8415" t="inlineStr">
        <is>
          <t>Bildung</t>
        </is>
      </c>
      <c r="H8415" t="inlineStr">
        <is>
          <t>Q04680</t>
        </is>
      </c>
      <c r="I8415" t="inlineStr">
        <is>
          <t>de</t>
        </is>
      </c>
      <c r="J8415" t="b">
        <v>1</v>
      </c>
      <c r="K8415" t="inlineStr">
        <is>
          <t>d3b93264bf4ff510cce24f8b11b21ba6</t>
        </is>
      </c>
      <c r="L8415" t="inlineStr">
        <is>
          <t>d3b93264bf4ff510cce24f8b11b21ba6</t>
        </is>
      </c>
      <c r="M8415" t="n">
        <v>696</v>
      </c>
      <c r="N8415" t="n">
        <v>696</v>
      </c>
    </row>
    <row r="8416">
      <c r="A8416" t="n">
        <v>96</v>
      </c>
      <c r="B8416" t="n">
        <v>2015</v>
      </c>
      <c r="C8416" t="n">
        <v>1187</v>
      </c>
      <c r="D8416" t="inlineStr">
        <is>
          <t>Würden Sie es begrüssen, wenn die Universität Luzern weitere Fakultäten einrichten würde (z.B. für Medizin oder Naturwissenschaften)?</t>
        </is>
      </c>
      <c r="E8416" t="inlineStr">
        <is>
          <t>Standard-4</t>
        </is>
      </c>
      <c r="F8416" t="n">
        <v>2</v>
      </c>
      <c r="G8416" t="inlineStr">
        <is>
          <t>Bildung</t>
        </is>
      </c>
      <c r="H8416" t="inlineStr">
        <is>
          <t>Q07298</t>
        </is>
      </c>
      <c r="I8416" t="inlineStr">
        <is>
          <t>de</t>
        </is>
      </c>
      <c r="J8416" t="b">
        <v>1</v>
      </c>
      <c r="K8416" t="inlineStr">
        <is>
          <t>d3b93264bf4ff510cce24f8b11b21ba6</t>
        </is>
      </c>
      <c r="L8416" t="inlineStr">
        <is>
          <t>d3b93264bf4ff510cce24f8b11b21ba6</t>
        </is>
      </c>
      <c r="M8416" t="n">
        <v>696</v>
      </c>
      <c r="N8416" t="n">
        <v>696</v>
      </c>
    </row>
    <row r="8418">
      <c r="A8418" s="1">
        <f>== Cluster 695 – 2 Fragen – alle Fragen identisch ===</f>
        <v/>
      </c>
      <c r="B8418" s="1" t="n"/>
      <c r="C8418" s="1" t="n"/>
      <c r="D8418" s="1" t="n"/>
      <c r="E8418" s="1" t="n"/>
      <c r="F8418" s="1" t="n"/>
      <c r="G8418" s="1" t="n"/>
      <c r="H8418" s="1" t="n"/>
      <c r="I8418" s="1" t="n"/>
      <c r="J8418" s="1" t="n"/>
      <c r="K8418" s="1" t="n"/>
      <c r="L8418" s="1" t="n"/>
      <c r="M8418" s="1" t="n"/>
      <c r="N8418" s="1" t="n"/>
    </row>
    <row r="8419">
      <c r="A8419" t="inlineStr">
        <is>
          <t>ID_Wahl</t>
        </is>
      </c>
      <c r="B8419" t="inlineStr">
        <is>
          <t>Datum</t>
        </is>
      </c>
      <c r="C8419" t="inlineStr">
        <is>
          <t>Frage_ID</t>
        </is>
      </c>
      <c r="D8419" t="inlineStr">
        <is>
          <t>Frage_Text</t>
        </is>
      </c>
      <c r="E8419" t="inlineStr">
        <is>
          <t>Frage_Typ</t>
        </is>
      </c>
      <c r="F8419" t="inlineStr">
        <is>
          <t>Bereich_ID</t>
        </is>
      </c>
      <c r="G8419" t="inlineStr">
        <is>
          <t>Bereich</t>
        </is>
      </c>
      <c r="H8419" t="inlineStr">
        <is>
          <t>ID_gesamt</t>
        </is>
      </c>
      <c r="I8419" t="inlineStr">
        <is>
          <t>Sprache</t>
        </is>
      </c>
      <c r="J8419" t="inlineStr">
        <is>
          <t>Duplikat</t>
        </is>
      </c>
      <c r="K8419" t="inlineStr">
        <is>
          <t>Frage_Hash</t>
        </is>
      </c>
      <c r="L8419" t="inlineStr">
        <is>
          <t>Duplikat_Gruppe</t>
        </is>
      </c>
      <c r="M8419" t="inlineStr">
        <is>
          <t>Cluster_Duplikate</t>
        </is>
      </c>
      <c r="N8419" t="inlineStr">
        <is>
          <t>Cluster_Final</t>
        </is>
      </c>
    </row>
    <row r="8420">
      <c r="A8420" t="n">
        <v>123</v>
      </c>
      <c r="B8420" t="n">
        <v>2015</v>
      </c>
      <c r="C8420" t="n">
        <v>1882</v>
      </c>
      <c r="D8420" t="inlineStr">
        <is>
          <t>Würden Sie es begrüssen, wenn kantonseigene Unternehmen (z.B. IWB, BVB oder die Kantonalbank) vermehrt (teil-) privatisiert werden?</t>
        </is>
      </c>
      <c r="E8420" t="inlineStr">
        <is>
          <t>Standard-4</t>
        </is>
      </c>
      <c r="F8420" t="n">
        <v>15</v>
      </c>
      <c r="G8420" t="inlineStr">
        <is>
          <t>Wirtschaft &amp; Arbeit</t>
        </is>
      </c>
      <c r="H8420" t="inlineStr">
        <is>
          <t>Q04615</t>
        </is>
      </c>
      <c r="I8420" t="inlineStr">
        <is>
          <t>de</t>
        </is>
      </c>
      <c r="J8420" t="b">
        <v>1</v>
      </c>
      <c r="K8420" t="inlineStr">
        <is>
          <t>d4bcb5375d144bc3e2ac097ad06b0b2b</t>
        </is>
      </c>
      <c r="L8420" t="inlineStr">
        <is>
          <t>d4bcb5375d144bc3e2ac097ad06b0b2b</t>
        </is>
      </c>
      <c r="M8420" t="n">
        <v>695</v>
      </c>
      <c r="N8420" t="n">
        <v>695</v>
      </c>
    </row>
    <row r="8421">
      <c r="A8421" t="n">
        <v>123</v>
      </c>
      <c r="B8421" t="n">
        <v>2016</v>
      </c>
      <c r="C8421" t="n">
        <v>1882</v>
      </c>
      <c r="D8421" t="inlineStr">
        <is>
          <t>Würden Sie es begrüssen, wenn kantonseigene Unternehmen (z.B. IWB, BVB oder die Kantonalbank) vermehrt (teil-) privatisiert werden?</t>
        </is>
      </c>
      <c r="E8421" t="inlineStr">
        <is>
          <t>Standard-4</t>
        </is>
      </c>
      <c r="F8421" t="n">
        <v>15</v>
      </c>
      <c r="G8421" t="inlineStr">
        <is>
          <t>Wirtschaft &amp; Arbeit</t>
        </is>
      </c>
      <c r="H8421" t="inlineStr">
        <is>
          <t>Q06724</t>
        </is>
      </c>
      <c r="I8421" t="inlineStr">
        <is>
          <t>de</t>
        </is>
      </c>
      <c r="J8421" t="b">
        <v>1</v>
      </c>
      <c r="K8421" t="inlineStr">
        <is>
          <t>d4bcb5375d144bc3e2ac097ad06b0b2b</t>
        </is>
      </c>
      <c r="L8421" t="inlineStr">
        <is>
          <t>d4bcb5375d144bc3e2ac097ad06b0b2b</t>
        </is>
      </c>
      <c r="M8421" t="n">
        <v>695</v>
      </c>
      <c r="N8421" t="n">
        <v>695</v>
      </c>
    </row>
    <row r="8423">
      <c r="A8423" s="1">
        <f>== Cluster 694 – 2 Fragen – alle Fragen identisch ===</f>
        <v/>
      </c>
      <c r="B8423" s="1" t="n"/>
      <c r="C8423" s="1" t="n"/>
      <c r="D8423" s="1" t="n"/>
      <c r="E8423" s="1" t="n"/>
      <c r="F8423" s="1" t="n"/>
      <c r="G8423" s="1" t="n"/>
      <c r="H8423" s="1" t="n"/>
      <c r="I8423" s="1" t="n"/>
      <c r="J8423" s="1" t="n"/>
      <c r="K8423" s="1" t="n"/>
      <c r="L8423" s="1" t="n"/>
      <c r="M8423" s="1" t="n"/>
      <c r="N8423" s="1" t="n"/>
    </row>
    <row r="8424">
      <c r="A8424" t="inlineStr">
        <is>
          <t>ID_Wahl</t>
        </is>
      </c>
      <c r="B8424" t="inlineStr">
        <is>
          <t>Datum</t>
        </is>
      </c>
      <c r="C8424" t="inlineStr">
        <is>
          <t>Frage_ID</t>
        </is>
      </c>
      <c r="D8424" t="inlineStr">
        <is>
          <t>Frage_Text</t>
        </is>
      </c>
      <c r="E8424" t="inlineStr">
        <is>
          <t>Frage_Typ</t>
        </is>
      </c>
      <c r="F8424" t="inlineStr">
        <is>
          <t>Bereich_ID</t>
        </is>
      </c>
      <c r="G8424" t="inlineStr">
        <is>
          <t>Bereich</t>
        </is>
      </c>
      <c r="H8424" t="inlineStr">
        <is>
          <t>ID_gesamt</t>
        </is>
      </c>
      <c r="I8424" t="inlineStr">
        <is>
          <t>Sprache</t>
        </is>
      </c>
      <c r="J8424" t="inlineStr">
        <is>
          <t>Duplikat</t>
        </is>
      </c>
      <c r="K8424" t="inlineStr">
        <is>
          <t>Frage_Hash</t>
        </is>
      </c>
      <c r="L8424" t="inlineStr">
        <is>
          <t>Duplikat_Gruppe</t>
        </is>
      </c>
      <c r="M8424" t="inlineStr">
        <is>
          <t>Cluster_Duplikate</t>
        </is>
      </c>
      <c r="N8424" t="inlineStr">
        <is>
          <t>Cluster_Final</t>
        </is>
      </c>
    </row>
    <row r="8425">
      <c r="A8425" t="n">
        <v>123</v>
      </c>
      <c r="B8425" t="n">
        <v>2015</v>
      </c>
      <c r="C8425" t="n">
        <v>1886</v>
      </c>
      <c r="D8425" t="inlineStr">
        <is>
          <t>Befürworten Sie eine Liberalisierung (Ausweitung) der Öffnungszeiten von Gastronomie-Betrieben im Kanton Basel-Stadt?</t>
        </is>
      </c>
      <c r="E8425" t="inlineStr">
        <is>
          <t>Standard-4</t>
        </is>
      </c>
      <c r="F8425" t="n">
        <v>15</v>
      </c>
      <c r="G8425" t="inlineStr">
        <is>
          <t>Wirtschaft &amp; Arbeit</t>
        </is>
      </c>
      <c r="H8425" t="inlineStr">
        <is>
          <t>Q04613</t>
        </is>
      </c>
      <c r="I8425" t="inlineStr">
        <is>
          <t>de</t>
        </is>
      </c>
      <c r="J8425" t="b">
        <v>1</v>
      </c>
      <c r="K8425" t="inlineStr">
        <is>
          <t>0f05c9b451bb16b383f3ece04be88721</t>
        </is>
      </c>
      <c r="L8425" t="inlineStr">
        <is>
          <t>0f05c9b451bb16b383f3ece04be88721</t>
        </is>
      </c>
      <c r="M8425" t="n">
        <v>694</v>
      </c>
      <c r="N8425" t="n">
        <v>694</v>
      </c>
    </row>
    <row r="8426">
      <c r="A8426" t="n">
        <v>123</v>
      </c>
      <c r="B8426" t="n">
        <v>2016</v>
      </c>
      <c r="C8426" t="n">
        <v>1886</v>
      </c>
      <c r="D8426" t="inlineStr">
        <is>
          <t>Befürworten Sie eine Liberalisierung (Ausweitung) der Öffnungszeiten von Gastronomie-Betrieben im Kanton Basel-Stadt?</t>
        </is>
      </c>
      <c r="E8426" t="inlineStr">
        <is>
          <t>Standard-4</t>
        </is>
      </c>
      <c r="F8426" t="n">
        <v>15</v>
      </c>
      <c r="G8426" t="inlineStr">
        <is>
          <t>Wirtschaft &amp; Arbeit</t>
        </is>
      </c>
      <c r="H8426" t="inlineStr">
        <is>
          <t>Q06722</t>
        </is>
      </c>
      <c r="I8426" t="inlineStr">
        <is>
          <t>de</t>
        </is>
      </c>
      <c r="J8426" t="b">
        <v>1</v>
      </c>
      <c r="K8426" t="inlineStr">
        <is>
          <t>0f05c9b451bb16b383f3ece04be88721</t>
        </is>
      </c>
      <c r="L8426" t="inlineStr">
        <is>
          <t>0f05c9b451bb16b383f3ece04be88721</t>
        </is>
      </c>
      <c r="M8426" t="n">
        <v>694</v>
      </c>
      <c r="N8426" t="n">
        <v>694</v>
      </c>
    </row>
    <row r="8428">
      <c r="A8428" s="1">
        <f>== Cluster 693 – 2 Fragen – alle Fragen identisch ===</f>
        <v/>
      </c>
      <c r="B8428" s="1" t="n"/>
      <c r="C8428" s="1" t="n"/>
      <c r="D8428" s="1" t="n"/>
      <c r="E8428" s="1" t="n"/>
      <c r="F8428" s="1" t="n"/>
      <c r="G8428" s="1" t="n"/>
      <c r="H8428" s="1" t="n"/>
      <c r="I8428" s="1" t="n"/>
      <c r="J8428" s="1" t="n"/>
      <c r="K8428" s="1" t="n"/>
      <c r="L8428" s="1" t="n"/>
      <c r="M8428" s="1" t="n"/>
      <c r="N8428" s="1" t="n"/>
    </row>
    <row r="8429">
      <c r="A8429" t="inlineStr">
        <is>
          <t>ID_Wahl</t>
        </is>
      </c>
      <c r="B8429" t="inlineStr">
        <is>
          <t>Datum</t>
        </is>
      </c>
      <c r="C8429" t="inlineStr">
        <is>
          <t>Frage_ID</t>
        </is>
      </c>
      <c r="D8429" t="inlineStr">
        <is>
          <t>Frage_Text</t>
        </is>
      </c>
      <c r="E8429" t="inlineStr">
        <is>
          <t>Frage_Typ</t>
        </is>
      </c>
      <c r="F8429" t="inlineStr">
        <is>
          <t>Bereich_ID</t>
        </is>
      </c>
      <c r="G8429" t="inlineStr">
        <is>
          <t>Bereich</t>
        </is>
      </c>
      <c r="H8429" t="inlineStr">
        <is>
          <t>ID_gesamt</t>
        </is>
      </c>
      <c r="I8429" t="inlineStr">
        <is>
          <t>Sprache</t>
        </is>
      </c>
      <c r="J8429" t="inlineStr">
        <is>
          <t>Duplikat</t>
        </is>
      </c>
      <c r="K8429" t="inlineStr">
        <is>
          <t>Frage_Hash</t>
        </is>
      </c>
      <c r="L8429" t="inlineStr">
        <is>
          <t>Duplikat_Gruppe</t>
        </is>
      </c>
      <c r="M8429" t="inlineStr">
        <is>
          <t>Cluster_Duplikate</t>
        </is>
      </c>
      <c r="N8429" t="inlineStr">
        <is>
          <t>Cluster_Final</t>
        </is>
      </c>
    </row>
    <row r="8430">
      <c r="A8430" t="n">
        <v>123</v>
      </c>
      <c r="B8430" t="n">
        <v>2015</v>
      </c>
      <c r="C8430" t="n">
        <v>1892</v>
      </c>
      <c r="D8430" t="inlineStr">
        <is>
          <t>Würden Sie eine Erhöhung des Parkplatzangebots in der Innenstadt befürworten?</t>
        </is>
      </c>
      <c r="E8430" t="inlineStr">
        <is>
          <t>Standard-4</t>
        </is>
      </c>
      <c r="F8430" t="n">
        <v>14</v>
      </c>
      <c r="G8430" t="inlineStr">
        <is>
          <t>Verkehr</t>
        </is>
      </c>
      <c r="H8430" t="inlineStr">
        <is>
          <t>Q04612</t>
        </is>
      </c>
      <c r="I8430" t="inlineStr">
        <is>
          <t>de</t>
        </is>
      </c>
      <c r="J8430" t="b">
        <v>1</v>
      </c>
      <c r="K8430" t="inlineStr">
        <is>
          <t>345a483b18ab6481ca5fed51f7af262e</t>
        </is>
      </c>
      <c r="L8430" t="inlineStr">
        <is>
          <t>345a483b18ab6481ca5fed51f7af262e</t>
        </is>
      </c>
      <c r="M8430" t="n">
        <v>693</v>
      </c>
      <c r="N8430" t="n">
        <v>693</v>
      </c>
    </row>
    <row r="8431">
      <c r="A8431" t="n">
        <v>123</v>
      </c>
      <c r="B8431" t="n">
        <v>2016</v>
      </c>
      <c r="C8431" t="n">
        <v>1892</v>
      </c>
      <c r="D8431" t="inlineStr">
        <is>
          <t>Würden Sie eine Erhöhung des Parkplatzangebots in der Innenstadt befürworten?</t>
        </is>
      </c>
      <c r="E8431" t="inlineStr">
        <is>
          <t>Standard-4</t>
        </is>
      </c>
      <c r="F8431" t="n">
        <v>14</v>
      </c>
      <c r="G8431" t="inlineStr">
        <is>
          <t>Verkehr</t>
        </is>
      </c>
      <c r="H8431" t="inlineStr">
        <is>
          <t>Q06721</t>
        </is>
      </c>
      <c r="I8431" t="inlineStr">
        <is>
          <t>de</t>
        </is>
      </c>
      <c r="J8431" t="b">
        <v>1</v>
      </c>
      <c r="K8431" t="inlineStr">
        <is>
          <t>345a483b18ab6481ca5fed51f7af262e</t>
        </is>
      </c>
      <c r="L8431" t="inlineStr">
        <is>
          <t>345a483b18ab6481ca5fed51f7af262e</t>
        </is>
      </c>
      <c r="M8431" t="n">
        <v>693</v>
      </c>
      <c r="N8431" t="n">
        <v>693</v>
      </c>
    </row>
    <row r="8433">
      <c r="A8433" s="1">
        <f>== Cluster 692 – 2 Fragen – alle Fragen identisch ===</f>
        <v/>
      </c>
      <c r="B8433" s="1" t="n"/>
      <c r="C8433" s="1" t="n"/>
      <c r="D8433" s="1" t="n"/>
      <c r="E8433" s="1" t="n"/>
      <c r="F8433" s="1" t="n"/>
      <c r="G8433" s="1" t="n"/>
      <c r="H8433" s="1" t="n"/>
      <c r="I8433" s="1" t="n"/>
      <c r="J8433" s="1" t="n"/>
      <c r="K8433" s="1" t="n"/>
      <c r="L8433" s="1" t="n"/>
      <c r="M8433" s="1" t="n"/>
      <c r="N8433" s="1" t="n"/>
    </row>
    <row r="8434">
      <c r="A8434" t="inlineStr">
        <is>
          <t>ID_Wahl</t>
        </is>
      </c>
      <c r="B8434" t="inlineStr">
        <is>
          <t>Datum</t>
        </is>
      </c>
      <c r="C8434" t="inlineStr">
        <is>
          <t>Frage_ID</t>
        </is>
      </c>
      <c r="D8434" t="inlineStr">
        <is>
          <t>Frage_Text</t>
        </is>
      </c>
      <c r="E8434" t="inlineStr">
        <is>
          <t>Frage_Typ</t>
        </is>
      </c>
      <c r="F8434" t="inlineStr">
        <is>
          <t>Bereich_ID</t>
        </is>
      </c>
      <c r="G8434" t="inlineStr">
        <is>
          <t>Bereich</t>
        </is>
      </c>
      <c r="H8434" t="inlineStr">
        <is>
          <t>ID_gesamt</t>
        </is>
      </c>
      <c r="I8434" t="inlineStr">
        <is>
          <t>Sprache</t>
        </is>
      </c>
      <c r="J8434" t="inlineStr">
        <is>
          <t>Duplikat</t>
        </is>
      </c>
      <c r="K8434" t="inlineStr">
        <is>
          <t>Frage_Hash</t>
        </is>
      </c>
      <c r="L8434" t="inlineStr">
        <is>
          <t>Duplikat_Gruppe</t>
        </is>
      </c>
      <c r="M8434" t="inlineStr">
        <is>
          <t>Cluster_Duplikate</t>
        </is>
      </c>
      <c r="N8434" t="inlineStr">
        <is>
          <t>Cluster_Final</t>
        </is>
      </c>
    </row>
    <row r="8435">
      <c r="A8435" t="n">
        <v>123</v>
      </c>
      <c r="B8435" t="n">
        <v>2015</v>
      </c>
      <c r="C8435" t="n">
        <v>1891</v>
      </c>
      <c r="D8435" t="inlineStr">
        <is>
          <t>Der Regierungsrat schlägt vor, dass sich Nutzer/-innen des Öffentlichen Verkehrs stärker an den Kosten beteiligen (Erhöhung der Tarife). Unterstützen Sie dies?</t>
        </is>
      </c>
      <c r="E8435" t="inlineStr">
        <is>
          <t>Standard-4</t>
        </is>
      </c>
      <c r="F8435" t="n">
        <v>14</v>
      </c>
      <c r="G8435" t="inlineStr">
        <is>
          <t>Verkehr</t>
        </is>
      </c>
      <c r="H8435" t="inlineStr">
        <is>
          <t>Q04611</t>
        </is>
      </c>
      <c r="I8435" t="inlineStr">
        <is>
          <t>de</t>
        </is>
      </c>
      <c r="J8435" t="b">
        <v>1</v>
      </c>
      <c r="K8435" t="inlineStr">
        <is>
          <t>02a2b27aa633755ab458d542b5216c1d</t>
        </is>
      </c>
      <c r="L8435" t="inlineStr">
        <is>
          <t>02a2b27aa633755ab458d542b5216c1d</t>
        </is>
      </c>
      <c r="M8435" t="n">
        <v>692</v>
      </c>
      <c r="N8435" t="n">
        <v>692</v>
      </c>
    </row>
    <row r="8436">
      <c r="A8436" t="n">
        <v>123</v>
      </c>
      <c r="B8436" t="n">
        <v>2016</v>
      </c>
      <c r="C8436" t="n">
        <v>1891</v>
      </c>
      <c r="D8436" t="inlineStr">
        <is>
          <t>Der Regierungsrat schlägt vor, dass sich Nutzer/-innen des Öffentlichen Verkehrs stärker an den Kosten beteiligen (Erhöhung der Tarife). Unterstützen Sie dies?</t>
        </is>
      </c>
      <c r="E8436" t="inlineStr">
        <is>
          <t>Standard-4</t>
        </is>
      </c>
      <c r="F8436" t="n">
        <v>14</v>
      </c>
      <c r="G8436" t="inlineStr">
        <is>
          <t>Verkehr</t>
        </is>
      </c>
      <c r="H8436" t="inlineStr">
        <is>
          <t>Q06720</t>
        </is>
      </c>
      <c r="I8436" t="inlineStr">
        <is>
          <t>de</t>
        </is>
      </c>
      <c r="J8436" t="b">
        <v>1</v>
      </c>
      <c r="K8436" t="inlineStr">
        <is>
          <t>02a2b27aa633755ab458d542b5216c1d</t>
        </is>
      </c>
      <c r="L8436" t="inlineStr">
        <is>
          <t>02a2b27aa633755ab458d542b5216c1d</t>
        </is>
      </c>
      <c r="M8436" t="n">
        <v>692</v>
      </c>
      <c r="N8436" t="n">
        <v>692</v>
      </c>
    </row>
    <row r="8438">
      <c r="A8438" s="1">
        <f>== Cluster 691 – 2 Fragen – alle Fragen identisch ===</f>
        <v/>
      </c>
      <c r="B8438" s="1" t="n"/>
      <c r="C8438" s="1" t="n"/>
      <c r="D8438" s="1" t="n"/>
      <c r="E8438" s="1" t="n"/>
      <c r="F8438" s="1" t="n"/>
      <c r="G8438" s="1" t="n"/>
      <c r="H8438" s="1" t="n"/>
      <c r="I8438" s="1" t="n"/>
      <c r="J8438" s="1" t="n"/>
      <c r="K8438" s="1" t="n"/>
      <c r="L8438" s="1" t="n"/>
      <c r="M8438" s="1" t="n"/>
      <c r="N8438" s="1" t="n"/>
    </row>
    <row r="8439">
      <c r="A8439" t="inlineStr">
        <is>
          <t>ID_Wahl</t>
        </is>
      </c>
      <c r="B8439" t="inlineStr">
        <is>
          <t>Datum</t>
        </is>
      </c>
      <c r="C8439" t="inlineStr">
        <is>
          <t>Frage_ID</t>
        </is>
      </c>
      <c r="D8439" t="inlineStr">
        <is>
          <t>Frage_Text</t>
        </is>
      </c>
      <c r="E8439" t="inlineStr">
        <is>
          <t>Frage_Typ</t>
        </is>
      </c>
      <c r="F8439" t="inlineStr">
        <is>
          <t>Bereich_ID</t>
        </is>
      </c>
      <c r="G8439" t="inlineStr">
        <is>
          <t>Bereich</t>
        </is>
      </c>
      <c r="H8439" t="inlineStr">
        <is>
          <t>ID_gesamt</t>
        </is>
      </c>
      <c r="I8439" t="inlineStr">
        <is>
          <t>Sprache</t>
        </is>
      </c>
      <c r="J8439" t="inlineStr">
        <is>
          <t>Duplikat</t>
        </is>
      </c>
      <c r="K8439" t="inlineStr">
        <is>
          <t>Frage_Hash</t>
        </is>
      </c>
      <c r="L8439" t="inlineStr">
        <is>
          <t>Duplikat_Gruppe</t>
        </is>
      </c>
      <c r="M8439" t="inlineStr">
        <is>
          <t>Cluster_Duplikate</t>
        </is>
      </c>
      <c r="N8439" t="inlineStr">
        <is>
          <t>Cluster_Final</t>
        </is>
      </c>
    </row>
    <row r="8440">
      <c r="A8440" t="n">
        <v>123</v>
      </c>
      <c r="B8440" t="n">
        <v>2015</v>
      </c>
      <c r="C8440" t="n">
        <v>1894</v>
      </c>
      <c r="D8440" t="inlineStr">
        <is>
          <t>Soll der Kanton Basel-Stadt Massnahmen ergreifen, um den Langsamverkehr (Velo- und Fussverkehr) gegenüber dem motorisierten Verkehr stärker zu fördern?</t>
        </is>
      </c>
      <c r="E8440" t="inlineStr">
        <is>
          <t>Standard-4</t>
        </is>
      </c>
      <c r="F8440" t="n">
        <v>14</v>
      </c>
      <c r="G8440" t="inlineStr">
        <is>
          <t>Verkehr</t>
        </is>
      </c>
      <c r="H8440" t="inlineStr">
        <is>
          <t>Q04610</t>
        </is>
      </c>
      <c r="I8440" t="inlineStr">
        <is>
          <t>de</t>
        </is>
      </c>
      <c r="J8440" t="b">
        <v>1</v>
      </c>
      <c r="K8440" t="inlineStr">
        <is>
          <t>23ec04f8950dda54a8f96c79c086fb14</t>
        </is>
      </c>
      <c r="L8440" t="inlineStr">
        <is>
          <t>23ec04f8950dda54a8f96c79c086fb14</t>
        </is>
      </c>
      <c r="M8440" t="n">
        <v>691</v>
      </c>
      <c r="N8440" t="n">
        <v>691</v>
      </c>
    </row>
    <row r="8441">
      <c r="A8441" t="n">
        <v>123</v>
      </c>
      <c r="B8441" t="n">
        <v>2016</v>
      </c>
      <c r="C8441" t="n">
        <v>1894</v>
      </c>
      <c r="D8441" t="inlineStr">
        <is>
          <t>Soll der Kanton Basel-Stadt Massnahmen ergreifen, um den Langsamverkehr (Velo- und Fussverkehr) gegenüber dem motorisierten Verkehr stärker zu fördern?</t>
        </is>
      </c>
      <c r="E8441" t="inlineStr">
        <is>
          <t>Standard-4</t>
        </is>
      </c>
      <c r="F8441" t="n">
        <v>14</v>
      </c>
      <c r="G8441" t="inlineStr">
        <is>
          <t>Verkehr</t>
        </is>
      </c>
      <c r="H8441" t="inlineStr">
        <is>
          <t>Q06719</t>
        </is>
      </c>
      <c r="I8441" t="inlineStr">
        <is>
          <t>de</t>
        </is>
      </c>
      <c r="J8441" t="b">
        <v>1</v>
      </c>
      <c r="K8441" t="inlineStr">
        <is>
          <t>23ec04f8950dda54a8f96c79c086fb14</t>
        </is>
      </c>
      <c r="L8441" t="inlineStr">
        <is>
          <t>23ec04f8950dda54a8f96c79c086fb14</t>
        </is>
      </c>
      <c r="M8441" t="n">
        <v>691</v>
      </c>
      <c r="N8441" t="n">
        <v>691</v>
      </c>
    </row>
    <row r="8443">
      <c r="A8443" s="1">
        <f>== Cluster 324 – 2 Fragen – alle Fragen identisch ===</f>
        <v/>
      </c>
      <c r="B8443" s="1" t="n"/>
      <c r="C8443" s="1" t="n"/>
      <c r="D8443" s="1" t="n"/>
      <c r="E8443" s="1" t="n"/>
      <c r="F8443" s="1" t="n"/>
      <c r="G8443" s="1" t="n"/>
      <c r="H8443" s="1" t="n"/>
      <c r="I8443" s="1" t="n"/>
      <c r="J8443" s="1" t="n"/>
      <c r="K8443" s="1" t="n"/>
      <c r="L8443" s="1" t="n"/>
      <c r="M8443" s="1" t="n"/>
      <c r="N8443" s="1" t="n"/>
    </row>
    <row r="8444">
      <c r="A8444" t="inlineStr">
        <is>
          <t>ID_Wahl</t>
        </is>
      </c>
      <c r="B8444" t="inlineStr">
        <is>
          <t>Datum</t>
        </is>
      </c>
      <c r="C8444" t="inlineStr">
        <is>
          <t>Frage_ID</t>
        </is>
      </c>
      <c r="D8444" t="inlineStr">
        <is>
          <t>Frage_Text</t>
        </is>
      </c>
      <c r="E8444" t="inlineStr">
        <is>
          <t>Frage_Typ</t>
        </is>
      </c>
      <c r="F8444" t="inlineStr">
        <is>
          <t>Bereich_ID</t>
        </is>
      </c>
      <c r="G8444" t="inlineStr">
        <is>
          <t>Bereich</t>
        </is>
      </c>
      <c r="H8444" t="inlineStr">
        <is>
          <t>ID_gesamt</t>
        </is>
      </c>
      <c r="I8444" t="inlineStr">
        <is>
          <t>Sprache</t>
        </is>
      </c>
      <c r="J8444" t="inlineStr">
        <is>
          <t>Duplikat</t>
        </is>
      </c>
      <c r="K8444" t="inlineStr">
        <is>
          <t>Frage_Hash</t>
        </is>
      </c>
      <c r="L8444" t="inlineStr">
        <is>
          <t>Duplikat_Gruppe</t>
        </is>
      </c>
      <c r="M8444" t="inlineStr">
        <is>
          <t>Cluster_Duplikate</t>
        </is>
      </c>
      <c r="N8444" t="inlineStr">
        <is>
          <t>Cluster_Final</t>
        </is>
      </c>
    </row>
    <row r="8445">
      <c r="A8445" t="n">
        <v>53</v>
      </c>
      <c r="B8445" s="2" t="n">
        <v>44262</v>
      </c>
      <c r="C8445" t="n">
        <v>2971</v>
      </c>
      <c r="D8445" t="inlineStr">
        <is>
          <t>Das nationale Parlament hat im Herbst 2020 ein neues Anti-Terror-Gesetz verabschiedet, welches der Polizei präventive Massnahmen gegen sogenannte terroristische Gefährder ermöglicht. Befürworten Sie dies?</t>
        </is>
      </c>
      <c r="E8445" t="inlineStr">
        <is>
          <t>options4</t>
        </is>
      </c>
      <c r="F8445" t="n">
        <v>5237</v>
      </c>
      <c r="G8445" t="inlineStr">
        <is>
          <t>Sicherheit &amp; Polizei</t>
        </is>
      </c>
      <c r="H8445" t="inlineStr">
        <is>
          <t>Q00866</t>
        </is>
      </c>
      <c r="I8445" t="inlineStr">
        <is>
          <t>de</t>
        </is>
      </c>
      <c r="J8445" t="b">
        <v>1</v>
      </c>
      <c r="K8445" t="inlineStr">
        <is>
          <t>9a9082c1c8d52171a1e01b0d0856195b</t>
        </is>
      </c>
      <c r="L8445" t="inlineStr">
        <is>
          <t>9a9082c1c8d52171a1e01b0d0856195b</t>
        </is>
      </c>
      <c r="M8445" t="n">
        <v>324</v>
      </c>
      <c r="N8445" t="n">
        <v>324</v>
      </c>
    </row>
    <row r="8446">
      <c r="A8446" t="n">
        <v>284</v>
      </c>
      <c r="B8446" t="n">
        <v>2021</v>
      </c>
      <c r="C8446" t="n">
        <v>4536</v>
      </c>
      <c r="D8446" t="inlineStr">
        <is>
          <t>Das nationale Parlament hat im Herbst 2020 ein neues Anti-Terror-Gesetz verabschiedet, welches der Polizei präventive Massnahmen gegen sogenannte terroristische Gefährder ermöglicht. Befürworten Sie dies?</t>
        </is>
      </c>
      <c r="E8446" t="inlineStr">
        <is>
          <t>Standard-4</t>
        </is>
      </c>
      <c r="F8446" t="n">
        <v>7</v>
      </c>
      <c r="G8446" t="inlineStr">
        <is>
          <t>Justiz, Armee &amp; Polizei</t>
        </is>
      </c>
      <c r="H8446" t="inlineStr">
        <is>
          <t>Q08080</t>
        </is>
      </c>
      <c r="I8446" t="inlineStr">
        <is>
          <t>de</t>
        </is>
      </c>
      <c r="J8446" t="b">
        <v>1</v>
      </c>
      <c r="K8446" t="inlineStr">
        <is>
          <t>9a9082c1c8d52171a1e01b0d0856195b</t>
        </is>
      </c>
      <c r="L8446" t="inlineStr">
        <is>
          <t>9a9082c1c8d52171a1e01b0d0856195b</t>
        </is>
      </c>
      <c r="M8446" t="n">
        <v>324</v>
      </c>
      <c r="N8446" t="n">
        <v>324</v>
      </c>
    </row>
    <row r="8448">
      <c r="A8448" s="1">
        <f>== Cluster 726 – 2 Fragen – alle Fragen identisch ===</f>
        <v/>
      </c>
      <c r="B8448" s="1" t="n"/>
      <c r="C8448" s="1" t="n"/>
      <c r="D8448" s="1" t="n"/>
      <c r="E8448" s="1" t="n"/>
      <c r="F8448" s="1" t="n"/>
      <c r="G8448" s="1" t="n"/>
      <c r="H8448" s="1" t="n"/>
      <c r="I8448" s="1" t="n"/>
      <c r="J8448" s="1" t="n"/>
      <c r="K8448" s="1" t="n"/>
      <c r="L8448" s="1" t="n"/>
      <c r="M8448" s="1" t="n"/>
      <c r="N8448" s="1" t="n"/>
    </row>
    <row r="8449">
      <c r="A8449" t="inlineStr">
        <is>
          <t>ID_Wahl</t>
        </is>
      </c>
      <c r="B8449" t="inlineStr">
        <is>
          <t>Datum</t>
        </is>
      </c>
      <c r="C8449" t="inlineStr">
        <is>
          <t>Frage_ID</t>
        </is>
      </c>
      <c r="D8449" t="inlineStr">
        <is>
          <t>Frage_Text</t>
        </is>
      </c>
      <c r="E8449" t="inlineStr">
        <is>
          <t>Frage_Typ</t>
        </is>
      </c>
      <c r="F8449" t="inlineStr">
        <is>
          <t>Bereich_ID</t>
        </is>
      </c>
      <c r="G8449" t="inlineStr">
        <is>
          <t>Bereich</t>
        </is>
      </c>
      <c r="H8449" t="inlineStr">
        <is>
          <t>ID_gesamt</t>
        </is>
      </c>
      <c r="I8449" t="inlineStr">
        <is>
          <t>Sprache</t>
        </is>
      </c>
      <c r="J8449" t="inlineStr">
        <is>
          <t>Duplikat</t>
        </is>
      </c>
      <c r="K8449" t="inlineStr">
        <is>
          <t>Frage_Hash</t>
        </is>
      </c>
      <c r="L8449" t="inlineStr">
        <is>
          <t>Duplikat_Gruppe</t>
        </is>
      </c>
      <c r="M8449" t="inlineStr">
        <is>
          <t>Cluster_Duplikate</t>
        </is>
      </c>
      <c r="N8449" t="inlineStr">
        <is>
          <t>Cluster_Final</t>
        </is>
      </c>
    </row>
    <row r="8450">
      <c r="A8450" t="n">
        <v>96</v>
      </c>
      <c r="B8450" t="n">
        <v>2015</v>
      </c>
      <c r="C8450" t="n">
        <v>1208</v>
      </c>
      <c r="D8450" t="inlineStr">
        <is>
          <t>Befürworten Sie die Schaffung eines Infrastrukturfonds zur Realisierung von grossen Verkehrsprojekten, in welchen jährlich rund 20 Mio. Franken fliessen sollen?</t>
        </is>
      </c>
      <c r="E8450" t="inlineStr">
        <is>
          <t>Standard-4</t>
        </is>
      </c>
      <c r="F8450" t="n">
        <v>14</v>
      </c>
      <c r="G8450" t="inlineStr">
        <is>
          <t>Verkehr</t>
        </is>
      </c>
      <c r="H8450" t="inlineStr">
        <is>
          <t>Q04725</t>
        </is>
      </c>
      <c r="I8450" t="inlineStr">
        <is>
          <t>de</t>
        </is>
      </c>
      <c r="J8450" t="b">
        <v>1</v>
      </c>
      <c r="K8450" t="inlineStr">
        <is>
          <t>54548c00cc834d07aadc424374aa69e6</t>
        </is>
      </c>
      <c r="L8450" t="inlineStr">
        <is>
          <t>54548c00cc834d07aadc424374aa69e6</t>
        </is>
      </c>
      <c r="M8450" t="n">
        <v>726</v>
      </c>
      <c r="N8450" t="n">
        <v>726</v>
      </c>
    </row>
    <row r="8451">
      <c r="A8451" t="n">
        <v>96</v>
      </c>
      <c r="B8451" t="n">
        <v>2015</v>
      </c>
      <c r="C8451" t="n">
        <v>1208</v>
      </c>
      <c r="D8451" t="inlineStr">
        <is>
          <t>Befürworten Sie die Schaffung eines Infrastrukturfonds zur Realisierung von grossen Verkehrsprojekten, in welchen jährlich rund 20 Mio. Franken fliessen sollen?</t>
        </is>
      </c>
      <c r="E8451" t="inlineStr">
        <is>
          <t>Standard-4</t>
        </is>
      </c>
      <c r="F8451" t="n">
        <v>14</v>
      </c>
      <c r="G8451" t="inlineStr">
        <is>
          <t>Verkehr</t>
        </is>
      </c>
      <c r="H8451" t="inlineStr">
        <is>
          <t>Q07343</t>
        </is>
      </c>
      <c r="I8451" t="inlineStr">
        <is>
          <t>de</t>
        </is>
      </c>
      <c r="J8451" t="b">
        <v>1</v>
      </c>
      <c r="K8451" t="inlineStr">
        <is>
          <t>54548c00cc834d07aadc424374aa69e6</t>
        </is>
      </c>
      <c r="L8451" t="inlineStr">
        <is>
          <t>54548c00cc834d07aadc424374aa69e6</t>
        </is>
      </c>
      <c r="M8451" t="n">
        <v>726</v>
      </c>
      <c r="N8451" t="n">
        <v>726</v>
      </c>
    </row>
    <row r="8453">
      <c r="A8453" s="1">
        <f>== Cluster 725 – 2 Fragen – alle Fragen identisch ===</f>
        <v/>
      </c>
      <c r="B8453" s="1" t="n"/>
      <c r="C8453" s="1" t="n"/>
      <c r="D8453" s="1" t="n"/>
      <c r="E8453" s="1" t="n"/>
      <c r="F8453" s="1" t="n"/>
      <c r="G8453" s="1" t="n"/>
      <c r="H8453" s="1" t="n"/>
      <c r="I8453" s="1" t="n"/>
      <c r="J8453" s="1" t="n"/>
      <c r="K8453" s="1" t="n"/>
      <c r="L8453" s="1" t="n"/>
      <c r="M8453" s="1" t="n"/>
      <c r="N8453" s="1" t="n"/>
    </row>
    <row r="8454">
      <c r="A8454" t="inlineStr">
        <is>
          <t>ID_Wahl</t>
        </is>
      </c>
      <c r="B8454" t="inlineStr">
        <is>
          <t>Datum</t>
        </is>
      </c>
      <c r="C8454" t="inlineStr">
        <is>
          <t>Frage_ID</t>
        </is>
      </c>
      <c r="D8454" t="inlineStr">
        <is>
          <t>Frage_Text</t>
        </is>
      </c>
      <c r="E8454" t="inlineStr">
        <is>
          <t>Frage_Typ</t>
        </is>
      </c>
      <c r="F8454" t="inlineStr">
        <is>
          <t>Bereich_ID</t>
        </is>
      </c>
      <c r="G8454" t="inlineStr">
        <is>
          <t>Bereich</t>
        </is>
      </c>
      <c r="H8454" t="inlineStr">
        <is>
          <t>ID_gesamt</t>
        </is>
      </c>
      <c r="I8454" t="inlineStr">
        <is>
          <t>Sprache</t>
        </is>
      </c>
      <c r="J8454" t="inlineStr">
        <is>
          <t>Duplikat</t>
        </is>
      </c>
      <c r="K8454" t="inlineStr">
        <is>
          <t>Frage_Hash</t>
        </is>
      </c>
      <c r="L8454" t="inlineStr">
        <is>
          <t>Duplikat_Gruppe</t>
        </is>
      </c>
      <c r="M8454" t="inlineStr">
        <is>
          <t>Cluster_Duplikate</t>
        </is>
      </c>
      <c r="N8454" t="inlineStr">
        <is>
          <t>Cluster_Final</t>
        </is>
      </c>
    </row>
    <row r="8455">
      <c r="A8455" t="n">
        <v>96</v>
      </c>
      <c r="B8455" t="n">
        <v>2015</v>
      </c>
      <c r="C8455" t="n">
        <v>1211</v>
      </c>
      <c r="D8455" t="inlineStr">
        <is>
          <t>Befüworten Sie den geplanten Ausbau des Luzerner Bahnhofs (Projekt "Tiefbahnhof Luzern" unter anderem mit einem Tunnel zwischen Ebikon und Luzern)?</t>
        </is>
      </c>
      <c r="E8455" t="inlineStr">
        <is>
          <t>Standard-4</t>
        </is>
      </c>
      <c r="F8455" t="n">
        <v>14</v>
      </c>
      <c r="G8455" t="inlineStr">
        <is>
          <t>Verkehr</t>
        </is>
      </c>
      <c r="H8455" t="inlineStr">
        <is>
          <t>Q04723</t>
        </is>
      </c>
      <c r="I8455" t="inlineStr">
        <is>
          <t>de</t>
        </is>
      </c>
      <c r="J8455" t="b">
        <v>1</v>
      </c>
      <c r="K8455" t="inlineStr">
        <is>
          <t>18ef95b08131f02a45a40765950077a5</t>
        </is>
      </c>
      <c r="L8455" t="inlineStr">
        <is>
          <t>18ef95b08131f02a45a40765950077a5</t>
        </is>
      </c>
      <c r="M8455" t="n">
        <v>725</v>
      </c>
      <c r="N8455" t="n">
        <v>725</v>
      </c>
    </row>
    <row r="8456">
      <c r="A8456" t="n">
        <v>96</v>
      </c>
      <c r="B8456" t="n">
        <v>2015</v>
      </c>
      <c r="C8456" t="n">
        <v>1211</v>
      </c>
      <c r="D8456" t="inlineStr">
        <is>
          <t>Befüworten Sie den geplanten Ausbau des Luzerner Bahnhofs (Projekt "Tiefbahnhof Luzern" unter anderem mit einem Tunnel zwischen Ebikon und Luzern)?</t>
        </is>
      </c>
      <c r="E8456" t="inlineStr">
        <is>
          <t>Standard-4</t>
        </is>
      </c>
      <c r="F8456" t="n">
        <v>14</v>
      </c>
      <c r="G8456" t="inlineStr">
        <is>
          <t>Verkehr</t>
        </is>
      </c>
      <c r="H8456" t="inlineStr">
        <is>
          <t>Q07341</t>
        </is>
      </c>
      <c r="I8456" t="inlineStr">
        <is>
          <t>de</t>
        </is>
      </c>
      <c r="J8456" t="b">
        <v>1</v>
      </c>
      <c r="K8456" t="inlineStr">
        <is>
          <t>18ef95b08131f02a45a40765950077a5</t>
        </is>
      </c>
      <c r="L8456" t="inlineStr">
        <is>
          <t>18ef95b08131f02a45a40765950077a5</t>
        </is>
      </c>
      <c r="M8456" t="n">
        <v>725</v>
      </c>
      <c r="N8456" t="n">
        <v>725</v>
      </c>
    </row>
    <row r="8458">
      <c r="A8458" s="1">
        <f>== Cluster 723 – 2 Fragen – alle Fragen identisch ===</f>
        <v/>
      </c>
      <c r="B8458" s="1" t="n"/>
      <c r="C8458" s="1" t="n"/>
      <c r="D8458" s="1" t="n"/>
      <c r="E8458" s="1" t="n"/>
      <c r="F8458" s="1" t="n"/>
      <c r="G8458" s="1" t="n"/>
      <c r="H8458" s="1" t="n"/>
      <c r="I8458" s="1" t="n"/>
      <c r="J8458" s="1" t="n"/>
      <c r="K8458" s="1" t="n"/>
      <c r="L8458" s="1" t="n"/>
      <c r="M8458" s="1" t="n"/>
      <c r="N8458" s="1" t="n"/>
    </row>
    <row r="8459">
      <c r="A8459" t="inlineStr">
        <is>
          <t>ID_Wahl</t>
        </is>
      </c>
      <c r="B8459" t="inlineStr">
        <is>
          <t>Datum</t>
        </is>
      </c>
      <c r="C8459" t="inlineStr">
        <is>
          <t>Frage_ID</t>
        </is>
      </c>
      <c r="D8459" t="inlineStr">
        <is>
          <t>Frage_Text</t>
        </is>
      </c>
      <c r="E8459" t="inlineStr">
        <is>
          <t>Frage_Typ</t>
        </is>
      </c>
      <c r="F8459" t="inlineStr">
        <is>
          <t>Bereich_ID</t>
        </is>
      </c>
      <c r="G8459" t="inlineStr">
        <is>
          <t>Bereich</t>
        </is>
      </c>
      <c r="H8459" t="inlineStr">
        <is>
          <t>ID_gesamt</t>
        </is>
      </c>
      <c r="I8459" t="inlineStr">
        <is>
          <t>Sprache</t>
        </is>
      </c>
      <c r="J8459" t="inlineStr">
        <is>
          <t>Duplikat</t>
        </is>
      </c>
      <c r="K8459" t="inlineStr">
        <is>
          <t>Frage_Hash</t>
        </is>
      </c>
      <c r="L8459" t="inlineStr">
        <is>
          <t>Duplikat_Gruppe</t>
        </is>
      </c>
      <c r="M8459" t="inlineStr">
        <is>
          <t>Cluster_Duplikate</t>
        </is>
      </c>
      <c r="N8459" t="inlineStr">
        <is>
          <t>Cluster_Final</t>
        </is>
      </c>
    </row>
    <row r="8460">
      <c r="A8460" t="n">
        <v>96</v>
      </c>
      <c r="B8460" t="n">
        <v>2015</v>
      </c>
      <c r="C8460" t="n">
        <v>1207</v>
      </c>
      <c r="D8460" t="inlineStr">
        <is>
          <t>Die kantonale Volksinitiative "Energiezukunft Luzern" fordert, dass der Anteil an erneuerbaren Energien im Kanton Luzern bis 2030 gegenüber heute verdoppelt wird (insbesondere durch Förderung von Solarenergie). Befürworten Sie dies?</t>
        </is>
      </c>
      <c r="E8460" t="inlineStr">
        <is>
          <t>Standard-4</t>
        </is>
      </c>
      <c r="F8460" t="n">
        <v>13</v>
      </c>
      <c r="G8460" t="inlineStr">
        <is>
          <t>Umweltschutz &amp; Landwirtschaft</t>
        </is>
      </c>
      <c r="H8460" t="inlineStr">
        <is>
          <t>Q04719</t>
        </is>
      </c>
      <c r="I8460" t="inlineStr">
        <is>
          <t>de</t>
        </is>
      </c>
      <c r="J8460" t="b">
        <v>1</v>
      </c>
      <c r="K8460" t="inlineStr">
        <is>
          <t>e6b333f67a71bb9442d80a0b8f806c90</t>
        </is>
      </c>
      <c r="L8460" t="inlineStr">
        <is>
          <t>e6b333f67a71bb9442d80a0b8f806c90</t>
        </is>
      </c>
      <c r="M8460" t="n">
        <v>723</v>
      </c>
      <c r="N8460" t="n">
        <v>723</v>
      </c>
    </row>
    <row r="8461">
      <c r="A8461" t="n">
        <v>96</v>
      </c>
      <c r="B8461" t="n">
        <v>2015</v>
      </c>
      <c r="C8461" t="n">
        <v>1207</v>
      </c>
      <c r="D8461" t="inlineStr">
        <is>
          <t>Die kantonale Volksinitiative "Energiezukunft Luzern" fordert, dass der Anteil an erneuerbaren Energien im Kanton Luzern bis 2030 gegenüber heute verdoppelt wird (insbesondere durch Förderung von Solarenergie). Befürworten Sie dies?</t>
        </is>
      </c>
      <c r="E8461" t="inlineStr">
        <is>
          <t>Standard-4</t>
        </is>
      </c>
      <c r="F8461" t="n">
        <v>13</v>
      </c>
      <c r="G8461" t="inlineStr">
        <is>
          <t>Umweltschutz &amp; Landwirtschaft</t>
        </is>
      </c>
      <c r="H8461" t="inlineStr">
        <is>
          <t>Q07337</t>
        </is>
      </c>
      <c r="I8461" t="inlineStr">
        <is>
          <t>de</t>
        </is>
      </c>
      <c r="J8461" t="b">
        <v>1</v>
      </c>
      <c r="K8461" t="inlineStr">
        <is>
          <t>e6b333f67a71bb9442d80a0b8f806c90</t>
        </is>
      </c>
      <c r="L8461" t="inlineStr">
        <is>
          <t>e6b333f67a71bb9442d80a0b8f806c90</t>
        </is>
      </c>
      <c r="M8461" t="n">
        <v>723</v>
      </c>
      <c r="N8461" t="n">
        <v>723</v>
      </c>
    </row>
    <row r="8463">
      <c r="A8463" s="1">
        <f>== Cluster 722 – 2 Fragen – alle Fragen identisch ===</f>
        <v/>
      </c>
      <c r="B8463" s="1" t="n"/>
      <c r="C8463" s="1" t="n"/>
      <c r="D8463" s="1" t="n"/>
      <c r="E8463" s="1" t="n"/>
      <c r="F8463" s="1" t="n"/>
      <c r="G8463" s="1" t="n"/>
      <c r="H8463" s="1" t="n"/>
      <c r="I8463" s="1" t="n"/>
      <c r="J8463" s="1" t="n"/>
      <c r="K8463" s="1" t="n"/>
      <c r="L8463" s="1" t="n"/>
      <c r="M8463" s="1" t="n"/>
      <c r="N8463" s="1" t="n"/>
    </row>
    <row r="8464">
      <c r="A8464" t="inlineStr">
        <is>
          <t>ID_Wahl</t>
        </is>
      </c>
      <c r="B8464" t="inlineStr">
        <is>
          <t>Datum</t>
        </is>
      </c>
      <c r="C8464" t="inlineStr">
        <is>
          <t>Frage_ID</t>
        </is>
      </c>
      <c r="D8464" t="inlineStr">
        <is>
          <t>Frage_Text</t>
        </is>
      </c>
      <c r="E8464" t="inlineStr">
        <is>
          <t>Frage_Typ</t>
        </is>
      </c>
      <c r="F8464" t="inlineStr">
        <is>
          <t>Bereich_ID</t>
        </is>
      </c>
      <c r="G8464" t="inlineStr">
        <is>
          <t>Bereich</t>
        </is>
      </c>
      <c r="H8464" t="inlineStr">
        <is>
          <t>ID_gesamt</t>
        </is>
      </c>
      <c r="I8464" t="inlineStr">
        <is>
          <t>Sprache</t>
        </is>
      </c>
      <c r="J8464" t="inlineStr">
        <is>
          <t>Duplikat</t>
        </is>
      </c>
      <c r="K8464" t="inlineStr">
        <is>
          <t>Frage_Hash</t>
        </is>
      </c>
      <c r="L8464" t="inlineStr">
        <is>
          <t>Duplikat_Gruppe</t>
        </is>
      </c>
      <c r="M8464" t="inlineStr">
        <is>
          <t>Cluster_Duplikate</t>
        </is>
      </c>
      <c r="N8464" t="inlineStr">
        <is>
          <t>Cluster_Final</t>
        </is>
      </c>
    </row>
    <row r="8465">
      <c r="A8465" t="n">
        <v>96</v>
      </c>
      <c r="B8465" t="n">
        <v>2015</v>
      </c>
      <c r="C8465" t="n">
        <v>1181</v>
      </c>
      <c r="D8465" t="inlineStr">
        <is>
          <t>Soll der Kanton Luzern Kurzaufenthalter aus der EU in jedem Fall vom Sozialhilfebezug ausschliessen?</t>
        </is>
      </c>
      <c r="E8465" t="inlineStr">
        <is>
          <t>Standard-4</t>
        </is>
      </c>
      <c r="F8465" t="n">
        <v>12</v>
      </c>
      <c r="G8465" t="inlineStr">
        <is>
          <t>Sozialstaat &amp; Familie</t>
        </is>
      </c>
      <c r="H8465" t="inlineStr">
        <is>
          <t>Q04718</t>
        </is>
      </c>
      <c r="I8465" t="inlineStr">
        <is>
          <t>de</t>
        </is>
      </c>
      <c r="J8465" t="b">
        <v>1</v>
      </c>
      <c r="K8465" t="inlineStr">
        <is>
          <t>6cbcc09012441442e4df1cba6da11bd3</t>
        </is>
      </c>
      <c r="L8465" t="inlineStr">
        <is>
          <t>6cbcc09012441442e4df1cba6da11bd3</t>
        </is>
      </c>
      <c r="M8465" t="n">
        <v>722</v>
      </c>
      <c r="N8465" t="n">
        <v>722</v>
      </c>
    </row>
    <row r="8466">
      <c r="A8466" t="n">
        <v>96</v>
      </c>
      <c r="B8466" t="n">
        <v>2015</v>
      </c>
      <c r="C8466" t="n">
        <v>1181</v>
      </c>
      <c r="D8466" t="inlineStr">
        <is>
          <t>Soll der Kanton Luzern Kurzaufenthalter aus der EU in jedem Fall vom Sozialhilfebezug ausschliessen?</t>
        </is>
      </c>
      <c r="E8466" t="inlineStr">
        <is>
          <t>Standard-4</t>
        </is>
      </c>
      <c r="F8466" t="n">
        <v>12</v>
      </c>
      <c r="G8466" t="inlineStr">
        <is>
          <t>Sozialstaat &amp; Familie</t>
        </is>
      </c>
      <c r="H8466" t="inlineStr">
        <is>
          <t>Q07336</t>
        </is>
      </c>
      <c r="I8466" t="inlineStr">
        <is>
          <t>de</t>
        </is>
      </c>
      <c r="J8466" t="b">
        <v>1</v>
      </c>
      <c r="K8466" t="inlineStr">
        <is>
          <t>6cbcc09012441442e4df1cba6da11bd3</t>
        </is>
      </c>
      <c r="L8466" t="inlineStr">
        <is>
          <t>6cbcc09012441442e4df1cba6da11bd3</t>
        </is>
      </c>
      <c r="M8466" t="n">
        <v>722</v>
      </c>
      <c r="N8466" t="n">
        <v>722</v>
      </c>
    </row>
    <row r="8468">
      <c r="A8468" s="1">
        <f>== Cluster 721 – 2 Fragen – alle Fragen identisch ===</f>
        <v/>
      </c>
      <c r="B8468" s="1" t="n"/>
      <c r="C8468" s="1" t="n"/>
      <c r="D8468" s="1" t="n"/>
      <c r="E8468" s="1" t="n"/>
      <c r="F8468" s="1" t="n"/>
      <c r="G8468" s="1" t="n"/>
      <c r="H8468" s="1" t="n"/>
      <c r="I8468" s="1" t="n"/>
      <c r="J8468" s="1" t="n"/>
      <c r="K8468" s="1" t="n"/>
      <c r="L8468" s="1" t="n"/>
      <c r="M8468" s="1" t="n"/>
      <c r="N8468" s="1" t="n"/>
    </row>
    <row r="8469">
      <c r="A8469" t="inlineStr">
        <is>
          <t>ID_Wahl</t>
        </is>
      </c>
      <c r="B8469" t="inlineStr">
        <is>
          <t>Datum</t>
        </is>
      </c>
      <c r="C8469" t="inlineStr">
        <is>
          <t>Frage_ID</t>
        </is>
      </c>
      <c r="D8469" t="inlineStr">
        <is>
          <t>Frage_Text</t>
        </is>
      </c>
      <c r="E8469" t="inlineStr">
        <is>
          <t>Frage_Typ</t>
        </is>
      </c>
      <c r="F8469" t="inlineStr">
        <is>
          <t>Bereich_ID</t>
        </is>
      </c>
      <c r="G8469" t="inlineStr">
        <is>
          <t>Bereich</t>
        </is>
      </c>
      <c r="H8469" t="inlineStr">
        <is>
          <t>ID_gesamt</t>
        </is>
      </c>
      <c r="I8469" t="inlineStr">
        <is>
          <t>Sprache</t>
        </is>
      </c>
      <c r="J8469" t="inlineStr">
        <is>
          <t>Duplikat</t>
        </is>
      </c>
      <c r="K8469" t="inlineStr">
        <is>
          <t>Frage_Hash</t>
        </is>
      </c>
      <c r="L8469" t="inlineStr">
        <is>
          <t>Duplikat_Gruppe</t>
        </is>
      </c>
      <c r="M8469" t="inlineStr">
        <is>
          <t>Cluster_Duplikate</t>
        </is>
      </c>
      <c r="N8469" t="inlineStr">
        <is>
          <t>Cluster_Final</t>
        </is>
      </c>
    </row>
    <row r="8470">
      <c r="A8470" t="n">
        <v>96</v>
      </c>
      <c r="B8470" t="n">
        <v>2015</v>
      </c>
      <c r="C8470" t="n">
        <v>1178</v>
      </c>
      <c r="D8470" t="inlineStr">
        <is>
          <t>Sollen im Kanton Luzern die Kompetenzen der Kindes- und Erwachsenenschutzbehörde (Kesb) wieder vermehrt den Gemeinden übertragen werden?</t>
        </is>
      </c>
      <c r="E8470" t="inlineStr">
        <is>
          <t>Standard-4</t>
        </is>
      </c>
      <c r="F8470" t="n">
        <v>12</v>
      </c>
      <c r="G8470" t="inlineStr">
        <is>
          <t>Sozialstaat &amp; Familie</t>
        </is>
      </c>
      <c r="H8470" t="inlineStr">
        <is>
          <t>Q04716</t>
        </is>
      </c>
      <c r="I8470" t="inlineStr">
        <is>
          <t>de</t>
        </is>
      </c>
      <c r="J8470" t="b">
        <v>1</v>
      </c>
      <c r="K8470" t="inlineStr">
        <is>
          <t>11191c740d8d33460e1c61fd125c4db0</t>
        </is>
      </c>
      <c r="L8470" t="inlineStr">
        <is>
          <t>11191c740d8d33460e1c61fd125c4db0</t>
        </is>
      </c>
      <c r="M8470" t="n">
        <v>721</v>
      </c>
      <c r="N8470" t="n">
        <v>721</v>
      </c>
    </row>
    <row r="8471">
      <c r="A8471" t="n">
        <v>96</v>
      </c>
      <c r="B8471" t="n">
        <v>2015</v>
      </c>
      <c r="C8471" t="n">
        <v>1178</v>
      </c>
      <c r="D8471" t="inlineStr">
        <is>
          <t>Sollen im Kanton Luzern die Kompetenzen der Kindes- und Erwachsenenschutzbehörde (Kesb) wieder vermehrt den Gemeinden übertragen werden?</t>
        </is>
      </c>
      <c r="E8471" t="inlineStr">
        <is>
          <t>Standard-4</t>
        </is>
      </c>
      <c r="F8471" t="n">
        <v>12</v>
      </c>
      <c r="G8471" t="inlineStr">
        <is>
          <t>Sozialstaat &amp; Familie</t>
        </is>
      </c>
      <c r="H8471" t="inlineStr">
        <is>
          <t>Q07334</t>
        </is>
      </c>
      <c r="I8471" t="inlineStr">
        <is>
          <t>de</t>
        </is>
      </c>
      <c r="J8471" t="b">
        <v>1</v>
      </c>
      <c r="K8471" t="inlineStr">
        <is>
          <t>11191c740d8d33460e1c61fd125c4db0</t>
        </is>
      </c>
      <c r="L8471" t="inlineStr">
        <is>
          <t>11191c740d8d33460e1c61fd125c4db0</t>
        </is>
      </c>
      <c r="M8471" t="n">
        <v>721</v>
      </c>
      <c r="N8471" t="n">
        <v>721</v>
      </c>
    </row>
    <row r="8473">
      <c r="A8473" s="1">
        <f>== Cluster 719 – 2 Fragen – alle Fragen identisch ===</f>
        <v/>
      </c>
      <c r="B8473" s="1" t="n"/>
      <c r="C8473" s="1" t="n"/>
      <c r="D8473" s="1" t="n"/>
      <c r="E8473" s="1" t="n"/>
      <c r="F8473" s="1" t="n"/>
      <c r="G8473" s="1" t="n"/>
      <c r="H8473" s="1" t="n"/>
      <c r="I8473" s="1" t="n"/>
      <c r="J8473" s="1" t="n"/>
      <c r="K8473" s="1" t="n"/>
      <c r="L8473" s="1" t="n"/>
      <c r="M8473" s="1" t="n"/>
      <c r="N8473" s="1" t="n"/>
    </row>
    <row r="8474">
      <c r="A8474" t="inlineStr">
        <is>
          <t>ID_Wahl</t>
        </is>
      </c>
      <c r="B8474" t="inlineStr">
        <is>
          <t>Datum</t>
        </is>
      </c>
      <c r="C8474" t="inlineStr">
        <is>
          <t>Frage_ID</t>
        </is>
      </c>
      <c r="D8474" t="inlineStr">
        <is>
          <t>Frage_Text</t>
        </is>
      </c>
      <c r="E8474" t="inlineStr">
        <is>
          <t>Frage_Typ</t>
        </is>
      </c>
      <c r="F8474" t="inlineStr">
        <is>
          <t>Bereich_ID</t>
        </is>
      </c>
      <c r="G8474" t="inlineStr">
        <is>
          <t>Bereich</t>
        </is>
      </c>
      <c r="H8474" t="inlineStr">
        <is>
          <t>ID_gesamt</t>
        </is>
      </c>
      <c r="I8474" t="inlineStr">
        <is>
          <t>Sprache</t>
        </is>
      </c>
      <c r="J8474" t="inlineStr">
        <is>
          <t>Duplikat</t>
        </is>
      </c>
      <c r="K8474" t="inlineStr">
        <is>
          <t>Frage_Hash</t>
        </is>
      </c>
      <c r="L8474" t="inlineStr">
        <is>
          <t>Duplikat_Gruppe</t>
        </is>
      </c>
      <c r="M8474" t="inlineStr">
        <is>
          <t>Cluster_Duplikate</t>
        </is>
      </c>
      <c r="N8474" t="inlineStr">
        <is>
          <t>Cluster_Final</t>
        </is>
      </c>
    </row>
    <row r="8475">
      <c r="A8475" t="n">
        <v>96</v>
      </c>
      <c r="B8475" t="n">
        <v>2015</v>
      </c>
      <c r="C8475" t="n">
        <v>1176</v>
      </c>
      <c r="D8475" t="inlineStr">
        <is>
          <t>Soll sich der Kanton Luzern stärker für den gemeinnützigen Wohnungsbau engagieren (z.B. mittels finanziellen Anreizen oder raumplanerischen Auflagen bei Neueinzonungen und Umzonungen)?</t>
        </is>
      </c>
      <c r="E8475" t="inlineStr">
        <is>
          <t>Standard-4</t>
        </is>
      </c>
      <c r="F8475" t="n">
        <v>12</v>
      </c>
      <c r="G8475" t="inlineStr">
        <is>
          <t>Sozialstaat &amp; Familie</t>
        </is>
      </c>
      <c r="H8475" t="inlineStr">
        <is>
          <t>Q04713</t>
        </is>
      </c>
      <c r="I8475" t="inlineStr">
        <is>
          <t>de</t>
        </is>
      </c>
      <c r="J8475" t="b">
        <v>1</v>
      </c>
      <c r="K8475" t="inlineStr">
        <is>
          <t>29317599cd5d981476b06c9036f8becb</t>
        </is>
      </c>
      <c r="L8475" t="inlineStr">
        <is>
          <t>29317599cd5d981476b06c9036f8becb</t>
        </is>
      </c>
      <c r="M8475" t="n">
        <v>719</v>
      </c>
      <c r="N8475" t="n">
        <v>719</v>
      </c>
    </row>
    <row r="8476">
      <c r="A8476" t="n">
        <v>96</v>
      </c>
      <c r="B8476" t="n">
        <v>2015</v>
      </c>
      <c r="C8476" t="n">
        <v>1176</v>
      </c>
      <c r="D8476" t="inlineStr">
        <is>
          <t>Soll sich der Kanton Luzern stärker für den gemeinnützigen Wohnungsbau engagieren (z.B. mittels finanziellen Anreizen oder raumplanerischen Auflagen bei Neueinzonungen und Umzonungen)?</t>
        </is>
      </c>
      <c r="E8476" t="inlineStr">
        <is>
          <t>Standard-4</t>
        </is>
      </c>
      <c r="F8476" t="n">
        <v>12</v>
      </c>
      <c r="G8476" t="inlineStr">
        <is>
          <t>Sozialstaat &amp; Familie</t>
        </is>
      </c>
      <c r="H8476" t="inlineStr">
        <is>
          <t>Q07331</t>
        </is>
      </c>
      <c r="I8476" t="inlineStr">
        <is>
          <t>de</t>
        </is>
      </c>
      <c r="J8476" t="b">
        <v>1</v>
      </c>
      <c r="K8476" t="inlineStr">
        <is>
          <t>29317599cd5d981476b06c9036f8becb</t>
        </is>
      </c>
      <c r="L8476" t="inlineStr">
        <is>
          <t>29317599cd5d981476b06c9036f8becb</t>
        </is>
      </c>
      <c r="M8476" t="n">
        <v>719</v>
      </c>
      <c r="N8476" t="n">
        <v>719</v>
      </c>
    </row>
    <row r="8478">
      <c r="A8478" s="1">
        <f>== Cluster 717 – 2 Fragen – alle Fragen identisch ===</f>
        <v/>
      </c>
      <c r="B8478" s="1" t="n"/>
      <c r="C8478" s="1" t="n"/>
      <c r="D8478" s="1" t="n"/>
      <c r="E8478" s="1" t="n"/>
      <c r="F8478" s="1" t="n"/>
      <c r="G8478" s="1" t="n"/>
      <c r="H8478" s="1" t="n"/>
      <c r="I8478" s="1" t="n"/>
      <c r="J8478" s="1" t="n"/>
      <c r="K8478" s="1" t="n"/>
      <c r="L8478" s="1" t="n"/>
      <c r="M8478" s="1" t="n"/>
      <c r="N8478" s="1" t="n"/>
    </row>
    <row r="8479">
      <c r="A8479" t="inlineStr">
        <is>
          <t>ID_Wahl</t>
        </is>
      </c>
      <c r="B8479" t="inlineStr">
        <is>
          <t>Datum</t>
        </is>
      </c>
      <c r="C8479" t="inlineStr">
        <is>
          <t>Frage_ID</t>
        </is>
      </c>
      <c r="D8479" t="inlineStr">
        <is>
          <t>Frage_Text</t>
        </is>
      </c>
      <c r="E8479" t="inlineStr">
        <is>
          <t>Frage_Typ</t>
        </is>
      </c>
      <c r="F8479" t="inlineStr">
        <is>
          <t>Bereich_ID</t>
        </is>
      </c>
      <c r="G8479" t="inlineStr">
        <is>
          <t>Bereich</t>
        </is>
      </c>
      <c r="H8479" t="inlineStr">
        <is>
          <t>ID_gesamt</t>
        </is>
      </c>
      <c r="I8479" t="inlineStr">
        <is>
          <t>Sprache</t>
        </is>
      </c>
      <c r="J8479" t="inlineStr">
        <is>
          <t>Duplikat</t>
        </is>
      </c>
      <c r="K8479" t="inlineStr">
        <is>
          <t>Frage_Hash</t>
        </is>
      </c>
      <c r="L8479" t="inlineStr">
        <is>
          <t>Duplikat_Gruppe</t>
        </is>
      </c>
      <c r="M8479" t="inlineStr">
        <is>
          <t>Cluster_Duplikate</t>
        </is>
      </c>
      <c r="N8479" t="inlineStr">
        <is>
          <t>Cluster_Final</t>
        </is>
      </c>
    </row>
    <row r="8480">
      <c r="A8480" t="n">
        <v>96</v>
      </c>
      <c r="B8480" t="n">
        <v>2015</v>
      </c>
      <c r="C8480" t="n">
        <v>1218</v>
      </c>
      <c r="D8480" t="inlineStr">
        <is>
          <t>Soll das Stimmrechtsalter im Kanton Luzern auf 16 Jahre gesenkt werden?</t>
        </is>
      </c>
      <c r="E8480" t="inlineStr">
        <is>
          <t>Standard-4</t>
        </is>
      </c>
      <c r="F8480" t="n">
        <v>10</v>
      </c>
      <c r="G8480" t="inlineStr">
        <is>
          <t>Politisches System</t>
        </is>
      </c>
      <c r="H8480" t="inlineStr">
        <is>
          <t>Q04711</t>
        </is>
      </c>
      <c r="I8480" t="inlineStr">
        <is>
          <t>de</t>
        </is>
      </c>
      <c r="J8480" t="b">
        <v>1</v>
      </c>
      <c r="K8480" t="inlineStr">
        <is>
          <t>0f949f5000b4ffa5c3ee0084dcb4faec</t>
        </is>
      </c>
      <c r="L8480" t="inlineStr">
        <is>
          <t>0f949f5000b4ffa5c3ee0084dcb4faec</t>
        </is>
      </c>
      <c r="M8480" t="n">
        <v>717</v>
      </c>
      <c r="N8480" t="n">
        <v>717</v>
      </c>
    </row>
    <row r="8481">
      <c r="A8481" t="n">
        <v>96</v>
      </c>
      <c r="B8481" t="n">
        <v>2015</v>
      </c>
      <c r="C8481" t="n">
        <v>1218</v>
      </c>
      <c r="D8481" t="inlineStr">
        <is>
          <t>Soll das Stimmrechtsalter im Kanton Luzern auf 16 Jahre gesenkt werden?</t>
        </is>
      </c>
      <c r="E8481" t="inlineStr">
        <is>
          <t>Standard-4</t>
        </is>
      </c>
      <c r="F8481" t="n">
        <v>10</v>
      </c>
      <c r="G8481" t="inlineStr">
        <is>
          <t>Politisches System</t>
        </is>
      </c>
      <c r="H8481" t="inlineStr">
        <is>
          <t>Q07328</t>
        </is>
      </c>
      <c r="I8481" t="inlineStr">
        <is>
          <t>de</t>
        </is>
      </c>
      <c r="J8481" t="b">
        <v>1</v>
      </c>
      <c r="K8481" t="inlineStr">
        <is>
          <t>0f949f5000b4ffa5c3ee0084dcb4faec</t>
        </is>
      </c>
      <c r="L8481" t="inlineStr">
        <is>
          <t>0f949f5000b4ffa5c3ee0084dcb4faec</t>
        </is>
      </c>
      <c r="M8481" t="n">
        <v>717</v>
      </c>
      <c r="N8481" t="n">
        <v>717</v>
      </c>
    </row>
    <row r="8483">
      <c r="A8483" s="1">
        <f>== Cluster 716 – 2 Fragen – alle Fragen identisch ===</f>
        <v/>
      </c>
      <c r="B8483" s="1" t="n"/>
      <c r="C8483" s="1" t="n"/>
      <c r="D8483" s="1" t="n"/>
      <c r="E8483" s="1" t="n"/>
      <c r="F8483" s="1" t="n"/>
      <c r="G8483" s="1" t="n"/>
      <c r="H8483" s="1" t="n"/>
      <c r="I8483" s="1" t="n"/>
      <c r="J8483" s="1" t="n"/>
      <c r="K8483" s="1" t="n"/>
      <c r="L8483" s="1" t="n"/>
      <c r="M8483" s="1" t="n"/>
      <c r="N8483" s="1" t="n"/>
    </row>
    <row r="8484">
      <c r="A8484" t="inlineStr">
        <is>
          <t>ID_Wahl</t>
        </is>
      </c>
      <c r="B8484" t="inlineStr">
        <is>
          <t>Datum</t>
        </is>
      </c>
      <c r="C8484" t="inlineStr">
        <is>
          <t>Frage_ID</t>
        </is>
      </c>
      <c r="D8484" t="inlineStr">
        <is>
          <t>Frage_Text</t>
        </is>
      </c>
      <c r="E8484" t="inlineStr">
        <is>
          <t>Frage_Typ</t>
        </is>
      </c>
      <c r="F8484" t="inlineStr">
        <is>
          <t>Bereich_ID</t>
        </is>
      </c>
      <c r="G8484" t="inlineStr">
        <is>
          <t>Bereich</t>
        </is>
      </c>
      <c r="H8484" t="inlineStr">
        <is>
          <t>ID_gesamt</t>
        </is>
      </c>
      <c r="I8484" t="inlineStr">
        <is>
          <t>Sprache</t>
        </is>
      </c>
      <c r="J8484" t="inlineStr">
        <is>
          <t>Duplikat</t>
        </is>
      </c>
      <c r="K8484" t="inlineStr">
        <is>
          <t>Frage_Hash</t>
        </is>
      </c>
      <c r="L8484" t="inlineStr">
        <is>
          <t>Duplikat_Gruppe</t>
        </is>
      </c>
      <c r="M8484" t="inlineStr">
        <is>
          <t>Cluster_Duplikate</t>
        </is>
      </c>
      <c r="N8484" t="inlineStr">
        <is>
          <t>Cluster_Final</t>
        </is>
      </c>
    </row>
    <row r="8485">
      <c r="A8485" t="n">
        <v>96</v>
      </c>
      <c r="B8485" t="n">
        <v>2015</v>
      </c>
      <c r="C8485" t="n">
        <v>1219</v>
      </c>
      <c r="D8485" t="inlineStr">
        <is>
          <t>Soll der Kanton Luzern die finanziellen Anreize für Gemeindefusionen erhöhen?</t>
        </is>
      </c>
      <c r="E8485" t="inlineStr">
        <is>
          <t>Standard-4</t>
        </is>
      </c>
      <c r="F8485" t="n">
        <v>10</v>
      </c>
      <c r="G8485" t="inlineStr">
        <is>
          <t>Politisches System</t>
        </is>
      </c>
      <c r="H8485" t="inlineStr">
        <is>
          <t>Q04710</t>
        </is>
      </c>
      <c r="I8485" t="inlineStr">
        <is>
          <t>de</t>
        </is>
      </c>
      <c r="J8485" t="b">
        <v>1</v>
      </c>
      <c r="K8485" t="inlineStr">
        <is>
          <t>afed0c5d10153d4320d6e3d0fc432474</t>
        </is>
      </c>
      <c r="L8485" t="inlineStr">
        <is>
          <t>afed0c5d10153d4320d6e3d0fc432474</t>
        </is>
      </c>
      <c r="M8485" t="n">
        <v>716</v>
      </c>
      <c r="N8485" t="n">
        <v>716</v>
      </c>
    </row>
    <row r="8486">
      <c r="A8486" t="n">
        <v>96</v>
      </c>
      <c r="B8486" t="n">
        <v>2015</v>
      </c>
      <c r="C8486" t="n">
        <v>1219</v>
      </c>
      <c r="D8486" t="inlineStr">
        <is>
          <t>Soll der Kanton Luzern die finanziellen Anreize für Gemeindefusionen erhöhen?</t>
        </is>
      </c>
      <c r="E8486" t="inlineStr">
        <is>
          <t>Standard-4</t>
        </is>
      </c>
      <c r="F8486" t="n">
        <v>10</v>
      </c>
      <c r="G8486" t="inlineStr">
        <is>
          <t>Politisches System</t>
        </is>
      </c>
      <c r="H8486" t="inlineStr">
        <is>
          <t>Q07327</t>
        </is>
      </c>
      <c r="I8486" t="inlineStr">
        <is>
          <t>de</t>
        </is>
      </c>
      <c r="J8486" t="b">
        <v>1</v>
      </c>
      <c r="K8486" t="inlineStr">
        <is>
          <t>afed0c5d10153d4320d6e3d0fc432474</t>
        </is>
      </c>
      <c r="L8486" t="inlineStr">
        <is>
          <t>afed0c5d10153d4320d6e3d0fc432474</t>
        </is>
      </c>
      <c r="M8486" t="n">
        <v>716</v>
      </c>
      <c r="N8486" t="n">
        <v>716</v>
      </c>
    </row>
    <row r="8488">
      <c r="A8488" s="1">
        <f>== Cluster 715 – 2 Fragen – alle Fragen identisch ===</f>
        <v/>
      </c>
      <c r="B8488" s="1" t="n"/>
      <c r="C8488" s="1" t="n"/>
      <c r="D8488" s="1" t="n"/>
      <c r="E8488" s="1" t="n"/>
      <c r="F8488" s="1" t="n"/>
      <c r="G8488" s="1" t="n"/>
      <c r="H8488" s="1" t="n"/>
      <c r="I8488" s="1" t="n"/>
      <c r="J8488" s="1" t="n"/>
      <c r="K8488" s="1" t="n"/>
      <c r="L8488" s="1" t="n"/>
      <c r="M8488" s="1" t="n"/>
      <c r="N8488" s="1" t="n"/>
    </row>
    <row r="8489">
      <c r="A8489" t="inlineStr">
        <is>
          <t>ID_Wahl</t>
        </is>
      </c>
      <c r="B8489" t="inlineStr">
        <is>
          <t>Datum</t>
        </is>
      </c>
      <c r="C8489" t="inlineStr">
        <is>
          <t>Frage_ID</t>
        </is>
      </c>
      <c r="D8489" t="inlineStr">
        <is>
          <t>Frage_Text</t>
        </is>
      </c>
      <c r="E8489" t="inlineStr">
        <is>
          <t>Frage_Typ</t>
        </is>
      </c>
      <c r="F8489" t="inlineStr">
        <is>
          <t>Bereich_ID</t>
        </is>
      </c>
      <c r="G8489" t="inlineStr">
        <is>
          <t>Bereich</t>
        </is>
      </c>
      <c r="H8489" t="inlineStr">
        <is>
          <t>ID_gesamt</t>
        </is>
      </c>
      <c r="I8489" t="inlineStr">
        <is>
          <t>Sprache</t>
        </is>
      </c>
      <c r="J8489" t="inlineStr">
        <is>
          <t>Duplikat</t>
        </is>
      </c>
      <c r="K8489" t="inlineStr">
        <is>
          <t>Frage_Hash</t>
        </is>
      </c>
      <c r="L8489" t="inlineStr">
        <is>
          <t>Duplikat_Gruppe</t>
        </is>
      </c>
      <c r="M8489" t="inlineStr">
        <is>
          <t>Cluster_Duplikate</t>
        </is>
      </c>
      <c r="N8489" t="inlineStr">
        <is>
          <t>Cluster_Final</t>
        </is>
      </c>
    </row>
    <row r="8490">
      <c r="A8490" t="n">
        <v>96</v>
      </c>
      <c r="B8490" t="n">
        <v>2015</v>
      </c>
      <c r="C8490" t="n">
        <v>1188</v>
      </c>
      <c r="D8490" t="inlineStr">
        <is>
          <t>Sollen die Gemeinden bei der Standortsuche von Asylzentren ein stärkeres Mitspracherecht erhalten?</t>
        </is>
      </c>
      <c r="E8490" t="inlineStr">
        <is>
          <t>Standard-4</t>
        </is>
      </c>
      <c r="F8490" t="n">
        <v>9</v>
      </c>
      <c r="G8490" t="inlineStr">
        <is>
          <t>Migration &amp; Integration</t>
        </is>
      </c>
      <c r="H8490" t="inlineStr">
        <is>
          <t>Q04708</t>
        </is>
      </c>
      <c r="I8490" t="inlineStr">
        <is>
          <t>de</t>
        </is>
      </c>
      <c r="J8490" t="b">
        <v>1</v>
      </c>
      <c r="K8490" t="inlineStr">
        <is>
          <t>76abdc8959de1d88851dc2beb39375bd</t>
        </is>
      </c>
      <c r="L8490" t="inlineStr">
        <is>
          <t>76abdc8959de1d88851dc2beb39375bd</t>
        </is>
      </c>
      <c r="M8490" t="n">
        <v>715</v>
      </c>
      <c r="N8490" t="n">
        <v>715</v>
      </c>
    </row>
    <row r="8491">
      <c r="A8491" t="n">
        <v>96</v>
      </c>
      <c r="B8491" t="n">
        <v>2015</v>
      </c>
      <c r="C8491" t="n">
        <v>1188</v>
      </c>
      <c r="D8491" t="inlineStr">
        <is>
          <t>Sollen die Gemeinden bei der Standortsuche von Asylzentren ein stärkeres Mitspracherecht erhalten?</t>
        </is>
      </c>
      <c r="E8491" t="inlineStr">
        <is>
          <t>Standard-4</t>
        </is>
      </c>
      <c r="F8491" t="n">
        <v>9</v>
      </c>
      <c r="G8491" t="inlineStr">
        <is>
          <t>Migration &amp; Integration</t>
        </is>
      </c>
      <c r="H8491" t="inlineStr">
        <is>
          <t>Q07325</t>
        </is>
      </c>
      <c r="I8491" t="inlineStr">
        <is>
          <t>de</t>
        </is>
      </c>
      <c r="J8491" t="b">
        <v>1</v>
      </c>
      <c r="K8491" t="inlineStr">
        <is>
          <t>76abdc8959de1d88851dc2beb39375bd</t>
        </is>
      </c>
      <c r="L8491" t="inlineStr">
        <is>
          <t>76abdc8959de1d88851dc2beb39375bd</t>
        </is>
      </c>
      <c r="M8491" t="n">
        <v>715</v>
      </c>
      <c r="N8491" t="n">
        <v>715</v>
      </c>
    </row>
    <row r="8493">
      <c r="A8493" s="1">
        <f>== Cluster 714 – 2 Fragen – alle Fragen identisch ===</f>
        <v/>
      </c>
      <c r="B8493" s="1" t="n"/>
      <c r="C8493" s="1" t="n"/>
      <c r="D8493" s="1" t="n"/>
      <c r="E8493" s="1" t="n"/>
      <c r="F8493" s="1" t="n"/>
      <c r="G8493" s="1" t="n"/>
      <c r="H8493" s="1" t="n"/>
      <c r="I8493" s="1" t="n"/>
      <c r="J8493" s="1" t="n"/>
      <c r="K8493" s="1" t="n"/>
      <c r="L8493" s="1" t="n"/>
      <c r="M8493" s="1" t="n"/>
      <c r="N8493" s="1" t="n"/>
    </row>
    <row r="8494">
      <c r="A8494" t="inlineStr">
        <is>
          <t>ID_Wahl</t>
        </is>
      </c>
      <c r="B8494" t="inlineStr">
        <is>
          <t>Datum</t>
        </is>
      </c>
      <c r="C8494" t="inlineStr">
        <is>
          <t>Frage_ID</t>
        </is>
      </c>
      <c r="D8494" t="inlineStr">
        <is>
          <t>Frage_Text</t>
        </is>
      </c>
      <c r="E8494" t="inlineStr">
        <is>
          <t>Frage_Typ</t>
        </is>
      </c>
      <c r="F8494" t="inlineStr">
        <is>
          <t>Bereich_ID</t>
        </is>
      </c>
      <c r="G8494" t="inlineStr">
        <is>
          <t>Bereich</t>
        </is>
      </c>
      <c r="H8494" t="inlineStr">
        <is>
          <t>ID_gesamt</t>
        </is>
      </c>
      <c r="I8494" t="inlineStr">
        <is>
          <t>Sprache</t>
        </is>
      </c>
      <c r="J8494" t="inlineStr">
        <is>
          <t>Duplikat</t>
        </is>
      </c>
      <c r="K8494" t="inlineStr">
        <is>
          <t>Frage_Hash</t>
        </is>
      </c>
      <c r="L8494" t="inlineStr">
        <is>
          <t>Duplikat_Gruppe</t>
        </is>
      </c>
      <c r="M8494" t="inlineStr">
        <is>
          <t>Cluster_Duplikate</t>
        </is>
      </c>
      <c r="N8494" t="inlineStr">
        <is>
          <t>Cluster_Final</t>
        </is>
      </c>
    </row>
    <row r="8495">
      <c r="A8495" t="n">
        <v>96</v>
      </c>
      <c r="B8495" t="n">
        <v>2015</v>
      </c>
      <c r="C8495" t="n">
        <v>1186</v>
      </c>
      <c r="D8495" t="inlineStr">
        <is>
          <t>Würden Sie es befürworten, wenn Ausländerinnen und Ausländer, die seit mindestens zehn Jahren im Kanton Luzern leben, das aktive und passive Stimm- und Wahlrecht auf Gemeindeebene erhalten würden?</t>
        </is>
      </c>
      <c r="E8495" t="inlineStr">
        <is>
          <t>Standard-4</t>
        </is>
      </c>
      <c r="F8495" t="n">
        <v>9</v>
      </c>
      <c r="G8495" t="inlineStr">
        <is>
          <t>Migration &amp; Integration</t>
        </is>
      </c>
      <c r="H8495" t="inlineStr">
        <is>
          <t>Q04706</t>
        </is>
      </c>
      <c r="I8495" t="inlineStr">
        <is>
          <t>de</t>
        </is>
      </c>
      <c r="J8495" t="b">
        <v>1</v>
      </c>
      <c r="K8495" t="inlineStr">
        <is>
          <t>6dc0c70ba5f89398089fc7a72694b244</t>
        </is>
      </c>
      <c r="L8495" t="inlineStr">
        <is>
          <t>6dc0c70ba5f89398089fc7a72694b244</t>
        </is>
      </c>
      <c r="M8495" t="n">
        <v>714</v>
      </c>
      <c r="N8495" t="n">
        <v>714</v>
      </c>
    </row>
    <row r="8496">
      <c r="A8496" t="n">
        <v>96</v>
      </c>
      <c r="B8496" t="n">
        <v>2015</v>
      </c>
      <c r="C8496" t="n">
        <v>1186</v>
      </c>
      <c r="D8496" t="inlineStr">
        <is>
          <t>Würden Sie es befürworten, wenn Ausländerinnen und Ausländer, die seit mindestens zehn Jahren im Kanton Luzern leben, das aktive und passive Stimm- und Wahlrecht auf Gemeindeebene erhalten würden?</t>
        </is>
      </c>
      <c r="E8496" t="inlineStr">
        <is>
          <t>Standard-4</t>
        </is>
      </c>
      <c r="F8496" t="n">
        <v>9</v>
      </c>
      <c r="G8496" t="inlineStr">
        <is>
          <t>Migration &amp; Integration</t>
        </is>
      </c>
      <c r="H8496" t="inlineStr">
        <is>
          <t>Q07323</t>
        </is>
      </c>
      <c r="I8496" t="inlineStr">
        <is>
          <t>de</t>
        </is>
      </c>
      <c r="J8496" t="b">
        <v>1</v>
      </c>
      <c r="K8496" t="inlineStr">
        <is>
          <t>6dc0c70ba5f89398089fc7a72694b244</t>
        </is>
      </c>
      <c r="L8496" t="inlineStr">
        <is>
          <t>6dc0c70ba5f89398089fc7a72694b244</t>
        </is>
      </c>
      <c r="M8496" t="n">
        <v>714</v>
      </c>
      <c r="N8496" t="n">
        <v>714</v>
      </c>
    </row>
    <row r="8498">
      <c r="A8498" s="1">
        <f>== Cluster 713 – 2 Fragen – alle Fragen identisch ===</f>
        <v/>
      </c>
      <c r="B8498" s="1" t="n"/>
      <c r="C8498" s="1" t="n"/>
      <c r="D8498" s="1" t="n"/>
      <c r="E8498" s="1" t="n"/>
      <c r="F8498" s="1" t="n"/>
      <c r="G8498" s="1" t="n"/>
      <c r="H8498" s="1" t="n"/>
      <c r="I8498" s="1" t="n"/>
      <c r="J8498" s="1" t="n"/>
      <c r="K8498" s="1" t="n"/>
      <c r="L8498" s="1" t="n"/>
      <c r="M8498" s="1" t="n"/>
      <c r="N8498" s="1" t="n"/>
    </row>
    <row r="8499">
      <c r="A8499" t="inlineStr">
        <is>
          <t>ID_Wahl</t>
        </is>
      </c>
      <c r="B8499" t="inlineStr">
        <is>
          <t>Datum</t>
        </is>
      </c>
      <c r="C8499" t="inlineStr">
        <is>
          <t>Frage_ID</t>
        </is>
      </c>
      <c r="D8499" t="inlineStr">
        <is>
          <t>Frage_Text</t>
        </is>
      </c>
      <c r="E8499" t="inlineStr">
        <is>
          <t>Frage_Typ</t>
        </is>
      </c>
      <c r="F8499" t="inlineStr">
        <is>
          <t>Bereich_ID</t>
        </is>
      </c>
      <c r="G8499" t="inlineStr">
        <is>
          <t>Bereich</t>
        </is>
      </c>
      <c r="H8499" t="inlineStr">
        <is>
          <t>ID_gesamt</t>
        </is>
      </c>
      <c r="I8499" t="inlineStr">
        <is>
          <t>Sprache</t>
        </is>
      </c>
      <c r="J8499" t="inlineStr">
        <is>
          <t>Duplikat</t>
        </is>
      </c>
      <c r="K8499" t="inlineStr">
        <is>
          <t>Frage_Hash</t>
        </is>
      </c>
      <c r="L8499" t="inlineStr">
        <is>
          <t>Duplikat_Gruppe</t>
        </is>
      </c>
      <c r="M8499" t="inlineStr">
        <is>
          <t>Cluster_Duplikate</t>
        </is>
      </c>
      <c r="N8499" t="inlineStr">
        <is>
          <t>Cluster_Final</t>
        </is>
      </c>
    </row>
    <row r="8500">
      <c r="A8500" t="n">
        <v>96</v>
      </c>
      <c r="B8500" t="n">
        <v>2015</v>
      </c>
      <c r="C8500" t="n">
        <v>1190</v>
      </c>
      <c r="D8500" t="inlineStr">
        <is>
          <t>Soll sich der Kanton Luzern stärker – auch finanziell – für die Integration der Ausländerinnen und Ausländer einsetzen?</t>
        </is>
      </c>
      <c r="E8500" t="inlineStr">
        <is>
          <t>Standard-4</t>
        </is>
      </c>
      <c r="F8500" t="n">
        <v>9</v>
      </c>
      <c r="G8500" t="inlineStr">
        <is>
          <t>Migration &amp; Integration</t>
        </is>
      </c>
      <c r="H8500" t="inlineStr">
        <is>
          <t>Q04705</t>
        </is>
      </c>
      <c r="I8500" t="inlineStr">
        <is>
          <t>de</t>
        </is>
      </c>
      <c r="J8500" t="b">
        <v>1</v>
      </c>
      <c r="K8500" t="inlineStr">
        <is>
          <t>3725b6dc94df052c27542f6e842c621f</t>
        </is>
      </c>
      <c r="L8500" t="inlineStr">
        <is>
          <t>3725b6dc94df052c27542f6e842c621f</t>
        </is>
      </c>
      <c r="M8500" t="n">
        <v>713</v>
      </c>
      <c r="N8500" t="n">
        <v>713</v>
      </c>
    </row>
    <row r="8501">
      <c r="A8501" t="n">
        <v>96</v>
      </c>
      <c r="B8501" t="n">
        <v>2015</v>
      </c>
      <c r="C8501" t="n">
        <v>1190</v>
      </c>
      <c r="D8501" t="inlineStr">
        <is>
          <t>Soll sich der Kanton Luzern stärker – auch finanziell – für die Integration der Ausländerinnen und Ausländer einsetzen?</t>
        </is>
      </c>
      <c r="E8501" t="inlineStr">
        <is>
          <t>Standard-4</t>
        </is>
      </c>
      <c r="F8501" t="n">
        <v>9</v>
      </c>
      <c r="G8501" t="inlineStr">
        <is>
          <t>Migration &amp; Integration</t>
        </is>
      </c>
      <c r="H8501" t="inlineStr">
        <is>
          <t>Q07322</t>
        </is>
      </c>
      <c r="I8501" t="inlineStr">
        <is>
          <t>de</t>
        </is>
      </c>
      <c r="J8501" t="b">
        <v>1</v>
      </c>
      <c r="K8501" t="inlineStr">
        <is>
          <t>3725b6dc94df052c27542f6e842c621f</t>
        </is>
      </c>
      <c r="L8501" t="inlineStr">
        <is>
          <t>3725b6dc94df052c27542f6e842c621f</t>
        </is>
      </c>
      <c r="M8501" t="n">
        <v>713</v>
      </c>
      <c r="N8501" t="n">
        <v>713</v>
      </c>
    </row>
    <row r="8503">
      <c r="A8503" s="1">
        <f>== Cluster 712 – 2 Fragen – alle Fragen identisch ===</f>
        <v/>
      </c>
      <c r="B8503" s="1" t="n"/>
      <c r="C8503" s="1" t="n"/>
      <c r="D8503" s="1" t="n"/>
      <c r="E8503" s="1" t="n"/>
      <c r="F8503" s="1" t="n"/>
      <c r="G8503" s="1" t="n"/>
      <c r="H8503" s="1" t="n"/>
      <c r="I8503" s="1" t="n"/>
      <c r="J8503" s="1" t="n"/>
      <c r="K8503" s="1" t="n"/>
      <c r="L8503" s="1" t="n"/>
      <c r="M8503" s="1" t="n"/>
      <c r="N8503" s="1" t="n"/>
    </row>
    <row r="8504">
      <c r="A8504" t="inlineStr">
        <is>
          <t>ID_Wahl</t>
        </is>
      </c>
      <c r="B8504" t="inlineStr">
        <is>
          <t>Datum</t>
        </is>
      </c>
      <c r="C8504" t="inlineStr">
        <is>
          <t>Frage_ID</t>
        </is>
      </c>
      <c r="D8504" t="inlineStr">
        <is>
          <t>Frage_Text</t>
        </is>
      </c>
      <c r="E8504" t="inlineStr">
        <is>
          <t>Frage_Typ</t>
        </is>
      </c>
      <c r="F8504" t="inlineStr">
        <is>
          <t>Bereich_ID</t>
        </is>
      </c>
      <c r="G8504" t="inlineStr">
        <is>
          <t>Bereich</t>
        </is>
      </c>
      <c r="H8504" t="inlineStr">
        <is>
          <t>ID_gesamt</t>
        </is>
      </c>
      <c r="I8504" t="inlineStr">
        <is>
          <t>Sprache</t>
        </is>
      </c>
      <c r="J8504" t="inlineStr">
        <is>
          <t>Duplikat</t>
        </is>
      </c>
      <c r="K8504" t="inlineStr">
        <is>
          <t>Frage_Hash</t>
        </is>
      </c>
      <c r="L8504" t="inlineStr">
        <is>
          <t>Duplikat_Gruppe</t>
        </is>
      </c>
      <c r="M8504" t="inlineStr">
        <is>
          <t>Cluster_Duplikate</t>
        </is>
      </c>
      <c r="N8504" t="inlineStr">
        <is>
          <t>Cluster_Final</t>
        </is>
      </c>
    </row>
    <row r="8505">
      <c r="A8505" t="n">
        <v>96</v>
      </c>
      <c r="B8505" t="n">
        <v>2015</v>
      </c>
      <c r="C8505" t="n">
        <v>1221</v>
      </c>
      <c r="D8505" t="inlineStr">
        <is>
          <t>Würden Sie es befürworten, wenn im Kanton Luzern Ausweiskontrollen bei den Besucher/innen von Fussball- und Eishockeyspielen eingeführt würden?</t>
        </is>
      </c>
      <c r="E8505" t="inlineStr">
        <is>
          <t>Standard-4</t>
        </is>
      </c>
      <c r="F8505" t="n">
        <v>8</v>
      </c>
      <c r="G8505" t="inlineStr">
        <is>
          <t>Kultur, Sport &amp; Medien</t>
        </is>
      </c>
      <c r="H8505" t="inlineStr">
        <is>
          <t>Q04704</t>
        </is>
      </c>
      <c r="I8505" t="inlineStr">
        <is>
          <t>de</t>
        </is>
      </c>
      <c r="J8505" t="b">
        <v>1</v>
      </c>
      <c r="K8505" t="inlineStr">
        <is>
          <t>a11b44322845f1545648ccf10dab7476</t>
        </is>
      </c>
      <c r="L8505" t="inlineStr">
        <is>
          <t>a11b44322845f1545648ccf10dab7476</t>
        </is>
      </c>
      <c r="M8505" t="n">
        <v>712</v>
      </c>
      <c r="N8505" t="n">
        <v>712</v>
      </c>
    </row>
    <row r="8506">
      <c r="A8506" t="n">
        <v>96</v>
      </c>
      <c r="B8506" t="n">
        <v>2015</v>
      </c>
      <c r="C8506" t="n">
        <v>1221</v>
      </c>
      <c r="D8506" t="inlineStr">
        <is>
          <t>Würden Sie es befürworten, wenn im Kanton Luzern Ausweiskontrollen bei den Besucher/innen von Fussball- und Eishockeyspielen eingeführt würden?</t>
        </is>
      </c>
      <c r="E8506" t="inlineStr">
        <is>
          <t>Standard-4</t>
        </is>
      </c>
      <c r="F8506" t="n">
        <v>8</v>
      </c>
      <c r="G8506" t="inlineStr">
        <is>
          <t>Kultur, Sport &amp; Medien</t>
        </is>
      </c>
      <c r="H8506" t="inlineStr">
        <is>
          <t>Q07321</t>
        </is>
      </c>
      <c r="I8506" t="inlineStr">
        <is>
          <t>de</t>
        </is>
      </c>
      <c r="J8506" t="b">
        <v>1</v>
      </c>
      <c r="K8506" t="inlineStr">
        <is>
          <t>a11b44322845f1545648ccf10dab7476</t>
        </is>
      </c>
      <c r="L8506" t="inlineStr">
        <is>
          <t>a11b44322845f1545648ccf10dab7476</t>
        </is>
      </c>
      <c r="M8506" t="n">
        <v>712</v>
      </c>
      <c r="N8506" t="n">
        <v>712</v>
      </c>
    </row>
    <row r="8508">
      <c r="A8508" s="1">
        <f>== Cluster 710 – 2 Fragen – alle Fragen identisch ===</f>
        <v/>
      </c>
      <c r="B8508" s="1" t="n"/>
      <c r="C8508" s="1" t="n"/>
      <c r="D8508" s="1" t="n"/>
      <c r="E8508" s="1" t="n"/>
      <c r="F8508" s="1" t="n"/>
      <c r="G8508" s="1" t="n"/>
      <c r="H8508" s="1" t="n"/>
      <c r="I8508" s="1" t="n"/>
      <c r="J8508" s="1" t="n"/>
      <c r="K8508" s="1" t="n"/>
      <c r="L8508" s="1" t="n"/>
      <c r="M8508" s="1" t="n"/>
      <c r="N8508" s="1" t="n"/>
    </row>
    <row r="8509">
      <c r="A8509" t="inlineStr">
        <is>
          <t>ID_Wahl</t>
        </is>
      </c>
      <c r="B8509" t="inlineStr">
        <is>
          <t>Datum</t>
        </is>
      </c>
      <c r="C8509" t="inlineStr">
        <is>
          <t>Frage_ID</t>
        </is>
      </c>
      <c r="D8509" t="inlineStr">
        <is>
          <t>Frage_Text</t>
        </is>
      </c>
      <c r="E8509" t="inlineStr">
        <is>
          <t>Frage_Typ</t>
        </is>
      </c>
      <c r="F8509" t="inlineStr">
        <is>
          <t>Bereich_ID</t>
        </is>
      </c>
      <c r="G8509" t="inlineStr">
        <is>
          <t>Bereich</t>
        </is>
      </c>
      <c r="H8509" t="inlineStr">
        <is>
          <t>ID_gesamt</t>
        </is>
      </c>
      <c r="I8509" t="inlineStr">
        <is>
          <t>Sprache</t>
        </is>
      </c>
      <c r="J8509" t="inlineStr">
        <is>
          <t>Duplikat</t>
        </is>
      </c>
      <c r="K8509" t="inlineStr">
        <is>
          <t>Frage_Hash</t>
        </is>
      </c>
      <c r="L8509" t="inlineStr">
        <is>
          <t>Duplikat_Gruppe</t>
        </is>
      </c>
      <c r="M8509" t="inlineStr">
        <is>
          <t>Cluster_Duplikate</t>
        </is>
      </c>
      <c r="N8509" t="inlineStr">
        <is>
          <t>Cluster_Final</t>
        </is>
      </c>
    </row>
    <row r="8510">
      <c r="A8510" t="n">
        <v>96</v>
      </c>
      <c r="B8510" t="n">
        <v>2015</v>
      </c>
      <c r="C8510" t="n">
        <v>1196</v>
      </c>
      <c r="D8510" t="inlineStr">
        <is>
          <t>Befürworten Sie eine vollständige Trennung von Kirche und Staat im Kanton Luzern?</t>
        </is>
      </c>
      <c r="E8510" t="inlineStr">
        <is>
          <t>Standard-4</t>
        </is>
      </c>
      <c r="F8510" t="n">
        <v>8</v>
      </c>
      <c r="G8510" t="inlineStr">
        <is>
          <t>Kultur, Sport &amp; Medien</t>
        </is>
      </c>
      <c r="H8510" t="inlineStr">
        <is>
          <t>Q04702</t>
        </is>
      </c>
      <c r="I8510" t="inlineStr">
        <is>
          <t>de</t>
        </is>
      </c>
      <c r="J8510" t="b">
        <v>1</v>
      </c>
      <c r="K8510" t="inlineStr">
        <is>
          <t>95bae5ef89e3f4592ee4c0f2f39a37a0</t>
        </is>
      </c>
      <c r="L8510" t="inlineStr">
        <is>
          <t>95bae5ef89e3f4592ee4c0f2f39a37a0</t>
        </is>
      </c>
      <c r="M8510" t="n">
        <v>710</v>
      </c>
      <c r="N8510" t="n">
        <v>710</v>
      </c>
    </row>
    <row r="8511">
      <c r="A8511" t="n">
        <v>96</v>
      </c>
      <c r="B8511" t="n">
        <v>2015</v>
      </c>
      <c r="C8511" t="n">
        <v>1196</v>
      </c>
      <c r="D8511" t="inlineStr">
        <is>
          <t>Befürworten Sie eine vollständige Trennung von Kirche und Staat im Kanton Luzern?</t>
        </is>
      </c>
      <c r="E8511" t="inlineStr">
        <is>
          <t>Standard-4</t>
        </is>
      </c>
      <c r="F8511" t="n">
        <v>10</v>
      </c>
      <c r="G8511" t="inlineStr">
        <is>
          <t>Politisches System</t>
        </is>
      </c>
      <c r="H8511" t="inlineStr">
        <is>
          <t>Q07329</t>
        </is>
      </c>
      <c r="I8511" t="inlineStr">
        <is>
          <t>de</t>
        </is>
      </c>
      <c r="J8511" t="b">
        <v>1</v>
      </c>
      <c r="K8511" t="inlineStr">
        <is>
          <t>95bae5ef89e3f4592ee4c0f2f39a37a0</t>
        </is>
      </c>
      <c r="L8511" t="inlineStr">
        <is>
          <t>95bae5ef89e3f4592ee4c0f2f39a37a0</t>
        </is>
      </c>
      <c r="M8511" t="n">
        <v>710</v>
      </c>
      <c r="N8511" t="n">
        <v>710</v>
      </c>
    </row>
    <row r="8513">
      <c r="A8513" s="1">
        <f>== Cluster 709 – 2 Fragen – alle Fragen identisch ===</f>
        <v/>
      </c>
      <c r="B8513" s="1" t="n"/>
      <c r="C8513" s="1" t="n"/>
      <c r="D8513" s="1" t="n"/>
      <c r="E8513" s="1" t="n"/>
      <c r="F8513" s="1" t="n"/>
      <c r="G8513" s="1" t="n"/>
      <c r="H8513" s="1" t="n"/>
      <c r="I8513" s="1" t="n"/>
      <c r="J8513" s="1" t="n"/>
      <c r="K8513" s="1" t="n"/>
      <c r="L8513" s="1" t="n"/>
      <c r="M8513" s="1" t="n"/>
      <c r="N8513" s="1" t="n"/>
    </row>
    <row r="8514">
      <c r="A8514" t="inlineStr">
        <is>
          <t>ID_Wahl</t>
        </is>
      </c>
      <c r="B8514" t="inlineStr">
        <is>
          <t>Datum</t>
        </is>
      </c>
      <c r="C8514" t="inlineStr">
        <is>
          <t>Frage_ID</t>
        </is>
      </c>
      <c r="D8514" t="inlineStr">
        <is>
          <t>Frage_Text</t>
        </is>
      </c>
      <c r="E8514" t="inlineStr">
        <is>
          <t>Frage_Typ</t>
        </is>
      </c>
      <c r="F8514" t="inlineStr">
        <is>
          <t>Bereich_ID</t>
        </is>
      </c>
      <c r="G8514" t="inlineStr">
        <is>
          <t>Bereich</t>
        </is>
      </c>
      <c r="H8514" t="inlineStr">
        <is>
          <t>ID_gesamt</t>
        </is>
      </c>
      <c r="I8514" t="inlineStr">
        <is>
          <t>Sprache</t>
        </is>
      </c>
      <c r="J8514" t="inlineStr">
        <is>
          <t>Duplikat</t>
        </is>
      </c>
      <c r="K8514" t="inlineStr">
        <is>
          <t>Frage_Hash</t>
        </is>
      </c>
      <c r="L8514" t="inlineStr">
        <is>
          <t>Duplikat_Gruppe</t>
        </is>
      </c>
      <c r="M8514" t="inlineStr">
        <is>
          <t>Cluster_Duplikate</t>
        </is>
      </c>
      <c r="N8514" t="inlineStr">
        <is>
          <t>Cluster_Final</t>
        </is>
      </c>
    </row>
    <row r="8515">
      <c r="A8515" t="n">
        <v>96</v>
      </c>
      <c r="B8515" t="n">
        <v>2015</v>
      </c>
      <c r="C8515" t="n">
        <v>1223</v>
      </c>
      <c r="D8515" t="inlineStr">
        <is>
          <t>Befürworten Sie zur Wahrung der öffentlichen Sicherheit eine personelle Aufstockung der Kantonspolizei?</t>
        </is>
      </c>
      <c r="E8515" t="inlineStr">
        <is>
          <t>Standard-4</t>
        </is>
      </c>
      <c r="F8515" t="n">
        <v>7</v>
      </c>
      <c r="G8515" t="inlineStr">
        <is>
          <t>Justiz, Armee &amp; Polizei</t>
        </is>
      </c>
      <c r="H8515" t="inlineStr">
        <is>
          <t>Q04700</t>
        </is>
      </c>
      <c r="I8515" t="inlineStr">
        <is>
          <t>de</t>
        </is>
      </c>
      <c r="J8515" t="b">
        <v>1</v>
      </c>
      <c r="K8515" t="inlineStr">
        <is>
          <t>73c30b7638c71b178c4b582cc641900c</t>
        </is>
      </c>
      <c r="L8515" t="inlineStr">
        <is>
          <t>73c30b7638c71b178c4b582cc641900c</t>
        </is>
      </c>
      <c r="M8515" t="n">
        <v>709</v>
      </c>
      <c r="N8515" t="n">
        <v>709</v>
      </c>
    </row>
    <row r="8516">
      <c r="A8516" t="n">
        <v>96</v>
      </c>
      <c r="B8516" t="n">
        <v>2015</v>
      </c>
      <c r="C8516" t="n">
        <v>1223</v>
      </c>
      <c r="D8516" t="inlineStr">
        <is>
          <t>Befürworten Sie zur Wahrung der öffentlichen Sicherheit eine personelle Aufstockung der Kantonspolizei?</t>
        </is>
      </c>
      <c r="E8516" t="inlineStr">
        <is>
          <t>Standard-4</t>
        </is>
      </c>
      <c r="F8516" t="n">
        <v>7</v>
      </c>
      <c r="G8516" t="inlineStr">
        <is>
          <t>Justiz, Armee &amp; Polizei</t>
        </is>
      </c>
      <c r="H8516" t="inlineStr">
        <is>
          <t>Q07318</t>
        </is>
      </c>
      <c r="I8516" t="inlineStr">
        <is>
          <t>de</t>
        </is>
      </c>
      <c r="J8516" t="b">
        <v>1</v>
      </c>
      <c r="K8516" t="inlineStr">
        <is>
          <t>73c30b7638c71b178c4b582cc641900c</t>
        </is>
      </c>
      <c r="L8516" t="inlineStr">
        <is>
          <t>73c30b7638c71b178c4b582cc641900c</t>
        </is>
      </c>
      <c r="M8516" t="n">
        <v>709</v>
      </c>
      <c r="N8516" t="n">
        <v>709</v>
      </c>
    </row>
    <row r="8518">
      <c r="A8518" s="1">
        <f>== Cluster 708 – 2 Fragen – alle Fragen identisch ===</f>
        <v/>
      </c>
      <c r="B8518" s="1" t="n"/>
      <c r="C8518" s="1" t="n"/>
      <c r="D8518" s="1" t="n"/>
      <c r="E8518" s="1" t="n"/>
      <c r="F8518" s="1" t="n"/>
      <c r="G8518" s="1" t="n"/>
      <c r="H8518" s="1" t="n"/>
      <c r="I8518" s="1" t="n"/>
      <c r="J8518" s="1" t="n"/>
      <c r="K8518" s="1" t="n"/>
      <c r="L8518" s="1" t="n"/>
      <c r="M8518" s="1" t="n"/>
      <c r="N8518" s="1" t="n"/>
    </row>
    <row r="8519">
      <c r="A8519" t="inlineStr">
        <is>
          <t>ID_Wahl</t>
        </is>
      </c>
      <c r="B8519" t="inlineStr">
        <is>
          <t>Datum</t>
        </is>
      </c>
      <c r="C8519" t="inlineStr">
        <is>
          <t>Frage_ID</t>
        </is>
      </c>
      <c r="D8519" t="inlineStr">
        <is>
          <t>Frage_Text</t>
        </is>
      </c>
      <c r="E8519" t="inlineStr">
        <is>
          <t>Frage_Typ</t>
        </is>
      </c>
      <c r="F8519" t="inlineStr">
        <is>
          <t>Bereich_ID</t>
        </is>
      </c>
      <c r="G8519" t="inlineStr">
        <is>
          <t>Bereich</t>
        </is>
      </c>
      <c r="H8519" t="inlineStr">
        <is>
          <t>ID_gesamt</t>
        </is>
      </c>
      <c r="I8519" t="inlineStr">
        <is>
          <t>Sprache</t>
        </is>
      </c>
      <c r="J8519" t="inlineStr">
        <is>
          <t>Duplikat</t>
        </is>
      </c>
      <c r="K8519" t="inlineStr">
        <is>
          <t>Frage_Hash</t>
        </is>
      </c>
      <c r="L8519" t="inlineStr">
        <is>
          <t>Duplikat_Gruppe</t>
        </is>
      </c>
      <c r="M8519" t="inlineStr">
        <is>
          <t>Cluster_Duplikate</t>
        </is>
      </c>
      <c r="N8519" t="inlineStr">
        <is>
          <t>Cluster_Final</t>
        </is>
      </c>
    </row>
    <row r="8520">
      <c r="A8520" t="n">
        <v>96</v>
      </c>
      <c r="B8520" t="n">
        <v>2015</v>
      </c>
      <c r="C8520" t="n">
        <v>1220</v>
      </c>
      <c r="D8520" t="inlineStr">
        <is>
          <t>Sollen im Kanton Luzern auch Ausländer/innen als Polizist/innen angestellt werden können?</t>
        </is>
      </c>
      <c r="E8520" t="inlineStr">
        <is>
          <t>Standard-4</t>
        </is>
      </c>
      <c r="F8520" t="n">
        <v>7</v>
      </c>
      <c r="G8520" t="inlineStr">
        <is>
          <t>Justiz, Armee &amp; Polizei</t>
        </is>
      </c>
      <c r="H8520" t="inlineStr">
        <is>
          <t>Q04698</t>
        </is>
      </c>
      <c r="I8520" t="inlineStr">
        <is>
          <t>de</t>
        </is>
      </c>
      <c r="J8520" t="b">
        <v>1</v>
      </c>
      <c r="K8520" t="inlineStr">
        <is>
          <t>534d9053637a434b18a984d42ecc942c</t>
        </is>
      </c>
      <c r="L8520" t="inlineStr">
        <is>
          <t>534d9053637a434b18a984d42ecc942c</t>
        </is>
      </c>
      <c r="M8520" t="n">
        <v>708</v>
      </c>
      <c r="N8520" t="n">
        <v>708</v>
      </c>
    </row>
    <row r="8521">
      <c r="A8521" t="n">
        <v>96</v>
      </c>
      <c r="B8521" t="n">
        <v>2015</v>
      </c>
      <c r="C8521" t="n">
        <v>1220</v>
      </c>
      <c r="D8521" t="inlineStr">
        <is>
          <t>Sollen im Kanton Luzern auch Ausländer/innen als Polizist/innen angestellt werden können?</t>
        </is>
      </c>
      <c r="E8521" t="inlineStr">
        <is>
          <t>Standard-4</t>
        </is>
      </c>
      <c r="F8521" t="n">
        <v>7</v>
      </c>
      <c r="G8521" t="inlineStr">
        <is>
          <t>Justiz, Armee &amp; Polizei</t>
        </is>
      </c>
      <c r="H8521" t="inlineStr">
        <is>
          <t>Q07316</t>
        </is>
      </c>
      <c r="I8521" t="inlineStr">
        <is>
          <t>de</t>
        </is>
      </c>
      <c r="J8521" t="b">
        <v>1</v>
      </c>
      <c r="K8521" t="inlineStr">
        <is>
          <t>534d9053637a434b18a984d42ecc942c</t>
        </is>
      </c>
      <c r="L8521" t="inlineStr">
        <is>
          <t>534d9053637a434b18a984d42ecc942c</t>
        </is>
      </c>
      <c r="M8521" t="n">
        <v>708</v>
      </c>
      <c r="N8521" t="n">
        <v>708</v>
      </c>
    </row>
    <row r="8523">
      <c r="A8523" s="1">
        <f>== Cluster 707 – 2 Fragen – alle Fragen identisch ===</f>
        <v/>
      </c>
      <c r="B8523" s="1" t="n"/>
      <c r="C8523" s="1" t="n"/>
      <c r="D8523" s="1" t="n"/>
      <c r="E8523" s="1" t="n"/>
      <c r="F8523" s="1" t="n"/>
      <c r="G8523" s="1" t="n"/>
      <c r="H8523" s="1" t="n"/>
      <c r="I8523" s="1" t="n"/>
      <c r="J8523" s="1" t="n"/>
      <c r="K8523" s="1" t="n"/>
      <c r="L8523" s="1" t="n"/>
      <c r="M8523" s="1" t="n"/>
      <c r="N8523" s="1" t="n"/>
    </row>
    <row r="8524">
      <c r="A8524" t="inlineStr">
        <is>
          <t>ID_Wahl</t>
        </is>
      </c>
      <c r="B8524" t="inlineStr">
        <is>
          <t>Datum</t>
        </is>
      </c>
      <c r="C8524" t="inlineStr">
        <is>
          <t>Frage_ID</t>
        </is>
      </c>
      <c r="D8524" t="inlineStr">
        <is>
          <t>Frage_Text</t>
        </is>
      </c>
      <c r="E8524" t="inlineStr">
        <is>
          <t>Frage_Typ</t>
        </is>
      </c>
      <c r="F8524" t="inlineStr">
        <is>
          <t>Bereich_ID</t>
        </is>
      </c>
      <c r="G8524" t="inlineStr">
        <is>
          <t>Bereich</t>
        </is>
      </c>
      <c r="H8524" t="inlineStr">
        <is>
          <t>ID_gesamt</t>
        </is>
      </c>
      <c r="I8524" t="inlineStr">
        <is>
          <t>Sprache</t>
        </is>
      </c>
      <c r="J8524" t="inlineStr">
        <is>
          <t>Duplikat</t>
        </is>
      </c>
      <c r="K8524" t="inlineStr">
        <is>
          <t>Frage_Hash</t>
        </is>
      </c>
      <c r="L8524" t="inlineStr">
        <is>
          <t>Duplikat_Gruppe</t>
        </is>
      </c>
      <c r="M8524" t="inlineStr">
        <is>
          <t>Cluster_Duplikate</t>
        </is>
      </c>
      <c r="N8524" t="inlineStr">
        <is>
          <t>Cluster_Final</t>
        </is>
      </c>
    </row>
    <row r="8525">
      <c r="A8525" t="n">
        <v>96</v>
      </c>
      <c r="B8525" t="n">
        <v>2015</v>
      </c>
      <c r="C8525" t="n">
        <v>1222</v>
      </c>
      <c r="D8525" t="inlineStr">
        <is>
          <t>Soll der Kanton Luzern den Alkoholkonsum auf öffentlichem Grund zwischen 0.30 Uhr und 7 Uhr verbieten?</t>
        </is>
      </c>
      <c r="E8525" t="inlineStr">
        <is>
          <t>Standard-4</t>
        </is>
      </c>
      <c r="F8525" t="n">
        <v>6</v>
      </c>
      <c r="G8525" t="inlineStr">
        <is>
          <t>Gesundheit</t>
        </is>
      </c>
      <c r="H8525" t="inlineStr">
        <is>
          <t>Q04697</t>
        </is>
      </c>
      <c r="I8525" t="inlineStr">
        <is>
          <t>de</t>
        </is>
      </c>
      <c r="J8525" t="b">
        <v>1</v>
      </c>
      <c r="K8525" t="inlineStr">
        <is>
          <t>67e079b5f99ebba7eb26f216b2177cd8</t>
        </is>
      </c>
      <c r="L8525" t="inlineStr">
        <is>
          <t>67e079b5f99ebba7eb26f216b2177cd8</t>
        </is>
      </c>
      <c r="M8525" t="n">
        <v>707</v>
      </c>
      <c r="N8525" t="n">
        <v>707</v>
      </c>
    </row>
    <row r="8526">
      <c r="A8526" t="n">
        <v>96</v>
      </c>
      <c r="B8526" t="n">
        <v>2015</v>
      </c>
      <c r="C8526" t="n">
        <v>1222</v>
      </c>
      <c r="D8526" t="inlineStr">
        <is>
          <t>Soll der Kanton Luzern den Alkoholkonsum auf öffentlichem Grund zwischen 0.30 Uhr und 7 Uhr verbieten?</t>
        </is>
      </c>
      <c r="E8526" t="inlineStr">
        <is>
          <t>Standard-4</t>
        </is>
      </c>
      <c r="F8526" t="n">
        <v>6</v>
      </c>
      <c r="G8526" t="inlineStr">
        <is>
          <t>Gesundheit</t>
        </is>
      </c>
      <c r="H8526" t="inlineStr">
        <is>
          <t>Q07315</t>
        </is>
      </c>
      <c r="I8526" t="inlineStr">
        <is>
          <t>de</t>
        </is>
      </c>
      <c r="J8526" t="b">
        <v>1</v>
      </c>
      <c r="K8526" t="inlineStr">
        <is>
          <t>67e079b5f99ebba7eb26f216b2177cd8</t>
        </is>
      </c>
      <c r="L8526" t="inlineStr">
        <is>
          <t>67e079b5f99ebba7eb26f216b2177cd8</t>
        </is>
      </c>
      <c r="M8526" t="n">
        <v>707</v>
      </c>
      <c r="N8526" t="n">
        <v>707</v>
      </c>
    </row>
    <row r="8528">
      <c r="A8528" s="1">
        <f>== Cluster 746 – 2 Fragen – alle Fragen identisch ===</f>
        <v/>
      </c>
      <c r="B8528" s="1" t="n"/>
      <c r="C8528" s="1" t="n"/>
      <c r="D8528" s="1" t="n"/>
      <c r="E8528" s="1" t="n"/>
      <c r="F8528" s="1" t="n"/>
      <c r="G8528" s="1" t="n"/>
      <c r="H8528" s="1" t="n"/>
      <c r="I8528" s="1" t="n"/>
      <c r="J8528" s="1" t="n"/>
      <c r="K8528" s="1" t="n"/>
      <c r="L8528" s="1" t="n"/>
      <c r="M8528" s="1" t="n"/>
      <c r="N8528" s="1" t="n"/>
    </row>
    <row r="8529">
      <c r="A8529" t="inlineStr">
        <is>
          <t>ID_Wahl</t>
        </is>
      </c>
      <c r="B8529" t="inlineStr">
        <is>
          <t>Datum</t>
        </is>
      </c>
      <c r="C8529" t="inlineStr">
        <is>
          <t>Frage_ID</t>
        </is>
      </c>
      <c r="D8529" t="inlineStr">
        <is>
          <t>Frage_Text</t>
        </is>
      </c>
      <c r="E8529" t="inlineStr">
        <is>
          <t>Frage_Typ</t>
        </is>
      </c>
      <c r="F8529" t="inlineStr">
        <is>
          <t>Bereich_ID</t>
        </is>
      </c>
      <c r="G8529" t="inlineStr">
        <is>
          <t>Bereich</t>
        </is>
      </c>
      <c r="H8529" t="inlineStr">
        <is>
          <t>ID_gesamt</t>
        </is>
      </c>
      <c r="I8529" t="inlineStr">
        <is>
          <t>Sprache</t>
        </is>
      </c>
      <c r="J8529" t="inlineStr">
        <is>
          <t>Duplikat</t>
        </is>
      </c>
      <c r="K8529" t="inlineStr">
        <is>
          <t>Frage_Hash</t>
        </is>
      </c>
      <c r="L8529" t="inlineStr">
        <is>
          <t>Duplikat_Gruppe</t>
        </is>
      </c>
      <c r="M8529" t="inlineStr">
        <is>
          <t>Cluster_Duplikate</t>
        </is>
      </c>
      <c r="N8529" t="inlineStr">
        <is>
          <t>Cluster_Final</t>
        </is>
      </c>
    </row>
    <row r="8530">
      <c r="A8530" t="n">
        <v>95</v>
      </c>
      <c r="B8530" t="n">
        <v>2015</v>
      </c>
      <c r="C8530" t="n">
        <v>1457</v>
      </c>
      <c r="D8530" t="inlineStr">
        <is>
          <t>Würden Sie die Einführung einer Frauenquote in Verwaltungsräten und Geschäftsleitungen börsenkotierter Unternehmen befürworten?</t>
        </is>
      </c>
      <c r="E8530" t="inlineStr">
        <is>
          <t>Standard-4</t>
        </is>
      </c>
      <c r="F8530" t="n">
        <v>5</v>
      </c>
      <c r="G8530" t="inlineStr">
        <is>
          <t>Gesellschaft &amp; Ethik</t>
        </is>
      </c>
      <c r="H8530" t="inlineStr">
        <is>
          <t>Q04755</t>
        </is>
      </c>
      <c r="I8530" t="inlineStr">
        <is>
          <t>de</t>
        </is>
      </c>
      <c r="J8530" t="b">
        <v>1</v>
      </c>
      <c r="K8530" t="inlineStr">
        <is>
          <t>9dcc35307ef8250bd617944de93f8999</t>
        </is>
      </c>
      <c r="L8530" t="inlineStr">
        <is>
          <t>9dcc35307ef8250bd617944de93f8999</t>
        </is>
      </c>
      <c r="M8530" t="n">
        <v>746</v>
      </c>
      <c r="N8530" t="n">
        <v>746</v>
      </c>
    </row>
    <row r="8531">
      <c r="A8531" t="n">
        <v>95</v>
      </c>
      <c r="B8531" t="n">
        <v>2015</v>
      </c>
      <c r="C8531" t="n">
        <v>1457</v>
      </c>
      <c r="D8531" t="inlineStr">
        <is>
          <t>Würden Sie die Einführung einer Frauenquote in Verwaltungsräten und Geschäftsleitungen börsenkotierter Unternehmen befürworten?</t>
        </is>
      </c>
      <c r="E8531" t="inlineStr">
        <is>
          <t>Standard-4</t>
        </is>
      </c>
      <c r="F8531" t="n">
        <v>5</v>
      </c>
      <c r="G8531" t="inlineStr">
        <is>
          <t>Gesellschaft &amp; Ethik</t>
        </is>
      </c>
      <c r="H8531" t="inlineStr">
        <is>
          <t>Q07536</t>
        </is>
      </c>
      <c r="I8531" t="inlineStr">
        <is>
          <t>de</t>
        </is>
      </c>
      <c r="J8531" t="b">
        <v>1</v>
      </c>
      <c r="K8531" t="inlineStr">
        <is>
          <t>9dcc35307ef8250bd617944de93f8999</t>
        </is>
      </c>
      <c r="L8531" t="inlineStr">
        <is>
          <t>9dcc35307ef8250bd617944de93f8999</t>
        </is>
      </c>
      <c r="M8531" t="n">
        <v>746</v>
      </c>
      <c r="N8531" t="n">
        <v>746</v>
      </c>
    </row>
    <row r="8533">
      <c r="A8533" s="1">
        <f>== Cluster 745 – 2 Fragen – alle Fragen identisch ===</f>
        <v/>
      </c>
      <c r="B8533" s="1" t="n"/>
      <c r="C8533" s="1" t="n"/>
      <c r="D8533" s="1" t="n"/>
      <c r="E8533" s="1" t="n"/>
      <c r="F8533" s="1" t="n"/>
      <c r="G8533" s="1" t="n"/>
      <c r="H8533" s="1" t="n"/>
      <c r="I8533" s="1" t="n"/>
      <c r="J8533" s="1" t="n"/>
      <c r="K8533" s="1" t="n"/>
      <c r="L8533" s="1" t="n"/>
      <c r="M8533" s="1" t="n"/>
      <c r="N8533" s="1" t="n"/>
    </row>
    <row r="8534">
      <c r="A8534" t="inlineStr">
        <is>
          <t>ID_Wahl</t>
        </is>
      </c>
      <c r="B8534" t="inlineStr">
        <is>
          <t>Datum</t>
        </is>
      </c>
      <c r="C8534" t="inlineStr">
        <is>
          <t>Frage_ID</t>
        </is>
      </c>
      <c r="D8534" t="inlineStr">
        <is>
          <t>Frage_Text</t>
        </is>
      </c>
      <c r="E8534" t="inlineStr">
        <is>
          <t>Frage_Typ</t>
        </is>
      </c>
      <c r="F8534" t="inlineStr">
        <is>
          <t>Bereich_ID</t>
        </is>
      </c>
      <c r="G8534" t="inlineStr">
        <is>
          <t>Bereich</t>
        </is>
      </c>
      <c r="H8534" t="inlineStr">
        <is>
          <t>ID_gesamt</t>
        </is>
      </c>
      <c r="I8534" t="inlineStr">
        <is>
          <t>Sprache</t>
        </is>
      </c>
      <c r="J8534" t="inlineStr">
        <is>
          <t>Duplikat</t>
        </is>
      </c>
      <c r="K8534" t="inlineStr">
        <is>
          <t>Frage_Hash</t>
        </is>
      </c>
      <c r="L8534" t="inlineStr">
        <is>
          <t>Duplikat_Gruppe</t>
        </is>
      </c>
      <c r="M8534" t="inlineStr">
        <is>
          <t>Cluster_Duplikate</t>
        </is>
      </c>
      <c r="N8534" t="inlineStr">
        <is>
          <t>Cluster_Final</t>
        </is>
      </c>
    </row>
    <row r="8535">
      <c r="A8535" t="n">
        <v>95</v>
      </c>
      <c r="B8535" t="n">
        <v>2015</v>
      </c>
      <c r="C8535" t="n">
        <v>1455</v>
      </c>
      <c r="D8535" t="inlineStr">
        <is>
          <t>Im Juni 2015 hat das Volk einer Lockerung der Regeln in der Fortpflanzungsmedizin zugestimmt (Abstimmung über die Präimplantationsdiagnostik, PID). Begrüssen Sie diesen Entscheid?</t>
        </is>
      </c>
      <c r="E8535" t="inlineStr">
        <is>
          <t>Standard-4</t>
        </is>
      </c>
      <c r="F8535" t="n">
        <v>5</v>
      </c>
      <c r="G8535" t="inlineStr">
        <is>
          <t>Gesellschaft &amp; Ethik</t>
        </is>
      </c>
      <c r="H8535" t="inlineStr">
        <is>
          <t>Q04754</t>
        </is>
      </c>
      <c r="I8535" t="inlineStr">
        <is>
          <t>de</t>
        </is>
      </c>
      <c r="J8535" t="b">
        <v>1</v>
      </c>
      <c r="K8535" t="inlineStr">
        <is>
          <t>3a1ed7d38e1a8803fa1c5ef2a09eb2b0</t>
        </is>
      </c>
      <c r="L8535" t="inlineStr">
        <is>
          <t>3a1ed7d38e1a8803fa1c5ef2a09eb2b0</t>
        </is>
      </c>
      <c r="M8535" t="n">
        <v>745</v>
      </c>
      <c r="N8535" t="n">
        <v>745</v>
      </c>
    </row>
    <row r="8536">
      <c r="A8536" t="n">
        <v>95</v>
      </c>
      <c r="B8536" t="n">
        <v>2015</v>
      </c>
      <c r="C8536" t="n">
        <v>1455</v>
      </c>
      <c r="D8536" t="inlineStr">
        <is>
          <t>Im Juni 2015 hat das Volk einer Lockerung der Regeln in der Fortpflanzungsmedizin zugestimmt (Abstimmung über die Präimplantationsdiagnostik, PID). Begrüssen Sie diesen Entscheid?</t>
        </is>
      </c>
      <c r="E8536" t="inlineStr">
        <is>
          <t>Standard-4</t>
        </is>
      </c>
      <c r="F8536" t="n">
        <v>5</v>
      </c>
      <c r="G8536" t="inlineStr">
        <is>
          <t>Gesellschaft &amp; Ethik</t>
        </is>
      </c>
      <c r="H8536" t="inlineStr">
        <is>
          <t>Q07535</t>
        </is>
      </c>
      <c r="I8536" t="inlineStr">
        <is>
          <t>de</t>
        </is>
      </c>
      <c r="J8536" t="b">
        <v>1</v>
      </c>
      <c r="K8536" t="inlineStr">
        <is>
          <t>3a1ed7d38e1a8803fa1c5ef2a09eb2b0</t>
        </is>
      </c>
      <c r="L8536" t="inlineStr">
        <is>
          <t>3a1ed7d38e1a8803fa1c5ef2a09eb2b0</t>
        </is>
      </c>
      <c r="M8536" t="n">
        <v>745</v>
      </c>
      <c r="N8536" t="n">
        <v>745</v>
      </c>
    </row>
    <row r="8538">
      <c r="A8538" s="1">
        <f>== Cluster 744 – 2 Fragen – alle Fragen identisch ===</f>
        <v/>
      </c>
      <c r="B8538" s="1" t="n"/>
      <c r="C8538" s="1" t="n"/>
      <c r="D8538" s="1" t="n"/>
      <c r="E8538" s="1" t="n"/>
      <c r="F8538" s="1" t="n"/>
      <c r="G8538" s="1" t="n"/>
      <c r="H8538" s="1" t="n"/>
      <c r="I8538" s="1" t="n"/>
      <c r="J8538" s="1" t="n"/>
      <c r="K8538" s="1" t="n"/>
      <c r="L8538" s="1" t="n"/>
      <c r="M8538" s="1" t="n"/>
      <c r="N8538" s="1" t="n"/>
    </row>
    <row r="8539">
      <c r="A8539" t="inlineStr">
        <is>
          <t>ID_Wahl</t>
        </is>
      </c>
      <c r="B8539" t="inlineStr">
        <is>
          <t>Datum</t>
        </is>
      </c>
      <c r="C8539" t="inlineStr">
        <is>
          <t>Frage_ID</t>
        </is>
      </c>
      <c r="D8539" t="inlineStr">
        <is>
          <t>Frage_Text</t>
        </is>
      </c>
      <c r="E8539" t="inlineStr">
        <is>
          <t>Frage_Typ</t>
        </is>
      </c>
      <c r="F8539" t="inlineStr">
        <is>
          <t>Bereich_ID</t>
        </is>
      </c>
      <c r="G8539" t="inlineStr">
        <is>
          <t>Bereich</t>
        </is>
      </c>
      <c r="H8539" t="inlineStr">
        <is>
          <t>ID_gesamt</t>
        </is>
      </c>
      <c r="I8539" t="inlineStr">
        <is>
          <t>Sprache</t>
        </is>
      </c>
      <c r="J8539" t="inlineStr">
        <is>
          <t>Duplikat</t>
        </is>
      </c>
      <c r="K8539" t="inlineStr">
        <is>
          <t>Frage_Hash</t>
        </is>
      </c>
      <c r="L8539" t="inlineStr">
        <is>
          <t>Duplikat_Gruppe</t>
        </is>
      </c>
      <c r="M8539" t="inlineStr">
        <is>
          <t>Cluster_Duplikate</t>
        </is>
      </c>
      <c r="N8539" t="inlineStr">
        <is>
          <t>Cluster_Final</t>
        </is>
      </c>
    </row>
    <row r="8540">
      <c r="A8540" t="n">
        <v>95</v>
      </c>
      <c r="B8540" t="n">
        <v>2015</v>
      </c>
      <c r="C8540" t="n">
        <v>1463</v>
      </c>
      <c r="D8540" t="inlineStr">
        <is>
          <t>Sollen Bund und Kantone im Rahmen der Unternehmenssteuerreform (USR III) Einbussen bei den Steuereinnahmen in Kauf nehmen, um international mobile Firmen in der Schweiz zu halten?</t>
        </is>
      </c>
      <c r="E8540" t="inlineStr">
        <is>
          <t>Standard-4</t>
        </is>
      </c>
      <c r="F8540" t="n">
        <v>4</v>
      </c>
      <c r="G8540" t="inlineStr">
        <is>
          <t>Finanzen &amp; Steuern</t>
        </is>
      </c>
      <c r="H8540" t="inlineStr">
        <is>
          <t>Q04752</t>
        </is>
      </c>
      <c r="I8540" t="inlineStr">
        <is>
          <t>de</t>
        </is>
      </c>
      <c r="J8540" t="b">
        <v>1</v>
      </c>
      <c r="K8540" t="inlineStr">
        <is>
          <t>714d018c053993f831d4722c13f448d1</t>
        </is>
      </c>
      <c r="L8540" t="inlineStr">
        <is>
          <t>714d018c053993f831d4722c13f448d1</t>
        </is>
      </c>
      <c r="M8540" t="n">
        <v>744</v>
      </c>
      <c r="N8540" t="n">
        <v>744</v>
      </c>
    </row>
    <row r="8541">
      <c r="A8541" t="n">
        <v>95</v>
      </c>
      <c r="B8541" t="n">
        <v>2015</v>
      </c>
      <c r="C8541" t="n">
        <v>1463</v>
      </c>
      <c r="D8541" t="inlineStr">
        <is>
          <t>Sollen Bund und Kantone im Rahmen der Unternehmenssteuerreform (USR III) Einbussen bei den Steuereinnahmen in Kauf nehmen, um international mobile Firmen in der Schweiz zu halten?</t>
        </is>
      </c>
      <c r="E8541" t="inlineStr">
        <is>
          <t>Standard-4</t>
        </is>
      </c>
      <c r="F8541" t="n">
        <v>4</v>
      </c>
      <c r="G8541" t="inlineStr">
        <is>
          <t>Finanzen &amp; Steuern</t>
        </is>
      </c>
      <c r="H8541" t="inlineStr">
        <is>
          <t>Q07533</t>
        </is>
      </c>
      <c r="I8541" t="inlineStr">
        <is>
          <t>de</t>
        </is>
      </c>
      <c r="J8541" t="b">
        <v>1</v>
      </c>
      <c r="K8541" t="inlineStr">
        <is>
          <t>714d018c053993f831d4722c13f448d1</t>
        </is>
      </c>
      <c r="L8541" t="inlineStr">
        <is>
          <t>714d018c053993f831d4722c13f448d1</t>
        </is>
      </c>
      <c r="M8541" t="n">
        <v>744</v>
      </c>
      <c r="N8541" t="n">
        <v>744</v>
      </c>
    </row>
    <row r="8543">
      <c r="A8543" s="1">
        <f>== Cluster 743 – 2 Fragen – alle Fragen identisch ===</f>
        <v/>
      </c>
      <c r="B8543" s="1" t="n"/>
      <c r="C8543" s="1" t="n"/>
      <c r="D8543" s="1" t="n"/>
      <c r="E8543" s="1" t="n"/>
      <c r="F8543" s="1" t="n"/>
      <c r="G8543" s="1" t="n"/>
      <c r="H8543" s="1" t="n"/>
      <c r="I8543" s="1" t="n"/>
      <c r="J8543" s="1" t="n"/>
      <c r="K8543" s="1" t="n"/>
      <c r="L8543" s="1" t="n"/>
      <c r="M8543" s="1" t="n"/>
      <c r="N8543" s="1" t="n"/>
    </row>
    <row r="8544">
      <c r="A8544" t="inlineStr">
        <is>
          <t>ID_Wahl</t>
        </is>
      </c>
      <c r="B8544" t="inlineStr">
        <is>
          <t>Datum</t>
        </is>
      </c>
      <c r="C8544" t="inlineStr">
        <is>
          <t>Frage_ID</t>
        </is>
      </c>
      <c r="D8544" t="inlineStr">
        <is>
          <t>Frage_Text</t>
        </is>
      </c>
      <c r="E8544" t="inlineStr">
        <is>
          <t>Frage_Typ</t>
        </is>
      </c>
      <c r="F8544" t="inlineStr">
        <is>
          <t>Bereich_ID</t>
        </is>
      </c>
      <c r="G8544" t="inlineStr">
        <is>
          <t>Bereich</t>
        </is>
      </c>
      <c r="H8544" t="inlineStr">
        <is>
          <t>ID_gesamt</t>
        </is>
      </c>
      <c r="I8544" t="inlineStr">
        <is>
          <t>Sprache</t>
        </is>
      </c>
      <c r="J8544" t="inlineStr">
        <is>
          <t>Duplikat</t>
        </is>
      </c>
      <c r="K8544" t="inlineStr">
        <is>
          <t>Frage_Hash</t>
        </is>
      </c>
      <c r="L8544" t="inlineStr">
        <is>
          <t>Duplikat_Gruppe</t>
        </is>
      </c>
      <c r="M8544" t="inlineStr">
        <is>
          <t>Cluster_Duplikate</t>
        </is>
      </c>
      <c r="N8544" t="inlineStr">
        <is>
          <t>Cluster_Final</t>
        </is>
      </c>
    </row>
    <row r="8545">
      <c r="A8545" t="n">
        <v>95</v>
      </c>
      <c r="B8545" t="n">
        <v>2015</v>
      </c>
      <c r="C8545" t="n">
        <v>1438</v>
      </c>
      <c r="D8545" t="inlineStr">
        <is>
          <t>Soll der Umwandlungssatz, der die Höhe der BVG-Rente (2. Säule) regelt, an die gestiegene Lebenserwartung angepasst und von 6.8 auf 6.0% gesenkt werden?</t>
        </is>
      </c>
      <c r="E8545" t="inlineStr">
        <is>
          <t>Standard-4</t>
        </is>
      </c>
      <c r="F8545" t="n">
        <v>4</v>
      </c>
      <c r="G8545" t="inlineStr">
        <is>
          <t>Finanzen &amp; Steuern</t>
        </is>
      </c>
      <c r="H8545" t="inlineStr">
        <is>
          <t>Q04751</t>
        </is>
      </c>
      <c r="I8545" t="inlineStr">
        <is>
          <t>de</t>
        </is>
      </c>
      <c r="J8545" t="b">
        <v>1</v>
      </c>
      <c r="K8545" t="inlineStr">
        <is>
          <t>0fff0f0bdf048f85186a8654adccf156</t>
        </is>
      </c>
      <c r="L8545" t="inlineStr">
        <is>
          <t>0fff0f0bdf048f85186a8654adccf156</t>
        </is>
      </c>
      <c r="M8545" t="n">
        <v>743</v>
      </c>
      <c r="N8545" t="n">
        <v>743</v>
      </c>
    </row>
    <row r="8546">
      <c r="A8546" t="n">
        <v>95</v>
      </c>
      <c r="B8546" t="n">
        <v>2015</v>
      </c>
      <c r="C8546" t="n">
        <v>1438</v>
      </c>
      <c r="D8546" t="inlineStr">
        <is>
          <t>Soll der Umwandlungssatz, der die Höhe der BVG-Rente (2. Säule) regelt, an die gestiegene Lebenserwartung angepasst und von 6.8 auf 6.0% gesenkt werden?</t>
        </is>
      </c>
      <c r="E8546" t="inlineStr">
        <is>
          <t>Standard-4</t>
        </is>
      </c>
      <c r="F8546" t="n">
        <v>4</v>
      </c>
      <c r="G8546" t="inlineStr">
        <is>
          <t>Finanzen &amp; Steuern</t>
        </is>
      </c>
      <c r="H8546" t="inlineStr">
        <is>
          <t>Q07532</t>
        </is>
      </c>
      <c r="I8546" t="inlineStr">
        <is>
          <t>de</t>
        </is>
      </c>
      <c r="J8546" t="b">
        <v>1</v>
      </c>
      <c r="K8546" t="inlineStr">
        <is>
          <t>0fff0f0bdf048f85186a8654adccf156</t>
        </is>
      </c>
      <c r="L8546" t="inlineStr">
        <is>
          <t>0fff0f0bdf048f85186a8654adccf156</t>
        </is>
      </c>
      <c r="M8546" t="n">
        <v>743</v>
      </c>
      <c r="N8546" t="n">
        <v>743</v>
      </c>
    </row>
    <row r="8548">
      <c r="A8548" s="1">
        <f>== Cluster 741 – 2 Fragen – alle Fragen identisch ===</f>
        <v/>
      </c>
      <c r="B8548" s="1" t="n"/>
      <c r="C8548" s="1" t="n"/>
      <c r="D8548" s="1" t="n"/>
      <c r="E8548" s="1" t="n"/>
      <c r="F8548" s="1" t="n"/>
      <c r="G8548" s="1" t="n"/>
      <c r="H8548" s="1" t="n"/>
      <c r="I8548" s="1" t="n"/>
      <c r="J8548" s="1" t="n"/>
      <c r="K8548" s="1" t="n"/>
      <c r="L8548" s="1" t="n"/>
      <c r="M8548" s="1" t="n"/>
      <c r="N8548" s="1" t="n"/>
    </row>
    <row r="8549">
      <c r="A8549" t="inlineStr">
        <is>
          <t>ID_Wahl</t>
        </is>
      </c>
      <c r="B8549" t="inlineStr">
        <is>
          <t>Datum</t>
        </is>
      </c>
      <c r="C8549" t="inlineStr">
        <is>
          <t>Frage_ID</t>
        </is>
      </c>
      <c r="D8549" t="inlineStr">
        <is>
          <t>Frage_Text</t>
        </is>
      </c>
      <c r="E8549" t="inlineStr">
        <is>
          <t>Frage_Typ</t>
        </is>
      </c>
      <c r="F8549" t="inlineStr">
        <is>
          <t>Bereich_ID</t>
        </is>
      </c>
      <c r="G8549" t="inlineStr">
        <is>
          <t>Bereich</t>
        </is>
      </c>
      <c r="H8549" t="inlineStr">
        <is>
          <t>ID_gesamt</t>
        </is>
      </c>
      <c r="I8549" t="inlineStr">
        <is>
          <t>Sprache</t>
        </is>
      </c>
      <c r="J8549" t="inlineStr">
        <is>
          <t>Duplikat</t>
        </is>
      </c>
      <c r="K8549" t="inlineStr">
        <is>
          <t>Frage_Hash</t>
        </is>
      </c>
      <c r="L8549" t="inlineStr">
        <is>
          <t>Duplikat_Gruppe</t>
        </is>
      </c>
      <c r="M8549" t="inlineStr">
        <is>
          <t>Cluster_Duplikate</t>
        </is>
      </c>
      <c r="N8549" t="inlineStr">
        <is>
          <t>Cluster_Final</t>
        </is>
      </c>
    </row>
    <row r="8550">
      <c r="A8550" t="n">
        <v>95</v>
      </c>
      <c r="B8550" t="n">
        <v>2015</v>
      </c>
      <c r="C8550" t="n">
        <v>1507</v>
      </c>
      <c r="D8550" t="inlineStr">
        <is>
          <t>Beiträge an die Kantone im Rahmen des Finanzausgleichs</t>
        </is>
      </c>
      <c r="E8550" t="inlineStr">
        <is>
          <t>Budget-5</t>
        </is>
      </c>
      <c r="F8550" t="n">
        <v>4</v>
      </c>
      <c r="G8550" t="inlineStr">
        <is>
          <t>Finanzen &amp; Steuern</t>
        </is>
      </c>
      <c r="H8550" t="inlineStr">
        <is>
          <t>Q04747</t>
        </is>
      </c>
      <c r="I8550" t="inlineStr">
        <is>
          <t>de</t>
        </is>
      </c>
      <c r="J8550" t="b">
        <v>1</v>
      </c>
      <c r="K8550" t="inlineStr">
        <is>
          <t>9f0a7c164aa07a63342cb698751cfaa5</t>
        </is>
      </c>
      <c r="L8550" t="inlineStr">
        <is>
          <t>9f0a7c164aa07a63342cb698751cfaa5</t>
        </is>
      </c>
      <c r="M8550" t="n">
        <v>741</v>
      </c>
      <c r="N8550" t="n">
        <v>741</v>
      </c>
    </row>
    <row r="8551">
      <c r="A8551" t="n">
        <v>95</v>
      </c>
      <c r="B8551" t="n">
        <v>2015</v>
      </c>
      <c r="C8551" t="n">
        <v>1507</v>
      </c>
      <c r="D8551" t="inlineStr">
        <is>
          <t>Beiträge an die Kantone im Rahmen des Finanzausgleichs</t>
        </is>
      </c>
      <c r="E8551" t="inlineStr">
        <is>
          <t>Budget-5</t>
        </is>
      </c>
      <c r="F8551" t="n">
        <v>4</v>
      </c>
      <c r="G8551" t="inlineStr">
        <is>
          <t>Finanzen &amp; Steuern</t>
        </is>
      </c>
      <c r="H8551" t="inlineStr">
        <is>
          <t>Q07528</t>
        </is>
      </c>
      <c r="I8551" t="inlineStr">
        <is>
          <t>de</t>
        </is>
      </c>
      <c r="J8551" t="b">
        <v>1</v>
      </c>
      <c r="K8551" t="inlineStr">
        <is>
          <t>9f0a7c164aa07a63342cb698751cfaa5</t>
        </is>
      </c>
      <c r="L8551" t="inlineStr">
        <is>
          <t>9f0a7c164aa07a63342cb698751cfaa5</t>
        </is>
      </c>
      <c r="M8551" t="n">
        <v>741</v>
      </c>
      <c r="N8551" t="n">
        <v>741</v>
      </c>
    </row>
    <row r="8553">
      <c r="A8553" s="1">
        <f>== Cluster 740 – 2 Fragen – alle Fragen identisch ===</f>
        <v/>
      </c>
      <c r="B8553" s="1" t="n"/>
      <c r="C8553" s="1" t="n"/>
      <c r="D8553" s="1" t="n"/>
      <c r="E8553" s="1" t="n"/>
      <c r="F8553" s="1" t="n"/>
      <c r="G8553" s="1" t="n"/>
      <c r="H8553" s="1" t="n"/>
      <c r="I8553" s="1" t="n"/>
      <c r="J8553" s="1" t="n"/>
      <c r="K8553" s="1" t="n"/>
      <c r="L8553" s="1" t="n"/>
      <c r="M8553" s="1" t="n"/>
      <c r="N8553" s="1" t="n"/>
    </row>
    <row r="8554">
      <c r="A8554" t="inlineStr">
        <is>
          <t>ID_Wahl</t>
        </is>
      </c>
      <c r="B8554" t="inlineStr">
        <is>
          <t>Datum</t>
        </is>
      </c>
      <c r="C8554" t="inlineStr">
        <is>
          <t>Frage_ID</t>
        </is>
      </c>
      <c r="D8554" t="inlineStr">
        <is>
          <t>Frage_Text</t>
        </is>
      </c>
      <c r="E8554" t="inlineStr">
        <is>
          <t>Frage_Typ</t>
        </is>
      </c>
      <c r="F8554" t="inlineStr">
        <is>
          <t>Bereich_ID</t>
        </is>
      </c>
      <c r="G8554" t="inlineStr">
        <is>
          <t>Bereich</t>
        </is>
      </c>
      <c r="H8554" t="inlineStr">
        <is>
          <t>ID_gesamt</t>
        </is>
      </c>
      <c r="I8554" t="inlineStr">
        <is>
          <t>Sprache</t>
        </is>
      </c>
      <c r="J8554" t="inlineStr">
        <is>
          <t>Duplikat</t>
        </is>
      </c>
      <c r="K8554" t="inlineStr">
        <is>
          <t>Frage_Hash</t>
        </is>
      </c>
      <c r="L8554" t="inlineStr">
        <is>
          <t>Duplikat_Gruppe</t>
        </is>
      </c>
      <c r="M8554" t="inlineStr">
        <is>
          <t>Cluster_Duplikate</t>
        </is>
      </c>
      <c r="N8554" t="inlineStr">
        <is>
          <t>Cluster_Final</t>
        </is>
      </c>
    </row>
    <row r="8555">
      <c r="A8555" t="n">
        <v>95</v>
      </c>
      <c r="B8555" t="n">
        <v>2015</v>
      </c>
      <c r="C8555" t="n">
        <v>1465</v>
      </c>
      <c r="D8555" t="inlineStr">
        <is>
          <t>Die finanzstarken Kantone möchten ihre Beitragszahlungen an die finanzschwachen Kantone im Rahmen des Finanzausgleichs (NFA) deutlich reduzieren. Unterstützen Sie dieses Anliegen?</t>
        </is>
      </c>
      <c r="E8555" t="inlineStr">
        <is>
          <t>Standard-4</t>
        </is>
      </c>
      <c r="F8555" t="n">
        <v>4</v>
      </c>
      <c r="G8555" t="inlineStr">
        <is>
          <t>Finanzen &amp; Steuern</t>
        </is>
      </c>
      <c r="H8555" t="inlineStr">
        <is>
          <t>Q04746</t>
        </is>
      </c>
      <c r="I8555" t="inlineStr">
        <is>
          <t>de</t>
        </is>
      </c>
      <c r="J8555" t="b">
        <v>1</v>
      </c>
      <c r="K8555" t="inlineStr">
        <is>
          <t>fb6ffda612b7adf50420fdb73cf6e186</t>
        </is>
      </c>
      <c r="L8555" t="inlineStr">
        <is>
          <t>fb6ffda612b7adf50420fdb73cf6e186</t>
        </is>
      </c>
      <c r="M8555" t="n">
        <v>740</v>
      </c>
      <c r="N8555" t="n">
        <v>740</v>
      </c>
    </row>
    <row r="8556">
      <c r="A8556" t="n">
        <v>95</v>
      </c>
      <c r="B8556" t="n">
        <v>2015</v>
      </c>
      <c r="C8556" t="n">
        <v>1465</v>
      </c>
      <c r="D8556" t="inlineStr">
        <is>
          <t>Die finanzstarken Kantone möchten ihre Beitragszahlungen an die finanzschwachen Kantone im Rahmen des Finanzausgleichs (NFA) deutlich reduzieren. Unterstützen Sie dieses Anliegen?</t>
        </is>
      </c>
      <c r="E8556" t="inlineStr">
        <is>
          <t>Standard-4</t>
        </is>
      </c>
      <c r="F8556" t="n">
        <v>4</v>
      </c>
      <c r="G8556" t="inlineStr">
        <is>
          <t>Finanzen &amp; Steuern</t>
        </is>
      </c>
      <c r="H8556" t="inlineStr">
        <is>
          <t>Q07527</t>
        </is>
      </c>
      <c r="I8556" t="inlineStr">
        <is>
          <t>de</t>
        </is>
      </c>
      <c r="J8556" t="b">
        <v>1</v>
      </c>
      <c r="K8556" t="inlineStr">
        <is>
          <t>fb6ffda612b7adf50420fdb73cf6e186</t>
        </is>
      </c>
      <c r="L8556" t="inlineStr">
        <is>
          <t>fb6ffda612b7adf50420fdb73cf6e186</t>
        </is>
      </c>
      <c r="M8556" t="n">
        <v>740</v>
      </c>
      <c r="N8556" t="n">
        <v>740</v>
      </c>
    </row>
    <row r="8558">
      <c r="A8558" s="1">
        <f>== Cluster 738 – 2 Fragen – alle Fragen identisch ===</f>
        <v/>
      </c>
      <c r="B8558" s="1" t="n"/>
      <c r="C8558" s="1" t="n"/>
      <c r="D8558" s="1" t="n"/>
      <c r="E8558" s="1" t="n"/>
      <c r="F8558" s="1" t="n"/>
      <c r="G8558" s="1" t="n"/>
      <c r="H8558" s="1" t="n"/>
      <c r="I8558" s="1" t="n"/>
      <c r="J8558" s="1" t="n"/>
      <c r="K8558" s="1" t="n"/>
      <c r="L8558" s="1" t="n"/>
      <c r="M8558" s="1" t="n"/>
      <c r="N8558" s="1" t="n"/>
    </row>
    <row r="8559">
      <c r="A8559" t="inlineStr">
        <is>
          <t>ID_Wahl</t>
        </is>
      </c>
      <c r="B8559" t="inlineStr">
        <is>
          <t>Datum</t>
        </is>
      </c>
      <c r="C8559" t="inlineStr">
        <is>
          <t>Frage_ID</t>
        </is>
      </c>
      <c r="D8559" t="inlineStr">
        <is>
          <t>Frage_Text</t>
        </is>
      </c>
      <c r="E8559" t="inlineStr">
        <is>
          <t>Frage_Typ</t>
        </is>
      </c>
      <c r="F8559" t="inlineStr">
        <is>
          <t>Bereich_ID</t>
        </is>
      </c>
      <c r="G8559" t="inlineStr">
        <is>
          <t>Bereich</t>
        </is>
      </c>
      <c r="H8559" t="inlineStr">
        <is>
          <t>ID_gesamt</t>
        </is>
      </c>
      <c r="I8559" t="inlineStr">
        <is>
          <t>Sprache</t>
        </is>
      </c>
      <c r="J8559" t="inlineStr">
        <is>
          <t>Duplikat</t>
        </is>
      </c>
      <c r="K8559" t="inlineStr">
        <is>
          <t>Frage_Hash</t>
        </is>
      </c>
      <c r="L8559" t="inlineStr">
        <is>
          <t>Duplikat_Gruppe</t>
        </is>
      </c>
      <c r="M8559" t="inlineStr">
        <is>
          <t>Cluster_Duplikate</t>
        </is>
      </c>
      <c r="N8559" t="inlineStr">
        <is>
          <t>Cluster_Final</t>
        </is>
      </c>
    </row>
    <row r="8560">
      <c r="A8560" t="n">
        <v>95</v>
      </c>
      <c r="B8560" t="n">
        <v>2015</v>
      </c>
      <c r="C8560" t="n">
        <v>1448</v>
      </c>
      <c r="D8560" t="inlineStr">
        <is>
          <t>Sollte der wirtschaftliche Nutzen von Forschungsprojekten bei der Vergabe von Fördergeldern des Bundes stärker berücksichtigt werden?</t>
        </is>
      </c>
      <c r="E8560" t="inlineStr">
        <is>
          <t>Standard-4</t>
        </is>
      </c>
      <c r="F8560" t="n">
        <v>2</v>
      </c>
      <c r="G8560" t="inlineStr">
        <is>
          <t>Bildung</t>
        </is>
      </c>
      <c r="H8560" t="inlineStr">
        <is>
          <t>Q04744</t>
        </is>
      </c>
      <c r="I8560" t="inlineStr">
        <is>
          <t>de</t>
        </is>
      </c>
      <c r="J8560" t="b">
        <v>1</v>
      </c>
      <c r="K8560" t="inlineStr">
        <is>
          <t>60301d9d6678c8f2feaf4a339ad15827</t>
        </is>
      </c>
      <c r="L8560" t="inlineStr">
        <is>
          <t>60301d9d6678c8f2feaf4a339ad15827</t>
        </is>
      </c>
      <c r="M8560" t="n">
        <v>738</v>
      </c>
      <c r="N8560" t="n">
        <v>738</v>
      </c>
    </row>
    <row r="8561">
      <c r="A8561" t="n">
        <v>95</v>
      </c>
      <c r="B8561" t="n">
        <v>2015</v>
      </c>
      <c r="C8561" t="n">
        <v>1448</v>
      </c>
      <c r="D8561" t="inlineStr">
        <is>
          <t>Sollte der wirtschaftliche Nutzen von Forschungsprojekten bei der Vergabe von Fördergeldern des Bundes stärker berücksichtigt werden?</t>
        </is>
      </c>
      <c r="E8561" t="inlineStr">
        <is>
          <t>Standard-4</t>
        </is>
      </c>
      <c r="F8561" t="n">
        <v>2</v>
      </c>
      <c r="G8561" t="inlineStr">
        <is>
          <t>Bildung</t>
        </is>
      </c>
      <c r="H8561" t="inlineStr">
        <is>
          <t>Q07525</t>
        </is>
      </c>
      <c r="I8561" t="inlineStr">
        <is>
          <t>de</t>
        </is>
      </c>
      <c r="J8561" t="b">
        <v>1</v>
      </c>
      <c r="K8561" t="inlineStr">
        <is>
          <t>60301d9d6678c8f2feaf4a339ad15827</t>
        </is>
      </c>
      <c r="L8561" t="inlineStr">
        <is>
          <t>60301d9d6678c8f2feaf4a339ad15827</t>
        </is>
      </c>
      <c r="M8561" t="n">
        <v>738</v>
      </c>
      <c r="N8561" t="n">
        <v>738</v>
      </c>
    </row>
    <row r="8563">
      <c r="A8563" s="1">
        <f>== Cluster 737 – 2 Fragen – alle Fragen identisch ===</f>
        <v/>
      </c>
      <c r="B8563" s="1" t="n"/>
      <c r="C8563" s="1" t="n"/>
      <c r="D8563" s="1" t="n"/>
      <c r="E8563" s="1" t="n"/>
      <c r="F8563" s="1" t="n"/>
      <c r="G8563" s="1" t="n"/>
      <c r="H8563" s="1" t="n"/>
      <c r="I8563" s="1" t="n"/>
      <c r="J8563" s="1" t="n"/>
      <c r="K8563" s="1" t="n"/>
      <c r="L8563" s="1" t="n"/>
      <c r="M8563" s="1" t="n"/>
      <c r="N8563" s="1" t="n"/>
    </row>
    <row r="8564">
      <c r="A8564" t="inlineStr">
        <is>
          <t>ID_Wahl</t>
        </is>
      </c>
      <c r="B8564" t="inlineStr">
        <is>
          <t>Datum</t>
        </is>
      </c>
      <c r="C8564" t="inlineStr">
        <is>
          <t>Frage_ID</t>
        </is>
      </c>
      <c r="D8564" t="inlineStr">
        <is>
          <t>Frage_Text</t>
        </is>
      </c>
      <c r="E8564" t="inlineStr">
        <is>
          <t>Frage_Typ</t>
        </is>
      </c>
      <c r="F8564" t="inlineStr">
        <is>
          <t>Bereich_ID</t>
        </is>
      </c>
      <c r="G8564" t="inlineStr">
        <is>
          <t>Bereich</t>
        </is>
      </c>
      <c r="H8564" t="inlineStr">
        <is>
          <t>ID_gesamt</t>
        </is>
      </c>
      <c r="I8564" t="inlineStr">
        <is>
          <t>Sprache</t>
        </is>
      </c>
      <c r="J8564" t="inlineStr">
        <is>
          <t>Duplikat</t>
        </is>
      </c>
      <c r="K8564" t="inlineStr">
        <is>
          <t>Frage_Hash</t>
        </is>
      </c>
      <c r="L8564" t="inlineStr">
        <is>
          <t>Duplikat_Gruppe</t>
        </is>
      </c>
      <c r="M8564" t="inlineStr">
        <is>
          <t>Cluster_Duplikate</t>
        </is>
      </c>
      <c r="N8564" t="inlineStr">
        <is>
          <t>Cluster_Final</t>
        </is>
      </c>
    </row>
    <row r="8565">
      <c r="A8565" t="n">
        <v>95</v>
      </c>
      <c r="B8565" t="n">
        <v>2015</v>
      </c>
      <c r="C8565" t="n">
        <v>1445</v>
      </c>
      <c r="D8565" t="inlineStr">
        <is>
          <t>Soll in allen Kantonen in der Primarschule eine zweite Landessprache unterrichtet werden?</t>
        </is>
      </c>
      <c r="E8565" t="inlineStr">
        <is>
          <t>Standard-4</t>
        </is>
      </c>
      <c r="F8565" t="n">
        <v>2</v>
      </c>
      <c r="G8565" t="inlineStr">
        <is>
          <t>Bildung</t>
        </is>
      </c>
      <c r="H8565" t="inlineStr">
        <is>
          <t>Q04743</t>
        </is>
      </c>
      <c r="I8565" t="inlineStr">
        <is>
          <t>de</t>
        </is>
      </c>
      <c r="J8565" t="b">
        <v>1</v>
      </c>
      <c r="K8565" t="inlineStr">
        <is>
          <t>86faf0e421ff050d49680a5093d130ff</t>
        </is>
      </c>
      <c r="L8565" t="inlineStr">
        <is>
          <t>86faf0e421ff050d49680a5093d130ff</t>
        </is>
      </c>
      <c r="M8565" t="n">
        <v>737</v>
      </c>
      <c r="N8565" t="n">
        <v>737</v>
      </c>
    </row>
    <row r="8566">
      <c r="A8566" t="n">
        <v>95</v>
      </c>
      <c r="B8566" t="n">
        <v>2015</v>
      </c>
      <c r="C8566" t="n">
        <v>1445</v>
      </c>
      <c r="D8566" t="inlineStr">
        <is>
          <t>Soll in allen Kantonen in der Primarschule eine zweite Landessprache unterrichtet werden?</t>
        </is>
      </c>
      <c r="E8566" t="inlineStr">
        <is>
          <t>Standard-4</t>
        </is>
      </c>
      <c r="F8566" t="n">
        <v>2</v>
      </c>
      <c r="G8566" t="inlineStr">
        <is>
          <t>Bildung</t>
        </is>
      </c>
      <c r="H8566" t="inlineStr">
        <is>
          <t>Q07524</t>
        </is>
      </c>
      <c r="I8566" t="inlineStr">
        <is>
          <t>de</t>
        </is>
      </c>
      <c r="J8566" t="b">
        <v>1</v>
      </c>
      <c r="K8566" t="inlineStr">
        <is>
          <t>86faf0e421ff050d49680a5093d130ff</t>
        </is>
      </c>
      <c r="L8566" t="inlineStr">
        <is>
          <t>86faf0e421ff050d49680a5093d130ff</t>
        </is>
      </c>
      <c r="M8566" t="n">
        <v>737</v>
      </c>
      <c r="N8566" t="n">
        <v>737</v>
      </c>
    </row>
    <row r="8568">
      <c r="A8568" s="1">
        <f>== Cluster 736 – 2 Fragen – alle Fragen identisch ===</f>
        <v/>
      </c>
      <c r="B8568" s="1" t="n"/>
      <c r="C8568" s="1" t="n"/>
      <c r="D8568" s="1" t="n"/>
      <c r="E8568" s="1" t="n"/>
      <c r="F8568" s="1" t="n"/>
      <c r="G8568" s="1" t="n"/>
      <c r="H8568" s="1" t="n"/>
      <c r="I8568" s="1" t="n"/>
      <c r="J8568" s="1" t="n"/>
      <c r="K8568" s="1" t="n"/>
      <c r="L8568" s="1" t="n"/>
      <c r="M8568" s="1" t="n"/>
      <c r="N8568" s="1" t="n"/>
    </row>
    <row r="8569">
      <c r="A8569" t="inlineStr">
        <is>
          <t>ID_Wahl</t>
        </is>
      </c>
      <c r="B8569" t="inlineStr">
        <is>
          <t>Datum</t>
        </is>
      </c>
      <c r="C8569" t="inlineStr">
        <is>
          <t>Frage_ID</t>
        </is>
      </c>
      <c r="D8569" t="inlineStr">
        <is>
          <t>Frage_Text</t>
        </is>
      </c>
      <c r="E8569" t="inlineStr">
        <is>
          <t>Frage_Typ</t>
        </is>
      </c>
      <c r="F8569" t="inlineStr">
        <is>
          <t>Bereich_ID</t>
        </is>
      </c>
      <c r="G8569" t="inlineStr">
        <is>
          <t>Bereich</t>
        </is>
      </c>
      <c r="H8569" t="inlineStr">
        <is>
          <t>ID_gesamt</t>
        </is>
      </c>
      <c r="I8569" t="inlineStr">
        <is>
          <t>Sprache</t>
        </is>
      </c>
      <c r="J8569" t="inlineStr">
        <is>
          <t>Duplikat</t>
        </is>
      </c>
      <c r="K8569" t="inlineStr">
        <is>
          <t>Frage_Hash</t>
        </is>
      </c>
      <c r="L8569" t="inlineStr">
        <is>
          <t>Duplikat_Gruppe</t>
        </is>
      </c>
      <c r="M8569" t="inlineStr">
        <is>
          <t>Cluster_Duplikate</t>
        </is>
      </c>
      <c r="N8569" t="inlineStr">
        <is>
          <t>Cluster_Final</t>
        </is>
      </c>
    </row>
    <row r="8570">
      <c r="A8570" t="n">
        <v>95</v>
      </c>
      <c r="B8570" t="n">
        <v>2015</v>
      </c>
      <c r="C8570" t="n">
        <v>1444</v>
      </c>
      <c r="D8570" t="inlineStr">
        <is>
          <t>Befürworten Sie die Harmonisierung von Lehrplänen zwischen den Kantonen (z.B. durch die Projekte Lehrplan 21 oder PER)?</t>
        </is>
      </c>
      <c r="E8570" t="inlineStr">
        <is>
          <t>Standard-4</t>
        </is>
      </c>
      <c r="F8570" t="n">
        <v>2</v>
      </c>
      <c r="G8570" t="inlineStr">
        <is>
          <t>Bildung</t>
        </is>
      </c>
      <c r="H8570" t="inlineStr">
        <is>
          <t>Q04741</t>
        </is>
      </c>
      <c r="I8570" t="inlineStr">
        <is>
          <t>de</t>
        </is>
      </c>
      <c r="J8570" t="b">
        <v>1</v>
      </c>
      <c r="K8570" t="inlineStr">
        <is>
          <t>800e1b0aeca1e513cf08c45ca5f70ff2</t>
        </is>
      </c>
      <c r="L8570" t="inlineStr">
        <is>
          <t>800e1b0aeca1e513cf08c45ca5f70ff2</t>
        </is>
      </c>
      <c r="M8570" t="n">
        <v>736</v>
      </c>
      <c r="N8570" t="n">
        <v>736</v>
      </c>
    </row>
    <row r="8571">
      <c r="A8571" t="n">
        <v>95</v>
      </c>
      <c r="B8571" t="n">
        <v>2015</v>
      </c>
      <c r="C8571" t="n">
        <v>1444</v>
      </c>
      <c r="D8571" t="inlineStr">
        <is>
          <t>Befürworten Sie die Harmonisierung von Lehrplänen zwischen den Kantonen (z.B. durch die Projekte Lehrplan 21 oder PER)?</t>
        </is>
      </c>
      <c r="E8571" t="inlineStr">
        <is>
          <t>Standard-4</t>
        </is>
      </c>
      <c r="F8571" t="n">
        <v>2</v>
      </c>
      <c r="G8571" t="inlineStr">
        <is>
          <t>Bildung</t>
        </is>
      </c>
      <c r="H8571" t="inlineStr">
        <is>
          <t>Q07522</t>
        </is>
      </c>
      <c r="I8571" t="inlineStr">
        <is>
          <t>de</t>
        </is>
      </c>
      <c r="J8571" t="b">
        <v>1</v>
      </c>
      <c r="K8571" t="inlineStr">
        <is>
          <t>800e1b0aeca1e513cf08c45ca5f70ff2</t>
        </is>
      </c>
      <c r="L8571" t="inlineStr">
        <is>
          <t>800e1b0aeca1e513cf08c45ca5f70ff2</t>
        </is>
      </c>
      <c r="M8571" t="n">
        <v>736</v>
      </c>
      <c r="N8571" t="n">
        <v>736</v>
      </c>
    </row>
    <row r="8573">
      <c r="A8573" s="1">
        <f>== Cluster 735 – 2 Fragen – alle Fragen identisch ===</f>
        <v/>
      </c>
      <c r="B8573" s="1" t="n"/>
      <c r="C8573" s="1" t="n"/>
      <c r="D8573" s="1" t="n"/>
      <c r="E8573" s="1" t="n"/>
      <c r="F8573" s="1" t="n"/>
      <c r="G8573" s="1" t="n"/>
      <c r="H8573" s="1" t="n"/>
      <c r="I8573" s="1" t="n"/>
      <c r="J8573" s="1" t="n"/>
      <c r="K8573" s="1" t="n"/>
      <c r="L8573" s="1" t="n"/>
      <c r="M8573" s="1" t="n"/>
      <c r="N8573" s="1" t="n"/>
    </row>
    <row r="8574">
      <c r="A8574" t="inlineStr">
        <is>
          <t>ID_Wahl</t>
        </is>
      </c>
      <c r="B8574" t="inlineStr">
        <is>
          <t>Datum</t>
        </is>
      </c>
      <c r="C8574" t="inlineStr">
        <is>
          <t>Frage_ID</t>
        </is>
      </c>
      <c r="D8574" t="inlineStr">
        <is>
          <t>Frage_Text</t>
        </is>
      </c>
      <c r="E8574" t="inlineStr">
        <is>
          <t>Frage_Typ</t>
        </is>
      </c>
      <c r="F8574" t="inlineStr">
        <is>
          <t>Bereich_ID</t>
        </is>
      </c>
      <c r="G8574" t="inlineStr">
        <is>
          <t>Bereich</t>
        </is>
      </c>
      <c r="H8574" t="inlineStr">
        <is>
          <t>ID_gesamt</t>
        </is>
      </c>
      <c r="I8574" t="inlineStr">
        <is>
          <t>Sprache</t>
        </is>
      </c>
      <c r="J8574" t="inlineStr">
        <is>
          <t>Duplikat</t>
        </is>
      </c>
      <c r="K8574" t="inlineStr">
        <is>
          <t>Frage_Hash</t>
        </is>
      </c>
      <c r="L8574" t="inlineStr">
        <is>
          <t>Duplikat_Gruppe</t>
        </is>
      </c>
      <c r="M8574" t="inlineStr">
        <is>
          <t>Cluster_Duplikate</t>
        </is>
      </c>
      <c r="N8574" t="inlineStr">
        <is>
          <t>Cluster_Final</t>
        </is>
      </c>
    </row>
    <row r="8575">
      <c r="A8575" t="n">
        <v>95</v>
      </c>
      <c r="B8575" t="n">
        <v>2015</v>
      </c>
      <c r="C8575" t="n">
        <v>1501</v>
      </c>
      <c r="D8575" t="inlineStr">
        <is>
          <t>Bildung und Forschung</t>
        </is>
      </c>
      <c r="E8575" t="inlineStr">
        <is>
          <t>Budget-5</t>
        </is>
      </c>
      <c r="F8575" t="n">
        <v>2</v>
      </c>
      <c r="G8575" t="inlineStr">
        <is>
          <t>Bildung</t>
        </is>
      </c>
      <c r="H8575" t="inlineStr">
        <is>
          <t>Q04739</t>
        </is>
      </c>
      <c r="I8575" t="inlineStr">
        <is>
          <t>de</t>
        </is>
      </c>
      <c r="J8575" t="b">
        <v>1</v>
      </c>
      <c r="K8575" t="inlineStr">
        <is>
          <t>3bc0119d7b2290869e2cfded1cce8c3b</t>
        </is>
      </c>
      <c r="L8575" t="inlineStr">
        <is>
          <t>3bc0119d7b2290869e2cfded1cce8c3b</t>
        </is>
      </c>
      <c r="M8575" t="n">
        <v>735</v>
      </c>
      <c r="N8575" t="n">
        <v>735</v>
      </c>
    </row>
    <row r="8576">
      <c r="A8576" t="n">
        <v>95</v>
      </c>
      <c r="B8576" t="n">
        <v>2015</v>
      </c>
      <c r="C8576" t="n">
        <v>1501</v>
      </c>
      <c r="D8576" t="inlineStr">
        <is>
          <t>Bildung und Forschung</t>
        </is>
      </c>
      <c r="E8576" t="inlineStr">
        <is>
          <t>Budget-5</t>
        </is>
      </c>
      <c r="F8576" t="n">
        <v>2</v>
      </c>
      <c r="G8576" t="inlineStr">
        <is>
          <t>Bildung</t>
        </is>
      </c>
      <c r="H8576" t="inlineStr">
        <is>
          <t>Q07520</t>
        </is>
      </c>
      <c r="I8576" t="inlineStr">
        <is>
          <t>de</t>
        </is>
      </c>
      <c r="J8576" t="b">
        <v>1</v>
      </c>
      <c r="K8576" t="inlineStr">
        <is>
          <t>3bc0119d7b2290869e2cfded1cce8c3b</t>
        </is>
      </c>
      <c r="L8576" t="inlineStr">
        <is>
          <t>3bc0119d7b2290869e2cfded1cce8c3b</t>
        </is>
      </c>
      <c r="M8576" t="n">
        <v>735</v>
      </c>
      <c r="N8576" t="n">
        <v>735</v>
      </c>
    </row>
    <row r="8578">
      <c r="A8578" s="1">
        <f>== Cluster 734 – 2 Fragen – alle Fragen identisch ===</f>
        <v/>
      </c>
      <c r="B8578" s="1" t="n"/>
      <c r="C8578" s="1" t="n"/>
      <c r="D8578" s="1" t="n"/>
      <c r="E8578" s="1" t="n"/>
      <c r="F8578" s="1" t="n"/>
      <c r="G8578" s="1" t="n"/>
      <c r="H8578" s="1" t="n"/>
      <c r="I8578" s="1" t="n"/>
      <c r="J8578" s="1" t="n"/>
      <c r="K8578" s="1" t="n"/>
      <c r="L8578" s="1" t="n"/>
      <c r="M8578" s="1" t="n"/>
      <c r="N8578" s="1" t="n"/>
    </row>
    <row r="8579">
      <c r="A8579" t="inlineStr">
        <is>
          <t>ID_Wahl</t>
        </is>
      </c>
      <c r="B8579" t="inlineStr">
        <is>
          <t>Datum</t>
        </is>
      </c>
      <c r="C8579" t="inlineStr">
        <is>
          <t>Frage_ID</t>
        </is>
      </c>
      <c r="D8579" t="inlineStr">
        <is>
          <t>Frage_Text</t>
        </is>
      </c>
      <c r="E8579" t="inlineStr">
        <is>
          <t>Frage_Typ</t>
        </is>
      </c>
      <c r="F8579" t="inlineStr">
        <is>
          <t>Bereich_ID</t>
        </is>
      </c>
      <c r="G8579" t="inlineStr">
        <is>
          <t>Bereich</t>
        </is>
      </c>
      <c r="H8579" t="inlineStr">
        <is>
          <t>ID_gesamt</t>
        </is>
      </c>
      <c r="I8579" t="inlineStr">
        <is>
          <t>Sprache</t>
        </is>
      </c>
      <c r="J8579" t="inlineStr">
        <is>
          <t>Duplikat</t>
        </is>
      </c>
      <c r="K8579" t="inlineStr">
        <is>
          <t>Frage_Hash</t>
        </is>
      </c>
      <c r="L8579" t="inlineStr">
        <is>
          <t>Duplikat_Gruppe</t>
        </is>
      </c>
      <c r="M8579" t="inlineStr">
        <is>
          <t>Cluster_Duplikate</t>
        </is>
      </c>
      <c r="N8579" t="inlineStr">
        <is>
          <t>Cluster_Final</t>
        </is>
      </c>
    </row>
    <row r="8580">
      <c r="A8580" t="n">
        <v>95</v>
      </c>
      <c r="B8580" t="n">
        <v>2015</v>
      </c>
      <c r="C8580" t="n">
        <v>1443</v>
      </c>
      <c r="D8580" t="inlineStr">
        <is>
          <t>Soll sich der Staat stärker für gleiche Bildungschancen einsetzen (z.B. mit Nachhilfe-Gutscheinen für Schüler/innen aus Familien mit geringem Einkommen)?</t>
        </is>
      </c>
      <c r="E8580" t="inlineStr">
        <is>
          <t>Standard-4</t>
        </is>
      </c>
      <c r="F8580" t="n">
        <v>2</v>
      </c>
      <c r="G8580" t="inlineStr">
        <is>
          <t>Bildung</t>
        </is>
      </c>
      <c r="H8580" t="inlineStr">
        <is>
          <t>Q04738</t>
        </is>
      </c>
      <c r="I8580" t="inlineStr">
        <is>
          <t>de</t>
        </is>
      </c>
      <c r="J8580" t="b">
        <v>1</v>
      </c>
      <c r="K8580" t="inlineStr">
        <is>
          <t>e596313ea39904425c184654e480801d</t>
        </is>
      </c>
      <c r="L8580" t="inlineStr">
        <is>
          <t>e596313ea39904425c184654e480801d</t>
        </is>
      </c>
      <c r="M8580" t="n">
        <v>734</v>
      </c>
      <c r="N8580" t="n">
        <v>734</v>
      </c>
    </row>
    <row r="8581">
      <c r="A8581" t="n">
        <v>95</v>
      </c>
      <c r="B8581" t="n">
        <v>2015</v>
      </c>
      <c r="C8581" t="n">
        <v>1443</v>
      </c>
      <c r="D8581" t="inlineStr">
        <is>
          <t>Soll sich der Staat stärker für gleiche Bildungschancen einsetzen (z.B. mit Nachhilfe-Gutscheinen für Schüler/innen aus Familien mit geringem Einkommen)?</t>
        </is>
      </c>
      <c r="E8581" t="inlineStr">
        <is>
          <t>Standard-4</t>
        </is>
      </c>
      <c r="F8581" t="n">
        <v>2</v>
      </c>
      <c r="G8581" t="inlineStr">
        <is>
          <t>Bildung</t>
        </is>
      </c>
      <c r="H8581" t="inlineStr">
        <is>
          <t>Q07519</t>
        </is>
      </c>
      <c r="I8581" t="inlineStr">
        <is>
          <t>de</t>
        </is>
      </c>
      <c r="J8581" t="b">
        <v>1</v>
      </c>
      <c r="K8581" t="inlineStr">
        <is>
          <t>e596313ea39904425c184654e480801d</t>
        </is>
      </c>
      <c r="L8581" t="inlineStr">
        <is>
          <t>e596313ea39904425c184654e480801d</t>
        </is>
      </c>
      <c r="M8581" t="n">
        <v>734</v>
      </c>
      <c r="N8581" t="n">
        <v>734</v>
      </c>
    </row>
    <row r="8583">
      <c r="A8583" s="1">
        <f>== Cluster 733 – 2 Fragen – alle Fragen identisch ===</f>
        <v/>
      </c>
      <c r="B8583" s="1" t="n"/>
      <c r="C8583" s="1" t="n"/>
      <c r="D8583" s="1" t="n"/>
      <c r="E8583" s="1" t="n"/>
      <c r="F8583" s="1" t="n"/>
      <c r="G8583" s="1" t="n"/>
      <c r="H8583" s="1" t="n"/>
      <c r="I8583" s="1" t="n"/>
      <c r="J8583" s="1" t="n"/>
      <c r="K8583" s="1" t="n"/>
      <c r="L8583" s="1" t="n"/>
      <c r="M8583" s="1" t="n"/>
      <c r="N8583" s="1" t="n"/>
    </row>
    <row r="8584">
      <c r="A8584" t="inlineStr">
        <is>
          <t>ID_Wahl</t>
        </is>
      </c>
      <c r="B8584" t="inlineStr">
        <is>
          <t>Datum</t>
        </is>
      </c>
      <c r="C8584" t="inlineStr">
        <is>
          <t>Frage_ID</t>
        </is>
      </c>
      <c r="D8584" t="inlineStr">
        <is>
          <t>Frage_Text</t>
        </is>
      </c>
      <c r="E8584" t="inlineStr">
        <is>
          <t>Frage_Typ</t>
        </is>
      </c>
      <c r="F8584" t="inlineStr">
        <is>
          <t>Bereich_ID</t>
        </is>
      </c>
      <c r="G8584" t="inlineStr">
        <is>
          <t>Bereich</t>
        </is>
      </c>
      <c r="H8584" t="inlineStr">
        <is>
          <t>ID_gesamt</t>
        </is>
      </c>
      <c r="I8584" t="inlineStr">
        <is>
          <t>Sprache</t>
        </is>
      </c>
      <c r="J8584" t="inlineStr">
        <is>
          <t>Duplikat</t>
        </is>
      </c>
      <c r="K8584" t="inlineStr">
        <is>
          <t>Frage_Hash</t>
        </is>
      </c>
      <c r="L8584" t="inlineStr">
        <is>
          <t>Duplikat_Gruppe</t>
        </is>
      </c>
      <c r="M8584" t="inlineStr">
        <is>
          <t>Cluster_Duplikate</t>
        </is>
      </c>
      <c r="N8584" t="inlineStr">
        <is>
          <t>Cluster_Final</t>
        </is>
      </c>
    </row>
    <row r="8585">
      <c r="A8585" t="n">
        <v>95</v>
      </c>
      <c r="B8585" t="n">
        <v>2015</v>
      </c>
      <c r="C8585" t="n">
        <v>1497</v>
      </c>
      <c r="D8585" t="inlineStr">
        <is>
          <t>Soll sich die Schweizer Aussenpolitik stärker an einer strikten Auslegung der Neutralität orientieren?</t>
        </is>
      </c>
      <c r="E8585" t="inlineStr">
        <is>
          <t>Standard-4</t>
        </is>
      </c>
      <c r="F8585" t="n">
        <v>1</v>
      </c>
      <c r="G8585" t="inlineStr">
        <is>
          <t>Aussenpolitik</t>
        </is>
      </c>
      <c r="H8585" t="inlineStr">
        <is>
          <t>Q04736</t>
        </is>
      </c>
      <c r="I8585" t="inlineStr">
        <is>
          <t>de</t>
        </is>
      </c>
      <c r="J8585" t="b">
        <v>1</v>
      </c>
      <c r="K8585" t="inlineStr">
        <is>
          <t>e1ab560b442c29947c0b666d1366d0d0</t>
        </is>
      </c>
      <c r="L8585" t="inlineStr">
        <is>
          <t>e1ab560b442c29947c0b666d1366d0d0</t>
        </is>
      </c>
      <c r="M8585" t="n">
        <v>733</v>
      </c>
      <c r="N8585" t="n">
        <v>733</v>
      </c>
    </row>
    <row r="8586">
      <c r="A8586" t="n">
        <v>95</v>
      </c>
      <c r="B8586" t="n">
        <v>2015</v>
      </c>
      <c r="C8586" t="n">
        <v>1497</v>
      </c>
      <c r="D8586" t="inlineStr">
        <is>
          <t>Soll sich die Schweizer Aussenpolitik stärker an einer strikten Auslegung der Neutralität orientieren?</t>
        </is>
      </c>
      <c r="E8586" t="inlineStr">
        <is>
          <t>Standard-4</t>
        </is>
      </c>
      <c r="F8586" t="n">
        <v>1</v>
      </c>
      <c r="G8586" t="inlineStr">
        <is>
          <t>Aussenpolitik</t>
        </is>
      </c>
      <c r="H8586" t="inlineStr">
        <is>
          <t>Q07517</t>
        </is>
      </c>
      <c r="I8586" t="inlineStr">
        <is>
          <t>de</t>
        </is>
      </c>
      <c r="J8586" t="b">
        <v>1</v>
      </c>
      <c r="K8586" t="inlineStr">
        <is>
          <t>e1ab560b442c29947c0b666d1366d0d0</t>
        </is>
      </c>
      <c r="L8586" t="inlineStr">
        <is>
          <t>e1ab560b442c29947c0b666d1366d0d0</t>
        </is>
      </c>
      <c r="M8586" t="n">
        <v>733</v>
      </c>
      <c r="N8586" t="n">
        <v>733</v>
      </c>
    </row>
    <row r="8588">
      <c r="A8588" s="1">
        <f>== Cluster 731 – 2 Fragen – alle Fragen identisch ===</f>
        <v/>
      </c>
      <c r="B8588" s="1" t="n"/>
      <c r="C8588" s="1" t="n"/>
      <c r="D8588" s="1" t="n"/>
      <c r="E8588" s="1" t="n"/>
      <c r="F8588" s="1" t="n"/>
      <c r="G8588" s="1" t="n"/>
      <c r="H8588" s="1" t="n"/>
      <c r="I8588" s="1" t="n"/>
      <c r="J8588" s="1" t="n"/>
      <c r="K8588" s="1" t="n"/>
      <c r="L8588" s="1" t="n"/>
      <c r="M8588" s="1" t="n"/>
      <c r="N8588" s="1" t="n"/>
    </row>
    <row r="8589">
      <c r="A8589" t="inlineStr">
        <is>
          <t>ID_Wahl</t>
        </is>
      </c>
      <c r="B8589" t="inlineStr">
        <is>
          <t>Datum</t>
        </is>
      </c>
      <c r="C8589" t="inlineStr">
        <is>
          <t>Frage_ID</t>
        </is>
      </c>
      <c r="D8589" t="inlineStr">
        <is>
          <t>Frage_Text</t>
        </is>
      </c>
      <c r="E8589" t="inlineStr">
        <is>
          <t>Frage_Typ</t>
        </is>
      </c>
      <c r="F8589" t="inlineStr">
        <is>
          <t>Bereich_ID</t>
        </is>
      </c>
      <c r="G8589" t="inlineStr">
        <is>
          <t>Bereich</t>
        </is>
      </c>
      <c r="H8589" t="inlineStr">
        <is>
          <t>ID_gesamt</t>
        </is>
      </c>
      <c r="I8589" t="inlineStr">
        <is>
          <t>Sprache</t>
        </is>
      </c>
      <c r="J8589" t="inlineStr">
        <is>
          <t>Duplikat</t>
        </is>
      </c>
      <c r="K8589" t="inlineStr">
        <is>
          <t>Frage_Hash</t>
        </is>
      </c>
      <c r="L8589" t="inlineStr">
        <is>
          <t>Duplikat_Gruppe</t>
        </is>
      </c>
      <c r="M8589" t="inlineStr">
        <is>
          <t>Cluster_Duplikate</t>
        </is>
      </c>
      <c r="N8589" t="inlineStr">
        <is>
          <t>Cluster_Final</t>
        </is>
      </c>
    </row>
    <row r="8590">
      <c r="A8590" t="n">
        <v>95</v>
      </c>
      <c r="B8590" t="n">
        <v>2015</v>
      </c>
      <c r="C8590" t="n">
        <v>1498</v>
      </c>
      <c r="D8590" t="inlineStr">
        <is>
          <t>Entwicklungshilfe und wirtschaftliche Zusammenarbeit</t>
        </is>
      </c>
      <c r="E8590" t="inlineStr">
        <is>
          <t>Budget-5</t>
        </is>
      </c>
      <c r="F8590" t="n">
        <v>1</v>
      </c>
      <c r="G8590" t="inlineStr">
        <is>
          <t>Aussenpolitik</t>
        </is>
      </c>
      <c r="H8590" t="inlineStr">
        <is>
          <t>Q04733</t>
        </is>
      </c>
      <c r="I8590" t="inlineStr">
        <is>
          <t>de</t>
        </is>
      </c>
      <c r="J8590" t="b">
        <v>1</v>
      </c>
      <c r="K8590" t="inlineStr">
        <is>
          <t>b543e8cf0968c46093da7f58479425a5</t>
        </is>
      </c>
      <c r="L8590" t="inlineStr">
        <is>
          <t>b543e8cf0968c46093da7f58479425a5</t>
        </is>
      </c>
      <c r="M8590" t="n">
        <v>731</v>
      </c>
      <c r="N8590" t="n">
        <v>731</v>
      </c>
    </row>
    <row r="8591">
      <c r="A8591" t="n">
        <v>95</v>
      </c>
      <c r="B8591" t="n">
        <v>2015</v>
      </c>
      <c r="C8591" t="n">
        <v>1498</v>
      </c>
      <c r="D8591" t="inlineStr">
        <is>
          <t>Entwicklungshilfe und wirtschaftliche Zusammenarbeit</t>
        </is>
      </c>
      <c r="E8591" t="inlineStr">
        <is>
          <t>Budget-5</t>
        </is>
      </c>
      <c r="F8591" t="n">
        <v>1</v>
      </c>
      <c r="G8591" t="inlineStr">
        <is>
          <t>Aussenpolitik</t>
        </is>
      </c>
      <c r="H8591" t="inlineStr">
        <is>
          <t>Q07514</t>
        </is>
      </c>
      <c r="I8591" t="inlineStr">
        <is>
          <t>de</t>
        </is>
      </c>
      <c r="J8591" t="b">
        <v>1</v>
      </c>
      <c r="K8591" t="inlineStr">
        <is>
          <t>b543e8cf0968c46093da7f58479425a5</t>
        </is>
      </c>
      <c r="L8591" t="inlineStr">
        <is>
          <t>b543e8cf0968c46093da7f58479425a5</t>
        </is>
      </c>
      <c r="M8591" t="n">
        <v>731</v>
      </c>
      <c r="N8591" t="n">
        <v>731</v>
      </c>
    </row>
    <row r="8593">
      <c r="A8593" s="1">
        <f>== Cluster 730 – 2 Fragen – alle Fragen identisch ===</f>
        <v/>
      </c>
      <c r="B8593" s="1" t="n"/>
      <c r="C8593" s="1" t="n"/>
      <c r="D8593" s="1" t="n"/>
      <c r="E8593" s="1" t="n"/>
      <c r="F8593" s="1" t="n"/>
      <c r="G8593" s="1" t="n"/>
      <c r="H8593" s="1" t="n"/>
      <c r="I8593" s="1" t="n"/>
      <c r="J8593" s="1" t="n"/>
      <c r="K8593" s="1" t="n"/>
      <c r="L8593" s="1" t="n"/>
      <c r="M8593" s="1" t="n"/>
      <c r="N8593" s="1" t="n"/>
    </row>
    <row r="8594">
      <c r="A8594" t="inlineStr">
        <is>
          <t>ID_Wahl</t>
        </is>
      </c>
      <c r="B8594" t="inlineStr">
        <is>
          <t>Datum</t>
        </is>
      </c>
      <c r="C8594" t="inlineStr">
        <is>
          <t>Frage_ID</t>
        </is>
      </c>
      <c r="D8594" t="inlineStr">
        <is>
          <t>Frage_Text</t>
        </is>
      </c>
      <c r="E8594" t="inlineStr">
        <is>
          <t>Frage_Typ</t>
        </is>
      </c>
      <c r="F8594" t="inlineStr">
        <is>
          <t>Bereich_ID</t>
        </is>
      </c>
      <c r="G8594" t="inlineStr">
        <is>
          <t>Bereich</t>
        </is>
      </c>
      <c r="H8594" t="inlineStr">
        <is>
          <t>ID_gesamt</t>
        </is>
      </c>
      <c r="I8594" t="inlineStr">
        <is>
          <t>Sprache</t>
        </is>
      </c>
      <c r="J8594" t="inlineStr">
        <is>
          <t>Duplikat</t>
        </is>
      </c>
      <c r="K8594" t="inlineStr">
        <is>
          <t>Frage_Hash</t>
        </is>
      </c>
      <c r="L8594" t="inlineStr">
        <is>
          <t>Duplikat_Gruppe</t>
        </is>
      </c>
      <c r="M8594" t="inlineStr">
        <is>
          <t>Cluster_Duplikate</t>
        </is>
      </c>
      <c r="N8594" t="inlineStr">
        <is>
          <t>Cluster_Final</t>
        </is>
      </c>
    </row>
    <row r="8595">
      <c r="A8595" t="n">
        <v>96</v>
      </c>
      <c r="B8595" t="n">
        <v>2015</v>
      </c>
      <c r="C8595" t="n">
        <v>1192</v>
      </c>
      <c r="D8595" t="inlineStr">
        <is>
          <t>Sollen grössere Unternehmen und Verwaltungen verpflichtet werden, dass mindestens ein Prozent der Belegschaft aus Menschen mit Behinderung besteht?</t>
        </is>
      </c>
      <c r="E8595" t="inlineStr">
        <is>
          <t>Standard-4</t>
        </is>
      </c>
      <c r="F8595" t="n">
        <v>15</v>
      </c>
      <c r="G8595" t="inlineStr">
        <is>
          <t>Wirtschaft &amp; Arbeit</t>
        </is>
      </c>
      <c r="H8595" t="inlineStr">
        <is>
          <t>Q04729</t>
        </is>
      </c>
      <c r="I8595" t="inlineStr">
        <is>
          <t>de</t>
        </is>
      </c>
      <c r="J8595" t="b">
        <v>1</v>
      </c>
      <c r="K8595" t="inlineStr">
        <is>
          <t>8cf086d3060e1bac126b069f8a575661</t>
        </is>
      </c>
      <c r="L8595" t="inlineStr">
        <is>
          <t>8cf086d3060e1bac126b069f8a575661</t>
        </is>
      </c>
      <c r="M8595" t="n">
        <v>730</v>
      </c>
      <c r="N8595" t="n">
        <v>730</v>
      </c>
    </row>
    <row r="8596">
      <c r="A8596" t="n">
        <v>96</v>
      </c>
      <c r="B8596" t="n">
        <v>2015</v>
      </c>
      <c r="C8596" t="n">
        <v>1192</v>
      </c>
      <c r="D8596" t="inlineStr">
        <is>
          <t>Sollen grössere Unternehmen und Verwaltungen verpflichtet werden, dass mindestens ein Prozent der Belegschaft aus Menschen mit Behinderung besteht?</t>
        </is>
      </c>
      <c r="E8596" t="inlineStr">
        <is>
          <t>Standard-4</t>
        </is>
      </c>
      <c r="F8596" t="n">
        <v>15</v>
      </c>
      <c r="G8596" t="inlineStr">
        <is>
          <t>Wirtschaft &amp; Arbeit</t>
        </is>
      </c>
      <c r="H8596" t="inlineStr">
        <is>
          <t>Q07347</t>
        </is>
      </c>
      <c r="I8596" t="inlineStr">
        <is>
          <t>de</t>
        </is>
      </c>
      <c r="J8596" t="b">
        <v>1</v>
      </c>
      <c r="K8596" t="inlineStr">
        <is>
          <t>8cf086d3060e1bac126b069f8a575661</t>
        </is>
      </c>
      <c r="L8596" t="inlineStr">
        <is>
          <t>8cf086d3060e1bac126b069f8a575661</t>
        </is>
      </c>
      <c r="M8596" t="n">
        <v>730</v>
      </c>
      <c r="N8596" t="n">
        <v>730</v>
      </c>
    </row>
    <row r="8598">
      <c r="A8598" s="1">
        <f>== Cluster 729 – 2 Fragen – alle Fragen identisch ===</f>
        <v/>
      </c>
      <c r="B8598" s="1" t="n"/>
      <c r="C8598" s="1" t="n"/>
      <c r="D8598" s="1" t="n"/>
      <c r="E8598" s="1" t="n"/>
      <c r="F8598" s="1" t="n"/>
      <c r="G8598" s="1" t="n"/>
      <c r="H8598" s="1" t="n"/>
      <c r="I8598" s="1" t="n"/>
      <c r="J8598" s="1" t="n"/>
      <c r="K8598" s="1" t="n"/>
      <c r="L8598" s="1" t="n"/>
      <c r="M8598" s="1" t="n"/>
      <c r="N8598" s="1" t="n"/>
    </row>
    <row r="8599">
      <c r="A8599" t="inlineStr">
        <is>
          <t>ID_Wahl</t>
        </is>
      </c>
      <c r="B8599" t="inlineStr">
        <is>
          <t>Datum</t>
        </is>
      </c>
      <c r="C8599" t="inlineStr">
        <is>
          <t>Frage_ID</t>
        </is>
      </c>
      <c r="D8599" t="inlineStr">
        <is>
          <t>Frage_Text</t>
        </is>
      </c>
      <c r="E8599" t="inlineStr">
        <is>
          <t>Frage_Typ</t>
        </is>
      </c>
      <c r="F8599" t="inlineStr">
        <is>
          <t>Bereich_ID</t>
        </is>
      </c>
      <c r="G8599" t="inlineStr">
        <is>
          <t>Bereich</t>
        </is>
      </c>
      <c r="H8599" t="inlineStr">
        <is>
          <t>ID_gesamt</t>
        </is>
      </c>
      <c r="I8599" t="inlineStr">
        <is>
          <t>Sprache</t>
        </is>
      </c>
      <c r="J8599" t="inlineStr">
        <is>
          <t>Duplikat</t>
        </is>
      </c>
      <c r="K8599" t="inlineStr">
        <is>
          <t>Frage_Hash</t>
        </is>
      </c>
      <c r="L8599" t="inlineStr">
        <is>
          <t>Duplikat_Gruppe</t>
        </is>
      </c>
      <c r="M8599" t="inlineStr">
        <is>
          <t>Cluster_Duplikate</t>
        </is>
      </c>
      <c r="N8599" t="inlineStr">
        <is>
          <t>Cluster_Final</t>
        </is>
      </c>
    </row>
    <row r="8600">
      <c r="A8600" t="n">
        <v>96</v>
      </c>
      <c r="B8600" t="n">
        <v>2015</v>
      </c>
      <c r="C8600" t="n">
        <v>1206</v>
      </c>
      <c r="D8600" t="inlineStr">
        <is>
          <t>Sollte sich die kantonale Wirtschaftsförderung auf das Gebiet entlang der Hauptverkehrsachsen (A2 und A14) konzentrieren?</t>
        </is>
      </c>
      <c r="E8600" t="inlineStr">
        <is>
          <t>Standard-4</t>
        </is>
      </c>
      <c r="F8600" t="n">
        <v>14</v>
      </c>
      <c r="G8600" t="inlineStr">
        <is>
          <t>Verkehr</t>
        </is>
      </c>
      <c r="H8600" t="inlineStr">
        <is>
          <t>Q04728</t>
        </is>
      </c>
      <c r="I8600" t="inlineStr">
        <is>
          <t>de</t>
        </is>
      </c>
      <c r="J8600" t="b">
        <v>1</v>
      </c>
      <c r="K8600" t="inlineStr">
        <is>
          <t>1f47ed13bdb92d014a15b95c3682779a</t>
        </is>
      </c>
      <c r="L8600" t="inlineStr">
        <is>
          <t>1f47ed13bdb92d014a15b95c3682779a</t>
        </is>
      </c>
      <c r="M8600" t="n">
        <v>729</v>
      </c>
      <c r="N8600" t="n">
        <v>729</v>
      </c>
    </row>
    <row r="8601">
      <c r="A8601" t="n">
        <v>96</v>
      </c>
      <c r="B8601" t="n">
        <v>2015</v>
      </c>
      <c r="C8601" t="n">
        <v>1206</v>
      </c>
      <c r="D8601" t="inlineStr">
        <is>
          <t>Sollte sich die kantonale Wirtschaftsförderung auf das Gebiet entlang der Hauptverkehrsachsen (A2 und A14) konzentrieren?</t>
        </is>
      </c>
      <c r="E8601" t="inlineStr">
        <is>
          <t>Standard-4</t>
        </is>
      </c>
      <c r="F8601" t="n">
        <v>15</v>
      </c>
      <c r="G8601" t="inlineStr">
        <is>
          <t>Wirtschaft &amp; Arbeit</t>
        </is>
      </c>
      <c r="H8601" t="inlineStr">
        <is>
          <t>Q07346</t>
        </is>
      </c>
      <c r="I8601" t="inlineStr">
        <is>
          <t>de</t>
        </is>
      </c>
      <c r="J8601" t="b">
        <v>1</v>
      </c>
      <c r="K8601" t="inlineStr">
        <is>
          <t>1f47ed13bdb92d014a15b95c3682779a</t>
        </is>
      </c>
      <c r="L8601" t="inlineStr">
        <is>
          <t>1f47ed13bdb92d014a15b95c3682779a</t>
        </is>
      </c>
      <c r="M8601" t="n">
        <v>729</v>
      </c>
      <c r="N8601" t="n">
        <v>729</v>
      </c>
    </row>
    <row r="8603">
      <c r="A8603" s="1">
        <f>== Cluster 728 – 2 Fragen – alle Fragen identisch ===</f>
        <v/>
      </c>
      <c r="B8603" s="1" t="n"/>
      <c r="C8603" s="1" t="n"/>
      <c r="D8603" s="1" t="n"/>
      <c r="E8603" s="1" t="n"/>
      <c r="F8603" s="1" t="n"/>
      <c r="G8603" s="1" t="n"/>
      <c r="H8603" s="1" t="n"/>
      <c r="I8603" s="1" t="n"/>
      <c r="J8603" s="1" t="n"/>
      <c r="K8603" s="1" t="n"/>
      <c r="L8603" s="1" t="n"/>
      <c r="M8603" s="1" t="n"/>
      <c r="N8603" s="1" t="n"/>
    </row>
    <row r="8604">
      <c r="A8604" t="inlineStr">
        <is>
          <t>ID_Wahl</t>
        </is>
      </c>
      <c r="B8604" t="inlineStr">
        <is>
          <t>Datum</t>
        </is>
      </c>
      <c r="C8604" t="inlineStr">
        <is>
          <t>Frage_ID</t>
        </is>
      </c>
      <c r="D8604" t="inlineStr">
        <is>
          <t>Frage_Text</t>
        </is>
      </c>
      <c r="E8604" t="inlineStr">
        <is>
          <t>Frage_Typ</t>
        </is>
      </c>
      <c r="F8604" t="inlineStr">
        <is>
          <t>Bereich_ID</t>
        </is>
      </c>
      <c r="G8604" t="inlineStr">
        <is>
          <t>Bereich</t>
        </is>
      </c>
      <c r="H8604" t="inlineStr">
        <is>
          <t>ID_gesamt</t>
        </is>
      </c>
      <c r="I8604" t="inlineStr">
        <is>
          <t>Sprache</t>
        </is>
      </c>
      <c r="J8604" t="inlineStr">
        <is>
          <t>Duplikat</t>
        </is>
      </c>
      <c r="K8604" t="inlineStr">
        <is>
          <t>Frage_Hash</t>
        </is>
      </c>
      <c r="L8604" t="inlineStr">
        <is>
          <t>Duplikat_Gruppe</t>
        </is>
      </c>
      <c r="M8604" t="inlineStr">
        <is>
          <t>Cluster_Duplikate</t>
        </is>
      </c>
      <c r="N8604" t="inlineStr">
        <is>
          <t>Cluster_Final</t>
        </is>
      </c>
    </row>
    <row r="8605">
      <c r="A8605" t="n">
        <v>96</v>
      </c>
      <c r="B8605" t="n">
        <v>2015</v>
      </c>
      <c r="C8605" t="n">
        <v>1213</v>
      </c>
      <c r="D8605" t="inlineStr">
        <is>
          <t>Befürworten Sie das Verkehrsprojekt “Bypass” und “Spange Nord” zur Entlastung des Stadtzentrums von Luzern (neuer Tunnel sowie Ausbau der Autobahn auf drei Spuren)?</t>
        </is>
      </c>
      <c r="E8605" t="inlineStr">
        <is>
          <t>Standard-4</t>
        </is>
      </c>
      <c r="F8605" t="n">
        <v>14</v>
      </c>
      <c r="G8605" t="inlineStr">
        <is>
          <t>Verkehr</t>
        </is>
      </c>
      <c r="H8605" t="inlineStr">
        <is>
          <t>Q04727</t>
        </is>
      </c>
      <c r="I8605" t="inlineStr">
        <is>
          <t>de</t>
        </is>
      </c>
      <c r="J8605" t="b">
        <v>1</v>
      </c>
      <c r="K8605" t="inlineStr">
        <is>
          <t>bfd9443b1cddf1aa7c2a773696b71587</t>
        </is>
      </c>
      <c r="L8605" t="inlineStr">
        <is>
          <t>bfd9443b1cddf1aa7c2a773696b71587</t>
        </is>
      </c>
      <c r="M8605" t="n">
        <v>728</v>
      </c>
      <c r="N8605" t="n">
        <v>728</v>
      </c>
    </row>
    <row r="8606">
      <c r="A8606" t="n">
        <v>96</v>
      </c>
      <c r="B8606" t="n">
        <v>2015</v>
      </c>
      <c r="C8606" t="n">
        <v>1213</v>
      </c>
      <c r="D8606" t="inlineStr">
        <is>
          <t>Befürworten Sie das Verkehrsprojekt “Bypass” und “Spange Nord” zur Entlastung des Stadtzentrums von Luzern (neuer Tunnel sowie Ausbau der Autobahn auf drei Spuren)?</t>
        </is>
      </c>
      <c r="E8606" t="inlineStr">
        <is>
          <t>Standard-4</t>
        </is>
      </c>
      <c r="F8606" t="n">
        <v>14</v>
      </c>
      <c r="G8606" t="inlineStr">
        <is>
          <t>Verkehr</t>
        </is>
      </c>
      <c r="H8606" t="inlineStr">
        <is>
          <t>Q07345</t>
        </is>
      </c>
      <c r="I8606" t="inlineStr">
        <is>
          <t>de</t>
        </is>
      </c>
      <c r="J8606" t="b">
        <v>1</v>
      </c>
      <c r="K8606" t="inlineStr">
        <is>
          <t>bfd9443b1cddf1aa7c2a773696b71587</t>
        </is>
      </c>
      <c r="L8606" t="inlineStr">
        <is>
          <t>bfd9443b1cddf1aa7c2a773696b71587</t>
        </is>
      </c>
      <c r="M8606" t="n">
        <v>728</v>
      </c>
      <c r="N8606" t="n">
        <v>728</v>
      </c>
    </row>
    <row r="8608">
      <c r="A8608" s="1">
        <f>== Cluster 321 – 2 Fragen – alle Fragen identisch ===</f>
        <v/>
      </c>
      <c r="B8608" s="1" t="n"/>
      <c r="C8608" s="1" t="n"/>
      <c r="D8608" s="1" t="n"/>
      <c r="E8608" s="1" t="n"/>
      <c r="F8608" s="1" t="n"/>
      <c r="G8608" s="1" t="n"/>
      <c r="H8608" s="1" t="n"/>
      <c r="I8608" s="1" t="n"/>
      <c r="J8608" s="1" t="n"/>
      <c r="K8608" s="1" t="n"/>
      <c r="L8608" s="1" t="n"/>
      <c r="M8608" s="1" t="n"/>
      <c r="N8608" s="1" t="n"/>
    </row>
    <row r="8609">
      <c r="A8609" t="inlineStr">
        <is>
          <t>ID_Wahl</t>
        </is>
      </c>
      <c r="B8609" t="inlineStr">
        <is>
          <t>Datum</t>
        </is>
      </c>
      <c r="C8609" t="inlineStr">
        <is>
          <t>Frage_ID</t>
        </is>
      </c>
      <c r="D8609" t="inlineStr">
        <is>
          <t>Frage_Text</t>
        </is>
      </c>
      <c r="E8609" t="inlineStr">
        <is>
          <t>Frage_Typ</t>
        </is>
      </c>
      <c r="F8609" t="inlineStr">
        <is>
          <t>Bereich_ID</t>
        </is>
      </c>
      <c r="G8609" t="inlineStr">
        <is>
          <t>Bereich</t>
        </is>
      </c>
      <c r="H8609" t="inlineStr">
        <is>
          <t>ID_gesamt</t>
        </is>
      </c>
      <c r="I8609" t="inlineStr">
        <is>
          <t>Sprache</t>
        </is>
      </c>
      <c r="J8609" t="inlineStr">
        <is>
          <t>Duplikat</t>
        </is>
      </c>
      <c r="K8609" t="inlineStr">
        <is>
          <t>Frage_Hash</t>
        </is>
      </c>
      <c r="L8609" t="inlineStr">
        <is>
          <t>Duplikat_Gruppe</t>
        </is>
      </c>
      <c r="M8609" t="inlineStr">
        <is>
          <t>Cluster_Duplikate</t>
        </is>
      </c>
      <c r="N8609" t="inlineStr">
        <is>
          <t>Cluster_Final</t>
        </is>
      </c>
    </row>
    <row r="8610">
      <c r="A8610" t="n">
        <v>53</v>
      </c>
      <c r="B8610" s="2" t="n">
        <v>44262</v>
      </c>
      <c r="C8610" t="n">
        <v>2959</v>
      </c>
      <c r="D8610" t="inlineStr">
        <is>
          <t>Sollen sämtliche Behördengänge im Kanton Solothurn auch online angeboten werden?</t>
        </is>
      </c>
      <c r="E8610" t="inlineStr">
        <is>
          <t>options4</t>
        </is>
      </c>
      <c r="F8610" t="n">
        <v>5145</v>
      </c>
      <c r="G8610" t="inlineStr">
        <is>
          <t>Politisches System &amp; Digitalisierung</t>
        </is>
      </c>
      <c r="H8610" t="inlineStr">
        <is>
          <t>Q00862</t>
        </is>
      </c>
      <c r="I8610" t="inlineStr">
        <is>
          <t>de</t>
        </is>
      </c>
      <c r="J8610" t="b">
        <v>1</v>
      </c>
      <c r="K8610" t="inlineStr">
        <is>
          <t>60b389ffb5fe4e3b4e89f3eb597f98eb</t>
        </is>
      </c>
      <c r="L8610" t="inlineStr">
        <is>
          <t>60b389ffb5fe4e3b4e89f3eb597f98eb</t>
        </is>
      </c>
      <c r="M8610" t="n">
        <v>321</v>
      </c>
      <c r="N8610" t="n">
        <v>321</v>
      </c>
    </row>
    <row r="8611">
      <c r="A8611" t="n">
        <v>284</v>
      </c>
      <c r="B8611" t="n">
        <v>2021</v>
      </c>
      <c r="C8611" t="n">
        <v>4532</v>
      </c>
      <c r="D8611" t="inlineStr">
        <is>
          <t>Sollen sämtliche Behördengänge im Kanton Solothurn auch online angeboten werden?</t>
        </is>
      </c>
      <c r="E8611" t="inlineStr">
        <is>
          <t>Standard-4</t>
        </is>
      </c>
      <c r="F8611" t="n">
        <v>3</v>
      </c>
      <c r="G8611" t="inlineStr">
        <is>
          <t>Digitalisierung</t>
        </is>
      </c>
      <c r="H8611" t="inlineStr">
        <is>
          <t>Q08065</t>
        </is>
      </c>
      <c r="I8611" t="inlineStr">
        <is>
          <t>de</t>
        </is>
      </c>
      <c r="J8611" t="b">
        <v>1</v>
      </c>
      <c r="K8611" t="inlineStr">
        <is>
          <t>60b389ffb5fe4e3b4e89f3eb597f98eb</t>
        </is>
      </c>
      <c r="L8611" t="inlineStr">
        <is>
          <t>60b389ffb5fe4e3b4e89f3eb597f98eb</t>
        </is>
      </c>
      <c r="M8611" t="n">
        <v>321</v>
      </c>
      <c r="N8611" t="n">
        <v>321</v>
      </c>
    </row>
    <row r="8613">
      <c r="A8613" s="1">
        <f>== Cluster 319 – 2 Fragen – alle Fragen identisch ===</f>
        <v/>
      </c>
      <c r="B8613" s="1" t="n"/>
      <c r="C8613" s="1" t="n"/>
      <c r="D8613" s="1" t="n"/>
      <c r="E8613" s="1" t="n"/>
      <c r="F8613" s="1" t="n"/>
      <c r="G8613" s="1" t="n"/>
      <c r="H8613" s="1" t="n"/>
      <c r="I8613" s="1" t="n"/>
      <c r="J8613" s="1" t="n"/>
      <c r="K8613" s="1" t="n"/>
      <c r="L8613" s="1" t="n"/>
      <c r="M8613" s="1" t="n"/>
      <c r="N8613" s="1" t="n"/>
    </row>
    <row r="8614">
      <c r="A8614" t="inlineStr">
        <is>
          <t>ID_Wahl</t>
        </is>
      </c>
      <c r="B8614" t="inlineStr">
        <is>
          <t>Datum</t>
        </is>
      </c>
      <c r="C8614" t="inlineStr">
        <is>
          <t>Frage_ID</t>
        </is>
      </c>
      <c r="D8614" t="inlineStr">
        <is>
          <t>Frage_Text</t>
        </is>
      </c>
      <c r="E8614" t="inlineStr">
        <is>
          <t>Frage_Typ</t>
        </is>
      </c>
      <c r="F8614" t="inlineStr">
        <is>
          <t>Bereich_ID</t>
        </is>
      </c>
      <c r="G8614" t="inlineStr">
        <is>
          <t>Bereich</t>
        </is>
      </c>
      <c r="H8614" t="inlineStr">
        <is>
          <t>ID_gesamt</t>
        </is>
      </c>
      <c r="I8614" t="inlineStr">
        <is>
          <t>Sprache</t>
        </is>
      </c>
      <c r="J8614" t="inlineStr">
        <is>
          <t>Duplikat</t>
        </is>
      </c>
      <c r="K8614" t="inlineStr">
        <is>
          <t>Frage_Hash</t>
        </is>
      </c>
      <c r="L8614" t="inlineStr">
        <is>
          <t>Duplikat_Gruppe</t>
        </is>
      </c>
      <c r="M8614" t="inlineStr">
        <is>
          <t>Cluster_Duplikate</t>
        </is>
      </c>
      <c r="N8614" t="inlineStr">
        <is>
          <t>Cluster_Final</t>
        </is>
      </c>
    </row>
    <row r="8615">
      <c r="A8615" t="n">
        <v>53</v>
      </c>
      <c r="B8615" s="2" t="n">
        <v>44262</v>
      </c>
      <c r="C8615" t="n">
        <v>2947</v>
      </c>
      <c r="D8615" t="inlineStr">
        <is>
          <t>Befürworten Sie den Ausbau der A1 zwischen Luterbach und Härkingen von vier auf sechs Spuren?</t>
        </is>
      </c>
      <c r="E8615" t="inlineStr">
        <is>
          <t>options4</t>
        </is>
      </c>
      <c r="F8615" t="n">
        <v>5401</v>
      </c>
      <c r="G8615" t="inlineStr">
        <is>
          <t>Verkehr &amp; Infrastruktur</t>
        </is>
      </c>
      <c r="H8615" t="inlineStr">
        <is>
          <t>Q00858</t>
        </is>
      </c>
      <c r="I8615" t="inlineStr">
        <is>
          <t>de</t>
        </is>
      </c>
      <c r="J8615" t="b">
        <v>1</v>
      </c>
      <c r="K8615" t="inlineStr">
        <is>
          <t>87519c697294e6ac79c551ae46f172f0</t>
        </is>
      </c>
      <c r="L8615" t="inlineStr">
        <is>
          <t>87519c697294e6ac79c551ae46f172f0</t>
        </is>
      </c>
      <c r="M8615" t="n">
        <v>319</v>
      </c>
      <c r="N8615" t="n">
        <v>319</v>
      </c>
    </row>
    <row r="8616">
      <c r="A8616" t="n">
        <v>284</v>
      </c>
      <c r="B8616" t="n">
        <v>2021</v>
      </c>
      <c r="C8616" t="n">
        <v>4528</v>
      </c>
      <c r="D8616" t="inlineStr">
        <is>
          <t>Befürworten Sie den Ausbau der A1 zwischen Luterbach und Härkingen von vier auf sechs Spuren?</t>
        </is>
      </c>
      <c r="E8616" t="inlineStr">
        <is>
          <t>Standard-4</t>
        </is>
      </c>
      <c r="F8616" t="n">
        <v>14</v>
      </c>
      <c r="G8616" t="inlineStr">
        <is>
          <t>Verkehr</t>
        </is>
      </c>
      <c r="H8616" t="inlineStr">
        <is>
          <t>Q08098</t>
        </is>
      </c>
      <c r="I8616" t="inlineStr">
        <is>
          <t>de</t>
        </is>
      </c>
      <c r="J8616" t="b">
        <v>1</v>
      </c>
      <c r="K8616" t="inlineStr">
        <is>
          <t>87519c697294e6ac79c551ae46f172f0</t>
        </is>
      </c>
      <c r="L8616" t="inlineStr">
        <is>
          <t>87519c697294e6ac79c551ae46f172f0</t>
        </is>
      </c>
      <c r="M8616" t="n">
        <v>319</v>
      </c>
      <c r="N8616" t="n">
        <v>319</v>
      </c>
    </row>
    <row r="8618">
      <c r="A8618" s="1">
        <f>== Cluster 318 – 2 Fragen – alle Fragen identisch ===</f>
        <v/>
      </c>
      <c r="B8618" s="1" t="n"/>
      <c r="C8618" s="1" t="n"/>
      <c r="D8618" s="1" t="n"/>
      <c r="E8618" s="1" t="n"/>
      <c r="F8618" s="1" t="n"/>
      <c r="G8618" s="1" t="n"/>
      <c r="H8618" s="1" t="n"/>
      <c r="I8618" s="1" t="n"/>
      <c r="J8618" s="1" t="n"/>
      <c r="K8618" s="1" t="n"/>
      <c r="L8618" s="1" t="n"/>
      <c r="M8618" s="1" t="n"/>
      <c r="N8618" s="1" t="n"/>
    </row>
    <row r="8619">
      <c r="A8619" t="inlineStr">
        <is>
          <t>ID_Wahl</t>
        </is>
      </c>
      <c r="B8619" t="inlineStr">
        <is>
          <t>Datum</t>
        </is>
      </c>
      <c r="C8619" t="inlineStr">
        <is>
          <t>Frage_ID</t>
        </is>
      </c>
      <c r="D8619" t="inlineStr">
        <is>
          <t>Frage_Text</t>
        </is>
      </c>
      <c r="E8619" t="inlineStr">
        <is>
          <t>Frage_Typ</t>
        </is>
      </c>
      <c r="F8619" t="inlineStr">
        <is>
          <t>Bereich_ID</t>
        </is>
      </c>
      <c r="G8619" t="inlineStr">
        <is>
          <t>Bereich</t>
        </is>
      </c>
      <c r="H8619" t="inlineStr">
        <is>
          <t>ID_gesamt</t>
        </is>
      </c>
      <c r="I8619" t="inlineStr">
        <is>
          <t>Sprache</t>
        </is>
      </c>
      <c r="J8619" t="inlineStr">
        <is>
          <t>Duplikat</t>
        </is>
      </c>
      <c r="K8619" t="inlineStr">
        <is>
          <t>Frage_Hash</t>
        </is>
      </c>
      <c r="L8619" t="inlineStr">
        <is>
          <t>Duplikat_Gruppe</t>
        </is>
      </c>
      <c r="M8619" t="inlineStr">
        <is>
          <t>Cluster_Duplikate</t>
        </is>
      </c>
      <c r="N8619" t="inlineStr">
        <is>
          <t>Cluster_Final</t>
        </is>
      </c>
    </row>
    <row r="8620">
      <c r="A8620" t="n">
        <v>53</v>
      </c>
      <c r="B8620" s="2" t="n">
        <v>44262</v>
      </c>
      <c r="C8620" t="n">
        <v>2944</v>
      </c>
      <c r="D8620" t="inlineStr">
        <is>
          <t>Soll der Kanton Massnahmen ergreifen, um den Langsamverkehr (Velo- und Fussverkehr) gegenüber dem motorisierten Verkehr stärker zu fördern?</t>
        </is>
      </c>
      <c r="E8620" t="inlineStr">
        <is>
          <t>options4</t>
        </is>
      </c>
      <c r="F8620" t="n">
        <v>5401</v>
      </c>
      <c r="G8620" t="inlineStr">
        <is>
          <t>Verkehr &amp; Infrastruktur</t>
        </is>
      </c>
      <c r="H8620" t="inlineStr">
        <is>
          <t>Q00857</t>
        </is>
      </c>
      <c r="I8620" t="inlineStr">
        <is>
          <t>de</t>
        </is>
      </c>
      <c r="J8620" t="b">
        <v>1</v>
      </c>
      <c r="K8620" t="inlineStr">
        <is>
          <t>cd599aec26ce7f6d42f4f6f333ceaa5a</t>
        </is>
      </c>
      <c r="L8620" t="inlineStr">
        <is>
          <t>cd599aec26ce7f6d42f4f6f333ceaa5a</t>
        </is>
      </c>
      <c r="M8620" t="n">
        <v>318</v>
      </c>
      <c r="N8620" t="n">
        <v>318</v>
      </c>
    </row>
    <row r="8621">
      <c r="A8621" t="n">
        <v>284</v>
      </c>
      <c r="B8621" t="n">
        <v>2021</v>
      </c>
      <c r="C8621" t="n">
        <v>4527</v>
      </c>
      <c r="D8621" t="inlineStr">
        <is>
          <t>Soll der Kanton Massnahmen ergreifen, um den Langsamverkehr (Velo- und Fussverkehr) gegenüber dem motorisierten Verkehr stärker zu fördern?</t>
        </is>
      </c>
      <c r="E8621" t="inlineStr">
        <is>
          <t>Standard-4</t>
        </is>
      </c>
      <c r="F8621" t="n">
        <v>14</v>
      </c>
      <c r="G8621" t="inlineStr">
        <is>
          <t>Verkehr</t>
        </is>
      </c>
      <c r="H8621" t="inlineStr">
        <is>
          <t>Q08099</t>
        </is>
      </c>
      <c r="I8621" t="inlineStr">
        <is>
          <t>de</t>
        </is>
      </c>
      <c r="J8621" t="b">
        <v>1</v>
      </c>
      <c r="K8621" t="inlineStr">
        <is>
          <t>cd599aec26ce7f6d42f4f6f333ceaa5a</t>
        </is>
      </c>
      <c r="L8621" t="inlineStr">
        <is>
          <t>cd599aec26ce7f6d42f4f6f333ceaa5a</t>
        </is>
      </c>
      <c r="M8621" t="n">
        <v>318</v>
      </c>
      <c r="N8621" t="n">
        <v>318</v>
      </c>
    </row>
    <row r="8623">
      <c r="A8623" s="1">
        <f>== Cluster 317 – 2 Fragen – alle Fragen identisch ===</f>
        <v/>
      </c>
      <c r="B8623" s="1" t="n"/>
      <c r="C8623" s="1" t="n"/>
      <c r="D8623" s="1" t="n"/>
      <c r="E8623" s="1" t="n"/>
      <c r="F8623" s="1" t="n"/>
      <c r="G8623" s="1" t="n"/>
      <c r="H8623" s="1" t="n"/>
      <c r="I8623" s="1" t="n"/>
      <c r="J8623" s="1" t="n"/>
      <c r="K8623" s="1" t="n"/>
      <c r="L8623" s="1" t="n"/>
      <c r="M8623" s="1" t="n"/>
      <c r="N8623" s="1" t="n"/>
    </row>
    <row r="8624">
      <c r="A8624" t="inlineStr">
        <is>
          <t>ID_Wahl</t>
        </is>
      </c>
      <c r="B8624" t="inlineStr">
        <is>
          <t>Datum</t>
        </is>
      </c>
      <c r="C8624" t="inlineStr">
        <is>
          <t>Frage_ID</t>
        </is>
      </c>
      <c r="D8624" t="inlineStr">
        <is>
          <t>Frage_Text</t>
        </is>
      </c>
      <c r="E8624" t="inlineStr">
        <is>
          <t>Frage_Typ</t>
        </is>
      </c>
      <c r="F8624" t="inlineStr">
        <is>
          <t>Bereich_ID</t>
        </is>
      </c>
      <c r="G8624" t="inlineStr">
        <is>
          <t>Bereich</t>
        </is>
      </c>
      <c r="H8624" t="inlineStr">
        <is>
          <t>ID_gesamt</t>
        </is>
      </c>
      <c r="I8624" t="inlineStr">
        <is>
          <t>Sprache</t>
        </is>
      </c>
      <c r="J8624" t="inlineStr">
        <is>
          <t>Duplikat</t>
        </is>
      </c>
      <c r="K8624" t="inlineStr">
        <is>
          <t>Frage_Hash</t>
        </is>
      </c>
      <c r="L8624" t="inlineStr">
        <is>
          <t>Duplikat_Gruppe</t>
        </is>
      </c>
      <c r="M8624" t="inlineStr">
        <is>
          <t>Cluster_Duplikate</t>
        </is>
      </c>
      <c r="N8624" t="inlineStr">
        <is>
          <t>Cluster_Final</t>
        </is>
      </c>
    </row>
    <row r="8625">
      <c r="A8625" t="n">
        <v>53</v>
      </c>
      <c r="B8625" s="2" t="n">
        <v>44262</v>
      </c>
      <c r="C8625" t="n">
        <v>2941</v>
      </c>
      <c r="D8625" t="inlineStr">
        <is>
          <t>Soll das kantonale Energiegesetz zur Erfüllung der "Energiestrategie 2050" des Bundes vollständig auf Anreize und Zielvereinbarungen setzen, statt auf Verbote und Einschränkungen?</t>
        </is>
      </c>
      <c r="E8625" t="inlineStr">
        <is>
          <t>options4</t>
        </is>
      </c>
      <c r="F8625" t="n">
        <v>5518</v>
      </c>
      <c r="G8625" t="inlineStr">
        <is>
          <t>Energie &amp; Umwelt</t>
        </is>
      </c>
      <c r="H8625" t="inlineStr">
        <is>
          <t>Q00856</t>
        </is>
      </c>
      <c r="I8625" t="inlineStr">
        <is>
          <t>de</t>
        </is>
      </c>
      <c r="J8625" t="b">
        <v>1</v>
      </c>
      <c r="K8625" t="inlineStr">
        <is>
          <t>5c5ef4f1beb311acc9620738afea7d99</t>
        </is>
      </c>
      <c r="L8625" t="inlineStr">
        <is>
          <t>5c5ef4f1beb311acc9620738afea7d99</t>
        </is>
      </c>
      <c r="M8625" t="n">
        <v>317</v>
      </c>
      <c r="N8625" t="n">
        <v>317</v>
      </c>
    </row>
    <row r="8626">
      <c r="A8626" t="n">
        <v>284</v>
      </c>
      <c r="B8626" t="n">
        <v>2021</v>
      </c>
      <c r="C8626" t="n">
        <v>4526</v>
      </c>
      <c r="D8626" t="inlineStr">
        <is>
          <t>Soll das kantonale Energiegesetz zur Erfüllung der "Energiestrategie 2050" des Bundes vollständig auf Anreize und Zielvereinbarungen setzen, statt auf Verbote und Einschränkungen?</t>
        </is>
      </c>
      <c r="E8626" t="inlineStr">
        <is>
          <t>Standard-4</t>
        </is>
      </c>
      <c r="F8626" t="n">
        <v>13</v>
      </c>
      <c r="G8626" t="inlineStr">
        <is>
          <t>Umweltschutz &amp; Landwirtschaft</t>
        </is>
      </c>
      <c r="H8626" t="inlineStr">
        <is>
          <t>Q08096</t>
        </is>
      </c>
      <c r="I8626" t="inlineStr">
        <is>
          <t>de</t>
        </is>
      </c>
      <c r="J8626" t="b">
        <v>1</v>
      </c>
      <c r="K8626" t="inlineStr">
        <is>
          <t>5c5ef4f1beb311acc9620738afea7d99</t>
        </is>
      </c>
      <c r="L8626" t="inlineStr">
        <is>
          <t>5c5ef4f1beb311acc9620738afea7d99</t>
        </is>
      </c>
      <c r="M8626" t="n">
        <v>317</v>
      </c>
      <c r="N8626" t="n">
        <v>317</v>
      </c>
    </row>
    <row r="8628">
      <c r="A8628" s="1">
        <f>== Cluster 315 – 2 Fragen – alle Fragen identisch ===</f>
        <v/>
      </c>
      <c r="B8628" s="1" t="n"/>
      <c r="C8628" s="1" t="n"/>
      <c r="D8628" s="1" t="n"/>
      <c r="E8628" s="1" t="n"/>
      <c r="F8628" s="1" t="n"/>
      <c r="G8628" s="1" t="n"/>
      <c r="H8628" s="1" t="n"/>
      <c r="I8628" s="1" t="n"/>
      <c r="J8628" s="1" t="n"/>
      <c r="K8628" s="1" t="n"/>
      <c r="L8628" s="1" t="n"/>
      <c r="M8628" s="1" t="n"/>
      <c r="N8628" s="1" t="n"/>
    </row>
    <row r="8629">
      <c r="A8629" t="inlineStr">
        <is>
          <t>ID_Wahl</t>
        </is>
      </c>
      <c r="B8629" t="inlineStr">
        <is>
          <t>Datum</t>
        </is>
      </c>
      <c r="C8629" t="inlineStr">
        <is>
          <t>Frage_ID</t>
        </is>
      </c>
      <c r="D8629" t="inlineStr">
        <is>
          <t>Frage_Text</t>
        </is>
      </c>
      <c r="E8629" t="inlineStr">
        <is>
          <t>Frage_Typ</t>
        </is>
      </c>
      <c r="F8629" t="inlineStr">
        <is>
          <t>Bereich_ID</t>
        </is>
      </c>
      <c r="G8629" t="inlineStr">
        <is>
          <t>Bereich</t>
        </is>
      </c>
      <c r="H8629" t="inlineStr">
        <is>
          <t>ID_gesamt</t>
        </is>
      </c>
      <c r="I8629" t="inlineStr">
        <is>
          <t>Sprache</t>
        </is>
      </c>
      <c r="J8629" t="inlineStr">
        <is>
          <t>Duplikat</t>
        </is>
      </c>
      <c r="K8629" t="inlineStr">
        <is>
          <t>Frage_Hash</t>
        </is>
      </c>
      <c r="L8629" t="inlineStr">
        <is>
          <t>Duplikat_Gruppe</t>
        </is>
      </c>
      <c r="M8629" t="inlineStr">
        <is>
          <t>Cluster_Duplikate</t>
        </is>
      </c>
      <c r="N8629" t="inlineStr">
        <is>
          <t>Cluster_Final</t>
        </is>
      </c>
    </row>
    <row r="8630">
      <c r="A8630" t="n">
        <v>53</v>
      </c>
      <c r="B8630" s="2" t="n">
        <v>44262</v>
      </c>
      <c r="C8630" t="n">
        <v>2935</v>
      </c>
      <c r="D8630" t="inlineStr">
        <is>
          <t>Sollen Landwirte nur noch dann Direktzahlungen erhalten, wenn sie einen erweiterten ökologischen Leistungsnachweis erbringen (u.a. Verzicht auf synthetische Pestizide und Beschränkung des Antibiotika-Einsatzes)?</t>
        </is>
      </c>
      <c r="E8630" t="inlineStr">
        <is>
          <t>options4</t>
        </is>
      </c>
      <c r="F8630" t="n">
        <v>5518</v>
      </c>
      <c r="G8630" t="inlineStr">
        <is>
          <t>Energie &amp; Umwelt</t>
        </is>
      </c>
      <c r="H8630" t="inlineStr">
        <is>
          <t>Q00854</t>
        </is>
      </c>
      <c r="I8630" t="inlineStr">
        <is>
          <t>de</t>
        </is>
      </c>
      <c r="J8630" t="b">
        <v>1</v>
      </c>
      <c r="K8630" t="inlineStr">
        <is>
          <t>5824aff2dea9ad4e6959b3da424cb1a9</t>
        </is>
      </c>
      <c r="L8630" t="inlineStr">
        <is>
          <t>5824aff2dea9ad4e6959b3da424cb1a9</t>
        </is>
      </c>
      <c r="M8630" t="n">
        <v>315</v>
      </c>
      <c r="N8630" t="n">
        <v>315</v>
      </c>
    </row>
    <row r="8631">
      <c r="A8631" t="n">
        <v>284</v>
      </c>
      <c r="B8631" t="n">
        <v>2021</v>
      </c>
      <c r="C8631" t="n">
        <v>4524</v>
      </c>
      <c r="D8631" t="inlineStr">
        <is>
          <t>Sollen Landwirte nur noch dann Direktzahlungen erhalten, wenn sie einen erweiterten ökologischen Leistungsnachweis erbringen (u.a. Verzicht auf synthetische Pestizide und Beschränkung des Antibiotika-Einsatzes)?</t>
        </is>
      </c>
      <c r="E8631" t="inlineStr">
        <is>
          <t>Standard-4</t>
        </is>
      </c>
      <c r="F8631" t="n">
        <v>13</v>
      </c>
      <c r="G8631" t="inlineStr">
        <is>
          <t>Umweltschutz &amp; Landwirtschaft</t>
        </is>
      </c>
      <c r="H8631" t="inlineStr">
        <is>
          <t>Q08094</t>
        </is>
      </c>
      <c r="I8631" t="inlineStr">
        <is>
          <t>de</t>
        </is>
      </c>
      <c r="J8631" t="b">
        <v>1</v>
      </c>
      <c r="K8631" t="inlineStr">
        <is>
          <t>5824aff2dea9ad4e6959b3da424cb1a9</t>
        </is>
      </c>
      <c r="L8631" t="inlineStr">
        <is>
          <t>5824aff2dea9ad4e6959b3da424cb1a9</t>
        </is>
      </c>
      <c r="M8631" t="n">
        <v>315</v>
      </c>
      <c r="N8631" t="n">
        <v>315</v>
      </c>
    </row>
    <row r="8633">
      <c r="A8633" s="1">
        <f>== Cluster 314 – 2 Fragen – alle Fragen identisch ===</f>
        <v/>
      </c>
      <c r="B8633" s="1" t="n"/>
      <c r="C8633" s="1" t="n"/>
      <c r="D8633" s="1" t="n"/>
      <c r="E8633" s="1" t="n"/>
      <c r="F8633" s="1" t="n"/>
      <c r="G8633" s="1" t="n"/>
      <c r="H8633" s="1" t="n"/>
      <c r="I8633" s="1" t="n"/>
      <c r="J8633" s="1" t="n"/>
      <c r="K8633" s="1" t="n"/>
      <c r="L8633" s="1" t="n"/>
      <c r="M8633" s="1" t="n"/>
      <c r="N8633" s="1" t="n"/>
    </row>
    <row r="8634">
      <c r="A8634" t="inlineStr">
        <is>
          <t>ID_Wahl</t>
        </is>
      </c>
      <c r="B8634" t="inlineStr">
        <is>
          <t>Datum</t>
        </is>
      </c>
      <c r="C8634" t="inlineStr">
        <is>
          <t>Frage_ID</t>
        </is>
      </c>
      <c r="D8634" t="inlineStr">
        <is>
          <t>Frage_Text</t>
        </is>
      </c>
      <c r="E8634" t="inlineStr">
        <is>
          <t>Frage_Typ</t>
        </is>
      </c>
      <c r="F8634" t="inlineStr">
        <is>
          <t>Bereich_ID</t>
        </is>
      </c>
      <c r="G8634" t="inlineStr">
        <is>
          <t>Bereich</t>
        </is>
      </c>
      <c r="H8634" t="inlineStr">
        <is>
          <t>ID_gesamt</t>
        </is>
      </c>
      <c r="I8634" t="inlineStr">
        <is>
          <t>Sprache</t>
        </is>
      </c>
      <c r="J8634" t="inlineStr">
        <is>
          <t>Duplikat</t>
        </is>
      </c>
      <c r="K8634" t="inlineStr">
        <is>
          <t>Frage_Hash</t>
        </is>
      </c>
      <c r="L8634" t="inlineStr">
        <is>
          <t>Duplikat_Gruppe</t>
        </is>
      </c>
      <c r="M8634" t="inlineStr">
        <is>
          <t>Cluster_Duplikate</t>
        </is>
      </c>
      <c r="N8634" t="inlineStr">
        <is>
          <t>Cluster_Final</t>
        </is>
      </c>
    </row>
    <row r="8635">
      <c r="A8635" t="n">
        <v>53</v>
      </c>
      <c r="B8635" s="2" t="n">
        <v>44262</v>
      </c>
      <c r="C8635" t="n">
        <v>2932</v>
      </c>
      <c r="D8635" t="inlineStr">
        <is>
          <t>Soll bei Neubauten die Verpflichtung bestehen, dass sie einen Teil ihres Strombedarfs durch Photovoltaik-Anlagen (Solarstrom) selbst decken?</t>
        </is>
      </c>
      <c r="E8635" t="inlineStr">
        <is>
          <t>options4</t>
        </is>
      </c>
      <c r="F8635" t="n">
        <v>5518</v>
      </c>
      <c r="G8635" t="inlineStr">
        <is>
          <t>Energie &amp; Umwelt</t>
        </is>
      </c>
      <c r="H8635" t="inlineStr">
        <is>
          <t>Q00853</t>
        </is>
      </c>
      <c r="I8635" t="inlineStr">
        <is>
          <t>de</t>
        </is>
      </c>
      <c r="J8635" t="b">
        <v>1</v>
      </c>
      <c r="K8635" t="inlineStr">
        <is>
          <t>461fae9e39c56c465d54c083fc31235d</t>
        </is>
      </c>
      <c r="L8635" t="inlineStr">
        <is>
          <t>461fae9e39c56c465d54c083fc31235d</t>
        </is>
      </c>
      <c r="M8635" t="n">
        <v>314</v>
      </c>
      <c r="N8635" t="n">
        <v>314</v>
      </c>
    </row>
    <row r="8636">
      <c r="A8636" t="n">
        <v>284</v>
      </c>
      <c r="B8636" t="n">
        <v>2021</v>
      </c>
      <c r="C8636" t="n">
        <v>4523</v>
      </c>
      <c r="D8636" t="inlineStr">
        <is>
          <t>Soll bei Neubauten die Verpflichtung bestehen, dass sie einen Teil ihres Strombedarfs durch Photovoltaik-Anlagen (Solarstrom) selbst decken?</t>
        </is>
      </c>
      <c r="E8636" t="inlineStr">
        <is>
          <t>Standard-4</t>
        </is>
      </c>
      <c r="F8636" t="n">
        <v>13</v>
      </c>
      <c r="G8636" t="inlineStr">
        <is>
          <t>Umweltschutz &amp; Landwirtschaft</t>
        </is>
      </c>
      <c r="H8636" t="inlineStr">
        <is>
          <t>Q08093</t>
        </is>
      </c>
      <c r="I8636" t="inlineStr">
        <is>
          <t>de</t>
        </is>
      </c>
      <c r="J8636" t="b">
        <v>1</v>
      </c>
      <c r="K8636" t="inlineStr">
        <is>
          <t>461fae9e39c56c465d54c083fc31235d</t>
        </is>
      </c>
      <c r="L8636" t="inlineStr">
        <is>
          <t>461fae9e39c56c465d54c083fc31235d</t>
        </is>
      </c>
      <c r="M8636" t="n">
        <v>314</v>
      </c>
      <c r="N8636" t="n">
        <v>314</v>
      </c>
    </row>
    <row r="8638">
      <c r="A8638" s="1">
        <f>== Cluster 313 – 2 Fragen – alle Fragen identisch ===</f>
        <v/>
      </c>
      <c r="B8638" s="1" t="n"/>
      <c r="C8638" s="1" t="n"/>
      <c r="D8638" s="1" t="n"/>
      <c r="E8638" s="1" t="n"/>
      <c r="F8638" s="1" t="n"/>
      <c r="G8638" s="1" t="n"/>
      <c r="H8638" s="1" t="n"/>
      <c r="I8638" s="1" t="n"/>
      <c r="J8638" s="1" t="n"/>
      <c r="K8638" s="1" t="n"/>
      <c r="L8638" s="1" t="n"/>
      <c r="M8638" s="1" t="n"/>
      <c r="N8638" s="1" t="n"/>
    </row>
    <row r="8639">
      <c r="A8639" t="inlineStr">
        <is>
          <t>ID_Wahl</t>
        </is>
      </c>
      <c r="B8639" t="inlineStr">
        <is>
          <t>Datum</t>
        </is>
      </c>
      <c r="C8639" t="inlineStr">
        <is>
          <t>Frage_ID</t>
        </is>
      </c>
      <c r="D8639" t="inlineStr">
        <is>
          <t>Frage_Text</t>
        </is>
      </c>
      <c r="E8639" t="inlineStr">
        <is>
          <t>Frage_Typ</t>
        </is>
      </c>
      <c r="F8639" t="inlineStr">
        <is>
          <t>Bereich_ID</t>
        </is>
      </c>
      <c r="G8639" t="inlineStr">
        <is>
          <t>Bereich</t>
        </is>
      </c>
      <c r="H8639" t="inlineStr">
        <is>
          <t>ID_gesamt</t>
        </is>
      </c>
      <c r="I8639" t="inlineStr">
        <is>
          <t>Sprache</t>
        </is>
      </c>
      <c r="J8639" t="inlineStr">
        <is>
          <t>Duplikat</t>
        </is>
      </c>
      <c r="K8639" t="inlineStr">
        <is>
          <t>Frage_Hash</t>
        </is>
      </c>
      <c r="L8639" t="inlineStr">
        <is>
          <t>Duplikat_Gruppe</t>
        </is>
      </c>
      <c r="M8639" t="inlineStr">
        <is>
          <t>Cluster_Duplikate</t>
        </is>
      </c>
      <c r="N8639" t="inlineStr">
        <is>
          <t>Cluster_Final</t>
        </is>
      </c>
    </row>
    <row r="8640">
      <c r="A8640" t="n">
        <v>53</v>
      </c>
      <c r="B8640" s="2" t="n">
        <v>44262</v>
      </c>
      <c r="C8640" t="n">
        <v>2926</v>
      </c>
      <c r="D8640" t="inlineStr">
        <is>
          <t>Befürworten Sie die Einführung eines kantonalen Mindestlohns für alle Arbeitnehmenden in der Höhe von 23 Franken pro Stunde (nach dem Vorbild des Kantons Genf)?</t>
        </is>
      </c>
      <c r="E8640" t="inlineStr">
        <is>
          <t>options4</t>
        </is>
      </c>
      <c r="F8640" t="n">
        <v>4565</v>
      </c>
      <c r="G8640" t="inlineStr">
        <is>
          <t>Wirtschaft &amp; Arbeit</t>
        </is>
      </c>
      <c r="H8640" t="inlineStr">
        <is>
          <t>Q00851</t>
        </is>
      </c>
      <c r="I8640" t="inlineStr">
        <is>
          <t>de</t>
        </is>
      </c>
      <c r="J8640" t="b">
        <v>1</v>
      </c>
      <c r="K8640" t="inlineStr">
        <is>
          <t>44cba32037885e7af72a2a7e6e54e32a</t>
        </is>
      </c>
      <c r="L8640" t="inlineStr">
        <is>
          <t>44cba32037885e7af72a2a7e6e54e32a</t>
        </is>
      </c>
      <c r="M8640" t="n">
        <v>313</v>
      </c>
      <c r="N8640" t="n">
        <v>313</v>
      </c>
    </row>
    <row r="8641">
      <c r="A8641" t="n">
        <v>284</v>
      </c>
      <c r="B8641" t="n">
        <v>2021</v>
      </c>
      <c r="C8641" t="n">
        <v>4521</v>
      </c>
      <c r="D8641" t="inlineStr">
        <is>
          <t>Befürworten Sie die Einführung eines kantonalen Mindestlohns für alle Arbeitnehmenden in der Höhe von 23 Franken pro Stunde (nach dem Vorbild des Kantons Genf)?</t>
        </is>
      </c>
      <c r="E8641" t="inlineStr">
        <is>
          <t>Standard-4</t>
        </is>
      </c>
      <c r="F8641" t="n">
        <v>15</v>
      </c>
      <c r="G8641" t="inlineStr">
        <is>
          <t>Wirtschaft &amp; Arbeit</t>
        </is>
      </c>
      <c r="H8641" t="inlineStr">
        <is>
          <t>Q08101</t>
        </is>
      </c>
      <c r="I8641" t="inlineStr">
        <is>
          <t>de</t>
        </is>
      </c>
      <c r="J8641" t="b">
        <v>1</v>
      </c>
      <c r="K8641" t="inlineStr">
        <is>
          <t>44cba32037885e7af72a2a7e6e54e32a</t>
        </is>
      </c>
      <c r="L8641" t="inlineStr">
        <is>
          <t>44cba32037885e7af72a2a7e6e54e32a</t>
        </is>
      </c>
      <c r="M8641" t="n">
        <v>313</v>
      </c>
      <c r="N8641" t="n">
        <v>313</v>
      </c>
    </row>
    <row r="8643">
      <c r="A8643" s="1">
        <f>== Cluster 311 – 2 Fragen – alle Fragen identisch ===</f>
        <v/>
      </c>
      <c r="B8643" s="1" t="n"/>
      <c r="C8643" s="1" t="n"/>
      <c r="D8643" s="1" t="n"/>
      <c r="E8643" s="1" t="n"/>
      <c r="F8643" s="1" t="n"/>
      <c r="G8643" s="1" t="n"/>
      <c r="H8643" s="1" t="n"/>
      <c r="I8643" s="1" t="n"/>
      <c r="J8643" s="1" t="n"/>
      <c r="K8643" s="1" t="n"/>
      <c r="L8643" s="1" t="n"/>
      <c r="M8643" s="1" t="n"/>
      <c r="N8643" s="1" t="n"/>
    </row>
    <row r="8644">
      <c r="A8644" t="inlineStr">
        <is>
          <t>ID_Wahl</t>
        </is>
      </c>
      <c r="B8644" t="inlineStr">
        <is>
          <t>Datum</t>
        </is>
      </c>
      <c r="C8644" t="inlineStr">
        <is>
          <t>Frage_ID</t>
        </is>
      </c>
      <c r="D8644" t="inlineStr">
        <is>
          <t>Frage_Text</t>
        </is>
      </c>
      <c r="E8644" t="inlineStr">
        <is>
          <t>Frage_Typ</t>
        </is>
      </c>
      <c r="F8644" t="inlineStr">
        <is>
          <t>Bereich_ID</t>
        </is>
      </c>
      <c r="G8644" t="inlineStr">
        <is>
          <t>Bereich</t>
        </is>
      </c>
      <c r="H8644" t="inlineStr">
        <is>
          <t>ID_gesamt</t>
        </is>
      </c>
      <c r="I8644" t="inlineStr">
        <is>
          <t>Sprache</t>
        </is>
      </c>
      <c r="J8644" t="inlineStr">
        <is>
          <t>Duplikat</t>
        </is>
      </c>
      <c r="K8644" t="inlineStr">
        <is>
          <t>Frage_Hash</t>
        </is>
      </c>
      <c r="L8644" t="inlineStr">
        <is>
          <t>Duplikat_Gruppe</t>
        </is>
      </c>
      <c r="M8644" t="inlineStr">
        <is>
          <t>Cluster_Duplikate</t>
        </is>
      </c>
      <c r="N8644" t="inlineStr">
        <is>
          <t>Cluster_Final</t>
        </is>
      </c>
    </row>
    <row r="8645">
      <c r="A8645" t="n">
        <v>53</v>
      </c>
      <c r="B8645" s="2" t="n">
        <v>44262</v>
      </c>
      <c r="C8645" t="n">
        <v>2920</v>
      </c>
      <c r="D8645" t="inlineStr">
        <is>
          <t>Sollen Unternehmen weiterhin verpflichtet werden, Kirchensteuern zu bezahlen?</t>
        </is>
      </c>
      <c r="E8645" t="inlineStr">
        <is>
          <t>options4</t>
        </is>
      </c>
      <c r="F8645" t="n">
        <v>4444</v>
      </c>
      <c r="G8645" t="inlineStr">
        <is>
          <t>Finanzen &amp; Steuern</t>
        </is>
      </c>
      <c r="H8645" t="inlineStr">
        <is>
          <t>Q00849</t>
        </is>
      </c>
      <c r="I8645" t="inlineStr">
        <is>
          <t>de</t>
        </is>
      </c>
      <c r="J8645" t="b">
        <v>1</v>
      </c>
      <c r="K8645" t="inlineStr">
        <is>
          <t>bc06168287eac0f6a017be525fec5468</t>
        </is>
      </c>
      <c r="L8645" t="inlineStr">
        <is>
          <t>bc06168287eac0f6a017be525fec5468</t>
        </is>
      </c>
      <c r="M8645" t="n">
        <v>311</v>
      </c>
      <c r="N8645" t="n">
        <v>311</v>
      </c>
    </row>
    <row r="8646">
      <c r="A8646" t="n">
        <v>284</v>
      </c>
      <c r="B8646" t="n">
        <v>2021</v>
      </c>
      <c r="C8646" t="n">
        <v>4519</v>
      </c>
      <c r="D8646" t="inlineStr">
        <is>
          <t>Sollen Unternehmen weiterhin verpflichtet werden, Kirchensteuern zu bezahlen?</t>
        </is>
      </c>
      <c r="E8646" t="inlineStr">
        <is>
          <t>Standard-4</t>
        </is>
      </c>
      <c r="F8646" t="n">
        <v>4</v>
      </c>
      <c r="G8646" t="inlineStr">
        <is>
          <t>Finanzen &amp; Steuern</t>
        </is>
      </c>
      <c r="H8646" t="inlineStr">
        <is>
          <t>Q08072</t>
        </is>
      </c>
      <c r="I8646" t="inlineStr">
        <is>
          <t>de</t>
        </is>
      </c>
      <c r="J8646" t="b">
        <v>1</v>
      </c>
      <c r="K8646" t="inlineStr">
        <is>
          <t>bc06168287eac0f6a017be525fec5468</t>
        </is>
      </c>
      <c r="L8646" t="inlineStr">
        <is>
          <t>bc06168287eac0f6a017be525fec5468</t>
        </is>
      </c>
      <c r="M8646" t="n">
        <v>311</v>
      </c>
      <c r="N8646" t="n">
        <v>311</v>
      </c>
    </row>
    <row r="8648">
      <c r="A8648" s="1">
        <f>== Cluster 310 – 2 Fragen – alle Fragen identisch ===</f>
        <v/>
      </c>
      <c r="B8648" s="1" t="n"/>
      <c r="C8648" s="1" t="n"/>
      <c r="D8648" s="1" t="n"/>
      <c r="E8648" s="1" t="n"/>
      <c r="F8648" s="1" t="n"/>
      <c r="G8648" s="1" t="n"/>
      <c r="H8648" s="1" t="n"/>
      <c r="I8648" s="1" t="n"/>
      <c r="J8648" s="1" t="n"/>
      <c r="K8648" s="1" t="n"/>
      <c r="L8648" s="1" t="n"/>
      <c r="M8648" s="1" t="n"/>
      <c r="N8648" s="1" t="n"/>
    </row>
    <row r="8649">
      <c r="A8649" t="inlineStr">
        <is>
          <t>ID_Wahl</t>
        </is>
      </c>
      <c r="B8649" t="inlineStr">
        <is>
          <t>Datum</t>
        </is>
      </c>
      <c r="C8649" t="inlineStr">
        <is>
          <t>Frage_ID</t>
        </is>
      </c>
      <c r="D8649" t="inlineStr">
        <is>
          <t>Frage_Text</t>
        </is>
      </c>
      <c r="E8649" t="inlineStr">
        <is>
          <t>Frage_Typ</t>
        </is>
      </c>
      <c r="F8649" t="inlineStr">
        <is>
          <t>Bereich_ID</t>
        </is>
      </c>
      <c r="G8649" t="inlineStr">
        <is>
          <t>Bereich</t>
        </is>
      </c>
      <c r="H8649" t="inlineStr">
        <is>
          <t>ID_gesamt</t>
        </is>
      </c>
      <c r="I8649" t="inlineStr">
        <is>
          <t>Sprache</t>
        </is>
      </c>
      <c r="J8649" t="inlineStr">
        <is>
          <t>Duplikat</t>
        </is>
      </c>
      <c r="K8649" t="inlineStr">
        <is>
          <t>Frage_Hash</t>
        </is>
      </c>
      <c r="L8649" t="inlineStr">
        <is>
          <t>Duplikat_Gruppe</t>
        </is>
      </c>
      <c r="M8649" t="inlineStr">
        <is>
          <t>Cluster_Duplikate</t>
        </is>
      </c>
      <c r="N8649" t="inlineStr">
        <is>
          <t>Cluster_Final</t>
        </is>
      </c>
    </row>
    <row r="8650">
      <c r="A8650" t="n">
        <v>53</v>
      </c>
      <c r="B8650" s="2" t="n">
        <v>44262</v>
      </c>
      <c r="C8650" t="n">
        <v>2917</v>
      </c>
      <c r="D8650" t="inlineStr">
        <is>
          <t>Befürworten Sie den vom Kantonsrat gesprochenen Kredit von 74 Millionen Franken für die geplante "Verkehrsanbindung Thal" (Umfahrung Klus)?</t>
        </is>
      </c>
      <c r="E8650" t="inlineStr">
        <is>
          <t>options4</t>
        </is>
      </c>
      <c r="F8650" t="n">
        <v>4444</v>
      </c>
      <c r="G8650" t="inlineStr">
        <is>
          <t>Finanzen &amp; Steuern</t>
        </is>
      </c>
      <c r="H8650" t="inlineStr">
        <is>
          <t>Q00848</t>
        </is>
      </c>
      <c r="I8650" t="inlineStr">
        <is>
          <t>de</t>
        </is>
      </c>
      <c r="J8650" t="b">
        <v>1</v>
      </c>
      <c r="K8650" t="inlineStr">
        <is>
          <t>74d1769e6b0514b7b5dd9daa89f3d863</t>
        </is>
      </c>
      <c r="L8650" t="inlineStr">
        <is>
          <t>74d1769e6b0514b7b5dd9daa89f3d863</t>
        </is>
      </c>
      <c r="M8650" t="n">
        <v>310</v>
      </c>
      <c r="N8650" t="n">
        <v>310</v>
      </c>
    </row>
    <row r="8651">
      <c r="A8651" t="n">
        <v>284</v>
      </c>
      <c r="B8651" t="n">
        <v>2021</v>
      </c>
      <c r="C8651" t="n">
        <v>4518</v>
      </c>
      <c r="D8651" t="inlineStr">
        <is>
          <t>Befürworten Sie den vom Kantonsrat gesprochenen Kredit von 74 Millionen Franken für die geplante "Verkehrsanbindung Thal" (Umfahrung Klus)?</t>
        </is>
      </c>
      <c r="E8651" t="inlineStr">
        <is>
          <t>Standard-4</t>
        </is>
      </c>
      <c r="F8651" t="n">
        <v>14</v>
      </c>
      <c r="G8651" t="inlineStr">
        <is>
          <t>Verkehr</t>
        </is>
      </c>
      <c r="H8651" t="inlineStr">
        <is>
          <t>Q08097</t>
        </is>
      </c>
      <c r="I8651" t="inlineStr">
        <is>
          <t>de</t>
        </is>
      </c>
      <c r="J8651" t="b">
        <v>1</v>
      </c>
      <c r="K8651" t="inlineStr">
        <is>
          <t>74d1769e6b0514b7b5dd9daa89f3d863</t>
        </is>
      </c>
      <c r="L8651" t="inlineStr">
        <is>
          <t>74d1769e6b0514b7b5dd9daa89f3d863</t>
        </is>
      </c>
      <c r="M8651" t="n">
        <v>310</v>
      </c>
      <c r="N8651" t="n">
        <v>310</v>
      </c>
    </row>
    <row r="8653">
      <c r="A8653" s="1">
        <f>== Cluster 309 – 2 Fragen – alle Fragen identisch ===</f>
        <v/>
      </c>
      <c r="B8653" s="1" t="n"/>
      <c r="C8653" s="1" t="n"/>
      <c r="D8653" s="1" t="n"/>
      <c r="E8653" s="1" t="n"/>
      <c r="F8653" s="1" t="n"/>
      <c r="G8653" s="1" t="n"/>
      <c r="H8653" s="1" t="n"/>
      <c r="I8653" s="1" t="n"/>
      <c r="J8653" s="1" t="n"/>
      <c r="K8653" s="1" t="n"/>
      <c r="L8653" s="1" t="n"/>
      <c r="M8653" s="1" t="n"/>
      <c r="N8653" s="1" t="n"/>
    </row>
    <row r="8654">
      <c r="A8654" t="inlineStr">
        <is>
          <t>ID_Wahl</t>
        </is>
      </c>
      <c r="B8654" t="inlineStr">
        <is>
          <t>Datum</t>
        </is>
      </c>
      <c r="C8654" t="inlineStr">
        <is>
          <t>Frage_ID</t>
        </is>
      </c>
      <c r="D8654" t="inlineStr">
        <is>
          <t>Frage_Text</t>
        </is>
      </c>
      <c r="E8654" t="inlineStr">
        <is>
          <t>Frage_Typ</t>
        </is>
      </c>
      <c r="F8654" t="inlineStr">
        <is>
          <t>Bereich_ID</t>
        </is>
      </c>
      <c r="G8654" t="inlineStr">
        <is>
          <t>Bereich</t>
        </is>
      </c>
      <c r="H8654" t="inlineStr">
        <is>
          <t>ID_gesamt</t>
        </is>
      </c>
      <c r="I8654" t="inlineStr">
        <is>
          <t>Sprache</t>
        </is>
      </c>
      <c r="J8654" t="inlineStr">
        <is>
          <t>Duplikat</t>
        </is>
      </c>
      <c r="K8654" t="inlineStr">
        <is>
          <t>Frage_Hash</t>
        </is>
      </c>
      <c r="L8654" t="inlineStr">
        <is>
          <t>Duplikat_Gruppe</t>
        </is>
      </c>
      <c r="M8654" t="inlineStr">
        <is>
          <t>Cluster_Duplikate</t>
        </is>
      </c>
      <c r="N8654" t="inlineStr">
        <is>
          <t>Cluster_Final</t>
        </is>
      </c>
    </row>
    <row r="8655">
      <c r="A8655" t="n">
        <v>53</v>
      </c>
      <c r="B8655" s="2" t="n">
        <v>44262</v>
      </c>
      <c r="C8655" t="n">
        <v>2914</v>
      </c>
      <c r="D8655" t="inlineStr">
        <is>
          <t>Soll der Kanton die Mehrausgaben aufgrund der Corona-Pandemie mit einem starken Sparprogramm möglichst rasch wieder ausgleichen?</t>
        </is>
      </c>
      <c r="E8655" t="inlineStr">
        <is>
          <t>options4</t>
        </is>
      </c>
      <c r="F8655" t="n">
        <v>4444</v>
      </c>
      <c r="G8655" t="inlineStr">
        <is>
          <t>Finanzen &amp; Steuern</t>
        </is>
      </c>
      <c r="H8655" t="inlineStr">
        <is>
          <t>Q00847</t>
        </is>
      </c>
      <c r="I8655" t="inlineStr">
        <is>
          <t>de</t>
        </is>
      </c>
      <c r="J8655" t="b">
        <v>1</v>
      </c>
      <c r="K8655" t="inlineStr">
        <is>
          <t>3ced506957df078543b7b3973528bdd7</t>
        </is>
      </c>
      <c r="L8655" t="inlineStr">
        <is>
          <t>3ced506957df078543b7b3973528bdd7</t>
        </is>
      </c>
      <c r="M8655" t="n">
        <v>309</v>
      </c>
      <c r="N8655" t="n">
        <v>309</v>
      </c>
    </row>
    <row r="8656">
      <c r="A8656" t="n">
        <v>284</v>
      </c>
      <c r="B8656" t="n">
        <v>2021</v>
      </c>
      <c r="C8656" t="n">
        <v>4517</v>
      </c>
      <c r="D8656" t="inlineStr">
        <is>
          <t>Soll der Kanton die Mehrausgaben aufgrund der Corona-Pandemie mit einem starken Sparprogramm möglichst rasch wieder ausgleichen?</t>
        </is>
      </c>
      <c r="E8656" t="inlineStr">
        <is>
          <t>Standard-4</t>
        </is>
      </c>
      <c r="F8656" t="n">
        <v>15</v>
      </c>
      <c r="G8656" t="inlineStr">
        <is>
          <t>Wirtschaft &amp; Arbeit</t>
        </is>
      </c>
      <c r="H8656" t="inlineStr">
        <is>
          <t>Q08103</t>
        </is>
      </c>
      <c r="I8656" t="inlineStr">
        <is>
          <t>de</t>
        </is>
      </c>
      <c r="J8656" t="b">
        <v>1</v>
      </c>
      <c r="K8656" t="inlineStr">
        <is>
          <t>3ced506957df078543b7b3973528bdd7</t>
        </is>
      </c>
      <c r="L8656" t="inlineStr">
        <is>
          <t>3ced506957df078543b7b3973528bdd7</t>
        </is>
      </c>
      <c r="M8656" t="n">
        <v>309</v>
      </c>
      <c r="N8656" t="n">
        <v>309</v>
      </c>
    </row>
    <row r="8658">
      <c r="A8658" s="1">
        <f>== Cluster 308 – 2 Fragen – alle Fragen identisch ===</f>
        <v/>
      </c>
      <c r="B8658" s="1" t="n"/>
      <c r="C8658" s="1" t="n"/>
      <c r="D8658" s="1" t="n"/>
      <c r="E8658" s="1" t="n"/>
      <c r="F8658" s="1" t="n"/>
      <c r="G8658" s="1" t="n"/>
      <c r="H8658" s="1" t="n"/>
      <c r="I8658" s="1" t="n"/>
      <c r="J8658" s="1" t="n"/>
      <c r="K8658" s="1" t="n"/>
      <c r="L8658" s="1" t="n"/>
      <c r="M8658" s="1" t="n"/>
      <c r="N8658" s="1" t="n"/>
    </row>
    <row r="8659">
      <c r="A8659" t="inlineStr">
        <is>
          <t>ID_Wahl</t>
        </is>
      </c>
      <c r="B8659" t="inlineStr">
        <is>
          <t>Datum</t>
        </is>
      </c>
      <c r="C8659" t="inlineStr">
        <is>
          <t>Frage_ID</t>
        </is>
      </c>
      <c r="D8659" t="inlineStr">
        <is>
          <t>Frage_Text</t>
        </is>
      </c>
      <c r="E8659" t="inlineStr">
        <is>
          <t>Frage_Typ</t>
        </is>
      </c>
      <c r="F8659" t="inlineStr">
        <is>
          <t>Bereich_ID</t>
        </is>
      </c>
      <c r="G8659" t="inlineStr">
        <is>
          <t>Bereich</t>
        </is>
      </c>
      <c r="H8659" t="inlineStr">
        <is>
          <t>ID_gesamt</t>
        </is>
      </c>
      <c r="I8659" t="inlineStr">
        <is>
          <t>Sprache</t>
        </is>
      </c>
      <c r="J8659" t="inlineStr">
        <is>
          <t>Duplikat</t>
        </is>
      </c>
      <c r="K8659" t="inlineStr">
        <is>
          <t>Frage_Hash</t>
        </is>
      </c>
      <c r="L8659" t="inlineStr">
        <is>
          <t>Duplikat_Gruppe</t>
        </is>
      </c>
      <c r="M8659" t="inlineStr">
        <is>
          <t>Cluster_Duplikate</t>
        </is>
      </c>
      <c r="N8659" t="inlineStr">
        <is>
          <t>Cluster_Final</t>
        </is>
      </c>
    </row>
    <row r="8660">
      <c r="A8660" t="n">
        <v>53</v>
      </c>
      <c r="B8660" s="2" t="n">
        <v>44262</v>
      </c>
      <c r="C8660" t="n">
        <v>2911</v>
      </c>
      <c r="D8660" t="inlineStr">
        <is>
          <t>Die kantonale Volksinitiative «Jetzt si mir draa» fordert eine Senkung der Solothurner Einkommenssteuern auf den schweizerischen Durchschnitt. Unterstützen Sie die Stossrichtung der Initiative?</t>
        </is>
      </c>
      <c r="E8660" t="inlineStr">
        <is>
          <t>options4</t>
        </is>
      </c>
      <c r="F8660" t="n">
        <v>4444</v>
      </c>
      <c r="G8660" t="inlineStr">
        <is>
          <t>Finanzen &amp; Steuern</t>
        </is>
      </c>
      <c r="H8660" t="inlineStr">
        <is>
          <t>Q00846</t>
        </is>
      </c>
      <c r="I8660" t="inlineStr">
        <is>
          <t>de</t>
        </is>
      </c>
      <c r="J8660" t="b">
        <v>1</v>
      </c>
      <c r="K8660" t="inlineStr">
        <is>
          <t>a4c06510a5d0e4bf1db2ce8ea0036601</t>
        </is>
      </c>
      <c r="L8660" t="inlineStr">
        <is>
          <t>a4c06510a5d0e4bf1db2ce8ea0036601</t>
        </is>
      </c>
      <c r="M8660" t="n">
        <v>308</v>
      </c>
      <c r="N8660" t="n">
        <v>308</v>
      </c>
    </row>
    <row r="8661">
      <c r="A8661" t="n">
        <v>284</v>
      </c>
      <c r="B8661" t="n">
        <v>2021</v>
      </c>
      <c r="C8661" t="n">
        <v>4516</v>
      </c>
      <c r="D8661" t="inlineStr">
        <is>
          <t>Die kantonale Volksinitiative «Jetzt si mir draa» fordert eine Senkung der Solothurner Einkommenssteuern auf den schweizerischen Durchschnitt. Unterstützen Sie die Stossrichtung der Initiative?</t>
        </is>
      </c>
      <c r="E8661" t="inlineStr">
        <is>
          <t>Standard-4</t>
        </is>
      </c>
      <c r="F8661" t="n">
        <v>4</v>
      </c>
      <c r="G8661" t="inlineStr">
        <is>
          <t>Finanzen &amp; Steuern</t>
        </is>
      </c>
      <c r="H8661" t="inlineStr">
        <is>
          <t>Q08070</t>
        </is>
      </c>
      <c r="I8661" t="inlineStr">
        <is>
          <t>de</t>
        </is>
      </c>
      <c r="J8661" t="b">
        <v>1</v>
      </c>
      <c r="K8661" t="inlineStr">
        <is>
          <t>a4c06510a5d0e4bf1db2ce8ea0036601</t>
        </is>
      </c>
      <c r="L8661" t="inlineStr">
        <is>
          <t>a4c06510a5d0e4bf1db2ce8ea0036601</t>
        </is>
      </c>
      <c r="M8661" t="n">
        <v>308</v>
      </c>
      <c r="N8661" t="n">
        <v>308</v>
      </c>
    </row>
    <row r="8663">
      <c r="A8663" s="1">
        <f>== Cluster 753 – 2 Fragen – alle Fragen identisch ===</f>
        <v/>
      </c>
      <c r="B8663" s="1" t="n"/>
      <c r="C8663" s="1" t="n"/>
      <c r="D8663" s="1" t="n"/>
      <c r="E8663" s="1" t="n"/>
      <c r="F8663" s="1" t="n"/>
      <c r="G8663" s="1" t="n"/>
      <c r="H8663" s="1" t="n"/>
      <c r="I8663" s="1" t="n"/>
      <c r="J8663" s="1" t="n"/>
      <c r="K8663" s="1" t="n"/>
      <c r="L8663" s="1" t="n"/>
      <c r="M8663" s="1" t="n"/>
      <c r="N8663" s="1" t="n"/>
    </row>
    <row r="8664">
      <c r="A8664" t="inlineStr">
        <is>
          <t>ID_Wahl</t>
        </is>
      </c>
      <c r="B8664" t="inlineStr">
        <is>
          <t>Datum</t>
        </is>
      </c>
      <c r="C8664" t="inlineStr">
        <is>
          <t>Frage_ID</t>
        </is>
      </c>
      <c r="D8664" t="inlineStr">
        <is>
          <t>Frage_Text</t>
        </is>
      </c>
      <c r="E8664" t="inlineStr">
        <is>
          <t>Frage_Typ</t>
        </is>
      </c>
      <c r="F8664" t="inlineStr">
        <is>
          <t>Bereich_ID</t>
        </is>
      </c>
      <c r="G8664" t="inlineStr">
        <is>
          <t>Bereich</t>
        </is>
      </c>
      <c r="H8664" t="inlineStr">
        <is>
          <t>ID_gesamt</t>
        </is>
      </c>
      <c r="I8664" t="inlineStr">
        <is>
          <t>Sprache</t>
        </is>
      </c>
      <c r="J8664" t="inlineStr">
        <is>
          <t>Duplikat</t>
        </is>
      </c>
      <c r="K8664" t="inlineStr">
        <is>
          <t>Frage_Hash</t>
        </is>
      </c>
      <c r="L8664" t="inlineStr">
        <is>
          <t>Duplikat_Gruppe</t>
        </is>
      </c>
      <c r="M8664" t="inlineStr">
        <is>
          <t>Cluster_Duplikate</t>
        </is>
      </c>
      <c r="N8664" t="inlineStr">
        <is>
          <t>Cluster_Final</t>
        </is>
      </c>
    </row>
    <row r="8665">
      <c r="A8665" t="n">
        <v>95</v>
      </c>
      <c r="B8665" t="n">
        <v>2015</v>
      </c>
      <c r="C8665" t="n">
        <v>1473</v>
      </c>
      <c r="D8665" t="inlineStr">
        <is>
          <t>Befürworten Sie ein generelles Werbeverbot für Alkohol und Tabak?</t>
        </is>
      </c>
      <c r="E8665" t="inlineStr">
        <is>
          <t>Standard-4</t>
        </is>
      </c>
      <c r="F8665" t="n">
        <v>6</v>
      </c>
      <c r="G8665" t="inlineStr">
        <is>
          <t>Gesundheit</t>
        </is>
      </c>
      <c r="H8665" t="inlineStr">
        <is>
          <t>Q04762</t>
        </is>
      </c>
      <c r="I8665" t="inlineStr">
        <is>
          <t>de</t>
        </is>
      </c>
      <c r="J8665" t="b">
        <v>1</v>
      </c>
      <c r="K8665" t="inlineStr">
        <is>
          <t>9c58063f29ce2ee981d9c70027a35d63</t>
        </is>
      </c>
      <c r="L8665" t="inlineStr">
        <is>
          <t>9c58063f29ce2ee981d9c70027a35d63</t>
        </is>
      </c>
      <c r="M8665" t="n">
        <v>753</v>
      </c>
      <c r="N8665" t="n">
        <v>753</v>
      </c>
    </row>
    <row r="8666">
      <c r="A8666" t="n">
        <v>95</v>
      </c>
      <c r="B8666" t="n">
        <v>2015</v>
      </c>
      <c r="C8666" t="n">
        <v>1473</v>
      </c>
      <c r="D8666" t="inlineStr">
        <is>
          <t>Befürworten Sie ein generelles Werbeverbot für Alkohol und Tabak?</t>
        </is>
      </c>
      <c r="E8666" t="inlineStr">
        <is>
          <t>Standard-4</t>
        </is>
      </c>
      <c r="F8666" t="n">
        <v>6</v>
      </c>
      <c r="G8666" t="inlineStr">
        <is>
          <t>Gesundheit</t>
        </is>
      </c>
      <c r="H8666" t="inlineStr">
        <is>
          <t>Q07543</t>
        </is>
      </c>
      <c r="I8666" t="inlineStr">
        <is>
          <t>de</t>
        </is>
      </c>
      <c r="J8666" t="b">
        <v>1</v>
      </c>
      <c r="K8666" t="inlineStr">
        <is>
          <t>9c58063f29ce2ee981d9c70027a35d63</t>
        </is>
      </c>
      <c r="L8666" t="inlineStr">
        <is>
          <t>9c58063f29ce2ee981d9c70027a35d63</t>
        </is>
      </c>
      <c r="M8666" t="n">
        <v>753</v>
      </c>
      <c r="N8666" t="n">
        <v>753</v>
      </c>
    </row>
    <row r="8668">
      <c r="A8668" s="1">
        <f>== Cluster 752 – 2 Fragen – alle Fragen identisch ===</f>
        <v/>
      </c>
      <c r="B8668" s="1" t="n"/>
      <c r="C8668" s="1" t="n"/>
      <c r="D8668" s="1" t="n"/>
      <c r="E8668" s="1" t="n"/>
      <c r="F8668" s="1" t="n"/>
      <c r="G8668" s="1" t="n"/>
      <c r="H8668" s="1" t="n"/>
      <c r="I8668" s="1" t="n"/>
      <c r="J8668" s="1" t="n"/>
      <c r="K8668" s="1" t="n"/>
      <c r="L8668" s="1" t="n"/>
      <c r="M8668" s="1" t="n"/>
      <c r="N8668" s="1" t="n"/>
    </row>
    <row r="8669">
      <c r="A8669" t="inlineStr">
        <is>
          <t>ID_Wahl</t>
        </is>
      </c>
      <c r="B8669" t="inlineStr">
        <is>
          <t>Datum</t>
        </is>
      </c>
      <c r="C8669" t="inlineStr">
        <is>
          <t>Frage_ID</t>
        </is>
      </c>
      <c r="D8669" t="inlineStr">
        <is>
          <t>Frage_Text</t>
        </is>
      </c>
      <c r="E8669" t="inlineStr">
        <is>
          <t>Frage_Typ</t>
        </is>
      </c>
      <c r="F8669" t="inlineStr">
        <is>
          <t>Bereich_ID</t>
        </is>
      </c>
      <c r="G8669" t="inlineStr">
        <is>
          <t>Bereich</t>
        </is>
      </c>
      <c r="H8669" t="inlineStr">
        <is>
          <t>ID_gesamt</t>
        </is>
      </c>
      <c r="I8669" t="inlineStr">
        <is>
          <t>Sprache</t>
        </is>
      </c>
      <c r="J8669" t="inlineStr">
        <is>
          <t>Duplikat</t>
        </is>
      </c>
      <c r="K8669" t="inlineStr">
        <is>
          <t>Frage_Hash</t>
        </is>
      </c>
      <c r="L8669" t="inlineStr">
        <is>
          <t>Duplikat_Gruppe</t>
        </is>
      </c>
      <c r="M8669" t="inlineStr">
        <is>
          <t>Cluster_Duplikate</t>
        </is>
      </c>
      <c r="N8669" t="inlineStr">
        <is>
          <t>Cluster_Final</t>
        </is>
      </c>
    </row>
    <row r="8670">
      <c r="A8670" t="n">
        <v>95</v>
      </c>
      <c r="B8670" t="n">
        <v>2015</v>
      </c>
      <c r="C8670" t="n">
        <v>1442</v>
      </c>
      <c r="D8670" t="inlineStr">
        <is>
          <t>Sollen in der Schweiz vermehrt Spitäler geschlossen werden, um die Kosten im Gesundheitsbereich zu senken?</t>
        </is>
      </c>
      <c r="E8670" t="inlineStr">
        <is>
          <t>Standard-4</t>
        </is>
      </c>
      <c r="F8670" t="n">
        <v>6</v>
      </c>
      <c r="G8670" t="inlineStr">
        <is>
          <t>Gesundheit</t>
        </is>
      </c>
      <c r="H8670" t="inlineStr">
        <is>
          <t>Q04761</t>
        </is>
      </c>
      <c r="I8670" t="inlineStr">
        <is>
          <t>de</t>
        </is>
      </c>
      <c r="J8670" t="b">
        <v>1</v>
      </c>
      <c r="K8670" t="inlineStr">
        <is>
          <t>910e36949795f469a22c3cb5721a9427</t>
        </is>
      </c>
      <c r="L8670" t="inlineStr">
        <is>
          <t>910e36949795f469a22c3cb5721a9427</t>
        </is>
      </c>
      <c r="M8670" t="n">
        <v>752</v>
      </c>
      <c r="N8670" t="n">
        <v>752</v>
      </c>
    </row>
    <row r="8671">
      <c r="A8671" t="n">
        <v>95</v>
      </c>
      <c r="B8671" t="n">
        <v>2015</v>
      </c>
      <c r="C8671" t="n">
        <v>1442</v>
      </c>
      <c r="D8671" t="inlineStr">
        <is>
          <t>Sollen in der Schweiz vermehrt Spitäler geschlossen werden, um die Kosten im Gesundheitsbereich zu senken?</t>
        </is>
      </c>
      <c r="E8671" t="inlineStr">
        <is>
          <t>Standard-4</t>
        </is>
      </c>
      <c r="F8671" t="n">
        <v>6</v>
      </c>
      <c r="G8671" t="inlineStr">
        <is>
          <t>Gesundheit</t>
        </is>
      </c>
      <c r="H8671" t="inlineStr">
        <is>
          <t>Q07542</t>
        </is>
      </c>
      <c r="I8671" t="inlineStr">
        <is>
          <t>de</t>
        </is>
      </c>
      <c r="J8671" t="b">
        <v>1</v>
      </c>
      <c r="K8671" t="inlineStr">
        <is>
          <t>910e36949795f469a22c3cb5721a9427</t>
        </is>
      </c>
      <c r="L8671" t="inlineStr">
        <is>
          <t>910e36949795f469a22c3cb5721a9427</t>
        </is>
      </c>
      <c r="M8671" t="n">
        <v>752</v>
      </c>
      <c r="N8671" t="n">
        <v>752</v>
      </c>
    </row>
    <row r="8673">
      <c r="A8673" s="1">
        <f>== Cluster 750 – 2 Fragen – alle Fragen identisch ===</f>
        <v/>
      </c>
      <c r="B8673" s="1" t="n"/>
      <c r="C8673" s="1" t="n"/>
      <c r="D8673" s="1" t="n"/>
      <c r="E8673" s="1" t="n"/>
      <c r="F8673" s="1" t="n"/>
      <c r="G8673" s="1" t="n"/>
      <c r="H8673" s="1" t="n"/>
      <c r="I8673" s="1" t="n"/>
      <c r="J8673" s="1" t="n"/>
      <c r="K8673" s="1" t="n"/>
      <c r="L8673" s="1" t="n"/>
      <c r="M8673" s="1" t="n"/>
      <c r="N8673" s="1" t="n"/>
    </row>
    <row r="8674">
      <c r="A8674" t="inlineStr">
        <is>
          <t>ID_Wahl</t>
        </is>
      </c>
      <c r="B8674" t="inlineStr">
        <is>
          <t>Datum</t>
        </is>
      </c>
      <c r="C8674" t="inlineStr">
        <is>
          <t>Frage_ID</t>
        </is>
      </c>
      <c r="D8674" t="inlineStr">
        <is>
          <t>Frage_Text</t>
        </is>
      </c>
      <c r="E8674" t="inlineStr">
        <is>
          <t>Frage_Typ</t>
        </is>
      </c>
      <c r="F8674" t="inlineStr">
        <is>
          <t>Bereich_ID</t>
        </is>
      </c>
      <c r="G8674" t="inlineStr">
        <is>
          <t>Bereich</t>
        </is>
      </c>
      <c r="H8674" t="inlineStr">
        <is>
          <t>ID_gesamt</t>
        </is>
      </c>
      <c r="I8674" t="inlineStr">
        <is>
          <t>Sprache</t>
        </is>
      </c>
      <c r="J8674" t="inlineStr">
        <is>
          <t>Duplikat</t>
        </is>
      </c>
      <c r="K8674" t="inlineStr">
        <is>
          <t>Frage_Hash</t>
        </is>
      </c>
      <c r="L8674" t="inlineStr">
        <is>
          <t>Duplikat_Gruppe</t>
        </is>
      </c>
      <c r="M8674" t="inlineStr">
        <is>
          <t>Cluster_Duplikate</t>
        </is>
      </c>
      <c r="N8674" t="inlineStr">
        <is>
          <t>Cluster_Final</t>
        </is>
      </c>
    </row>
    <row r="8675">
      <c r="A8675" t="n">
        <v>95</v>
      </c>
      <c r="B8675" t="n">
        <v>2015</v>
      </c>
      <c r="C8675" t="n">
        <v>1440</v>
      </c>
      <c r="D8675" t="inlineStr">
        <is>
          <t>Soll eine Impfpflicht für Kinder gemäss dem schweizerischen Impfplan eingeführt werden?</t>
        </is>
      </c>
      <c r="E8675" t="inlineStr">
        <is>
          <t>Standard-4</t>
        </is>
      </c>
      <c r="F8675" t="n">
        <v>6</v>
      </c>
      <c r="G8675" t="inlineStr">
        <is>
          <t>Gesundheit</t>
        </is>
      </c>
      <c r="H8675" t="inlineStr">
        <is>
          <t>Q04759</t>
        </is>
      </c>
      <c r="I8675" t="inlineStr">
        <is>
          <t>de</t>
        </is>
      </c>
      <c r="J8675" t="b">
        <v>1</v>
      </c>
      <c r="K8675" t="inlineStr">
        <is>
          <t>3e538d71896ab96af3e85703c552c1c9</t>
        </is>
      </c>
      <c r="L8675" t="inlineStr">
        <is>
          <t>3e538d71896ab96af3e85703c552c1c9</t>
        </is>
      </c>
      <c r="M8675" t="n">
        <v>750</v>
      </c>
      <c r="N8675" t="n">
        <v>750</v>
      </c>
    </row>
    <row r="8676">
      <c r="A8676" t="n">
        <v>95</v>
      </c>
      <c r="B8676" t="n">
        <v>2015</v>
      </c>
      <c r="C8676" t="n">
        <v>1440</v>
      </c>
      <c r="D8676" t="inlineStr">
        <is>
          <t>Soll eine Impfpflicht für Kinder gemäss dem schweizerischen Impfplan eingeführt werden?</t>
        </is>
      </c>
      <c r="E8676" t="inlineStr">
        <is>
          <t>Standard-4</t>
        </is>
      </c>
      <c r="F8676" t="n">
        <v>6</v>
      </c>
      <c r="G8676" t="inlineStr">
        <is>
          <t>Gesundheit</t>
        </is>
      </c>
      <c r="H8676" t="inlineStr">
        <is>
          <t>Q07540</t>
        </is>
      </c>
      <c r="I8676" t="inlineStr">
        <is>
          <t>de</t>
        </is>
      </c>
      <c r="J8676" t="b">
        <v>1</v>
      </c>
      <c r="K8676" t="inlineStr">
        <is>
          <t>3e538d71896ab96af3e85703c552c1c9</t>
        </is>
      </c>
      <c r="L8676" t="inlineStr">
        <is>
          <t>3e538d71896ab96af3e85703c552c1c9</t>
        </is>
      </c>
      <c r="M8676" t="n">
        <v>750</v>
      </c>
      <c r="N8676" t="n">
        <v>750</v>
      </c>
    </row>
    <row r="8678">
      <c r="A8678" s="1">
        <f>== Cluster 749 – 2 Fragen – alle Fragen identisch ===</f>
        <v/>
      </c>
      <c r="B8678" s="1" t="n"/>
      <c r="C8678" s="1" t="n"/>
      <c r="D8678" s="1" t="n"/>
      <c r="E8678" s="1" t="n"/>
      <c r="F8678" s="1" t="n"/>
      <c r="G8678" s="1" t="n"/>
      <c r="H8678" s="1" t="n"/>
      <c r="I8678" s="1" t="n"/>
      <c r="J8678" s="1" t="n"/>
      <c r="K8678" s="1" t="n"/>
      <c r="L8678" s="1" t="n"/>
      <c r="M8678" s="1" t="n"/>
      <c r="N8678" s="1" t="n"/>
    </row>
    <row r="8679">
      <c r="A8679" t="inlineStr">
        <is>
          <t>ID_Wahl</t>
        </is>
      </c>
      <c r="B8679" t="inlineStr">
        <is>
          <t>Datum</t>
        </is>
      </c>
      <c r="C8679" t="inlineStr">
        <is>
          <t>Frage_ID</t>
        </is>
      </c>
      <c r="D8679" t="inlineStr">
        <is>
          <t>Frage_Text</t>
        </is>
      </c>
      <c r="E8679" t="inlineStr">
        <is>
          <t>Frage_Typ</t>
        </is>
      </c>
      <c r="F8679" t="inlineStr">
        <is>
          <t>Bereich_ID</t>
        </is>
      </c>
      <c r="G8679" t="inlineStr">
        <is>
          <t>Bereich</t>
        </is>
      </c>
      <c r="H8679" t="inlineStr">
        <is>
          <t>ID_gesamt</t>
        </is>
      </c>
      <c r="I8679" t="inlineStr">
        <is>
          <t>Sprache</t>
        </is>
      </c>
      <c r="J8679" t="inlineStr">
        <is>
          <t>Duplikat</t>
        </is>
      </c>
      <c r="K8679" t="inlineStr">
        <is>
          <t>Frage_Hash</t>
        </is>
      </c>
      <c r="L8679" t="inlineStr">
        <is>
          <t>Duplikat_Gruppe</t>
        </is>
      </c>
      <c r="M8679" t="inlineStr">
        <is>
          <t>Cluster_Duplikate</t>
        </is>
      </c>
      <c r="N8679" t="inlineStr">
        <is>
          <t>Cluster_Final</t>
        </is>
      </c>
    </row>
    <row r="8680">
      <c r="A8680" t="n">
        <v>95</v>
      </c>
      <c r="B8680" t="n">
        <v>2015</v>
      </c>
      <c r="C8680" t="n">
        <v>1441</v>
      </c>
      <c r="D8680" t="inlineStr">
        <is>
          <t>Sollen Behandlungen mit Methoden der komplementären (alternativen) Medizin nach 2017 weiterhin durch die Grundversicherung (KVG) bezahlt werden?</t>
        </is>
      </c>
      <c r="E8680" t="inlineStr">
        <is>
          <t>Standard-4</t>
        </is>
      </c>
      <c r="F8680" t="n">
        <v>6</v>
      </c>
      <c r="G8680" t="inlineStr">
        <is>
          <t>Gesundheit</t>
        </is>
      </c>
      <c r="H8680" t="inlineStr">
        <is>
          <t>Q04758</t>
        </is>
      </c>
      <c r="I8680" t="inlineStr">
        <is>
          <t>de</t>
        </is>
      </c>
      <c r="J8680" t="b">
        <v>1</v>
      </c>
      <c r="K8680" t="inlineStr">
        <is>
          <t>2fcee1cf82981b0640f7e30ad991f2ea</t>
        </is>
      </c>
      <c r="L8680" t="inlineStr">
        <is>
          <t>2fcee1cf82981b0640f7e30ad991f2ea</t>
        </is>
      </c>
      <c r="M8680" t="n">
        <v>749</v>
      </c>
      <c r="N8680" t="n">
        <v>749</v>
      </c>
    </row>
    <row r="8681">
      <c r="A8681" t="n">
        <v>95</v>
      </c>
      <c r="B8681" t="n">
        <v>2015</v>
      </c>
      <c r="C8681" t="n">
        <v>1441</v>
      </c>
      <c r="D8681" t="inlineStr">
        <is>
          <t>Sollen Behandlungen mit Methoden der komplementären (alternativen) Medizin nach 2017 weiterhin durch die Grundversicherung (KVG) bezahlt werden?</t>
        </is>
      </c>
      <c r="E8681" t="inlineStr">
        <is>
          <t>Standard-4</t>
        </is>
      </c>
      <c r="F8681" t="n">
        <v>6</v>
      </c>
      <c r="G8681" t="inlineStr">
        <is>
          <t>Gesundheit</t>
        </is>
      </c>
      <c r="H8681" t="inlineStr">
        <is>
          <t>Q07539</t>
        </is>
      </c>
      <c r="I8681" t="inlineStr">
        <is>
          <t>de</t>
        </is>
      </c>
      <c r="J8681" t="b">
        <v>1</v>
      </c>
      <c r="K8681" t="inlineStr">
        <is>
          <t>2fcee1cf82981b0640f7e30ad991f2ea</t>
        </is>
      </c>
      <c r="L8681" t="inlineStr">
        <is>
          <t>2fcee1cf82981b0640f7e30ad991f2ea</t>
        </is>
      </c>
      <c r="M8681" t="n">
        <v>749</v>
      </c>
      <c r="N8681" t="n">
        <v>749</v>
      </c>
    </row>
    <row r="8683">
      <c r="A8683" s="1">
        <f>== Cluster 747 – 2 Fragen – alle Fragen identisch ===</f>
        <v/>
      </c>
      <c r="B8683" s="1" t="n"/>
      <c r="C8683" s="1" t="n"/>
      <c r="D8683" s="1" t="n"/>
      <c r="E8683" s="1" t="n"/>
      <c r="F8683" s="1" t="n"/>
      <c r="G8683" s="1" t="n"/>
      <c r="H8683" s="1" t="n"/>
      <c r="I8683" s="1" t="n"/>
      <c r="J8683" s="1" t="n"/>
      <c r="K8683" s="1" t="n"/>
      <c r="L8683" s="1" t="n"/>
      <c r="M8683" s="1" t="n"/>
      <c r="N8683" s="1" t="n"/>
    </row>
    <row r="8684">
      <c r="A8684" t="inlineStr">
        <is>
          <t>ID_Wahl</t>
        </is>
      </c>
      <c r="B8684" t="inlineStr">
        <is>
          <t>Datum</t>
        </is>
      </c>
      <c r="C8684" t="inlineStr">
        <is>
          <t>Frage_ID</t>
        </is>
      </c>
      <c r="D8684" t="inlineStr">
        <is>
          <t>Frage_Text</t>
        </is>
      </c>
      <c r="E8684" t="inlineStr">
        <is>
          <t>Frage_Typ</t>
        </is>
      </c>
      <c r="F8684" t="inlineStr">
        <is>
          <t>Bereich_ID</t>
        </is>
      </c>
      <c r="G8684" t="inlineStr">
        <is>
          <t>Bereich</t>
        </is>
      </c>
      <c r="H8684" t="inlineStr">
        <is>
          <t>ID_gesamt</t>
        </is>
      </c>
      <c r="I8684" t="inlineStr">
        <is>
          <t>Sprache</t>
        </is>
      </c>
      <c r="J8684" t="inlineStr">
        <is>
          <t>Duplikat</t>
        </is>
      </c>
      <c r="K8684" t="inlineStr">
        <is>
          <t>Frage_Hash</t>
        </is>
      </c>
      <c r="L8684" t="inlineStr">
        <is>
          <t>Duplikat_Gruppe</t>
        </is>
      </c>
      <c r="M8684" t="inlineStr">
        <is>
          <t>Cluster_Duplikate</t>
        </is>
      </c>
      <c r="N8684" t="inlineStr">
        <is>
          <t>Cluster_Final</t>
        </is>
      </c>
    </row>
    <row r="8685">
      <c r="A8685" t="n">
        <v>95</v>
      </c>
      <c r="B8685" t="n">
        <v>2015</v>
      </c>
      <c r="C8685" t="n">
        <v>1459</v>
      </c>
      <c r="D8685" t="inlineStr">
        <is>
          <t>Würden Sie es begrüssen, wenn in der Schweiz die automatische Organspende (Widerspruchslösung) eingeführt würde?</t>
        </is>
      </c>
      <c r="E8685" t="inlineStr">
        <is>
          <t>Standard-4</t>
        </is>
      </c>
      <c r="F8685" t="n">
        <v>5</v>
      </c>
      <c r="G8685" t="inlineStr">
        <is>
          <t>Gesellschaft &amp; Ethik</t>
        </is>
      </c>
      <c r="H8685" t="inlineStr">
        <is>
          <t>Q04756</t>
        </is>
      </c>
      <c r="I8685" t="inlineStr">
        <is>
          <t>de</t>
        </is>
      </c>
      <c r="J8685" t="b">
        <v>1</v>
      </c>
      <c r="K8685" t="inlineStr">
        <is>
          <t>2887e9a851a1aabc37f38512ad61baeb</t>
        </is>
      </c>
      <c r="L8685" t="inlineStr">
        <is>
          <t>2887e9a851a1aabc37f38512ad61baeb</t>
        </is>
      </c>
      <c r="M8685" t="n">
        <v>747</v>
      </c>
      <c r="N8685" t="n">
        <v>747</v>
      </c>
    </row>
    <row r="8686">
      <c r="A8686" t="n">
        <v>95</v>
      </c>
      <c r="B8686" t="n">
        <v>2015</v>
      </c>
      <c r="C8686" t="n">
        <v>1459</v>
      </c>
      <c r="D8686" t="inlineStr">
        <is>
          <t>Würden Sie es begrüssen, wenn in der Schweiz die automatische Organspende (Widerspruchslösung) eingeführt würde?</t>
        </is>
      </c>
      <c r="E8686" t="inlineStr">
        <is>
          <t>Standard-4</t>
        </is>
      </c>
      <c r="F8686" t="n">
        <v>5</v>
      </c>
      <c r="G8686" t="inlineStr">
        <is>
          <t>Gesellschaft &amp; Ethik</t>
        </is>
      </c>
      <c r="H8686" t="inlineStr">
        <is>
          <t>Q07537</t>
        </is>
      </c>
      <c r="I8686" t="inlineStr">
        <is>
          <t>de</t>
        </is>
      </c>
      <c r="J8686" t="b">
        <v>1</v>
      </c>
      <c r="K8686" t="inlineStr">
        <is>
          <t>2887e9a851a1aabc37f38512ad61baeb</t>
        </is>
      </c>
      <c r="L8686" t="inlineStr">
        <is>
          <t>2887e9a851a1aabc37f38512ad61baeb</t>
        </is>
      </c>
      <c r="M8686" t="n">
        <v>747</v>
      </c>
      <c r="N8686" t="n">
        <v>747</v>
      </c>
    </row>
    <row r="8688">
      <c r="A8688" s="1">
        <f>== Cluster 300 – 2 Fragen – alle Fragen identisch ===</f>
        <v/>
      </c>
      <c r="B8688" s="1" t="n"/>
      <c r="C8688" s="1" t="n"/>
      <c r="D8688" s="1" t="n"/>
      <c r="E8688" s="1" t="n"/>
      <c r="F8688" s="1" t="n"/>
      <c r="G8688" s="1" t="n"/>
      <c r="H8688" s="1" t="n"/>
      <c r="I8688" s="1" t="n"/>
      <c r="J8688" s="1" t="n"/>
      <c r="K8688" s="1" t="n"/>
      <c r="L8688" s="1" t="n"/>
      <c r="M8688" s="1" t="n"/>
      <c r="N8688" s="1" t="n"/>
    </row>
    <row r="8689">
      <c r="A8689" t="inlineStr">
        <is>
          <t>ID_Wahl</t>
        </is>
      </c>
      <c r="B8689" t="inlineStr">
        <is>
          <t>Datum</t>
        </is>
      </c>
      <c r="C8689" t="inlineStr">
        <is>
          <t>Frage_ID</t>
        </is>
      </c>
      <c r="D8689" t="inlineStr">
        <is>
          <t>Frage_Text</t>
        </is>
      </c>
      <c r="E8689" t="inlineStr">
        <is>
          <t>Frage_Typ</t>
        </is>
      </c>
      <c r="F8689" t="inlineStr">
        <is>
          <t>Bereich_ID</t>
        </is>
      </c>
      <c r="G8689" t="inlineStr">
        <is>
          <t>Bereich</t>
        </is>
      </c>
      <c r="H8689" t="inlineStr">
        <is>
          <t>ID_gesamt</t>
        </is>
      </c>
      <c r="I8689" t="inlineStr">
        <is>
          <t>Sprache</t>
        </is>
      </c>
      <c r="J8689" t="inlineStr">
        <is>
          <t>Duplikat</t>
        </is>
      </c>
      <c r="K8689" t="inlineStr">
        <is>
          <t>Frage_Hash</t>
        </is>
      </c>
      <c r="L8689" t="inlineStr">
        <is>
          <t>Duplikat_Gruppe</t>
        </is>
      </c>
      <c r="M8689" t="inlineStr">
        <is>
          <t>Cluster_Duplikate</t>
        </is>
      </c>
      <c r="N8689" t="inlineStr">
        <is>
          <t>Cluster_Final</t>
        </is>
      </c>
    </row>
    <row r="8690">
      <c r="A8690" t="n">
        <v>53</v>
      </c>
      <c r="B8690" s="2" t="n">
        <v>44262</v>
      </c>
      <c r="C8690" t="n">
        <v>2884</v>
      </c>
      <c r="D8690" t="inlineStr">
        <is>
          <t>Befürworten Sie, dass der Kanton Solothurn Ausländer/-innen bei der Integration stärker unterstützen will (z.B. durch zusätzliche Sozialarbeiter/-innen)?</t>
        </is>
      </c>
      <c r="E8690" t="inlineStr">
        <is>
          <t>options4</t>
        </is>
      </c>
      <c r="F8690" t="n">
        <v>4284</v>
      </c>
      <c r="G8690" t="inlineStr">
        <is>
          <t>Migration &amp; Integration</t>
        </is>
      </c>
      <c r="H8690" t="inlineStr">
        <is>
          <t>Q00837</t>
        </is>
      </c>
      <c r="I8690" t="inlineStr">
        <is>
          <t>de</t>
        </is>
      </c>
      <c r="J8690" t="b">
        <v>1</v>
      </c>
      <c r="K8690" t="inlineStr">
        <is>
          <t>55f8f3185258301ebd20a59a0cddafd1</t>
        </is>
      </c>
      <c r="L8690" t="inlineStr">
        <is>
          <t>55f8f3185258301ebd20a59a0cddafd1</t>
        </is>
      </c>
      <c r="M8690" t="n">
        <v>300</v>
      </c>
      <c r="N8690" t="n">
        <v>300</v>
      </c>
    </row>
    <row r="8691">
      <c r="A8691" t="n">
        <v>284</v>
      </c>
      <c r="B8691" t="n">
        <v>2021</v>
      </c>
      <c r="C8691" t="n">
        <v>4507</v>
      </c>
      <c r="D8691" t="inlineStr">
        <is>
          <t>Befürworten Sie, dass der Kanton Solothurn Ausländer/-innen bei der Integration stärker unterstützen will (z.B. durch zusätzliche Sozialarbeiter/-innen)?</t>
        </is>
      </c>
      <c r="E8691" t="inlineStr">
        <is>
          <t>Standard-4</t>
        </is>
      </c>
      <c r="F8691" t="n">
        <v>9</v>
      </c>
      <c r="G8691" t="inlineStr">
        <is>
          <t>Migration &amp; Integration</t>
        </is>
      </c>
      <c r="H8691" t="inlineStr">
        <is>
          <t>Q08081</t>
        </is>
      </c>
      <c r="I8691" t="inlineStr">
        <is>
          <t>de</t>
        </is>
      </c>
      <c r="J8691" t="b">
        <v>1</v>
      </c>
      <c r="K8691" t="inlineStr">
        <is>
          <t>55f8f3185258301ebd20a59a0cddafd1</t>
        </is>
      </c>
      <c r="L8691" t="inlineStr">
        <is>
          <t>55f8f3185258301ebd20a59a0cddafd1</t>
        </is>
      </c>
      <c r="M8691" t="n">
        <v>300</v>
      </c>
      <c r="N8691" t="n">
        <v>300</v>
      </c>
    </row>
    <row r="8693">
      <c r="A8693" s="1">
        <f>== Cluster 299 – 2 Fragen – alle Fragen identisch ===</f>
        <v/>
      </c>
      <c r="B8693" s="1" t="n"/>
      <c r="C8693" s="1" t="n"/>
      <c r="D8693" s="1" t="n"/>
      <c r="E8693" s="1" t="n"/>
      <c r="F8693" s="1" t="n"/>
      <c r="G8693" s="1" t="n"/>
      <c r="H8693" s="1" t="n"/>
      <c r="I8693" s="1" t="n"/>
      <c r="J8693" s="1" t="n"/>
      <c r="K8693" s="1" t="n"/>
      <c r="L8693" s="1" t="n"/>
      <c r="M8693" s="1" t="n"/>
      <c r="N8693" s="1" t="n"/>
    </row>
    <row r="8694">
      <c r="A8694" t="inlineStr">
        <is>
          <t>ID_Wahl</t>
        </is>
      </c>
      <c r="B8694" t="inlineStr">
        <is>
          <t>Datum</t>
        </is>
      </c>
      <c r="C8694" t="inlineStr">
        <is>
          <t>Frage_ID</t>
        </is>
      </c>
      <c r="D8694" t="inlineStr">
        <is>
          <t>Frage_Text</t>
        </is>
      </c>
      <c r="E8694" t="inlineStr">
        <is>
          <t>Frage_Typ</t>
        </is>
      </c>
      <c r="F8694" t="inlineStr">
        <is>
          <t>Bereich_ID</t>
        </is>
      </c>
      <c r="G8694" t="inlineStr">
        <is>
          <t>Bereich</t>
        </is>
      </c>
      <c r="H8694" t="inlineStr">
        <is>
          <t>ID_gesamt</t>
        </is>
      </c>
      <c r="I8694" t="inlineStr">
        <is>
          <t>Sprache</t>
        </is>
      </c>
      <c r="J8694" t="inlineStr">
        <is>
          <t>Duplikat</t>
        </is>
      </c>
      <c r="K8694" t="inlineStr">
        <is>
          <t>Frage_Hash</t>
        </is>
      </c>
      <c r="L8694" t="inlineStr">
        <is>
          <t>Duplikat_Gruppe</t>
        </is>
      </c>
      <c r="M8694" t="inlineStr">
        <is>
          <t>Cluster_Duplikate</t>
        </is>
      </c>
      <c r="N8694" t="inlineStr">
        <is>
          <t>Cluster_Final</t>
        </is>
      </c>
    </row>
    <row r="8695">
      <c r="A8695" t="n">
        <v>53</v>
      </c>
      <c r="B8695" s="2" t="n">
        <v>44262</v>
      </c>
      <c r="C8695" t="n">
        <v>2881</v>
      </c>
      <c r="D8695" t="inlineStr">
        <is>
          <t>Soll im Kanton Solothurn Englisch statt Französisch als erste Fremdsprache unterrichtet werden?</t>
        </is>
      </c>
      <c r="E8695" t="inlineStr">
        <is>
          <t>options4</t>
        </is>
      </c>
      <c r="F8695" t="n">
        <v>4937</v>
      </c>
      <c r="G8695" t="inlineStr">
        <is>
          <t>Bildung &amp; Schule</t>
        </is>
      </c>
      <c r="H8695" t="inlineStr">
        <is>
          <t>Q00836</t>
        </is>
      </c>
      <c r="I8695" t="inlineStr">
        <is>
          <t>de</t>
        </is>
      </c>
      <c r="J8695" t="b">
        <v>1</v>
      </c>
      <c r="K8695" t="inlineStr">
        <is>
          <t>159a4c06ca44ee6edce5a7e6cc33bcce</t>
        </is>
      </c>
      <c r="L8695" t="inlineStr">
        <is>
          <t>159a4c06ca44ee6edce5a7e6cc33bcce</t>
        </is>
      </c>
      <c r="M8695" t="n">
        <v>299</v>
      </c>
      <c r="N8695" t="n">
        <v>299</v>
      </c>
    </row>
    <row r="8696">
      <c r="A8696" t="n">
        <v>284</v>
      </c>
      <c r="B8696" t="n">
        <v>2021</v>
      </c>
      <c r="C8696" t="n">
        <v>4506</v>
      </c>
      <c r="D8696" t="inlineStr">
        <is>
          <t>Soll im Kanton Solothurn Englisch statt Französisch als erste Fremdsprache unterrichtet werden?</t>
        </is>
      </c>
      <c r="E8696" t="inlineStr">
        <is>
          <t>Standard-4</t>
        </is>
      </c>
      <c r="F8696" t="n">
        <v>2</v>
      </c>
      <c r="G8696" t="inlineStr">
        <is>
          <t>Bildung</t>
        </is>
      </c>
      <c r="H8696" t="inlineStr">
        <is>
          <t>Q08063</t>
        </is>
      </c>
      <c r="I8696" t="inlineStr">
        <is>
          <t>de</t>
        </is>
      </c>
      <c r="J8696" t="b">
        <v>1</v>
      </c>
      <c r="K8696" t="inlineStr">
        <is>
          <t>159a4c06ca44ee6edce5a7e6cc33bcce</t>
        </is>
      </c>
      <c r="L8696" t="inlineStr">
        <is>
          <t>159a4c06ca44ee6edce5a7e6cc33bcce</t>
        </is>
      </c>
      <c r="M8696" t="n">
        <v>299</v>
      </c>
      <c r="N8696" t="n">
        <v>299</v>
      </c>
    </row>
    <row r="8698">
      <c r="A8698" s="1">
        <f>== Cluster 298 – 2 Fragen – alle Fragen identisch ===</f>
        <v/>
      </c>
      <c r="B8698" s="1" t="n"/>
      <c r="C8698" s="1" t="n"/>
      <c r="D8698" s="1" t="n"/>
      <c r="E8698" s="1" t="n"/>
      <c r="F8698" s="1" t="n"/>
      <c r="G8698" s="1" t="n"/>
      <c r="H8698" s="1" t="n"/>
      <c r="I8698" s="1" t="n"/>
      <c r="J8698" s="1" t="n"/>
      <c r="K8698" s="1" t="n"/>
      <c r="L8698" s="1" t="n"/>
      <c r="M8698" s="1" t="n"/>
      <c r="N8698" s="1" t="n"/>
    </row>
    <row r="8699">
      <c r="A8699" t="inlineStr">
        <is>
          <t>ID_Wahl</t>
        </is>
      </c>
      <c r="B8699" t="inlineStr">
        <is>
          <t>Datum</t>
        </is>
      </c>
      <c r="C8699" t="inlineStr">
        <is>
          <t>Frage_ID</t>
        </is>
      </c>
      <c r="D8699" t="inlineStr">
        <is>
          <t>Frage_Text</t>
        </is>
      </c>
      <c r="E8699" t="inlineStr">
        <is>
          <t>Frage_Typ</t>
        </is>
      </c>
      <c r="F8699" t="inlineStr">
        <is>
          <t>Bereich_ID</t>
        </is>
      </c>
      <c r="G8699" t="inlineStr">
        <is>
          <t>Bereich</t>
        </is>
      </c>
      <c r="H8699" t="inlineStr">
        <is>
          <t>ID_gesamt</t>
        </is>
      </c>
      <c r="I8699" t="inlineStr">
        <is>
          <t>Sprache</t>
        </is>
      </c>
      <c r="J8699" t="inlineStr">
        <is>
          <t>Duplikat</t>
        </is>
      </c>
      <c r="K8699" t="inlineStr">
        <is>
          <t>Frage_Hash</t>
        </is>
      </c>
      <c r="L8699" t="inlineStr">
        <is>
          <t>Duplikat_Gruppe</t>
        </is>
      </c>
      <c r="M8699" t="inlineStr">
        <is>
          <t>Cluster_Duplikate</t>
        </is>
      </c>
      <c r="N8699" t="inlineStr">
        <is>
          <t>Cluster_Final</t>
        </is>
      </c>
    </row>
    <row r="8700">
      <c r="A8700" t="n">
        <v>53</v>
      </c>
      <c r="B8700" s="2" t="n">
        <v>44262</v>
      </c>
      <c r="C8700" t="n">
        <v>2875</v>
      </c>
      <c r="D8700" t="inlineStr">
        <is>
          <t>Befürworten Sie ein stärkeres Engagement des Kantons Solothurn zur Digitalisierung an der Volkschule (z.B. Ausstattung aller Schüler/-innen mit Notebooks/Tablets)?</t>
        </is>
      </c>
      <c r="E8700" t="inlineStr">
        <is>
          <t>options4</t>
        </is>
      </c>
      <c r="F8700" t="n">
        <v>4937</v>
      </c>
      <c r="G8700" t="inlineStr">
        <is>
          <t>Bildung &amp; Schule</t>
        </is>
      </c>
      <c r="H8700" t="inlineStr">
        <is>
          <t>Q00834</t>
        </is>
      </c>
      <c r="I8700" t="inlineStr">
        <is>
          <t>de</t>
        </is>
      </c>
      <c r="J8700" t="b">
        <v>1</v>
      </c>
      <c r="K8700" t="inlineStr">
        <is>
          <t>0c1900bd0457ad2c457c1c8301f709e1</t>
        </is>
      </c>
      <c r="L8700" t="inlineStr">
        <is>
          <t>0c1900bd0457ad2c457c1c8301f709e1</t>
        </is>
      </c>
      <c r="M8700" t="n">
        <v>298</v>
      </c>
      <c r="N8700" t="n">
        <v>298</v>
      </c>
    </row>
    <row r="8701">
      <c r="A8701" t="n">
        <v>284</v>
      </c>
      <c r="B8701" t="n">
        <v>2021</v>
      </c>
      <c r="C8701" t="n">
        <v>4504</v>
      </c>
      <c r="D8701" t="inlineStr">
        <is>
          <t>Befürworten Sie ein stärkeres Engagement des Kantons Solothurn zur Digitalisierung an der Volkschule (z.B. Ausstattung aller Schüler/-innen mit Notebooks/Tablets)?</t>
        </is>
      </c>
      <c r="E8701" t="inlineStr">
        <is>
          <t>Standard-4</t>
        </is>
      </c>
      <c r="F8701" t="n">
        <v>2</v>
      </c>
      <c r="G8701" t="inlineStr">
        <is>
          <t>Bildung</t>
        </is>
      </c>
      <c r="H8701" t="inlineStr">
        <is>
          <t>Q08061</t>
        </is>
      </c>
      <c r="I8701" t="inlineStr">
        <is>
          <t>de</t>
        </is>
      </c>
      <c r="J8701" t="b">
        <v>1</v>
      </c>
      <c r="K8701" t="inlineStr">
        <is>
          <t>0c1900bd0457ad2c457c1c8301f709e1</t>
        </is>
      </c>
      <c r="L8701" t="inlineStr">
        <is>
          <t>0c1900bd0457ad2c457c1c8301f709e1</t>
        </is>
      </c>
      <c r="M8701" t="n">
        <v>298</v>
      </c>
      <c r="N8701" t="n">
        <v>298</v>
      </c>
    </row>
    <row r="8703">
      <c r="A8703" s="1">
        <f>== Cluster 296 – 2 Fragen – alle Fragen identisch ===</f>
        <v/>
      </c>
      <c r="B8703" s="1" t="n"/>
      <c r="C8703" s="1" t="n"/>
      <c r="D8703" s="1" t="n"/>
      <c r="E8703" s="1" t="n"/>
      <c r="F8703" s="1" t="n"/>
      <c r="G8703" s="1" t="n"/>
      <c r="H8703" s="1" t="n"/>
      <c r="I8703" s="1" t="n"/>
      <c r="J8703" s="1" t="n"/>
      <c r="K8703" s="1" t="n"/>
      <c r="L8703" s="1" t="n"/>
      <c r="M8703" s="1" t="n"/>
      <c r="N8703" s="1" t="n"/>
    </row>
    <row r="8704">
      <c r="A8704" t="inlineStr">
        <is>
          <t>ID_Wahl</t>
        </is>
      </c>
      <c r="B8704" t="inlineStr">
        <is>
          <t>Datum</t>
        </is>
      </c>
      <c r="C8704" t="inlineStr">
        <is>
          <t>Frage_ID</t>
        </is>
      </c>
      <c r="D8704" t="inlineStr">
        <is>
          <t>Frage_Text</t>
        </is>
      </c>
      <c r="E8704" t="inlineStr">
        <is>
          <t>Frage_Typ</t>
        </is>
      </c>
      <c r="F8704" t="inlineStr">
        <is>
          <t>Bereich_ID</t>
        </is>
      </c>
      <c r="G8704" t="inlineStr">
        <is>
          <t>Bereich</t>
        </is>
      </c>
      <c r="H8704" t="inlineStr">
        <is>
          <t>ID_gesamt</t>
        </is>
      </c>
      <c r="I8704" t="inlineStr">
        <is>
          <t>Sprache</t>
        </is>
      </c>
      <c r="J8704" t="inlineStr">
        <is>
          <t>Duplikat</t>
        </is>
      </c>
      <c r="K8704" t="inlineStr">
        <is>
          <t>Frage_Hash</t>
        </is>
      </c>
      <c r="L8704" t="inlineStr">
        <is>
          <t>Duplikat_Gruppe</t>
        </is>
      </c>
      <c r="M8704" t="inlineStr">
        <is>
          <t>Cluster_Duplikate</t>
        </is>
      </c>
      <c r="N8704" t="inlineStr">
        <is>
          <t>Cluster_Final</t>
        </is>
      </c>
    </row>
    <row r="8705">
      <c r="A8705" t="n">
        <v>53</v>
      </c>
      <c r="B8705" s="2" t="n">
        <v>44262</v>
      </c>
      <c r="C8705" t="n">
        <v>2863</v>
      </c>
      <c r="D8705" t="inlineStr">
        <is>
          <t>Sollen die Gemeinden im Kanton Solothurn gesetzlich verpflichtet werden, familien- und schulergänzende Betreuungsstrukturen mitzufinanzieren?</t>
        </is>
      </c>
      <c r="E8705" t="inlineStr">
        <is>
          <t>options4</t>
        </is>
      </c>
      <c r="F8705" t="n">
        <v>4879</v>
      </c>
      <c r="G8705" t="inlineStr">
        <is>
          <t>Sozialstaat, Familie &amp; Gesundheit</t>
        </is>
      </c>
      <c r="H8705" t="inlineStr">
        <is>
          <t>Q00830</t>
        </is>
      </c>
      <c r="I8705" t="inlineStr">
        <is>
          <t>de</t>
        </is>
      </c>
      <c r="J8705" t="b">
        <v>1</v>
      </c>
      <c r="K8705" t="inlineStr">
        <is>
          <t>e0da0f73b6eeed977312c0df231a4036</t>
        </is>
      </c>
      <c r="L8705" t="inlineStr">
        <is>
          <t>e0da0f73b6eeed977312c0df231a4036</t>
        </is>
      </c>
      <c r="M8705" t="n">
        <v>296</v>
      </c>
      <c r="N8705" t="n">
        <v>296</v>
      </c>
    </row>
    <row r="8706">
      <c r="A8706" t="n">
        <v>284</v>
      </c>
      <c r="B8706" t="n">
        <v>2021</v>
      </c>
      <c r="C8706" t="n">
        <v>4500</v>
      </c>
      <c r="D8706" t="inlineStr">
        <is>
          <t>Sollen die Gemeinden im Kanton Solothurn gesetzlich verpflichtet werden, familien- und schulergänzende Betreuungsstrukturen mitzufinanzieren?</t>
        </is>
      </c>
      <c r="E8706" t="inlineStr">
        <is>
          <t>Standard-4</t>
        </is>
      </c>
      <c r="F8706" t="n">
        <v>12</v>
      </c>
      <c r="G8706" t="inlineStr">
        <is>
          <t>Sozialstaat &amp; Familie</t>
        </is>
      </c>
      <c r="H8706" t="inlineStr">
        <is>
          <t>Q08088</t>
        </is>
      </c>
      <c r="I8706" t="inlineStr">
        <is>
          <t>de</t>
        </is>
      </c>
      <c r="J8706" t="b">
        <v>1</v>
      </c>
      <c r="K8706" t="inlineStr">
        <is>
          <t>e0da0f73b6eeed977312c0df231a4036</t>
        </is>
      </c>
      <c r="L8706" t="inlineStr">
        <is>
          <t>e0da0f73b6eeed977312c0df231a4036</t>
        </is>
      </c>
      <c r="M8706" t="n">
        <v>296</v>
      </c>
      <c r="N8706" t="n">
        <v>296</v>
      </c>
    </row>
    <row r="8708">
      <c r="A8708" s="1">
        <f>== Cluster 294 – 2 Fragen – alle Fragen identisch ===</f>
        <v/>
      </c>
      <c r="B8708" s="1" t="n"/>
      <c r="C8708" s="1" t="n"/>
      <c r="D8708" s="1" t="n"/>
      <c r="E8708" s="1" t="n"/>
      <c r="F8708" s="1" t="n"/>
      <c r="G8708" s="1" t="n"/>
      <c r="H8708" s="1" t="n"/>
      <c r="I8708" s="1" t="n"/>
      <c r="J8708" s="1" t="n"/>
      <c r="K8708" s="1" t="n"/>
      <c r="L8708" s="1" t="n"/>
      <c r="M8708" s="1" t="n"/>
      <c r="N8708" s="1" t="n"/>
    </row>
    <row r="8709">
      <c r="A8709" t="inlineStr">
        <is>
          <t>ID_Wahl</t>
        </is>
      </c>
      <c r="B8709" t="inlineStr">
        <is>
          <t>Datum</t>
        </is>
      </c>
      <c r="C8709" t="inlineStr">
        <is>
          <t>Frage_ID</t>
        </is>
      </c>
      <c r="D8709" t="inlineStr">
        <is>
          <t>Frage_Text</t>
        </is>
      </c>
      <c r="E8709" t="inlineStr">
        <is>
          <t>Frage_Typ</t>
        </is>
      </c>
      <c r="F8709" t="inlineStr">
        <is>
          <t>Bereich_ID</t>
        </is>
      </c>
      <c r="G8709" t="inlineStr">
        <is>
          <t>Bereich</t>
        </is>
      </c>
      <c r="H8709" t="inlineStr">
        <is>
          <t>ID_gesamt</t>
        </is>
      </c>
      <c r="I8709" t="inlineStr">
        <is>
          <t>Sprache</t>
        </is>
      </c>
      <c r="J8709" t="inlineStr">
        <is>
          <t>Duplikat</t>
        </is>
      </c>
      <c r="K8709" t="inlineStr">
        <is>
          <t>Frage_Hash</t>
        </is>
      </c>
      <c r="L8709" t="inlineStr">
        <is>
          <t>Duplikat_Gruppe</t>
        </is>
      </c>
      <c r="M8709" t="inlineStr">
        <is>
          <t>Cluster_Duplikate</t>
        </is>
      </c>
      <c r="N8709" t="inlineStr">
        <is>
          <t>Cluster_Final</t>
        </is>
      </c>
    </row>
    <row r="8710">
      <c r="A8710" t="n">
        <v>32</v>
      </c>
      <c r="B8710" s="2" t="n">
        <v>44164</v>
      </c>
      <c r="C8710" t="n">
        <v>2770</v>
      </c>
      <c r="D8710" t="inlineStr">
        <is>
          <t>Sollen in der Gemeinde vermehrt Tempo 30-Zonen eingerichtet werden?</t>
        </is>
      </c>
      <c r="E8710" t="inlineStr">
        <is>
          <t>options4</t>
        </is>
      </c>
      <c r="F8710" t="n">
        <v>5503</v>
      </c>
      <c r="G8710" t="n">
        <v/>
      </c>
      <c r="H8710" t="inlineStr">
        <is>
          <t>Q00811</t>
        </is>
      </c>
      <c r="I8710" t="inlineStr">
        <is>
          <t>de</t>
        </is>
      </c>
      <c r="J8710" t="b">
        <v>1</v>
      </c>
      <c r="K8710" t="inlineStr">
        <is>
          <t>d7625801004d719208da7427e949f549</t>
        </is>
      </c>
      <c r="L8710" t="inlineStr">
        <is>
          <t>d7625801004d719208da7427e949f549</t>
        </is>
      </c>
      <c r="M8710" t="n">
        <v>294</v>
      </c>
      <c r="N8710" t="n">
        <v>294</v>
      </c>
    </row>
    <row r="8711">
      <c r="A8711" t="n">
        <v>109</v>
      </c>
      <c r="B8711" s="2" t="n">
        <v>44647</v>
      </c>
      <c r="C8711" t="n">
        <v>5590</v>
      </c>
      <c r="D8711" t="inlineStr">
        <is>
          <t>Sollen in der Gemeinde vermehrt Tempo 30-Zonen eingerichtet werden?</t>
        </is>
      </c>
      <c r="E8711" t="inlineStr">
        <is>
          <t>options4</t>
        </is>
      </c>
      <c r="F8711" t="n">
        <v>5421</v>
      </c>
      <c r="G8711" t="inlineStr">
        <is>
          <t>Verkehr &amp; Infrastruktur</t>
        </is>
      </c>
      <c r="H8711" t="inlineStr">
        <is>
          <t>Q01967</t>
        </is>
      </c>
      <c r="I8711" t="inlineStr">
        <is>
          <t>de</t>
        </is>
      </c>
      <c r="J8711" t="b">
        <v>1</v>
      </c>
      <c r="K8711" t="inlineStr">
        <is>
          <t>d7625801004d719208da7427e949f549</t>
        </is>
      </c>
      <c r="L8711" t="inlineStr">
        <is>
          <t>d7625801004d719208da7427e949f549</t>
        </is>
      </c>
      <c r="M8711" t="n">
        <v>294</v>
      </c>
      <c r="N8711" t="n">
        <v>294</v>
      </c>
    </row>
    <row r="8713">
      <c r="A8713" s="1">
        <f>== Cluster 292 – 2 Fragen – alle Fragen identisch ===</f>
        <v/>
      </c>
      <c r="B8713" s="1" t="n"/>
      <c r="C8713" s="1" t="n"/>
      <c r="D8713" s="1" t="n"/>
      <c r="E8713" s="1" t="n"/>
      <c r="F8713" s="1" t="n"/>
      <c r="G8713" s="1" t="n"/>
      <c r="H8713" s="1" t="n"/>
      <c r="I8713" s="1" t="n"/>
      <c r="J8713" s="1" t="n"/>
      <c r="K8713" s="1" t="n"/>
      <c r="L8713" s="1" t="n"/>
      <c r="M8713" s="1" t="n"/>
      <c r="N8713" s="1" t="n"/>
    </row>
    <row r="8714">
      <c r="A8714" t="inlineStr">
        <is>
          <t>ID_Wahl</t>
        </is>
      </c>
      <c r="B8714" t="inlineStr">
        <is>
          <t>Datum</t>
        </is>
      </c>
      <c r="C8714" t="inlineStr">
        <is>
          <t>Frage_ID</t>
        </is>
      </c>
      <c r="D8714" t="inlineStr">
        <is>
          <t>Frage_Text</t>
        </is>
      </c>
      <c r="E8714" t="inlineStr">
        <is>
          <t>Frage_Typ</t>
        </is>
      </c>
      <c r="F8714" t="inlineStr">
        <is>
          <t>Bereich_ID</t>
        </is>
      </c>
      <c r="G8714" t="inlineStr">
        <is>
          <t>Bereich</t>
        </is>
      </c>
      <c r="H8714" t="inlineStr">
        <is>
          <t>ID_gesamt</t>
        </is>
      </c>
      <c r="I8714" t="inlineStr">
        <is>
          <t>Sprache</t>
        </is>
      </c>
      <c r="J8714" t="inlineStr">
        <is>
          <t>Duplikat</t>
        </is>
      </c>
      <c r="K8714" t="inlineStr">
        <is>
          <t>Frage_Hash</t>
        </is>
      </c>
      <c r="L8714" t="inlineStr">
        <is>
          <t>Duplikat_Gruppe</t>
        </is>
      </c>
      <c r="M8714" t="inlineStr">
        <is>
          <t>Cluster_Duplikate</t>
        </is>
      </c>
      <c r="N8714" t="inlineStr">
        <is>
          <t>Cluster_Final</t>
        </is>
      </c>
    </row>
    <row r="8715">
      <c r="A8715" t="n">
        <v>33</v>
      </c>
      <c r="B8715" s="2" t="n">
        <v>44164</v>
      </c>
      <c r="C8715" t="n">
        <v>2672</v>
      </c>
      <c r="D8715" t="inlineStr">
        <is>
          <t>Eine eidgenössiche Volksinitiative verlangt, dass die Finanzierung von Parteien sowie von Wahl- und Abstimmungskampagnen offengelegt werden muss. Unterstützen Sie dies?</t>
        </is>
      </c>
      <c r="E8715" t="inlineStr">
        <is>
          <t>options4</t>
        </is>
      </c>
      <c r="F8715" t="n">
        <v>5137</v>
      </c>
      <c r="G8715" t="inlineStr">
        <is>
          <t>Politisches System &amp; Digitalisierung</t>
        </is>
      </c>
      <c r="H8715" t="inlineStr">
        <is>
          <t>Q00762</t>
        </is>
      </c>
      <c r="I8715" t="inlineStr">
        <is>
          <t>de</t>
        </is>
      </c>
      <c r="J8715" t="b">
        <v>1</v>
      </c>
      <c r="K8715" t="inlineStr">
        <is>
          <t>d5f297276e0b7c75251fdb4325cb8d5e</t>
        </is>
      </c>
      <c r="L8715" t="inlineStr">
        <is>
          <t>d5f297276e0b7c75251fdb4325cb8d5e</t>
        </is>
      </c>
      <c r="M8715" t="n">
        <v>292</v>
      </c>
      <c r="N8715" t="n">
        <v>292</v>
      </c>
    </row>
    <row r="8716">
      <c r="A8716" t="n">
        <v>32</v>
      </c>
      <c r="B8716" s="2" t="n">
        <v>44164</v>
      </c>
      <c r="C8716" t="n">
        <v>2782</v>
      </c>
      <c r="D8716" t="inlineStr">
        <is>
          <t>Eine eidgenössiche Volksinitiative verlangt, dass die Finanzierung von Parteien sowie von Wahl- und Abstimmungskampagnen offengelegt werden muss. Unterstützen Sie dies?</t>
        </is>
      </c>
      <c r="E8716" t="inlineStr">
        <is>
          <t>options4</t>
        </is>
      </c>
      <c r="F8716" t="n">
        <v>5123</v>
      </c>
      <c r="G8716" t="inlineStr">
        <is>
          <t>Politisches System &amp; Digitalisierung</t>
        </is>
      </c>
      <c r="H8716" t="inlineStr">
        <is>
          <t>Q00817</t>
        </is>
      </c>
      <c r="I8716" t="inlineStr">
        <is>
          <t>de</t>
        </is>
      </c>
      <c r="J8716" t="b">
        <v>1</v>
      </c>
      <c r="K8716" t="inlineStr">
        <is>
          <t>d5f297276e0b7c75251fdb4325cb8d5e</t>
        </is>
      </c>
      <c r="L8716" t="inlineStr">
        <is>
          <t>d5f297276e0b7c75251fdb4325cb8d5e</t>
        </is>
      </c>
      <c r="M8716" t="n">
        <v>292</v>
      </c>
      <c r="N8716" t="n">
        <v>292</v>
      </c>
    </row>
    <row r="8718">
      <c r="A8718" s="1">
        <f>== Cluster 291 – 2 Fragen – alle Fragen identisch ===</f>
        <v/>
      </c>
      <c r="B8718" s="1" t="n"/>
      <c r="C8718" s="1" t="n"/>
      <c r="D8718" s="1" t="n"/>
      <c r="E8718" s="1" t="n"/>
      <c r="F8718" s="1" t="n"/>
      <c r="G8718" s="1" t="n"/>
      <c r="H8718" s="1" t="n"/>
      <c r="I8718" s="1" t="n"/>
      <c r="J8718" s="1" t="n"/>
      <c r="K8718" s="1" t="n"/>
      <c r="L8718" s="1" t="n"/>
      <c r="M8718" s="1" t="n"/>
      <c r="N8718" s="1" t="n"/>
    </row>
    <row r="8719">
      <c r="A8719" t="inlineStr">
        <is>
          <t>ID_Wahl</t>
        </is>
      </c>
      <c r="B8719" t="inlineStr">
        <is>
          <t>Datum</t>
        </is>
      </c>
      <c r="C8719" t="inlineStr">
        <is>
          <t>Frage_ID</t>
        </is>
      </c>
      <c r="D8719" t="inlineStr">
        <is>
          <t>Frage_Text</t>
        </is>
      </c>
      <c r="E8719" t="inlineStr">
        <is>
          <t>Frage_Typ</t>
        </is>
      </c>
      <c r="F8719" t="inlineStr">
        <is>
          <t>Bereich_ID</t>
        </is>
      </c>
      <c r="G8719" t="inlineStr">
        <is>
          <t>Bereich</t>
        </is>
      </c>
      <c r="H8719" t="inlineStr">
        <is>
          <t>ID_gesamt</t>
        </is>
      </c>
      <c r="I8719" t="inlineStr">
        <is>
          <t>Sprache</t>
        </is>
      </c>
      <c r="J8719" t="inlineStr">
        <is>
          <t>Duplikat</t>
        </is>
      </c>
      <c r="K8719" t="inlineStr">
        <is>
          <t>Frage_Hash</t>
        </is>
      </c>
      <c r="L8719" t="inlineStr">
        <is>
          <t>Duplikat_Gruppe</t>
        </is>
      </c>
      <c r="M8719" t="inlineStr">
        <is>
          <t>Cluster_Duplikate</t>
        </is>
      </c>
      <c r="N8719" t="inlineStr">
        <is>
          <t>Cluster_Final</t>
        </is>
      </c>
    </row>
    <row r="8720">
      <c r="A8720" t="n">
        <v>33</v>
      </c>
      <c r="B8720" s="2" t="n">
        <v>44164</v>
      </c>
      <c r="C8720" t="n">
        <v>2670</v>
      </c>
      <c r="D8720" t="inlineStr">
        <is>
          <t>Soll die Stadt Bern gemeinnützigen Wohnungsbau stärker fördern (z.B. verpflichtende Kostenmiete bei allen Baurechtsverträgen, Abgabe von vergünstigtem Bauland)?</t>
        </is>
      </c>
      <c r="E8720" t="inlineStr">
        <is>
          <t>options4</t>
        </is>
      </c>
      <c r="F8720" t="n">
        <v>5473</v>
      </c>
      <c r="G8720" t="inlineStr">
        <is>
          <t>Stadtentwicklung</t>
        </is>
      </c>
      <c r="H8720" t="inlineStr">
        <is>
          <t>Q00761</t>
        </is>
      </c>
      <c r="I8720" t="inlineStr">
        <is>
          <t>de</t>
        </is>
      </c>
      <c r="J8720" t="b">
        <v>1</v>
      </c>
      <c r="K8720" t="inlineStr">
        <is>
          <t>fe94b3e7b5d588b8bc3734516fef512f</t>
        </is>
      </c>
      <c r="L8720" t="inlineStr">
        <is>
          <t>fe94b3e7b5d588b8bc3734516fef512f</t>
        </is>
      </c>
      <c r="M8720" t="n">
        <v>291</v>
      </c>
      <c r="N8720" t="n">
        <v>291</v>
      </c>
    </row>
    <row r="8721">
      <c r="A8721" t="n">
        <v>1132</v>
      </c>
      <c r="B8721" s="2" t="n">
        <v>45620</v>
      </c>
      <c r="C8721" t="n">
        <v>33012</v>
      </c>
      <c r="D8721" t="inlineStr">
        <is>
          <t>Soll die Stadt Bern gemeinnützigen Wohnungsbau stärker fördern (z.B. verpflichtende Kostenmiete bei allen Baurechtsverträgen, Abgabe von vergünstigtem Bauland)?</t>
        </is>
      </c>
      <c r="E8721" t="inlineStr">
        <is>
          <t>options4</t>
        </is>
      </c>
      <c r="F8721" t="n">
        <v>11636</v>
      </c>
      <c r="G8721" t="inlineStr">
        <is>
          <t>Wohnpolitik &amp; Stadtentwicklung</t>
        </is>
      </c>
      <c r="H8721" t="inlineStr">
        <is>
          <t>Q03587</t>
        </is>
      </c>
      <c r="I8721" t="inlineStr">
        <is>
          <t>de</t>
        </is>
      </c>
      <c r="J8721" t="b">
        <v>1</v>
      </c>
      <c r="K8721" t="inlineStr">
        <is>
          <t>fe94b3e7b5d588b8bc3734516fef512f</t>
        </is>
      </c>
      <c r="L8721" t="inlineStr">
        <is>
          <t>fe94b3e7b5d588b8bc3734516fef512f</t>
        </is>
      </c>
      <c r="M8721" t="n">
        <v>291</v>
      </c>
      <c r="N8721" t="n">
        <v>291</v>
      </c>
    </row>
    <row r="8723">
      <c r="A8723" s="1">
        <f>== Cluster 290 – 2 Fragen – alle Fragen identisch ===</f>
        <v/>
      </c>
      <c r="B8723" s="1" t="n"/>
      <c r="C8723" s="1" t="n"/>
      <c r="D8723" s="1" t="n"/>
      <c r="E8723" s="1" t="n"/>
      <c r="F8723" s="1" t="n"/>
      <c r="G8723" s="1" t="n"/>
      <c r="H8723" s="1" t="n"/>
      <c r="I8723" s="1" t="n"/>
      <c r="J8723" s="1" t="n"/>
      <c r="K8723" s="1" t="n"/>
      <c r="L8723" s="1" t="n"/>
      <c r="M8723" s="1" t="n"/>
      <c r="N8723" s="1" t="n"/>
    </row>
    <row r="8724">
      <c r="A8724" t="inlineStr">
        <is>
          <t>ID_Wahl</t>
        </is>
      </c>
      <c r="B8724" t="inlineStr">
        <is>
          <t>Datum</t>
        </is>
      </c>
      <c r="C8724" t="inlineStr">
        <is>
          <t>Frage_ID</t>
        </is>
      </c>
      <c r="D8724" t="inlineStr">
        <is>
          <t>Frage_Text</t>
        </is>
      </c>
      <c r="E8724" t="inlineStr">
        <is>
          <t>Frage_Typ</t>
        </is>
      </c>
      <c r="F8724" t="inlineStr">
        <is>
          <t>Bereich_ID</t>
        </is>
      </c>
      <c r="G8724" t="inlineStr">
        <is>
          <t>Bereich</t>
        </is>
      </c>
      <c r="H8724" t="inlineStr">
        <is>
          <t>ID_gesamt</t>
        </is>
      </c>
      <c r="I8724" t="inlineStr">
        <is>
          <t>Sprache</t>
        </is>
      </c>
      <c r="J8724" t="inlineStr">
        <is>
          <t>Duplikat</t>
        </is>
      </c>
      <c r="K8724" t="inlineStr">
        <is>
          <t>Frage_Hash</t>
        </is>
      </c>
      <c r="L8724" t="inlineStr">
        <is>
          <t>Duplikat_Gruppe</t>
        </is>
      </c>
      <c r="M8724" t="inlineStr">
        <is>
          <t>Cluster_Duplikate</t>
        </is>
      </c>
      <c r="N8724" t="inlineStr">
        <is>
          <t>Cluster_Final</t>
        </is>
      </c>
    </row>
    <row r="8725">
      <c r="A8725" t="n">
        <v>33</v>
      </c>
      <c r="B8725" s="2" t="n">
        <v>44164</v>
      </c>
      <c r="C8725" t="n">
        <v>2656</v>
      </c>
      <c r="D8725" t="inlineStr">
        <is>
          <t>Braucht es in der Stadt Bern zusätzliche Massnahmen zugunsten der Biodiversität (z.B. Regelungen zur Schaffung von Grünräumen bzw. zum Bodenschutz)?</t>
        </is>
      </c>
      <c r="E8725" t="inlineStr">
        <is>
          <t>options4</t>
        </is>
      </c>
      <c r="F8725" t="n">
        <v>5084</v>
      </c>
      <c r="G8725" t="inlineStr">
        <is>
          <t>Umwelt, Verkehr &amp; Energie</t>
        </is>
      </c>
      <c r="H8725" t="inlineStr">
        <is>
          <t>Q00754</t>
        </is>
      </c>
      <c r="I8725" t="inlineStr">
        <is>
          <t>de</t>
        </is>
      </c>
      <c r="J8725" t="b">
        <v>1</v>
      </c>
      <c r="K8725" t="inlineStr">
        <is>
          <t>ad17ed0e0446514a1ee4015c5a6b69e1</t>
        </is>
      </c>
      <c r="L8725" t="inlineStr">
        <is>
          <t>ad17ed0e0446514a1ee4015c5a6b69e1</t>
        </is>
      </c>
      <c r="M8725" t="n">
        <v>290</v>
      </c>
      <c r="N8725" t="n">
        <v>290</v>
      </c>
    </row>
    <row r="8726">
      <c r="A8726" t="n">
        <v>1132</v>
      </c>
      <c r="B8726" s="2" t="n">
        <v>45620</v>
      </c>
      <c r="C8726" t="n">
        <v>33016</v>
      </c>
      <c r="D8726" t="inlineStr">
        <is>
          <t>Braucht es in der Stadt Bern zusätzliche Massnahmen zugunsten der Biodiversität (z.B. Regelungen zur Schaffung von Grünräumen bzw. zum Bodenschutz)?</t>
        </is>
      </c>
      <c r="E8726" t="inlineStr">
        <is>
          <t>options4</t>
        </is>
      </c>
      <c r="F8726" t="n">
        <v>11637</v>
      </c>
      <c r="G8726" t="inlineStr">
        <is>
          <t>Umwelt &amp; Energie</t>
        </is>
      </c>
      <c r="H8726" t="inlineStr">
        <is>
          <t>Q03591</t>
        </is>
      </c>
      <c r="I8726" t="inlineStr">
        <is>
          <t>de</t>
        </is>
      </c>
      <c r="J8726" t="b">
        <v>1</v>
      </c>
      <c r="K8726" t="inlineStr">
        <is>
          <t>ad17ed0e0446514a1ee4015c5a6b69e1</t>
        </is>
      </c>
      <c r="L8726" t="inlineStr">
        <is>
          <t>ad17ed0e0446514a1ee4015c5a6b69e1</t>
        </is>
      </c>
      <c r="M8726" t="n">
        <v>290</v>
      </c>
      <c r="N8726" t="n">
        <v>290</v>
      </c>
    </row>
    <row r="8728">
      <c r="A8728" s="1">
        <f>== Cluster 767 – 2 Fragen – alle Fragen identisch ===</f>
        <v/>
      </c>
      <c r="B8728" s="1" t="n"/>
      <c r="C8728" s="1" t="n"/>
      <c r="D8728" s="1" t="n"/>
      <c r="E8728" s="1" t="n"/>
      <c r="F8728" s="1" t="n"/>
      <c r="G8728" s="1" t="n"/>
      <c r="H8728" s="1" t="n"/>
      <c r="I8728" s="1" t="n"/>
      <c r="J8728" s="1" t="n"/>
      <c r="K8728" s="1" t="n"/>
      <c r="L8728" s="1" t="n"/>
      <c r="M8728" s="1" t="n"/>
      <c r="N8728" s="1" t="n"/>
    </row>
    <row r="8729">
      <c r="A8729" t="inlineStr">
        <is>
          <t>ID_Wahl</t>
        </is>
      </c>
      <c r="B8729" t="inlineStr">
        <is>
          <t>Datum</t>
        </is>
      </c>
      <c r="C8729" t="inlineStr">
        <is>
          <t>Frage_ID</t>
        </is>
      </c>
      <c r="D8729" t="inlineStr">
        <is>
          <t>Frage_Text</t>
        </is>
      </c>
      <c r="E8729" t="inlineStr">
        <is>
          <t>Frage_Typ</t>
        </is>
      </c>
      <c r="F8729" t="inlineStr">
        <is>
          <t>Bereich_ID</t>
        </is>
      </c>
      <c r="G8729" t="inlineStr">
        <is>
          <t>Bereich</t>
        </is>
      </c>
      <c r="H8729" t="inlineStr">
        <is>
          <t>ID_gesamt</t>
        </is>
      </c>
      <c r="I8729" t="inlineStr">
        <is>
          <t>Sprache</t>
        </is>
      </c>
      <c r="J8729" t="inlineStr">
        <is>
          <t>Duplikat</t>
        </is>
      </c>
      <c r="K8729" t="inlineStr">
        <is>
          <t>Frage_Hash</t>
        </is>
      </c>
      <c r="L8729" t="inlineStr">
        <is>
          <t>Duplikat_Gruppe</t>
        </is>
      </c>
      <c r="M8729" t="inlineStr">
        <is>
          <t>Cluster_Duplikate</t>
        </is>
      </c>
      <c r="N8729" t="inlineStr">
        <is>
          <t>Cluster_Final</t>
        </is>
      </c>
    </row>
    <row r="8730">
      <c r="A8730" t="n">
        <v>95</v>
      </c>
      <c r="B8730" t="n">
        <v>2015</v>
      </c>
      <c r="C8730" t="n">
        <v>1452</v>
      </c>
      <c r="D8730" t="inlineStr">
        <is>
          <t>Sollte der Status von Sans-Papiers durch eine einmalige kollektive Erteilung von Aufenthaltsbewilligungen legalisiert werden?</t>
        </is>
      </c>
      <c r="E8730" t="inlineStr">
        <is>
          <t>Standard-4</t>
        </is>
      </c>
      <c r="F8730" t="n">
        <v>9</v>
      </c>
      <c r="G8730" t="inlineStr">
        <is>
          <t>Migration &amp; Integration</t>
        </is>
      </c>
      <c r="H8730" t="inlineStr">
        <is>
          <t>Q04779</t>
        </is>
      </c>
      <c r="I8730" t="inlineStr">
        <is>
          <t>de</t>
        </is>
      </c>
      <c r="J8730" t="b">
        <v>1</v>
      </c>
      <c r="K8730" t="inlineStr">
        <is>
          <t>b382abc8a6a22288b812a068e2d7d640</t>
        </is>
      </c>
      <c r="L8730" t="inlineStr">
        <is>
          <t>b382abc8a6a22288b812a068e2d7d640</t>
        </is>
      </c>
      <c r="M8730" t="n">
        <v>767</v>
      </c>
      <c r="N8730" t="n">
        <v>767</v>
      </c>
    </row>
    <row r="8731">
      <c r="A8731" t="n">
        <v>95</v>
      </c>
      <c r="B8731" t="n">
        <v>2015</v>
      </c>
      <c r="C8731" t="n">
        <v>1452</v>
      </c>
      <c r="D8731" t="inlineStr">
        <is>
          <t>Sollte der Status von Sans-Papiers durch eine einmalige kollektive Erteilung von Aufenthaltsbewilligungen legalisiert werden?</t>
        </is>
      </c>
      <c r="E8731" t="inlineStr">
        <is>
          <t>Standard-4</t>
        </is>
      </c>
      <c r="F8731" t="n">
        <v>9</v>
      </c>
      <c r="G8731" t="inlineStr">
        <is>
          <t>Migration &amp; Integration</t>
        </is>
      </c>
      <c r="H8731" t="inlineStr">
        <is>
          <t>Q07559</t>
        </is>
      </c>
      <c r="I8731" t="inlineStr">
        <is>
          <t>de</t>
        </is>
      </c>
      <c r="J8731" t="b">
        <v>1</v>
      </c>
      <c r="K8731" t="inlineStr">
        <is>
          <t>b382abc8a6a22288b812a068e2d7d640</t>
        </is>
      </c>
      <c r="L8731" t="inlineStr">
        <is>
          <t>b382abc8a6a22288b812a068e2d7d640</t>
        </is>
      </c>
      <c r="M8731" t="n">
        <v>767</v>
      </c>
      <c r="N8731" t="n">
        <v>767</v>
      </c>
    </row>
    <row r="8733">
      <c r="A8733" s="1">
        <f>== Cluster 765 – 2 Fragen – alle Fragen identisch ===</f>
        <v/>
      </c>
      <c r="B8733" s="1" t="n"/>
      <c r="C8733" s="1" t="n"/>
      <c r="D8733" s="1" t="n"/>
      <c r="E8733" s="1" t="n"/>
      <c r="F8733" s="1" t="n"/>
      <c r="G8733" s="1" t="n"/>
      <c r="H8733" s="1" t="n"/>
      <c r="I8733" s="1" t="n"/>
      <c r="J8733" s="1" t="n"/>
      <c r="K8733" s="1" t="n"/>
      <c r="L8733" s="1" t="n"/>
      <c r="M8733" s="1" t="n"/>
      <c r="N8733" s="1" t="n"/>
    </row>
    <row r="8734">
      <c r="A8734" t="inlineStr">
        <is>
          <t>ID_Wahl</t>
        </is>
      </c>
      <c r="B8734" t="inlineStr">
        <is>
          <t>Datum</t>
        </is>
      </c>
      <c r="C8734" t="inlineStr">
        <is>
          <t>Frage_ID</t>
        </is>
      </c>
      <c r="D8734" t="inlineStr">
        <is>
          <t>Frage_Text</t>
        </is>
      </c>
      <c r="E8734" t="inlineStr">
        <is>
          <t>Frage_Typ</t>
        </is>
      </c>
      <c r="F8734" t="inlineStr">
        <is>
          <t>Bereich_ID</t>
        </is>
      </c>
      <c r="G8734" t="inlineStr">
        <is>
          <t>Bereich</t>
        </is>
      </c>
      <c r="H8734" t="inlineStr">
        <is>
          <t>ID_gesamt</t>
        </is>
      </c>
      <c r="I8734" t="inlineStr">
        <is>
          <t>Sprache</t>
        </is>
      </c>
      <c r="J8734" t="inlineStr">
        <is>
          <t>Duplikat</t>
        </is>
      </c>
      <c r="K8734" t="inlineStr">
        <is>
          <t>Frage_Hash</t>
        </is>
      </c>
      <c r="L8734" t="inlineStr">
        <is>
          <t>Duplikat_Gruppe</t>
        </is>
      </c>
      <c r="M8734" t="inlineStr">
        <is>
          <t>Cluster_Duplikate</t>
        </is>
      </c>
      <c r="N8734" t="inlineStr">
        <is>
          <t>Cluster_Final</t>
        </is>
      </c>
    </row>
    <row r="8735">
      <c r="A8735" t="n">
        <v>95</v>
      </c>
      <c r="B8735" t="n">
        <v>2015</v>
      </c>
      <c r="C8735" t="n">
        <v>1450</v>
      </c>
      <c r="D8735" t="inlineStr">
        <is>
          <t>Soll die Einbürgerung von Ausländer/innen der dritten Generation erleichtert werden?</t>
        </is>
      </c>
      <c r="E8735" t="inlineStr">
        <is>
          <t>Standard-4</t>
        </is>
      </c>
      <c r="F8735" t="n">
        <v>9</v>
      </c>
      <c r="G8735" t="inlineStr">
        <is>
          <t>Migration &amp; Integration</t>
        </is>
      </c>
      <c r="H8735" t="inlineStr">
        <is>
          <t>Q04777</t>
        </is>
      </c>
      <c r="I8735" t="inlineStr">
        <is>
          <t>de</t>
        </is>
      </c>
      <c r="J8735" t="b">
        <v>1</v>
      </c>
      <c r="K8735" t="inlineStr">
        <is>
          <t>81fd91f2074573c3d7a0825c1383f042</t>
        </is>
      </c>
      <c r="L8735" t="inlineStr">
        <is>
          <t>81fd91f2074573c3d7a0825c1383f042</t>
        </is>
      </c>
      <c r="M8735" t="n">
        <v>765</v>
      </c>
      <c r="N8735" t="n">
        <v>765</v>
      </c>
    </row>
    <row r="8736">
      <c r="A8736" t="n">
        <v>95</v>
      </c>
      <c r="B8736" t="n">
        <v>2015</v>
      </c>
      <c r="C8736" t="n">
        <v>1450</v>
      </c>
      <c r="D8736" t="inlineStr">
        <is>
          <t>Soll die Einbürgerung von Ausländer/innen der dritten Generation erleichtert werden?</t>
        </is>
      </c>
      <c r="E8736" t="inlineStr">
        <is>
          <t>Standard-4</t>
        </is>
      </c>
      <c r="F8736" t="n">
        <v>9</v>
      </c>
      <c r="G8736" t="inlineStr">
        <is>
          <t>Migration &amp; Integration</t>
        </is>
      </c>
      <c r="H8736" t="inlineStr">
        <is>
          <t>Q07557</t>
        </is>
      </c>
      <c r="I8736" t="inlineStr">
        <is>
          <t>de</t>
        </is>
      </c>
      <c r="J8736" t="b">
        <v>1</v>
      </c>
      <c r="K8736" t="inlineStr">
        <is>
          <t>81fd91f2074573c3d7a0825c1383f042</t>
        </is>
      </c>
      <c r="L8736" t="inlineStr">
        <is>
          <t>81fd91f2074573c3d7a0825c1383f042</t>
        </is>
      </c>
      <c r="M8736" t="n">
        <v>765</v>
      </c>
      <c r="N8736" t="n">
        <v>765</v>
      </c>
    </row>
    <row r="8738">
      <c r="A8738" s="1">
        <f>== Cluster 762 – 2 Fragen – alle Fragen identisch ===</f>
        <v/>
      </c>
      <c r="B8738" s="1" t="n"/>
      <c r="C8738" s="1" t="n"/>
      <c r="D8738" s="1" t="n"/>
      <c r="E8738" s="1" t="n"/>
      <c r="F8738" s="1" t="n"/>
      <c r="G8738" s="1" t="n"/>
      <c r="H8738" s="1" t="n"/>
      <c r="I8738" s="1" t="n"/>
      <c r="J8738" s="1" t="n"/>
      <c r="K8738" s="1" t="n"/>
      <c r="L8738" s="1" t="n"/>
      <c r="M8738" s="1" t="n"/>
      <c r="N8738" s="1" t="n"/>
    </row>
    <row r="8739">
      <c r="A8739" t="inlineStr">
        <is>
          <t>ID_Wahl</t>
        </is>
      </c>
      <c r="B8739" t="inlineStr">
        <is>
          <t>Datum</t>
        </is>
      </c>
      <c r="C8739" t="inlineStr">
        <is>
          <t>Frage_ID</t>
        </is>
      </c>
      <c r="D8739" t="inlineStr">
        <is>
          <t>Frage_Text</t>
        </is>
      </c>
      <c r="E8739" t="inlineStr">
        <is>
          <t>Frage_Typ</t>
        </is>
      </c>
      <c r="F8739" t="inlineStr">
        <is>
          <t>Bereich_ID</t>
        </is>
      </c>
      <c r="G8739" t="inlineStr">
        <is>
          <t>Bereich</t>
        </is>
      </c>
      <c r="H8739" t="inlineStr">
        <is>
          <t>ID_gesamt</t>
        </is>
      </c>
      <c r="I8739" t="inlineStr">
        <is>
          <t>Sprache</t>
        </is>
      </c>
      <c r="J8739" t="inlineStr">
        <is>
          <t>Duplikat</t>
        </is>
      </c>
      <c r="K8739" t="inlineStr">
        <is>
          <t>Frage_Hash</t>
        </is>
      </c>
      <c r="L8739" t="inlineStr">
        <is>
          <t>Duplikat_Gruppe</t>
        </is>
      </c>
      <c r="M8739" t="inlineStr">
        <is>
          <t>Cluster_Duplikate</t>
        </is>
      </c>
      <c r="N8739" t="inlineStr">
        <is>
          <t>Cluster_Final</t>
        </is>
      </c>
    </row>
    <row r="8740">
      <c r="A8740" t="n">
        <v>95</v>
      </c>
      <c r="B8740" t="n">
        <v>2015</v>
      </c>
      <c r="C8740" t="n">
        <v>1451</v>
      </c>
      <c r="D8740" t="inlineStr">
        <is>
          <t>Soll die Aufenthaltserlaubnis für Migrant/innen aus Nicht-EU/EFTA-Staaten schweizweit an die Erfüllung verbindlicher Integrationsvereinbarungen geknüpft werden?</t>
        </is>
      </c>
      <c r="E8740" t="inlineStr">
        <is>
          <t>Standard-4</t>
        </is>
      </c>
      <c r="F8740" t="n">
        <v>9</v>
      </c>
      <c r="G8740" t="inlineStr">
        <is>
          <t>Migration &amp; Integration</t>
        </is>
      </c>
      <c r="H8740" t="inlineStr">
        <is>
          <t>Q04774</t>
        </is>
      </c>
      <c r="I8740" t="inlineStr">
        <is>
          <t>de</t>
        </is>
      </c>
      <c r="J8740" t="b">
        <v>1</v>
      </c>
      <c r="K8740" t="inlineStr">
        <is>
          <t>19dbc8703c9d5f4eb5ef075e450353ca</t>
        </is>
      </c>
      <c r="L8740" t="inlineStr">
        <is>
          <t>19dbc8703c9d5f4eb5ef075e450353ca</t>
        </is>
      </c>
      <c r="M8740" t="n">
        <v>762</v>
      </c>
      <c r="N8740" t="n">
        <v>762</v>
      </c>
    </row>
    <row r="8741">
      <c r="A8741" t="n">
        <v>95</v>
      </c>
      <c r="B8741" t="n">
        <v>2015</v>
      </c>
      <c r="C8741" t="n">
        <v>1451</v>
      </c>
      <c r="D8741" t="inlineStr">
        <is>
          <t>Soll die Aufenthaltserlaubnis für Migrant/innen aus Nicht-EU/EFTA-Staaten schweizweit an die Erfüllung verbindlicher Integrationsvereinbarungen geknüpft werden?</t>
        </is>
      </c>
      <c r="E8741" t="inlineStr">
        <is>
          <t>Standard-4</t>
        </is>
      </c>
      <c r="F8741" t="n">
        <v>9</v>
      </c>
      <c r="G8741" t="inlineStr">
        <is>
          <t>Migration &amp; Integration</t>
        </is>
      </c>
      <c r="H8741" t="inlineStr">
        <is>
          <t>Q07554</t>
        </is>
      </c>
      <c r="I8741" t="inlineStr">
        <is>
          <t>de</t>
        </is>
      </c>
      <c r="J8741" t="b">
        <v>1</v>
      </c>
      <c r="K8741" t="inlineStr">
        <is>
          <t>19dbc8703c9d5f4eb5ef075e450353ca</t>
        </is>
      </c>
      <c r="L8741" t="inlineStr">
        <is>
          <t>19dbc8703c9d5f4eb5ef075e450353ca</t>
        </is>
      </c>
      <c r="M8741" t="n">
        <v>762</v>
      </c>
      <c r="N8741" t="n">
        <v>762</v>
      </c>
    </row>
    <row r="8743">
      <c r="A8743" s="1">
        <f>== Cluster 761 – 2 Fragen – alle Fragen identisch ===</f>
        <v/>
      </c>
      <c r="B8743" s="1" t="n"/>
      <c r="C8743" s="1" t="n"/>
      <c r="D8743" s="1" t="n"/>
      <c r="E8743" s="1" t="n"/>
      <c r="F8743" s="1" t="n"/>
      <c r="G8743" s="1" t="n"/>
      <c r="H8743" s="1" t="n"/>
      <c r="I8743" s="1" t="n"/>
      <c r="J8743" s="1" t="n"/>
      <c r="K8743" s="1" t="n"/>
      <c r="L8743" s="1" t="n"/>
      <c r="M8743" s="1" t="n"/>
      <c r="N8743" s="1" t="n"/>
    </row>
    <row r="8744">
      <c r="A8744" t="inlineStr">
        <is>
          <t>ID_Wahl</t>
        </is>
      </c>
      <c r="B8744" t="inlineStr">
        <is>
          <t>Datum</t>
        </is>
      </c>
      <c r="C8744" t="inlineStr">
        <is>
          <t>Frage_ID</t>
        </is>
      </c>
      <c r="D8744" t="inlineStr">
        <is>
          <t>Frage_Text</t>
        </is>
      </c>
      <c r="E8744" t="inlineStr">
        <is>
          <t>Frage_Typ</t>
        </is>
      </c>
      <c r="F8744" t="inlineStr">
        <is>
          <t>Bereich_ID</t>
        </is>
      </c>
      <c r="G8744" t="inlineStr">
        <is>
          <t>Bereich</t>
        </is>
      </c>
      <c r="H8744" t="inlineStr">
        <is>
          <t>ID_gesamt</t>
        </is>
      </c>
      <c r="I8744" t="inlineStr">
        <is>
          <t>Sprache</t>
        </is>
      </c>
      <c r="J8744" t="inlineStr">
        <is>
          <t>Duplikat</t>
        </is>
      </c>
      <c r="K8744" t="inlineStr">
        <is>
          <t>Frage_Hash</t>
        </is>
      </c>
      <c r="L8744" t="inlineStr">
        <is>
          <t>Duplikat_Gruppe</t>
        </is>
      </c>
      <c r="M8744" t="inlineStr">
        <is>
          <t>Cluster_Duplikate</t>
        </is>
      </c>
      <c r="N8744" t="inlineStr">
        <is>
          <t>Cluster_Final</t>
        </is>
      </c>
    </row>
    <row r="8745">
      <c r="A8745" t="n">
        <v>95</v>
      </c>
      <c r="B8745" t="n">
        <v>2015</v>
      </c>
      <c r="C8745" t="n">
        <v>1460</v>
      </c>
      <c r="D8745" t="inlineStr">
        <is>
          <t>Soll sich der Bund aus der Kulturförderung zurückziehen?</t>
        </is>
      </c>
      <c r="E8745" t="inlineStr">
        <is>
          <t>Standard-4</t>
        </is>
      </c>
      <c r="F8745" t="n">
        <v>8</v>
      </c>
      <c r="G8745" t="inlineStr">
        <is>
          <t>Kultur, Sport &amp; Medien</t>
        </is>
      </c>
      <c r="H8745" t="inlineStr">
        <is>
          <t>Q04773</t>
        </is>
      </c>
      <c r="I8745" t="inlineStr">
        <is>
          <t>de</t>
        </is>
      </c>
      <c r="J8745" t="b">
        <v>1</v>
      </c>
      <c r="K8745" t="inlineStr">
        <is>
          <t>9f86e614e3eee40a0db9b0acc0dd5215</t>
        </is>
      </c>
      <c r="L8745" t="inlineStr">
        <is>
          <t>9f86e614e3eee40a0db9b0acc0dd5215</t>
        </is>
      </c>
      <c r="M8745" t="n">
        <v>761</v>
      </c>
      <c r="N8745" t="n">
        <v>761</v>
      </c>
    </row>
    <row r="8746">
      <c r="A8746" t="n">
        <v>95</v>
      </c>
      <c r="B8746" t="n">
        <v>2015</v>
      </c>
      <c r="C8746" t="n">
        <v>1460</v>
      </c>
      <c r="D8746" t="inlineStr">
        <is>
          <t>Soll sich der Bund aus der Kulturförderung zurückziehen?</t>
        </is>
      </c>
      <c r="E8746" t="inlineStr">
        <is>
          <t>Standard-4</t>
        </is>
      </c>
      <c r="F8746" t="n">
        <v>8</v>
      </c>
      <c r="G8746" t="inlineStr">
        <is>
          <t>Kultur, Sport &amp; Medien</t>
        </is>
      </c>
      <c r="H8746" t="inlineStr">
        <is>
          <t>Q07553</t>
        </is>
      </c>
      <c r="I8746" t="inlineStr">
        <is>
          <t>de</t>
        </is>
      </c>
      <c r="J8746" t="b">
        <v>1</v>
      </c>
      <c r="K8746" t="inlineStr">
        <is>
          <t>9f86e614e3eee40a0db9b0acc0dd5215</t>
        </is>
      </c>
      <c r="L8746" t="inlineStr">
        <is>
          <t>9f86e614e3eee40a0db9b0acc0dd5215</t>
        </is>
      </c>
      <c r="M8746" t="n">
        <v>761</v>
      </c>
      <c r="N8746" t="n">
        <v>761</v>
      </c>
    </row>
    <row r="8748">
      <c r="A8748" s="1">
        <f>== Cluster 759 – 2 Fragen – alle Fragen identisch ===</f>
        <v/>
      </c>
      <c r="B8748" s="1" t="n"/>
      <c r="C8748" s="1" t="n"/>
      <c r="D8748" s="1" t="n"/>
      <c r="E8748" s="1" t="n"/>
      <c r="F8748" s="1" t="n"/>
      <c r="G8748" s="1" t="n"/>
      <c r="H8748" s="1" t="n"/>
      <c r="I8748" s="1" t="n"/>
      <c r="J8748" s="1" t="n"/>
      <c r="K8748" s="1" t="n"/>
      <c r="L8748" s="1" t="n"/>
      <c r="M8748" s="1" t="n"/>
      <c r="N8748" s="1" t="n"/>
    </row>
    <row r="8749">
      <c r="A8749" t="inlineStr">
        <is>
          <t>ID_Wahl</t>
        </is>
      </c>
      <c r="B8749" t="inlineStr">
        <is>
          <t>Datum</t>
        </is>
      </c>
      <c r="C8749" t="inlineStr">
        <is>
          <t>Frage_ID</t>
        </is>
      </c>
      <c r="D8749" t="inlineStr">
        <is>
          <t>Frage_Text</t>
        </is>
      </c>
      <c r="E8749" t="inlineStr">
        <is>
          <t>Frage_Typ</t>
        </is>
      </c>
      <c r="F8749" t="inlineStr">
        <is>
          <t>Bereich_ID</t>
        </is>
      </c>
      <c r="G8749" t="inlineStr">
        <is>
          <t>Bereich</t>
        </is>
      </c>
      <c r="H8749" t="inlineStr">
        <is>
          <t>ID_gesamt</t>
        </is>
      </c>
      <c r="I8749" t="inlineStr">
        <is>
          <t>Sprache</t>
        </is>
      </c>
      <c r="J8749" t="inlineStr">
        <is>
          <t>Duplikat</t>
        </is>
      </c>
      <c r="K8749" t="inlineStr">
        <is>
          <t>Frage_Hash</t>
        </is>
      </c>
      <c r="L8749" t="inlineStr">
        <is>
          <t>Duplikat_Gruppe</t>
        </is>
      </c>
      <c r="M8749" t="inlineStr">
        <is>
          <t>Cluster_Duplikate</t>
        </is>
      </c>
      <c r="N8749" t="inlineStr">
        <is>
          <t>Cluster_Final</t>
        </is>
      </c>
    </row>
    <row r="8750">
      <c r="A8750" t="n">
        <v>95</v>
      </c>
      <c r="B8750" t="n">
        <v>2015</v>
      </c>
      <c r="C8750" t="n">
        <v>1491</v>
      </c>
      <c r="D8750" t="inlineStr">
        <is>
          <t>Die Schweiz hat eines der strengsten Gesetze betreffend Geschwindigkeitsübertretungen im Strassenverkehr ("Raser"-Gesetzgebung). Sollte dieses gelockert werden?</t>
        </is>
      </c>
      <c r="E8750" t="inlineStr">
        <is>
          <t>Standard-4</t>
        </is>
      </c>
      <c r="F8750" t="n">
        <v>7</v>
      </c>
      <c r="G8750" t="inlineStr">
        <is>
          <t>Justiz, Armee &amp; Polizei</t>
        </is>
      </c>
      <c r="H8750" t="inlineStr">
        <is>
          <t>Q04769</t>
        </is>
      </c>
      <c r="I8750" t="inlineStr">
        <is>
          <t>de</t>
        </is>
      </c>
      <c r="J8750" t="b">
        <v>1</v>
      </c>
      <c r="K8750" t="inlineStr">
        <is>
          <t>74dc6927eff0a92a3834a376ef8d6b72</t>
        </is>
      </c>
      <c r="L8750" t="inlineStr">
        <is>
          <t>74dc6927eff0a92a3834a376ef8d6b72</t>
        </is>
      </c>
      <c r="M8750" t="n">
        <v>759</v>
      </c>
      <c r="N8750" t="n">
        <v>759</v>
      </c>
    </row>
    <row r="8751">
      <c r="A8751" t="n">
        <v>95</v>
      </c>
      <c r="B8751" t="n">
        <v>2015</v>
      </c>
      <c r="C8751" t="n">
        <v>1491</v>
      </c>
      <c r="D8751" t="inlineStr">
        <is>
          <t>Die Schweiz hat eines der strengsten Gesetze betreffend Geschwindigkeitsübertretungen im Strassenverkehr ("Raser"-Gesetzgebung). Sollte dieses gelockert werden?</t>
        </is>
      </c>
      <c r="E8751" t="inlineStr">
        <is>
          <t>Standard-4</t>
        </is>
      </c>
      <c r="F8751" t="n">
        <v>7</v>
      </c>
      <c r="G8751" t="inlineStr">
        <is>
          <t>Justiz, Armee &amp; Polizei</t>
        </is>
      </c>
      <c r="H8751" t="inlineStr">
        <is>
          <t>Q07549</t>
        </is>
      </c>
      <c r="I8751" t="inlineStr">
        <is>
          <t>de</t>
        </is>
      </c>
      <c r="J8751" t="b">
        <v>1</v>
      </c>
      <c r="K8751" t="inlineStr">
        <is>
          <t>74dc6927eff0a92a3834a376ef8d6b72</t>
        </is>
      </c>
      <c r="L8751" t="inlineStr">
        <is>
          <t>74dc6927eff0a92a3834a376ef8d6b72</t>
        </is>
      </c>
      <c r="M8751" t="n">
        <v>759</v>
      </c>
      <c r="N8751" t="n">
        <v>759</v>
      </c>
    </row>
    <row r="8753">
      <c r="A8753" s="1">
        <f>== Cluster 757 – 2 Fragen – alle Fragen identisch ===</f>
        <v/>
      </c>
      <c r="B8753" s="1" t="n"/>
      <c r="C8753" s="1" t="n"/>
      <c r="D8753" s="1" t="n"/>
      <c r="E8753" s="1" t="n"/>
      <c r="F8753" s="1" t="n"/>
      <c r="G8753" s="1" t="n"/>
      <c r="H8753" s="1" t="n"/>
      <c r="I8753" s="1" t="n"/>
      <c r="J8753" s="1" t="n"/>
      <c r="K8753" s="1" t="n"/>
      <c r="L8753" s="1" t="n"/>
      <c r="M8753" s="1" t="n"/>
      <c r="N8753" s="1" t="n"/>
    </row>
    <row r="8754">
      <c r="A8754" t="inlineStr">
        <is>
          <t>ID_Wahl</t>
        </is>
      </c>
      <c r="B8754" t="inlineStr">
        <is>
          <t>Datum</t>
        </is>
      </c>
      <c r="C8754" t="inlineStr">
        <is>
          <t>Frage_ID</t>
        </is>
      </c>
      <c r="D8754" t="inlineStr">
        <is>
          <t>Frage_Text</t>
        </is>
      </c>
      <c r="E8754" t="inlineStr">
        <is>
          <t>Frage_Typ</t>
        </is>
      </c>
      <c r="F8754" t="inlineStr">
        <is>
          <t>Bereich_ID</t>
        </is>
      </c>
      <c r="G8754" t="inlineStr">
        <is>
          <t>Bereich</t>
        </is>
      </c>
      <c r="H8754" t="inlineStr">
        <is>
          <t>ID_gesamt</t>
        </is>
      </c>
      <c r="I8754" t="inlineStr">
        <is>
          <t>Sprache</t>
        </is>
      </c>
      <c r="J8754" t="inlineStr">
        <is>
          <t>Duplikat</t>
        </is>
      </c>
      <c r="K8754" t="inlineStr">
        <is>
          <t>Frage_Hash</t>
        </is>
      </c>
      <c r="L8754" t="inlineStr">
        <is>
          <t>Duplikat_Gruppe</t>
        </is>
      </c>
      <c r="M8754" t="inlineStr">
        <is>
          <t>Cluster_Duplikate</t>
        </is>
      </c>
      <c r="N8754" t="inlineStr">
        <is>
          <t>Cluster_Final</t>
        </is>
      </c>
    </row>
    <row r="8755">
      <c r="A8755" t="n">
        <v>95</v>
      </c>
      <c r="B8755" t="n">
        <v>2015</v>
      </c>
      <c r="C8755" t="n">
        <v>1486</v>
      </c>
      <c r="D8755" t="inlineStr">
        <is>
          <t>Würden Sie die Einführung eines obligatorischen allgemeinen Bürgerdienstes (Militär-, erweiterter Zivildienst oder Miliz-Engagement in der Gemeinde) für Männer und Frauen befürworten?</t>
        </is>
      </c>
      <c r="E8755" t="inlineStr">
        <is>
          <t>Standard-4</t>
        </is>
      </c>
      <c r="F8755" t="n">
        <v>7</v>
      </c>
      <c r="G8755" t="inlineStr">
        <is>
          <t>Justiz, Armee &amp; Polizei</t>
        </is>
      </c>
      <c r="H8755" t="inlineStr">
        <is>
          <t>Q04767</t>
        </is>
      </c>
      <c r="I8755" t="inlineStr">
        <is>
          <t>de</t>
        </is>
      </c>
      <c r="J8755" t="b">
        <v>1</v>
      </c>
      <c r="K8755" t="inlineStr">
        <is>
          <t>9196d80e4f8ea5a5cc66cc11c0985f1c</t>
        </is>
      </c>
      <c r="L8755" t="inlineStr">
        <is>
          <t>9196d80e4f8ea5a5cc66cc11c0985f1c</t>
        </is>
      </c>
      <c r="M8755" t="n">
        <v>757</v>
      </c>
      <c r="N8755" t="n">
        <v>757</v>
      </c>
    </row>
    <row r="8756">
      <c r="A8756" t="n">
        <v>95</v>
      </c>
      <c r="B8756" t="n">
        <v>2015</v>
      </c>
      <c r="C8756" t="n">
        <v>1486</v>
      </c>
      <c r="D8756" t="inlineStr">
        <is>
          <t>Würden Sie die Einführung eines obligatorischen allgemeinen Bürgerdienstes (Militär-, erweiterter Zivildienst oder Miliz-Engagement in der Gemeinde) für Männer und Frauen befürworten?</t>
        </is>
      </c>
      <c r="E8756" t="inlineStr">
        <is>
          <t>Standard-4</t>
        </is>
      </c>
      <c r="F8756" t="n">
        <v>7</v>
      </c>
      <c r="G8756" t="inlineStr">
        <is>
          <t>Justiz, Armee &amp; Polizei</t>
        </is>
      </c>
      <c r="H8756" t="inlineStr">
        <is>
          <t>Q07547</t>
        </is>
      </c>
      <c r="I8756" t="inlineStr">
        <is>
          <t>de</t>
        </is>
      </c>
      <c r="J8756" t="b">
        <v>1</v>
      </c>
      <c r="K8756" t="inlineStr">
        <is>
          <t>9196d80e4f8ea5a5cc66cc11c0985f1c</t>
        </is>
      </c>
      <c r="L8756" t="inlineStr">
        <is>
          <t>9196d80e4f8ea5a5cc66cc11c0985f1c</t>
        </is>
      </c>
      <c r="M8756" t="n">
        <v>757</v>
      </c>
      <c r="N8756" t="n">
        <v>757</v>
      </c>
    </row>
    <row r="8758">
      <c r="A8758" s="1">
        <f>== Cluster 755 – 2 Fragen – alle Fragen identisch ===</f>
        <v/>
      </c>
      <c r="B8758" s="1" t="n"/>
      <c r="C8758" s="1" t="n"/>
      <c r="D8758" s="1" t="n"/>
      <c r="E8758" s="1" t="n"/>
      <c r="F8758" s="1" t="n"/>
      <c r="G8758" s="1" t="n"/>
      <c r="H8758" s="1" t="n"/>
      <c r="I8758" s="1" t="n"/>
      <c r="J8758" s="1" t="n"/>
      <c r="K8758" s="1" t="n"/>
      <c r="L8758" s="1" t="n"/>
      <c r="M8758" s="1" t="n"/>
      <c r="N8758" s="1" t="n"/>
    </row>
    <row r="8759">
      <c r="A8759" t="inlineStr">
        <is>
          <t>ID_Wahl</t>
        </is>
      </c>
      <c r="B8759" t="inlineStr">
        <is>
          <t>Datum</t>
        </is>
      </c>
      <c r="C8759" t="inlineStr">
        <is>
          <t>Frage_ID</t>
        </is>
      </c>
      <c r="D8759" t="inlineStr">
        <is>
          <t>Frage_Text</t>
        </is>
      </c>
      <c r="E8759" t="inlineStr">
        <is>
          <t>Frage_Typ</t>
        </is>
      </c>
      <c r="F8759" t="inlineStr">
        <is>
          <t>Bereich_ID</t>
        </is>
      </c>
      <c r="G8759" t="inlineStr">
        <is>
          <t>Bereich</t>
        </is>
      </c>
      <c r="H8759" t="inlineStr">
        <is>
          <t>ID_gesamt</t>
        </is>
      </c>
      <c r="I8759" t="inlineStr">
        <is>
          <t>Sprache</t>
        </is>
      </c>
      <c r="J8759" t="inlineStr">
        <is>
          <t>Duplikat</t>
        </is>
      </c>
      <c r="K8759" t="inlineStr">
        <is>
          <t>Frage_Hash</t>
        </is>
      </c>
      <c r="L8759" t="inlineStr">
        <is>
          <t>Duplikat_Gruppe</t>
        </is>
      </c>
      <c r="M8759" t="inlineStr">
        <is>
          <t>Cluster_Duplikate</t>
        </is>
      </c>
      <c r="N8759" t="inlineStr">
        <is>
          <t>Cluster_Final</t>
        </is>
      </c>
    </row>
    <row r="8760">
      <c r="A8760" t="n">
        <v>95</v>
      </c>
      <c r="B8760" t="n">
        <v>2015</v>
      </c>
      <c r="C8760" t="n">
        <v>1499</v>
      </c>
      <c r="D8760" t="inlineStr">
        <is>
          <t>Landesverteidigung</t>
        </is>
      </c>
      <c r="E8760" t="inlineStr">
        <is>
          <t>Budget-5</t>
        </is>
      </c>
      <c r="F8760" t="n">
        <v>7</v>
      </c>
      <c r="G8760" t="inlineStr">
        <is>
          <t>Justiz, Armee &amp; Polizei</t>
        </is>
      </c>
      <c r="H8760" t="inlineStr">
        <is>
          <t>Q04764</t>
        </is>
      </c>
      <c r="I8760" t="inlineStr">
        <is>
          <t>de</t>
        </is>
      </c>
      <c r="J8760" t="b">
        <v>1</v>
      </c>
      <c r="K8760" t="inlineStr">
        <is>
          <t>1e2c0bb45462861728bfedea0ea1f569</t>
        </is>
      </c>
      <c r="L8760" t="inlineStr">
        <is>
          <t>1e2c0bb45462861728bfedea0ea1f569</t>
        </is>
      </c>
      <c r="M8760" t="n">
        <v>755</v>
      </c>
      <c r="N8760" t="n">
        <v>755</v>
      </c>
    </row>
    <row r="8761">
      <c r="A8761" t="n">
        <v>95</v>
      </c>
      <c r="B8761" t="n">
        <v>2015</v>
      </c>
      <c r="C8761" t="n">
        <v>1499</v>
      </c>
      <c r="D8761" t="inlineStr">
        <is>
          <t>Landesverteidigung</t>
        </is>
      </c>
      <c r="E8761" t="inlineStr">
        <is>
          <t>Budget-5</t>
        </is>
      </c>
      <c r="F8761" t="n">
        <v>7</v>
      </c>
      <c r="G8761" t="inlineStr">
        <is>
          <t>Justiz, Armee &amp; Polizei</t>
        </is>
      </c>
      <c r="H8761" t="inlineStr">
        <is>
          <t>Q07545</t>
        </is>
      </c>
      <c r="I8761" t="inlineStr">
        <is>
          <t>de</t>
        </is>
      </c>
      <c r="J8761" t="b">
        <v>1</v>
      </c>
      <c r="K8761" t="inlineStr">
        <is>
          <t>1e2c0bb45462861728bfedea0ea1f569</t>
        </is>
      </c>
      <c r="L8761" t="inlineStr">
        <is>
          <t>1e2c0bb45462861728bfedea0ea1f569</t>
        </is>
      </c>
      <c r="M8761" t="n">
        <v>755</v>
      </c>
      <c r="N8761" t="n">
        <v>755</v>
      </c>
    </row>
    <row r="8763">
      <c r="A8763" s="1">
        <f>== Cluster 754 – 2 Fragen – alle Fragen identisch ===</f>
        <v/>
      </c>
      <c r="B8763" s="1" t="n"/>
      <c r="C8763" s="1" t="n"/>
      <c r="D8763" s="1" t="n"/>
      <c r="E8763" s="1" t="n"/>
      <c r="F8763" s="1" t="n"/>
      <c r="G8763" s="1" t="n"/>
      <c r="H8763" s="1" t="n"/>
      <c r="I8763" s="1" t="n"/>
      <c r="J8763" s="1" t="n"/>
      <c r="K8763" s="1" t="n"/>
      <c r="L8763" s="1" t="n"/>
      <c r="M8763" s="1" t="n"/>
      <c r="N8763" s="1" t="n"/>
    </row>
    <row r="8764">
      <c r="A8764" t="inlineStr">
        <is>
          <t>ID_Wahl</t>
        </is>
      </c>
      <c r="B8764" t="inlineStr">
        <is>
          <t>Datum</t>
        </is>
      </c>
      <c r="C8764" t="inlineStr">
        <is>
          <t>Frage_ID</t>
        </is>
      </c>
      <c r="D8764" t="inlineStr">
        <is>
          <t>Frage_Text</t>
        </is>
      </c>
      <c r="E8764" t="inlineStr">
        <is>
          <t>Frage_Typ</t>
        </is>
      </c>
      <c r="F8764" t="inlineStr">
        <is>
          <t>Bereich_ID</t>
        </is>
      </c>
      <c r="G8764" t="inlineStr">
        <is>
          <t>Bereich</t>
        </is>
      </c>
      <c r="H8764" t="inlineStr">
        <is>
          <t>ID_gesamt</t>
        </is>
      </c>
      <c r="I8764" t="inlineStr">
        <is>
          <t>Sprache</t>
        </is>
      </c>
      <c r="J8764" t="inlineStr">
        <is>
          <t>Duplikat</t>
        </is>
      </c>
      <c r="K8764" t="inlineStr">
        <is>
          <t>Frage_Hash</t>
        </is>
      </c>
      <c r="L8764" t="inlineStr">
        <is>
          <t>Duplikat_Gruppe</t>
        </is>
      </c>
      <c r="M8764" t="inlineStr">
        <is>
          <t>Cluster_Duplikate</t>
        </is>
      </c>
      <c r="N8764" t="inlineStr">
        <is>
          <t>Cluster_Final</t>
        </is>
      </c>
    </row>
    <row r="8765">
      <c r="A8765" t="n">
        <v>95</v>
      </c>
      <c r="B8765" t="n">
        <v>2015</v>
      </c>
      <c r="C8765" t="n">
        <v>1487</v>
      </c>
      <c r="D8765" t="inlineStr">
        <is>
          <t>Befürworten Sie eine deutliche Reduktion des aktuellen Armeebestands auf höchstens 100'000 Soldaten?</t>
        </is>
      </c>
      <c r="E8765" t="inlineStr">
        <is>
          <t>Standard-4</t>
        </is>
      </c>
      <c r="F8765" t="n">
        <v>7</v>
      </c>
      <c r="G8765" t="inlineStr">
        <is>
          <t>Justiz, Armee &amp; Polizei</t>
        </is>
      </c>
      <c r="H8765" t="inlineStr">
        <is>
          <t>Q04763</t>
        </is>
      </c>
      <c r="I8765" t="inlineStr">
        <is>
          <t>de</t>
        </is>
      </c>
      <c r="J8765" t="b">
        <v>1</v>
      </c>
      <c r="K8765" t="inlineStr">
        <is>
          <t>6d05aa6c2a8696af3d79fb03be4ffa05</t>
        </is>
      </c>
      <c r="L8765" t="inlineStr">
        <is>
          <t>6d05aa6c2a8696af3d79fb03be4ffa05</t>
        </is>
      </c>
      <c r="M8765" t="n">
        <v>754</v>
      </c>
      <c r="N8765" t="n">
        <v>754</v>
      </c>
    </row>
    <row r="8766">
      <c r="A8766" t="n">
        <v>95</v>
      </c>
      <c r="B8766" t="n">
        <v>2015</v>
      </c>
      <c r="C8766" t="n">
        <v>1487</v>
      </c>
      <c r="D8766" t="inlineStr">
        <is>
          <t>Befürworten Sie eine deutliche Reduktion des aktuellen Armeebestands auf höchstens 100'000 Soldaten?</t>
        </is>
      </c>
      <c r="E8766" t="inlineStr">
        <is>
          <t>Standard-4</t>
        </is>
      </c>
      <c r="F8766" t="n">
        <v>7</v>
      </c>
      <c r="G8766" t="inlineStr">
        <is>
          <t>Justiz, Armee &amp; Polizei</t>
        </is>
      </c>
      <c r="H8766" t="inlineStr">
        <is>
          <t>Q07544</t>
        </is>
      </c>
      <c r="I8766" t="inlineStr">
        <is>
          <t>de</t>
        </is>
      </c>
      <c r="J8766" t="b">
        <v>1</v>
      </c>
      <c r="K8766" t="inlineStr">
        <is>
          <t>6d05aa6c2a8696af3d79fb03be4ffa05</t>
        </is>
      </c>
      <c r="L8766" t="inlineStr">
        <is>
          <t>6d05aa6c2a8696af3d79fb03be4ffa05</t>
        </is>
      </c>
      <c r="M8766" t="n">
        <v>754</v>
      </c>
      <c r="N8766" t="n">
        <v>754</v>
      </c>
    </row>
    <row r="8768">
      <c r="A8768" s="1">
        <f>== Cluster 792 – 2 Fragen – alle Fragen identisch ===</f>
        <v/>
      </c>
      <c r="B8768" s="1" t="n"/>
      <c r="C8768" s="1" t="n"/>
      <c r="D8768" s="1" t="n"/>
      <c r="E8768" s="1" t="n"/>
      <c r="F8768" s="1" t="n"/>
      <c r="G8768" s="1" t="n"/>
      <c r="H8768" s="1" t="n"/>
      <c r="I8768" s="1" t="n"/>
      <c r="J8768" s="1" t="n"/>
      <c r="K8768" s="1" t="n"/>
      <c r="L8768" s="1" t="n"/>
      <c r="M8768" s="1" t="n"/>
      <c r="N8768" s="1" t="n"/>
    </row>
    <row r="8769">
      <c r="A8769" t="inlineStr">
        <is>
          <t>ID_Wahl</t>
        </is>
      </c>
      <c r="B8769" t="inlineStr">
        <is>
          <t>Datum</t>
        </is>
      </c>
      <c r="C8769" t="inlineStr">
        <is>
          <t>Frage_ID</t>
        </is>
      </c>
      <c r="D8769" t="inlineStr">
        <is>
          <t>Frage_Text</t>
        </is>
      </c>
      <c r="E8769" t="inlineStr">
        <is>
          <t>Frage_Typ</t>
        </is>
      </c>
      <c r="F8769" t="inlineStr">
        <is>
          <t>Bereich_ID</t>
        </is>
      </c>
      <c r="G8769" t="inlineStr">
        <is>
          <t>Bereich</t>
        </is>
      </c>
      <c r="H8769" t="inlineStr">
        <is>
          <t>ID_gesamt</t>
        </is>
      </c>
      <c r="I8769" t="inlineStr">
        <is>
          <t>Sprache</t>
        </is>
      </c>
      <c r="J8769" t="inlineStr">
        <is>
          <t>Duplikat</t>
        </is>
      </c>
      <c r="K8769" t="inlineStr">
        <is>
          <t>Frage_Hash</t>
        </is>
      </c>
      <c r="L8769" t="inlineStr">
        <is>
          <t>Duplikat_Gruppe</t>
        </is>
      </c>
      <c r="M8769" t="inlineStr">
        <is>
          <t>Cluster_Duplikate</t>
        </is>
      </c>
      <c r="N8769" t="inlineStr">
        <is>
          <t>Cluster_Final</t>
        </is>
      </c>
    </row>
    <row r="8770">
      <c r="A8770" t="n">
        <v>80</v>
      </c>
      <c r="B8770" t="n">
        <v>2015</v>
      </c>
      <c r="C8770" t="n">
        <v>1262</v>
      </c>
      <c r="D8770" t="inlineStr">
        <is>
          <t>Eine kantonale Volksinitiative will Anzahl und Höhe von Gebühren zukünftig vom Stimmvolk bewilligen lassen. Begrüssen Sie dies?</t>
        </is>
      </c>
      <c r="E8770" t="inlineStr">
        <is>
          <t>Standard-4</t>
        </is>
      </c>
      <c r="F8770" t="n">
        <v>4</v>
      </c>
      <c r="G8770" t="inlineStr">
        <is>
          <t>Finanzen &amp; Steuern</t>
        </is>
      </c>
      <c r="H8770" t="inlineStr">
        <is>
          <t>Q04872</t>
        </is>
      </c>
      <c r="I8770" t="inlineStr">
        <is>
          <t>de</t>
        </is>
      </c>
      <c r="J8770" t="b">
        <v>1</v>
      </c>
      <c r="K8770" t="inlineStr">
        <is>
          <t>e57e5be985304e660187418cafd2ad2b</t>
        </is>
      </c>
      <c r="L8770" t="inlineStr">
        <is>
          <t>e57e5be985304e660187418cafd2ad2b</t>
        </is>
      </c>
      <c r="M8770" t="n">
        <v>792</v>
      </c>
      <c r="N8770" t="n">
        <v>792</v>
      </c>
    </row>
    <row r="8771">
      <c r="A8771" t="n">
        <v>80</v>
      </c>
      <c r="B8771" t="n">
        <v>2015</v>
      </c>
      <c r="C8771" t="n">
        <v>1262</v>
      </c>
      <c r="D8771" t="inlineStr">
        <is>
          <t>Eine kantonale Volksinitiative will Anzahl und Höhe von Gebühren zukünftig vom Stimmvolk bewilligen lassen. Begrüssen Sie dies?</t>
        </is>
      </c>
      <c r="E8771" t="inlineStr">
        <is>
          <t>Standard-4</t>
        </is>
      </c>
      <c r="F8771" t="n">
        <v>4</v>
      </c>
      <c r="G8771" t="inlineStr">
        <is>
          <t>Finanzen &amp; Steuern</t>
        </is>
      </c>
      <c r="H8771" t="inlineStr">
        <is>
          <t>Q08894</t>
        </is>
      </c>
      <c r="I8771" t="inlineStr">
        <is>
          <t>de</t>
        </is>
      </c>
      <c r="J8771" t="b">
        <v>1</v>
      </c>
      <c r="K8771" t="inlineStr">
        <is>
          <t>e57e5be985304e660187418cafd2ad2b</t>
        </is>
      </c>
      <c r="L8771" t="inlineStr">
        <is>
          <t>e57e5be985304e660187418cafd2ad2b</t>
        </is>
      </c>
      <c r="M8771" t="n">
        <v>792</v>
      </c>
      <c r="N8771" t="n">
        <v>792</v>
      </c>
    </row>
    <row r="8773">
      <c r="A8773" s="1">
        <f>== Cluster 791 – 2 Fragen – alle Fragen identisch ===</f>
        <v/>
      </c>
      <c r="B8773" s="1" t="n"/>
      <c r="C8773" s="1" t="n"/>
      <c r="D8773" s="1" t="n"/>
      <c r="E8773" s="1" t="n"/>
      <c r="F8773" s="1" t="n"/>
      <c r="G8773" s="1" t="n"/>
      <c r="H8773" s="1" t="n"/>
      <c r="I8773" s="1" t="n"/>
      <c r="J8773" s="1" t="n"/>
      <c r="K8773" s="1" t="n"/>
      <c r="L8773" s="1" t="n"/>
      <c r="M8773" s="1" t="n"/>
      <c r="N8773" s="1" t="n"/>
    </row>
    <row r="8774">
      <c r="A8774" t="inlineStr">
        <is>
          <t>ID_Wahl</t>
        </is>
      </c>
      <c r="B8774" t="inlineStr">
        <is>
          <t>Datum</t>
        </is>
      </c>
      <c r="C8774" t="inlineStr">
        <is>
          <t>Frage_ID</t>
        </is>
      </c>
      <c r="D8774" t="inlineStr">
        <is>
          <t>Frage_Text</t>
        </is>
      </c>
      <c r="E8774" t="inlineStr">
        <is>
          <t>Frage_Typ</t>
        </is>
      </c>
      <c r="F8774" t="inlineStr">
        <is>
          <t>Bereich_ID</t>
        </is>
      </c>
      <c r="G8774" t="inlineStr">
        <is>
          <t>Bereich</t>
        </is>
      </c>
      <c r="H8774" t="inlineStr">
        <is>
          <t>ID_gesamt</t>
        </is>
      </c>
      <c r="I8774" t="inlineStr">
        <is>
          <t>Sprache</t>
        </is>
      </c>
      <c r="J8774" t="inlineStr">
        <is>
          <t>Duplikat</t>
        </is>
      </c>
      <c r="K8774" t="inlineStr">
        <is>
          <t>Frage_Hash</t>
        </is>
      </c>
      <c r="L8774" t="inlineStr">
        <is>
          <t>Duplikat_Gruppe</t>
        </is>
      </c>
      <c r="M8774" t="inlineStr">
        <is>
          <t>Cluster_Duplikate</t>
        </is>
      </c>
      <c r="N8774" t="inlineStr">
        <is>
          <t>Cluster_Final</t>
        </is>
      </c>
    </row>
    <row r="8775">
      <c r="A8775" t="n">
        <v>80</v>
      </c>
      <c r="B8775" t="n">
        <v>2015</v>
      </c>
      <c r="C8775" t="n">
        <v>1259</v>
      </c>
      <c r="D8775" t="inlineStr">
        <is>
          <t>Soll das Bankgeheimnis gegenüber schweizerischen Steuerbehörden aufgehoben werden?</t>
        </is>
      </c>
      <c r="E8775" t="inlineStr">
        <is>
          <t>Standard-4</t>
        </is>
      </c>
      <c r="F8775" t="n">
        <v>4</v>
      </c>
      <c r="G8775" t="inlineStr">
        <is>
          <t>Finanzen &amp; Steuern</t>
        </is>
      </c>
      <c r="H8775" t="inlineStr">
        <is>
          <t>Q04871</t>
        </is>
      </c>
      <c r="I8775" t="inlineStr">
        <is>
          <t>de</t>
        </is>
      </c>
      <c r="J8775" t="b">
        <v>1</v>
      </c>
      <c r="K8775" t="inlineStr">
        <is>
          <t>196a717dd0b5537cd495221a22aba254</t>
        </is>
      </c>
      <c r="L8775" t="inlineStr">
        <is>
          <t>196a717dd0b5537cd495221a22aba254</t>
        </is>
      </c>
      <c r="M8775" t="n">
        <v>791</v>
      </c>
      <c r="N8775" t="n">
        <v>791</v>
      </c>
    </row>
    <row r="8776">
      <c r="A8776" t="n">
        <v>80</v>
      </c>
      <c r="B8776" t="n">
        <v>2015</v>
      </c>
      <c r="C8776" t="n">
        <v>1259</v>
      </c>
      <c r="D8776" t="inlineStr">
        <is>
          <t>Soll das Bankgeheimnis gegenüber schweizerischen Steuerbehörden aufgehoben werden?</t>
        </is>
      </c>
      <c r="E8776" t="inlineStr">
        <is>
          <t>Standard-4</t>
        </is>
      </c>
      <c r="F8776" t="n">
        <v>4</v>
      </c>
      <c r="G8776" t="inlineStr">
        <is>
          <t>Finanzen &amp; Steuern</t>
        </is>
      </c>
      <c r="H8776" t="inlineStr">
        <is>
          <t>Q08893</t>
        </is>
      </c>
      <c r="I8776" t="inlineStr">
        <is>
          <t>de</t>
        </is>
      </c>
      <c r="J8776" t="b">
        <v>1</v>
      </c>
      <c r="K8776" t="inlineStr">
        <is>
          <t>196a717dd0b5537cd495221a22aba254</t>
        </is>
      </c>
      <c r="L8776" t="inlineStr">
        <is>
          <t>196a717dd0b5537cd495221a22aba254</t>
        </is>
      </c>
      <c r="M8776" t="n">
        <v>791</v>
      </c>
      <c r="N8776" t="n">
        <v>791</v>
      </c>
    </row>
    <row r="8778">
      <c r="A8778" s="1">
        <f>== Cluster 790 – 2 Fragen – alle Fragen identisch ===</f>
        <v/>
      </c>
      <c r="B8778" s="1" t="n"/>
      <c r="C8778" s="1" t="n"/>
      <c r="D8778" s="1" t="n"/>
      <c r="E8778" s="1" t="n"/>
      <c r="F8778" s="1" t="n"/>
      <c r="G8778" s="1" t="n"/>
      <c r="H8778" s="1" t="n"/>
      <c r="I8778" s="1" t="n"/>
      <c r="J8778" s="1" t="n"/>
      <c r="K8778" s="1" t="n"/>
      <c r="L8778" s="1" t="n"/>
      <c r="M8778" s="1" t="n"/>
      <c r="N8778" s="1" t="n"/>
    </row>
    <row r="8779">
      <c r="A8779" t="inlineStr">
        <is>
          <t>ID_Wahl</t>
        </is>
      </c>
      <c r="B8779" t="inlineStr">
        <is>
          <t>Datum</t>
        </is>
      </c>
      <c r="C8779" t="inlineStr">
        <is>
          <t>Frage_ID</t>
        </is>
      </c>
      <c r="D8779" t="inlineStr">
        <is>
          <t>Frage_Text</t>
        </is>
      </c>
      <c r="E8779" t="inlineStr">
        <is>
          <t>Frage_Typ</t>
        </is>
      </c>
      <c r="F8779" t="inlineStr">
        <is>
          <t>Bereich_ID</t>
        </is>
      </c>
      <c r="G8779" t="inlineStr">
        <is>
          <t>Bereich</t>
        </is>
      </c>
      <c r="H8779" t="inlineStr">
        <is>
          <t>ID_gesamt</t>
        </is>
      </c>
      <c r="I8779" t="inlineStr">
        <is>
          <t>Sprache</t>
        </is>
      </c>
      <c r="J8779" t="inlineStr">
        <is>
          <t>Duplikat</t>
        </is>
      </c>
      <c r="K8779" t="inlineStr">
        <is>
          <t>Frage_Hash</t>
        </is>
      </c>
      <c r="L8779" t="inlineStr">
        <is>
          <t>Duplikat_Gruppe</t>
        </is>
      </c>
      <c r="M8779" t="inlineStr">
        <is>
          <t>Cluster_Duplikate</t>
        </is>
      </c>
      <c r="N8779" t="inlineStr">
        <is>
          <t>Cluster_Final</t>
        </is>
      </c>
    </row>
    <row r="8780">
      <c r="A8780" t="n">
        <v>80</v>
      </c>
      <c r="B8780" t="n">
        <v>2015</v>
      </c>
      <c r="C8780" t="n">
        <v>1241</v>
      </c>
      <c r="D8780" t="inlineStr">
        <is>
          <t>Würden Sie es begrüssen, wenn die Volksschulen eigene Vorbereitungskurse für die Aufnahmeprüfung ans Gymnasium anbieten müssten?</t>
        </is>
      </c>
      <c r="E8780" t="inlineStr">
        <is>
          <t>Standard-4</t>
        </is>
      </c>
      <c r="F8780" t="n">
        <v>2</v>
      </c>
      <c r="G8780" t="inlineStr">
        <is>
          <t>Bildung</t>
        </is>
      </c>
      <c r="H8780" t="inlineStr">
        <is>
          <t>Q04870</t>
        </is>
      </c>
      <c r="I8780" t="inlineStr">
        <is>
          <t>de</t>
        </is>
      </c>
      <c r="J8780" t="b">
        <v>1</v>
      </c>
      <c r="K8780" t="inlineStr">
        <is>
          <t>ce7732022f1a57c3923e9fc820de845d</t>
        </is>
      </c>
      <c r="L8780" t="inlineStr">
        <is>
          <t>ce7732022f1a57c3923e9fc820de845d</t>
        </is>
      </c>
      <c r="M8780" t="n">
        <v>790</v>
      </c>
      <c r="N8780" t="n">
        <v>790</v>
      </c>
    </row>
    <row r="8781">
      <c r="A8781" t="n">
        <v>80</v>
      </c>
      <c r="B8781" t="n">
        <v>2015</v>
      </c>
      <c r="C8781" t="n">
        <v>1241</v>
      </c>
      <c r="D8781" t="inlineStr">
        <is>
          <t>Würden Sie es begrüssen, wenn die Volksschulen eigene Vorbereitungskurse für die Aufnahmeprüfung ans Gymnasium anbieten müssten?</t>
        </is>
      </c>
      <c r="E8781" t="inlineStr">
        <is>
          <t>Standard-4</t>
        </is>
      </c>
      <c r="F8781" t="n">
        <v>2</v>
      </c>
      <c r="G8781" t="inlineStr">
        <is>
          <t>Bildung</t>
        </is>
      </c>
      <c r="H8781" t="inlineStr">
        <is>
          <t>Q08892</t>
        </is>
      </c>
      <c r="I8781" t="inlineStr">
        <is>
          <t>de</t>
        </is>
      </c>
      <c r="J8781" t="b">
        <v>1</v>
      </c>
      <c r="K8781" t="inlineStr">
        <is>
          <t>ce7732022f1a57c3923e9fc820de845d</t>
        </is>
      </c>
      <c r="L8781" t="inlineStr">
        <is>
          <t>ce7732022f1a57c3923e9fc820de845d</t>
        </is>
      </c>
      <c r="M8781" t="n">
        <v>790</v>
      </c>
      <c r="N8781" t="n">
        <v>790</v>
      </c>
    </row>
    <row r="8783">
      <c r="A8783" s="1">
        <f>== Cluster 789 – 2 Fragen – alle Fragen identisch ===</f>
        <v/>
      </c>
      <c r="B8783" s="1" t="n"/>
      <c r="C8783" s="1" t="n"/>
      <c r="D8783" s="1" t="n"/>
      <c r="E8783" s="1" t="n"/>
      <c r="F8783" s="1" t="n"/>
      <c r="G8783" s="1" t="n"/>
      <c r="H8783" s="1" t="n"/>
      <c r="I8783" s="1" t="n"/>
      <c r="J8783" s="1" t="n"/>
      <c r="K8783" s="1" t="n"/>
      <c r="L8783" s="1" t="n"/>
      <c r="M8783" s="1" t="n"/>
      <c r="N8783" s="1" t="n"/>
    </row>
    <row r="8784">
      <c r="A8784" t="inlineStr">
        <is>
          <t>ID_Wahl</t>
        </is>
      </c>
      <c r="B8784" t="inlineStr">
        <is>
          <t>Datum</t>
        </is>
      </c>
      <c r="C8784" t="inlineStr">
        <is>
          <t>Frage_ID</t>
        </is>
      </c>
      <c r="D8784" t="inlineStr">
        <is>
          <t>Frage_Text</t>
        </is>
      </c>
      <c r="E8784" t="inlineStr">
        <is>
          <t>Frage_Typ</t>
        </is>
      </c>
      <c r="F8784" t="inlineStr">
        <is>
          <t>Bereich_ID</t>
        </is>
      </c>
      <c r="G8784" t="inlineStr">
        <is>
          <t>Bereich</t>
        </is>
      </c>
      <c r="H8784" t="inlineStr">
        <is>
          <t>ID_gesamt</t>
        </is>
      </c>
      <c r="I8784" t="inlineStr">
        <is>
          <t>Sprache</t>
        </is>
      </c>
      <c r="J8784" t="inlineStr">
        <is>
          <t>Duplikat</t>
        </is>
      </c>
      <c r="K8784" t="inlineStr">
        <is>
          <t>Frage_Hash</t>
        </is>
      </c>
      <c r="L8784" t="inlineStr">
        <is>
          <t>Duplikat_Gruppe</t>
        </is>
      </c>
      <c r="M8784" t="inlineStr">
        <is>
          <t>Cluster_Duplikate</t>
        </is>
      </c>
      <c r="N8784" t="inlineStr">
        <is>
          <t>Cluster_Final</t>
        </is>
      </c>
    </row>
    <row r="8785">
      <c r="A8785" t="n">
        <v>80</v>
      </c>
      <c r="B8785" t="n">
        <v>2015</v>
      </c>
      <c r="C8785" t="n">
        <v>1240</v>
      </c>
      <c r="D8785" t="inlineStr">
        <is>
          <t>Heute werden in der Primarschule zwei Fremdsprachen unterrichtet: Englisch ab der 3. und Französisch ab der 5. Klasse. Würden Sie eine Rückkehr zum Modell mit nur einer Fremdsprache auf der Primarstufe begrüssen?</t>
        </is>
      </c>
      <c r="E8785" t="inlineStr">
        <is>
          <t>Standard-4</t>
        </is>
      </c>
      <c r="F8785" t="n">
        <v>2</v>
      </c>
      <c r="G8785" t="inlineStr">
        <is>
          <t>Bildung</t>
        </is>
      </c>
      <c r="H8785" t="inlineStr">
        <is>
          <t>Q04869</t>
        </is>
      </c>
      <c r="I8785" t="inlineStr">
        <is>
          <t>de</t>
        </is>
      </c>
      <c r="J8785" t="b">
        <v>1</v>
      </c>
      <c r="K8785" t="inlineStr">
        <is>
          <t>2e670eb339e7ef5bded16dc8b2b5d6c8</t>
        </is>
      </c>
      <c r="L8785" t="inlineStr">
        <is>
          <t>2e670eb339e7ef5bded16dc8b2b5d6c8</t>
        </is>
      </c>
      <c r="M8785" t="n">
        <v>789</v>
      </c>
      <c r="N8785" t="n">
        <v>789</v>
      </c>
    </row>
    <row r="8786">
      <c r="A8786" t="n">
        <v>80</v>
      </c>
      <c r="B8786" t="n">
        <v>2015</v>
      </c>
      <c r="C8786" t="n">
        <v>1240</v>
      </c>
      <c r="D8786" t="inlineStr">
        <is>
          <t>Heute werden in der Primarschule zwei Fremdsprachen unterrichtet: Englisch ab der 3. und Französisch ab der 5. Klasse. Würden Sie eine Rückkehr zum Modell mit nur einer Fremdsprache auf der Primarstufe begrüssen?</t>
        </is>
      </c>
      <c r="E8786" t="inlineStr">
        <is>
          <t>Standard-4</t>
        </is>
      </c>
      <c r="F8786" t="n">
        <v>2</v>
      </c>
      <c r="G8786" t="inlineStr">
        <is>
          <t>Bildung</t>
        </is>
      </c>
      <c r="H8786" t="inlineStr">
        <is>
          <t>Q08891</t>
        </is>
      </c>
      <c r="I8786" t="inlineStr">
        <is>
          <t>de</t>
        </is>
      </c>
      <c r="J8786" t="b">
        <v>1</v>
      </c>
      <c r="K8786" t="inlineStr">
        <is>
          <t>2e670eb339e7ef5bded16dc8b2b5d6c8</t>
        </is>
      </c>
      <c r="L8786" t="inlineStr">
        <is>
          <t>2e670eb339e7ef5bded16dc8b2b5d6c8</t>
        </is>
      </c>
      <c r="M8786" t="n">
        <v>789</v>
      </c>
      <c r="N8786" t="n">
        <v>789</v>
      </c>
    </row>
    <row r="8788">
      <c r="A8788" s="1">
        <f>== Cluster 788 – 2 Fragen – alle Fragen identisch ===</f>
        <v/>
      </c>
      <c r="B8788" s="1" t="n"/>
      <c r="C8788" s="1" t="n"/>
      <c r="D8788" s="1" t="n"/>
      <c r="E8788" s="1" t="n"/>
      <c r="F8788" s="1" t="n"/>
      <c r="G8788" s="1" t="n"/>
      <c r="H8788" s="1" t="n"/>
      <c r="I8788" s="1" t="n"/>
      <c r="J8788" s="1" t="n"/>
      <c r="K8788" s="1" t="n"/>
      <c r="L8788" s="1" t="n"/>
      <c r="M8788" s="1" t="n"/>
      <c r="N8788" s="1" t="n"/>
    </row>
    <row r="8789">
      <c r="A8789" t="inlineStr">
        <is>
          <t>ID_Wahl</t>
        </is>
      </c>
      <c r="B8789" t="inlineStr">
        <is>
          <t>Datum</t>
        </is>
      </c>
      <c r="C8789" t="inlineStr">
        <is>
          <t>Frage_ID</t>
        </is>
      </c>
      <c r="D8789" t="inlineStr">
        <is>
          <t>Frage_Text</t>
        </is>
      </c>
      <c r="E8789" t="inlineStr">
        <is>
          <t>Frage_Typ</t>
        </is>
      </c>
      <c r="F8789" t="inlineStr">
        <is>
          <t>Bereich_ID</t>
        </is>
      </c>
      <c r="G8789" t="inlineStr">
        <is>
          <t>Bereich</t>
        </is>
      </c>
      <c r="H8789" t="inlineStr">
        <is>
          <t>ID_gesamt</t>
        </is>
      </c>
      <c r="I8789" t="inlineStr">
        <is>
          <t>Sprache</t>
        </is>
      </c>
      <c r="J8789" t="inlineStr">
        <is>
          <t>Duplikat</t>
        </is>
      </c>
      <c r="K8789" t="inlineStr">
        <is>
          <t>Frage_Hash</t>
        </is>
      </c>
      <c r="L8789" t="inlineStr">
        <is>
          <t>Duplikat_Gruppe</t>
        </is>
      </c>
      <c r="M8789" t="inlineStr">
        <is>
          <t>Cluster_Duplikate</t>
        </is>
      </c>
      <c r="N8789" t="inlineStr">
        <is>
          <t>Cluster_Final</t>
        </is>
      </c>
    </row>
    <row r="8790">
      <c r="A8790" t="n">
        <v>80</v>
      </c>
      <c r="B8790" t="n">
        <v>2015</v>
      </c>
      <c r="C8790" t="n">
        <v>1242</v>
      </c>
      <c r="D8790" t="inlineStr">
        <is>
          <t>Eine kantonale Volksinitiative verlangt, dass der Besuch kantonaler Bildungseinrichtungen (z.B. Uni oder Fachhochschulen) für Einwohner/innen des Kantons Zürich kostenlos werden. Befürworten Sie dieses Anliegen?</t>
        </is>
      </c>
      <c r="E8790" t="inlineStr">
        <is>
          <t>Standard-4</t>
        </is>
      </c>
      <c r="F8790" t="n">
        <v>2</v>
      </c>
      <c r="G8790" t="inlineStr">
        <is>
          <t>Bildung</t>
        </is>
      </c>
      <c r="H8790" t="inlineStr">
        <is>
          <t>Q04866</t>
        </is>
      </c>
      <c r="I8790" t="inlineStr">
        <is>
          <t>de</t>
        </is>
      </c>
      <c r="J8790" t="b">
        <v>1</v>
      </c>
      <c r="K8790" t="inlineStr">
        <is>
          <t>ea19b7fc3134e5273c0f16d8ee6653fc</t>
        </is>
      </c>
      <c r="L8790" t="inlineStr">
        <is>
          <t>ea19b7fc3134e5273c0f16d8ee6653fc</t>
        </is>
      </c>
      <c r="M8790" t="n">
        <v>788</v>
      </c>
      <c r="N8790" t="n">
        <v>788</v>
      </c>
    </row>
    <row r="8791">
      <c r="A8791" t="n">
        <v>80</v>
      </c>
      <c r="B8791" t="n">
        <v>2015</v>
      </c>
      <c r="C8791" t="n">
        <v>1242</v>
      </c>
      <c r="D8791" t="inlineStr">
        <is>
          <t>Eine kantonale Volksinitiative verlangt, dass der Besuch kantonaler Bildungseinrichtungen (z.B. Uni oder Fachhochschulen) für Einwohner/innen des Kantons Zürich kostenlos werden. Befürworten Sie dieses Anliegen?</t>
        </is>
      </c>
      <c r="E8791" t="inlineStr">
        <is>
          <t>Standard-4</t>
        </is>
      </c>
      <c r="F8791" t="n">
        <v>2</v>
      </c>
      <c r="G8791" t="inlineStr">
        <is>
          <t>Bildung</t>
        </is>
      </c>
      <c r="H8791" t="inlineStr">
        <is>
          <t>Q08888</t>
        </is>
      </c>
      <c r="I8791" t="inlineStr">
        <is>
          <t>de</t>
        </is>
      </c>
      <c r="J8791" t="b">
        <v>1</v>
      </c>
      <c r="K8791" t="inlineStr">
        <is>
          <t>ea19b7fc3134e5273c0f16d8ee6653fc</t>
        </is>
      </c>
      <c r="L8791" t="inlineStr">
        <is>
          <t>ea19b7fc3134e5273c0f16d8ee6653fc</t>
        </is>
      </c>
      <c r="M8791" t="n">
        <v>788</v>
      </c>
      <c r="N8791" t="n">
        <v>788</v>
      </c>
    </row>
    <row r="8793">
      <c r="A8793" s="1">
        <f>== Cluster 787 – 2 Fragen – alle Fragen identisch ===</f>
        <v/>
      </c>
      <c r="B8793" s="1" t="n"/>
      <c r="C8793" s="1" t="n"/>
      <c r="D8793" s="1" t="n"/>
      <c r="E8793" s="1" t="n"/>
      <c r="F8793" s="1" t="n"/>
      <c r="G8793" s="1" t="n"/>
      <c r="H8793" s="1" t="n"/>
      <c r="I8793" s="1" t="n"/>
      <c r="J8793" s="1" t="n"/>
      <c r="K8793" s="1" t="n"/>
      <c r="L8793" s="1" t="n"/>
      <c r="M8793" s="1" t="n"/>
      <c r="N8793" s="1" t="n"/>
    </row>
    <row r="8794">
      <c r="A8794" t="inlineStr">
        <is>
          <t>ID_Wahl</t>
        </is>
      </c>
      <c r="B8794" t="inlineStr">
        <is>
          <t>Datum</t>
        </is>
      </c>
      <c r="C8794" t="inlineStr">
        <is>
          <t>Frage_ID</t>
        </is>
      </c>
      <c r="D8794" t="inlineStr">
        <is>
          <t>Frage_Text</t>
        </is>
      </c>
      <c r="E8794" t="inlineStr">
        <is>
          <t>Frage_Typ</t>
        </is>
      </c>
      <c r="F8794" t="inlineStr">
        <is>
          <t>Bereich_ID</t>
        </is>
      </c>
      <c r="G8794" t="inlineStr">
        <is>
          <t>Bereich</t>
        </is>
      </c>
      <c r="H8794" t="inlineStr">
        <is>
          <t>ID_gesamt</t>
        </is>
      </c>
      <c r="I8794" t="inlineStr">
        <is>
          <t>Sprache</t>
        </is>
      </c>
      <c r="J8794" t="inlineStr">
        <is>
          <t>Duplikat</t>
        </is>
      </c>
      <c r="K8794" t="inlineStr">
        <is>
          <t>Frage_Hash</t>
        </is>
      </c>
      <c r="L8794" t="inlineStr">
        <is>
          <t>Duplikat_Gruppe</t>
        </is>
      </c>
      <c r="M8794" t="inlineStr">
        <is>
          <t>Cluster_Duplikate</t>
        </is>
      </c>
      <c r="N8794" t="inlineStr">
        <is>
          <t>Cluster_Final</t>
        </is>
      </c>
    </row>
    <row r="8795">
      <c r="A8795" t="n">
        <v>95</v>
      </c>
      <c r="B8795" t="n">
        <v>2015</v>
      </c>
      <c r="C8795" t="n">
        <v>1470</v>
      </c>
      <c r="D8795" t="inlineStr">
        <is>
          <t>Sollte sich die Regionalpolitik des Bundes künftig stärker auf die wirtschaftliche Förderung in Städten und Agglomerationen konzentrieren?</t>
        </is>
      </c>
      <c r="E8795" t="inlineStr">
        <is>
          <t>Standard-4</t>
        </is>
      </c>
      <c r="F8795" t="n">
        <v>15</v>
      </c>
      <c r="G8795" t="inlineStr">
        <is>
          <t>Wirtschaft &amp; Arbeit</t>
        </is>
      </c>
      <c r="H8795" t="inlineStr">
        <is>
          <t>Q04806</t>
        </is>
      </c>
      <c r="I8795" t="inlineStr">
        <is>
          <t>de</t>
        </is>
      </c>
      <c r="J8795" t="b">
        <v>1</v>
      </c>
      <c r="K8795" t="inlineStr">
        <is>
          <t>9add796321dc0a1d4b6c9016e31dca87</t>
        </is>
      </c>
      <c r="L8795" t="inlineStr">
        <is>
          <t>9add796321dc0a1d4b6c9016e31dca87</t>
        </is>
      </c>
      <c r="M8795" t="n">
        <v>787</v>
      </c>
      <c r="N8795" t="n">
        <v>787</v>
      </c>
    </row>
    <row r="8796">
      <c r="A8796" t="n">
        <v>95</v>
      </c>
      <c r="B8796" t="n">
        <v>2015</v>
      </c>
      <c r="C8796" t="n">
        <v>1470</v>
      </c>
      <c r="D8796" t="inlineStr">
        <is>
          <t>Sollte sich die Regionalpolitik des Bundes künftig stärker auf die wirtschaftliche Förderung in Städten und Agglomerationen konzentrieren?</t>
        </is>
      </c>
      <c r="E8796" t="inlineStr">
        <is>
          <t>Standard-4</t>
        </is>
      </c>
      <c r="F8796" t="n">
        <v>15</v>
      </c>
      <c r="G8796" t="inlineStr">
        <is>
          <t>Wirtschaft &amp; Arbeit</t>
        </is>
      </c>
      <c r="H8796" t="inlineStr">
        <is>
          <t>Q07587</t>
        </is>
      </c>
      <c r="I8796" t="inlineStr">
        <is>
          <t>de</t>
        </is>
      </c>
      <c r="J8796" t="b">
        <v>1</v>
      </c>
      <c r="K8796" t="inlineStr">
        <is>
          <t>9add796321dc0a1d4b6c9016e31dca87</t>
        </is>
      </c>
      <c r="L8796" t="inlineStr">
        <is>
          <t>9add796321dc0a1d4b6c9016e31dca87</t>
        </is>
      </c>
      <c r="M8796" t="n">
        <v>787</v>
      </c>
      <c r="N8796" t="n">
        <v>787</v>
      </c>
    </row>
    <row r="8798">
      <c r="A8798" s="1">
        <f>== Cluster 783 – 2 Fragen – alle Fragen identisch ===</f>
        <v/>
      </c>
      <c r="B8798" s="1" t="n"/>
      <c r="C8798" s="1" t="n"/>
      <c r="D8798" s="1" t="n"/>
      <c r="E8798" s="1" t="n"/>
      <c r="F8798" s="1" t="n"/>
      <c r="G8798" s="1" t="n"/>
      <c r="H8798" s="1" t="n"/>
      <c r="I8798" s="1" t="n"/>
      <c r="J8798" s="1" t="n"/>
      <c r="K8798" s="1" t="n"/>
      <c r="L8798" s="1" t="n"/>
      <c r="M8798" s="1" t="n"/>
      <c r="N8798" s="1" t="n"/>
    </row>
    <row r="8799">
      <c r="A8799" t="inlineStr">
        <is>
          <t>ID_Wahl</t>
        </is>
      </c>
      <c r="B8799" t="inlineStr">
        <is>
          <t>Datum</t>
        </is>
      </c>
      <c r="C8799" t="inlineStr">
        <is>
          <t>Frage_ID</t>
        </is>
      </c>
      <c r="D8799" t="inlineStr">
        <is>
          <t>Frage_Text</t>
        </is>
      </c>
      <c r="E8799" t="inlineStr">
        <is>
          <t>Frage_Typ</t>
        </is>
      </c>
      <c r="F8799" t="inlineStr">
        <is>
          <t>Bereich_ID</t>
        </is>
      </c>
      <c r="G8799" t="inlineStr">
        <is>
          <t>Bereich</t>
        </is>
      </c>
      <c r="H8799" t="inlineStr">
        <is>
          <t>ID_gesamt</t>
        </is>
      </c>
      <c r="I8799" t="inlineStr">
        <is>
          <t>Sprache</t>
        </is>
      </c>
      <c r="J8799" t="inlineStr">
        <is>
          <t>Duplikat</t>
        </is>
      </c>
      <c r="K8799" t="inlineStr">
        <is>
          <t>Frage_Hash</t>
        </is>
      </c>
      <c r="L8799" t="inlineStr">
        <is>
          <t>Duplikat_Gruppe</t>
        </is>
      </c>
      <c r="M8799" t="inlineStr">
        <is>
          <t>Cluster_Duplikate</t>
        </is>
      </c>
      <c r="N8799" t="inlineStr">
        <is>
          <t>Cluster_Final</t>
        </is>
      </c>
    </row>
    <row r="8800">
      <c r="A8800" t="n">
        <v>95</v>
      </c>
      <c r="B8800" t="n">
        <v>2015</v>
      </c>
      <c r="C8800" t="n">
        <v>1481</v>
      </c>
      <c r="D8800" t="inlineStr">
        <is>
          <t>Im Hinblick auf die Sanierung des Gotthardstrassentunnels hat das Parlament den Bau einer zweiten Röhre beschlossen. Befürworten Sie dies?</t>
        </is>
      </c>
      <c r="E8800" t="inlineStr">
        <is>
          <t>Standard-4</t>
        </is>
      </c>
      <c r="F8800" t="n">
        <v>14</v>
      </c>
      <c r="G8800" t="inlineStr">
        <is>
          <t>Verkehr</t>
        </is>
      </c>
      <c r="H8800" t="inlineStr">
        <is>
          <t>Q04801</t>
        </is>
      </c>
      <c r="I8800" t="inlineStr">
        <is>
          <t>de</t>
        </is>
      </c>
      <c r="J8800" t="b">
        <v>1</v>
      </c>
      <c r="K8800" t="inlineStr">
        <is>
          <t>6a14bf93fcf6e97821d5959754761dae</t>
        </is>
      </c>
      <c r="L8800" t="inlineStr">
        <is>
          <t>6a14bf93fcf6e97821d5959754761dae</t>
        </is>
      </c>
      <c r="M8800" t="n">
        <v>783</v>
      </c>
      <c r="N8800" t="n">
        <v>783</v>
      </c>
    </row>
    <row r="8801">
      <c r="A8801" t="n">
        <v>95</v>
      </c>
      <c r="B8801" t="n">
        <v>2015</v>
      </c>
      <c r="C8801" t="n">
        <v>1481</v>
      </c>
      <c r="D8801" t="inlineStr">
        <is>
          <t>Im Hinblick auf die Sanierung des Gotthardstrassentunnels hat das Parlament den Bau einer zweiten Röhre beschlossen. Befürworten Sie dies?</t>
        </is>
      </c>
      <c r="E8801" t="inlineStr">
        <is>
          <t>Standard-4</t>
        </is>
      </c>
      <c r="F8801" t="n">
        <v>14</v>
      </c>
      <c r="G8801" t="inlineStr">
        <is>
          <t>Verkehr</t>
        </is>
      </c>
      <c r="H8801" t="inlineStr">
        <is>
          <t>Q07581</t>
        </is>
      </c>
      <c r="I8801" t="inlineStr">
        <is>
          <t>de</t>
        </is>
      </c>
      <c r="J8801" t="b">
        <v>1</v>
      </c>
      <c r="K8801" t="inlineStr">
        <is>
          <t>6a14bf93fcf6e97821d5959754761dae</t>
        </is>
      </c>
      <c r="L8801" t="inlineStr">
        <is>
          <t>6a14bf93fcf6e97821d5959754761dae</t>
        </is>
      </c>
      <c r="M8801" t="n">
        <v>783</v>
      </c>
      <c r="N8801" t="n">
        <v>783</v>
      </c>
    </row>
    <row r="8803">
      <c r="A8803" s="1">
        <f>== Cluster 781 – 2 Fragen – alle Fragen identisch ===</f>
        <v/>
      </c>
      <c r="B8803" s="1" t="n"/>
      <c r="C8803" s="1" t="n"/>
      <c r="D8803" s="1" t="n"/>
      <c r="E8803" s="1" t="n"/>
      <c r="F8803" s="1" t="n"/>
      <c r="G8803" s="1" t="n"/>
      <c r="H8803" s="1" t="n"/>
      <c r="I8803" s="1" t="n"/>
      <c r="J8803" s="1" t="n"/>
      <c r="K8803" s="1" t="n"/>
      <c r="L8803" s="1" t="n"/>
      <c r="M8803" s="1" t="n"/>
      <c r="N8803" s="1" t="n"/>
    </row>
    <row r="8804">
      <c r="A8804" t="inlineStr">
        <is>
          <t>ID_Wahl</t>
        </is>
      </c>
      <c r="B8804" t="inlineStr">
        <is>
          <t>Datum</t>
        </is>
      </c>
      <c r="C8804" t="inlineStr">
        <is>
          <t>Frage_ID</t>
        </is>
      </c>
      <c r="D8804" t="inlineStr">
        <is>
          <t>Frage_Text</t>
        </is>
      </c>
      <c r="E8804" t="inlineStr">
        <is>
          <t>Frage_Typ</t>
        </is>
      </c>
      <c r="F8804" t="inlineStr">
        <is>
          <t>Bereich_ID</t>
        </is>
      </c>
      <c r="G8804" t="inlineStr">
        <is>
          <t>Bereich</t>
        </is>
      </c>
      <c r="H8804" t="inlineStr">
        <is>
          <t>ID_gesamt</t>
        </is>
      </c>
      <c r="I8804" t="inlineStr">
        <is>
          <t>Sprache</t>
        </is>
      </c>
      <c r="J8804" t="inlineStr">
        <is>
          <t>Duplikat</t>
        </is>
      </c>
      <c r="K8804" t="inlineStr">
        <is>
          <t>Frage_Hash</t>
        </is>
      </c>
      <c r="L8804" t="inlineStr">
        <is>
          <t>Duplikat_Gruppe</t>
        </is>
      </c>
      <c r="M8804" t="inlineStr">
        <is>
          <t>Cluster_Duplikate</t>
        </is>
      </c>
      <c r="N8804" t="inlineStr">
        <is>
          <t>Cluster_Final</t>
        </is>
      </c>
    </row>
    <row r="8805">
      <c r="A8805" t="n">
        <v>95</v>
      </c>
      <c r="B8805" t="n">
        <v>2015</v>
      </c>
      <c r="C8805" t="n">
        <v>1480</v>
      </c>
      <c r="D8805" t="inlineStr">
        <is>
          <t>Befürworten Sie ein Verbot der Nutzung von Gebirgslandeplätzen für rein touristische Helikopterflüge (z.B. Heliskiing)?</t>
        </is>
      </c>
      <c r="E8805" t="inlineStr">
        <is>
          <t>Standard-4</t>
        </is>
      </c>
      <c r="F8805" t="n">
        <v>13</v>
      </c>
      <c r="G8805" t="inlineStr">
        <is>
          <t>Umweltschutz &amp; Landwirtschaft</t>
        </is>
      </c>
      <c r="H8805" t="inlineStr">
        <is>
          <t>Q04797</t>
        </is>
      </c>
      <c r="I8805" t="inlineStr">
        <is>
          <t>de</t>
        </is>
      </c>
      <c r="J8805" t="b">
        <v>1</v>
      </c>
      <c r="K8805" t="inlineStr">
        <is>
          <t>f759b5b6aee4c64d88cc4c654b196518</t>
        </is>
      </c>
      <c r="L8805" t="inlineStr">
        <is>
          <t>f759b5b6aee4c64d88cc4c654b196518</t>
        </is>
      </c>
      <c r="M8805" t="n">
        <v>781</v>
      </c>
      <c r="N8805" t="n">
        <v>781</v>
      </c>
    </row>
    <row r="8806">
      <c r="A8806" t="n">
        <v>95</v>
      </c>
      <c r="B8806" t="n">
        <v>2015</v>
      </c>
      <c r="C8806" t="n">
        <v>1480</v>
      </c>
      <c r="D8806" t="inlineStr">
        <is>
          <t>Befürworten Sie ein Verbot der Nutzung von Gebirgslandeplätzen für rein touristische Helikopterflüge (z.B. Heliskiing)?</t>
        </is>
      </c>
      <c r="E8806" t="inlineStr">
        <is>
          <t>Standard-4</t>
        </is>
      </c>
      <c r="F8806" t="n">
        <v>13</v>
      </c>
      <c r="G8806" t="inlineStr">
        <is>
          <t>Umweltschutz &amp; Landwirtschaft</t>
        </is>
      </c>
      <c r="H8806" t="inlineStr">
        <is>
          <t>Q07577</t>
        </is>
      </c>
      <c r="I8806" t="inlineStr">
        <is>
          <t>de</t>
        </is>
      </c>
      <c r="J8806" t="b">
        <v>1</v>
      </c>
      <c r="K8806" t="inlineStr">
        <is>
          <t>f759b5b6aee4c64d88cc4c654b196518</t>
        </is>
      </c>
      <c r="L8806" t="inlineStr">
        <is>
          <t>f759b5b6aee4c64d88cc4c654b196518</t>
        </is>
      </c>
      <c r="M8806" t="n">
        <v>781</v>
      </c>
      <c r="N8806" t="n">
        <v>781</v>
      </c>
    </row>
    <row r="8808">
      <c r="A8808" s="1">
        <f>== Cluster 778 – 2 Fragen – alle Fragen identisch ===</f>
        <v/>
      </c>
      <c r="B8808" s="1" t="n"/>
      <c r="C8808" s="1" t="n"/>
      <c r="D8808" s="1" t="n"/>
      <c r="E8808" s="1" t="n"/>
      <c r="F8808" s="1" t="n"/>
      <c r="G8808" s="1" t="n"/>
      <c r="H8808" s="1" t="n"/>
      <c r="I8808" s="1" t="n"/>
      <c r="J8808" s="1" t="n"/>
      <c r="K8808" s="1" t="n"/>
      <c r="L8808" s="1" t="n"/>
      <c r="M8808" s="1" t="n"/>
      <c r="N8808" s="1" t="n"/>
    </row>
    <row r="8809">
      <c r="A8809" t="inlineStr">
        <is>
          <t>ID_Wahl</t>
        </is>
      </c>
      <c r="B8809" t="inlineStr">
        <is>
          <t>Datum</t>
        </is>
      </c>
      <c r="C8809" t="inlineStr">
        <is>
          <t>Frage_ID</t>
        </is>
      </c>
      <c r="D8809" t="inlineStr">
        <is>
          <t>Frage_Text</t>
        </is>
      </c>
      <c r="E8809" t="inlineStr">
        <is>
          <t>Frage_Typ</t>
        </is>
      </c>
      <c r="F8809" t="inlineStr">
        <is>
          <t>Bereich_ID</t>
        </is>
      </c>
      <c r="G8809" t="inlineStr">
        <is>
          <t>Bereich</t>
        </is>
      </c>
      <c r="H8809" t="inlineStr">
        <is>
          <t>ID_gesamt</t>
        </is>
      </c>
      <c r="I8809" t="inlineStr">
        <is>
          <t>Sprache</t>
        </is>
      </c>
      <c r="J8809" t="inlineStr">
        <is>
          <t>Duplikat</t>
        </is>
      </c>
      <c r="K8809" t="inlineStr">
        <is>
          <t>Frage_Hash</t>
        </is>
      </c>
      <c r="L8809" t="inlineStr">
        <is>
          <t>Duplikat_Gruppe</t>
        </is>
      </c>
      <c r="M8809" t="inlineStr">
        <is>
          <t>Cluster_Duplikate</t>
        </is>
      </c>
      <c r="N8809" t="inlineStr">
        <is>
          <t>Cluster_Final</t>
        </is>
      </c>
    </row>
    <row r="8810">
      <c r="A8810" t="n">
        <v>95</v>
      </c>
      <c r="B8810" t="n">
        <v>2015</v>
      </c>
      <c r="C8810" t="n">
        <v>1478</v>
      </c>
      <c r="D8810" t="inlineStr">
        <is>
          <t>Soll das geltende Moratorium für gentechnisch veränderte Pflanzen und Tiere in der Schweizer Landwirtschaft über das Jahr 2017 hinaus verlängert werden?</t>
        </is>
      </c>
      <c r="E8810" t="inlineStr">
        <is>
          <t>Standard-4</t>
        </is>
      </c>
      <c r="F8810" t="n">
        <v>13</v>
      </c>
      <c r="G8810" t="inlineStr">
        <is>
          <t>Umweltschutz &amp; Landwirtschaft</t>
        </is>
      </c>
      <c r="H8810" t="inlineStr">
        <is>
          <t>Q04793</t>
        </is>
      </c>
      <c r="I8810" t="inlineStr">
        <is>
          <t>de</t>
        </is>
      </c>
      <c r="J8810" t="b">
        <v>1</v>
      </c>
      <c r="K8810" t="inlineStr">
        <is>
          <t>361232b69d3153da81bd0b52e775cd2f</t>
        </is>
      </c>
      <c r="L8810" t="inlineStr">
        <is>
          <t>361232b69d3153da81bd0b52e775cd2f</t>
        </is>
      </c>
      <c r="M8810" t="n">
        <v>778</v>
      </c>
      <c r="N8810" t="n">
        <v>778</v>
      </c>
    </row>
    <row r="8811">
      <c r="A8811" t="n">
        <v>95</v>
      </c>
      <c r="B8811" t="n">
        <v>2015</v>
      </c>
      <c r="C8811" t="n">
        <v>1478</v>
      </c>
      <c r="D8811" t="inlineStr">
        <is>
          <t>Soll das geltende Moratorium für gentechnisch veränderte Pflanzen und Tiere in der Schweizer Landwirtschaft über das Jahr 2017 hinaus verlängert werden?</t>
        </is>
      </c>
      <c r="E8811" t="inlineStr">
        <is>
          <t>Standard-4</t>
        </is>
      </c>
      <c r="F8811" t="n">
        <v>13</v>
      </c>
      <c r="G8811" t="inlineStr">
        <is>
          <t>Umweltschutz &amp; Landwirtschaft</t>
        </is>
      </c>
      <c r="H8811" t="inlineStr">
        <is>
          <t>Q07573</t>
        </is>
      </c>
      <c r="I8811" t="inlineStr">
        <is>
          <t>de</t>
        </is>
      </c>
      <c r="J8811" t="b">
        <v>1</v>
      </c>
      <c r="K8811" t="inlineStr">
        <is>
          <t>361232b69d3153da81bd0b52e775cd2f</t>
        </is>
      </c>
      <c r="L8811" t="inlineStr">
        <is>
          <t>361232b69d3153da81bd0b52e775cd2f</t>
        </is>
      </c>
      <c r="M8811" t="n">
        <v>778</v>
      </c>
      <c r="N8811" t="n">
        <v>778</v>
      </c>
    </row>
    <row r="8813">
      <c r="A8813" s="1">
        <f>== Cluster 776 – 2 Fragen – alle Fragen identisch ===</f>
        <v/>
      </c>
      <c r="B8813" s="1" t="n"/>
      <c r="C8813" s="1" t="n"/>
      <c r="D8813" s="1" t="n"/>
      <c r="E8813" s="1" t="n"/>
      <c r="F8813" s="1" t="n"/>
      <c r="G8813" s="1" t="n"/>
      <c r="H8813" s="1" t="n"/>
      <c r="I8813" s="1" t="n"/>
      <c r="J8813" s="1" t="n"/>
      <c r="K8813" s="1" t="n"/>
      <c r="L8813" s="1" t="n"/>
      <c r="M8813" s="1" t="n"/>
      <c r="N8813" s="1" t="n"/>
    </row>
    <row r="8814">
      <c r="A8814" t="inlineStr">
        <is>
          <t>ID_Wahl</t>
        </is>
      </c>
      <c r="B8814" t="inlineStr">
        <is>
          <t>Datum</t>
        </is>
      </c>
      <c r="C8814" t="inlineStr">
        <is>
          <t>Frage_ID</t>
        </is>
      </c>
      <c r="D8814" t="inlineStr">
        <is>
          <t>Frage_Text</t>
        </is>
      </c>
      <c r="E8814" t="inlineStr">
        <is>
          <t>Frage_Typ</t>
        </is>
      </c>
      <c r="F8814" t="inlineStr">
        <is>
          <t>Bereich_ID</t>
        </is>
      </c>
      <c r="G8814" t="inlineStr">
        <is>
          <t>Bereich</t>
        </is>
      </c>
      <c r="H8814" t="inlineStr">
        <is>
          <t>ID_gesamt</t>
        </is>
      </c>
      <c r="I8814" t="inlineStr">
        <is>
          <t>Sprache</t>
        </is>
      </c>
      <c r="J8814" t="inlineStr">
        <is>
          <t>Duplikat</t>
        </is>
      </c>
      <c r="K8814" t="inlineStr">
        <is>
          <t>Frage_Hash</t>
        </is>
      </c>
      <c r="L8814" t="inlineStr">
        <is>
          <t>Duplikat_Gruppe</t>
        </is>
      </c>
      <c r="M8814" t="inlineStr">
        <is>
          <t>Cluster_Duplikate</t>
        </is>
      </c>
      <c r="N8814" t="inlineStr">
        <is>
          <t>Cluster_Final</t>
        </is>
      </c>
    </row>
    <row r="8815">
      <c r="A8815" t="n">
        <v>95</v>
      </c>
      <c r="B8815" t="n">
        <v>2015</v>
      </c>
      <c r="C8815" t="n">
        <v>1506</v>
      </c>
      <c r="D8815" t="inlineStr">
        <is>
          <t>Landwirtschaft</t>
        </is>
      </c>
      <c r="E8815" t="inlineStr">
        <is>
          <t>Budget-5</t>
        </is>
      </c>
      <c r="F8815" t="n">
        <v>13</v>
      </c>
      <c r="G8815" t="inlineStr">
        <is>
          <t>Umweltschutz &amp; Landwirtschaft</t>
        </is>
      </c>
      <c r="H8815" t="inlineStr">
        <is>
          <t>Q04791</t>
        </is>
      </c>
      <c r="I8815" t="inlineStr">
        <is>
          <t>de</t>
        </is>
      </c>
      <c r="J8815" t="b">
        <v>1</v>
      </c>
      <c r="K8815" t="inlineStr">
        <is>
          <t>4386441d768c76bf408b19541624aa42</t>
        </is>
      </c>
      <c r="L8815" t="inlineStr">
        <is>
          <t>4386441d768c76bf408b19541624aa42</t>
        </is>
      </c>
      <c r="M8815" t="n">
        <v>776</v>
      </c>
      <c r="N8815" t="n">
        <v>776</v>
      </c>
    </row>
    <row r="8816">
      <c r="A8816" t="n">
        <v>95</v>
      </c>
      <c r="B8816" t="n">
        <v>2015</v>
      </c>
      <c r="C8816" t="n">
        <v>1506</v>
      </c>
      <c r="D8816" t="inlineStr">
        <is>
          <t>Landwirtschaft</t>
        </is>
      </c>
      <c r="E8816" t="inlineStr">
        <is>
          <t>Budget-5</t>
        </is>
      </c>
      <c r="F8816" t="n">
        <v>13</v>
      </c>
      <c r="G8816" t="inlineStr">
        <is>
          <t>Umweltschutz &amp; Landwirtschaft</t>
        </is>
      </c>
      <c r="H8816" t="inlineStr">
        <is>
          <t>Q07571</t>
        </is>
      </c>
      <c r="I8816" t="inlineStr">
        <is>
          <t>de</t>
        </is>
      </c>
      <c r="J8816" t="b">
        <v>1</v>
      </c>
      <c r="K8816" t="inlineStr">
        <is>
          <t>4386441d768c76bf408b19541624aa42</t>
        </is>
      </c>
      <c r="L8816" t="inlineStr">
        <is>
          <t>4386441d768c76bf408b19541624aa42</t>
        </is>
      </c>
      <c r="M8816" t="n">
        <v>776</v>
      </c>
      <c r="N8816" t="n">
        <v>776</v>
      </c>
    </row>
    <row r="8818">
      <c r="A8818" s="1">
        <f>== Cluster 772 – 2 Fragen – alle Fragen identisch ===</f>
        <v/>
      </c>
      <c r="B8818" s="1" t="n"/>
      <c r="C8818" s="1" t="n"/>
      <c r="D8818" s="1" t="n"/>
      <c r="E8818" s="1" t="n"/>
      <c r="F8818" s="1" t="n"/>
      <c r="G8818" s="1" t="n"/>
      <c r="H8818" s="1" t="n"/>
      <c r="I8818" s="1" t="n"/>
      <c r="J8818" s="1" t="n"/>
      <c r="K8818" s="1" t="n"/>
      <c r="L8818" s="1" t="n"/>
      <c r="M8818" s="1" t="n"/>
      <c r="N8818" s="1" t="n"/>
    </row>
    <row r="8819">
      <c r="A8819" t="inlineStr">
        <is>
          <t>ID_Wahl</t>
        </is>
      </c>
      <c r="B8819" t="inlineStr">
        <is>
          <t>Datum</t>
        </is>
      </c>
      <c r="C8819" t="inlineStr">
        <is>
          <t>Frage_ID</t>
        </is>
      </c>
      <c r="D8819" t="inlineStr">
        <is>
          <t>Frage_Text</t>
        </is>
      </c>
      <c r="E8819" t="inlineStr">
        <is>
          <t>Frage_Typ</t>
        </is>
      </c>
      <c r="F8819" t="inlineStr">
        <is>
          <t>Bereich_ID</t>
        </is>
      </c>
      <c r="G8819" t="inlineStr">
        <is>
          <t>Bereich</t>
        </is>
      </c>
      <c r="H8819" t="inlineStr">
        <is>
          <t>ID_gesamt</t>
        </is>
      </c>
      <c r="I8819" t="inlineStr">
        <is>
          <t>Sprache</t>
        </is>
      </c>
      <c r="J8819" t="inlineStr">
        <is>
          <t>Duplikat</t>
        </is>
      </c>
      <c r="K8819" t="inlineStr">
        <is>
          <t>Frage_Hash</t>
        </is>
      </c>
      <c r="L8819" t="inlineStr">
        <is>
          <t>Duplikat_Gruppe</t>
        </is>
      </c>
      <c r="M8819" t="inlineStr">
        <is>
          <t>Cluster_Duplikate</t>
        </is>
      </c>
      <c r="N8819" t="inlineStr">
        <is>
          <t>Cluster_Final</t>
        </is>
      </c>
    </row>
    <row r="8820">
      <c r="A8820" t="n">
        <v>95</v>
      </c>
      <c r="B8820" t="n">
        <v>2015</v>
      </c>
      <c r="C8820" t="n">
        <v>1437</v>
      </c>
      <c r="D8820" t="inlineStr">
        <is>
          <t>Befürworten Sie eine Anpassung der Sozialhilfe-Richtlinien, die Leistungskürzungen für Grossfamilien und junge Erwachsene vorsieht?</t>
        </is>
      </c>
      <c r="E8820" t="inlineStr">
        <is>
          <t>Standard-4</t>
        </is>
      </c>
      <c r="F8820" t="n">
        <v>12</v>
      </c>
      <c r="G8820" t="inlineStr">
        <is>
          <t>Sozialstaat &amp; Familie</t>
        </is>
      </c>
      <c r="H8820" t="inlineStr">
        <is>
          <t>Q04786</t>
        </is>
      </c>
      <c r="I8820" t="inlineStr">
        <is>
          <t>de</t>
        </is>
      </c>
      <c r="J8820" t="b">
        <v>1</v>
      </c>
      <c r="K8820" t="inlineStr">
        <is>
          <t>2b325c690922a78ed3dcfe3e9a868d28</t>
        </is>
      </c>
      <c r="L8820" t="inlineStr">
        <is>
          <t>2b325c690922a78ed3dcfe3e9a868d28</t>
        </is>
      </c>
      <c r="M8820" t="n">
        <v>772</v>
      </c>
      <c r="N8820" t="n">
        <v>772</v>
      </c>
    </row>
    <row r="8821">
      <c r="A8821" t="n">
        <v>95</v>
      </c>
      <c r="B8821" t="n">
        <v>2015</v>
      </c>
      <c r="C8821" t="n">
        <v>1437</v>
      </c>
      <c r="D8821" t="inlineStr">
        <is>
          <t>Befürworten Sie eine Anpassung der Sozialhilfe-Richtlinien, die Leistungskürzungen für Grossfamilien und junge Erwachsene vorsieht?</t>
        </is>
      </c>
      <c r="E8821" t="inlineStr">
        <is>
          <t>Standard-4</t>
        </is>
      </c>
      <c r="F8821" t="n">
        <v>12</v>
      </c>
      <c r="G8821" t="inlineStr">
        <is>
          <t>Sozialstaat &amp; Familie</t>
        </is>
      </c>
      <c r="H8821" t="inlineStr">
        <is>
          <t>Q07566</t>
        </is>
      </c>
      <c r="I8821" t="inlineStr">
        <is>
          <t>de</t>
        </is>
      </c>
      <c r="J8821" t="b">
        <v>1</v>
      </c>
      <c r="K8821" t="inlineStr">
        <is>
          <t>2b325c690922a78ed3dcfe3e9a868d28</t>
        </is>
      </c>
      <c r="L8821" t="inlineStr">
        <is>
          <t>2b325c690922a78ed3dcfe3e9a868d28</t>
        </is>
      </c>
      <c r="M8821" t="n">
        <v>772</v>
      </c>
      <c r="N8821" t="n">
        <v>772</v>
      </c>
    </row>
    <row r="8823">
      <c r="A8823" s="1">
        <f>== Cluster 771 – 2 Fragen – alle Fragen identisch ===</f>
        <v/>
      </c>
      <c r="B8823" s="1" t="n"/>
      <c r="C8823" s="1" t="n"/>
      <c r="D8823" s="1" t="n"/>
      <c r="E8823" s="1" t="n"/>
      <c r="F8823" s="1" t="n"/>
      <c r="G8823" s="1" t="n"/>
      <c r="H8823" s="1" t="n"/>
      <c r="I8823" s="1" t="n"/>
      <c r="J8823" s="1" t="n"/>
      <c r="K8823" s="1" t="n"/>
      <c r="L8823" s="1" t="n"/>
      <c r="M8823" s="1" t="n"/>
      <c r="N8823" s="1" t="n"/>
    </row>
    <row r="8824">
      <c r="A8824" t="inlineStr">
        <is>
          <t>ID_Wahl</t>
        </is>
      </c>
      <c r="B8824" t="inlineStr">
        <is>
          <t>Datum</t>
        </is>
      </c>
      <c r="C8824" t="inlineStr">
        <is>
          <t>Frage_ID</t>
        </is>
      </c>
      <c r="D8824" t="inlineStr">
        <is>
          <t>Frage_Text</t>
        </is>
      </c>
      <c r="E8824" t="inlineStr">
        <is>
          <t>Frage_Typ</t>
        </is>
      </c>
      <c r="F8824" t="inlineStr">
        <is>
          <t>Bereich_ID</t>
        </is>
      </c>
      <c r="G8824" t="inlineStr">
        <is>
          <t>Bereich</t>
        </is>
      </c>
      <c r="H8824" t="inlineStr">
        <is>
          <t>ID_gesamt</t>
        </is>
      </c>
      <c r="I8824" t="inlineStr">
        <is>
          <t>Sprache</t>
        </is>
      </c>
      <c r="J8824" t="inlineStr">
        <is>
          <t>Duplikat</t>
        </is>
      </c>
      <c r="K8824" t="inlineStr">
        <is>
          <t>Frage_Hash</t>
        </is>
      </c>
      <c r="L8824" t="inlineStr">
        <is>
          <t>Duplikat_Gruppe</t>
        </is>
      </c>
      <c r="M8824" t="inlineStr">
        <is>
          <t>Cluster_Duplikate</t>
        </is>
      </c>
      <c r="N8824" t="inlineStr">
        <is>
          <t>Cluster_Final</t>
        </is>
      </c>
    </row>
    <row r="8825">
      <c r="A8825" t="n">
        <v>95</v>
      </c>
      <c r="B8825" t="n">
        <v>2015</v>
      </c>
      <c r="C8825" t="n">
        <v>1436</v>
      </c>
      <c r="D8825" t="inlineStr">
        <is>
          <t>Würden Sie es begrüssen, wenn gesamtschweizerisch Ergänzungsleistungen für Familien mit tiefem Einkommen eingeführt würden?</t>
        </is>
      </c>
      <c r="E8825" t="inlineStr">
        <is>
          <t>Standard-4</t>
        </is>
      </c>
      <c r="F8825" t="n">
        <v>12</v>
      </c>
      <c r="G8825" t="inlineStr">
        <is>
          <t>Sozialstaat &amp; Familie</t>
        </is>
      </c>
      <c r="H8825" t="inlineStr">
        <is>
          <t>Q04785</t>
        </is>
      </c>
      <c r="I8825" t="inlineStr">
        <is>
          <t>de</t>
        </is>
      </c>
      <c r="J8825" t="b">
        <v>1</v>
      </c>
      <c r="K8825" t="inlineStr">
        <is>
          <t>e4979ed22fdf0ea3e16c810a53455111</t>
        </is>
      </c>
      <c r="L8825" t="inlineStr">
        <is>
          <t>e4979ed22fdf0ea3e16c810a53455111</t>
        </is>
      </c>
      <c r="M8825" t="n">
        <v>771</v>
      </c>
      <c r="N8825" t="n">
        <v>771</v>
      </c>
    </row>
    <row r="8826">
      <c r="A8826" t="n">
        <v>95</v>
      </c>
      <c r="B8826" t="n">
        <v>2015</v>
      </c>
      <c r="C8826" t="n">
        <v>1436</v>
      </c>
      <c r="D8826" t="inlineStr">
        <is>
          <t>Würden Sie es begrüssen, wenn gesamtschweizerisch Ergänzungsleistungen für Familien mit tiefem Einkommen eingeführt würden?</t>
        </is>
      </c>
      <c r="E8826" t="inlineStr">
        <is>
          <t>Standard-4</t>
        </is>
      </c>
      <c r="F8826" t="n">
        <v>12</v>
      </c>
      <c r="G8826" t="inlineStr">
        <is>
          <t>Sozialstaat &amp; Familie</t>
        </is>
      </c>
      <c r="H8826" t="inlineStr">
        <is>
          <t>Q07565</t>
        </is>
      </c>
      <c r="I8826" t="inlineStr">
        <is>
          <t>de</t>
        </is>
      </c>
      <c r="J8826" t="b">
        <v>1</v>
      </c>
      <c r="K8826" t="inlineStr">
        <is>
          <t>e4979ed22fdf0ea3e16c810a53455111</t>
        </is>
      </c>
      <c r="L8826" t="inlineStr">
        <is>
          <t>e4979ed22fdf0ea3e16c810a53455111</t>
        </is>
      </c>
      <c r="M8826" t="n">
        <v>771</v>
      </c>
      <c r="N8826" t="n">
        <v>771</v>
      </c>
    </row>
    <row r="8828">
      <c r="A8828" s="1">
        <f>== Cluster 770 – 2 Fragen – alle Fragen identisch ===</f>
        <v/>
      </c>
      <c r="B8828" s="1" t="n"/>
      <c r="C8828" s="1" t="n"/>
      <c r="D8828" s="1" t="n"/>
      <c r="E8828" s="1" t="n"/>
      <c r="F8828" s="1" t="n"/>
      <c r="G8828" s="1" t="n"/>
      <c r="H8828" s="1" t="n"/>
      <c r="I8828" s="1" t="n"/>
      <c r="J8828" s="1" t="n"/>
      <c r="K8828" s="1" t="n"/>
      <c r="L8828" s="1" t="n"/>
      <c r="M8828" s="1" t="n"/>
      <c r="N8828" s="1" t="n"/>
    </row>
    <row r="8829">
      <c r="A8829" t="inlineStr">
        <is>
          <t>ID_Wahl</t>
        </is>
      </c>
      <c r="B8829" t="inlineStr">
        <is>
          <t>Datum</t>
        </is>
      </c>
      <c r="C8829" t="inlineStr">
        <is>
          <t>Frage_ID</t>
        </is>
      </c>
      <c r="D8829" t="inlineStr">
        <is>
          <t>Frage_Text</t>
        </is>
      </c>
      <c r="E8829" t="inlineStr">
        <is>
          <t>Frage_Typ</t>
        </is>
      </c>
      <c r="F8829" t="inlineStr">
        <is>
          <t>Bereich_ID</t>
        </is>
      </c>
      <c r="G8829" t="inlineStr">
        <is>
          <t>Bereich</t>
        </is>
      </c>
      <c r="H8829" t="inlineStr">
        <is>
          <t>ID_gesamt</t>
        </is>
      </c>
      <c r="I8829" t="inlineStr">
        <is>
          <t>Sprache</t>
        </is>
      </c>
      <c r="J8829" t="inlineStr">
        <is>
          <t>Duplikat</t>
        </is>
      </c>
      <c r="K8829" t="inlineStr">
        <is>
          <t>Frage_Hash</t>
        </is>
      </c>
      <c r="L8829" t="inlineStr">
        <is>
          <t>Duplikat_Gruppe</t>
        </is>
      </c>
      <c r="M8829" t="inlineStr">
        <is>
          <t>Cluster_Duplikate</t>
        </is>
      </c>
      <c r="N8829" t="inlineStr">
        <is>
          <t>Cluster_Final</t>
        </is>
      </c>
    </row>
    <row r="8830">
      <c r="A8830" t="n">
        <v>95</v>
      </c>
      <c r="B8830" t="n">
        <v>2015</v>
      </c>
      <c r="C8830" t="n">
        <v>1434</v>
      </c>
      <c r="D8830" t="inlineStr">
        <is>
          <t>Finden Sie es richtig, dass der Bund die ausserfamiliäre Kinderbetreuung finanziell unterstützt?</t>
        </is>
      </c>
      <c r="E8830" t="inlineStr">
        <is>
          <t>Standard-4</t>
        </is>
      </c>
      <c r="F8830" t="n">
        <v>12</v>
      </c>
      <c r="G8830" t="inlineStr">
        <is>
          <t>Sozialstaat &amp; Familie</t>
        </is>
      </c>
      <c r="H8830" t="inlineStr">
        <is>
          <t>Q04783</t>
        </is>
      </c>
      <c r="I8830" t="inlineStr">
        <is>
          <t>de</t>
        </is>
      </c>
      <c r="J8830" t="b">
        <v>1</v>
      </c>
      <c r="K8830" t="inlineStr">
        <is>
          <t>ce302522f997f3ce8339be806f1afc0e</t>
        </is>
      </c>
      <c r="L8830" t="inlineStr">
        <is>
          <t>ce302522f997f3ce8339be806f1afc0e</t>
        </is>
      </c>
      <c r="M8830" t="n">
        <v>770</v>
      </c>
      <c r="N8830" t="n">
        <v>770</v>
      </c>
    </row>
    <row r="8831">
      <c r="A8831" t="n">
        <v>95</v>
      </c>
      <c r="B8831" t="n">
        <v>2015</v>
      </c>
      <c r="C8831" t="n">
        <v>1434</v>
      </c>
      <c r="D8831" t="inlineStr">
        <is>
          <t>Finden Sie es richtig, dass der Bund die ausserfamiliäre Kinderbetreuung finanziell unterstützt?</t>
        </is>
      </c>
      <c r="E8831" t="inlineStr">
        <is>
          <t>Standard-4</t>
        </is>
      </c>
      <c r="F8831" t="n">
        <v>12</v>
      </c>
      <c r="G8831" t="inlineStr">
        <is>
          <t>Sozialstaat &amp; Familie</t>
        </is>
      </c>
      <c r="H8831" t="inlineStr">
        <is>
          <t>Q07563</t>
        </is>
      </c>
      <c r="I8831" t="inlineStr">
        <is>
          <t>de</t>
        </is>
      </c>
      <c r="J8831" t="b">
        <v>1</v>
      </c>
      <c r="K8831" t="inlineStr">
        <is>
          <t>ce302522f997f3ce8339be806f1afc0e</t>
        </is>
      </c>
      <c r="L8831" t="inlineStr">
        <is>
          <t>ce302522f997f3ce8339be806f1afc0e</t>
        </is>
      </c>
      <c r="M8831" t="n">
        <v>770</v>
      </c>
      <c r="N8831" t="n">
        <v>770</v>
      </c>
    </row>
    <row r="8833">
      <c r="A8833" s="1">
        <f>== Cluster 304 – 2 Fragen – alle Fragen identisch ===</f>
        <v/>
      </c>
      <c r="B8833" s="1" t="n"/>
      <c r="C8833" s="1" t="n"/>
      <c r="D8833" s="1" t="n"/>
      <c r="E8833" s="1" t="n"/>
      <c r="F8833" s="1" t="n"/>
      <c r="G8833" s="1" t="n"/>
      <c r="H8833" s="1" t="n"/>
      <c r="I8833" s="1" t="n"/>
      <c r="J8833" s="1" t="n"/>
      <c r="K8833" s="1" t="n"/>
      <c r="L8833" s="1" t="n"/>
      <c r="M8833" s="1" t="n"/>
      <c r="N8833" s="1" t="n"/>
    </row>
    <row r="8834">
      <c r="A8834" t="inlineStr">
        <is>
          <t>ID_Wahl</t>
        </is>
      </c>
      <c r="B8834" t="inlineStr">
        <is>
          <t>Datum</t>
        </is>
      </c>
      <c r="C8834" t="inlineStr">
        <is>
          <t>Frage_ID</t>
        </is>
      </c>
      <c r="D8834" t="inlineStr">
        <is>
          <t>Frage_Text</t>
        </is>
      </c>
      <c r="E8834" t="inlineStr">
        <is>
          <t>Frage_Typ</t>
        </is>
      </c>
      <c r="F8834" t="inlineStr">
        <is>
          <t>Bereich_ID</t>
        </is>
      </c>
      <c r="G8834" t="inlineStr">
        <is>
          <t>Bereich</t>
        </is>
      </c>
      <c r="H8834" t="inlineStr">
        <is>
          <t>ID_gesamt</t>
        </is>
      </c>
      <c r="I8834" t="inlineStr">
        <is>
          <t>Sprache</t>
        </is>
      </c>
      <c r="J8834" t="inlineStr">
        <is>
          <t>Duplikat</t>
        </is>
      </c>
      <c r="K8834" t="inlineStr">
        <is>
          <t>Frage_Hash</t>
        </is>
      </c>
      <c r="L8834" t="inlineStr">
        <is>
          <t>Duplikat_Gruppe</t>
        </is>
      </c>
      <c r="M8834" t="inlineStr">
        <is>
          <t>Cluster_Duplikate</t>
        </is>
      </c>
      <c r="N8834" t="inlineStr">
        <is>
          <t>Cluster_Final</t>
        </is>
      </c>
    </row>
    <row r="8835">
      <c r="A8835" t="n">
        <v>53</v>
      </c>
      <c r="B8835" s="2" t="n">
        <v>44262</v>
      </c>
      <c r="C8835" t="n">
        <v>2896</v>
      </c>
      <c r="D8835" t="inlineStr">
        <is>
          <t>Sollen die Solothurner Gemeinden die Möglichkeit erhalten, auf kommunaler Ebene das Stimm- und Wahlrecht für Ausländerinnen und Ausländer, welche seit mindestens 10 Jahren in der Schweiz wohnen, einzuführen?</t>
        </is>
      </c>
      <c r="E8835" t="inlineStr">
        <is>
          <t>options4</t>
        </is>
      </c>
      <c r="F8835" t="n">
        <v>4284</v>
      </c>
      <c r="G8835" t="inlineStr">
        <is>
          <t>Migration &amp; Integration</t>
        </is>
      </c>
      <c r="H8835" t="inlineStr">
        <is>
          <t>Q00841</t>
        </is>
      </c>
      <c r="I8835" t="inlineStr">
        <is>
          <t>de</t>
        </is>
      </c>
      <c r="J8835" t="b">
        <v>1</v>
      </c>
      <c r="K8835" t="inlineStr">
        <is>
          <t>ce1ac56265c564ff2608815480d9a000</t>
        </is>
      </c>
      <c r="L8835" t="inlineStr">
        <is>
          <t>ce1ac56265c564ff2608815480d9a000</t>
        </is>
      </c>
      <c r="M8835" t="n">
        <v>304</v>
      </c>
      <c r="N8835" t="n">
        <v>304</v>
      </c>
    </row>
    <row r="8836">
      <c r="A8836" t="n">
        <v>284</v>
      </c>
      <c r="B8836" t="n">
        <v>2021</v>
      </c>
      <c r="C8836" t="n">
        <v>4511</v>
      </c>
      <c r="D8836" t="inlineStr">
        <is>
          <t>Sollen die Solothurner Gemeinden die Möglichkeit erhalten, auf kommunaler Ebene das Stimm- und Wahlrecht für Ausländerinnen und Ausländer, welche seit mindestens 10 Jahren in der Schweiz wohnen, einzuführen?</t>
        </is>
      </c>
      <c r="E8836" t="inlineStr">
        <is>
          <t>Standard-4</t>
        </is>
      </c>
      <c r="F8836" t="n">
        <v>9</v>
      </c>
      <c r="G8836" t="inlineStr">
        <is>
          <t>Migration &amp; Integration</t>
        </is>
      </c>
      <c r="H8836" t="inlineStr">
        <is>
          <t>Q08082</t>
        </is>
      </c>
      <c r="I8836" t="inlineStr">
        <is>
          <t>de</t>
        </is>
      </c>
      <c r="J8836" t="b">
        <v>1</v>
      </c>
      <c r="K8836" t="inlineStr">
        <is>
          <t>ce1ac56265c564ff2608815480d9a000</t>
        </is>
      </c>
      <c r="L8836" t="inlineStr">
        <is>
          <t>ce1ac56265c564ff2608815480d9a000</t>
        </is>
      </c>
      <c r="M8836" t="n">
        <v>304</v>
      </c>
      <c r="N8836" t="n">
        <v>304</v>
      </c>
    </row>
    <row r="8838">
      <c r="A8838" s="1">
        <f>== Cluster 302 – 2 Fragen – alle Fragen identisch ===</f>
        <v/>
      </c>
      <c r="B8838" s="1" t="n"/>
      <c r="C8838" s="1" t="n"/>
      <c r="D8838" s="1" t="n"/>
      <c r="E8838" s="1" t="n"/>
      <c r="F8838" s="1" t="n"/>
      <c r="G8838" s="1" t="n"/>
      <c r="H8838" s="1" t="n"/>
      <c r="I8838" s="1" t="n"/>
      <c r="J8838" s="1" t="n"/>
      <c r="K8838" s="1" t="n"/>
      <c r="L8838" s="1" t="n"/>
      <c r="M8838" s="1" t="n"/>
      <c r="N8838" s="1" t="n"/>
    </row>
    <row r="8839">
      <c r="A8839" t="inlineStr">
        <is>
          <t>ID_Wahl</t>
        </is>
      </c>
      <c r="B8839" t="inlineStr">
        <is>
          <t>Datum</t>
        </is>
      </c>
      <c r="C8839" t="inlineStr">
        <is>
          <t>Frage_ID</t>
        </is>
      </c>
      <c r="D8839" t="inlineStr">
        <is>
          <t>Frage_Text</t>
        </is>
      </c>
      <c r="E8839" t="inlineStr">
        <is>
          <t>Frage_Typ</t>
        </is>
      </c>
      <c r="F8839" t="inlineStr">
        <is>
          <t>Bereich_ID</t>
        </is>
      </c>
      <c r="G8839" t="inlineStr">
        <is>
          <t>Bereich</t>
        </is>
      </c>
      <c r="H8839" t="inlineStr">
        <is>
          <t>ID_gesamt</t>
        </is>
      </c>
      <c r="I8839" t="inlineStr">
        <is>
          <t>Sprache</t>
        </is>
      </c>
      <c r="J8839" t="inlineStr">
        <is>
          <t>Duplikat</t>
        </is>
      </c>
      <c r="K8839" t="inlineStr">
        <is>
          <t>Frage_Hash</t>
        </is>
      </c>
      <c r="L8839" t="inlineStr">
        <is>
          <t>Duplikat_Gruppe</t>
        </is>
      </c>
      <c r="M8839" t="inlineStr">
        <is>
          <t>Cluster_Duplikate</t>
        </is>
      </c>
      <c r="N8839" t="inlineStr">
        <is>
          <t>Cluster_Final</t>
        </is>
      </c>
    </row>
    <row r="8840">
      <c r="A8840" t="n">
        <v>53</v>
      </c>
      <c r="B8840" s="2" t="n">
        <v>44262</v>
      </c>
      <c r="C8840" t="n">
        <v>2890</v>
      </c>
      <c r="D8840" t="inlineStr">
        <is>
          <t>Bereits 2015 und 2017 nahm der Kanton Solothurn Flüchtlinge direkt aus Flüchtlingslagern vor Ort auf (sogenannte "Resettlement-Flüchtlinge"). Soll der Kanton dieses Engagement beibehalten (z.B. Aufnahme aus Flüchtlingslagern in Griechenland)?</t>
        </is>
      </c>
      <c r="E8840" t="inlineStr">
        <is>
          <t>options4</t>
        </is>
      </c>
      <c r="F8840" t="n">
        <v>4284</v>
      </c>
      <c r="G8840" t="inlineStr">
        <is>
          <t>Migration &amp; Integration</t>
        </is>
      </c>
      <c r="H8840" t="inlineStr">
        <is>
          <t>Q00839</t>
        </is>
      </c>
      <c r="I8840" t="inlineStr">
        <is>
          <t>de</t>
        </is>
      </c>
      <c r="J8840" t="b">
        <v>1</v>
      </c>
      <c r="K8840" t="inlineStr">
        <is>
          <t>8a8b24c0aac12a8327645337f8d165db</t>
        </is>
      </c>
      <c r="L8840" t="inlineStr">
        <is>
          <t>8a8b24c0aac12a8327645337f8d165db</t>
        </is>
      </c>
      <c r="M8840" t="n">
        <v>302</v>
      </c>
      <c r="N8840" t="n">
        <v>302</v>
      </c>
    </row>
    <row r="8841">
      <c r="A8841" t="n">
        <v>284</v>
      </c>
      <c r="B8841" t="n">
        <v>2021</v>
      </c>
      <c r="C8841" t="n">
        <v>4509</v>
      </c>
      <c r="D8841" t="inlineStr">
        <is>
          <t>Bereits 2015 und 2017 nahm der Kanton Solothurn Flüchtlinge direkt aus Flüchtlingslagern vor Ort auf (sogenannte "Resettlement-Flüchtlinge"). Soll der Kanton dieses Engagement beibehalten (z.B. Aufnahme aus Flüchtlingslagern in Griechenland)?</t>
        </is>
      </c>
      <c r="E8841" t="inlineStr">
        <is>
          <t>Standard-4</t>
        </is>
      </c>
      <c r="F8841" t="n">
        <v>9</v>
      </c>
      <c r="G8841" t="inlineStr">
        <is>
          <t>Migration &amp; Integration</t>
        </is>
      </c>
      <c r="H8841" t="inlineStr">
        <is>
          <t>Q08084</t>
        </is>
      </c>
      <c r="I8841" t="inlineStr">
        <is>
          <t>de</t>
        </is>
      </c>
      <c r="J8841" t="b">
        <v>1</v>
      </c>
      <c r="K8841" t="inlineStr">
        <is>
          <t>8a8b24c0aac12a8327645337f8d165db</t>
        </is>
      </c>
      <c r="L8841" t="inlineStr">
        <is>
          <t>8a8b24c0aac12a8327645337f8d165db</t>
        </is>
      </c>
      <c r="M8841" t="n">
        <v>302</v>
      </c>
      <c r="N8841" t="n">
        <v>302</v>
      </c>
    </row>
    <row r="8843">
      <c r="A8843" s="1">
        <f>== Cluster 301 – 2 Fragen – alle Fragen identisch ===</f>
        <v/>
      </c>
      <c r="B8843" s="1" t="n"/>
      <c r="C8843" s="1" t="n"/>
      <c r="D8843" s="1" t="n"/>
      <c r="E8843" s="1" t="n"/>
      <c r="F8843" s="1" t="n"/>
      <c r="G8843" s="1" t="n"/>
      <c r="H8843" s="1" t="n"/>
      <c r="I8843" s="1" t="n"/>
      <c r="J8843" s="1" t="n"/>
      <c r="K8843" s="1" t="n"/>
      <c r="L8843" s="1" t="n"/>
      <c r="M8843" s="1" t="n"/>
      <c r="N8843" s="1" t="n"/>
    </row>
    <row r="8844">
      <c r="A8844" t="inlineStr">
        <is>
          <t>ID_Wahl</t>
        </is>
      </c>
      <c r="B8844" t="inlineStr">
        <is>
          <t>Datum</t>
        </is>
      </c>
      <c r="C8844" t="inlineStr">
        <is>
          <t>Frage_ID</t>
        </is>
      </c>
      <c r="D8844" t="inlineStr">
        <is>
          <t>Frage_Text</t>
        </is>
      </c>
      <c r="E8844" t="inlineStr">
        <is>
          <t>Frage_Typ</t>
        </is>
      </c>
      <c r="F8844" t="inlineStr">
        <is>
          <t>Bereich_ID</t>
        </is>
      </c>
      <c r="G8844" t="inlineStr">
        <is>
          <t>Bereich</t>
        </is>
      </c>
      <c r="H8844" t="inlineStr">
        <is>
          <t>ID_gesamt</t>
        </is>
      </c>
      <c r="I8844" t="inlineStr">
        <is>
          <t>Sprache</t>
        </is>
      </c>
      <c r="J8844" t="inlineStr">
        <is>
          <t>Duplikat</t>
        </is>
      </c>
      <c r="K8844" t="inlineStr">
        <is>
          <t>Frage_Hash</t>
        </is>
      </c>
      <c r="L8844" t="inlineStr">
        <is>
          <t>Duplikat_Gruppe</t>
        </is>
      </c>
      <c r="M8844" t="inlineStr">
        <is>
          <t>Cluster_Duplikate</t>
        </is>
      </c>
      <c r="N8844" t="inlineStr">
        <is>
          <t>Cluster_Final</t>
        </is>
      </c>
    </row>
    <row r="8845">
      <c r="A8845" t="n">
        <v>53</v>
      </c>
      <c r="B8845" s="2" t="n">
        <v>44262</v>
      </c>
      <c r="C8845" t="n">
        <v>2887</v>
      </c>
      <c r="D8845" t="inlineStr">
        <is>
          <t>Befürworten Sie, dass zukünftig alle Solothurner Gemeinden eine vorschulische Sprachförderung für fremdsprachige Kinder anbieten müssen?</t>
        </is>
      </c>
      <c r="E8845" t="inlineStr">
        <is>
          <t>options4</t>
        </is>
      </c>
      <c r="F8845" t="n">
        <v>4284</v>
      </c>
      <c r="G8845" t="inlineStr">
        <is>
          <t>Migration &amp; Integration</t>
        </is>
      </c>
      <c r="H8845" t="inlineStr">
        <is>
          <t>Q00838</t>
        </is>
      </c>
      <c r="I8845" t="inlineStr">
        <is>
          <t>de</t>
        </is>
      </c>
      <c r="J8845" t="b">
        <v>1</v>
      </c>
      <c r="K8845" t="inlineStr">
        <is>
          <t>2d2a4e4322970b53a6d4e516d7fb6de3</t>
        </is>
      </c>
      <c r="L8845" t="inlineStr">
        <is>
          <t>2d2a4e4322970b53a6d4e516d7fb6de3</t>
        </is>
      </c>
      <c r="M8845" t="n">
        <v>301</v>
      </c>
      <c r="N8845" t="n">
        <v>301</v>
      </c>
    </row>
    <row r="8846">
      <c r="A8846" t="n">
        <v>284</v>
      </c>
      <c r="B8846" t="n">
        <v>2021</v>
      </c>
      <c r="C8846" t="n">
        <v>4508</v>
      </c>
      <c r="D8846" t="inlineStr">
        <is>
          <t>Befürworten Sie, dass zukünftig alle Solothurner Gemeinden eine vorschulische Sprachförderung für fremdsprachige Kinder anbieten müssen?</t>
        </is>
      </c>
      <c r="E8846" t="inlineStr">
        <is>
          <t>Standard-4</t>
        </is>
      </c>
      <c r="F8846" t="n">
        <v>2</v>
      </c>
      <c r="G8846" t="inlineStr">
        <is>
          <t>Bildung</t>
        </is>
      </c>
      <c r="H8846" t="inlineStr">
        <is>
          <t>Q08064</t>
        </is>
      </c>
      <c r="I8846" t="inlineStr">
        <is>
          <t>de</t>
        </is>
      </c>
      <c r="J8846" t="b">
        <v>1</v>
      </c>
      <c r="K8846" t="inlineStr">
        <is>
          <t>2d2a4e4322970b53a6d4e516d7fb6de3</t>
        </is>
      </c>
      <c r="L8846" t="inlineStr">
        <is>
          <t>2d2a4e4322970b53a6d4e516d7fb6de3</t>
        </is>
      </c>
      <c r="M8846" t="n">
        <v>301</v>
      </c>
      <c r="N8846" t="n">
        <v>301</v>
      </c>
    </row>
    <row r="8848">
      <c r="A8848" s="1">
        <f>== Cluster 810 – 2 Fragen – alle Fragen identisch ===</f>
        <v/>
      </c>
      <c r="B8848" s="1" t="n"/>
      <c r="C8848" s="1" t="n"/>
      <c r="D8848" s="1" t="n"/>
      <c r="E8848" s="1" t="n"/>
      <c r="F8848" s="1" t="n"/>
      <c r="G8848" s="1" t="n"/>
      <c r="H8848" s="1" t="n"/>
      <c r="I8848" s="1" t="n"/>
      <c r="J8848" s="1" t="n"/>
      <c r="K8848" s="1" t="n"/>
      <c r="L8848" s="1" t="n"/>
      <c r="M8848" s="1" t="n"/>
      <c r="N8848" s="1" t="n"/>
    </row>
    <row r="8849">
      <c r="A8849" t="inlineStr">
        <is>
          <t>ID_Wahl</t>
        </is>
      </c>
      <c r="B8849" t="inlineStr">
        <is>
          <t>Datum</t>
        </is>
      </c>
      <c r="C8849" t="inlineStr">
        <is>
          <t>Frage_ID</t>
        </is>
      </c>
      <c r="D8849" t="inlineStr">
        <is>
          <t>Frage_Text</t>
        </is>
      </c>
      <c r="E8849" t="inlineStr">
        <is>
          <t>Frage_Typ</t>
        </is>
      </c>
      <c r="F8849" t="inlineStr">
        <is>
          <t>Bereich_ID</t>
        </is>
      </c>
      <c r="G8849" t="inlineStr">
        <is>
          <t>Bereich</t>
        </is>
      </c>
      <c r="H8849" t="inlineStr">
        <is>
          <t>ID_gesamt</t>
        </is>
      </c>
      <c r="I8849" t="inlineStr">
        <is>
          <t>Sprache</t>
        </is>
      </c>
      <c r="J8849" t="inlineStr">
        <is>
          <t>Duplikat</t>
        </is>
      </c>
      <c r="K8849" t="inlineStr">
        <is>
          <t>Frage_Hash</t>
        </is>
      </c>
      <c r="L8849" t="inlineStr">
        <is>
          <t>Duplikat_Gruppe</t>
        </is>
      </c>
      <c r="M8849" t="inlineStr">
        <is>
          <t>Cluster_Duplikate</t>
        </is>
      </c>
      <c r="N8849" t="inlineStr">
        <is>
          <t>Cluster_Final</t>
        </is>
      </c>
    </row>
    <row r="8850">
      <c r="A8850" t="n">
        <v>80</v>
      </c>
      <c r="B8850" t="n">
        <v>2015</v>
      </c>
      <c r="C8850" t="n">
        <v>1237</v>
      </c>
      <c r="D8850" t="inlineStr">
        <is>
          <t>Würden Sie es begrüssen, wenn die Volksschule im Kanton Zürich flächendeckend nach dem Modell von (nicht-obligatorischen) Tagesschulen geführt würde?</t>
        </is>
      </c>
      <c r="E8850" t="inlineStr">
        <is>
          <t>Standard-4</t>
        </is>
      </c>
      <c r="F8850" t="n">
        <v>12</v>
      </c>
      <c r="G8850" t="inlineStr">
        <is>
          <t>Sozialstaat &amp; Familie</t>
        </is>
      </c>
      <c r="H8850" t="inlineStr">
        <is>
          <t>Q04901</t>
        </is>
      </c>
      <c r="I8850" t="inlineStr">
        <is>
          <t>de</t>
        </is>
      </c>
      <c r="J8850" t="b">
        <v>1</v>
      </c>
      <c r="K8850" t="inlineStr">
        <is>
          <t>dbaf86db76880b0f40e400e7f98835fc</t>
        </is>
      </c>
      <c r="L8850" t="inlineStr">
        <is>
          <t>dbaf86db76880b0f40e400e7f98835fc</t>
        </is>
      </c>
      <c r="M8850" t="n">
        <v>810</v>
      </c>
      <c r="N8850" t="n">
        <v>810</v>
      </c>
    </row>
    <row r="8851">
      <c r="A8851" t="n">
        <v>80</v>
      </c>
      <c r="B8851" t="n">
        <v>2015</v>
      </c>
      <c r="C8851" t="n">
        <v>1237</v>
      </c>
      <c r="D8851" t="inlineStr">
        <is>
          <t>Würden Sie es begrüssen, wenn die Volksschule im Kanton Zürich flächendeckend nach dem Modell von (nicht-obligatorischen) Tagesschulen geführt würde?</t>
        </is>
      </c>
      <c r="E8851" t="inlineStr">
        <is>
          <t>Standard-4</t>
        </is>
      </c>
      <c r="F8851" t="n">
        <v>12</v>
      </c>
      <c r="G8851" t="inlineStr">
        <is>
          <t>Sozialstaat &amp; Familie</t>
        </is>
      </c>
      <c r="H8851" t="inlineStr">
        <is>
          <t>Q08923</t>
        </is>
      </c>
      <c r="I8851" t="inlineStr">
        <is>
          <t>de</t>
        </is>
      </c>
      <c r="J8851" t="b">
        <v>1</v>
      </c>
      <c r="K8851" t="inlineStr">
        <is>
          <t>dbaf86db76880b0f40e400e7f98835fc</t>
        </is>
      </c>
      <c r="L8851" t="inlineStr">
        <is>
          <t>dbaf86db76880b0f40e400e7f98835fc</t>
        </is>
      </c>
      <c r="M8851" t="n">
        <v>810</v>
      </c>
      <c r="N8851" t="n">
        <v>810</v>
      </c>
    </row>
    <row r="8853">
      <c r="A8853" s="1">
        <f>== Cluster 809 – 2 Fragen – alle Fragen identisch ===</f>
        <v/>
      </c>
      <c r="B8853" s="1" t="n"/>
      <c r="C8853" s="1" t="n"/>
      <c r="D8853" s="1" t="n"/>
      <c r="E8853" s="1" t="n"/>
      <c r="F8853" s="1" t="n"/>
      <c r="G8853" s="1" t="n"/>
      <c r="H8853" s="1" t="n"/>
      <c r="I8853" s="1" t="n"/>
      <c r="J8853" s="1" t="n"/>
      <c r="K8853" s="1" t="n"/>
      <c r="L8853" s="1" t="n"/>
      <c r="M8853" s="1" t="n"/>
      <c r="N8853" s="1" t="n"/>
    </row>
    <row r="8854">
      <c r="A8854" t="inlineStr">
        <is>
          <t>ID_Wahl</t>
        </is>
      </c>
      <c r="B8854" t="inlineStr">
        <is>
          <t>Datum</t>
        </is>
      </c>
      <c r="C8854" t="inlineStr">
        <is>
          <t>Frage_ID</t>
        </is>
      </c>
      <c r="D8854" t="inlineStr">
        <is>
          <t>Frage_Text</t>
        </is>
      </c>
      <c r="E8854" t="inlineStr">
        <is>
          <t>Frage_Typ</t>
        </is>
      </c>
      <c r="F8854" t="inlineStr">
        <is>
          <t>Bereich_ID</t>
        </is>
      </c>
      <c r="G8854" t="inlineStr">
        <is>
          <t>Bereich</t>
        </is>
      </c>
      <c r="H8854" t="inlineStr">
        <is>
          <t>ID_gesamt</t>
        </is>
      </c>
      <c r="I8854" t="inlineStr">
        <is>
          <t>Sprache</t>
        </is>
      </c>
      <c r="J8854" t="inlineStr">
        <is>
          <t>Duplikat</t>
        </is>
      </c>
      <c r="K8854" t="inlineStr">
        <is>
          <t>Frage_Hash</t>
        </is>
      </c>
      <c r="L8854" t="inlineStr">
        <is>
          <t>Duplikat_Gruppe</t>
        </is>
      </c>
      <c r="M8854" t="inlineStr">
        <is>
          <t>Cluster_Duplikate</t>
        </is>
      </c>
      <c r="N8854" t="inlineStr">
        <is>
          <t>Cluster_Final</t>
        </is>
      </c>
    </row>
    <row r="8855">
      <c r="A8855" t="n">
        <v>80</v>
      </c>
      <c r="B8855" t="n">
        <v>2015</v>
      </c>
      <c r="C8855" t="n">
        <v>1236</v>
      </c>
      <c r="D8855" t="inlineStr">
        <is>
          <t>Eine kantonale Initiative verlangt ein deutlich stärkeres finanzielles Engagement des Kantons für die Förderung des gemeinnützigen Wohnungsbaus. Unterstützen Sie dieses Anliegen?</t>
        </is>
      </c>
      <c r="E8855" t="inlineStr">
        <is>
          <t>Standard-4</t>
        </is>
      </c>
      <c r="F8855" t="n">
        <v>12</v>
      </c>
      <c r="G8855" t="inlineStr">
        <is>
          <t>Sozialstaat &amp; Familie</t>
        </is>
      </c>
      <c r="H8855" t="inlineStr">
        <is>
          <t>Q04899</t>
        </is>
      </c>
      <c r="I8855" t="inlineStr">
        <is>
          <t>de</t>
        </is>
      </c>
      <c r="J8855" t="b">
        <v>1</v>
      </c>
      <c r="K8855" t="inlineStr">
        <is>
          <t>091ca933ba0bfbcf2ad5f084d705f5e0</t>
        </is>
      </c>
      <c r="L8855" t="inlineStr">
        <is>
          <t>091ca933ba0bfbcf2ad5f084d705f5e0</t>
        </is>
      </c>
      <c r="M8855" t="n">
        <v>809</v>
      </c>
      <c r="N8855" t="n">
        <v>809</v>
      </c>
    </row>
    <row r="8856">
      <c r="A8856" t="n">
        <v>80</v>
      </c>
      <c r="B8856" t="n">
        <v>2015</v>
      </c>
      <c r="C8856" t="n">
        <v>1236</v>
      </c>
      <c r="D8856" t="inlineStr">
        <is>
          <t>Eine kantonale Initiative verlangt ein deutlich stärkeres finanzielles Engagement des Kantons für die Förderung des gemeinnützigen Wohnungsbaus. Unterstützen Sie dieses Anliegen?</t>
        </is>
      </c>
      <c r="E8856" t="inlineStr">
        <is>
          <t>Standard-4</t>
        </is>
      </c>
      <c r="F8856" t="n">
        <v>12</v>
      </c>
      <c r="G8856" t="inlineStr">
        <is>
          <t>Sozialstaat &amp; Familie</t>
        </is>
      </c>
      <c r="H8856" t="inlineStr">
        <is>
          <t>Q08921</t>
        </is>
      </c>
      <c r="I8856" t="inlineStr">
        <is>
          <t>de</t>
        </is>
      </c>
      <c r="J8856" t="b">
        <v>1</v>
      </c>
      <c r="K8856" t="inlineStr">
        <is>
          <t>091ca933ba0bfbcf2ad5f084d705f5e0</t>
        </is>
      </c>
      <c r="L8856" t="inlineStr">
        <is>
          <t>091ca933ba0bfbcf2ad5f084d705f5e0</t>
        </is>
      </c>
      <c r="M8856" t="n">
        <v>809</v>
      </c>
      <c r="N8856" t="n">
        <v>809</v>
      </c>
    </row>
    <row r="8858">
      <c r="A8858" s="1">
        <f>== Cluster 808 – 2 Fragen – alle Fragen identisch ===</f>
        <v/>
      </c>
      <c r="B8858" s="1" t="n"/>
      <c r="C8858" s="1" t="n"/>
      <c r="D8858" s="1" t="n"/>
      <c r="E8858" s="1" t="n"/>
      <c r="F8858" s="1" t="n"/>
      <c r="G8858" s="1" t="n"/>
      <c r="H8858" s="1" t="n"/>
      <c r="I8858" s="1" t="n"/>
      <c r="J8858" s="1" t="n"/>
      <c r="K8858" s="1" t="n"/>
      <c r="L8858" s="1" t="n"/>
      <c r="M8858" s="1" t="n"/>
      <c r="N8858" s="1" t="n"/>
    </row>
    <row r="8859">
      <c r="A8859" t="inlineStr">
        <is>
          <t>ID_Wahl</t>
        </is>
      </c>
      <c r="B8859" t="inlineStr">
        <is>
          <t>Datum</t>
        </is>
      </c>
      <c r="C8859" t="inlineStr">
        <is>
          <t>Frage_ID</t>
        </is>
      </c>
      <c r="D8859" t="inlineStr">
        <is>
          <t>Frage_Text</t>
        </is>
      </c>
      <c r="E8859" t="inlineStr">
        <is>
          <t>Frage_Typ</t>
        </is>
      </c>
      <c r="F8859" t="inlineStr">
        <is>
          <t>Bereich_ID</t>
        </is>
      </c>
      <c r="G8859" t="inlineStr">
        <is>
          <t>Bereich</t>
        </is>
      </c>
      <c r="H8859" t="inlineStr">
        <is>
          <t>ID_gesamt</t>
        </is>
      </c>
      <c r="I8859" t="inlineStr">
        <is>
          <t>Sprache</t>
        </is>
      </c>
      <c r="J8859" t="inlineStr">
        <is>
          <t>Duplikat</t>
        </is>
      </c>
      <c r="K8859" t="inlineStr">
        <is>
          <t>Frage_Hash</t>
        </is>
      </c>
      <c r="L8859" t="inlineStr">
        <is>
          <t>Duplikat_Gruppe</t>
        </is>
      </c>
      <c r="M8859" t="inlineStr">
        <is>
          <t>Cluster_Duplikate</t>
        </is>
      </c>
      <c r="N8859" t="inlineStr">
        <is>
          <t>Cluster_Final</t>
        </is>
      </c>
    </row>
    <row r="8860">
      <c r="A8860" t="n">
        <v>80</v>
      </c>
      <c r="B8860" t="n">
        <v>2015</v>
      </c>
      <c r="C8860" t="n">
        <v>1277</v>
      </c>
      <c r="D8860" t="inlineStr">
        <is>
          <t>Sind Sie dafür, dass die Zürcher Gemeinden die Möglichkeit erhalten, Kinder- oder Jugendparlamente einzurichten?</t>
        </is>
      </c>
      <c r="E8860" t="inlineStr">
        <is>
          <t>Standard-4</t>
        </is>
      </c>
      <c r="F8860" t="n">
        <v>10</v>
      </c>
      <c r="G8860" t="inlineStr">
        <is>
          <t>Politisches System</t>
        </is>
      </c>
      <c r="H8860" t="inlineStr">
        <is>
          <t>Q04897</t>
        </is>
      </c>
      <c r="I8860" t="inlineStr">
        <is>
          <t>de</t>
        </is>
      </c>
      <c r="J8860" t="b">
        <v>1</v>
      </c>
      <c r="K8860" t="inlineStr">
        <is>
          <t>658e2734ad97933ef82ceb8d0292cf4b</t>
        </is>
      </c>
      <c r="L8860" t="inlineStr">
        <is>
          <t>658e2734ad97933ef82ceb8d0292cf4b</t>
        </is>
      </c>
      <c r="M8860" t="n">
        <v>808</v>
      </c>
      <c r="N8860" t="n">
        <v>808</v>
      </c>
    </row>
    <row r="8861">
      <c r="A8861" t="n">
        <v>80</v>
      </c>
      <c r="B8861" t="n">
        <v>2015</v>
      </c>
      <c r="C8861" t="n">
        <v>1277</v>
      </c>
      <c r="D8861" t="inlineStr">
        <is>
          <t>Sind Sie dafür, dass die Zürcher Gemeinden die Möglichkeit erhalten, Kinder- oder Jugendparlamente einzurichten?</t>
        </is>
      </c>
      <c r="E8861" t="inlineStr">
        <is>
          <t>Standard-4</t>
        </is>
      </c>
      <c r="F8861" t="n">
        <v>10</v>
      </c>
      <c r="G8861" t="inlineStr">
        <is>
          <t>Politisches System</t>
        </is>
      </c>
      <c r="H8861" t="inlineStr">
        <is>
          <t>Q08919</t>
        </is>
      </c>
      <c r="I8861" t="inlineStr">
        <is>
          <t>de</t>
        </is>
      </c>
      <c r="J8861" t="b">
        <v>1</v>
      </c>
      <c r="K8861" t="inlineStr">
        <is>
          <t>658e2734ad97933ef82ceb8d0292cf4b</t>
        </is>
      </c>
      <c r="L8861" t="inlineStr">
        <is>
          <t>658e2734ad97933ef82ceb8d0292cf4b</t>
        </is>
      </c>
      <c r="M8861" t="n">
        <v>808</v>
      </c>
      <c r="N8861" t="n">
        <v>808</v>
      </c>
    </row>
    <row r="8863">
      <c r="A8863" s="1">
        <f>== Cluster 807 – 2 Fragen – alle Fragen identisch ===</f>
        <v/>
      </c>
      <c r="B8863" s="1" t="n"/>
      <c r="C8863" s="1" t="n"/>
      <c r="D8863" s="1" t="n"/>
      <c r="E8863" s="1" t="n"/>
      <c r="F8863" s="1" t="n"/>
      <c r="G8863" s="1" t="n"/>
      <c r="H8863" s="1" t="n"/>
      <c r="I8863" s="1" t="n"/>
      <c r="J8863" s="1" t="n"/>
      <c r="K8863" s="1" t="n"/>
      <c r="L8863" s="1" t="n"/>
      <c r="M8863" s="1" t="n"/>
      <c r="N8863" s="1" t="n"/>
    </row>
    <row r="8864">
      <c r="A8864" t="inlineStr">
        <is>
          <t>ID_Wahl</t>
        </is>
      </c>
      <c r="B8864" t="inlineStr">
        <is>
          <t>Datum</t>
        </is>
      </c>
      <c r="C8864" t="inlineStr">
        <is>
          <t>Frage_ID</t>
        </is>
      </c>
      <c r="D8864" t="inlineStr">
        <is>
          <t>Frage_Text</t>
        </is>
      </c>
      <c r="E8864" t="inlineStr">
        <is>
          <t>Frage_Typ</t>
        </is>
      </c>
      <c r="F8864" t="inlineStr">
        <is>
          <t>Bereich_ID</t>
        </is>
      </c>
      <c r="G8864" t="inlineStr">
        <is>
          <t>Bereich</t>
        </is>
      </c>
      <c r="H8864" t="inlineStr">
        <is>
          <t>ID_gesamt</t>
        </is>
      </c>
      <c r="I8864" t="inlineStr">
        <is>
          <t>Sprache</t>
        </is>
      </c>
      <c r="J8864" t="inlineStr">
        <is>
          <t>Duplikat</t>
        </is>
      </c>
      <c r="K8864" t="inlineStr">
        <is>
          <t>Frage_Hash</t>
        </is>
      </c>
      <c r="L8864" t="inlineStr">
        <is>
          <t>Duplikat_Gruppe</t>
        </is>
      </c>
      <c r="M8864" t="inlineStr">
        <is>
          <t>Cluster_Duplikate</t>
        </is>
      </c>
      <c r="N8864" t="inlineStr">
        <is>
          <t>Cluster_Final</t>
        </is>
      </c>
    </row>
    <row r="8865">
      <c r="A8865" t="n">
        <v>80</v>
      </c>
      <c r="B8865" t="n">
        <v>2015</v>
      </c>
      <c r="C8865" t="n">
        <v>1245</v>
      </c>
      <c r="D8865" t="inlineStr">
        <is>
          <t>Sollen die Anforderungen bei Einbürgerungen, insbesondere hinsichtlich Deutschkenntnisse und gesellschaftlicher Integration, erhöht werden?</t>
        </is>
      </c>
      <c r="E8865" t="inlineStr">
        <is>
          <t>Standard-4</t>
        </is>
      </c>
      <c r="F8865" t="n">
        <v>9</v>
      </c>
      <c r="G8865" t="inlineStr">
        <is>
          <t>Migration &amp; Integration</t>
        </is>
      </c>
      <c r="H8865" t="inlineStr">
        <is>
          <t>Q04895</t>
        </is>
      </c>
      <c r="I8865" t="inlineStr">
        <is>
          <t>de</t>
        </is>
      </c>
      <c r="J8865" t="b">
        <v>1</v>
      </c>
      <c r="K8865" t="inlineStr">
        <is>
          <t>fd0e94723a987b68d6e6185da0947710</t>
        </is>
      </c>
      <c r="L8865" t="inlineStr">
        <is>
          <t>fd0e94723a987b68d6e6185da0947710</t>
        </is>
      </c>
      <c r="M8865" t="n">
        <v>807</v>
      </c>
      <c r="N8865" t="n">
        <v>807</v>
      </c>
    </row>
    <row r="8866">
      <c r="A8866" t="n">
        <v>80</v>
      </c>
      <c r="B8866" t="n">
        <v>2015</v>
      </c>
      <c r="C8866" t="n">
        <v>1245</v>
      </c>
      <c r="D8866" t="inlineStr">
        <is>
          <t>Sollen die Anforderungen bei Einbürgerungen, insbesondere hinsichtlich Deutschkenntnisse und gesellschaftlicher Integration, erhöht werden?</t>
        </is>
      </c>
      <c r="E8866" t="inlineStr">
        <is>
          <t>Standard-4</t>
        </is>
      </c>
      <c r="F8866" t="n">
        <v>9</v>
      </c>
      <c r="G8866" t="inlineStr">
        <is>
          <t>Migration &amp; Integration</t>
        </is>
      </c>
      <c r="H8866" t="inlineStr">
        <is>
          <t>Q08916</t>
        </is>
      </c>
      <c r="I8866" t="inlineStr">
        <is>
          <t>de</t>
        </is>
      </c>
      <c r="J8866" t="b">
        <v>1</v>
      </c>
      <c r="K8866" t="inlineStr">
        <is>
          <t>fd0e94723a987b68d6e6185da0947710</t>
        </is>
      </c>
      <c r="L8866" t="inlineStr">
        <is>
          <t>fd0e94723a987b68d6e6185da0947710</t>
        </is>
      </c>
      <c r="M8866" t="n">
        <v>807</v>
      </c>
      <c r="N8866" t="n">
        <v>807</v>
      </c>
    </row>
    <row r="8868">
      <c r="A8868" s="1">
        <f>== Cluster 806 – 2 Fragen – alle Fragen identisch ===</f>
        <v/>
      </c>
      <c r="B8868" s="1" t="n"/>
      <c r="C8868" s="1" t="n"/>
      <c r="D8868" s="1" t="n"/>
      <c r="E8868" s="1" t="n"/>
      <c r="F8868" s="1" t="n"/>
      <c r="G8868" s="1" t="n"/>
      <c r="H8868" s="1" t="n"/>
      <c r="I8868" s="1" t="n"/>
      <c r="J8868" s="1" t="n"/>
      <c r="K8868" s="1" t="n"/>
      <c r="L8868" s="1" t="n"/>
      <c r="M8868" s="1" t="n"/>
      <c r="N8868" s="1" t="n"/>
    </row>
    <row r="8869">
      <c r="A8869" t="inlineStr">
        <is>
          <t>ID_Wahl</t>
        </is>
      </c>
      <c r="B8869" t="inlineStr">
        <is>
          <t>Datum</t>
        </is>
      </c>
      <c r="C8869" t="inlineStr">
        <is>
          <t>Frage_ID</t>
        </is>
      </c>
      <c r="D8869" t="inlineStr">
        <is>
          <t>Frage_Text</t>
        </is>
      </c>
      <c r="E8869" t="inlineStr">
        <is>
          <t>Frage_Typ</t>
        </is>
      </c>
      <c r="F8869" t="inlineStr">
        <is>
          <t>Bereich_ID</t>
        </is>
      </c>
      <c r="G8869" t="inlineStr">
        <is>
          <t>Bereich</t>
        </is>
      </c>
      <c r="H8869" t="inlineStr">
        <is>
          <t>ID_gesamt</t>
        </is>
      </c>
      <c r="I8869" t="inlineStr">
        <is>
          <t>Sprache</t>
        </is>
      </c>
      <c r="J8869" t="inlineStr">
        <is>
          <t>Duplikat</t>
        </is>
      </c>
      <c r="K8869" t="inlineStr">
        <is>
          <t>Frage_Hash</t>
        </is>
      </c>
      <c r="L8869" t="inlineStr">
        <is>
          <t>Duplikat_Gruppe</t>
        </is>
      </c>
      <c r="M8869" t="inlineStr">
        <is>
          <t>Cluster_Duplikate</t>
        </is>
      </c>
      <c r="N8869" t="inlineStr">
        <is>
          <t>Cluster_Final</t>
        </is>
      </c>
    </row>
    <row r="8870">
      <c r="A8870" t="n">
        <v>80</v>
      </c>
      <c r="B8870" t="n">
        <v>2015</v>
      </c>
      <c r="C8870" t="n">
        <v>1244</v>
      </c>
      <c r="D8870" t="inlineStr">
        <is>
          <t>Würden Sie es befürworten, wenn Ausländerinnen und Ausländer, die seit mindestens zehn Jahren im Kanton Zürich leben, das aktive und passive Stimm- und Wahlrecht auf Gemeindeebene erhalten würden?</t>
        </is>
      </c>
      <c r="E8870" t="inlineStr">
        <is>
          <t>Standard-4</t>
        </is>
      </c>
      <c r="F8870" t="n">
        <v>9</v>
      </c>
      <c r="G8870" t="inlineStr">
        <is>
          <t>Migration &amp; Integration</t>
        </is>
      </c>
      <c r="H8870" t="inlineStr">
        <is>
          <t>Q04894</t>
        </is>
      </c>
      <c r="I8870" t="inlineStr">
        <is>
          <t>de</t>
        </is>
      </c>
      <c r="J8870" t="b">
        <v>1</v>
      </c>
      <c r="K8870" t="inlineStr">
        <is>
          <t>70e82cf632bc4777e5220f8082583b57</t>
        </is>
      </c>
      <c r="L8870" t="inlineStr">
        <is>
          <t>70e82cf632bc4777e5220f8082583b57</t>
        </is>
      </c>
      <c r="M8870" t="n">
        <v>806</v>
      </c>
      <c r="N8870" t="n">
        <v>806</v>
      </c>
    </row>
    <row r="8871">
      <c r="A8871" t="n">
        <v>80</v>
      </c>
      <c r="B8871" t="n">
        <v>2015</v>
      </c>
      <c r="C8871" t="n">
        <v>1244</v>
      </c>
      <c r="D8871" t="inlineStr">
        <is>
          <t>Würden Sie es befürworten, wenn Ausländerinnen und Ausländer, die seit mindestens zehn Jahren im Kanton Zürich leben, das aktive und passive Stimm- und Wahlrecht auf Gemeindeebene erhalten würden?</t>
        </is>
      </c>
      <c r="E8871" t="inlineStr">
        <is>
          <t>Standard-4</t>
        </is>
      </c>
      <c r="F8871" t="n">
        <v>9</v>
      </c>
      <c r="G8871" t="inlineStr">
        <is>
          <t>Migration &amp; Integration</t>
        </is>
      </c>
      <c r="H8871" t="inlineStr">
        <is>
          <t>Q08915</t>
        </is>
      </c>
      <c r="I8871" t="inlineStr">
        <is>
          <t>de</t>
        </is>
      </c>
      <c r="J8871" t="b">
        <v>1</v>
      </c>
      <c r="K8871" t="inlineStr">
        <is>
          <t>70e82cf632bc4777e5220f8082583b57</t>
        </is>
      </c>
      <c r="L8871" t="inlineStr">
        <is>
          <t>70e82cf632bc4777e5220f8082583b57</t>
        </is>
      </c>
      <c r="M8871" t="n">
        <v>806</v>
      </c>
      <c r="N8871" t="n">
        <v>806</v>
      </c>
    </row>
    <row r="8873">
      <c r="A8873" s="1">
        <f>== Cluster 805 – 2 Fragen – alle Fragen identisch ===</f>
        <v/>
      </c>
      <c r="B8873" s="1" t="n"/>
      <c r="C8873" s="1" t="n"/>
      <c r="D8873" s="1" t="n"/>
      <c r="E8873" s="1" t="n"/>
      <c r="F8873" s="1" t="n"/>
      <c r="G8873" s="1" t="n"/>
      <c r="H8873" s="1" t="n"/>
      <c r="I8873" s="1" t="n"/>
      <c r="J8873" s="1" t="n"/>
      <c r="K8873" s="1" t="n"/>
      <c r="L8873" s="1" t="n"/>
      <c r="M8873" s="1" t="n"/>
      <c r="N8873" s="1" t="n"/>
    </row>
    <row r="8874">
      <c r="A8874" t="inlineStr">
        <is>
          <t>ID_Wahl</t>
        </is>
      </c>
      <c r="B8874" t="inlineStr">
        <is>
          <t>Datum</t>
        </is>
      </c>
      <c r="C8874" t="inlineStr">
        <is>
          <t>Frage_ID</t>
        </is>
      </c>
      <c r="D8874" t="inlineStr">
        <is>
          <t>Frage_Text</t>
        </is>
      </c>
      <c r="E8874" t="inlineStr">
        <is>
          <t>Frage_Typ</t>
        </is>
      </c>
      <c r="F8874" t="inlineStr">
        <is>
          <t>Bereich_ID</t>
        </is>
      </c>
      <c r="G8874" t="inlineStr">
        <is>
          <t>Bereich</t>
        </is>
      </c>
      <c r="H8874" t="inlineStr">
        <is>
          <t>ID_gesamt</t>
        </is>
      </c>
      <c r="I8874" t="inlineStr">
        <is>
          <t>Sprache</t>
        </is>
      </c>
      <c r="J8874" t="inlineStr">
        <is>
          <t>Duplikat</t>
        </is>
      </c>
      <c r="K8874" t="inlineStr">
        <is>
          <t>Frage_Hash</t>
        </is>
      </c>
      <c r="L8874" t="inlineStr">
        <is>
          <t>Duplikat_Gruppe</t>
        </is>
      </c>
      <c r="M8874" t="inlineStr">
        <is>
          <t>Cluster_Duplikate</t>
        </is>
      </c>
      <c r="N8874" t="inlineStr">
        <is>
          <t>Cluster_Final</t>
        </is>
      </c>
    </row>
    <row r="8875">
      <c r="A8875" t="n">
        <v>80</v>
      </c>
      <c r="B8875" t="n">
        <v>2015</v>
      </c>
      <c r="C8875" t="n">
        <v>1243</v>
      </c>
      <c r="D8875" t="inlineStr">
        <is>
          <t>Befürworten Sie finanzielle Einsparungen bei der kantonalen Fachstelle für Integration?</t>
        </is>
      </c>
      <c r="E8875" t="inlineStr">
        <is>
          <t>Standard-4</t>
        </is>
      </c>
      <c r="F8875" t="n">
        <v>9</v>
      </c>
      <c r="G8875" t="inlineStr">
        <is>
          <t>Migration &amp; Integration</t>
        </is>
      </c>
      <c r="H8875" t="inlineStr">
        <is>
          <t>Q04893</t>
        </is>
      </c>
      <c r="I8875" t="inlineStr">
        <is>
          <t>de</t>
        </is>
      </c>
      <c r="J8875" t="b">
        <v>1</v>
      </c>
      <c r="K8875" t="inlineStr">
        <is>
          <t>3a2304be56f0c7fea699e4c3d101dce6</t>
        </is>
      </c>
      <c r="L8875" t="inlineStr">
        <is>
          <t>3a2304be56f0c7fea699e4c3d101dce6</t>
        </is>
      </c>
      <c r="M8875" t="n">
        <v>805</v>
      </c>
      <c r="N8875" t="n">
        <v>805</v>
      </c>
    </row>
    <row r="8876">
      <c r="A8876" t="n">
        <v>80</v>
      </c>
      <c r="B8876" t="n">
        <v>2015</v>
      </c>
      <c r="C8876" t="n">
        <v>1243</v>
      </c>
      <c r="D8876" t="inlineStr">
        <is>
          <t>Befürworten Sie finanzielle Einsparungen bei der kantonalen Fachstelle für Integration?</t>
        </is>
      </c>
      <c r="E8876" t="inlineStr">
        <is>
          <t>Standard-4</t>
        </is>
      </c>
      <c r="F8876" t="n">
        <v>9</v>
      </c>
      <c r="G8876" t="inlineStr">
        <is>
          <t>Migration &amp; Integration</t>
        </is>
      </c>
      <c r="H8876" t="inlineStr">
        <is>
          <t>Q08914</t>
        </is>
      </c>
      <c r="I8876" t="inlineStr">
        <is>
          <t>de</t>
        </is>
      </c>
      <c r="J8876" t="b">
        <v>1</v>
      </c>
      <c r="K8876" t="inlineStr">
        <is>
          <t>3a2304be56f0c7fea699e4c3d101dce6</t>
        </is>
      </c>
      <c r="L8876" t="inlineStr">
        <is>
          <t>3a2304be56f0c7fea699e4c3d101dce6</t>
        </is>
      </c>
      <c r="M8876" t="n">
        <v>805</v>
      </c>
      <c r="N8876" t="n">
        <v>805</v>
      </c>
    </row>
    <row r="8878">
      <c r="A8878" s="1">
        <f>== Cluster 804 – 2 Fragen – alle Fragen identisch ===</f>
        <v/>
      </c>
      <c r="B8878" s="1" t="n"/>
      <c r="C8878" s="1" t="n"/>
      <c r="D8878" s="1" t="n"/>
      <c r="E8878" s="1" t="n"/>
      <c r="F8878" s="1" t="n"/>
      <c r="G8878" s="1" t="n"/>
      <c r="H8878" s="1" t="n"/>
      <c r="I8878" s="1" t="n"/>
      <c r="J8878" s="1" t="n"/>
      <c r="K8878" s="1" t="n"/>
      <c r="L8878" s="1" t="n"/>
      <c r="M8878" s="1" t="n"/>
      <c r="N8878" s="1" t="n"/>
    </row>
    <row r="8879">
      <c r="A8879" t="inlineStr">
        <is>
          <t>ID_Wahl</t>
        </is>
      </c>
      <c r="B8879" t="inlineStr">
        <is>
          <t>Datum</t>
        </is>
      </c>
      <c r="C8879" t="inlineStr">
        <is>
          <t>Frage_ID</t>
        </is>
      </c>
      <c r="D8879" t="inlineStr">
        <is>
          <t>Frage_Text</t>
        </is>
      </c>
      <c r="E8879" t="inlineStr">
        <is>
          <t>Frage_Typ</t>
        </is>
      </c>
      <c r="F8879" t="inlineStr">
        <is>
          <t>Bereich_ID</t>
        </is>
      </c>
      <c r="G8879" t="inlineStr">
        <is>
          <t>Bereich</t>
        </is>
      </c>
      <c r="H8879" t="inlineStr">
        <is>
          <t>ID_gesamt</t>
        </is>
      </c>
      <c r="I8879" t="inlineStr">
        <is>
          <t>Sprache</t>
        </is>
      </c>
      <c r="J8879" t="inlineStr">
        <is>
          <t>Duplikat</t>
        </is>
      </c>
      <c r="K8879" t="inlineStr">
        <is>
          <t>Frage_Hash</t>
        </is>
      </c>
      <c r="L8879" t="inlineStr">
        <is>
          <t>Duplikat_Gruppe</t>
        </is>
      </c>
      <c r="M8879" t="inlineStr">
        <is>
          <t>Cluster_Duplikate</t>
        </is>
      </c>
      <c r="N8879" t="inlineStr">
        <is>
          <t>Cluster_Final</t>
        </is>
      </c>
    </row>
    <row r="8880">
      <c r="A8880" t="n">
        <v>80</v>
      </c>
      <c r="B8880" t="n">
        <v>2015</v>
      </c>
      <c r="C8880" t="n">
        <v>1246</v>
      </c>
      <c r="D8880" t="inlineStr">
        <is>
          <t>Eine kantonale Volksinitiative fordert die Abschaffung der Härtefallkommission, welche für die Beurteilung von Wiedererwägungsgesuchen von abgewiesenen Asylbewerbern zuständig ist. Befürworten Sie dieses Vorhaben?</t>
        </is>
      </c>
      <c r="E8880" t="inlineStr">
        <is>
          <t>Standard-4</t>
        </is>
      </c>
      <c r="F8880" t="n">
        <v>9</v>
      </c>
      <c r="G8880" t="inlineStr">
        <is>
          <t>Migration &amp; Integration</t>
        </is>
      </c>
      <c r="H8880" t="inlineStr">
        <is>
          <t>Q04892</t>
        </is>
      </c>
      <c r="I8880" t="inlineStr">
        <is>
          <t>de</t>
        </is>
      </c>
      <c r="J8880" t="b">
        <v>1</v>
      </c>
      <c r="K8880" t="inlineStr">
        <is>
          <t>2655edf4a03c3b566131075ba30bb736</t>
        </is>
      </c>
      <c r="L8880" t="inlineStr">
        <is>
          <t>2655edf4a03c3b566131075ba30bb736</t>
        </is>
      </c>
      <c r="M8880" t="n">
        <v>804</v>
      </c>
      <c r="N8880" t="n">
        <v>804</v>
      </c>
    </row>
    <row r="8881">
      <c r="A8881" t="n">
        <v>80</v>
      </c>
      <c r="B8881" t="n">
        <v>2015</v>
      </c>
      <c r="C8881" t="n">
        <v>1246</v>
      </c>
      <c r="D8881" t="inlineStr">
        <is>
          <t>Eine kantonale Volksinitiative fordert die Abschaffung der Härtefallkommission, welche für die Beurteilung von Wiedererwägungsgesuchen von abgewiesenen Asylbewerbern zuständig ist. Befürworten Sie dieses Vorhaben?</t>
        </is>
      </c>
      <c r="E8881" t="inlineStr">
        <is>
          <t>Standard-4</t>
        </is>
      </c>
      <c r="F8881" t="n">
        <v>9</v>
      </c>
      <c r="G8881" t="inlineStr">
        <is>
          <t>Migration &amp; Integration</t>
        </is>
      </c>
      <c r="H8881" t="inlineStr">
        <is>
          <t>Q08913</t>
        </is>
      </c>
      <c r="I8881" t="inlineStr">
        <is>
          <t>de</t>
        </is>
      </c>
      <c r="J8881" t="b">
        <v>1</v>
      </c>
      <c r="K8881" t="inlineStr">
        <is>
          <t>2655edf4a03c3b566131075ba30bb736</t>
        </is>
      </c>
      <c r="L8881" t="inlineStr">
        <is>
          <t>2655edf4a03c3b566131075ba30bb736</t>
        </is>
      </c>
      <c r="M8881" t="n">
        <v>804</v>
      </c>
      <c r="N8881" t="n">
        <v>804</v>
      </c>
    </row>
    <row r="8883">
      <c r="A8883" s="1">
        <f>== Cluster 803 – 2 Fragen – alle Fragen identisch ===</f>
        <v/>
      </c>
      <c r="B8883" s="1" t="n"/>
      <c r="C8883" s="1" t="n"/>
      <c r="D8883" s="1" t="n"/>
      <c r="E8883" s="1" t="n"/>
      <c r="F8883" s="1" t="n"/>
      <c r="G8883" s="1" t="n"/>
      <c r="H8883" s="1" t="n"/>
      <c r="I8883" s="1" t="n"/>
      <c r="J8883" s="1" t="n"/>
      <c r="K8883" s="1" t="n"/>
      <c r="L8883" s="1" t="n"/>
      <c r="M8883" s="1" t="n"/>
      <c r="N8883" s="1" t="n"/>
    </row>
    <row r="8884">
      <c r="A8884" t="inlineStr">
        <is>
          <t>ID_Wahl</t>
        </is>
      </c>
      <c r="B8884" t="inlineStr">
        <is>
          <t>Datum</t>
        </is>
      </c>
      <c r="C8884" t="inlineStr">
        <is>
          <t>Frage_ID</t>
        </is>
      </c>
      <c r="D8884" t="inlineStr">
        <is>
          <t>Frage_Text</t>
        </is>
      </c>
      <c r="E8884" t="inlineStr">
        <is>
          <t>Frage_Typ</t>
        </is>
      </c>
      <c r="F8884" t="inlineStr">
        <is>
          <t>Bereich_ID</t>
        </is>
      </c>
      <c r="G8884" t="inlineStr">
        <is>
          <t>Bereich</t>
        </is>
      </c>
      <c r="H8884" t="inlineStr">
        <is>
          <t>ID_gesamt</t>
        </is>
      </c>
      <c r="I8884" t="inlineStr">
        <is>
          <t>Sprache</t>
        </is>
      </c>
      <c r="J8884" t="inlineStr">
        <is>
          <t>Duplikat</t>
        </is>
      </c>
      <c r="K8884" t="inlineStr">
        <is>
          <t>Frage_Hash</t>
        </is>
      </c>
      <c r="L8884" t="inlineStr">
        <is>
          <t>Duplikat_Gruppe</t>
        </is>
      </c>
      <c r="M8884" t="inlineStr">
        <is>
          <t>Cluster_Duplikate</t>
        </is>
      </c>
      <c r="N8884" t="inlineStr">
        <is>
          <t>Cluster_Final</t>
        </is>
      </c>
    </row>
    <row r="8885">
      <c r="A8885" t="n">
        <v>80</v>
      </c>
      <c r="B8885" t="n">
        <v>2015</v>
      </c>
      <c r="C8885" t="n">
        <v>1249</v>
      </c>
      <c r="D8885" t="inlineStr">
        <is>
          <t>Würden Sie es begrüssen, wenn die kantonale Kulturförderung vermehrt die freie Kulturszene unterstützen würde anstelle von etablierten Kulturinstitutionen (wie z.B. Opern- und Schauspielhaus, Tonhalle, Kunsthaus)?</t>
        </is>
      </c>
      <c r="E8885" t="inlineStr">
        <is>
          <t>Standard-4</t>
        </is>
      </c>
      <c r="F8885" t="n">
        <v>8</v>
      </c>
      <c r="G8885" t="inlineStr">
        <is>
          <t>Kultur, Sport &amp; Medien</t>
        </is>
      </c>
      <c r="H8885" t="inlineStr">
        <is>
          <t>Q04891</t>
        </is>
      </c>
      <c r="I8885" t="inlineStr">
        <is>
          <t>de</t>
        </is>
      </c>
      <c r="J8885" t="b">
        <v>1</v>
      </c>
      <c r="K8885" t="inlineStr">
        <is>
          <t>fa8063aadc81ba1275001062bc130e6c</t>
        </is>
      </c>
      <c r="L8885" t="inlineStr">
        <is>
          <t>fa8063aadc81ba1275001062bc130e6c</t>
        </is>
      </c>
      <c r="M8885" t="n">
        <v>803</v>
      </c>
      <c r="N8885" t="n">
        <v>803</v>
      </c>
    </row>
    <row r="8886">
      <c r="A8886" t="n">
        <v>80</v>
      </c>
      <c r="B8886" t="n">
        <v>2015</v>
      </c>
      <c r="C8886" t="n">
        <v>1249</v>
      </c>
      <c r="D8886" t="inlineStr">
        <is>
          <t>Würden Sie es begrüssen, wenn die kantonale Kulturförderung vermehrt die freie Kulturszene unterstützen würde anstelle von etablierten Kulturinstitutionen (wie z.B. Opern- und Schauspielhaus, Tonhalle, Kunsthaus)?</t>
        </is>
      </c>
      <c r="E8886" t="inlineStr">
        <is>
          <t>Standard-4</t>
        </is>
      </c>
      <c r="F8886" t="n">
        <v>8</v>
      </c>
      <c r="G8886" t="inlineStr">
        <is>
          <t>Kultur, Sport &amp; Medien</t>
        </is>
      </c>
      <c r="H8886" t="inlineStr">
        <is>
          <t>Q08912</t>
        </is>
      </c>
      <c r="I8886" t="inlineStr">
        <is>
          <t>de</t>
        </is>
      </c>
      <c r="J8886" t="b">
        <v>1</v>
      </c>
      <c r="K8886" t="inlineStr">
        <is>
          <t>fa8063aadc81ba1275001062bc130e6c</t>
        </is>
      </c>
      <c r="L8886" t="inlineStr">
        <is>
          <t>fa8063aadc81ba1275001062bc130e6c</t>
        </is>
      </c>
      <c r="M8886" t="n">
        <v>803</v>
      </c>
      <c r="N8886" t="n">
        <v>803</v>
      </c>
    </row>
    <row r="8888">
      <c r="A8888" s="1">
        <f>== Cluster 802 – 2 Fragen – alle Fragen identisch ===</f>
        <v/>
      </c>
      <c r="B8888" s="1" t="n"/>
      <c r="C8888" s="1" t="n"/>
      <c r="D8888" s="1" t="n"/>
      <c r="E8888" s="1" t="n"/>
      <c r="F8888" s="1" t="n"/>
      <c r="G8888" s="1" t="n"/>
      <c r="H8888" s="1" t="n"/>
      <c r="I8888" s="1" t="n"/>
      <c r="J8888" s="1" t="n"/>
      <c r="K8888" s="1" t="n"/>
      <c r="L8888" s="1" t="n"/>
      <c r="M8888" s="1" t="n"/>
      <c r="N8888" s="1" t="n"/>
    </row>
    <row r="8889">
      <c r="A8889" t="inlineStr">
        <is>
          <t>ID_Wahl</t>
        </is>
      </c>
      <c r="B8889" t="inlineStr">
        <is>
          <t>Datum</t>
        </is>
      </c>
      <c r="C8889" t="inlineStr">
        <is>
          <t>Frage_ID</t>
        </is>
      </c>
      <c r="D8889" t="inlineStr">
        <is>
          <t>Frage_Text</t>
        </is>
      </c>
      <c r="E8889" t="inlineStr">
        <is>
          <t>Frage_Typ</t>
        </is>
      </c>
      <c r="F8889" t="inlineStr">
        <is>
          <t>Bereich_ID</t>
        </is>
      </c>
      <c r="G8889" t="inlineStr">
        <is>
          <t>Bereich</t>
        </is>
      </c>
      <c r="H8889" t="inlineStr">
        <is>
          <t>ID_gesamt</t>
        </is>
      </c>
      <c r="I8889" t="inlineStr">
        <is>
          <t>Sprache</t>
        </is>
      </c>
      <c r="J8889" t="inlineStr">
        <is>
          <t>Duplikat</t>
        </is>
      </c>
      <c r="K8889" t="inlineStr">
        <is>
          <t>Frage_Hash</t>
        </is>
      </c>
      <c r="L8889" t="inlineStr">
        <is>
          <t>Duplikat_Gruppe</t>
        </is>
      </c>
      <c r="M8889" t="inlineStr">
        <is>
          <t>Cluster_Duplikate</t>
        </is>
      </c>
      <c r="N8889" t="inlineStr">
        <is>
          <t>Cluster_Final</t>
        </is>
      </c>
    </row>
    <row r="8890">
      <c r="A8890" t="n">
        <v>80</v>
      </c>
      <c r="B8890" t="n">
        <v>2015</v>
      </c>
      <c r="C8890" t="n">
        <v>1282</v>
      </c>
      <c r="D8890" t="inlineStr">
        <is>
          <t>Würden Sie es befürworten, wenn an Sportanlässen im Kanton Zürich Ausweiskontrollen eingeführt würden (z.B. bei Fussball- und Eishockeyspielen)?</t>
        </is>
      </c>
      <c r="E8890" t="inlineStr">
        <is>
          <t>Standard-4</t>
        </is>
      </c>
      <c r="F8890" t="n">
        <v>8</v>
      </c>
      <c r="G8890" t="inlineStr">
        <is>
          <t>Kultur, Sport &amp; Medien</t>
        </is>
      </c>
      <c r="H8890" t="inlineStr">
        <is>
          <t>Q04890</t>
        </is>
      </c>
      <c r="I8890" t="inlineStr">
        <is>
          <t>de</t>
        </is>
      </c>
      <c r="J8890" t="b">
        <v>1</v>
      </c>
      <c r="K8890" t="inlineStr">
        <is>
          <t>03dc57015a1b90faa7970f4858cbe140</t>
        </is>
      </c>
      <c r="L8890" t="inlineStr">
        <is>
          <t>03dc57015a1b90faa7970f4858cbe140</t>
        </is>
      </c>
      <c r="M8890" t="n">
        <v>802</v>
      </c>
      <c r="N8890" t="n">
        <v>802</v>
      </c>
    </row>
    <row r="8891">
      <c r="A8891" t="n">
        <v>80</v>
      </c>
      <c r="B8891" t="n">
        <v>2015</v>
      </c>
      <c r="C8891" t="n">
        <v>1282</v>
      </c>
      <c r="D8891" t="inlineStr">
        <is>
          <t>Würden Sie es befürworten, wenn an Sportanlässen im Kanton Zürich Ausweiskontrollen eingeführt würden (z.B. bei Fussball- und Eishockeyspielen)?</t>
        </is>
      </c>
      <c r="E8891" t="inlineStr">
        <is>
          <t>Standard-4</t>
        </is>
      </c>
      <c r="F8891" t="n">
        <v>8</v>
      </c>
      <c r="G8891" t="inlineStr">
        <is>
          <t>Kultur, Sport &amp; Medien</t>
        </is>
      </c>
      <c r="H8891" t="inlineStr">
        <is>
          <t>Q08911</t>
        </is>
      </c>
      <c r="I8891" t="inlineStr">
        <is>
          <t>de</t>
        </is>
      </c>
      <c r="J8891" t="b">
        <v>1</v>
      </c>
      <c r="K8891" t="inlineStr">
        <is>
          <t>03dc57015a1b90faa7970f4858cbe140</t>
        </is>
      </c>
      <c r="L8891" t="inlineStr">
        <is>
          <t>03dc57015a1b90faa7970f4858cbe140</t>
        </is>
      </c>
      <c r="M8891" t="n">
        <v>802</v>
      </c>
      <c r="N8891" t="n">
        <v>802</v>
      </c>
    </row>
    <row r="8893">
      <c r="A8893" s="1">
        <f>== Cluster 801 – 2 Fragen – alle Fragen identisch ===</f>
        <v/>
      </c>
      <c r="B8893" s="1" t="n"/>
      <c r="C8893" s="1" t="n"/>
      <c r="D8893" s="1" t="n"/>
      <c r="E8893" s="1" t="n"/>
      <c r="F8893" s="1" t="n"/>
      <c r="G8893" s="1" t="n"/>
      <c r="H8893" s="1" t="n"/>
      <c r="I8893" s="1" t="n"/>
      <c r="J8893" s="1" t="n"/>
      <c r="K8893" s="1" t="n"/>
      <c r="L8893" s="1" t="n"/>
      <c r="M8893" s="1" t="n"/>
      <c r="N8893" s="1" t="n"/>
    </row>
    <row r="8894">
      <c r="A8894" t="inlineStr">
        <is>
          <t>ID_Wahl</t>
        </is>
      </c>
      <c r="B8894" t="inlineStr">
        <is>
          <t>Datum</t>
        </is>
      </c>
      <c r="C8894" t="inlineStr">
        <is>
          <t>Frage_ID</t>
        </is>
      </c>
      <c r="D8894" t="inlineStr">
        <is>
          <t>Frage_Text</t>
        </is>
      </c>
      <c r="E8894" t="inlineStr">
        <is>
          <t>Frage_Typ</t>
        </is>
      </c>
      <c r="F8894" t="inlineStr">
        <is>
          <t>Bereich_ID</t>
        </is>
      </c>
      <c r="G8894" t="inlineStr">
        <is>
          <t>Bereich</t>
        </is>
      </c>
      <c r="H8894" t="inlineStr">
        <is>
          <t>ID_gesamt</t>
        </is>
      </c>
      <c r="I8894" t="inlineStr">
        <is>
          <t>Sprache</t>
        </is>
      </c>
      <c r="J8894" t="inlineStr">
        <is>
          <t>Duplikat</t>
        </is>
      </c>
      <c r="K8894" t="inlineStr">
        <is>
          <t>Frage_Hash</t>
        </is>
      </c>
      <c r="L8894" t="inlineStr">
        <is>
          <t>Duplikat_Gruppe</t>
        </is>
      </c>
      <c r="M8894" t="inlineStr">
        <is>
          <t>Cluster_Duplikate</t>
        </is>
      </c>
      <c r="N8894" t="inlineStr">
        <is>
          <t>Cluster_Final</t>
        </is>
      </c>
    </row>
    <row r="8895">
      <c r="A8895" t="n">
        <v>80</v>
      </c>
      <c r="B8895" t="n">
        <v>2015</v>
      </c>
      <c r="C8895" t="n">
        <v>1254</v>
      </c>
      <c r="D8895" t="inlineStr">
        <is>
          <t>Befürworten Sie eine vollständige Trennung von Kirche und Staat im Kanton Zürich?</t>
        </is>
      </c>
      <c r="E8895" t="inlineStr">
        <is>
          <t>Standard-4</t>
        </is>
      </c>
      <c r="F8895" t="n">
        <v>8</v>
      </c>
      <c r="G8895" t="inlineStr">
        <is>
          <t>Kultur, Sport &amp; Medien</t>
        </is>
      </c>
      <c r="H8895" t="inlineStr">
        <is>
          <t>Q04888</t>
        </is>
      </c>
      <c r="I8895" t="inlineStr">
        <is>
          <t>de</t>
        </is>
      </c>
      <c r="J8895" t="b">
        <v>1</v>
      </c>
      <c r="K8895" t="inlineStr">
        <is>
          <t>74f48bde1da679486d0565efdd4ffd5e</t>
        </is>
      </c>
      <c r="L8895" t="inlineStr">
        <is>
          <t>74f48bde1da679486d0565efdd4ffd5e</t>
        </is>
      </c>
      <c r="M8895" t="n">
        <v>801</v>
      </c>
      <c r="N8895" t="n">
        <v>801</v>
      </c>
    </row>
    <row r="8896">
      <c r="A8896" t="n">
        <v>80</v>
      </c>
      <c r="B8896" t="n">
        <v>2015</v>
      </c>
      <c r="C8896" t="n">
        <v>1254</v>
      </c>
      <c r="D8896" t="inlineStr">
        <is>
          <t>Befürworten Sie eine vollständige Trennung von Kirche und Staat im Kanton Zürich?</t>
        </is>
      </c>
      <c r="E8896" t="inlineStr">
        <is>
          <t>Standard-4</t>
        </is>
      </c>
      <c r="F8896" t="n">
        <v>10</v>
      </c>
      <c r="G8896" t="inlineStr">
        <is>
          <t>Politisches System</t>
        </is>
      </c>
      <c r="H8896" t="inlineStr">
        <is>
          <t>Q08918</t>
        </is>
      </c>
      <c r="I8896" t="inlineStr">
        <is>
          <t>de</t>
        </is>
      </c>
      <c r="J8896" t="b">
        <v>1</v>
      </c>
      <c r="K8896" t="inlineStr">
        <is>
          <t>74f48bde1da679486d0565efdd4ffd5e</t>
        </is>
      </c>
      <c r="L8896" t="inlineStr">
        <is>
          <t>74f48bde1da679486d0565efdd4ffd5e</t>
        </is>
      </c>
      <c r="M8896" t="n">
        <v>801</v>
      </c>
      <c r="N8896" t="n">
        <v>801</v>
      </c>
    </row>
    <row r="8898">
      <c r="A8898" s="1">
        <f>== Cluster 799 – 2 Fragen – alle Fragen identisch ===</f>
        <v/>
      </c>
      <c r="B8898" s="1" t="n"/>
      <c r="C8898" s="1" t="n"/>
      <c r="D8898" s="1" t="n"/>
      <c r="E8898" s="1" t="n"/>
      <c r="F8898" s="1" t="n"/>
      <c r="G8898" s="1" t="n"/>
      <c r="H8898" s="1" t="n"/>
      <c r="I8898" s="1" t="n"/>
      <c r="J8898" s="1" t="n"/>
      <c r="K8898" s="1" t="n"/>
      <c r="L8898" s="1" t="n"/>
      <c r="M8898" s="1" t="n"/>
      <c r="N8898" s="1" t="n"/>
    </row>
    <row r="8899">
      <c r="A8899" t="inlineStr">
        <is>
          <t>ID_Wahl</t>
        </is>
      </c>
      <c r="B8899" t="inlineStr">
        <is>
          <t>Datum</t>
        </is>
      </c>
      <c r="C8899" t="inlineStr">
        <is>
          <t>Frage_ID</t>
        </is>
      </c>
      <c r="D8899" t="inlineStr">
        <is>
          <t>Frage_Text</t>
        </is>
      </c>
      <c r="E8899" t="inlineStr">
        <is>
          <t>Frage_Typ</t>
        </is>
      </c>
      <c r="F8899" t="inlineStr">
        <is>
          <t>Bereich_ID</t>
        </is>
      </c>
      <c r="G8899" t="inlineStr">
        <is>
          <t>Bereich</t>
        </is>
      </c>
      <c r="H8899" t="inlineStr">
        <is>
          <t>ID_gesamt</t>
        </is>
      </c>
      <c r="I8899" t="inlineStr">
        <is>
          <t>Sprache</t>
        </is>
      </c>
      <c r="J8899" t="inlineStr">
        <is>
          <t>Duplikat</t>
        </is>
      </c>
      <c r="K8899" t="inlineStr">
        <is>
          <t>Frage_Hash</t>
        </is>
      </c>
      <c r="L8899" t="inlineStr">
        <is>
          <t>Duplikat_Gruppe</t>
        </is>
      </c>
      <c r="M8899" t="inlineStr">
        <is>
          <t>Cluster_Duplikate</t>
        </is>
      </c>
      <c r="N8899" t="inlineStr">
        <is>
          <t>Cluster_Final</t>
        </is>
      </c>
    </row>
    <row r="8900">
      <c r="A8900" t="n">
        <v>80</v>
      </c>
      <c r="B8900" t="n">
        <v>2015</v>
      </c>
      <c r="C8900" t="n">
        <v>1252</v>
      </c>
      <c r="D8900" t="inlineStr">
        <is>
          <t>Würden Sie es befürworten, wenn auf öffentlichem Grund die Prostitution sowie das Anwerben zur Prostitution verboten würden?</t>
        </is>
      </c>
      <c r="E8900" t="inlineStr">
        <is>
          <t>Standard-4</t>
        </is>
      </c>
      <c r="F8900" t="n">
        <v>5</v>
      </c>
      <c r="G8900" t="inlineStr">
        <is>
          <t>Gesellschaft &amp; Ethik</t>
        </is>
      </c>
      <c r="H8900" t="inlineStr">
        <is>
          <t>Q04882</t>
        </is>
      </c>
      <c r="I8900" t="inlineStr">
        <is>
          <t>de</t>
        </is>
      </c>
      <c r="J8900" t="b">
        <v>1</v>
      </c>
      <c r="K8900" t="inlineStr">
        <is>
          <t>f0f3223d5ae7164e29b590fd1a0918e7</t>
        </is>
      </c>
      <c r="L8900" t="inlineStr">
        <is>
          <t>f0f3223d5ae7164e29b590fd1a0918e7</t>
        </is>
      </c>
      <c r="M8900" t="n">
        <v>799</v>
      </c>
      <c r="N8900" t="n">
        <v>799</v>
      </c>
    </row>
    <row r="8901">
      <c r="A8901" t="n">
        <v>80</v>
      </c>
      <c r="B8901" t="n">
        <v>2015</v>
      </c>
      <c r="C8901" t="n">
        <v>1252</v>
      </c>
      <c r="D8901" t="inlineStr">
        <is>
          <t>Würden Sie es befürworten, wenn auf öffentlichem Grund die Prostitution sowie das Anwerben zur Prostitution verboten würden?</t>
        </is>
      </c>
      <c r="E8901" t="inlineStr">
        <is>
          <t>Standard-4</t>
        </is>
      </c>
      <c r="F8901" t="n">
        <v>5</v>
      </c>
      <c r="G8901" t="inlineStr">
        <is>
          <t>Gesellschaft &amp; Ethik</t>
        </is>
      </c>
      <c r="H8901" t="inlineStr">
        <is>
          <t>Q08904</t>
        </is>
      </c>
      <c r="I8901" t="inlineStr">
        <is>
          <t>de</t>
        </is>
      </c>
      <c r="J8901" t="b">
        <v>1</v>
      </c>
      <c r="K8901" t="inlineStr">
        <is>
          <t>f0f3223d5ae7164e29b590fd1a0918e7</t>
        </is>
      </c>
      <c r="L8901" t="inlineStr">
        <is>
          <t>f0f3223d5ae7164e29b590fd1a0918e7</t>
        </is>
      </c>
      <c r="M8901" t="n">
        <v>799</v>
      </c>
      <c r="N8901" t="n">
        <v>799</v>
      </c>
    </row>
    <row r="8903">
      <c r="A8903" s="1">
        <f>== Cluster 798 – 2 Fragen – alle Fragen identisch ===</f>
        <v/>
      </c>
      <c r="B8903" s="1" t="n"/>
      <c r="C8903" s="1" t="n"/>
      <c r="D8903" s="1" t="n"/>
      <c r="E8903" s="1" t="n"/>
      <c r="F8903" s="1" t="n"/>
      <c r="G8903" s="1" t="n"/>
      <c r="H8903" s="1" t="n"/>
      <c r="I8903" s="1" t="n"/>
      <c r="J8903" s="1" t="n"/>
      <c r="K8903" s="1" t="n"/>
      <c r="L8903" s="1" t="n"/>
      <c r="M8903" s="1" t="n"/>
      <c r="N8903" s="1" t="n"/>
    </row>
    <row r="8904">
      <c r="A8904" t="inlineStr">
        <is>
          <t>ID_Wahl</t>
        </is>
      </c>
      <c r="B8904" t="inlineStr">
        <is>
          <t>Datum</t>
        </is>
      </c>
      <c r="C8904" t="inlineStr">
        <is>
          <t>Frage_ID</t>
        </is>
      </c>
      <c r="D8904" t="inlineStr">
        <is>
          <t>Frage_Text</t>
        </is>
      </c>
      <c r="E8904" t="inlineStr">
        <is>
          <t>Frage_Typ</t>
        </is>
      </c>
      <c r="F8904" t="inlineStr">
        <is>
          <t>Bereich_ID</t>
        </is>
      </c>
      <c r="G8904" t="inlineStr">
        <is>
          <t>Bereich</t>
        </is>
      </c>
      <c r="H8904" t="inlineStr">
        <is>
          <t>ID_gesamt</t>
        </is>
      </c>
      <c r="I8904" t="inlineStr">
        <is>
          <t>Sprache</t>
        </is>
      </c>
      <c r="J8904" t="inlineStr">
        <is>
          <t>Duplikat</t>
        </is>
      </c>
      <c r="K8904" t="inlineStr">
        <is>
          <t>Frage_Hash</t>
        </is>
      </c>
      <c r="L8904" t="inlineStr">
        <is>
          <t>Duplikat_Gruppe</t>
        </is>
      </c>
      <c r="M8904" t="inlineStr">
        <is>
          <t>Cluster_Duplikate</t>
        </is>
      </c>
      <c r="N8904" t="inlineStr">
        <is>
          <t>Cluster_Final</t>
        </is>
      </c>
    </row>
    <row r="8905">
      <c r="A8905" t="n">
        <v>80</v>
      </c>
      <c r="B8905" t="n">
        <v>2015</v>
      </c>
      <c r="C8905" t="n">
        <v>1281</v>
      </c>
      <c r="D8905" t="inlineStr">
        <is>
          <t>Finden Sie es richtig, wenn Hausbesetzungen polizeilich toleriert werden, sofern eine Liegenschaft leer steht und keine Abbruch- oder Baubewilligung vorliegt?</t>
        </is>
      </c>
      <c r="E8905" t="inlineStr">
        <is>
          <t>Standard-4</t>
        </is>
      </c>
      <c r="F8905" t="n">
        <v>5</v>
      </c>
      <c r="G8905" t="inlineStr">
        <is>
          <t>Gesellschaft &amp; Ethik</t>
        </is>
      </c>
      <c r="H8905" t="inlineStr">
        <is>
          <t>Q04880</t>
        </is>
      </c>
      <c r="I8905" t="inlineStr">
        <is>
          <t>de</t>
        </is>
      </c>
      <c r="J8905" t="b">
        <v>1</v>
      </c>
      <c r="K8905" t="inlineStr">
        <is>
          <t>441a2f2006adf882ba15901e26712a60</t>
        </is>
      </c>
      <c r="L8905" t="inlineStr">
        <is>
          <t>441a2f2006adf882ba15901e26712a60</t>
        </is>
      </c>
      <c r="M8905" t="n">
        <v>798</v>
      </c>
      <c r="N8905" t="n">
        <v>798</v>
      </c>
    </row>
    <row r="8906">
      <c r="A8906" t="n">
        <v>80</v>
      </c>
      <c r="B8906" t="n">
        <v>2015</v>
      </c>
      <c r="C8906" t="n">
        <v>1281</v>
      </c>
      <c r="D8906" t="inlineStr">
        <is>
          <t>Finden Sie es richtig, wenn Hausbesetzungen polizeilich toleriert werden, sofern eine Liegenschaft leer steht und keine Abbruch- oder Baubewilligung vorliegt?</t>
        </is>
      </c>
      <c r="E8906" t="inlineStr">
        <is>
          <t>Standard-4</t>
        </is>
      </c>
      <c r="F8906" t="n">
        <v>5</v>
      </c>
      <c r="G8906" t="inlineStr">
        <is>
          <t>Gesellschaft &amp; Ethik</t>
        </is>
      </c>
      <c r="H8906" t="inlineStr">
        <is>
          <t>Q08902</t>
        </is>
      </c>
      <c r="I8906" t="inlineStr">
        <is>
          <t>de</t>
        </is>
      </c>
      <c r="J8906" t="b">
        <v>1</v>
      </c>
      <c r="K8906" t="inlineStr">
        <is>
          <t>441a2f2006adf882ba15901e26712a60</t>
        </is>
      </c>
      <c r="L8906" t="inlineStr">
        <is>
          <t>441a2f2006adf882ba15901e26712a60</t>
        </is>
      </c>
      <c r="M8906" t="n">
        <v>798</v>
      </c>
      <c r="N8906" t="n">
        <v>798</v>
      </c>
    </row>
    <row r="8908">
      <c r="A8908" s="1">
        <f>== Cluster 796 – 2 Fragen – alle Fragen identisch ===</f>
        <v/>
      </c>
      <c r="B8908" s="1" t="n"/>
      <c r="C8908" s="1" t="n"/>
      <c r="D8908" s="1" t="n"/>
      <c r="E8908" s="1" t="n"/>
      <c r="F8908" s="1" t="n"/>
      <c r="G8908" s="1" t="n"/>
      <c r="H8908" s="1" t="n"/>
      <c r="I8908" s="1" t="n"/>
      <c r="J8908" s="1" t="n"/>
      <c r="K8908" s="1" t="n"/>
      <c r="L8908" s="1" t="n"/>
      <c r="M8908" s="1" t="n"/>
      <c r="N8908" s="1" t="n"/>
    </row>
    <row r="8909">
      <c r="A8909" t="inlineStr">
        <is>
          <t>ID_Wahl</t>
        </is>
      </c>
      <c r="B8909" t="inlineStr">
        <is>
          <t>Datum</t>
        </is>
      </c>
      <c r="C8909" t="inlineStr">
        <is>
          <t>Frage_ID</t>
        </is>
      </c>
      <c r="D8909" t="inlineStr">
        <is>
          <t>Frage_Text</t>
        </is>
      </c>
      <c r="E8909" t="inlineStr">
        <is>
          <t>Frage_Typ</t>
        </is>
      </c>
      <c r="F8909" t="inlineStr">
        <is>
          <t>Bereich_ID</t>
        </is>
      </c>
      <c r="G8909" t="inlineStr">
        <is>
          <t>Bereich</t>
        </is>
      </c>
      <c r="H8909" t="inlineStr">
        <is>
          <t>ID_gesamt</t>
        </is>
      </c>
      <c r="I8909" t="inlineStr">
        <is>
          <t>Sprache</t>
        </is>
      </c>
      <c r="J8909" t="inlineStr">
        <is>
          <t>Duplikat</t>
        </is>
      </c>
      <c r="K8909" t="inlineStr">
        <is>
          <t>Frage_Hash</t>
        </is>
      </c>
      <c r="L8909" t="inlineStr">
        <is>
          <t>Duplikat_Gruppe</t>
        </is>
      </c>
      <c r="M8909" t="inlineStr">
        <is>
          <t>Cluster_Duplikate</t>
        </is>
      </c>
      <c r="N8909" t="inlineStr">
        <is>
          <t>Cluster_Final</t>
        </is>
      </c>
    </row>
    <row r="8910">
      <c r="A8910" t="n">
        <v>80</v>
      </c>
      <c r="B8910" t="n">
        <v>2015</v>
      </c>
      <c r="C8910" t="n">
        <v>1256</v>
      </c>
      <c r="D8910" t="inlineStr">
        <is>
          <t>Befürworten Sie eine steuerliche Entlastung von hohen Einkommen mittels Streichung der obersten Progressionsstufe der Zürcher Einkommenssteuer?</t>
        </is>
      </c>
      <c r="E8910" t="inlineStr">
        <is>
          <t>Standard-4</t>
        </is>
      </c>
      <c r="F8910" t="n">
        <v>4</v>
      </c>
      <c r="G8910" t="inlineStr">
        <is>
          <t>Finanzen &amp; Steuern</t>
        </is>
      </c>
      <c r="H8910" t="inlineStr">
        <is>
          <t>Q04877</t>
        </is>
      </c>
      <c r="I8910" t="inlineStr">
        <is>
          <t>de</t>
        </is>
      </c>
      <c r="J8910" t="b">
        <v>1</v>
      </c>
      <c r="K8910" t="inlineStr">
        <is>
          <t>c1e3303ef453508b38ce83cc8e11d09c</t>
        </is>
      </c>
      <c r="L8910" t="inlineStr">
        <is>
          <t>c1e3303ef453508b38ce83cc8e11d09c</t>
        </is>
      </c>
      <c r="M8910" t="n">
        <v>796</v>
      </c>
      <c r="N8910" t="n">
        <v>796</v>
      </c>
    </row>
    <row r="8911">
      <c r="A8911" t="n">
        <v>80</v>
      </c>
      <c r="B8911" t="n">
        <v>2015</v>
      </c>
      <c r="C8911" t="n">
        <v>1256</v>
      </c>
      <c r="D8911" t="inlineStr">
        <is>
          <t>Befürworten Sie eine steuerliche Entlastung von hohen Einkommen mittels Streichung der obersten Progressionsstufe der Zürcher Einkommenssteuer?</t>
        </is>
      </c>
      <c r="E8911" t="inlineStr">
        <is>
          <t>Standard-4</t>
        </is>
      </c>
      <c r="F8911" t="n">
        <v>4</v>
      </c>
      <c r="G8911" t="inlineStr">
        <is>
          <t>Finanzen &amp; Steuern</t>
        </is>
      </c>
      <c r="H8911" t="inlineStr">
        <is>
          <t>Q08899</t>
        </is>
      </c>
      <c r="I8911" t="inlineStr">
        <is>
          <t>de</t>
        </is>
      </c>
      <c r="J8911" t="b">
        <v>1</v>
      </c>
      <c r="K8911" t="inlineStr">
        <is>
          <t>c1e3303ef453508b38ce83cc8e11d09c</t>
        </is>
      </c>
      <c r="L8911" t="inlineStr">
        <is>
          <t>c1e3303ef453508b38ce83cc8e11d09c</t>
        </is>
      </c>
      <c r="M8911" t="n">
        <v>796</v>
      </c>
      <c r="N8911" t="n">
        <v>796</v>
      </c>
    </row>
    <row r="8913">
      <c r="A8913" s="1">
        <f>== Cluster 795 – 2 Fragen – alle Fragen identisch ===</f>
        <v/>
      </c>
      <c r="B8913" s="1" t="n"/>
      <c r="C8913" s="1" t="n"/>
      <c r="D8913" s="1" t="n"/>
      <c r="E8913" s="1" t="n"/>
      <c r="F8913" s="1" t="n"/>
      <c r="G8913" s="1" t="n"/>
      <c r="H8913" s="1" t="n"/>
      <c r="I8913" s="1" t="n"/>
      <c r="J8913" s="1" t="n"/>
      <c r="K8913" s="1" t="n"/>
      <c r="L8913" s="1" t="n"/>
      <c r="M8913" s="1" t="n"/>
      <c r="N8913" s="1" t="n"/>
    </row>
    <row r="8914">
      <c r="A8914" t="inlineStr">
        <is>
          <t>ID_Wahl</t>
        </is>
      </c>
      <c r="B8914" t="inlineStr">
        <is>
          <t>Datum</t>
        </is>
      </c>
      <c r="C8914" t="inlineStr">
        <is>
          <t>Frage_ID</t>
        </is>
      </c>
      <c r="D8914" t="inlineStr">
        <is>
          <t>Frage_Text</t>
        </is>
      </c>
      <c r="E8914" t="inlineStr">
        <is>
          <t>Frage_Typ</t>
        </is>
      </c>
      <c r="F8914" t="inlineStr">
        <is>
          <t>Bereich_ID</t>
        </is>
      </c>
      <c r="G8914" t="inlineStr">
        <is>
          <t>Bereich</t>
        </is>
      </c>
      <c r="H8914" t="inlineStr">
        <is>
          <t>ID_gesamt</t>
        </is>
      </c>
      <c r="I8914" t="inlineStr">
        <is>
          <t>Sprache</t>
        </is>
      </c>
      <c r="J8914" t="inlineStr">
        <is>
          <t>Duplikat</t>
        </is>
      </c>
      <c r="K8914" t="inlineStr">
        <is>
          <t>Frage_Hash</t>
        </is>
      </c>
      <c r="L8914" t="inlineStr">
        <is>
          <t>Duplikat_Gruppe</t>
        </is>
      </c>
      <c r="M8914" t="inlineStr">
        <is>
          <t>Cluster_Duplikate</t>
        </is>
      </c>
      <c r="N8914" t="inlineStr">
        <is>
          <t>Cluster_Final</t>
        </is>
      </c>
    </row>
    <row r="8915">
      <c r="A8915" t="n">
        <v>80</v>
      </c>
      <c r="B8915" t="n">
        <v>2015</v>
      </c>
      <c r="C8915" t="n">
        <v>1275</v>
      </c>
      <c r="D8915" t="inlineStr">
        <is>
          <t>Würden Sie eine Reform des Zürcher Finanzausgleichs befürworten, mit welcher der Standortwettbewerb zwischen den Gemeinden gestärkt bzw. die Ausgleichswirkung abgeschwächt wird?</t>
        </is>
      </c>
      <c r="E8915" t="inlineStr">
        <is>
          <t>Standard-4</t>
        </is>
      </c>
      <c r="F8915" t="n">
        <v>4</v>
      </c>
      <c r="G8915" t="inlineStr">
        <is>
          <t>Finanzen &amp; Steuern</t>
        </is>
      </c>
      <c r="H8915" t="inlineStr">
        <is>
          <t>Q04875</t>
        </is>
      </c>
      <c r="I8915" t="inlineStr">
        <is>
          <t>de</t>
        </is>
      </c>
      <c r="J8915" t="b">
        <v>1</v>
      </c>
      <c r="K8915" t="inlineStr">
        <is>
          <t>6e9b82a3fc764b2dcec1d492fb9f555c</t>
        </is>
      </c>
      <c r="L8915" t="inlineStr">
        <is>
          <t>6e9b82a3fc764b2dcec1d492fb9f555c</t>
        </is>
      </c>
      <c r="M8915" t="n">
        <v>795</v>
      </c>
      <c r="N8915" t="n">
        <v>795</v>
      </c>
    </row>
    <row r="8916">
      <c r="A8916" t="n">
        <v>80</v>
      </c>
      <c r="B8916" t="n">
        <v>2015</v>
      </c>
      <c r="C8916" t="n">
        <v>1275</v>
      </c>
      <c r="D8916" t="inlineStr">
        <is>
          <t>Würden Sie eine Reform des Zürcher Finanzausgleichs befürworten, mit welcher der Standortwettbewerb zwischen den Gemeinden gestärkt bzw. die Ausgleichswirkung abgeschwächt wird?</t>
        </is>
      </c>
      <c r="E8916" t="inlineStr">
        <is>
          <t>Standard-4</t>
        </is>
      </c>
      <c r="F8916" t="n">
        <v>4</v>
      </c>
      <c r="G8916" t="inlineStr">
        <is>
          <t>Finanzen &amp; Steuern</t>
        </is>
      </c>
      <c r="H8916" t="inlineStr">
        <is>
          <t>Q08897</t>
        </is>
      </c>
      <c r="I8916" t="inlineStr">
        <is>
          <t>de</t>
        </is>
      </c>
      <c r="J8916" t="b">
        <v>1</v>
      </c>
      <c r="K8916" t="inlineStr">
        <is>
          <t>6e9b82a3fc764b2dcec1d492fb9f555c</t>
        </is>
      </c>
      <c r="L8916" t="inlineStr">
        <is>
          <t>6e9b82a3fc764b2dcec1d492fb9f555c</t>
        </is>
      </c>
      <c r="M8916" t="n">
        <v>795</v>
      </c>
      <c r="N8916" t="n">
        <v>795</v>
      </c>
    </row>
    <row r="8918">
      <c r="A8918" s="1">
        <f>== Cluster 794 – 2 Fragen – alle Fragen identisch ===</f>
        <v/>
      </c>
      <c r="B8918" s="1" t="n"/>
      <c r="C8918" s="1" t="n"/>
      <c r="D8918" s="1" t="n"/>
      <c r="E8918" s="1" t="n"/>
      <c r="F8918" s="1" t="n"/>
      <c r="G8918" s="1" t="n"/>
      <c r="H8918" s="1" t="n"/>
      <c r="I8918" s="1" t="n"/>
      <c r="J8918" s="1" t="n"/>
      <c r="K8918" s="1" t="n"/>
      <c r="L8918" s="1" t="n"/>
      <c r="M8918" s="1" t="n"/>
      <c r="N8918" s="1" t="n"/>
    </row>
    <row r="8919">
      <c r="A8919" t="inlineStr">
        <is>
          <t>ID_Wahl</t>
        </is>
      </c>
      <c r="B8919" t="inlineStr">
        <is>
          <t>Datum</t>
        </is>
      </c>
      <c r="C8919" t="inlineStr">
        <is>
          <t>Frage_ID</t>
        </is>
      </c>
      <c r="D8919" t="inlineStr">
        <is>
          <t>Frage_Text</t>
        </is>
      </c>
      <c r="E8919" t="inlineStr">
        <is>
          <t>Frage_Typ</t>
        </is>
      </c>
      <c r="F8919" t="inlineStr">
        <is>
          <t>Bereich_ID</t>
        </is>
      </c>
      <c r="G8919" t="inlineStr">
        <is>
          <t>Bereich</t>
        </is>
      </c>
      <c r="H8919" t="inlineStr">
        <is>
          <t>ID_gesamt</t>
        </is>
      </c>
      <c r="I8919" t="inlineStr">
        <is>
          <t>Sprache</t>
        </is>
      </c>
      <c r="J8919" t="inlineStr">
        <is>
          <t>Duplikat</t>
        </is>
      </c>
      <c r="K8919" t="inlineStr">
        <is>
          <t>Frage_Hash</t>
        </is>
      </c>
      <c r="L8919" t="inlineStr">
        <is>
          <t>Duplikat_Gruppe</t>
        </is>
      </c>
      <c r="M8919" t="inlineStr">
        <is>
          <t>Cluster_Duplikate</t>
        </is>
      </c>
      <c r="N8919" t="inlineStr">
        <is>
          <t>Cluster_Final</t>
        </is>
      </c>
    </row>
    <row r="8920">
      <c r="A8920" t="n">
        <v>80</v>
      </c>
      <c r="B8920" t="n">
        <v>2015</v>
      </c>
      <c r="C8920" t="n">
        <v>1263</v>
      </c>
      <c r="D8920" t="inlineStr">
        <is>
          <t>Soll die unbeschränkte Staatsgarantie der Zürcher Kantonalbank abgeschafft werden?</t>
        </is>
      </c>
      <c r="E8920" t="inlineStr">
        <is>
          <t>Standard-4</t>
        </is>
      </c>
      <c r="F8920" t="n">
        <v>4</v>
      </c>
      <c r="G8920" t="inlineStr">
        <is>
          <t>Finanzen &amp; Steuern</t>
        </is>
      </c>
      <c r="H8920" t="inlineStr">
        <is>
          <t>Q04874</t>
        </is>
      </c>
      <c r="I8920" t="inlineStr">
        <is>
          <t>de</t>
        </is>
      </c>
      <c r="J8920" t="b">
        <v>1</v>
      </c>
      <c r="K8920" t="inlineStr">
        <is>
          <t>421e2ad552a217029f1e2184df4f75eb</t>
        </is>
      </c>
      <c r="L8920" t="inlineStr">
        <is>
          <t>421e2ad552a217029f1e2184df4f75eb</t>
        </is>
      </c>
      <c r="M8920" t="n">
        <v>794</v>
      </c>
      <c r="N8920" t="n">
        <v>794</v>
      </c>
    </row>
    <row r="8921">
      <c r="A8921" t="n">
        <v>80</v>
      </c>
      <c r="B8921" t="n">
        <v>2015</v>
      </c>
      <c r="C8921" t="n">
        <v>1263</v>
      </c>
      <c r="D8921" t="inlineStr">
        <is>
          <t>Soll die unbeschränkte Staatsgarantie der Zürcher Kantonalbank abgeschafft werden?</t>
        </is>
      </c>
      <c r="E8921" t="inlineStr">
        <is>
          <t>Standard-4</t>
        </is>
      </c>
      <c r="F8921" t="n">
        <v>4</v>
      </c>
      <c r="G8921" t="inlineStr">
        <is>
          <t>Finanzen &amp; Steuern</t>
        </is>
      </c>
      <c r="H8921" t="inlineStr">
        <is>
          <t>Q08896</t>
        </is>
      </c>
      <c r="I8921" t="inlineStr">
        <is>
          <t>de</t>
        </is>
      </c>
      <c r="J8921" t="b">
        <v>1</v>
      </c>
      <c r="K8921" t="inlineStr">
        <is>
          <t>421e2ad552a217029f1e2184df4f75eb</t>
        </is>
      </c>
      <c r="L8921" t="inlineStr">
        <is>
          <t>421e2ad552a217029f1e2184df4f75eb</t>
        </is>
      </c>
      <c r="M8921" t="n">
        <v>794</v>
      </c>
      <c r="N8921" t="n">
        <v>794</v>
      </c>
    </row>
    <row r="8923">
      <c r="A8923" s="1">
        <f>== Cluster 793 – 2 Fragen – alle Fragen identisch ===</f>
        <v/>
      </c>
      <c r="B8923" s="1" t="n"/>
      <c r="C8923" s="1" t="n"/>
      <c r="D8923" s="1" t="n"/>
      <c r="E8923" s="1" t="n"/>
      <c r="F8923" s="1" t="n"/>
      <c r="G8923" s="1" t="n"/>
      <c r="H8923" s="1" t="n"/>
      <c r="I8923" s="1" t="n"/>
      <c r="J8923" s="1" t="n"/>
      <c r="K8923" s="1" t="n"/>
      <c r="L8923" s="1" t="n"/>
      <c r="M8923" s="1" t="n"/>
      <c r="N8923" s="1" t="n"/>
    </row>
    <row r="8924">
      <c r="A8924" t="inlineStr">
        <is>
          <t>ID_Wahl</t>
        </is>
      </c>
      <c r="B8924" t="inlineStr">
        <is>
          <t>Datum</t>
        </is>
      </c>
      <c r="C8924" t="inlineStr">
        <is>
          <t>Frage_ID</t>
        </is>
      </c>
      <c r="D8924" t="inlineStr">
        <is>
          <t>Frage_Text</t>
        </is>
      </c>
      <c r="E8924" t="inlineStr">
        <is>
          <t>Frage_Typ</t>
        </is>
      </c>
      <c r="F8924" t="inlineStr">
        <is>
          <t>Bereich_ID</t>
        </is>
      </c>
      <c r="G8924" t="inlineStr">
        <is>
          <t>Bereich</t>
        </is>
      </c>
      <c r="H8924" t="inlineStr">
        <is>
          <t>ID_gesamt</t>
        </is>
      </c>
      <c r="I8924" t="inlineStr">
        <is>
          <t>Sprache</t>
        </is>
      </c>
      <c r="J8924" t="inlineStr">
        <is>
          <t>Duplikat</t>
        </is>
      </c>
      <c r="K8924" t="inlineStr">
        <is>
          <t>Frage_Hash</t>
        </is>
      </c>
      <c r="L8924" t="inlineStr">
        <is>
          <t>Duplikat_Gruppe</t>
        </is>
      </c>
      <c r="M8924" t="inlineStr">
        <is>
          <t>Cluster_Duplikate</t>
        </is>
      </c>
      <c r="N8924" t="inlineStr">
        <is>
          <t>Cluster_Final</t>
        </is>
      </c>
    </row>
    <row r="8925">
      <c r="A8925" t="n">
        <v>80</v>
      </c>
      <c r="B8925" t="n">
        <v>2015</v>
      </c>
      <c r="C8925" t="n">
        <v>1258</v>
      </c>
      <c r="D8925" t="inlineStr">
        <is>
          <t>Sollen die Regeln der Schulden- und Ausgabenbremse im Kanton Zürich verschärft werden?</t>
        </is>
      </c>
      <c r="E8925" t="inlineStr">
        <is>
          <t>Standard-4</t>
        </is>
      </c>
      <c r="F8925" t="n">
        <v>4</v>
      </c>
      <c r="G8925" t="inlineStr">
        <is>
          <t>Finanzen &amp; Steuern</t>
        </is>
      </c>
      <c r="H8925" t="inlineStr">
        <is>
          <t>Q04873</t>
        </is>
      </c>
      <c r="I8925" t="inlineStr">
        <is>
          <t>de</t>
        </is>
      </c>
      <c r="J8925" t="b">
        <v>1</v>
      </c>
      <c r="K8925" t="inlineStr">
        <is>
          <t>36424bcaea629f9923c435a03b57930b</t>
        </is>
      </c>
      <c r="L8925" t="inlineStr">
        <is>
          <t>36424bcaea629f9923c435a03b57930b</t>
        </is>
      </c>
      <c r="M8925" t="n">
        <v>793</v>
      </c>
      <c r="N8925" t="n">
        <v>793</v>
      </c>
    </row>
    <row r="8926">
      <c r="A8926" t="n">
        <v>80</v>
      </c>
      <c r="B8926" t="n">
        <v>2015</v>
      </c>
      <c r="C8926" t="n">
        <v>1258</v>
      </c>
      <c r="D8926" t="inlineStr">
        <is>
          <t>Sollen die Regeln der Schulden- und Ausgabenbremse im Kanton Zürich verschärft werden?</t>
        </is>
      </c>
      <c r="E8926" t="inlineStr">
        <is>
          <t>Standard-4</t>
        </is>
      </c>
      <c r="F8926" t="n">
        <v>4</v>
      </c>
      <c r="G8926" t="inlineStr">
        <is>
          <t>Finanzen &amp; Steuern</t>
        </is>
      </c>
      <c r="H8926" t="inlineStr">
        <is>
          <t>Q08895</t>
        </is>
      </c>
      <c r="I8926" t="inlineStr">
        <is>
          <t>de</t>
        </is>
      </c>
      <c r="J8926" t="b">
        <v>1</v>
      </c>
      <c r="K8926" t="inlineStr">
        <is>
          <t>36424bcaea629f9923c435a03b57930b</t>
        </is>
      </c>
      <c r="L8926" t="inlineStr">
        <is>
          <t>36424bcaea629f9923c435a03b57930b</t>
        </is>
      </c>
      <c r="M8926" t="n">
        <v>793</v>
      </c>
      <c r="N8926" t="n">
        <v>793</v>
      </c>
    </row>
    <row r="8928">
      <c r="A8928" s="1">
        <f>== Cluster 828 – 2 Fragen – alle Fragen identisch ===</f>
        <v/>
      </c>
      <c r="B8928" s="1" t="n"/>
      <c r="C8928" s="1" t="n"/>
      <c r="D8928" s="1" t="n"/>
      <c r="E8928" s="1" t="n"/>
      <c r="F8928" s="1" t="n"/>
      <c r="G8928" s="1" t="n"/>
      <c r="H8928" s="1" t="n"/>
      <c r="I8928" s="1" t="n"/>
      <c r="J8928" s="1" t="n"/>
      <c r="K8928" s="1" t="n"/>
      <c r="L8928" s="1" t="n"/>
      <c r="M8928" s="1" t="n"/>
      <c r="N8928" s="1" t="n"/>
    </row>
    <row r="8929">
      <c r="A8929" t="inlineStr">
        <is>
          <t>ID_Wahl</t>
        </is>
      </c>
      <c r="B8929" t="inlineStr">
        <is>
          <t>Datum</t>
        </is>
      </c>
      <c r="C8929" t="inlineStr">
        <is>
          <t>Frage_ID</t>
        </is>
      </c>
      <c r="D8929" t="inlineStr">
        <is>
          <t>Frage_Text</t>
        </is>
      </c>
      <c r="E8929" t="inlineStr">
        <is>
          <t>Frage_Typ</t>
        </is>
      </c>
      <c r="F8929" t="inlineStr">
        <is>
          <t>Bereich_ID</t>
        </is>
      </c>
      <c r="G8929" t="inlineStr">
        <is>
          <t>Bereich</t>
        </is>
      </c>
      <c r="H8929" t="inlineStr">
        <is>
          <t>ID_gesamt</t>
        </is>
      </c>
      <c r="I8929" t="inlineStr">
        <is>
          <t>Sprache</t>
        </is>
      </c>
      <c r="J8929" t="inlineStr">
        <is>
          <t>Duplikat</t>
        </is>
      </c>
      <c r="K8929" t="inlineStr">
        <is>
          <t>Frage_Hash</t>
        </is>
      </c>
      <c r="L8929" t="inlineStr">
        <is>
          <t>Duplikat_Gruppe</t>
        </is>
      </c>
      <c r="M8929" t="inlineStr">
        <is>
          <t>Cluster_Duplikate</t>
        </is>
      </c>
      <c r="N8929" t="inlineStr">
        <is>
          <t>Cluster_Final</t>
        </is>
      </c>
    </row>
    <row r="8930">
      <c r="A8930" t="n">
        <v>122</v>
      </c>
      <c r="B8930" t="n">
        <v>2016</v>
      </c>
      <c r="C8930" t="n">
        <v>1823</v>
      </c>
      <c r="D8930" t="inlineStr">
        <is>
          <t>Befürworten Sie den neuen kantonalen Finanzausgleich, über den am 12. Februar 2017 abgestimmt wird?</t>
        </is>
      </c>
      <c r="E8930" t="inlineStr">
        <is>
          <t>Standard-4</t>
        </is>
      </c>
      <c r="F8930" t="n">
        <v>4</v>
      </c>
      <c r="G8930" t="inlineStr">
        <is>
          <t>Finanzen &amp; Steuern</t>
        </is>
      </c>
      <c r="H8930" t="inlineStr">
        <is>
          <t>Q04928</t>
        </is>
      </c>
      <c r="I8930" t="inlineStr">
        <is>
          <t>de</t>
        </is>
      </c>
      <c r="J8930" t="b">
        <v>1</v>
      </c>
      <c r="K8930" t="inlineStr">
        <is>
          <t>4accc97e96f708869ad1d7dbaf7666ce</t>
        </is>
      </c>
      <c r="L8930" t="inlineStr">
        <is>
          <t>4accc97e96f708869ad1d7dbaf7666ce</t>
        </is>
      </c>
      <c r="M8930" t="n">
        <v>828</v>
      </c>
      <c r="N8930" t="n">
        <v>828</v>
      </c>
    </row>
    <row r="8931">
      <c r="A8931" t="n">
        <v>122</v>
      </c>
      <c r="B8931" t="n">
        <v>2016</v>
      </c>
      <c r="C8931" t="n">
        <v>1823</v>
      </c>
      <c r="D8931" t="inlineStr">
        <is>
          <t>Befürworten Sie den neuen kantonalen Finanzausgleich, über den am 12. Februar 2017 abgestimmt wird?</t>
        </is>
      </c>
      <c r="E8931" t="inlineStr">
        <is>
          <t>Standard-4</t>
        </is>
      </c>
      <c r="F8931" t="n">
        <v>4</v>
      </c>
      <c r="G8931" t="inlineStr">
        <is>
          <t>Finanzen &amp; Steuern</t>
        </is>
      </c>
      <c r="H8931" t="inlineStr">
        <is>
          <t>Q06278</t>
        </is>
      </c>
      <c r="I8931" t="inlineStr">
        <is>
          <t>de</t>
        </is>
      </c>
      <c r="J8931" t="b">
        <v>1</v>
      </c>
      <c r="K8931" t="inlineStr">
        <is>
          <t>4accc97e96f708869ad1d7dbaf7666ce</t>
        </is>
      </c>
      <c r="L8931" t="inlineStr">
        <is>
          <t>4accc97e96f708869ad1d7dbaf7666ce</t>
        </is>
      </c>
      <c r="M8931" t="n">
        <v>828</v>
      </c>
      <c r="N8931" t="n">
        <v>828</v>
      </c>
    </row>
    <row r="8933">
      <c r="A8933" s="1">
        <f>== Cluster 827 – 2 Fragen – alle Fragen identisch ===</f>
        <v/>
      </c>
      <c r="B8933" s="1" t="n"/>
      <c r="C8933" s="1" t="n"/>
      <c r="D8933" s="1" t="n"/>
      <c r="E8933" s="1" t="n"/>
      <c r="F8933" s="1" t="n"/>
      <c r="G8933" s="1" t="n"/>
      <c r="H8933" s="1" t="n"/>
      <c r="I8933" s="1" t="n"/>
      <c r="J8933" s="1" t="n"/>
      <c r="K8933" s="1" t="n"/>
      <c r="L8933" s="1" t="n"/>
      <c r="M8933" s="1" t="n"/>
      <c r="N8933" s="1" t="n"/>
    </row>
    <row r="8934">
      <c r="A8934" t="inlineStr">
        <is>
          <t>ID_Wahl</t>
        </is>
      </c>
      <c r="B8934" t="inlineStr">
        <is>
          <t>Datum</t>
        </is>
      </c>
      <c r="C8934" t="inlineStr">
        <is>
          <t>Frage_ID</t>
        </is>
      </c>
      <c r="D8934" t="inlineStr">
        <is>
          <t>Frage_Text</t>
        </is>
      </c>
      <c r="E8934" t="inlineStr">
        <is>
          <t>Frage_Typ</t>
        </is>
      </c>
      <c r="F8934" t="inlineStr">
        <is>
          <t>Bereich_ID</t>
        </is>
      </c>
      <c r="G8934" t="inlineStr">
        <is>
          <t>Bereich</t>
        </is>
      </c>
      <c r="H8934" t="inlineStr">
        <is>
          <t>ID_gesamt</t>
        </is>
      </c>
      <c r="I8934" t="inlineStr">
        <is>
          <t>Sprache</t>
        </is>
      </c>
      <c r="J8934" t="inlineStr">
        <is>
          <t>Duplikat</t>
        </is>
      </c>
      <c r="K8934" t="inlineStr">
        <is>
          <t>Frage_Hash</t>
        </is>
      </c>
      <c r="L8934" t="inlineStr">
        <is>
          <t>Duplikat_Gruppe</t>
        </is>
      </c>
      <c r="M8934" t="inlineStr">
        <is>
          <t>Cluster_Duplikate</t>
        </is>
      </c>
      <c r="N8934" t="inlineStr">
        <is>
          <t>Cluster_Final</t>
        </is>
      </c>
    </row>
    <row r="8935">
      <c r="A8935" t="n">
        <v>122</v>
      </c>
      <c r="B8935" t="n">
        <v>2016</v>
      </c>
      <c r="C8935" t="n">
        <v>1811</v>
      </c>
      <c r="D8935" t="inlineStr">
        <is>
          <t>Heute werden in Aargauer Primarschulen zwei Fremdsprachen unterrichtet: Englisch ab der 3. und Französisch ab der 6. Klasse. Würden Sie eine Rückkehr zum Modell mit nur einer Fremdsprache auf der Primarstufe begrüssen?</t>
        </is>
      </c>
      <c r="E8935" t="inlineStr">
        <is>
          <t>Standard-4</t>
        </is>
      </c>
      <c r="F8935" t="n">
        <v>2</v>
      </c>
      <c r="G8935" t="inlineStr">
        <is>
          <t>Bildung</t>
        </is>
      </c>
      <c r="H8935" t="inlineStr">
        <is>
          <t>Q04927</t>
        </is>
      </c>
      <c r="I8935" t="inlineStr">
        <is>
          <t>de</t>
        </is>
      </c>
      <c r="J8935" t="b">
        <v>1</v>
      </c>
      <c r="K8935" t="inlineStr">
        <is>
          <t>bdb4a68a95ab5052dc9c44bb11363a4f</t>
        </is>
      </c>
      <c r="L8935" t="inlineStr">
        <is>
          <t>bdb4a68a95ab5052dc9c44bb11363a4f</t>
        </is>
      </c>
      <c r="M8935" t="n">
        <v>827</v>
      </c>
      <c r="N8935" t="n">
        <v>827</v>
      </c>
    </row>
    <row r="8936">
      <c r="A8936" t="n">
        <v>122</v>
      </c>
      <c r="B8936" t="n">
        <v>2016</v>
      </c>
      <c r="C8936" t="n">
        <v>1811</v>
      </c>
      <c r="D8936" t="inlineStr">
        <is>
          <t>Heute werden in Aargauer Primarschulen zwei Fremdsprachen unterrichtet: Englisch ab der 3. und Französisch ab der 6. Klasse. Würden Sie eine Rückkehr zum Modell mit nur einer Fremdsprache auf der Primarstufe begrüssen?</t>
        </is>
      </c>
      <c r="E8936" t="inlineStr">
        <is>
          <t>Standard-4</t>
        </is>
      </c>
      <c r="F8936" t="n">
        <v>2</v>
      </c>
      <c r="G8936" t="inlineStr">
        <is>
          <t>Bildung</t>
        </is>
      </c>
      <c r="H8936" t="inlineStr">
        <is>
          <t>Q06277</t>
        </is>
      </c>
      <c r="I8936" t="inlineStr">
        <is>
          <t>de</t>
        </is>
      </c>
      <c r="J8936" t="b">
        <v>1</v>
      </c>
      <c r="K8936" t="inlineStr">
        <is>
          <t>bdb4a68a95ab5052dc9c44bb11363a4f</t>
        </is>
      </c>
      <c r="L8936" t="inlineStr">
        <is>
          <t>bdb4a68a95ab5052dc9c44bb11363a4f</t>
        </is>
      </c>
      <c r="M8936" t="n">
        <v>827</v>
      </c>
      <c r="N8936" t="n">
        <v>827</v>
      </c>
    </row>
    <row r="8938">
      <c r="A8938" s="1">
        <f>== Cluster 826 – 2 Fragen – alle Fragen identisch ===</f>
        <v/>
      </c>
      <c r="B8938" s="1" t="n"/>
      <c r="C8938" s="1" t="n"/>
      <c r="D8938" s="1" t="n"/>
      <c r="E8938" s="1" t="n"/>
      <c r="F8938" s="1" t="n"/>
      <c r="G8938" s="1" t="n"/>
      <c r="H8938" s="1" t="n"/>
      <c r="I8938" s="1" t="n"/>
      <c r="J8938" s="1" t="n"/>
      <c r="K8938" s="1" t="n"/>
      <c r="L8938" s="1" t="n"/>
      <c r="M8938" s="1" t="n"/>
      <c r="N8938" s="1" t="n"/>
    </row>
    <row r="8939">
      <c r="A8939" t="inlineStr">
        <is>
          <t>ID_Wahl</t>
        </is>
      </c>
      <c r="B8939" t="inlineStr">
        <is>
          <t>Datum</t>
        </is>
      </c>
      <c r="C8939" t="inlineStr">
        <is>
          <t>Frage_ID</t>
        </is>
      </c>
      <c r="D8939" t="inlineStr">
        <is>
          <t>Frage_Text</t>
        </is>
      </c>
      <c r="E8939" t="inlineStr">
        <is>
          <t>Frage_Typ</t>
        </is>
      </c>
      <c r="F8939" t="inlineStr">
        <is>
          <t>Bereich_ID</t>
        </is>
      </c>
      <c r="G8939" t="inlineStr">
        <is>
          <t>Bereich</t>
        </is>
      </c>
      <c r="H8939" t="inlineStr">
        <is>
          <t>ID_gesamt</t>
        </is>
      </c>
      <c r="I8939" t="inlineStr">
        <is>
          <t>Sprache</t>
        </is>
      </c>
      <c r="J8939" t="inlineStr">
        <is>
          <t>Duplikat</t>
        </is>
      </c>
      <c r="K8939" t="inlineStr">
        <is>
          <t>Frage_Hash</t>
        </is>
      </c>
      <c r="L8939" t="inlineStr">
        <is>
          <t>Duplikat_Gruppe</t>
        </is>
      </c>
      <c r="M8939" t="inlineStr">
        <is>
          <t>Cluster_Duplikate</t>
        </is>
      </c>
      <c r="N8939" t="inlineStr">
        <is>
          <t>Cluster_Final</t>
        </is>
      </c>
    </row>
    <row r="8940">
      <c r="A8940" t="n">
        <v>122</v>
      </c>
      <c r="B8940" t="n">
        <v>2016</v>
      </c>
      <c r="C8940" t="n">
        <v>1809</v>
      </c>
      <c r="D8940" t="inlineStr">
        <is>
          <t>Würden Sie der Vergrösserung von Schulklassen als mögliche Sparmassnahme zustimmen?</t>
        </is>
      </c>
      <c r="E8940" t="inlineStr">
        <is>
          <t>Standard-4</t>
        </is>
      </c>
      <c r="F8940" t="n">
        <v>2</v>
      </c>
      <c r="G8940" t="inlineStr">
        <is>
          <t>Bildung</t>
        </is>
      </c>
      <c r="H8940" t="inlineStr">
        <is>
          <t>Q04926</t>
        </is>
      </c>
      <c r="I8940" t="inlineStr">
        <is>
          <t>de</t>
        </is>
      </c>
      <c r="J8940" t="b">
        <v>1</v>
      </c>
      <c r="K8940" t="inlineStr">
        <is>
          <t>2ec631c2144c5401968710cde1d89e23</t>
        </is>
      </c>
      <c r="L8940" t="inlineStr">
        <is>
          <t>2ec631c2144c5401968710cde1d89e23</t>
        </is>
      </c>
      <c r="M8940" t="n">
        <v>826</v>
      </c>
      <c r="N8940" t="n">
        <v>826</v>
      </c>
    </row>
    <row r="8941">
      <c r="A8941" t="n">
        <v>122</v>
      </c>
      <c r="B8941" t="n">
        <v>2016</v>
      </c>
      <c r="C8941" t="n">
        <v>1809</v>
      </c>
      <c r="D8941" t="inlineStr">
        <is>
          <t>Würden Sie der Vergrösserung von Schulklassen als mögliche Sparmassnahme zustimmen?</t>
        </is>
      </c>
      <c r="E8941" t="inlineStr">
        <is>
          <t>Standard-4</t>
        </is>
      </c>
      <c r="F8941" t="n">
        <v>2</v>
      </c>
      <c r="G8941" t="inlineStr">
        <is>
          <t>Bildung</t>
        </is>
      </c>
      <c r="H8941" t="inlineStr">
        <is>
          <t>Q06276</t>
        </is>
      </c>
      <c r="I8941" t="inlineStr">
        <is>
          <t>de</t>
        </is>
      </c>
      <c r="J8941" t="b">
        <v>1</v>
      </c>
      <c r="K8941" t="inlineStr">
        <is>
          <t>2ec631c2144c5401968710cde1d89e23</t>
        </is>
      </c>
      <c r="L8941" t="inlineStr">
        <is>
          <t>2ec631c2144c5401968710cde1d89e23</t>
        </is>
      </c>
      <c r="M8941" t="n">
        <v>826</v>
      </c>
      <c r="N8941" t="n">
        <v>826</v>
      </c>
    </row>
    <row r="8943">
      <c r="A8943" s="1">
        <f>== Cluster 825 – 2 Fragen – alle Fragen identisch ===</f>
        <v/>
      </c>
      <c r="B8943" s="1" t="n"/>
      <c r="C8943" s="1" t="n"/>
      <c r="D8943" s="1" t="n"/>
      <c r="E8943" s="1" t="n"/>
      <c r="F8943" s="1" t="n"/>
      <c r="G8943" s="1" t="n"/>
      <c r="H8943" s="1" t="n"/>
      <c r="I8943" s="1" t="n"/>
      <c r="J8943" s="1" t="n"/>
      <c r="K8943" s="1" t="n"/>
      <c r="L8943" s="1" t="n"/>
      <c r="M8943" s="1" t="n"/>
      <c r="N8943" s="1" t="n"/>
    </row>
    <row r="8944">
      <c r="A8944" t="inlineStr">
        <is>
          <t>ID_Wahl</t>
        </is>
      </c>
      <c r="B8944" t="inlineStr">
        <is>
          <t>Datum</t>
        </is>
      </c>
      <c r="C8944" t="inlineStr">
        <is>
          <t>Frage_ID</t>
        </is>
      </c>
      <c r="D8944" t="inlineStr">
        <is>
          <t>Frage_Text</t>
        </is>
      </c>
      <c r="E8944" t="inlineStr">
        <is>
          <t>Frage_Typ</t>
        </is>
      </c>
      <c r="F8944" t="inlineStr">
        <is>
          <t>Bereich_ID</t>
        </is>
      </c>
      <c r="G8944" t="inlineStr">
        <is>
          <t>Bereich</t>
        </is>
      </c>
      <c r="H8944" t="inlineStr">
        <is>
          <t>ID_gesamt</t>
        </is>
      </c>
      <c r="I8944" t="inlineStr">
        <is>
          <t>Sprache</t>
        </is>
      </c>
      <c r="J8944" t="inlineStr">
        <is>
          <t>Duplikat</t>
        </is>
      </c>
      <c r="K8944" t="inlineStr">
        <is>
          <t>Frage_Hash</t>
        </is>
      </c>
      <c r="L8944" t="inlineStr">
        <is>
          <t>Duplikat_Gruppe</t>
        </is>
      </c>
      <c r="M8944" t="inlineStr">
        <is>
          <t>Cluster_Duplikate</t>
        </is>
      </c>
      <c r="N8944" t="inlineStr">
        <is>
          <t>Cluster_Final</t>
        </is>
      </c>
    </row>
    <row r="8945">
      <c r="A8945" t="n">
        <v>122</v>
      </c>
      <c r="B8945" t="n">
        <v>2016</v>
      </c>
      <c r="C8945" t="n">
        <v>1812</v>
      </c>
      <c r="D8945" t="inlineStr">
        <is>
          <t>Eine kantonale Volksinitiative fordert, dass auf die Einführung des Lehrplans 21 verzichtet wird. Befürworten Sie diese Volksinitiative?</t>
        </is>
      </c>
      <c r="E8945" t="inlineStr">
        <is>
          <t>Standard-4</t>
        </is>
      </c>
      <c r="F8945" t="n">
        <v>2</v>
      </c>
      <c r="G8945" t="inlineStr">
        <is>
          <t>Bildung</t>
        </is>
      </c>
      <c r="H8945" t="inlineStr">
        <is>
          <t>Q04925</t>
        </is>
      </c>
      <c r="I8945" t="inlineStr">
        <is>
          <t>de</t>
        </is>
      </c>
      <c r="J8945" t="b">
        <v>1</v>
      </c>
      <c r="K8945" t="inlineStr">
        <is>
          <t>3a6ad471a44a2d11f0f96063a14cd30c</t>
        </is>
      </c>
      <c r="L8945" t="inlineStr">
        <is>
          <t>3a6ad471a44a2d11f0f96063a14cd30c</t>
        </is>
      </c>
      <c r="M8945" t="n">
        <v>825</v>
      </c>
      <c r="N8945" t="n">
        <v>825</v>
      </c>
    </row>
    <row r="8946">
      <c r="A8946" t="n">
        <v>122</v>
      </c>
      <c r="B8946" t="n">
        <v>2016</v>
      </c>
      <c r="C8946" t="n">
        <v>1812</v>
      </c>
      <c r="D8946" t="inlineStr">
        <is>
          <t>Eine kantonale Volksinitiative fordert, dass auf die Einführung des Lehrplans 21 verzichtet wird. Befürworten Sie diese Volksinitiative?</t>
        </is>
      </c>
      <c r="E8946" t="inlineStr">
        <is>
          <t>Standard-4</t>
        </is>
      </c>
      <c r="F8946" t="n">
        <v>2</v>
      </c>
      <c r="G8946" t="inlineStr">
        <is>
          <t>Bildung</t>
        </is>
      </c>
      <c r="H8946" t="inlineStr">
        <is>
          <t>Q06275</t>
        </is>
      </c>
      <c r="I8946" t="inlineStr">
        <is>
          <t>de</t>
        </is>
      </c>
      <c r="J8946" t="b">
        <v>1</v>
      </c>
      <c r="K8946" t="inlineStr">
        <is>
          <t>3a6ad471a44a2d11f0f96063a14cd30c</t>
        </is>
      </c>
      <c r="L8946" t="inlineStr">
        <is>
          <t>3a6ad471a44a2d11f0f96063a14cd30c</t>
        </is>
      </c>
      <c r="M8946" t="n">
        <v>825</v>
      </c>
      <c r="N8946" t="n">
        <v>825</v>
      </c>
    </row>
    <row r="8948">
      <c r="A8948" s="1">
        <f>== Cluster 824 – 2 Fragen – alle Fragen identisch ===</f>
        <v/>
      </c>
      <c r="B8948" s="1" t="n"/>
      <c r="C8948" s="1" t="n"/>
      <c r="D8948" s="1" t="n"/>
      <c r="E8948" s="1" t="n"/>
      <c r="F8948" s="1" t="n"/>
      <c r="G8948" s="1" t="n"/>
      <c r="H8948" s="1" t="n"/>
      <c r="I8948" s="1" t="n"/>
      <c r="J8948" s="1" t="n"/>
      <c r="K8948" s="1" t="n"/>
      <c r="L8948" s="1" t="n"/>
      <c r="M8948" s="1" t="n"/>
      <c r="N8948" s="1" t="n"/>
    </row>
    <row r="8949">
      <c r="A8949" t="inlineStr">
        <is>
          <t>ID_Wahl</t>
        </is>
      </c>
      <c r="B8949" t="inlineStr">
        <is>
          <t>Datum</t>
        </is>
      </c>
      <c r="C8949" t="inlineStr">
        <is>
          <t>Frage_ID</t>
        </is>
      </c>
      <c r="D8949" t="inlineStr">
        <is>
          <t>Frage_Text</t>
        </is>
      </c>
      <c r="E8949" t="inlineStr">
        <is>
          <t>Frage_Typ</t>
        </is>
      </c>
      <c r="F8949" t="inlineStr">
        <is>
          <t>Bereich_ID</t>
        </is>
      </c>
      <c r="G8949" t="inlineStr">
        <is>
          <t>Bereich</t>
        </is>
      </c>
      <c r="H8949" t="inlineStr">
        <is>
          <t>ID_gesamt</t>
        </is>
      </c>
      <c r="I8949" t="inlineStr">
        <is>
          <t>Sprache</t>
        </is>
      </c>
      <c r="J8949" t="inlineStr">
        <is>
          <t>Duplikat</t>
        </is>
      </c>
      <c r="K8949" t="inlineStr">
        <is>
          <t>Frage_Hash</t>
        </is>
      </c>
      <c r="L8949" t="inlineStr">
        <is>
          <t>Duplikat_Gruppe</t>
        </is>
      </c>
      <c r="M8949" t="inlineStr">
        <is>
          <t>Cluster_Duplikate</t>
        </is>
      </c>
      <c r="N8949" t="inlineStr">
        <is>
          <t>Cluster_Final</t>
        </is>
      </c>
    </row>
    <row r="8950">
      <c r="A8950" t="n">
        <v>122</v>
      </c>
      <c r="B8950" t="n">
        <v>2016</v>
      </c>
      <c r="C8950" t="n">
        <v>1828</v>
      </c>
      <c r="D8950" t="inlineStr">
        <is>
          <t>Eine kantonale Volksinitiative fordert staatliche Aus- und Weiterbildungsprogramme sowie einen Ausbau der Leistungen für Arbeitslose. Stimmen Sie der Initiative zu?</t>
        </is>
      </c>
      <c r="E8950" t="inlineStr">
        <is>
          <t>Standard-4</t>
        </is>
      </c>
      <c r="F8950" t="n">
        <v>2</v>
      </c>
      <c r="G8950" t="inlineStr">
        <is>
          <t>Bildung</t>
        </is>
      </c>
      <c r="H8950" t="inlineStr">
        <is>
          <t>Q04924</t>
        </is>
      </c>
      <c r="I8950" t="inlineStr">
        <is>
          <t>de</t>
        </is>
      </c>
      <c r="J8950" t="b">
        <v>1</v>
      </c>
      <c r="K8950" t="inlineStr">
        <is>
          <t>65a1e96351748033d7e5bb5817adc0a2</t>
        </is>
      </c>
      <c r="L8950" t="inlineStr">
        <is>
          <t>65a1e96351748033d7e5bb5817adc0a2</t>
        </is>
      </c>
      <c r="M8950" t="n">
        <v>824</v>
      </c>
      <c r="N8950" t="n">
        <v>824</v>
      </c>
    </row>
    <row r="8951">
      <c r="A8951" t="n">
        <v>122</v>
      </c>
      <c r="B8951" t="n">
        <v>2016</v>
      </c>
      <c r="C8951" t="n">
        <v>1828</v>
      </c>
      <c r="D8951" t="inlineStr">
        <is>
          <t>Eine kantonale Volksinitiative fordert staatliche Aus- und Weiterbildungsprogramme sowie einen Ausbau der Leistungen für Arbeitslose. Stimmen Sie der Initiative zu?</t>
        </is>
      </c>
      <c r="E8951" t="inlineStr">
        <is>
          <t>Standard-4</t>
        </is>
      </c>
      <c r="F8951" t="n">
        <v>2</v>
      </c>
      <c r="G8951" t="inlineStr">
        <is>
          <t>Bildung</t>
        </is>
      </c>
      <c r="H8951" t="inlineStr">
        <is>
          <t>Q06274</t>
        </is>
      </c>
      <c r="I8951" t="inlineStr">
        <is>
          <t>de</t>
        </is>
      </c>
      <c r="J8951" t="b">
        <v>1</v>
      </c>
      <c r="K8951" t="inlineStr">
        <is>
          <t>65a1e96351748033d7e5bb5817adc0a2</t>
        </is>
      </c>
      <c r="L8951" t="inlineStr">
        <is>
          <t>65a1e96351748033d7e5bb5817adc0a2</t>
        </is>
      </c>
      <c r="M8951" t="n">
        <v>824</v>
      </c>
      <c r="N8951" t="n">
        <v>824</v>
      </c>
    </row>
    <row r="8953">
      <c r="A8953" s="1">
        <f>== Cluster 823 – 2 Fragen – alle Fragen identisch ===</f>
        <v/>
      </c>
      <c r="B8953" s="1" t="n"/>
      <c r="C8953" s="1" t="n"/>
      <c r="D8953" s="1" t="n"/>
      <c r="E8953" s="1" t="n"/>
      <c r="F8953" s="1" t="n"/>
      <c r="G8953" s="1" t="n"/>
      <c r="H8953" s="1" t="n"/>
      <c r="I8953" s="1" t="n"/>
      <c r="J8953" s="1" t="n"/>
      <c r="K8953" s="1" t="n"/>
      <c r="L8953" s="1" t="n"/>
      <c r="M8953" s="1" t="n"/>
      <c r="N8953" s="1" t="n"/>
    </row>
    <row r="8954">
      <c r="A8954" t="inlineStr">
        <is>
          <t>ID_Wahl</t>
        </is>
      </c>
      <c r="B8954" t="inlineStr">
        <is>
          <t>Datum</t>
        </is>
      </c>
      <c r="C8954" t="inlineStr">
        <is>
          <t>Frage_ID</t>
        </is>
      </c>
      <c r="D8954" t="inlineStr">
        <is>
          <t>Frage_Text</t>
        </is>
      </c>
      <c r="E8954" t="inlineStr">
        <is>
          <t>Frage_Typ</t>
        </is>
      </c>
      <c r="F8954" t="inlineStr">
        <is>
          <t>Bereich_ID</t>
        </is>
      </c>
      <c r="G8954" t="inlineStr">
        <is>
          <t>Bereich</t>
        </is>
      </c>
      <c r="H8954" t="inlineStr">
        <is>
          <t>ID_gesamt</t>
        </is>
      </c>
      <c r="I8954" t="inlineStr">
        <is>
          <t>Sprache</t>
        </is>
      </c>
      <c r="J8954" t="inlineStr">
        <is>
          <t>Duplikat</t>
        </is>
      </c>
      <c r="K8954" t="inlineStr">
        <is>
          <t>Frage_Hash</t>
        </is>
      </c>
      <c r="L8954" t="inlineStr">
        <is>
          <t>Duplikat_Gruppe</t>
        </is>
      </c>
      <c r="M8954" t="inlineStr">
        <is>
          <t>Cluster_Duplikate</t>
        </is>
      </c>
      <c r="N8954" t="inlineStr">
        <is>
          <t>Cluster_Final</t>
        </is>
      </c>
    </row>
    <row r="8955">
      <c r="A8955" t="n">
        <v>80</v>
      </c>
      <c r="B8955" t="n">
        <v>2015</v>
      </c>
      <c r="C8955" t="n">
        <v>1235</v>
      </c>
      <c r="D8955" t="inlineStr">
        <is>
          <t>Soll die Beteiligung privater Geldgeber (Teilprivatisierung) an den öffentlichen Spitälern (Regionalspitäler, Kantonsspital Winterthur, Universitätsspital Zürich) generell verboten werden?</t>
        </is>
      </c>
      <c r="E8955" t="inlineStr">
        <is>
          <t>Standard-4</t>
        </is>
      </c>
      <c r="F8955" t="n">
        <v>15</v>
      </c>
      <c r="G8955" t="inlineStr">
        <is>
          <t>Wirtschaft &amp; Arbeit</t>
        </is>
      </c>
      <c r="H8955" t="inlineStr">
        <is>
          <t>Q04919</t>
        </is>
      </c>
      <c r="I8955" t="inlineStr">
        <is>
          <t>de</t>
        </is>
      </c>
      <c r="J8955" t="b">
        <v>1</v>
      </c>
      <c r="K8955" t="inlineStr">
        <is>
          <t>bf7a25d62b7a04d3fb552e13024e62ee</t>
        </is>
      </c>
      <c r="L8955" t="inlineStr">
        <is>
          <t>bf7a25d62b7a04d3fb552e13024e62ee</t>
        </is>
      </c>
      <c r="M8955" t="n">
        <v>823</v>
      </c>
      <c r="N8955" t="n">
        <v>823</v>
      </c>
    </row>
    <row r="8956">
      <c r="A8956" t="n">
        <v>80</v>
      </c>
      <c r="B8956" t="n">
        <v>2015</v>
      </c>
      <c r="C8956" t="n">
        <v>1235</v>
      </c>
      <c r="D8956" t="inlineStr">
        <is>
          <t>Soll die Beteiligung privater Geldgeber (Teilprivatisierung) an den öffentlichen Spitälern (Regionalspitäler, Kantonsspital Winterthur, Universitätsspital Zürich) generell verboten werden?</t>
        </is>
      </c>
      <c r="E8956" t="inlineStr">
        <is>
          <t>Standard-4</t>
        </is>
      </c>
      <c r="F8956" t="n">
        <v>15</v>
      </c>
      <c r="G8956" t="inlineStr">
        <is>
          <t>Wirtschaft &amp; Arbeit</t>
        </is>
      </c>
      <c r="H8956" t="inlineStr">
        <is>
          <t>Q08941</t>
        </is>
      </c>
      <c r="I8956" t="inlineStr">
        <is>
          <t>de</t>
        </is>
      </c>
      <c r="J8956" t="b">
        <v>1</v>
      </c>
      <c r="K8956" t="inlineStr">
        <is>
          <t>bf7a25d62b7a04d3fb552e13024e62ee</t>
        </is>
      </c>
      <c r="L8956" t="inlineStr">
        <is>
          <t>bf7a25d62b7a04d3fb552e13024e62ee</t>
        </is>
      </c>
      <c r="M8956" t="n">
        <v>823</v>
      </c>
      <c r="N8956" t="n">
        <v>823</v>
      </c>
    </row>
    <row r="8958">
      <c r="A8958" s="1">
        <f>== Cluster 822 – 2 Fragen – alle Fragen identisch ===</f>
        <v/>
      </c>
      <c r="B8958" s="1" t="n"/>
      <c r="C8958" s="1" t="n"/>
      <c r="D8958" s="1" t="n"/>
      <c r="E8958" s="1" t="n"/>
      <c r="F8958" s="1" t="n"/>
      <c r="G8958" s="1" t="n"/>
      <c r="H8958" s="1" t="n"/>
      <c r="I8958" s="1" t="n"/>
      <c r="J8958" s="1" t="n"/>
      <c r="K8958" s="1" t="n"/>
      <c r="L8958" s="1" t="n"/>
      <c r="M8958" s="1" t="n"/>
      <c r="N8958" s="1" t="n"/>
    </row>
    <row r="8959">
      <c r="A8959" t="inlineStr">
        <is>
          <t>ID_Wahl</t>
        </is>
      </c>
      <c r="B8959" t="inlineStr">
        <is>
          <t>Datum</t>
        </is>
      </c>
      <c r="C8959" t="inlineStr">
        <is>
          <t>Frage_ID</t>
        </is>
      </c>
      <c r="D8959" t="inlineStr">
        <is>
          <t>Frage_Text</t>
        </is>
      </c>
      <c r="E8959" t="inlineStr">
        <is>
          <t>Frage_Typ</t>
        </is>
      </c>
      <c r="F8959" t="inlineStr">
        <is>
          <t>Bereich_ID</t>
        </is>
      </c>
      <c r="G8959" t="inlineStr">
        <is>
          <t>Bereich</t>
        </is>
      </c>
      <c r="H8959" t="inlineStr">
        <is>
          <t>ID_gesamt</t>
        </is>
      </c>
      <c r="I8959" t="inlineStr">
        <is>
          <t>Sprache</t>
        </is>
      </c>
      <c r="J8959" t="inlineStr">
        <is>
          <t>Duplikat</t>
        </is>
      </c>
      <c r="K8959" t="inlineStr">
        <is>
          <t>Frage_Hash</t>
        </is>
      </c>
      <c r="L8959" t="inlineStr">
        <is>
          <t>Duplikat_Gruppe</t>
        </is>
      </c>
      <c r="M8959" t="inlineStr">
        <is>
          <t>Cluster_Duplikate</t>
        </is>
      </c>
      <c r="N8959" t="inlineStr">
        <is>
          <t>Cluster_Final</t>
        </is>
      </c>
    </row>
    <row r="8960">
      <c r="A8960" t="n">
        <v>80</v>
      </c>
      <c r="B8960" t="n">
        <v>2015</v>
      </c>
      <c r="C8960" t="n">
        <v>1260</v>
      </c>
      <c r="D8960" t="inlineStr">
        <is>
          <t>Befürworten Sie die Einführung eines für alle Arbeitnehmenden in der Schweiz geltenden Mindestlohns?</t>
        </is>
      </c>
      <c r="E8960" t="inlineStr">
        <is>
          <t>Standard-4</t>
        </is>
      </c>
      <c r="F8960" t="n">
        <v>15</v>
      </c>
      <c r="G8960" t="inlineStr">
        <is>
          <t>Wirtschaft &amp; Arbeit</t>
        </is>
      </c>
      <c r="H8960" t="inlineStr">
        <is>
          <t>Q04918</t>
        </is>
      </c>
      <c r="I8960" t="inlineStr">
        <is>
          <t>de</t>
        </is>
      </c>
      <c r="J8960" t="b">
        <v>1</v>
      </c>
      <c r="K8960" t="inlineStr">
        <is>
          <t>e3025db7730318fe9a94420b0d249a2a</t>
        </is>
      </c>
      <c r="L8960" t="inlineStr">
        <is>
          <t>e3025db7730318fe9a94420b0d249a2a</t>
        </is>
      </c>
      <c r="M8960" t="n">
        <v>822</v>
      </c>
      <c r="N8960" t="n">
        <v>822</v>
      </c>
    </row>
    <row r="8961">
      <c r="A8961" t="n">
        <v>80</v>
      </c>
      <c r="B8961" t="n">
        <v>2015</v>
      </c>
      <c r="C8961" t="n">
        <v>1260</v>
      </c>
      <c r="D8961" t="inlineStr">
        <is>
          <t>Befürworten Sie die Einführung eines für alle Arbeitnehmenden in der Schweiz geltenden Mindestlohns?</t>
        </is>
      </c>
      <c r="E8961" t="inlineStr">
        <is>
          <t>Standard-4</t>
        </is>
      </c>
      <c r="F8961" t="n">
        <v>15</v>
      </c>
      <c r="G8961" t="inlineStr">
        <is>
          <t>Wirtschaft &amp; Arbeit</t>
        </is>
      </c>
      <c r="H8961" t="inlineStr">
        <is>
          <t>Q08940</t>
        </is>
      </c>
      <c r="I8961" t="inlineStr">
        <is>
          <t>de</t>
        </is>
      </c>
      <c r="J8961" t="b">
        <v>1</v>
      </c>
      <c r="K8961" t="inlineStr">
        <is>
          <t>e3025db7730318fe9a94420b0d249a2a</t>
        </is>
      </c>
      <c r="L8961" t="inlineStr">
        <is>
          <t>e3025db7730318fe9a94420b0d249a2a</t>
        </is>
      </c>
      <c r="M8961" t="n">
        <v>822</v>
      </c>
      <c r="N8961" t="n">
        <v>822</v>
      </c>
    </row>
    <row r="8963">
      <c r="A8963" s="1">
        <f>== Cluster 821 – 2 Fragen – alle Fragen identisch ===</f>
        <v/>
      </c>
      <c r="B8963" s="1" t="n"/>
      <c r="C8963" s="1" t="n"/>
      <c r="D8963" s="1" t="n"/>
      <c r="E8963" s="1" t="n"/>
      <c r="F8963" s="1" t="n"/>
      <c r="G8963" s="1" t="n"/>
      <c r="H8963" s="1" t="n"/>
      <c r="I8963" s="1" t="n"/>
      <c r="J8963" s="1" t="n"/>
      <c r="K8963" s="1" t="n"/>
      <c r="L8963" s="1" t="n"/>
      <c r="M8963" s="1" t="n"/>
      <c r="N8963" s="1" t="n"/>
    </row>
    <row r="8964">
      <c r="A8964" t="inlineStr">
        <is>
          <t>ID_Wahl</t>
        </is>
      </c>
      <c r="B8964" t="inlineStr">
        <is>
          <t>Datum</t>
        </is>
      </c>
      <c r="C8964" t="inlineStr">
        <is>
          <t>Frage_ID</t>
        </is>
      </c>
      <c r="D8964" t="inlineStr">
        <is>
          <t>Frage_Text</t>
        </is>
      </c>
      <c r="E8964" t="inlineStr">
        <is>
          <t>Frage_Typ</t>
        </is>
      </c>
      <c r="F8964" t="inlineStr">
        <is>
          <t>Bereich_ID</t>
        </is>
      </c>
      <c r="G8964" t="inlineStr">
        <is>
          <t>Bereich</t>
        </is>
      </c>
      <c r="H8964" t="inlineStr">
        <is>
          <t>ID_gesamt</t>
        </is>
      </c>
      <c r="I8964" t="inlineStr">
        <is>
          <t>Sprache</t>
        </is>
      </c>
      <c r="J8964" t="inlineStr">
        <is>
          <t>Duplikat</t>
        </is>
      </c>
      <c r="K8964" t="inlineStr">
        <is>
          <t>Frage_Hash</t>
        </is>
      </c>
      <c r="L8964" t="inlineStr">
        <is>
          <t>Duplikat_Gruppe</t>
        </is>
      </c>
      <c r="M8964" t="inlineStr">
        <is>
          <t>Cluster_Duplikate</t>
        </is>
      </c>
      <c r="N8964" t="inlineStr">
        <is>
          <t>Cluster_Final</t>
        </is>
      </c>
    </row>
    <row r="8965">
      <c r="A8965" t="n">
        <v>80</v>
      </c>
      <c r="B8965" t="n">
        <v>2015</v>
      </c>
      <c r="C8965" t="n">
        <v>1261</v>
      </c>
      <c r="D8965" t="inlineStr">
        <is>
          <t>Sollte mit der Umnutzung des Flugplatzgeländes Dübendorf zu einem Innovationspark der Flugbetrieb vollständig eingestellt werden?</t>
        </is>
      </c>
      <c r="E8965" t="inlineStr">
        <is>
          <t>Standard-4</t>
        </is>
      </c>
      <c r="F8965" t="n">
        <v>15</v>
      </c>
      <c r="G8965" t="inlineStr">
        <is>
          <t>Wirtschaft &amp; Arbeit</t>
        </is>
      </c>
      <c r="H8965" t="inlineStr">
        <is>
          <t>Q04916</t>
        </is>
      </c>
      <c r="I8965" t="inlineStr">
        <is>
          <t>de</t>
        </is>
      </c>
      <c r="J8965" t="b">
        <v>1</v>
      </c>
      <c r="K8965" t="inlineStr">
        <is>
          <t>7005a2c1260695b2fe01fd13d3cd3447</t>
        </is>
      </c>
      <c r="L8965" t="inlineStr">
        <is>
          <t>7005a2c1260695b2fe01fd13d3cd3447</t>
        </is>
      </c>
      <c r="M8965" t="n">
        <v>821</v>
      </c>
      <c r="N8965" t="n">
        <v>821</v>
      </c>
    </row>
    <row r="8966">
      <c r="A8966" t="n">
        <v>80</v>
      </c>
      <c r="B8966" t="n">
        <v>2015</v>
      </c>
      <c r="C8966" t="n">
        <v>1261</v>
      </c>
      <c r="D8966" t="inlineStr">
        <is>
          <t>Sollte mit der Umnutzung des Flugplatzgeländes Dübendorf zu einem Innovationspark der Flugbetrieb vollständig eingestellt werden?</t>
        </is>
      </c>
      <c r="E8966" t="inlineStr">
        <is>
          <t>Standard-4</t>
        </is>
      </c>
      <c r="F8966" t="n">
        <v>15</v>
      </c>
      <c r="G8966" t="inlineStr">
        <is>
          <t>Wirtschaft &amp; Arbeit</t>
        </is>
      </c>
      <c r="H8966" t="inlineStr">
        <is>
          <t>Q08938</t>
        </is>
      </c>
      <c r="I8966" t="inlineStr">
        <is>
          <t>de</t>
        </is>
      </c>
      <c r="J8966" t="b">
        <v>1</v>
      </c>
      <c r="K8966" t="inlineStr">
        <is>
          <t>7005a2c1260695b2fe01fd13d3cd3447</t>
        </is>
      </c>
      <c r="L8966" t="inlineStr">
        <is>
          <t>7005a2c1260695b2fe01fd13d3cd3447</t>
        </is>
      </c>
      <c r="M8966" t="n">
        <v>821</v>
      </c>
      <c r="N8966" t="n">
        <v>821</v>
      </c>
    </row>
    <row r="8968">
      <c r="A8968" s="1">
        <f>== Cluster 820 – 2 Fragen – alle Fragen identisch ===</f>
        <v/>
      </c>
      <c r="B8968" s="1" t="n"/>
      <c r="C8968" s="1" t="n"/>
      <c r="D8968" s="1" t="n"/>
      <c r="E8968" s="1" t="n"/>
      <c r="F8968" s="1" t="n"/>
      <c r="G8968" s="1" t="n"/>
      <c r="H8968" s="1" t="n"/>
      <c r="I8968" s="1" t="n"/>
      <c r="J8968" s="1" t="n"/>
      <c r="K8968" s="1" t="n"/>
      <c r="L8968" s="1" t="n"/>
      <c r="M8968" s="1" t="n"/>
      <c r="N8968" s="1" t="n"/>
    </row>
    <row r="8969">
      <c r="A8969" t="inlineStr">
        <is>
          <t>ID_Wahl</t>
        </is>
      </c>
      <c r="B8969" t="inlineStr">
        <is>
          <t>Datum</t>
        </is>
      </c>
      <c r="C8969" t="inlineStr">
        <is>
          <t>Frage_ID</t>
        </is>
      </c>
      <c r="D8969" t="inlineStr">
        <is>
          <t>Frage_Text</t>
        </is>
      </c>
      <c r="E8969" t="inlineStr">
        <is>
          <t>Frage_Typ</t>
        </is>
      </c>
      <c r="F8969" t="inlineStr">
        <is>
          <t>Bereich_ID</t>
        </is>
      </c>
      <c r="G8969" t="inlineStr">
        <is>
          <t>Bereich</t>
        </is>
      </c>
      <c r="H8969" t="inlineStr">
        <is>
          <t>ID_gesamt</t>
        </is>
      </c>
      <c r="I8969" t="inlineStr">
        <is>
          <t>Sprache</t>
        </is>
      </c>
      <c r="J8969" t="inlineStr">
        <is>
          <t>Duplikat</t>
        </is>
      </c>
      <c r="K8969" t="inlineStr">
        <is>
          <t>Frage_Hash</t>
        </is>
      </c>
      <c r="L8969" t="inlineStr">
        <is>
          <t>Duplikat_Gruppe</t>
        </is>
      </c>
      <c r="M8969" t="inlineStr">
        <is>
          <t>Cluster_Duplikate</t>
        </is>
      </c>
      <c r="N8969" t="inlineStr">
        <is>
          <t>Cluster_Final</t>
        </is>
      </c>
    </row>
    <row r="8970">
      <c r="A8970" t="n">
        <v>80</v>
      </c>
      <c r="B8970" t="n">
        <v>2015</v>
      </c>
      <c r="C8970" t="n">
        <v>1266</v>
      </c>
      <c r="D8970" t="inlineStr">
        <is>
          <t>Unterstützen Sie ein Deregulierungs-Programm für die Wirtschaft, um die negativen Folgen der Frankenstärke für die Unternehmen zu reduzieren?</t>
        </is>
      </c>
      <c r="E8970" t="inlineStr">
        <is>
          <t>Standard-4</t>
        </is>
      </c>
      <c r="F8970" t="n">
        <v>15</v>
      </c>
      <c r="G8970" t="inlineStr">
        <is>
          <t>Wirtschaft &amp; Arbeit</t>
        </is>
      </c>
      <c r="H8970" t="inlineStr">
        <is>
          <t>Q04915</t>
        </is>
      </c>
      <c r="I8970" t="inlineStr">
        <is>
          <t>de</t>
        </is>
      </c>
      <c r="J8970" t="b">
        <v>1</v>
      </c>
      <c r="K8970" t="inlineStr">
        <is>
          <t>fdd7461b32308c6a3292ae1827ff492e</t>
        </is>
      </c>
      <c r="L8970" t="inlineStr">
        <is>
          <t>fdd7461b32308c6a3292ae1827ff492e</t>
        </is>
      </c>
      <c r="M8970" t="n">
        <v>820</v>
      </c>
      <c r="N8970" t="n">
        <v>820</v>
      </c>
    </row>
    <row r="8971">
      <c r="A8971" t="n">
        <v>80</v>
      </c>
      <c r="B8971" t="n">
        <v>2015</v>
      </c>
      <c r="C8971" t="n">
        <v>1266</v>
      </c>
      <c r="D8971" t="inlineStr">
        <is>
          <t>Unterstützen Sie ein Deregulierungs-Programm für die Wirtschaft, um die negativen Folgen der Frankenstärke für die Unternehmen zu reduzieren?</t>
        </is>
      </c>
      <c r="E8971" t="inlineStr">
        <is>
          <t>Standard-4</t>
        </is>
      </c>
      <c r="F8971" t="n">
        <v>15</v>
      </c>
      <c r="G8971" t="inlineStr">
        <is>
          <t>Wirtschaft &amp; Arbeit</t>
        </is>
      </c>
      <c r="H8971" t="inlineStr">
        <is>
          <t>Q08937</t>
        </is>
      </c>
      <c r="I8971" t="inlineStr">
        <is>
          <t>de</t>
        </is>
      </c>
      <c r="J8971" t="b">
        <v>1</v>
      </c>
      <c r="K8971" t="inlineStr">
        <is>
          <t>fdd7461b32308c6a3292ae1827ff492e</t>
        </is>
      </c>
      <c r="L8971" t="inlineStr">
        <is>
          <t>fdd7461b32308c6a3292ae1827ff492e</t>
        </is>
      </c>
      <c r="M8971" t="n">
        <v>820</v>
      </c>
      <c r="N8971" t="n">
        <v>820</v>
      </c>
    </row>
    <row r="8973">
      <c r="A8973" s="1">
        <f>== Cluster 819 – 2 Fragen – alle Fragen identisch ===</f>
        <v/>
      </c>
      <c r="B8973" s="1" t="n"/>
      <c r="C8973" s="1" t="n"/>
      <c r="D8973" s="1" t="n"/>
      <c r="E8973" s="1" t="n"/>
      <c r="F8973" s="1" t="n"/>
      <c r="G8973" s="1" t="n"/>
      <c r="H8973" s="1" t="n"/>
      <c r="I8973" s="1" t="n"/>
      <c r="J8973" s="1" t="n"/>
      <c r="K8973" s="1" t="n"/>
      <c r="L8973" s="1" t="n"/>
      <c r="M8973" s="1" t="n"/>
      <c r="N8973" s="1" t="n"/>
    </row>
    <row r="8974">
      <c r="A8974" t="inlineStr">
        <is>
          <t>ID_Wahl</t>
        </is>
      </c>
      <c r="B8974" t="inlineStr">
        <is>
          <t>Datum</t>
        </is>
      </c>
      <c r="C8974" t="inlineStr">
        <is>
          <t>Frage_ID</t>
        </is>
      </c>
      <c r="D8974" t="inlineStr">
        <is>
          <t>Frage_Text</t>
        </is>
      </c>
      <c r="E8974" t="inlineStr">
        <is>
          <t>Frage_Typ</t>
        </is>
      </c>
      <c r="F8974" t="inlineStr">
        <is>
          <t>Bereich_ID</t>
        </is>
      </c>
      <c r="G8974" t="inlineStr">
        <is>
          <t>Bereich</t>
        </is>
      </c>
      <c r="H8974" t="inlineStr">
        <is>
          <t>ID_gesamt</t>
        </is>
      </c>
      <c r="I8974" t="inlineStr">
        <is>
          <t>Sprache</t>
        </is>
      </c>
      <c r="J8974" t="inlineStr">
        <is>
          <t>Duplikat</t>
        </is>
      </c>
      <c r="K8974" t="inlineStr">
        <is>
          <t>Frage_Hash</t>
        </is>
      </c>
      <c r="L8974" t="inlineStr">
        <is>
          <t>Duplikat_Gruppe</t>
        </is>
      </c>
      <c r="M8974" t="inlineStr">
        <is>
          <t>Cluster_Duplikate</t>
        </is>
      </c>
      <c r="N8974" t="inlineStr">
        <is>
          <t>Cluster_Final</t>
        </is>
      </c>
    </row>
    <row r="8975">
      <c r="A8975" t="n">
        <v>80</v>
      </c>
      <c r="B8975" t="n">
        <v>2015</v>
      </c>
      <c r="C8975" t="n">
        <v>1273</v>
      </c>
      <c r="D8975" t="inlineStr">
        <is>
          <t>Soll der Kanton Zürich zusätzliche Massnahmen ergreifen, um den Langsamverkehr (Velo- und Fussverkehr) gegenüber dem motorisierten Verkehr zu fördern?</t>
        </is>
      </c>
      <c r="E8975" t="inlineStr">
        <is>
          <t>Standard-4</t>
        </is>
      </c>
      <c r="F8975" t="n">
        <v>14</v>
      </c>
      <c r="G8975" t="inlineStr">
        <is>
          <t>Verkehr</t>
        </is>
      </c>
      <c r="H8975" t="inlineStr">
        <is>
          <t>Q04914</t>
        </is>
      </c>
      <c r="I8975" t="inlineStr">
        <is>
          <t>de</t>
        </is>
      </c>
      <c r="J8975" t="b">
        <v>1</v>
      </c>
      <c r="K8975" t="inlineStr">
        <is>
          <t>bb2d02b054fa3d2a2a69bfb479852d16</t>
        </is>
      </c>
      <c r="L8975" t="inlineStr">
        <is>
          <t>bb2d02b054fa3d2a2a69bfb479852d16</t>
        </is>
      </c>
      <c r="M8975" t="n">
        <v>819</v>
      </c>
      <c r="N8975" t="n">
        <v>819</v>
      </c>
    </row>
    <row r="8976">
      <c r="A8976" t="n">
        <v>80</v>
      </c>
      <c r="B8976" t="n">
        <v>2015</v>
      </c>
      <c r="C8976" t="n">
        <v>1273</v>
      </c>
      <c r="D8976" t="inlineStr">
        <is>
          <t>Soll der Kanton Zürich zusätzliche Massnahmen ergreifen, um den Langsamverkehr (Velo- und Fussverkehr) gegenüber dem motorisierten Verkehr zu fördern?</t>
        </is>
      </c>
      <c r="E8976" t="inlineStr">
        <is>
          <t>Standard-4</t>
        </is>
      </c>
      <c r="F8976" t="n">
        <v>14</v>
      </c>
      <c r="G8976" t="inlineStr">
        <is>
          <t>Verkehr</t>
        </is>
      </c>
      <c r="H8976" t="inlineStr">
        <is>
          <t>Q08936</t>
        </is>
      </c>
      <c r="I8976" t="inlineStr">
        <is>
          <t>de</t>
        </is>
      </c>
      <c r="J8976" t="b">
        <v>1</v>
      </c>
      <c r="K8976" t="inlineStr">
        <is>
          <t>bb2d02b054fa3d2a2a69bfb479852d16</t>
        </is>
      </c>
      <c r="L8976" t="inlineStr">
        <is>
          <t>bb2d02b054fa3d2a2a69bfb479852d16</t>
        </is>
      </c>
      <c r="M8976" t="n">
        <v>819</v>
      </c>
      <c r="N8976" t="n">
        <v>819</v>
      </c>
    </row>
    <row r="8978">
      <c r="A8978" s="1">
        <f>== Cluster 817 – 2 Fragen – alle Fragen identisch ===</f>
        <v/>
      </c>
      <c r="B8978" s="1" t="n"/>
      <c r="C8978" s="1" t="n"/>
      <c r="D8978" s="1" t="n"/>
      <c r="E8978" s="1" t="n"/>
      <c r="F8978" s="1" t="n"/>
      <c r="G8978" s="1" t="n"/>
      <c r="H8978" s="1" t="n"/>
      <c r="I8978" s="1" t="n"/>
      <c r="J8978" s="1" t="n"/>
      <c r="K8978" s="1" t="n"/>
      <c r="L8978" s="1" t="n"/>
      <c r="M8978" s="1" t="n"/>
      <c r="N8978" s="1" t="n"/>
    </row>
    <row r="8979">
      <c r="A8979" t="inlineStr">
        <is>
          <t>ID_Wahl</t>
        </is>
      </c>
      <c r="B8979" t="inlineStr">
        <is>
          <t>Datum</t>
        </is>
      </c>
      <c r="C8979" t="inlineStr">
        <is>
          <t>Frage_ID</t>
        </is>
      </c>
      <c r="D8979" t="inlineStr">
        <is>
          <t>Frage_Text</t>
        </is>
      </c>
      <c r="E8979" t="inlineStr">
        <is>
          <t>Frage_Typ</t>
        </is>
      </c>
      <c r="F8979" t="inlineStr">
        <is>
          <t>Bereich_ID</t>
        </is>
      </c>
      <c r="G8979" t="inlineStr">
        <is>
          <t>Bereich</t>
        </is>
      </c>
      <c r="H8979" t="inlineStr">
        <is>
          <t>ID_gesamt</t>
        </is>
      </c>
      <c r="I8979" t="inlineStr">
        <is>
          <t>Sprache</t>
        </is>
      </c>
      <c r="J8979" t="inlineStr">
        <is>
          <t>Duplikat</t>
        </is>
      </c>
      <c r="K8979" t="inlineStr">
        <is>
          <t>Frage_Hash</t>
        </is>
      </c>
      <c r="L8979" t="inlineStr">
        <is>
          <t>Duplikat_Gruppe</t>
        </is>
      </c>
      <c r="M8979" t="inlineStr">
        <is>
          <t>Cluster_Duplikate</t>
        </is>
      </c>
      <c r="N8979" t="inlineStr">
        <is>
          <t>Cluster_Final</t>
        </is>
      </c>
    </row>
    <row r="8980">
      <c r="A8980" t="n">
        <v>80</v>
      </c>
      <c r="B8980" t="n">
        <v>2015</v>
      </c>
      <c r="C8980" t="n">
        <v>1272</v>
      </c>
      <c r="D8980" t="inlineStr">
        <is>
          <t>Befürworten Sie im Grundsatz den geplanten Ausbau des Zürcher Autobahnnetzes (z.B. Ausbau auf sechs Spuren auf der A1 am Gubrist oder die Lückenschliessung auf der Oberlandautobahn zwischen Uster und Hinwil)?</t>
        </is>
      </c>
      <c r="E8980" t="inlineStr">
        <is>
          <t>Standard-4</t>
        </is>
      </c>
      <c r="F8980" t="n">
        <v>14</v>
      </c>
      <c r="G8980" t="inlineStr">
        <is>
          <t>Verkehr</t>
        </is>
      </c>
      <c r="H8980" t="inlineStr">
        <is>
          <t>Q04911</t>
        </is>
      </c>
      <c r="I8980" t="inlineStr">
        <is>
          <t>de</t>
        </is>
      </c>
      <c r="J8980" t="b">
        <v>1</v>
      </c>
      <c r="K8980" t="inlineStr">
        <is>
          <t>206490537204264501461538e672cead</t>
        </is>
      </c>
      <c r="L8980" t="inlineStr">
        <is>
          <t>206490537204264501461538e672cead</t>
        </is>
      </c>
      <c r="M8980" t="n">
        <v>817</v>
      </c>
      <c r="N8980" t="n">
        <v>817</v>
      </c>
    </row>
    <row r="8981">
      <c r="A8981" t="n">
        <v>80</v>
      </c>
      <c r="B8981" t="n">
        <v>2015</v>
      </c>
      <c r="C8981" t="n">
        <v>1272</v>
      </c>
      <c r="D8981" t="inlineStr">
        <is>
          <t>Befürworten Sie im Grundsatz den geplanten Ausbau des Zürcher Autobahnnetzes (z.B. Ausbau auf sechs Spuren auf der A1 am Gubrist oder die Lückenschliessung auf der Oberlandautobahn zwischen Uster und Hinwil)?</t>
        </is>
      </c>
      <c r="E8981" t="inlineStr">
        <is>
          <t>Standard-4</t>
        </is>
      </c>
      <c r="F8981" t="n">
        <v>14</v>
      </c>
      <c r="G8981" t="inlineStr">
        <is>
          <t>Verkehr</t>
        </is>
      </c>
      <c r="H8981" t="inlineStr">
        <is>
          <t>Q08933</t>
        </is>
      </c>
      <c r="I8981" t="inlineStr">
        <is>
          <t>de</t>
        </is>
      </c>
      <c r="J8981" t="b">
        <v>1</v>
      </c>
      <c r="K8981" t="inlineStr">
        <is>
          <t>206490537204264501461538e672cead</t>
        </is>
      </c>
      <c r="L8981" t="inlineStr">
        <is>
          <t>206490537204264501461538e672cead</t>
        </is>
      </c>
      <c r="M8981" t="n">
        <v>817</v>
      </c>
      <c r="N8981" t="n">
        <v>817</v>
      </c>
    </row>
    <row r="8983">
      <c r="A8983" s="1">
        <f>== Cluster 816 – 2 Fragen – alle Fragen identisch ===</f>
        <v/>
      </c>
      <c r="B8983" s="1" t="n"/>
      <c r="C8983" s="1" t="n"/>
      <c r="D8983" s="1" t="n"/>
      <c r="E8983" s="1" t="n"/>
      <c r="F8983" s="1" t="n"/>
      <c r="G8983" s="1" t="n"/>
      <c r="H8983" s="1" t="n"/>
      <c r="I8983" s="1" t="n"/>
      <c r="J8983" s="1" t="n"/>
      <c r="K8983" s="1" t="n"/>
      <c r="L8983" s="1" t="n"/>
      <c r="M8983" s="1" t="n"/>
      <c r="N8983" s="1" t="n"/>
    </row>
    <row r="8984">
      <c r="A8984" t="inlineStr">
        <is>
          <t>ID_Wahl</t>
        </is>
      </c>
      <c r="B8984" t="inlineStr">
        <is>
          <t>Datum</t>
        </is>
      </c>
      <c r="C8984" t="inlineStr">
        <is>
          <t>Frage_ID</t>
        </is>
      </c>
      <c r="D8984" t="inlineStr">
        <is>
          <t>Frage_Text</t>
        </is>
      </c>
      <c r="E8984" t="inlineStr">
        <is>
          <t>Frage_Typ</t>
        </is>
      </c>
      <c r="F8984" t="inlineStr">
        <is>
          <t>Bereich_ID</t>
        </is>
      </c>
      <c r="G8984" t="inlineStr">
        <is>
          <t>Bereich</t>
        </is>
      </c>
      <c r="H8984" t="inlineStr">
        <is>
          <t>ID_gesamt</t>
        </is>
      </c>
      <c r="I8984" t="inlineStr">
        <is>
          <t>Sprache</t>
        </is>
      </c>
      <c r="J8984" t="inlineStr">
        <is>
          <t>Duplikat</t>
        </is>
      </c>
      <c r="K8984" t="inlineStr">
        <is>
          <t>Frage_Hash</t>
        </is>
      </c>
      <c r="L8984" t="inlineStr">
        <is>
          <t>Duplikat_Gruppe</t>
        </is>
      </c>
      <c r="M8984" t="inlineStr">
        <is>
          <t>Cluster_Duplikate</t>
        </is>
      </c>
      <c r="N8984" t="inlineStr">
        <is>
          <t>Cluster_Final</t>
        </is>
      </c>
    </row>
    <row r="8985">
      <c r="A8985" t="n">
        <v>80</v>
      </c>
      <c r="B8985" t="n">
        <v>2015</v>
      </c>
      <c r="C8985" t="n">
        <v>1267</v>
      </c>
      <c r="D8985" t="inlineStr">
        <is>
          <t>Befürworten Sie zur strikten Umsetzung der vom Volk angenommenen Kulturland-Initiative zusätzliche Massnahmen auf Gesetzesstufe?</t>
        </is>
      </c>
      <c r="E8985" t="inlineStr">
        <is>
          <t>Standard-4</t>
        </is>
      </c>
      <c r="F8985" t="n">
        <v>13</v>
      </c>
      <c r="G8985" t="inlineStr">
        <is>
          <t>Umweltschutz &amp; Landwirtschaft</t>
        </is>
      </c>
      <c r="H8985" t="inlineStr">
        <is>
          <t>Q04909</t>
        </is>
      </c>
      <c r="I8985" t="inlineStr">
        <is>
          <t>de</t>
        </is>
      </c>
      <c r="J8985" t="b">
        <v>1</v>
      </c>
      <c r="K8985" t="inlineStr">
        <is>
          <t>99c052fdcdbc7deeb69ffb6015234fb9</t>
        </is>
      </c>
      <c r="L8985" t="inlineStr">
        <is>
          <t>99c052fdcdbc7deeb69ffb6015234fb9</t>
        </is>
      </c>
      <c r="M8985" t="n">
        <v>816</v>
      </c>
      <c r="N8985" t="n">
        <v>816</v>
      </c>
    </row>
    <row r="8986">
      <c r="A8986" t="n">
        <v>80</v>
      </c>
      <c r="B8986" t="n">
        <v>2015</v>
      </c>
      <c r="C8986" t="n">
        <v>1267</v>
      </c>
      <c r="D8986" t="inlineStr">
        <is>
          <t>Befürworten Sie zur strikten Umsetzung der vom Volk angenommenen Kulturland-Initiative zusätzliche Massnahmen auf Gesetzesstufe?</t>
        </is>
      </c>
      <c r="E8986" t="inlineStr">
        <is>
          <t>Standard-4</t>
        </is>
      </c>
      <c r="F8986" t="n">
        <v>13</v>
      </c>
      <c r="G8986" t="inlineStr">
        <is>
          <t>Umweltschutz &amp; Landwirtschaft</t>
        </is>
      </c>
      <c r="H8986" t="inlineStr">
        <is>
          <t>Q08931</t>
        </is>
      </c>
      <c r="I8986" t="inlineStr">
        <is>
          <t>de</t>
        </is>
      </c>
      <c r="J8986" t="b">
        <v>1</v>
      </c>
      <c r="K8986" t="inlineStr">
        <is>
          <t>99c052fdcdbc7deeb69ffb6015234fb9</t>
        </is>
      </c>
      <c r="L8986" t="inlineStr">
        <is>
          <t>99c052fdcdbc7deeb69ffb6015234fb9</t>
        </is>
      </c>
      <c r="M8986" t="n">
        <v>816</v>
      </c>
      <c r="N8986" t="n">
        <v>816</v>
      </c>
    </row>
    <row r="8988">
      <c r="A8988" s="1">
        <f>== Cluster 815 – 2 Fragen – alle Fragen identisch ===</f>
        <v/>
      </c>
      <c r="B8988" s="1" t="n"/>
      <c r="C8988" s="1" t="n"/>
      <c r="D8988" s="1" t="n"/>
      <c r="E8988" s="1" t="n"/>
      <c r="F8988" s="1" t="n"/>
      <c r="G8988" s="1" t="n"/>
      <c r="H8988" s="1" t="n"/>
      <c r="I8988" s="1" t="n"/>
      <c r="J8988" s="1" t="n"/>
      <c r="K8988" s="1" t="n"/>
      <c r="L8988" s="1" t="n"/>
      <c r="M8988" s="1" t="n"/>
      <c r="N8988" s="1" t="n"/>
    </row>
    <row r="8989">
      <c r="A8989" t="inlineStr">
        <is>
          <t>ID_Wahl</t>
        </is>
      </c>
      <c r="B8989" t="inlineStr">
        <is>
          <t>Datum</t>
        </is>
      </c>
      <c r="C8989" t="inlineStr">
        <is>
          <t>Frage_ID</t>
        </is>
      </c>
      <c r="D8989" t="inlineStr">
        <is>
          <t>Frage_Text</t>
        </is>
      </c>
      <c r="E8989" t="inlineStr">
        <is>
          <t>Frage_Typ</t>
        </is>
      </c>
      <c r="F8989" t="inlineStr">
        <is>
          <t>Bereich_ID</t>
        </is>
      </c>
      <c r="G8989" t="inlineStr">
        <is>
          <t>Bereich</t>
        </is>
      </c>
      <c r="H8989" t="inlineStr">
        <is>
          <t>ID_gesamt</t>
        </is>
      </c>
      <c r="I8989" t="inlineStr">
        <is>
          <t>Sprache</t>
        </is>
      </c>
      <c r="J8989" t="inlineStr">
        <is>
          <t>Duplikat</t>
        </is>
      </c>
      <c r="K8989" t="inlineStr">
        <is>
          <t>Frage_Hash</t>
        </is>
      </c>
      <c r="L8989" t="inlineStr">
        <is>
          <t>Duplikat_Gruppe</t>
        </is>
      </c>
      <c r="M8989" t="inlineStr">
        <is>
          <t>Cluster_Duplikate</t>
        </is>
      </c>
      <c r="N8989" t="inlineStr">
        <is>
          <t>Cluster_Final</t>
        </is>
      </c>
    </row>
    <row r="8990">
      <c r="A8990" t="n">
        <v>80</v>
      </c>
      <c r="B8990" t="n">
        <v>2015</v>
      </c>
      <c r="C8990" t="n">
        <v>1268</v>
      </c>
      <c r="D8990" t="inlineStr">
        <is>
          <t>Würden Sie es begrüssen, wenn das Verbot des Anbaus gentechnisch veränderter Pflanzen in der Schweizer Landwirtschaft zeitlich unbefristet gelten würde?</t>
        </is>
      </c>
      <c r="E8990" t="inlineStr">
        <is>
          <t>Standard-4</t>
        </is>
      </c>
      <c r="F8990" t="n">
        <v>13</v>
      </c>
      <c r="G8990" t="inlineStr">
        <is>
          <t>Umweltschutz &amp; Landwirtschaft</t>
        </is>
      </c>
      <c r="H8990" t="inlineStr">
        <is>
          <t>Q04908</t>
        </is>
      </c>
      <c r="I8990" t="inlineStr">
        <is>
          <t>de</t>
        </is>
      </c>
      <c r="J8990" t="b">
        <v>1</v>
      </c>
      <c r="K8990" t="inlineStr">
        <is>
          <t>b7e85cb8345f4e9b1788e18d5d8f884e</t>
        </is>
      </c>
      <c r="L8990" t="inlineStr">
        <is>
          <t>b7e85cb8345f4e9b1788e18d5d8f884e</t>
        </is>
      </c>
      <c r="M8990" t="n">
        <v>815</v>
      </c>
      <c r="N8990" t="n">
        <v>815</v>
      </c>
    </row>
    <row r="8991">
      <c r="A8991" t="n">
        <v>80</v>
      </c>
      <c r="B8991" t="n">
        <v>2015</v>
      </c>
      <c r="C8991" t="n">
        <v>1268</v>
      </c>
      <c r="D8991" t="inlineStr">
        <is>
          <t>Würden Sie es begrüssen, wenn das Verbot des Anbaus gentechnisch veränderter Pflanzen in der Schweizer Landwirtschaft zeitlich unbefristet gelten würde?</t>
        </is>
      </c>
      <c r="E8991" t="inlineStr">
        <is>
          <t>Standard-4</t>
        </is>
      </c>
      <c r="F8991" t="n">
        <v>13</v>
      </c>
      <c r="G8991" t="inlineStr">
        <is>
          <t>Umweltschutz &amp; Landwirtschaft</t>
        </is>
      </c>
      <c r="H8991" t="inlineStr">
        <is>
          <t>Q08930</t>
        </is>
      </c>
      <c r="I8991" t="inlineStr">
        <is>
          <t>de</t>
        </is>
      </c>
      <c r="J8991" t="b">
        <v>1</v>
      </c>
      <c r="K8991" t="inlineStr">
        <is>
          <t>b7e85cb8345f4e9b1788e18d5d8f884e</t>
        </is>
      </c>
      <c r="L8991" t="inlineStr">
        <is>
          <t>b7e85cb8345f4e9b1788e18d5d8f884e</t>
        </is>
      </c>
      <c r="M8991" t="n">
        <v>815</v>
      </c>
      <c r="N8991" t="n">
        <v>815</v>
      </c>
    </row>
    <row r="8993">
      <c r="A8993" s="1">
        <f>== Cluster 814 – 2 Fragen – alle Fragen identisch ===</f>
        <v/>
      </c>
      <c r="B8993" s="1" t="n"/>
      <c r="C8993" s="1" t="n"/>
      <c r="D8993" s="1" t="n"/>
      <c r="E8993" s="1" t="n"/>
      <c r="F8993" s="1" t="n"/>
      <c r="G8993" s="1" t="n"/>
      <c r="H8993" s="1" t="n"/>
      <c r="I8993" s="1" t="n"/>
      <c r="J8993" s="1" t="n"/>
      <c r="K8993" s="1" t="n"/>
      <c r="L8993" s="1" t="n"/>
      <c r="M8993" s="1" t="n"/>
      <c r="N8993" s="1" t="n"/>
    </row>
    <row r="8994">
      <c r="A8994" t="inlineStr">
        <is>
          <t>ID_Wahl</t>
        </is>
      </c>
      <c r="B8994" t="inlineStr">
        <is>
          <t>Datum</t>
        </is>
      </c>
      <c r="C8994" t="inlineStr">
        <is>
          <t>Frage_ID</t>
        </is>
      </c>
      <c r="D8994" t="inlineStr">
        <is>
          <t>Frage_Text</t>
        </is>
      </c>
      <c r="E8994" t="inlineStr">
        <is>
          <t>Frage_Typ</t>
        </is>
      </c>
      <c r="F8994" t="inlineStr">
        <is>
          <t>Bereich_ID</t>
        </is>
      </c>
      <c r="G8994" t="inlineStr">
        <is>
          <t>Bereich</t>
        </is>
      </c>
      <c r="H8994" t="inlineStr">
        <is>
          <t>ID_gesamt</t>
        </is>
      </c>
      <c r="I8994" t="inlineStr">
        <is>
          <t>Sprache</t>
        </is>
      </c>
      <c r="J8994" t="inlineStr">
        <is>
          <t>Duplikat</t>
        </is>
      </c>
      <c r="K8994" t="inlineStr">
        <is>
          <t>Frage_Hash</t>
        </is>
      </c>
      <c r="L8994" t="inlineStr">
        <is>
          <t>Duplikat_Gruppe</t>
        </is>
      </c>
      <c r="M8994" t="inlineStr">
        <is>
          <t>Cluster_Duplikate</t>
        </is>
      </c>
      <c r="N8994" t="inlineStr">
        <is>
          <t>Cluster_Final</t>
        </is>
      </c>
    </row>
    <row r="8995">
      <c r="A8995" t="n">
        <v>80</v>
      </c>
      <c r="B8995" t="n">
        <v>2015</v>
      </c>
      <c r="C8995" t="n">
        <v>1271</v>
      </c>
      <c r="D8995" t="inlineStr">
        <is>
          <t>Soll sich der Kanton Zürich für die Erreichung einer 2000-Watt-Gesellschaft einsetzen und zu diesem Zweck verbindliche Massnahmen ergreifen?</t>
        </is>
      </c>
      <c r="E8995" t="inlineStr">
        <is>
          <t>Standard-4</t>
        </is>
      </c>
      <c r="F8995" t="n">
        <v>13</v>
      </c>
      <c r="G8995" t="inlineStr">
        <is>
          <t>Umweltschutz &amp; Landwirtschaft</t>
        </is>
      </c>
      <c r="H8995" t="inlineStr">
        <is>
          <t>Q04906</t>
        </is>
      </c>
      <c r="I8995" t="inlineStr">
        <is>
          <t>de</t>
        </is>
      </c>
      <c r="J8995" t="b">
        <v>1</v>
      </c>
      <c r="K8995" t="inlineStr">
        <is>
          <t>14a660e14c7b6a35d716b5f6872c5eb7</t>
        </is>
      </c>
      <c r="L8995" t="inlineStr">
        <is>
          <t>14a660e14c7b6a35d716b5f6872c5eb7</t>
        </is>
      </c>
      <c r="M8995" t="n">
        <v>814</v>
      </c>
      <c r="N8995" t="n">
        <v>814</v>
      </c>
    </row>
    <row r="8996">
      <c r="A8996" t="n">
        <v>80</v>
      </c>
      <c r="B8996" t="n">
        <v>2015</v>
      </c>
      <c r="C8996" t="n">
        <v>1271</v>
      </c>
      <c r="D8996" t="inlineStr">
        <is>
          <t>Soll sich der Kanton Zürich für die Erreichung einer 2000-Watt-Gesellschaft einsetzen und zu diesem Zweck verbindliche Massnahmen ergreifen?</t>
        </is>
      </c>
      <c r="E8996" t="inlineStr">
        <is>
          <t>Standard-4</t>
        </is>
      </c>
      <c r="F8996" t="n">
        <v>13</v>
      </c>
      <c r="G8996" t="inlineStr">
        <is>
          <t>Umweltschutz &amp; Landwirtschaft</t>
        </is>
      </c>
      <c r="H8996" t="inlineStr">
        <is>
          <t>Q08928</t>
        </is>
      </c>
      <c r="I8996" t="inlineStr">
        <is>
          <t>de</t>
        </is>
      </c>
      <c r="J8996" t="b">
        <v>1</v>
      </c>
      <c r="K8996" t="inlineStr">
        <is>
          <t>14a660e14c7b6a35d716b5f6872c5eb7</t>
        </is>
      </c>
      <c r="L8996" t="inlineStr">
        <is>
          <t>14a660e14c7b6a35d716b5f6872c5eb7</t>
        </is>
      </c>
      <c r="M8996" t="n">
        <v>814</v>
      </c>
      <c r="N8996" t="n">
        <v>814</v>
      </c>
    </row>
    <row r="8998">
      <c r="A8998" s="1">
        <f>== Cluster 813 – 2 Fragen – alle Fragen identisch ===</f>
        <v/>
      </c>
      <c r="B8998" s="1" t="n"/>
      <c r="C8998" s="1" t="n"/>
      <c r="D8998" s="1" t="n"/>
      <c r="E8998" s="1" t="n"/>
      <c r="F8998" s="1" t="n"/>
      <c r="G8998" s="1" t="n"/>
      <c r="H8998" s="1" t="n"/>
      <c r="I8998" s="1" t="n"/>
      <c r="J8998" s="1" t="n"/>
      <c r="K8998" s="1" t="n"/>
      <c r="L8998" s="1" t="n"/>
      <c r="M8998" s="1" t="n"/>
      <c r="N8998" s="1" t="n"/>
    </row>
    <row r="8999">
      <c r="A8999" t="inlineStr">
        <is>
          <t>ID_Wahl</t>
        </is>
      </c>
      <c r="B8999" t="inlineStr">
        <is>
          <t>Datum</t>
        </is>
      </c>
      <c r="C8999" t="inlineStr">
        <is>
          <t>Frage_ID</t>
        </is>
      </c>
      <c r="D8999" t="inlineStr">
        <is>
          <t>Frage_Text</t>
        </is>
      </c>
      <c r="E8999" t="inlineStr">
        <is>
          <t>Frage_Typ</t>
        </is>
      </c>
      <c r="F8999" t="inlineStr">
        <is>
          <t>Bereich_ID</t>
        </is>
      </c>
      <c r="G8999" t="inlineStr">
        <is>
          <t>Bereich</t>
        </is>
      </c>
      <c r="H8999" t="inlineStr">
        <is>
          <t>ID_gesamt</t>
        </is>
      </c>
      <c r="I8999" t="inlineStr">
        <is>
          <t>Sprache</t>
        </is>
      </c>
      <c r="J8999" t="inlineStr">
        <is>
          <t>Duplikat</t>
        </is>
      </c>
      <c r="K8999" t="inlineStr">
        <is>
          <t>Frage_Hash</t>
        </is>
      </c>
      <c r="L8999" t="inlineStr">
        <is>
          <t>Duplikat_Gruppe</t>
        </is>
      </c>
      <c r="M8999" t="inlineStr">
        <is>
          <t>Cluster_Duplikate</t>
        </is>
      </c>
      <c r="N8999" t="inlineStr">
        <is>
          <t>Cluster_Final</t>
        </is>
      </c>
    </row>
    <row r="9000">
      <c r="A9000" t="n">
        <v>80</v>
      </c>
      <c r="B9000" t="n">
        <v>2015</v>
      </c>
      <c r="C9000" t="n">
        <v>742</v>
      </c>
      <c r="D9000" t="inlineStr">
        <is>
          <t>Sollen bei der Zürcher Sozialhilfe tiefere Ansätze angewendet werden als von der Schweizerischen Konferenz für Sozialhilfe (SKOS) empfohlen?</t>
        </is>
      </c>
      <c r="E9000" t="inlineStr">
        <is>
          <t>Standard-4</t>
        </is>
      </c>
      <c r="F9000" t="n">
        <v>12</v>
      </c>
      <c r="G9000" t="inlineStr">
        <is>
          <t>Sozialstaat &amp; Familie</t>
        </is>
      </c>
      <c r="H9000" t="inlineStr">
        <is>
          <t>Q04905</t>
        </is>
      </c>
      <c r="I9000" t="inlineStr">
        <is>
          <t>de</t>
        </is>
      </c>
      <c r="J9000" t="b">
        <v>1</v>
      </c>
      <c r="K9000" t="inlineStr">
        <is>
          <t>36316637f52f6cef8d6b33637ebfdf0b</t>
        </is>
      </c>
      <c r="L9000" t="inlineStr">
        <is>
          <t>36316637f52f6cef8d6b33637ebfdf0b</t>
        </is>
      </c>
      <c r="M9000" t="n">
        <v>813</v>
      </c>
      <c r="N9000" t="n">
        <v>813</v>
      </c>
    </row>
    <row r="9001">
      <c r="A9001" t="n">
        <v>80</v>
      </c>
      <c r="B9001" t="n">
        <v>2015</v>
      </c>
      <c r="C9001" t="n">
        <v>742</v>
      </c>
      <c r="D9001" t="inlineStr">
        <is>
          <t>Sollen bei der Zürcher Sozialhilfe tiefere Ansätze angewendet werden als von der Schweizerischen Konferenz für Sozialhilfe (SKOS) empfohlen?</t>
        </is>
      </c>
      <c r="E9001" t="inlineStr">
        <is>
          <t>Standard-4</t>
        </is>
      </c>
      <c r="F9001" t="n">
        <v>12</v>
      </c>
      <c r="G9001" t="inlineStr">
        <is>
          <t>Sozialstaat &amp; Familie</t>
        </is>
      </c>
      <c r="H9001" t="inlineStr">
        <is>
          <t>Q08927</t>
        </is>
      </c>
      <c r="I9001" t="inlineStr">
        <is>
          <t>de</t>
        </is>
      </c>
      <c r="J9001" t="b">
        <v>1</v>
      </c>
      <c r="K9001" t="inlineStr">
        <is>
          <t>36316637f52f6cef8d6b33637ebfdf0b</t>
        </is>
      </c>
      <c r="L9001" t="inlineStr">
        <is>
          <t>36316637f52f6cef8d6b33637ebfdf0b</t>
        </is>
      </c>
      <c r="M9001" t="n">
        <v>813</v>
      </c>
      <c r="N9001" t="n">
        <v>813</v>
      </c>
    </row>
    <row r="9003">
      <c r="A9003" s="1">
        <f>== Cluster 811 – 2 Fragen – alle Fragen identisch ===</f>
        <v/>
      </c>
      <c r="B9003" s="1" t="n"/>
      <c r="C9003" s="1" t="n"/>
      <c r="D9003" s="1" t="n"/>
      <c r="E9003" s="1" t="n"/>
      <c r="F9003" s="1" t="n"/>
      <c r="G9003" s="1" t="n"/>
      <c r="H9003" s="1" t="n"/>
      <c r="I9003" s="1" t="n"/>
      <c r="J9003" s="1" t="n"/>
      <c r="K9003" s="1" t="n"/>
      <c r="L9003" s="1" t="n"/>
      <c r="M9003" s="1" t="n"/>
      <c r="N9003" s="1" t="n"/>
    </row>
    <row r="9004">
      <c r="A9004" t="inlineStr">
        <is>
          <t>ID_Wahl</t>
        </is>
      </c>
      <c r="B9004" t="inlineStr">
        <is>
          <t>Datum</t>
        </is>
      </c>
      <c r="C9004" t="inlineStr">
        <is>
          <t>Frage_ID</t>
        </is>
      </c>
      <c r="D9004" t="inlineStr">
        <is>
          <t>Frage_Text</t>
        </is>
      </c>
      <c r="E9004" t="inlineStr">
        <is>
          <t>Frage_Typ</t>
        </is>
      </c>
      <c r="F9004" t="inlineStr">
        <is>
          <t>Bereich_ID</t>
        </is>
      </c>
      <c r="G9004" t="inlineStr">
        <is>
          <t>Bereich</t>
        </is>
      </c>
      <c r="H9004" t="inlineStr">
        <is>
          <t>ID_gesamt</t>
        </is>
      </c>
      <c r="I9004" t="inlineStr">
        <is>
          <t>Sprache</t>
        </is>
      </c>
      <c r="J9004" t="inlineStr">
        <is>
          <t>Duplikat</t>
        </is>
      </c>
      <c r="K9004" t="inlineStr">
        <is>
          <t>Frage_Hash</t>
        </is>
      </c>
      <c r="L9004" t="inlineStr">
        <is>
          <t>Duplikat_Gruppe</t>
        </is>
      </c>
      <c r="M9004" t="inlineStr">
        <is>
          <t>Cluster_Duplikate</t>
        </is>
      </c>
      <c r="N9004" t="inlineStr">
        <is>
          <t>Cluster_Final</t>
        </is>
      </c>
    </row>
    <row r="9005">
      <c r="A9005" t="n">
        <v>80</v>
      </c>
      <c r="B9005" t="n">
        <v>2015</v>
      </c>
      <c r="C9005" t="n">
        <v>1234</v>
      </c>
      <c r="D9005" t="inlineStr">
        <is>
          <t>Soll sich der Kanton dafür einsetzen, dass die Kompetenzen der Kindes- und Erwachsenenschutzbehörde (Kesb) wieder vermehrt den Gemeinden übertragen werden?</t>
        </is>
      </c>
      <c r="E9005" t="inlineStr">
        <is>
          <t>Standard-4</t>
        </is>
      </c>
      <c r="F9005" t="n">
        <v>12</v>
      </c>
      <c r="G9005" t="inlineStr">
        <is>
          <t>Sozialstaat &amp; Familie</t>
        </is>
      </c>
      <c r="H9005" t="inlineStr">
        <is>
          <t>Q04902</t>
        </is>
      </c>
      <c r="I9005" t="inlineStr">
        <is>
          <t>de</t>
        </is>
      </c>
      <c r="J9005" t="b">
        <v>1</v>
      </c>
      <c r="K9005" t="inlineStr">
        <is>
          <t>140c9e9a6700b1ccf88110496f43e661</t>
        </is>
      </c>
      <c r="L9005" t="inlineStr">
        <is>
          <t>140c9e9a6700b1ccf88110496f43e661</t>
        </is>
      </c>
      <c r="M9005" t="n">
        <v>811</v>
      </c>
      <c r="N9005" t="n">
        <v>811</v>
      </c>
    </row>
    <row r="9006">
      <c r="A9006" t="n">
        <v>80</v>
      </c>
      <c r="B9006" t="n">
        <v>2015</v>
      </c>
      <c r="C9006" t="n">
        <v>1234</v>
      </c>
      <c r="D9006" t="inlineStr">
        <is>
          <t>Soll sich der Kanton dafür einsetzen, dass die Kompetenzen der Kindes- und Erwachsenenschutzbehörde (Kesb) wieder vermehrt den Gemeinden übertragen werden?</t>
        </is>
      </c>
      <c r="E9006" t="inlineStr">
        <is>
          <t>Standard-4</t>
        </is>
      </c>
      <c r="F9006" t="n">
        <v>12</v>
      </c>
      <c r="G9006" t="inlineStr">
        <is>
          <t>Sozialstaat &amp; Familie</t>
        </is>
      </c>
      <c r="H9006" t="inlineStr">
        <is>
          <t>Q08924</t>
        </is>
      </c>
      <c r="I9006" t="inlineStr">
        <is>
          <t>de</t>
        </is>
      </c>
      <c r="J9006" t="b">
        <v>1</v>
      </c>
      <c r="K9006" t="inlineStr">
        <is>
          <t>140c9e9a6700b1ccf88110496f43e661</t>
        </is>
      </c>
      <c r="L9006" t="inlineStr">
        <is>
          <t>140c9e9a6700b1ccf88110496f43e661</t>
        </is>
      </c>
      <c r="M9006" t="n">
        <v>811</v>
      </c>
      <c r="N9006" t="n">
        <v>811</v>
      </c>
    </row>
    <row r="9008">
      <c r="A9008" s="1">
        <f>== Cluster 286 – 2 Fragen – alle Fragen identisch ===</f>
        <v/>
      </c>
      <c r="B9008" s="1" t="n"/>
      <c r="C9008" s="1" t="n"/>
      <c r="D9008" s="1" t="n"/>
      <c r="E9008" s="1" t="n"/>
      <c r="F9008" s="1" t="n"/>
      <c r="G9008" s="1" t="n"/>
      <c r="H9008" s="1" t="n"/>
      <c r="I9008" s="1" t="n"/>
      <c r="J9008" s="1" t="n"/>
      <c r="K9008" s="1" t="n"/>
      <c r="L9008" s="1" t="n"/>
      <c r="M9008" s="1" t="n"/>
      <c r="N9008" s="1" t="n"/>
    </row>
    <row r="9009">
      <c r="A9009" t="inlineStr">
        <is>
          <t>ID_Wahl</t>
        </is>
      </c>
      <c r="B9009" t="inlineStr">
        <is>
          <t>Datum</t>
        </is>
      </c>
      <c r="C9009" t="inlineStr">
        <is>
          <t>Frage_ID</t>
        </is>
      </c>
      <c r="D9009" t="inlineStr">
        <is>
          <t>Frage_Text</t>
        </is>
      </c>
      <c r="E9009" t="inlineStr">
        <is>
          <t>Frage_Typ</t>
        </is>
      </c>
      <c r="F9009" t="inlineStr">
        <is>
          <t>Bereich_ID</t>
        </is>
      </c>
      <c r="G9009" t="inlineStr">
        <is>
          <t>Bereich</t>
        </is>
      </c>
      <c r="H9009" t="inlineStr">
        <is>
          <t>ID_gesamt</t>
        </is>
      </c>
      <c r="I9009" t="inlineStr">
        <is>
          <t>Sprache</t>
        </is>
      </c>
      <c r="J9009" t="inlineStr">
        <is>
          <t>Duplikat</t>
        </is>
      </c>
      <c r="K9009" t="inlineStr">
        <is>
          <t>Frage_Hash</t>
        </is>
      </c>
      <c r="L9009" t="inlineStr">
        <is>
          <t>Duplikat_Gruppe</t>
        </is>
      </c>
      <c r="M9009" t="inlineStr">
        <is>
          <t>Cluster_Duplikate</t>
        </is>
      </c>
      <c r="N9009" t="inlineStr">
        <is>
          <t>Cluster_Final</t>
        </is>
      </c>
    </row>
    <row r="9010">
      <c r="A9010" t="n">
        <v>33</v>
      </c>
      <c r="B9010" s="2" t="n">
        <v>44164</v>
      </c>
      <c r="C9010" t="n">
        <v>2624</v>
      </c>
      <c r="D9010" t="inlineStr">
        <is>
          <t>Soll die Stadt Bern ihre finanziellen Mittel für die Kulturförderung reduzieren?</t>
        </is>
      </c>
      <c r="E9010" t="inlineStr">
        <is>
          <t>options4</t>
        </is>
      </c>
      <c r="F9010" t="n">
        <v>5007</v>
      </c>
      <c r="G9010" t="inlineStr">
        <is>
          <t>Gesellschaft, Kultur &amp; Ethik</t>
        </is>
      </c>
      <c r="H9010" t="inlineStr">
        <is>
          <t>Q00738</t>
        </is>
      </c>
      <c r="I9010" t="inlineStr">
        <is>
          <t>de</t>
        </is>
      </c>
      <c r="J9010" t="b">
        <v>1</v>
      </c>
      <c r="K9010" t="inlineStr">
        <is>
          <t>2de8d94c9f8622621d5191662e486568</t>
        </is>
      </c>
      <c r="L9010" t="inlineStr">
        <is>
          <t>2de8d94c9f8622621d5191662e486568</t>
        </is>
      </c>
      <c r="M9010" t="n">
        <v>286</v>
      </c>
      <c r="N9010" t="n">
        <v>286</v>
      </c>
    </row>
    <row r="9011">
      <c r="A9011" t="n">
        <v>1132</v>
      </c>
      <c r="B9011" s="2" t="n">
        <v>45620</v>
      </c>
      <c r="C9011" t="n">
        <v>32998</v>
      </c>
      <c r="D9011" t="inlineStr">
        <is>
          <t>Soll die Stadt Bern ihre finanziellen Mittel für die Kulturförderung reduzieren?</t>
        </is>
      </c>
      <c r="E9011" t="inlineStr">
        <is>
          <t>options4</t>
        </is>
      </c>
      <c r="F9011" t="n">
        <v>11633</v>
      </c>
      <c r="G9011" t="inlineStr">
        <is>
          <t>Gesellschaft, Kultur &amp; Ethik</t>
        </is>
      </c>
      <c r="H9011" t="inlineStr">
        <is>
          <t>Q03573</t>
        </is>
      </c>
      <c r="I9011" t="inlineStr">
        <is>
          <t>de</t>
        </is>
      </c>
      <c r="J9011" t="b">
        <v>1</v>
      </c>
      <c r="K9011" t="inlineStr">
        <is>
          <t>2de8d94c9f8622621d5191662e486568</t>
        </is>
      </c>
      <c r="L9011" t="inlineStr">
        <is>
          <t>2de8d94c9f8622621d5191662e486568</t>
        </is>
      </c>
      <c r="M9011" t="n">
        <v>286</v>
      </c>
      <c r="N9011" t="n">
        <v>286</v>
      </c>
    </row>
    <row r="9013">
      <c r="A9013" s="1">
        <f>== Cluster 285 – 2 Fragen – alle Fragen identisch ===</f>
        <v/>
      </c>
      <c r="B9013" s="1" t="n"/>
      <c r="C9013" s="1" t="n"/>
      <c r="D9013" s="1" t="n"/>
      <c r="E9013" s="1" t="n"/>
      <c r="F9013" s="1" t="n"/>
      <c r="G9013" s="1" t="n"/>
      <c r="H9013" s="1" t="n"/>
      <c r="I9013" s="1" t="n"/>
      <c r="J9013" s="1" t="n"/>
      <c r="K9013" s="1" t="n"/>
      <c r="L9013" s="1" t="n"/>
      <c r="M9013" s="1" t="n"/>
      <c r="N9013" s="1" t="n"/>
    </row>
    <row r="9014">
      <c r="A9014" t="inlineStr">
        <is>
          <t>ID_Wahl</t>
        </is>
      </c>
      <c r="B9014" t="inlineStr">
        <is>
          <t>Datum</t>
        </is>
      </c>
      <c r="C9014" t="inlineStr">
        <is>
          <t>Frage_ID</t>
        </is>
      </c>
      <c r="D9014" t="inlineStr">
        <is>
          <t>Frage_Text</t>
        </is>
      </c>
      <c r="E9014" t="inlineStr">
        <is>
          <t>Frage_Typ</t>
        </is>
      </c>
      <c r="F9014" t="inlineStr">
        <is>
          <t>Bereich_ID</t>
        </is>
      </c>
      <c r="G9014" t="inlineStr">
        <is>
          <t>Bereich</t>
        </is>
      </c>
      <c r="H9014" t="inlineStr">
        <is>
          <t>ID_gesamt</t>
        </is>
      </c>
      <c r="I9014" t="inlineStr">
        <is>
          <t>Sprache</t>
        </is>
      </c>
      <c r="J9014" t="inlineStr">
        <is>
          <t>Duplikat</t>
        </is>
      </c>
      <c r="K9014" t="inlineStr">
        <is>
          <t>Frage_Hash</t>
        </is>
      </c>
      <c r="L9014" t="inlineStr">
        <is>
          <t>Duplikat_Gruppe</t>
        </is>
      </c>
      <c r="M9014" t="inlineStr">
        <is>
          <t>Cluster_Duplikate</t>
        </is>
      </c>
      <c r="N9014" t="inlineStr">
        <is>
          <t>Cluster_Final</t>
        </is>
      </c>
    </row>
    <row r="9015">
      <c r="A9015" t="n">
        <v>33</v>
      </c>
      <c r="B9015" s="2" t="n">
        <v>44164</v>
      </c>
      <c r="C9015" t="n">
        <v>2620</v>
      </c>
      <c r="D9015" t="inlineStr">
        <is>
          <t>Eine Volksinitiative fordert, dass die Haftungsregeln für Unternehmen mit Sitz in der Schweiz in Bezug auf die Einhaltung von Menschenrechten und Umweltstandards im Ausland verschärft werden (Abstimmung zur sog. 'Konzernverantwortungsinitiative', November 2020). Befürworten Sie dies?</t>
        </is>
      </c>
      <c r="E9015" t="inlineStr">
        <is>
          <t>options4</t>
        </is>
      </c>
      <c r="F9015" t="n">
        <v>5007</v>
      </c>
      <c r="G9015" t="inlineStr">
        <is>
          <t>Gesellschaft, Kultur &amp; Ethik</t>
        </is>
      </c>
      <c r="H9015" t="inlineStr">
        <is>
          <t>Q00736</t>
        </is>
      </c>
      <c r="I9015" t="inlineStr">
        <is>
          <t>de</t>
        </is>
      </c>
      <c r="J9015" t="b">
        <v>1</v>
      </c>
      <c r="K9015" t="inlineStr">
        <is>
          <t>dc9c44d593bff624c7969ae29c80b022</t>
        </is>
      </c>
      <c r="L9015" t="inlineStr">
        <is>
          <t>dc9c44d593bff624c7969ae29c80b022</t>
        </is>
      </c>
      <c r="M9015" t="n">
        <v>285</v>
      </c>
      <c r="N9015" t="n">
        <v>285</v>
      </c>
    </row>
    <row r="9016">
      <c r="A9016" t="n">
        <v>32</v>
      </c>
      <c r="B9016" s="2" t="n">
        <v>44164</v>
      </c>
      <c r="C9016" t="n">
        <v>2750</v>
      </c>
      <c r="D9016" t="inlineStr">
        <is>
          <t>Eine Volksinitiative fordert, dass die Haftungsregeln für Unternehmen mit Sitz in der Schweiz in Bezug auf die Einhaltung von Menschenrechten und Umweltstandards im Ausland verschärft werden (Abstimmung zur sog. 'Konzernverantwortungsinitiative', November 2020). Befürworten Sie dies?</t>
        </is>
      </c>
      <c r="E9016" t="inlineStr">
        <is>
          <t>options4</t>
        </is>
      </c>
      <c r="F9016" t="n">
        <v>4538</v>
      </c>
      <c r="G9016" t="inlineStr">
        <is>
          <t>Wirtschaft &amp; Arbeit</t>
        </is>
      </c>
      <c r="H9016" t="inlineStr">
        <is>
          <t>Q00801</t>
        </is>
      </c>
      <c r="I9016" t="inlineStr">
        <is>
          <t>de</t>
        </is>
      </c>
      <c r="J9016" t="b">
        <v>1</v>
      </c>
      <c r="K9016" t="inlineStr">
        <is>
          <t>dc9c44d593bff624c7969ae29c80b022</t>
        </is>
      </c>
      <c r="L9016" t="inlineStr">
        <is>
          <t>dc9c44d593bff624c7969ae29c80b022</t>
        </is>
      </c>
      <c r="M9016" t="n">
        <v>285</v>
      </c>
      <c r="N9016" t="n">
        <v>285</v>
      </c>
    </row>
    <row r="9018">
      <c r="A9018" s="1">
        <f>== Cluster 284 – 2 Fragen – alle Fragen identisch ===</f>
        <v/>
      </c>
      <c r="B9018" s="1" t="n"/>
      <c r="C9018" s="1" t="n"/>
      <c r="D9018" s="1" t="n"/>
      <c r="E9018" s="1" t="n"/>
      <c r="F9018" s="1" t="n"/>
      <c r="G9018" s="1" t="n"/>
      <c r="H9018" s="1" t="n"/>
      <c r="I9018" s="1" t="n"/>
      <c r="J9018" s="1" t="n"/>
      <c r="K9018" s="1" t="n"/>
      <c r="L9018" s="1" t="n"/>
      <c r="M9018" s="1" t="n"/>
      <c r="N9018" s="1" t="n"/>
    </row>
    <row r="9019">
      <c r="A9019" t="inlineStr">
        <is>
          <t>ID_Wahl</t>
        </is>
      </c>
      <c r="B9019" t="inlineStr">
        <is>
          <t>Datum</t>
        </is>
      </c>
      <c r="C9019" t="inlineStr">
        <is>
          <t>Frage_ID</t>
        </is>
      </c>
      <c r="D9019" t="inlineStr">
        <is>
          <t>Frage_Text</t>
        </is>
      </c>
      <c r="E9019" t="inlineStr">
        <is>
          <t>Frage_Typ</t>
        </is>
      </c>
      <c r="F9019" t="inlineStr">
        <is>
          <t>Bereich_ID</t>
        </is>
      </c>
      <c r="G9019" t="inlineStr">
        <is>
          <t>Bereich</t>
        </is>
      </c>
      <c r="H9019" t="inlineStr">
        <is>
          <t>ID_gesamt</t>
        </is>
      </c>
      <c r="I9019" t="inlineStr">
        <is>
          <t>Sprache</t>
        </is>
      </c>
      <c r="J9019" t="inlineStr">
        <is>
          <t>Duplikat</t>
        </is>
      </c>
      <c r="K9019" t="inlineStr">
        <is>
          <t>Frage_Hash</t>
        </is>
      </c>
      <c r="L9019" t="inlineStr">
        <is>
          <t>Duplikat_Gruppe</t>
        </is>
      </c>
      <c r="M9019" t="inlineStr">
        <is>
          <t>Cluster_Duplikate</t>
        </is>
      </c>
      <c r="N9019" t="inlineStr">
        <is>
          <t>Cluster_Final</t>
        </is>
      </c>
    </row>
    <row r="9020">
      <c r="A9020" t="n">
        <v>25</v>
      </c>
      <c r="B9020" s="2" t="n">
        <v>44129</v>
      </c>
      <c r="C9020" t="n">
        <v>2525</v>
      </c>
      <c r="D9020" t="inlineStr">
        <is>
          <t>Soll sich die Gemeinde stärker für die Kulturförderung engagieren?</t>
        </is>
      </c>
      <c r="E9020" t="inlineStr">
        <is>
          <t>options4</t>
        </is>
      </c>
      <c r="F9020" t="n">
        <v>5006</v>
      </c>
      <c r="G9020" t="inlineStr">
        <is>
          <t>Gesellschaft, Kultur &amp; Ethik</t>
        </is>
      </c>
      <c r="H9020" t="inlineStr">
        <is>
          <t>Q00688</t>
        </is>
      </c>
      <c r="I9020" t="inlineStr">
        <is>
          <t>de</t>
        </is>
      </c>
      <c r="J9020" t="b">
        <v>1</v>
      </c>
      <c r="K9020" t="inlineStr">
        <is>
          <t>ca7433301993f14299cd753bdd1486b2</t>
        </is>
      </c>
      <c r="L9020" t="inlineStr">
        <is>
          <t>ca7433301993f14299cd753bdd1486b2</t>
        </is>
      </c>
      <c r="M9020" t="n">
        <v>284</v>
      </c>
      <c r="N9020" t="n">
        <v>284</v>
      </c>
    </row>
    <row r="9021">
      <c r="A9021" t="n">
        <v>32</v>
      </c>
      <c r="B9021" s="2" t="n">
        <v>44164</v>
      </c>
      <c r="C9021" t="n">
        <v>2732</v>
      </c>
      <c r="D9021" t="inlineStr">
        <is>
          <t>Soll sich die Gemeinde stärker für die Kulturförderung engagieren?</t>
        </is>
      </c>
      <c r="E9021" t="inlineStr">
        <is>
          <t>options4</t>
        </is>
      </c>
      <c r="F9021" t="n">
        <v>4995</v>
      </c>
      <c r="G9021" t="inlineStr">
        <is>
          <t>Gesellschaft, Kultur &amp; Ethik</t>
        </is>
      </c>
      <c r="H9021" t="inlineStr">
        <is>
          <t>Q00792</t>
        </is>
      </c>
      <c r="I9021" t="inlineStr">
        <is>
          <t>de</t>
        </is>
      </c>
      <c r="J9021" t="b">
        <v>1</v>
      </c>
      <c r="K9021" t="inlineStr">
        <is>
          <t>ca7433301993f14299cd753bdd1486b2</t>
        </is>
      </c>
      <c r="L9021" t="inlineStr">
        <is>
          <t>ca7433301993f14299cd753bdd1486b2</t>
        </is>
      </c>
      <c r="M9021" t="n">
        <v>284</v>
      </c>
      <c r="N9021" t="n">
        <v>284</v>
      </c>
    </row>
    <row r="9023">
      <c r="A9023" s="1">
        <f>== Cluster 282 – 2 Fragen – alle Fragen identisch ===</f>
        <v/>
      </c>
      <c r="B9023" s="1" t="n"/>
      <c r="C9023" s="1" t="n"/>
      <c r="D9023" s="1" t="n"/>
      <c r="E9023" s="1" t="n"/>
      <c r="F9023" s="1" t="n"/>
      <c r="G9023" s="1" t="n"/>
      <c r="H9023" s="1" t="n"/>
      <c r="I9023" s="1" t="n"/>
      <c r="J9023" s="1" t="n"/>
      <c r="K9023" s="1" t="n"/>
      <c r="L9023" s="1" t="n"/>
      <c r="M9023" s="1" t="n"/>
      <c r="N9023" s="1" t="n"/>
    </row>
    <row r="9024">
      <c r="A9024" t="inlineStr">
        <is>
          <t>ID_Wahl</t>
        </is>
      </c>
      <c r="B9024" t="inlineStr">
        <is>
          <t>Datum</t>
        </is>
      </c>
      <c r="C9024" t="inlineStr">
        <is>
          <t>Frage_ID</t>
        </is>
      </c>
      <c r="D9024" t="inlineStr">
        <is>
          <t>Frage_Text</t>
        </is>
      </c>
      <c r="E9024" t="inlineStr">
        <is>
          <t>Frage_Typ</t>
        </is>
      </c>
      <c r="F9024" t="inlineStr">
        <is>
          <t>Bereich_ID</t>
        </is>
      </c>
      <c r="G9024" t="inlineStr">
        <is>
          <t>Bereich</t>
        </is>
      </c>
      <c r="H9024" t="inlineStr">
        <is>
          <t>ID_gesamt</t>
        </is>
      </c>
      <c r="I9024" t="inlineStr">
        <is>
          <t>Sprache</t>
        </is>
      </c>
      <c r="J9024" t="inlineStr">
        <is>
          <t>Duplikat</t>
        </is>
      </c>
      <c r="K9024" t="inlineStr">
        <is>
          <t>Frage_Hash</t>
        </is>
      </c>
      <c r="L9024" t="inlineStr">
        <is>
          <t>Duplikat_Gruppe</t>
        </is>
      </c>
      <c r="M9024" t="inlineStr">
        <is>
          <t>Cluster_Duplikate</t>
        </is>
      </c>
      <c r="N9024" t="inlineStr">
        <is>
          <t>Cluster_Final</t>
        </is>
      </c>
    </row>
    <row r="9025">
      <c r="A9025" t="n">
        <v>45</v>
      </c>
      <c r="B9025" s="2" t="n">
        <v>44129</v>
      </c>
      <c r="C9025" t="n">
        <v>2314</v>
      </c>
      <c r="D9025" t="inlineStr">
        <is>
          <t>Das generelle Bettelverbot wurde vor kurzem aufgehoben. Befürworten Sie dies?</t>
        </is>
      </c>
      <c r="E9025" t="inlineStr">
        <is>
          <t>options4</t>
        </is>
      </c>
      <c r="F9025" t="n">
        <v>5443</v>
      </c>
      <c r="G9025" t="inlineStr">
        <is>
          <t>Sicherheit &amp; Justiz</t>
        </is>
      </c>
      <c r="H9025" t="inlineStr">
        <is>
          <t>Q00663</t>
        </is>
      </c>
      <c r="I9025" t="inlineStr">
        <is>
          <t>de</t>
        </is>
      </c>
      <c r="J9025" t="b">
        <v>1</v>
      </c>
      <c r="K9025" t="inlineStr">
        <is>
          <t>b0cd072256ea86a8c70e403c79c757eb</t>
        </is>
      </c>
      <c r="L9025" t="inlineStr">
        <is>
          <t>b0cd072256ea86a8c70e403c79c757eb</t>
        </is>
      </c>
      <c r="M9025" t="n">
        <v>282</v>
      </c>
      <c r="N9025" t="n">
        <v>282</v>
      </c>
    </row>
    <row r="9026">
      <c r="A9026" t="n">
        <v>258</v>
      </c>
      <c r="B9026" t="n">
        <v>2020</v>
      </c>
      <c r="C9026" t="n">
        <v>4220</v>
      </c>
      <c r="D9026" t="inlineStr">
        <is>
          <t>Das generelle Bettelverbot wurde vor kurzem aufgehoben. Befürworten Sie dies?</t>
        </is>
      </c>
      <c r="E9026" t="inlineStr">
        <is>
          <t>Standard-4</t>
        </is>
      </c>
      <c r="F9026" t="n">
        <v>7</v>
      </c>
      <c r="G9026" t="inlineStr">
        <is>
          <t>Justiz, Armee &amp; Polizei</t>
        </is>
      </c>
      <c r="H9026" t="inlineStr">
        <is>
          <t>Q06749</t>
        </is>
      </c>
      <c r="I9026" t="inlineStr">
        <is>
          <t>de</t>
        </is>
      </c>
      <c r="J9026" t="b">
        <v>1</v>
      </c>
      <c r="K9026" t="inlineStr">
        <is>
          <t>b0cd072256ea86a8c70e403c79c757eb</t>
        </is>
      </c>
      <c r="L9026" t="inlineStr">
        <is>
          <t>b0cd072256ea86a8c70e403c79c757eb</t>
        </is>
      </c>
      <c r="M9026" t="n">
        <v>282</v>
      </c>
      <c r="N9026" t="n">
        <v>282</v>
      </c>
    </row>
    <row r="9028">
      <c r="A9028" s="1">
        <f>== Cluster 280 – 2 Fragen – alle Fragen identisch ===</f>
        <v/>
      </c>
      <c r="B9028" s="1" t="n"/>
      <c r="C9028" s="1" t="n"/>
      <c r="D9028" s="1" t="n"/>
      <c r="E9028" s="1" t="n"/>
      <c r="F9028" s="1" t="n"/>
      <c r="G9028" s="1" t="n"/>
      <c r="H9028" s="1" t="n"/>
      <c r="I9028" s="1" t="n"/>
      <c r="J9028" s="1" t="n"/>
      <c r="K9028" s="1" t="n"/>
      <c r="L9028" s="1" t="n"/>
      <c r="M9028" s="1" t="n"/>
      <c r="N9028" s="1" t="n"/>
    </row>
    <row r="9029">
      <c r="A9029" t="inlineStr">
        <is>
          <t>ID_Wahl</t>
        </is>
      </c>
      <c r="B9029" t="inlineStr">
        <is>
          <t>Datum</t>
        </is>
      </c>
      <c r="C9029" t="inlineStr">
        <is>
          <t>Frage_ID</t>
        </is>
      </c>
      <c r="D9029" t="inlineStr">
        <is>
          <t>Frage_Text</t>
        </is>
      </c>
      <c r="E9029" t="inlineStr">
        <is>
          <t>Frage_Typ</t>
        </is>
      </c>
      <c r="F9029" t="inlineStr">
        <is>
          <t>Bereich_ID</t>
        </is>
      </c>
      <c r="G9029" t="inlineStr">
        <is>
          <t>Bereich</t>
        </is>
      </c>
      <c r="H9029" t="inlineStr">
        <is>
          <t>ID_gesamt</t>
        </is>
      </c>
      <c r="I9029" t="inlineStr">
        <is>
          <t>Sprache</t>
        </is>
      </c>
      <c r="J9029" t="inlineStr">
        <is>
          <t>Duplikat</t>
        </is>
      </c>
      <c r="K9029" t="inlineStr">
        <is>
          <t>Frage_Hash</t>
        </is>
      </c>
      <c r="L9029" t="inlineStr">
        <is>
          <t>Duplikat_Gruppe</t>
        </is>
      </c>
      <c r="M9029" t="inlineStr">
        <is>
          <t>Cluster_Duplikate</t>
        </is>
      </c>
      <c r="N9029" t="inlineStr">
        <is>
          <t>Cluster_Final</t>
        </is>
      </c>
    </row>
    <row r="9030">
      <c r="A9030" t="n">
        <v>45</v>
      </c>
      <c r="B9030" s="2" t="n">
        <v>44129</v>
      </c>
      <c r="C9030" t="n">
        <v>2302</v>
      </c>
      <c r="D9030" t="inlineStr">
        <is>
          <t>Soll die staatliche Unterstützung zur Förderung von Quartieraktivitäten (z.B. via Stadtteilsekretariate und Quartiertreffpunkte) ausgebaut werden?</t>
        </is>
      </c>
      <c r="E9030" t="inlineStr">
        <is>
          <t>options4</t>
        </is>
      </c>
      <c r="F9030" t="n">
        <v>5555</v>
      </c>
      <c r="G9030" t="inlineStr">
        <is>
          <t>Wohnpolitik &amp; Stadtentwicklung</t>
        </is>
      </c>
      <c r="H9030" t="inlineStr">
        <is>
          <t>Q00659</t>
        </is>
      </c>
      <c r="I9030" t="inlineStr">
        <is>
          <t>de</t>
        </is>
      </c>
      <c r="J9030" t="b">
        <v>1</v>
      </c>
      <c r="K9030" t="inlineStr">
        <is>
          <t>046d975df2d7b8f864b9d4e83beae10f</t>
        </is>
      </c>
      <c r="L9030" t="inlineStr">
        <is>
          <t>046d975df2d7b8f864b9d4e83beae10f</t>
        </is>
      </c>
      <c r="M9030" t="n">
        <v>280</v>
      </c>
      <c r="N9030" t="n">
        <v>280</v>
      </c>
    </row>
    <row r="9031">
      <c r="A9031" t="n">
        <v>258</v>
      </c>
      <c r="B9031" t="n">
        <v>2020</v>
      </c>
      <c r="C9031" t="n">
        <v>4215</v>
      </c>
      <c r="D9031" t="inlineStr">
        <is>
          <t>Soll die staatliche Unterstützung zur Förderung von Quartieraktivitäten (z.B. via Stadtteilsekretariate und Quartiertreffpunkte) ausgebaut werden?</t>
        </is>
      </c>
      <c r="E9031" t="inlineStr">
        <is>
          <t>Standard-4</t>
        </is>
      </c>
      <c r="F9031" t="n">
        <v/>
      </c>
      <c r="G9031" t="n">
        <v/>
      </c>
      <c r="H9031" t="inlineStr">
        <is>
          <t>Q06785</t>
        </is>
      </c>
      <c r="I9031" t="inlineStr">
        <is>
          <t>de</t>
        </is>
      </c>
      <c r="J9031" t="b">
        <v>1</v>
      </c>
      <c r="K9031" t="inlineStr">
        <is>
          <t>046d975df2d7b8f864b9d4e83beae10f</t>
        </is>
      </c>
      <c r="L9031" t="inlineStr">
        <is>
          <t>046d975df2d7b8f864b9d4e83beae10f</t>
        </is>
      </c>
      <c r="M9031" t="n">
        <v>280</v>
      </c>
      <c r="N9031" t="n">
        <v>280</v>
      </c>
    </row>
    <row r="9033">
      <c r="A9033" s="1">
        <f>== Cluster 279 – 2 Fragen – alle Fragen identisch ===</f>
        <v/>
      </c>
      <c r="B9033" s="1" t="n"/>
      <c r="C9033" s="1" t="n"/>
      <c r="D9033" s="1" t="n"/>
      <c r="E9033" s="1" t="n"/>
      <c r="F9033" s="1" t="n"/>
      <c r="G9033" s="1" t="n"/>
      <c r="H9033" s="1" t="n"/>
      <c r="I9033" s="1" t="n"/>
      <c r="J9033" s="1" t="n"/>
      <c r="K9033" s="1" t="n"/>
      <c r="L9033" s="1" t="n"/>
      <c r="M9033" s="1" t="n"/>
      <c r="N9033" s="1" t="n"/>
    </row>
    <row r="9034">
      <c r="A9034" t="inlineStr">
        <is>
          <t>ID_Wahl</t>
        </is>
      </c>
      <c r="B9034" t="inlineStr">
        <is>
          <t>Datum</t>
        </is>
      </c>
      <c r="C9034" t="inlineStr">
        <is>
          <t>Frage_ID</t>
        </is>
      </c>
      <c r="D9034" t="inlineStr">
        <is>
          <t>Frage_Text</t>
        </is>
      </c>
      <c r="E9034" t="inlineStr">
        <is>
          <t>Frage_Typ</t>
        </is>
      </c>
      <c r="F9034" t="inlineStr">
        <is>
          <t>Bereich_ID</t>
        </is>
      </c>
      <c r="G9034" t="inlineStr">
        <is>
          <t>Bereich</t>
        </is>
      </c>
      <c r="H9034" t="inlineStr">
        <is>
          <t>ID_gesamt</t>
        </is>
      </c>
      <c r="I9034" t="inlineStr">
        <is>
          <t>Sprache</t>
        </is>
      </c>
      <c r="J9034" t="inlineStr">
        <is>
          <t>Duplikat</t>
        </is>
      </c>
      <c r="K9034" t="inlineStr">
        <is>
          <t>Frage_Hash</t>
        </is>
      </c>
      <c r="L9034" t="inlineStr">
        <is>
          <t>Duplikat_Gruppe</t>
        </is>
      </c>
      <c r="M9034" t="inlineStr">
        <is>
          <t>Cluster_Duplikate</t>
        </is>
      </c>
      <c r="N9034" t="inlineStr">
        <is>
          <t>Cluster_Final</t>
        </is>
      </c>
    </row>
    <row r="9035">
      <c r="A9035" t="n">
        <v>45</v>
      </c>
      <c r="B9035" s="2" t="n">
        <v>44129</v>
      </c>
      <c r="C9035" t="n">
        <v>2299</v>
      </c>
      <c r="D9035" t="inlineStr">
        <is>
          <t>Sollen die Lärmschutzvorgaben für Restaurants und Bars im Freien (sog. Boulevard-Gastronomie) am Abend gelockert werden?</t>
        </is>
      </c>
      <c r="E9035" t="inlineStr">
        <is>
          <t>options4</t>
        </is>
      </c>
      <c r="F9035" t="n">
        <v>5555</v>
      </c>
      <c r="G9035" t="inlineStr">
        <is>
          <t>Wohnpolitik &amp; Stadtentwicklung</t>
        </is>
      </c>
      <c r="H9035" t="inlineStr">
        <is>
          <t>Q00658</t>
        </is>
      </c>
      <c r="I9035" t="inlineStr">
        <is>
          <t>de</t>
        </is>
      </c>
      <c r="J9035" t="b">
        <v>1</v>
      </c>
      <c r="K9035" t="inlineStr">
        <is>
          <t>10cafafd57aac9bd6a00d59e14b77a21</t>
        </is>
      </c>
      <c r="L9035" t="inlineStr">
        <is>
          <t>10cafafd57aac9bd6a00d59e14b77a21</t>
        </is>
      </c>
      <c r="M9035" t="n">
        <v>279</v>
      </c>
      <c r="N9035" t="n">
        <v>279</v>
      </c>
    </row>
    <row r="9036">
      <c r="A9036" t="n">
        <v>258</v>
      </c>
      <c r="B9036" t="n">
        <v>2020</v>
      </c>
      <c r="C9036" t="n">
        <v>4214</v>
      </c>
      <c r="D9036" t="inlineStr">
        <is>
          <t>Sollen die Lärmschutzvorgaben für Restaurants und Bars im Freien (sog. Boulevard-Gastronomie) am Abend gelockert werden?</t>
        </is>
      </c>
      <c r="E9036" t="inlineStr">
        <is>
          <t>Standard-4</t>
        </is>
      </c>
      <c r="F9036" t="n">
        <v>15</v>
      </c>
      <c r="G9036" t="inlineStr">
        <is>
          <t>Wirtschaft &amp; Arbeit</t>
        </is>
      </c>
      <c r="H9036" t="inlineStr">
        <is>
          <t>Q06782</t>
        </is>
      </c>
      <c r="I9036" t="inlineStr">
        <is>
          <t>de</t>
        </is>
      </c>
      <c r="J9036" t="b">
        <v>1</v>
      </c>
      <c r="K9036" t="inlineStr">
        <is>
          <t>10cafafd57aac9bd6a00d59e14b77a21</t>
        </is>
      </c>
      <c r="L9036" t="inlineStr">
        <is>
          <t>10cafafd57aac9bd6a00d59e14b77a21</t>
        </is>
      </c>
      <c r="M9036" t="n">
        <v>279</v>
      </c>
      <c r="N9036" t="n">
        <v>279</v>
      </c>
    </row>
    <row r="9038">
      <c r="A9038" s="1">
        <f>== Cluster 278 – 2 Fragen – alle Fragen identisch ===</f>
        <v/>
      </c>
      <c r="B9038" s="1" t="n"/>
      <c r="C9038" s="1" t="n"/>
      <c r="D9038" s="1" t="n"/>
      <c r="E9038" s="1" t="n"/>
      <c r="F9038" s="1" t="n"/>
      <c r="G9038" s="1" t="n"/>
      <c r="H9038" s="1" t="n"/>
      <c r="I9038" s="1" t="n"/>
      <c r="J9038" s="1" t="n"/>
      <c r="K9038" s="1" t="n"/>
      <c r="L9038" s="1" t="n"/>
      <c r="M9038" s="1" t="n"/>
      <c r="N9038" s="1" t="n"/>
    </row>
    <row r="9039">
      <c r="A9039" t="inlineStr">
        <is>
          <t>ID_Wahl</t>
        </is>
      </c>
      <c r="B9039" t="inlineStr">
        <is>
          <t>Datum</t>
        </is>
      </c>
      <c r="C9039" t="inlineStr">
        <is>
          <t>Frage_ID</t>
        </is>
      </c>
      <c r="D9039" t="inlineStr">
        <is>
          <t>Frage_Text</t>
        </is>
      </c>
      <c r="E9039" t="inlineStr">
        <is>
          <t>Frage_Typ</t>
        </is>
      </c>
      <c r="F9039" t="inlineStr">
        <is>
          <t>Bereich_ID</t>
        </is>
      </c>
      <c r="G9039" t="inlineStr">
        <is>
          <t>Bereich</t>
        </is>
      </c>
      <c r="H9039" t="inlineStr">
        <is>
          <t>ID_gesamt</t>
        </is>
      </c>
      <c r="I9039" t="inlineStr">
        <is>
          <t>Sprache</t>
        </is>
      </c>
      <c r="J9039" t="inlineStr">
        <is>
          <t>Duplikat</t>
        </is>
      </c>
      <c r="K9039" t="inlineStr">
        <is>
          <t>Frage_Hash</t>
        </is>
      </c>
      <c r="L9039" t="inlineStr">
        <is>
          <t>Duplikat_Gruppe</t>
        </is>
      </c>
      <c r="M9039" t="inlineStr">
        <is>
          <t>Cluster_Duplikate</t>
        </is>
      </c>
      <c r="N9039" t="inlineStr">
        <is>
          <t>Cluster_Final</t>
        </is>
      </c>
    </row>
    <row r="9040">
      <c r="A9040" t="n">
        <v>45</v>
      </c>
      <c r="B9040" s="2" t="n">
        <v>44129</v>
      </c>
      <c r="C9040" t="n">
        <v>2296</v>
      </c>
      <c r="D9040" t="inlineStr">
        <is>
          <t>Soll Wohnraum im Besitz des Kantons Basel-Stadt nach dem Prinzip der Kostenmiete (Verzicht auf Rendite) vermietet werden?</t>
        </is>
      </c>
      <c r="E9040" t="inlineStr">
        <is>
          <t>options4</t>
        </is>
      </c>
      <c r="F9040" t="n">
        <v>5555</v>
      </c>
      <c r="G9040" t="inlineStr">
        <is>
          <t>Wohnpolitik &amp; Stadtentwicklung</t>
        </is>
      </c>
      <c r="H9040" t="inlineStr">
        <is>
          <t>Q00657</t>
        </is>
      </c>
      <c r="I9040" t="inlineStr">
        <is>
          <t>de</t>
        </is>
      </c>
      <c r="J9040" t="b">
        <v>1</v>
      </c>
      <c r="K9040" t="inlineStr">
        <is>
          <t>b0f45f56191c3253ea57f390492e5403</t>
        </is>
      </c>
      <c r="L9040" t="inlineStr">
        <is>
          <t>b0f45f56191c3253ea57f390492e5403</t>
        </is>
      </c>
      <c r="M9040" t="n">
        <v>278</v>
      </c>
      <c r="N9040" t="n">
        <v>278</v>
      </c>
    </row>
    <row r="9041">
      <c r="A9041" t="n">
        <v>258</v>
      </c>
      <c r="B9041" t="n">
        <v>2020</v>
      </c>
      <c r="C9041" t="n">
        <v>4213</v>
      </c>
      <c r="D9041" t="inlineStr">
        <is>
          <t>Soll Wohnraum im Besitz des Kantons Basel-Stadt nach dem Prinzip der Kostenmiete (Verzicht auf Rendite) vermietet werden?</t>
        </is>
      </c>
      <c r="E9041" t="inlineStr">
        <is>
          <t>Standard-4</t>
        </is>
      </c>
      <c r="F9041" t="n">
        <v/>
      </c>
      <c r="G9041" t="n">
        <v/>
      </c>
      <c r="H9041" t="inlineStr">
        <is>
          <t>Q06784</t>
        </is>
      </c>
      <c r="I9041" t="inlineStr">
        <is>
          <t>de</t>
        </is>
      </c>
      <c r="J9041" t="b">
        <v>1</v>
      </c>
      <c r="K9041" t="inlineStr">
        <is>
          <t>b0f45f56191c3253ea57f390492e5403</t>
        </is>
      </c>
      <c r="L9041" t="inlineStr">
        <is>
          <t>b0f45f56191c3253ea57f390492e5403</t>
        </is>
      </c>
      <c r="M9041" t="n">
        <v>278</v>
      </c>
      <c r="N9041" t="n">
        <v>278</v>
      </c>
    </row>
    <row r="9043">
      <c r="A9043" s="1">
        <f>== Cluster 277 – 2 Fragen – alle Fragen identisch ===</f>
        <v/>
      </c>
      <c r="B9043" s="1" t="n"/>
      <c r="C9043" s="1" t="n"/>
      <c r="D9043" s="1" t="n"/>
      <c r="E9043" s="1" t="n"/>
      <c r="F9043" s="1" t="n"/>
      <c r="G9043" s="1" t="n"/>
      <c r="H9043" s="1" t="n"/>
      <c r="I9043" s="1" t="n"/>
      <c r="J9043" s="1" t="n"/>
      <c r="K9043" s="1" t="n"/>
      <c r="L9043" s="1" t="n"/>
      <c r="M9043" s="1" t="n"/>
      <c r="N9043" s="1" t="n"/>
    </row>
    <row r="9044">
      <c r="A9044" t="inlineStr">
        <is>
          <t>ID_Wahl</t>
        </is>
      </c>
      <c r="B9044" t="inlineStr">
        <is>
          <t>Datum</t>
        </is>
      </c>
      <c r="C9044" t="inlineStr">
        <is>
          <t>Frage_ID</t>
        </is>
      </c>
      <c r="D9044" t="inlineStr">
        <is>
          <t>Frage_Text</t>
        </is>
      </c>
      <c r="E9044" t="inlineStr">
        <is>
          <t>Frage_Typ</t>
        </is>
      </c>
      <c r="F9044" t="inlineStr">
        <is>
          <t>Bereich_ID</t>
        </is>
      </c>
      <c r="G9044" t="inlineStr">
        <is>
          <t>Bereich</t>
        </is>
      </c>
      <c r="H9044" t="inlineStr">
        <is>
          <t>ID_gesamt</t>
        </is>
      </c>
      <c r="I9044" t="inlineStr">
        <is>
          <t>Sprache</t>
        </is>
      </c>
      <c r="J9044" t="inlineStr">
        <is>
          <t>Duplikat</t>
        </is>
      </c>
      <c r="K9044" t="inlineStr">
        <is>
          <t>Frage_Hash</t>
        </is>
      </c>
      <c r="L9044" t="inlineStr">
        <is>
          <t>Duplikat_Gruppe</t>
        </is>
      </c>
      <c r="M9044" t="inlineStr">
        <is>
          <t>Cluster_Duplikate</t>
        </is>
      </c>
      <c r="N9044" t="inlineStr">
        <is>
          <t>Cluster_Final</t>
        </is>
      </c>
    </row>
    <row r="9045">
      <c r="A9045" t="n">
        <v>45</v>
      </c>
      <c r="B9045" s="2" t="n">
        <v>44129</v>
      </c>
      <c r="C9045" t="n">
        <v>2293</v>
      </c>
      <c r="D9045" t="inlineStr">
        <is>
          <t>Sollen bestehende Mietverhältnisse stärker geschützt werden (z.B. Bewilligungspflicht für wertsteigernde Sanierungen oder für die Umwandlung in Stockwerkeigentum)?</t>
        </is>
      </c>
      <c r="E9045" t="inlineStr">
        <is>
          <t>options4</t>
        </is>
      </c>
      <c r="F9045" t="n">
        <v>5555</v>
      </c>
      <c r="G9045" t="inlineStr">
        <is>
          <t>Wohnpolitik &amp; Stadtentwicklung</t>
        </is>
      </c>
      <c r="H9045" t="inlineStr">
        <is>
          <t>Q00656</t>
        </is>
      </c>
      <c r="I9045" t="inlineStr">
        <is>
          <t>de</t>
        </is>
      </c>
      <c r="J9045" t="b">
        <v>1</v>
      </c>
      <c r="K9045" t="inlineStr">
        <is>
          <t>e58f23bdf1dd4261f0e9556a580e9c66</t>
        </is>
      </c>
      <c r="L9045" t="inlineStr">
        <is>
          <t>e58f23bdf1dd4261f0e9556a580e9c66</t>
        </is>
      </c>
      <c r="M9045" t="n">
        <v>277</v>
      </c>
      <c r="N9045" t="n">
        <v>277</v>
      </c>
    </row>
    <row r="9046">
      <c r="A9046" t="n">
        <v>258</v>
      </c>
      <c r="B9046" t="n">
        <v>2020</v>
      </c>
      <c r="C9046" t="n">
        <v>4212</v>
      </c>
      <c r="D9046" t="inlineStr">
        <is>
          <t>Sollen bestehende Mietverhältnisse stärker geschützt werden (z.B. Bewilligungspflicht für wertsteigernde Sanierungen oder für die Umwandlung in Stockwerkeigentum)?</t>
        </is>
      </c>
      <c r="E9046" t="inlineStr">
        <is>
          <t>Standard-4</t>
        </is>
      </c>
      <c r="F9046" t="n">
        <v/>
      </c>
      <c r="G9046" t="n">
        <v/>
      </c>
      <c r="H9046" t="inlineStr">
        <is>
          <t>Q06783</t>
        </is>
      </c>
      <c r="I9046" t="inlineStr">
        <is>
          <t>de</t>
        </is>
      </c>
      <c r="J9046" t="b">
        <v>1</v>
      </c>
      <c r="K9046" t="inlineStr">
        <is>
          <t>e58f23bdf1dd4261f0e9556a580e9c66</t>
        </is>
      </c>
      <c r="L9046" t="inlineStr">
        <is>
          <t>e58f23bdf1dd4261f0e9556a580e9c66</t>
        </is>
      </c>
      <c r="M9046" t="n">
        <v>277</v>
      </c>
      <c r="N9046" t="n">
        <v>277</v>
      </c>
    </row>
    <row r="9048">
      <c r="A9048" s="1">
        <f>== Cluster 276 – 2 Fragen – alle Fragen identisch ===</f>
        <v/>
      </c>
      <c r="B9048" s="1" t="n"/>
      <c r="C9048" s="1" t="n"/>
      <c r="D9048" s="1" t="n"/>
      <c r="E9048" s="1" t="n"/>
      <c r="F9048" s="1" t="n"/>
      <c r="G9048" s="1" t="n"/>
      <c r="H9048" s="1" t="n"/>
      <c r="I9048" s="1" t="n"/>
      <c r="J9048" s="1" t="n"/>
      <c r="K9048" s="1" t="n"/>
      <c r="L9048" s="1" t="n"/>
      <c r="M9048" s="1" t="n"/>
      <c r="N9048" s="1" t="n"/>
    </row>
    <row r="9049">
      <c r="A9049" t="inlineStr">
        <is>
          <t>ID_Wahl</t>
        </is>
      </c>
      <c r="B9049" t="inlineStr">
        <is>
          <t>Datum</t>
        </is>
      </c>
      <c r="C9049" t="inlineStr">
        <is>
          <t>Frage_ID</t>
        </is>
      </c>
      <c r="D9049" t="inlineStr">
        <is>
          <t>Frage_Text</t>
        </is>
      </c>
      <c r="E9049" t="inlineStr">
        <is>
          <t>Frage_Typ</t>
        </is>
      </c>
      <c r="F9049" t="inlineStr">
        <is>
          <t>Bereich_ID</t>
        </is>
      </c>
      <c r="G9049" t="inlineStr">
        <is>
          <t>Bereich</t>
        </is>
      </c>
      <c r="H9049" t="inlineStr">
        <is>
          <t>ID_gesamt</t>
        </is>
      </c>
      <c r="I9049" t="inlineStr">
        <is>
          <t>Sprache</t>
        </is>
      </c>
      <c r="J9049" t="inlineStr">
        <is>
          <t>Duplikat</t>
        </is>
      </c>
      <c r="K9049" t="inlineStr">
        <is>
          <t>Frage_Hash</t>
        </is>
      </c>
      <c r="L9049" t="inlineStr">
        <is>
          <t>Duplikat_Gruppe</t>
        </is>
      </c>
      <c r="M9049" t="inlineStr">
        <is>
          <t>Cluster_Duplikate</t>
        </is>
      </c>
      <c r="N9049" t="inlineStr">
        <is>
          <t>Cluster_Final</t>
        </is>
      </c>
    </row>
    <row r="9050">
      <c r="A9050" t="n">
        <v>45</v>
      </c>
      <c r="B9050" s="2" t="n">
        <v>44129</v>
      </c>
      <c r="C9050" t="n">
        <v>2290</v>
      </c>
      <c r="D9050" t="inlineStr">
        <is>
          <t>Soll die Abfallentsorgung zukünftig in der ganzen Stadt über unterirdische Container erfolgen?</t>
        </is>
      </c>
      <c r="E9050" t="inlineStr">
        <is>
          <t>options4</t>
        </is>
      </c>
      <c r="F9050" t="n">
        <v>5555</v>
      </c>
      <c r="G9050" t="inlineStr">
        <is>
          <t>Wohnpolitik &amp; Stadtentwicklung</t>
        </is>
      </c>
      <c r="H9050" t="inlineStr">
        <is>
          <t>Q00655</t>
        </is>
      </c>
      <c r="I9050" t="inlineStr">
        <is>
          <t>de</t>
        </is>
      </c>
      <c r="J9050" t="b">
        <v>1</v>
      </c>
      <c r="K9050" t="inlineStr">
        <is>
          <t>52521a924641ef298fbeb69826d50ed4</t>
        </is>
      </c>
      <c r="L9050" t="inlineStr">
        <is>
          <t>52521a924641ef298fbeb69826d50ed4</t>
        </is>
      </c>
      <c r="M9050" t="n">
        <v>276</v>
      </c>
      <c r="N9050" t="n">
        <v>276</v>
      </c>
    </row>
    <row r="9051">
      <c r="A9051" t="n">
        <v>258</v>
      </c>
      <c r="B9051" t="n">
        <v>2020</v>
      </c>
      <c r="C9051" t="n">
        <v>4211</v>
      </c>
      <c r="D9051" t="inlineStr">
        <is>
          <t>Soll die Abfallentsorgung zukünftig in der ganzen Stadt über unterirdische Container erfolgen?</t>
        </is>
      </c>
      <c r="E9051" t="inlineStr">
        <is>
          <t>Standard-4</t>
        </is>
      </c>
      <c r="F9051" t="n">
        <v>13</v>
      </c>
      <c r="G9051" t="inlineStr">
        <is>
          <t>Umweltschutz &amp; Landwirtschaft</t>
        </is>
      </c>
      <c r="H9051" t="inlineStr">
        <is>
          <t>Q06768</t>
        </is>
      </c>
      <c r="I9051" t="inlineStr">
        <is>
          <t>de</t>
        </is>
      </c>
      <c r="J9051" t="b">
        <v>1</v>
      </c>
      <c r="K9051" t="inlineStr">
        <is>
          <t>52521a924641ef298fbeb69826d50ed4</t>
        </is>
      </c>
      <c r="L9051" t="inlineStr">
        <is>
          <t>52521a924641ef298fbeb69826d50ed4</t>
        </is>
      </c>
      <c r="M9051" t="n">
        <v>276</v>
      </c>
      <c r="N9051" t="n">
        <v>276</v>
      </c>
    </row>
    <row r="9053">
      <c r="A9053" s="1">
        <f>== Cluster 275 – 2 Fragen – alle Fragen identisch ===</f>
        <v/>
      </c>
      <c r="B9053" s="1" t="n"/>
      <c r="C9053" s="1" t="n"/>
      <c r="D9053" s="1" t="n"/>
      <c r="E9053" s="1" t="n"/>
      <c r="F9053" s="1" t="n"/>
      <c r="G9053" s="1" t="n"/>
      <c r="H9053" s="1" t="n"/>
      <c r="I9053" s="1" t="n"/>
      <c r="J9053" s="1" t="n"/>
      <c r="K9053" s="1" t="n"/>
      <c r="L9053" s="1" t="n"/>
      <c r="M9053" s="1" t="n"/>
      <c r="N9053" s="1" t="n"/>
    </row>
    <row r="9054">
      <c r="A9054" t="inlineStr">
        <is>
          <t>ID_Wahl</t>
        </is>
      </c>
      <c r="B9054" t="inlineStr">
        <is>
          <t>Datum</t>
        </is>
      </c>
      <c r="C9054" t="inlineStr">
        <is>
          <t>Frage_ID</t>
        </is>
      </c>
      <c r="D9054" t="inlineStr">
        <is>
          <t>Frage_Text</t>
        </is>
      </c>
      <c r="E9054" t="inlineStr">
        <is>
          <t>Frage_Typ</t>
        </is>
      </c>
      <c r="F9054" t="inlineStr">
        <is>
          <t>Bereich_ID</t>
        </is>
      </c>
      <c r="G9054" t="inlineStr">
        <is>
          <t>Bereich</t>
        </is>
      </c>
      <c r="H9054" t="inlineStr">
        <is>
          <t>ID_gesamt</t>
        </is>
      </c>
      <c r="I9054" t="inlineStr">
        <is>
          <t>Sprache</t>
        </is>
      </c>
      <c r="J9054" t="inlineStr">
        <is>
          <t>Duplikat</t>
        </is>
      </c>
      <c r="K9054" t="inlineStr">
        <is>
          <t>Frage_Hash</t>
        </is>
      </c>
      <c r="L9054" t="inlineStr">
        <is>
          <t>Duplikat_Gruppe</t>
        </is>
      </c>
      <c r="M9054" t="inlineStr">
        <is>
          <t>Cluster_Duplikate</t>
        </is>
      </c>
      <c r="N9054" t="inlineStr">
        <is>
          <t>Cluster_Final</t>
        </is>
      </c>
    </row>
    <row r="9055">
      <c r="A9055" t="n">
        <v>45</v>
      </c>
      <c r="B9055" s="2" t="n">
        <v>44129</v>
      </c>
      <c r="C9055" t="n">
        <v>2287</v>
      </c>
      <c r="D9055" t="inlineStr">
        <is>
          <t>Braucht es im Kanton Basel-Stadt zusätzliche Massnahmen zugunsten des motorisierten Individualverkehrs (z.B. Bau von Quartierparkings, Anzahl erlaubte Parkplätze auf privatem Grund)?</t>
        </is>
      </c>
      <c r="E9055" t="inlineStr">
        <is>
          <t>options4</t>
        </is>
      </c>
      <c r="F9055" t="n">
        <v>5507</v>
      </c>
      <c r="G9055" t="n">
        <v/>
      </c>
      <c r="H9055" t="inlineStr">
        <is>
          <t>Q00654</t>
        </is>
      </c>
      <c r="I9055" t="inlineStr">
        <is>
          <t>de</t>
        </is>
      </c>
      <c r="J9055" t="b">
        <v>1</v>
      </c>
      <c r="K9055" t="inlineStr">
        <is>
          <t>01ac96e86f8a1111c9ffd03b52c5009a</t>
        </is>
      </c>
      <c r="L9055" t="inlineStr">
        <is>
          <t>01ac96e86f8a1111c9ffd03b52c5009a</t>
        </is>
      </c>
      <c r="M9055" t="n">
        <v>275</v>
      </c>
      <c r="N9055" t="n">
        <v>275</v>
      </c>
    </row>
    <row r="9056">
      <c r="A9056" t="n">
        <v>258</v>
      </c>
      <c r="B9056" t="n">
        <v>2020</v>
      </c>
      <c r="C9056" t="n">
        <v>4210</v>
      </c>
      <c r="D9056" t="inlineStr">
        <is>
          <t>Braucht es im Kanton Basel-Stadt zusätzliche Massnahmen zugunsten des motorisierten Individualverkehrs (z.B. Bau von Quartierparkings, Anzahl erlaubte Parkplätze auf privatem Grund)?</t>
        </is>
      </c>
      <c r="E9056" t="inlineStr">
        <is>
          <t>Standard-4</t>
        </is>
      </c>
      <c r="F9056" t="n">
        <v>14</v>
      </c>
      <c r="G9056" t="inlineStr">
        <is>
          <t>Verkehr</t>
        </is>
      </c>
      <c r="H9056" t="inlineStr">
        <is>
          <t>Q06772</t>
        </is>
      </c>
      <c r="I9056" t="inlineStr">
        <is>
          <t>de</t>
        </is>
      </c>
      <c r="J9056" t="b">
        <v>1</v>
      </c>
      <c r="K9056" t="inlineStr">
        <is>
          <t>01ac96e86f8a1111c9ffd03b52c5009a</t>
        </is>
      </c>
      <c r="L9056" t="inlineStr">
        <is>
          <t>01ac96e86f8a1111c9ffd03b52c5009a</t>
        </is>
      </c>
      <c r="M9056" t="n">
        <v>275</v>
      </c>
      <c r="N9056" t="n">
        <v>275</v>
      </c>
    </row>
    <row r="9058">
      <c r="A9058" s="1">
        <f>== Cluster 274 – 2 Fragen – alle Fragen identisch ===</f>
        <v/>
      </c>
      <c r="B9058" s="1" t="n"/>
      <c r="C9058" s="1" t="n"/>
      <c r="D9058" s="1" t="n"/>
      <c r="E9058" s="1" t="n"/>
      <c r="F9058" s="1" t="n"/>
      <c r="G9058" s="1" t="n"/>
      <c r="H9058" s="1" t="n"/>
      <c r="I9058" s="1" t="n"/>
      <c r="J9058" s="1" t="n"/>
      <c r="K9058" s="1" t="n"/>
      <c r="L9058" s="1" t="n"/>
      <c r="M9058" s="1" t="n"/>
      <c r="N9058" s="1" t="n"/>
    </row>
    <row r="9059">
      <c r="A9059" t="inlineStr">
        <is>
          <t>ID_Wahl</t>
        </is>
      </c>
      <c r="B9059" t="inlineStr">
        <is>
          <t>Datum</t>
        </is>
      </c>
      <c r="C9059" t="inlineStr">
        <is>
          <t>Frage_ID</t>
        </is>
      </c>
      <c r="D9059" t="inlineStr">
        <is>
          <t>Frage_Text</t>
        </is>
      </c>
      <c r="E9059" t="inlineStr">
        <is>
          <t>Frage_Typ</t>
        </is>
      </c>
      <c r="F9059" t="inlineStr">
        <is>
          <t>Bereich_ID</t>
        </is>
      </c>
      <c r="G9059" t="inlineStr">
        <is>
          <t>Bereich</t>
        </is>
      </c>
      <c r="H9059" t="inlineStr">
        <is>
          <t>ID_gesamt</t>
        </is>
      </c>
      <c r="I9059" t="inlineStr">
        <is>
          <t>Sprache</t>
        </is>
      </c>
      <c r="J9059" t="inlineStr">
        <is>
          <t>Duplikat</t>
        </is>
      </c>
      <c r="K9059" t="inlineStr">
        <is>
          <t>Frage_Hash</t>
        </is>
      </c>
      <c r="L9059" t="inlineStr">
        <is>
          <t>Duplikat_Gruppe</t>
        </is>
      </c>
      <c r="M9059" t="inlineStr">
        <is>
          <t>Cluster_Duplikate</t>
        </is>
      </c>
      <c r="N9059" t="inlineStr">
        <is>
          <t>Cluster_Final</t>
        </is>
      </c>
    </row>
    <row r="9060">
      <c r="A9060" t="n">
        <v>45</v>
      </c>
      <c r="B9060" s="2" t="n">
        <v>44129</v>
      </c>
      <c r="C9060" t="n">
        <v>2284</v>
      </c>
      <c r="D9060" t="inlineStr">
        <is>
          <t>Soll der Kanton Basel-Stadt Massnahmen ergreifen, um den Langsamverkehr (Velo- und Fussverkehr) gegenüber dem motorisierten Verkehr stärker zu priorisieren?</t>
        </is>
      </c>
      <c r="E9060" t="inlineStr">
        <is>
          <t>options4</t>
        </is>
      </c>
      <c r="F9060" t="n">
        <v>5507</v>
      </c>
      <c r="G9060" t="n">
        <v/>
      </c>
      <c r="H9060" t="inlineStr">
        <is>
          <t>Q00653</t>
        </is>
      </c>
      <c r="I9060" t="inlineStr">
        <is>
          <t>de</t>
        </is>
      </c>
      <c r="J9060" t="b">
        <v>1</v>
      </c>
      <c r="K9060" t="inlineStr">
        <is>
          <t>4f829db995b92ebef2f4958a228138ec</t>
        </is>
      </c>
      <c r="L9060" t="inlineStr">
        <is>
          <t>4f829db995b92ebef2f4958a228138ec</t>
        </is>
      </c>
      <c r="M9060" t="n">
        <v>274</v>
      </c>
      <c r="N9060" t="n">
        <v>274</v>
      </c>
    </row>
    <row r="9061">
      <c r="A9061" t="n">
        <v>258</v>
      </c>
      <c r="B9061" t="n">
        <v>2020</v>
      </c>
      <c r="C9061" t="n">
        <v>4209</v>
      </c>
      <c r="D9061" t="inlineStr">
        <is>
          <t>Soll der Kanton Basel-Stadt Massnahmen ergreifen, um den Langsamverkehr (Velo- und Fussverkehr) gegenüber dem motorisierten Verkehr stärker zu priorisieren?</t>
        </is>
      </c>
      <c r="E9061" t="inlineStr">
        <is>
          <t>Standard-4</t>
        </is>
      </c>
      <c r="F9061" t="n">
        <v>14</v>
      </c>
      <c r="G9061" t="inlineStr">
        <is>
          <t>Verkehr</t>
        </is>
      </c>
      <c r="H9061" t="inlineStr">
        <is>
          <t>Q06773</t>
        </is>
      </c>
      <c r="I9061" t="inlineStr">
        <is>
          <t>de</t>
        </is>
      </c>
      <c r="J9061" t="b">
        <v>1</v>
      </c>
      <c r="K9061" t="inlineStr">
        <is>
          <t>4f829db995b92ebef2f4958a228138ec</t>
        </is>
      </c>
      <c r="L9061" t="inlineStr">
        <is>
          <t>4f829db995b92ebef2f4958a228138ec</t>
        </is>
      </c>
      <c r="M9061" t="n">
        <v>274</v>
      </c>
      <c r="N9061" t="n">
        <v>274</v>
      </c>
    </row>
    <row r="9063">
      <c r="A9063" s="1">
        <f>== Cluster 833 – 2 Fragen – alle Fragen identisch ===</f>
        <v/>
      </c>
      <c r="B9063" s="1" t="n"/>
      <c r="C9063" s="1" t="n"/>
      <c r="D9063" s="1" t="n"/>
      <c r="E9063" s="1" t="n"/>
      <c r="F9063" s="1" t="n"/>
      <c r="G9063" s="1" t="n"/>
      <c r="H9063" s="1" t="n"/>
      <c r="I9063" s="1" t="n"/>
      <c r="J9063" s="1" t="n"/>
      <c r="K9063" s="1" t="n"/>
      <c r="L9063" s="1" t="n"/>
      <c r="M9063" s="1" t="n"/>
      <c r="N9063" s="1" t="n"/>
    </row>
    <row r="9064">
      <c r="A9064" t="inlineStr">
        <is>
          <t>ID_Wahl</t>
        </is>
      </c>
      <c r="B9064" t="inlineStr">
        <is>
          <t>Datum</t>
        </is>
      </c>
      <c r="C9064" t="inlineStr">
        <is>
          <t>Frage_ID</t>
        </is>
      </c>
      <c r="D9064" t="inlineStr">
        <is>
          <t>Frage_Text</t>
        </is>
      </c>
      <c r="E9064" t="inlineStr">
        <is>
          <t>Frage_Typ</t>
        </is>
      </c>
      <c r="F9064" t="inlineStr">
        <is>
          <t>Bereich_ID</t>
        </is>
      </c>
      <c r="G9064" t="inlineStr">
        <is>
          <t>Bereich</t>
        </is>
      </c>
      <c r="H9064" t="inlineStr">
        <is>
          <t>ID_gesamt</t>
        </is>
      </c>
      <c r="I9064" t="inlineStr">
        <is>
          <t>Sprache</t>
        </is>
      </c>
      <c r="J9064" t="inlineStr">
        <is>
          <t>Duplikat</t>
        </is>
      </c>
      <c r="K9064" t="inlineStr">
        <is>
          <t>Frage_Hash</t>
        </is>
      </c>
      <c r="L9064" t="inlineStr">
        <is>
          <t>Duplikat_Gruppe</t>
        </is>
      </c>
      <c r="M9064" t="inlineStr">
        <is>
          <t>Cluster_Duplikate</t>
        </is>
      </c>
      <c r="N9064" t="inlineStr">
        <is>
          <t>Cluster_Final</t>
        </is>
      </c>
    </row>
    <row r="9065">
      <c r="A9065" t="n">
        <v>122</v>
      </c>
      <c r="B9065" t="n">
        <v>2016</v>
      </c>
      <c r="C9065" t="n">
        <v>1906</v>
      </c>
      <c r="D9065" t="inlineStr">
        <is>
          <t>Eine kantonale Volksinitiative möchte Prämienverbilligungsbeiträge für alle Familien einführen, bei denen die Krankenkassenprämien mehr als 10% des Einkommens ausmachen. Unterstützen Sie diese Forderung?</t>
        </is>
      </c>
      <c r="E9065" t="inlineStr">
        <is>
          <t>Standard-4</t>
        </is>
      </c>
      <c r="F9065" t="n">
        <v>6</v>
      </c>
      <c r="G9065" t="inlineStr">
        <is>
          <t>Gesundheit</t>
        </is>
      </c>
      <c r="H9065" t="inlineStr">
        <is>
          <t>Q04936</t>
        </is>
      </c>
      <c r="I9065" t="inlineStr">
        <is>
          <t>de</t>
        </is>
      </c>
      <c r="J9065" t="b">
        <v>1</v>
      </c>
      <c r="K9065" t="inlineStr">
        <is>
          <t>60364e6101457c18491cbd5a1b203f37</t>
        </is>
      </c>
      <c r="L9065" t="inlineStr">
        <is>
          <t>60364e6101457c18491cbd5a1b203f37</t>
        </is>
      </c>
      <c r="M9065" t="n">
        <v>833</v>
      </c>
      <c r="N9065" t="n">
        <v>833</v>
      </c>
    </row>
    <row r="9066">
      <c r="A9066" t="n">
        <v>122</v>
      </c>
      <c r="B9066" t="n">
        <v>2016</v>
      </c>
      <c r="C9066" t="n">
        <v>1906</v>
      </c>
      <c r="D9066" t="inlineStr">
        <is>
          <t>Eine kantonale Volksinitiative möchte Prämienverbilligungsbeiträge für alle Familien einführen, bei denen die Krankenkassenprämien mehr als 10% des Einkommens ausmachen. Unterstützen Sie diese Forderung?</t>
        </is>
      </c>
      <c r="E9066" t="inlineStr">
        <is>
          <t>Standard-4</t>
        </is>
      </c>
      <c r="F9066" t="n">
        <v>6</v>
      </c>
      <c r="G9066" t="inlineStr">
        <is>
          <t>Gesundheit</t>
        </is>
      </c>
      <c r="H9066" t="inlineStr">
        <is>
          <t>Q06286</t>
        </is>
      </c>
      <c r="I9066" t="inlineStr">
        <is>
          <t>de</t>
        </is>
      </c>
      <c r="J9066" t="b">
        <v>1</v>
      </c>
      <c r="K9066" t="inlineStr">
        <is>
          <t>60364e6101457c18491cbd5a1b203f37</t>
        </is>
      </c>
      <c r="L9066" t="inlineStr">
        <is>
          <t>60364e6101457c18491cbd5a1b203f37</t>
        </is>
      </c>
      <c r="M9066" t="n">
        <v>833</v>
      </c>
      <c r="N9066" t="n">
        <v>833</v>
      </c>
    </row>
    <row r="9068">
      <c r="A9068" s="1">
        <f>== Cluster 832 – 2 Fragen – alle Fragen identisch ===</f>
        <v/>
      </c>
      <c r="B9068" s="1" t="n"/>
      <c r="C9068" s="1" t="n"/>
      <c r="D9068" s="1" t="n"/>
      <c r="E9068" s="1" t="n"/>
      <c r="F9068" s="1" t="n"/>
      <c r="G9068" s="1" t="n"/>
      <c r="H9068" s="1" t="n"/>
      <c r="I9068" s="1" t="n"/>
      <c r="J9068" s="1" t="n"/>
      <c r="K9068" s="1" t="n"/>
      <c r="L9068" s="1" t="n"/>
      <c r="M9068" s="1" t="n"/>
      <c r="N9068" s="1" t="n"/>
    </row>
    <row r="9069">
      <c r="A9069" t="inlineStr">
        <is>
          <t>ID_Wahl</t>
        </is>
      </c>
      <c r="B9069" t="inlineStr">
        <is>
          <t>Datum</t>
        </is>
      </c>
      <c r="C9069" t="inlineStr">
        <is>
          <t>Frage_ID</t>
        </is>
      </c>
      <c r="D9069" t="inlineStr">
        <is>
          <t>Frage_Text</t>
        </is>
      </c>
      <c r="E9069" t="inlineStr">
        <is>
          <t>Frage_Typ</t>
        </is>
      </c>
      <c r="F9069" t="inlineStr">
        <is>
          <t>Bereich_ID</t>
        </is>
      </c>
      <c r="G9069" t="inlineStr">
        <is>
          <t>Bereich</t>
        </is>
      </c>
      <c r="H9069" t="inlineStr">
        <is>
          <t>ID_gesamt</t>
        </is>
      </c>
      <c r="I9069" t="inlineStr">
        <is>
          <t>Sprache</t>
        </is>
      </c>
      <c r="J9069" t="inlineStr">
        <is>
          <t>Duplikat</t>
        </is>
      </c>
      <c r="K9069" t="inlineStr">
        <is>
          <t>Frage_Hash</t>
        </is>
      </c>
      <c r="L9069" t="inlineStr">
        <is>
          <t>Duplikat_Gruppe</t>
        </is>
      </c>
      <c r="M9069" t="inlineStr">
        <is>
          <t>Cluster_Duplikate</t>
        </is>
      </c>
      <c r="N9069" t="inlineStr">
        <is>
          <t>Cluster_Final</t>
        </is>
      </c>
    </row>
    <row r="9070">
      <c r="A9070" t="n">
        <v>122</v>
      </c>
      <c r="B9070" t="n">
        <v>2016</v>
      </c>
      <c r="C9070" t="n">
        <v>1844</v>
      </c>
      <c r="D9070" t="inlineStr">
        <is>
          <t>Soll der Konsum von Cannabis sowie dessen Besitz für den Eigengebrauch legalisiert werden?</t>
        </is>
      </c>
      <c r="E9070" t="inlineStr">
        <is>
          <t>Standard-4</t>
        </is>
      </c>
      <c r="F9070" t="n">
        <v>5</v>
      </c>
      <c r="G9070" t="inlineStr">
        <is>
          <t>Gesellschaft &amp; Ethik</t>
        </is>
      </c>
      <c r="H9070" t="inlineStr">
        <is>
          <t>Q04933</t>
        </is>
      </c>
      <c r="I9070" t="inlineStr">
        <is>
          <t>de</t>
        </is>
      </c>
      <c r="J9070" t="b">
        <v>1</v>
      </c>
      <c r="K9070" t="inlineStr">
        <is>
          <t>bd055ccc0cba848b2b755d0d06c07b30</t>
        </is>
      </c>
      <c r="L9070" t="inlineStr">
        <is>
          <t>bd055ccc0cba848b2b755d0d06c07b30</t>
        </is>
      </c>
      <c r="M9070" t="n">
        <v>832</v>
      </c>
      <c r="N9070" t="n">
        <v>832</v>
      </c>
    </row>
    <row r="9071">
      <c r="A9071" t="n">
        <v>122</v>
      </c>
      <c r="B9071" t="n">
        <v>2016</v>
      </c>
      <c r="C9071" t="n">
        <v>1844</v>
      </c>
      <c r="D9071" t="inlineStr">
        <is>
          <t>Soll der Konsum von Cannabis sowie dessen Besitz für den Eigengebrauch legalisiert werden?</t>
        </is>
      </c>
      <c r="E9071" t="inlineStr">
        <is>
          <t>Standard-4</t>
        </is>
      </c>
      <c r="F9071" t="n">
        <v>5</v>
      </c>
      <c r="G9071" t="inlineStr">
        <is>
          <t>Gesellschaft &amp; Ethik</t>
        </is>
      </c>
      <c r="H9071" t="inlineStr">
        <is>
          <t>Q06283</t>
        </is>
      </c>
      <c r="I9071" t="inlineStr">
        <is>
          <t>de</t>
        </is>
      </c>
      <c r="J9071" t="b">
        <v>1</v>
      </c>
      <c r="K9071" t="inlineStr">
        <is>
          <t>bd055ccc0cba848b2b755d0d06c07b30</t>
        </is>
      </c>
      <c r="L9071" t="inlineStr">
        <is>
          <t>bd055ccc0cba848b2b755d0d06c07b30</t>
        </is>
      </c>
      <c r="M9071" t="n">
        <v>832</v>
      </c>
      <c r="N9071" t="n">
        <v>832</v>
      </c>
    </row>
    <row r="9073">
      <c r="A9073" s="1">
        <f>== Cluster 831 – 2 Fragen – alle Fragen identisch ===</f>
        <v/>
      </c>
      <c r="B9073" s="1" t="n"/>
      <c r="C9073" s="1" t="n"/>
      <c r="D9073" s="1" t="n"/>
      <c r="E9073" s="1" t="n"/>
      <c r="F9073" s="1" t="n"/>
      <c r="G9073" s="1" t="n"/>
      <c r="H9073" s="1" t="n"/>
      <c r="I9073" s="1" t="n"/>
      <c r="J9073" s="1" t="n"/>
      <c r="K9073" s="1" t="n"/>
      <c r="L9073" s="1" t="n"/>
      <c r="M9073" s="1" t="n"/>
      <c r="N9073" s="1" t="n"/>
    </row>
    <row r="9074">
      <c r="A9074" t="inlineStr">
        <is>
          <t>ID_Wahl</t>
        </is>
      </c>
      <c r="B9074" t="inlineStr">
        <is>
          <t>Datum</t>
        </is>
      </c>
      <c r="C9074" t="inlineStr">
        <is>
          <t>Frage_ID</t>
        </is>
      </c>
      <c r="D9074" t="inlineStr">
        <is>
          <t>Frage_Text</t>
        </is>
      </c>
      <c r="E9074" t="inlineStr">
        <is>
          <t>Frage_Typ</t>
        </is>
      </c>
      <c r="F9074" t="inlineStr">
        <is>
          <t>Bereich_ID</t>
        </is>
      </c>
      <c r="G9074" t="inlineStr">
        <is>
          <t>Bereich</t>
        </is>
      </c>
      <c r="H9074" t="inlineStr">
        <is>
          <t>ID_gesamt</t>
        </is>
      </c>
      <c r="I9074" t="inlineStr">
        <is>
          <t>Sprache</t>
        </is>
      </c>
      <c r="J9074" t="inlineStr">
        <is>
          <t>Duplikat</t>
        </is>
      </c>
      <c r="K9074" t="inlineStr">
        <is>
          <t>Frage_Hash</t>
        </is>
      </c>
      <c r="L9074" t="inlineStr">
        <is>
          <t>Duplikat_Gruppe</t>
        </is>
      </c>
      <c r="M9074" t="inlineStr">
        <is>
          <t>Cluster_Duplikate</t>
        </is>
      </c>
      <c r="N9074" t="inlineStr">
        <is>
          <t>Cluster_Final</t>
        </is>
      </c>
    </row>
    <row r="9075">
      <c r="A9075" t="n">
        <v>122</v>
      </c>
      <c r="B9075" t="n">
        <v>2016</v>
      </c>
      <c r="C9075" t="n">
        <v>1824</v>
      </c>
      <c r="D9075" t="inlineStr">
        <is>
          <t>Eine kantonale Volksinitiative verlangt eine Erhöhung der Vermögenssteuern für Vermögensteile über zwei Millionen Franken. Unterstüzen Sie diese Forderung?</t>
        </is>
      </c>
      <c r="E9075" t="inlineStr">
        <is>
          <t>Standard-4</t>
        </is>
      </c>
      <c r="F9075" t="n">
        <v>4</v>
      </c>
      <c r="G9075" t="inlineStr">
        <is>
          <t>Finanzen &amp; Steuern</t>
        </is>
      </c>
      <c r="H9075" t="inlineStr">
        <is>
          <t>Q04932</t>
        </is>
      </c>
      <c r="I9075" t="inlineStr">
        <is>
          <t>de</t>
        </is>
      </c>
      <c r="J9075" t="b">
        <v>1</v>
      </c>
      <c r="K9075" t="inlineStr">
        <is>
          <t>4c25a77e6293f548fcab08f8da3359aa</t>
        </is>
      </c>
      <c r="L9075" t="inlineStr">
        <is>
          <t>4c25a77e6293f548fcab08f8da3359aa</t>
        </is>
      </c>
      <c r="M9075" t="n">
        <v>831</v>
      </c>
      <c r="N9075" t="n">
        <v>831</v>
      </c>
    </row>
    <row r="9076">
      <c r="A9076" t="n">
        <v>122</v>
      </c>
      <c r="B9076" t="n">
        <v>2016</v>
      </c>
      <c r="C9076" t="n">
        <v>1824</v>
      </c>
      <c r="D9076" t="inlineStr">
        <is>
          <t>Eine kantonale Volksinitiative verlangt eine Erhöhung der Vermögenssteuern für Vermögensteile über zwei Millionen Franken. Unterstüzen Sie diese Forderung?</t>
        </is>
      </c>
      <c r="E9076" t="inlineStr">
        <is>
          <t>Standard-4</t>
        </is>
      </c>
      <c r="F9076" t="n">
        <v>4</v>
      </c>
      <c r="G9076" t="inlineStr">
        <is>
          <t>Finanzen &amp; Steuern</t>
        </is>
      </c>
      <c r="H9076" t="inlineStr">
        <is>
          <t>Q06282</t>
        </is>
      </c>
      <c r="I9076" t="inlineStr">
        <is>
          <t>de</t>
        </is>
      </c>
      <c r="J9076" t="b">
        <v>1</v>
      </c>
      <c r="K9076" t="inlineStr">
        <is>
          <t>4c25a77e6293f548fcab08f8da3359aa</t>
        </is>
      </c>
      <c r="L9076" t="inlineStr">
        <is>
          <t>4c25a77e6293f548fcab08f8da3359aa</t>
        </is>
      </c>
      <c r="M9076" t="n">
        <v>831</v>
      </c>
      <c r="N9076" t="n">
        <v>831</v>
      </c>
    </row>
    <row r="9078">
      <c r="A9078" s="1">
        <f>== Cluster 830 – 2 Fragen – alle Fragen identisch ===</f>
        <v/>
      </c>
      <c r="B9078" s="1" t="n"/>
      <c r="C9078" s="1" t="n"/>
      <c r="D9078" s="1" t="n"/>
      <c r="E9078" s="1" t="n"/>
      <c r="F9078" s="1" t="n"/>
      <c r="G9078" s="1" t="n"/>
      <c r="H9078" s="1" t="n"/>
      <c r="I9078" s="1" t="n"/>
      <c r="J9078" s="1" t="n"/>
      <c r="K9078" s="1" t="n"/>
      <c r="L9078" s="1" t="n"/>
      <c r="M9078" s="1" t="n"/>
      <c r="N9078" s="1" t="n"/>
    </row>
    <row r="9079">
      <c r="A9079" t="inlineStr">
        <is>
          <t>ID_Wahl</t>
        </is>
      </c>
      <c r="B9079" t="inlineStr">
        <is>
          <t>Datum</t>
        </is>
      </c>
      <c r="C9079" t="inlineStr">
        <is>
          <t>Frage_ID</t>
        </is>
      </c>
      <c r="D9079" t="inlineStr">
        <is>
          <t>Frage_Text</t>
        </is>
      </c>
      <c r="E9079" t="inlineStr">
        <is>
          <t>Frage_Typ</t>
        </is>
      </c>
      <c r="F9079" t="inlineStr">
        <is>
          <t>Bereich_ID</t>
        </is>
      </c>
      <c r="G9079" t="inlineStr">
        <is>
          <t>Bereich</t>
        </is>
      </c>
      <c r="H9079" t="inlineStr">
        <is>
          <t>ID_gesamt</t>
        </is>
      </c>
      <c r="I9079" t="inlineStr">
        <is>
          <t>Sprache</t>
        </is>
      </c>
      <c r="J9079" t="inlineStr">
        <is>
          <t>Duplikat</t>
        </is>
      </c>
      <c r="K9079" t="inlineStr">
        <is>
          <t>Frage_Hash</t>
        </is>
      </c>
      <c r="L9079" t="inlineStr">
        <is>
          <t>Duplikat_Gruppe</t>
        </is>
      </c>
      <c r="M9079" t="inlineStr">
        <is>
          <t>Cluster_Duplikate</t>
        </is>
      </c>
      <c r="N9079" t="inlineStr">
        <is>
          <t>Cluster_Final</t>
        </is>
      </c>
    </row>
    <row r="9080">
      <c r="A9080" t="n">
        <v>122</v>
      </c>
      <c r="B9080" t="n">
        <v>2016</v>
      </c>
      <c r="C9080" t="n">
        <v>1821</v>
      </c>
      <c r="D9080" t="inlineStr">
        <is>
          <t>Der Regierungsrat möchte die Kantonssteuern per 2017 um 1% erhöhen. Unterstützen Sie diese Massnahme?</t>
        </is>
      </c>
      <c r="E9080" t="inlineStr">
        <is>
          <t>Standard-4</t>
        </is>
      </c>
      <c r="F9080" t="n">
        <v>4</v>
      </c>
      <c r="G9080" t="inlineStr">
        <is>
          <t>Finanzen &amp; Steuern</t>
        </is>
      </c>
      <c r="H9080" t="inlineStr">
        <is>
          <t>Q04931</t>
        </is>
      </c>
      <c r="I9080" t="inlineStr">
        <is>
          <t>de</t>
        </is>
      </c>
      <c r="J9080" t="b">
        <v>1</v>
      </c>
      <c r="K9080" t="inlineStr">
        <is>
          <t>01f8c28aa390a6c1630f0ff3cad9e44c</t>
        </is>
      </c>
      <c r="L9080" t="inlineStr">
        <is>
          <t>01f8c28aa390a6c1630f0ff3cad9e44c</t>
        </is>
      </c>
      <c r="M9080" t="n">
        <v>830</v>
      </c>
      <c r="N9080" t="n">
        <v>830</v>
      </c>
    </row>
    <row r="9081">
      <c r="A9081" t="n">
        <v>122</v>
      </c>
      <c r="B9081" t="n">
        <v>2016</v>
      </c>
      <c r="C9081" t="n">
        <v>1821</v>
      </c>
      <c r="D9081" t="inlineStr">
        <is>
          <t>Der Regierungsrat möchte die Kantonssteuern per 2017 um 1% erhöhen. Unterstützen Sie diese Massnahme?</t>
        </is>
      </c>
      <c r="E9081" t="inlineStr">
        <is>
          <t>Standard-4</t>
        </is>
      </c>
      <c r="F9081" t="n">
        <v>4</v>
      </c>
      <c r="G9081" t="inlineStr">
        <is>
          <t>Finanzen &amp; Steuern</t>
        </is>
      </c>
      <c r="H9081" t="inlineStr">
        <is>
          <t>Q06281</t>
        </is>
      </c>
      <c r="I9081" t="inlineStr">
        <is>
          <t>de</t>
        </is>
      </c>
      <c r="J9081" t="b">
        <v>1</v>
      </c>
      <c r="K9081" t="inlineStr">
        <is>
          <t>01f8c28aa390a6c1630f0ff3cad9e44c</t>
        </is>
      </c>
      <c r="L9081" t="inlineStr">
        <is>
          <t>01f8c28aa390a6c1630f0ff3cad9e44c</t>
        </is>
      </c>
      <c r="M9081" t="n">
        <v>830</v>
      </c>
      <c r="N9081" t="n">
        <v>830</v>
      </c>
    </row>
    <row r="9083">
      <c r="A9083" s="1">
        <f>== Cluster 829 – 2 Fragen – alle Fragen identisch ===</f>
        <v/>
      </c>
      <c r="B9083" s="1" t="n"/>
      <c r="C9083" s="1" t="n"/>
      <c r="D9083" s="1" t="n"/>
      <c r="E9083" s="1" t="n"/>
      <c r="F9083" s="1" t="n"/>
      <c r="G9083" s="1" t="n"/>
      <c r="H9083" s="1" t="n"/>
      <c r="I9083" s="1" t="n"/>
      <c r="J9083" s="1" t="n"/>
      <c r="K9083" s="1" t="n"/>
      <c r="L9083" s="1" t="n"/>
      <c r="M9083" s="1" t="n"/>
      <c r="N9083" s="1" t="n"/>
    </row>
    <row r="9084">
      <c r="A9084" t="inlineStr">
        <is>
          <t>ID_Wahl</t>
        </is>
      </c>
      <c r="B9084" t="inlineStr">
        <is>
          <t>Datum</t>
        </is>
      </c>
      <c r="C9084" t="inlineStr">
        <is>
          <t>Frage_ID</t>
        </is>
      </c>
      <c r="D9084" t="inlineStr">
        <is>
          <t>Frage_Text</t>
        </is>
      </c>
      <c r="E9084" t="inlineStr">
        <is>
          <t>Frage_Typ</t>
        </is>
      </c>
      <c r="F9084" t="inlineStr">
        <is>
          <t>Bereich_ID</t>
        </is>
      </c>
      <c r="G9084" t="inlineStr">
        <is>
          <t>Bereich</t>
        </is>
      </c>
      <c r="H9084" t="inlineStr">
        <is>
          <t>ID_gesamt</t>
        </is>
      </c>
      <c r="I9084" t="inlineStr">
        <is>
          <t>Sprache</t>
        </is>
      </c>
      <c r="J9084" t="inlineStr">
        <is>
          <t>Duplikat</t>
        </is>
      </c>
      <c r="K9084" t="inlineStr">
        <is>
          <t>Frage_Hash</t>
        </is>
      </c>
      <c r="L9084" t="inlineStr">
        <is>
          <t>Duplikat_Gruppe</t>
        </is>
      </c>
      <c r="M9084" t="inlineStr">
        <is>
          <t>Cluster_Duplikate</t>
        </is>
      </c>
      <c r="N9084" t="inlineStr">
        <is>
          <t>Cluster_Final</t>
        </is>
      </c>
    </row>
    <row r="9085">
      <c r="A9085" t="n">
        <v>122</v>
      </c>
      <c r="B9085" t="n">
        <v>2016</v>
      </c>
      <c r="C9085" t="n">
        <v>1822</v>
      </c>
      <c r="D9085" t="inlineStr">
        <is>
          <t>Soll die bestehende kantonale Schuldenbremse gelockert werden, um grosse Investitionen zu erleichtern?</t>
        </is>
      </c>
      <c r="E9085" t="inlineStr">
        <is>
          <t>Standard-4</t>
        </is>
      </c>
      <c r="F9085" t="n">
        <v>4</v>
      </c>
      <c r="G9085" t="inlineStr">
        <is>
          <t>Finanzen &amp; Steuern</t>
        </is>
      </c>
      <c r="H9085" t="inlineStr">
        <is>
          <t>Q04930</t>
        </is>
      </c>
      <c r="I9085" t="inlineStr">
        <is>
          <t>de</t>
        </is>
      </c>
      <c r="J9085" t="b">
        <v>1</v>
      </c>
      <c r="K9085" t="inlineStr">
        <is>
          <t>34c80245c9ee9d7ce1180e1c50e44c28</t>
        </is>
      </c>
      <c r="L9085" t="inlineStr">
        <is>
          <t>34c80245c9ee9d7ce1180e1c50e44c28</t>
        </is>
      </c>
      <c r="M9085" t="n">
        <v>829</v>
      </c>
      <c r="N9085" t="n">
        <v>829</v>
      </c>
    </row>
    <row r="9086">
      <c r="A9086" t="n">
        <v>122</v>
      </c>
      <c r="B9086" t="n">
        <v>2016</v>
      </c>
      <c r="C9086" t="n">
        <v>1822</v>
      </c>
      <c r="D9086" t="inlineStr">
        <is>
          <t>Soll die bestehende kantonale Schuldenbremse gelockert werden, um grosse Investitionen zu erleichtern?</t>
        </is>
      </c>
      <c r="E9086" t="inlineStr">
        <is>
          <t>Standard-4</t>
        </is>
      </c>
      <c r="F9086" t="n">
        <v>4</v>
      </c>
      <c r="G9086" t="inlineStr">
        <is>
          <t>Finanzen &amp; Steuern</t>
        </is>
      </c>
      <c r="H9086" t="inlineStr">
        <is>
          <t>Q06280</t>
        </is>
      </c>
      <c r="I9086" t="inlineStr">
        <is>
          <t>de</t>
        </is>
      </c>
      <c r="J9086" t="b">
        <v>1</v>
      </c>
      <c r="K9086" t="inlineStr">
        <is>
          <t>34c80245c9ee9d7ce1180e1c50e44c28</t>
        </is>
      </c>
      <c r="L9086" t="inlineStr">
        <is>
          <t>34c80245c9ee9d7ce1180e1c50e44c28</t>
        </is>
      </c>
      <c r="M9086" t="n">
        <v>829</v>
      </c>
      <c r="N9086" t="n">
        <v>829</v>
      </c>
    </row>
    <row r="9088">
      <c r="A9088" s="1">
        <f>== Cluster 850 – 2 Fragen – alle Fragen identisch ===</f>
        <v/>
      </c>
      <c r="B9088" s="1" t="n"/>
      <c r="C9088" s="1" t="n"/>
      <c r="D9088" s="1" t="n"/>
      <c r="E9088" s="1" t="n"/>
      <c r="F9088" s="1" t="n"/>
      <c r="G9088" s="1" t="n"/>
      <c r="H9088" s="1" t="n"/>
      <c r="I9088" s="1" t="n"/>
      <c r="J9088" s="1" t="n"/>
      <c r="K9088" s="1" t="n"/>
      <c r="L9088" s="1" t="n"/>
      <c r="M9088" s="1" t="n"/>
      <c r="N9088" s="1" t="n"/>
    </row>
    <row r="9089">
      <c r="A9089" t="inlineStr">
        <is>
          <t>ID_Wahl</t>
        </is>
      </c>
      <c r="B9089" t="inlineStr">
        <is>
          <t>Datum</t>
        </is>
      </c>
      <c r="C9089" t="inlineStr">
        <is>
          <t>Frage_ID</t>
        </is>
      </c>
      <c r="D9089" t="inlineStr">
        <is>
          <t>Frage_Text</t>
        </is>
      </c>
      <c r="E9089" t="inlineStr">
        <is>
          <t>Frage_Typ</t>
        </is>
      </c>
      <c r="F9089" t="inlineStr">
        <is>
          <t>Bereich_ID</t>
        </is>
      </c>
      <c r="G9089" t="inlineStr">
        <is>
          <t>Bereich</t>
        </is>
      </c>
      <c r="H9089" t="inlineStr">
        <is>
          <t>ID_gesamt</t>
        </is>
      </c>
      <c r="I9089" t="inlineStr">
        <is>
          <t>Sprache</t>
        </is>
      </c>
      <c r="J9089" t="inlineStr">
        <is>
          <t>Duplikat</t>
        </is>
      </c>
      <c r="K9089" t="inlineStr">
        <is>
          <t>Frage_Hash</t>
        </is>
      </c>
      <c r="L9089" t="inlineStr">
        <is>
          <t>Duplikat_Gruppe</t>
        </is>
      </c>
      <c r="M9089" t="inlineStr">
        <is>
          <t>Cluster_Duplikate</t>
        </is>
      </c>
      <c r="N9089" t="inlineStr">
        <is>
          <t>Cluster_Final</t>
        </is>
      </c>
    </row>
    <row r="9090">
      <c r="A9090" t="n">
        <v>122</v>
      </c>
      <c r="B9090" t="n">
        <v>2016</v>
      </c>
      <c r="C9090" t="n">
        <v>1832</v>
      </c>
      <c r="D9090" t="inlineStr">
        <is>
          <t>Würden Sie ein Endlager für mittel- und hochradioaktive Abfälle im Kanton Aargau akzeptieren?</t>
        </is>
      </c>
      <c r="E9090" t="inlineStr">
        <is>
          <t>Standard-4</t>
        </is>
      </c>
      <c r="F9090" t="n">
        <v>13</v>
      </c>
      <c r="G9090" t="inlineStr">
        <is>
          <t>Umweltschutz &amp; Landwirtschaft</t>
        </is>
      </c>
      <c r="H9090" t="inlineStr">
        <is>
          <t>Q04966</t>
        </is>
      </c>
      <c r="I9090" t="inlineStr">
        <is>
          <t>de</t>
        </is>
      </c>
      <c r="J9090" t="b">
        <v>1</v>
      </c>
      <c r="K9090" t="inlineStr">
        <is>
          <t>181eab3b036dc74b299741f3e03b0dcd</t>
        </is>
      </c>
      <c r="L9090" t="inlineStr">
        <is>
          <t>181eab3b036dc74b299741f3e03b0dcd</t>
        </is>
      </c>
      <c r="M9090" t="n">
        <v>850</v>
      </c>
      <c r="N9090" t="n">
        <v>850</v>
      </c>
    </row>
    <row r="9091">
      <c r="A9091" t="n">
        <v>122</v>
      </c>
      <c r="B9091" t="n">
        <v>2016</v>
      </c>
      <c r="C9091" t="n">
        <v>1832</v>
      </c>
      <c r="D9091" t="inlineStr">
        <is>
          <t>Würden Sie ein Endlager für mittel- und hochradioaktive Abfälle im Kanton Aargau akzeptieren?</t>
        </is>
      </c>
      <c r="E9091" t="inlineStr">
        <is>
          <t>Standard-4</t>
        </is>
      </c>
      <c r="F9091" t="n">
        <v>13</v>
      </c>
      <c r="G9091" t="inlineStr">
        <is>
          <t>Umweltschutz &amp; Landwirtschaft</t>
        </is>
      </c>
      <c r="H9091" t="inlineStr">
        <is>
          <t>Q06316</t>
        </is>
      </c>
      <c r="I9091" t="inlineStr">
        <is>
          <t>de</t>
        </is>
      </c>
      <c r="J9091" t="b">
        <v>1</v>
      </c>
      <c r="K9091" t="inlineStr">
        <is>
          <t>181eab3b036dc74b299741f3e03b0dcd</t>
        </is>
      </c>
      <c r="L9091" t="inlineStr">
        <is>
          <t>181eab3b036dc74b299741f3e03b0dcd</t>
        </is>
      </c>
      <c r="M9091" t="n">
        <v>850</v>
      </c>
      <c r="N9091" t="n">
        <v>850</v>
      </c>
    </row>
    <row r="9093">
      <c r="A9093" s="1">
        <f>== Cluster 849 – 2 Fragen – alle Fragen identisch ===</f>
        <v/>
      </c>
      <c r="B9093" s="1" t="n"/>
      <c r="C9093" s="1" t="n"/>
      <c r="D9093" s="1" t="n"/>
      <c r="E9093" s="1" t="n"/>
      <c r="F9093" s="1" t="n"/>
      <c r="G9093" s="1" t="n"/>
      <c r="H9093" s="1" t="n"/>
      <c r="I9093" s="1" t="n"/>
      <c r="J9093" s="1" t="n"/>
      <c r="K9093" s="1" t="n"/>
      <c r="L9093" s="1" t="n"/>
      <c r="M9093" s="1" t="n"/>
      <c r="N9093" s="1" t="n"/>
    </row>
    <row r="9094">
      <c r="A9094" t="inlineStr">
        <is>
          <t>ID_Wahl</t>
        </is>
      </c>
      <c r="B9094" t="inlineStr">
        <is>
          <t>Datum</t>
        </is>
      </c>
      <c r="C9094" t="inlineStr">
        <is>
          <t>Frage_ID</t>
        </is>
      </c>
      <c r="D9094" t="inlineStr">
        <is>
          <t>Frage_Text</t>
        </is>
      </c>
      <c r="E9094" t="inlineStr">
        <is>
          <t>Frage_Typ</t>
        </is>
      </c>
      <c r="F9094" t="inlineStr">
        <is>
          <t>Bereich_ID</t>
        </is>
      </c>
      <c r="G9094" t="inlineStr">
        <is>
          <t>Bereich</t>
        </is>
      </c>
      <c r="H9094" t="inlineStr">
        <is>
          <t>ID_gesamt</t>
        </is>
      </c>
      <c r="I9094" t="inlineStr">
        <is>
          <t>Sprache</t>
        </is>
      </c>
      <c r="J9094" t="inlineStr">
        <is>
          <t>Duplikat</t>
        </is>
      </c>
      <c r="K9094" t="inlineStr">
        <is>
          <t>Frage_Hash</t>
        </is>
      </c>
      <c r="L9094" t="inlineStr">
        <is>
          <t>Duplikat_Gruppe</t>
        </is>
      </c>
      <c r="M9094" t="inlineStr">
        <is>
          <t>Cluster_Duplikate</t>
        </is>
      </c>
      <c r="N9094" t="inlineStr">
        <is>
          <t>Cluster_Final</t>
        </is>
      </c>
    </row>
    <row r="9095">
      <c r="A9095" t="n">
        <v>122</v>
      </c>
      <c r="B9095" t="n">
        <v>2016</v>
      </c>
      <c r="C9095" t="n">
        <v>1833</v>
      </c>
      <c r="D9095" t="inlineStr">
        <is>
          <t>Soll der Schutz des Bibers gelockert werden, so dass von ihm gebaute Dämme einfacher entfernt werden können?</t>
        </is>
      </c>
      <c r="E9095" t="inlineStr">
        <is>
          <t>Standard-4</t>
        </is>
      </c>
      <c r="F9095" t="n">
        <v>13</v>
      </c>
      <c r="G9095" t="inlineStr">
        <is>
          <t>Umweltschutz &amp; Landwirtschaft</t>
        </is>
      </c>
      <c r="H9095" t="inlineStr">
        <is>
          <t>Q04964</t>
        </is>
      </c>
      <c r="I9095" t="inlineStr">
        <is>
          <t>de</t>
        </is>
      </c>
      <c r="J9095" t="b">
        <v>1</v>
      </c>
      <c r="K9095" t="inlineStr">
        <is>
          <t>19d69de6c6ad678ff707b118e33ad998</t>
        </is>
      </c>
      <c r="L9095" t="inlineStr">
        <is>
          <t>19d69de6c6ad678ff707b118e33ad998</t>
        </is>
      </c>
      <c r="M9095" t="n">
        <v>849</v>
      </c>
      <c r="N9095" t="n">
        <v>849</v>
      </c>
    </row>
    <row r="9096">
      <c r="A9096" t="n">
        <v>122</v>
      </c>
      <c r="B9096" t="n">
        <v>2016</v>
      </c>
      <c r="C9096" t="n">
        <v>1833</v>
      </c>
      <c r="D9096" t="inlineStr">
        <is>
          <t>Soll der Schutz des Bibers gelockert werden, so dass von ihm gebaute Dämme einfacher entfernt werden können?</t>
        </is>
      </c>
      <c r="E9096" t="inlineStr">
        <is>
          <t>Standard-4</t>
        </is>
      </c>
      <c r="F9096" t="n">
        <v>13</v>
      </c>
      <c r="G9096" t="inlineStr">
        <is>
          <t>Umweltschutz &amp; Landwirtschaft</t>
        </is>
      </c>
      <c r="H9096" t="inlineStr">
        <is>
          <t>Q06314</t>
        </is>
      </c>
      <c r="I9096" t="inlineStr">
        <is>
          <t>de</t>
        </is>
      </c>
      <c r="J9096" t="b">
        <v>1</v>
      </c>
      <c r="K9096" t="inlineStr">
        <is>
          <t>19d69de6c6ad678ff707b118e33ad998</t>
        </is>
      </c>
      <c r="L9096" t="inlineStr">
        <is>
          <t>19d69de6c6ad678ff707b118e33ad998</t>
        </is>
      </c>
      <c r="M9096" t="n">
        <v>849</v>
      </c>
      <c r="N9096" t="n">
        <v>849</v>
      </c>
    </row>
    <row r="9098">
      <c r="A9098" s="1">
        <f>== Cluster 848 – 2 Fragen – alle Fragen identisch ===</f>
        <v/>
      </c>
      <c r="B9098" s="1" t="n"/>
      <c r="C9098" s="1" t="n"/>
      <c r="D9098" s="1" t="n"/>
      <c r="E9098" s="1" t="n"/>
      <c r="F9098" s="1" t="n"/>
      <c r="G9098" s="1" t="n"/>
      <c r="H9098" s="1" t="n"/>
      <c r="I9098" s="1" t="n"/>
      <c r="J9098" s="1" t="n"/>
      <c r="K9098" s="1" t="n"/>
      <c r="L9098" s="1" t="n"/>
      <c r="M9098" s="1" t="n"/>
      <c r="N9098" s="1" t="n"/>
    </row>
    <row r="9099">
      <c r="A9099" t="inlineStr">
        <is>
          <t>ID_Wahl</t>
        </is>
      </c>
      <c r="B9099" t="inlineStr">
        <is>
          <t>Datum</t>
        </is>
      </c>
      <c r="C9099" t="inlineStr">
        <is>
          <t>Frage_ID</t>
        </is>
      </c>
      <c r="D9099" t="inlineStr">
        <is>
          <t>Frage_Text</t>
        </is>
      </c>
      <c r="E9099" t="inlineStr">
        <is>
          <t>Frage_Typ</t>
        </is>
      </c>
      <c r="F9099" t="inlineStr">
        <is>
          <t>Bereich_ID</t>
        </is>
      </c>
      <c r="G9099" t="inlineStr">
        <is>
          <t>Bereich</t>
        </is>
      </c>
      <c r="H9099" t="inlineStr">
        <is>
          <t>ID_gesamt</t>
        </is>
      </c>
      <c r="I9099" t="inlineStr">
        <is>
          <t>Sprache</t>
        </is>
      </c>
      <c r="J9099" t="inlineStr">
        <is>
          <t>Duplikat</t>
        </is>
      </c>
      <c r="K9099" t="inlineStr">
        <is>
          <t>Frage_Hash</t>
        </is>
      </c>
      <c r="L9099" t="inlineStr">
        <is>
          <t>Duplikat_Gruppe</t>
        </is>
      </c>
      <c r="M9099" t="inlineStr">
        <is>
          <t>Cluster_Duplikate</t>
        </is>
      </c>
      <c r="N9099" t="inlineStr">
        <is>
          <t>Cluster_Final</t>
        </is>
      </c>
    </row>
    <row r="9100">
      <c r="A9100" t="n">
        <v>122</v>
      </c>
      <c r="B9100" t="n">
        <v>2016</v>
      </c>
      <c r="C9100" t="n">
        <v>1836</v>
      </c>
      <c r="D9100" t="inlineStr">
        <is>
          <t>Soll die Gesamtfläche der Bauzonen im Kanton Aargau auf dem heutigen Stand fixiert werden?</t>
        </is>
      </c>
      <c r="E9100" t="inlineStr">
        <is>
          <t>Standard-4</t>
        </is>
      </c>
      <c r="F9100" t="n">
        <v>13</v>
      </c>
      <c r="G9100" t="inlineStr">
        <is>
          <t>Umweltschutz &amp; Landwirtschaft</t>
        </is>
      </c>
      <c r="H9100" t="inlineStr">
        <is>
          <t>Q04963</t>
        </is>
      </c>
      <c r="I9100" t="inlineStr">
        <is>
          <t>de</t>
        </is>
      </c>
      <c r="J9100" t="b">
        <v>1</v>
      </c>
      <c r="K9100" t="inlineStr">
        <is>
          <t>365171363f7f1fb1b7cdab1ad3311927</t>
        </is>
      </c>
      <c r="L9100" t="inlineStr">
        <is>
          <t>365171363f7f1fb1b7cdab1ad3311927</t>
        </is>
      </c>
      <c r="M9100" t="n">
        <v>848</v>
      </c>
      <c r="N9100" t="n">
        <v>848</v>
      </c>
    </row>
    <row r="9101">
      <c r="A9101" t="n">
        <v>122</v>
      </c>
      <c r="B9101" t="n">
        <v>2016</v>
      </c>
      <c r="C9101" t="n">
        <v>1836</v>
      </c>
      <c r="D9101" t="inlineStr">
        <is>
          <t>Soll die Gesamtfläche der Bauzonen im Kanton Aargau auf dem heutigen Stand fixiert werden?</t>
        </is>
      </c>
      <c r="E9101" t="inlineStr">
        <is>
          <t>Standard-4</t>
        </is>
      </c>
      <c r="F9101" t="n">
        <v>13</v>
      </c>
      <c r="G9101" t="inlineStr">
        <is>
          <t>Umweltschutz &amp; Landwirtschaft</t>
        </is>
      </c>
      <c r="H9101" t="inlineStr">
        <is>
          <t>Q06313</t>
        </is>
      </c>
      <c r="I9101" t="inlineStr">
        <is>
          <t>de</t>
        </is>
      </c>
      <c r="J9101" t="b">
        <v>1</v>
      </c>
      <c r="K9101" t="inlineStr">
        <is>
          <t>365171363f7f1fb1b7cdab1ad3311927</t>
        </is>
      </c>
      <c r="L9101" t="inlineStr">
        <is>
          <t>365171363f7f1fb1b7cdab1ad3311927</t>
        </is>
      </c>
      <c r="M9101" t="n">
        <v>848</v>
      </c>
      <c r="N9101" t="n">
        <v>848</v>
      </c>
    </row>
    <row r="9103">
      <c r="A9103" s="1">
        <f>== Cluster 847 – 2 Fragen – alle Fragen identisch ===</f>
        <v/>
      </c>
      <c r="B9103" s="1" t="n"/>
      <c r="C9103" s="1" t="n"/>
      <c r="D9103" s="1" t="n"/>
      <c r="E9103" s="1" t="n"/>
      <c r="F9103" s="1" t="n"/>
      <c r="G9103" s="1" t="n"/>
      <c r="H9103" s="1" t="n"/>
      <c r="I9103" s="1" t="n"/>
      <c r="J9103" s="1" t="n"/>
      <c r="K9103" s="1" t="n"/>
      <c r="L9103" s="1" t="n"/>
      <c r="M9103" s="1" t="n"/>
      <c r="N9103" s="1" t="n"/>
    </row>
    <row r="9104">
      <c r="A9104" t="inlineStr">
        <is>
          <t>ID_Wahl</t>
        </is>
      </c>
      <c r="B9104" t="inlineStr">
        <is>
          <t>Datum</t>
        </is>
      </c>
      <c r="C9104" t="inlineStr">
        <is>
          <t>Frage_ID</t>
        </is>
      </c>
      <c r="D9104" t="inlineStr">
        <is>
          <t>Frage_Text</t>
        </is>
      </c>
      <c r="E9104" t="inlineStr">
        <is>
          <t>Frage_Typ</t>
        </is>
      </c>
      <c r="F9104" t="inlineStr">
        <is>
          <t>Bereich_ID</t>
        </is>
      </c>
      <c r="G9104" t="inlineStr">
        <is>
          <t>Bereich</t>
        </is>
      </c>
      <c r="H9104" t="inlineStr">
        <is>
          <t>ID_gesamt</t>
        </is>
      </c>
      <c r="I9104" t="inlineStr">
        <is>
          <t>Sprache</t>
        </is>
      </c>
      <c r="J9104" t="inlineStr">
        <is>
          <t>Duplikat</t>
        </is>
      </c>
      <c r="K9104" t="inlineStr">
        <is>
          <t>Frage_Hash</t>
        </is>
      </c>
      <c r="L9104" t="inlineStr">
        <is>
          <t>Duplikat_Gruppe</t>
        </is>
      </c>
      <c r="M9104" t="inlineStr">
        <is>
          <t>Cluster_Duplikate</t>
        </is>
      </c>
      <c r="N9104" t="inlineStr">
        <is>
          <t>Cluster_Final</t>
        </is>
      </c>
    </row>
    <row r="9105">
      <c r="A9105" t="n">
        <v>122</v>
      </c>
      <c r="B9105" t="n">
        <v>2016</v>
      </c>
      <c r="C9105" t="n">
        <v>1835</v>
      </c>
      <c r="D9105" t="inlineStr">
        <is>
          <t>Die Energiepolitik des Kantons Aargau ortientiert sich an der Vision einer 2000-Watt-Gesellschaft. Soll sich der Kanton dafür stärker engagieren und verbindliche Massnahmen ergreifen?</t>
        </is>
      </c>
      <c r="E9105" t="inlineStr">
        <is>
          <t>Standard-4</t>
        </is>
      </c>
      <c r="F9105" t="n">
        <v>13</v>
      </c>
      <c r="G9105" t="inlineStr">
        <is>
          <t>Umweltschutz &amp; Landwirtschaft</t>
        </is>
      </c>
      <c r="H9105" t="inlineStr">
        <is>
          <t>Q04961</t>
        </is>
      </c>
      <c r="I9105" t="inlineStr">
        <is>
          <t>de</t>
        </is>
      </c>
      <c r="J9105" t="b">
        <v>1</v>
      </c>
      <c r="K9105" t="inlineStr">
        <is>
          <t>58a9c3a1c1535ca70d96f14ac35d4eb3</t>
        </is>
      </c>
      <c r="L9105" t="inlineStr">
        <is>
          <t>58a9c3a1c1535ca70d96f14ac35d4eb3</t>
        </is>
      </c>
      <c r="M9105" t="n">
        <v>847</v>
      </c>
      <c r="N9105" t="n">
        <v>847</v>
      </c>
    </row>
    <row r="9106">
      <c r="A9106" t="n">
        <v>122</v>
      </c>
      <c r="B9106" t="n">
        <v>2016</v>
      </c>
      <c r="C9106" t="n">
        <v>1835</v>
      </c>
      <c r="D9106" t="inlineStr">
        <is>
          <t>Die Energiepolitik des Kantons Aargau ortientiert sich an der Vision einer 2000-Watt-Gesellschaft. Soll sich der Kanton dafür stärker engagieren und verbindliche Massnahmen ergreifen?</t>
        </is>
      </c>
      <c r="E9106" t="inlineStr">
        <is>
          <t>Standard-4</t>
        </is>
      </c>
      <c r="F9106" t="n">
        <v>13</v>
      </c>
      <c r="G9106" t="inlineStr">
        <is>
          <t>Umweltschutz &amp; Landwirtschaft</t>
        </is>
      </c>
      <c r="H9106" t="inlineStr">
        <is>
          <t>Q06311</t>
        </is>
      </c>
      <c r="I9106" t="inlineStr">
        <is>
          <t>de</t>
        </is>
      </c>
      <c r="J9106" t="b">
        <v>1</v>
      </c>
      <c r="K9106" t="inlineStr">
        <is>
          <t>58a9c3a1c1535ca70d96f14ac35d4eb3</t>
        </is>
      </c>
      <c r="L9106" t="inlineStr">
        <is>
          <t>58a9c3a1c1535ca70d96f14ac35d4eb3</t>
        </is>
      </c>
      <c r="M9106" t="n">
        <v>847</v>
      </c>
      <c r="N9106" t="n">
        <v>847</v>
      </c>
    </row>
    <row r="9108">
      <c r="A9108" s="1">
        <f>== Cluster 846 – 2 Fragen – alle Fragen identisch ===</f>
        <v/>
      </c>
      <c r="B9108" s="1" t="n"/>
      <c r="C9108" s="1" t="n"/>
      <c r="D9108" s="1" t="n"/>
      <c r="E9108" s="1" t="n"/>
      <c r="F9108" s="1" t="n"/>
      <c r="G9108" s="1" t="n"/>
      <c r="H9108" s="1" t="n"/>
      <c r="I9108" s="1" t="n"/>
      <c r="J9108" s="1" t="n"/>
      <c r="K9108" s="1" t="n"/>
      <c r="L9108" s="1" t="n"/>
      <c r="M9108" s="1" t="n"/>
      <c r="N9108" s="1" t="n"/>
    </row>
    <row r="9109">
      <c r="A9109" t="inlineStr">
        <is>
          <t>ID_Wahl</t>
        </is>
      </c>
      <c r="B9109" t="inlineStr">
        <is>
          <t>Datum</t>
        </is>
      </c>
      <c r="C9109" t="inlineStr">
        <is>
          <t>Frage_ID</t>
        </is>
      </c>
      <c r="D9109" t="inlineStr">
        <is>
          <t>Frage_Text</t>
        </is>
      </c>
      <c r="E9109" t="inlineStr">
        <is>
          <t>Frage_Typ</t>
        </is>
      </c>
      <c r="F9109" t="inlineStr">
        <is>
          <t>Bereich_ID</t>
        </is>
      </c>
      <c r="G9109" t="inlineStr">
        <is>
          <t>Bereich</t>
        </is>
      </c>
      <c r="H9109" t="inlineStr">
        <is>
          <t>ID_gesamt</t>
        </is>
      </c>
      <c r="I9109" t="inlineStr">
        <is>
          <t>Sprache</t>
        </is>
      </c>
      <c r="J9109" t="inlineStr">
        <is>
          <t>Duplikat</t>
        </is>
      </c>
      <c r="K9109" t="inlineStr">
        <is>
          <t>Frage_Hash</t>
        </is>
      </c>
      <c r="L9109" t="inlineStr">
        <is>
          <t>Duplikat_Gruppe</t>
        </is>
      </c>
      <c r="M9109" t="inlineStr">
        <is>
          <t>Cluster_Duplikate</t>
        </is>
      </c>
      <c r="N9109" t="inlineStr">
        <is>
          <t>Cluster_Final</t>
        </is>
      </c>
    </row>
    <row r="9110">
      <c r="A9110" t="n">
        <v>122</v>
      </c>
      <c r="B9110" t="n">
        <v>2016</v>
      </c>
      <c r="C9110" t="n">
        <v>1807</v>
      </c>
      <c r="D9110" t="inlineStr">
        <is>
          <t>Eine kantonale Volksinitiative möchte eine finanzielle Unterstützung von Kindern aus Familien mit tiefem Einkommen bis zum Ende der obligatorischen Schulzeit einführen. Befürworten Sie diese Initiative?</t>
        </is>
      </c>
      <c r="E9110" t="inlineStr">
        <is>
          <t>Standard-4</t>
        </is>
      </c>
      <c r="F9110" t="n">
        <v>12</v>
      </c>
      <c r="G9110" t="inlineStr">
        <is>
          <t>Sozialstaat &amp; Familie</t>
        </is>
      </c>
      <c r="H9110" t="inlineStr">
        <is>
          <t>Q04959</t>
        </is>
      </c>
      <c r="I9110" t="inlineStr">
        <is>
          <t>de</t>
        </is>
      </c>
      <c r="J9110" t="b">
        <v>1</v>
      </c>
      <c r="K9110" t="inlineStr">
        <is>
          <t>5bb625cc1978e8d6fb666ca6f449629a</t>
        </is>
      </c>
      <c r="L9110" t="inlineStr">
        <is>
          <t>5bb625cc1978e8d6fb666ca6f449629a</t>
        </is>
      </c>
      <c r="M9110" t="n">
        <v>846</v>
      </c>
      <c r="N9110" t="n">
        <v>846</v>
      </c>
    </row>
    <row r="9111">
      <c r="A9111" t="n">
        <v>122</v>
      </c>
      <c r="B9111" t="n">
        <v>2016</v>
      </c>
      <c r="C9111" t="n">
        <v>1807</v>
      </c>
      <c r="D9111" t="inlineStr">
        <is>
          <t>Eine kantonale Volksinitiative möchte eine finanzielle Unterstützung von Kindern aus Familien mit tiefem Einkommen bis zum Ende der obligatorischen Schulzeit einführen. Befürworten Sie diese Initiative?</t>
        </is>
      </c>
      <c r="E9111" t="inlineStr">
        <is>
          <t>Standard-4</t>
        </is>
      </c>
      <c r="F9111" t="n">
        <v>12</v>
      </c>
      <c r="G9111" t="inlineStr">
        <is>
          <t>Sozialstaat &amp; Familie</t>
        </is>
      </c>
      <c r="H9111" t="inlineStr">
        <is>
          <t>Q06309</t>
        </is>
      </c>
      <c r="I9111" t="inlineStr">
        <is>
          <t>de</t>
        </is>
      </c>
      <c r="J9111" t="b">
        <v>1</v>
      </c>
      <c r="K9111" t="inlineStr">
        <is>
          <t>5bb625cc1978e8d6fb666ca6f449629a</t>
        </is>
      </c>
      <c r="L9111" t="inlineStr">
        <is>
          <t>5bb625cc1978e8d6fb666ca6f449629a</t>
        </is>
      </c>
      <c r="M9111" t="n">
        <v>846</v>
      </c>
      <c r="N9111" t="n">
        <v>846</v>
      </c>
    </row>
    <row r="9113">
      <c r="A9113" s="1">
        <f>== Cluster 845 – 2 Fragen – alle Fragen identisch ===</f>
        <v/>
      </c>
      <c r="B9113" s="1" t="n"/>
      <c r="C9113" s="1" t="n"/>
      <c r="D9113" s="1" t="n"/>
      <c r="E9113" s="1" t="n"/>
      <c r="F9113" s="1" t="n"/>
      <c r="G9113" s="1" t="n"/>
      <c r="H9113" s="1" t="n"/>
      <c r="I9113" s="1" t="n"/>
      <c r="J9113" s="1" t="n"/>
      <c r="K9113" s="1" t="n"/>
      <c r="L9113" s="1" t="n"/>
      <c r="M9113" s="1" t="n"/>
      <c r="N9113" s="1" t="n"/>
    </row>
    <row r="9114">
      <c r="A9114" t="inlineStr">
        <is>
          <t>ID_Wahl</t>
        </is>
      </c>
      <c r="B9114" t="inlineStr">
        <is>
          <t>Datum</t>
        </is>
      </c>
      <c r="C9114" t="inlineStr">
        <is>
          <t>Frage_ID</t>
        </is>
      </c>
      <c r="D9114" t="inlineStr">
        <is>
          <t>Frage_Text</t>
        </is>
      </c>
      <c r="E9114" t="inlineStr">
        <is>
          <t>Frage_Typ</t>
        </is>
      </c>
      <c r="F9114" t="inlineStr">
        <is>
          <t>Bereich_ID</t>
        </is>
      </c>
      <c r="G9114" t="inlineStr">
        <is>
          <t>Bereich</t>
        </is>
      </c>
      <c r="H9114" t="inlineStr">
        <is>
          <t>ID_gesamt</t>
        </is>
      </c>
      <c r="I9114" t="inlineStr">
        <is>
          <t>Sprache</t>
        </is>
      </c>
      <c r="J9114" t="inlineStr">
        <is>
          <t>Duplikat</t>
        </is>
      </c>
      <c r="K9114" t="inlineStr">
        <is>
          <t>Frage_Hash</t>
        </is>
      </c>
      <c r="L9114" t="inlineStr">
        <is>
          <t>Duplikat_Gruppe</t>
        </is>
      </c>
      <c r="M9114" t="inlineStr">
        <is>
          <t>Cluster_Duplikate</t>
        </is>
      </c>
      <c r="N9114" t="inlineStr">
        <is>
          <t>Cluster_Final</t>
        </is>
      </c>
    </row>
    <row r="9115">
      <c r="A9115" t="n">
        <v>122</v>
      </c>
      <c r="B9115" t="n">
        <v>2016</v>
      </c>
      <c r="C9115" t="n">
        <v>1808</v>
      </c>
      <c r="D9115" t="inlineStr">
        <is>
          <t>Das neue kantonale Rahmengesetz für familienergänzende Betreuungsstrukturen sieht vor, dass Gemeinden für ein bedarfsgerechtes Angebot an Strukturen zur Kinderbetreuung sorgen und sich an den Kosten beteiligen. Befürworten Sie diese Stossrichtung?</t>
        </is>
      </c>
      <c r="E9115" t="inlineStr">
        <is>
          <t>Standard-4</t>
        </is>
      </c>
      <c r="F9115" t="n">
        <v>12</v>
      </c>
      <c r="G9115" t="inlineStr">
        <is>
          <t>Sozialstaat &amp; Familie</t>
        </is>
      </c>
      <c r="H9115" t="inlineStr">
        <is>
          <t>Q04957</t>
        </is>
      </c>
      <c r="I9115" t="inlineStr">
        <is>
          <t>de</t>
        </is>
      </c>
      <c r="J9115" t="b">
        <v>1</v>
      </c>
      <c r="K9115" t="inlineStr">
        <is>
          <t>92ad5dccb452af0e9e1773571b8dcda3</t>
        </is>
      </c>
      <c r="L9115" t="inlineStr">
        <is>
          <t>92ad5dccb452af0e9e1773571b8dcda3</t>
        </is>
      </c>
      <c r="M9115" t="n">
        <v>845</v>
      </c>
      <c r="N9115" t="n">
        <v>845</v>
      </c>
    </row>
    <row r="9116">
      <c r="A9116" t="n">
        <v>122</v>
      </c>
      <c r="B9116" t="n">
        <v>2016</v>
      </c>
      <c r="C9116" t="n">
        <v>1808</v>
      </c>
      <c r="D9116" t="inlineStr">
        <is>
          <t>Das neue kantonale Rahmengesetz für familienergänzende Betreuungsstrukturen sieht vor, dass Gemeinden für ein bedarfsgerechtes Angebot an Strukturen zur Kinderbetreuung sorgen und sich an den Kosten beteiligen. Befürworten Sie diese Stossrichtung?</t>
        </is>
      </c>
      <c r="E9116" t="inlineStr">
        <is>
          <t>Standard-4</t>
        </is>
      </c>
      <c r="F9116" t="n">
        <v>12</v>
      </c>
      <c r="G9116" t="inlineStr">
        <is>
          <t>Sozialstaat &amp; Familie</t>
        </is>
      </c>
      <c r="H9116" t="inlineStr">
        <is>
          <t>Q06307</t>
        </is>
      </c>
      <c r="I9116" t="inlineStr">
        <is>
          <t>de</t>
        </is>
      </c>
      <c r="J9116" t="b">
        <v>1</v>
      </c>
      <c r="K9116" t="inlineStr">
        <is>
          <t>92ad5dccb452af0e9e1773571b8dcda3</t>
        </is>
      </c>
      <c r="L9116" t="inlineStr">
        <is>
          <t>92ad5dccb452af0e9e1773571b8dcda3</t>
        </is>
      </c>
      <c r="M9116" t="n">
        <v>845</v>
      </c>
      <c r="N9116" t="n">
        <v>845</v>
      </c>
    </row>
    <row r="9118">
      <c r="A9118" s="1">
        <f>== Cluster 843 – 2 Fragen – alle Fragen identisch ===</f>
        <v/>
      </c>
      <c r="B9118" s="1" t="n"/>
      <c r="C9118" s="1" t="n"/>
      <c r="D9118" s="1" t="n"/>
      <c r="E9118" s="1" t="n"/>
      <c r="F9118" s="1" t="n"/>
      <c r="G9118" s="1" t="n"/>
      <c r="H9118" s="1" t="n"/>
      <c r="I9118" s="1" t="n"/>
      <c r="J9118" s="1" t="n"/>
      <c r="K9118" s="1" t="n"/>
      <c r="L9118" s="1" t="n"/>
      <c r="M9118" s="1" t="n"/>
      <c r="N9118" s="1" t="n"/>
    </row>
    <row r="9119">
      <c r="A9119" t="inlineStr">
        <is>
          <t>ID_Wahl</t>
        </is>
      </c>
      <c r="B9119" t="inlineStr">
        <is>
          <t>Datum</t>
        </is>
      </c>
      <c r="C9119" t="inlineStr">
        <is>
          <t>Frage_ID</t>
        </is>
      </c>
      <c r="D9119" t="inlineStr">
        <is>
          <t>Frage_Text</t>
        </is>
      </c>
      <c r="E9119" t="inlineStr">
        <is>
          <t>Frage_Typ</t>
        </is>
      </c>
      <c r="F9119" t="inlineStr">
        <is>
          <t>Bereich_ID</t>
        </is>
      </c>
      <c r="G9119" t="inlineStr">
        <is>
          <t>Bereich</t>
        </is>
      </c>
      <c r="H9119" t="inlineStr">
        <is>
          <t>ID_gesamt</t>
        </is>
      </c>
      <c r="I9119" t="inlineStr">
        <is>
          <t>Sprache</t>
        </is>
      </c>
      <c r="J9119" t="inlineStr">
        <is>
          <t>Duplikat</t>
        </is>
      </c>
      <c r="K9119" t="inlineStr">
        <is>
          <t>Frage_Hash</t>
        </is>
      </c>
      <c r="L9119" t="inlineStr">
        <is>
          <t>Duplikat_Gruppe</t>
        </is>
      </c>
      <c r="M9119" t="inlineStr">
        <is>
          <t>Cluster_Duplikate</t>
        </is>
      </c>
      <c r="N9119" t="inlineStr">
        <is>
          <t>Cluster_Final</t>
        </is>
      </c>
    </row>
    <row r="9120">
      <c r="A9120" t="n">
        <v>122</v>
      </c>
      <c r="B9120" t="n">
        <v>2016</v>
      </c>
      <c r="C9120" t="n">
        <v>1838</v>
      </c>
      <c r="D9120" t="inlineStr">
        <is>
          <t>Befürworten Sie die Senkung des Stimmrechtsalters auf 16, wie es die Volksinitiative "Stimmrechtsalter 16" verlangt?</t>
        </is>
      </c>
      <c r="E9120" t="inlineStr">
        <is>
          <t>Standard-4</t>
        </is>
      </c>
      <c r="F9120" t="n">
        <v>10</v>
      </c>
      <c r="G9120" t="inlineStr">
        <is>
          <t>Politisches System</t>
        </is>
      </c>
      <c r="H9120" t="inlineStr">
        <is>
          <t>Q04953</t>
        </is>
      </c>
      <c r="I9120" t="inlineStr">
        <is>
          <t>de</t>
        </is>
      </c>
      <c r="J9120" t="b">
        <v>1</v>
      </c>
      <c r="K9120" t="inlineStr">
        <is>
          <t>a393f17ffe089bb2f7d7192f27e04c5e</t>
        </is>
      </c>
      <c r="L9120" t="inlineStr">
        <is>
          <t>a393f17ffe089bb2f7d7192f27e04c5e</t>
        </is>
      </c>
      <c r="M9120" t="n">
        <v>843</v>
      </c>
      <c r="N9120" t="n">
        <v>843</v>
      </c>
    </row>
    <row r="9121">
      <c r="A9121" t="n">
        <v>122</v>
      </c>
      <c r="B9121" t="n">
        <v>2016</v>
      </c>
      <c r="C9121" t="n">
        <v>1838</v>
      </c>
      <c r="D9121" t="inlineStr">
        <is>
          <t>Befürworten Sie die Senkung des Stimmrechtsalters auf 16, wie es die Volksinitiative "Stimmrechtsalter 16" verlangt?</t>
        </is>
      </c>
      <c r="E9121" t="inlineStr">
        <is>
          <t>Standard-4</t>
        </is>
      </c>
      <c r="F9121" t="n">
        <v>10</v>
      </c>
      <c r="G9121" t="inlineStr">
        <is>
          <t>Politisches System</t>
        </is>
      </c>
      <c r="H9121" t="inlineStr">
        <is>
          <t>Q06303</t>
        </is>
      </c>
      <c r="I9121" t="inlineStr">
        <is>
          <t>de</t>
        </is>
      </c>
      <c r="J9121" t="b">
        <v>1</v>
      </c>
      <c r="K9121" t="inlineStr">
        <is>
          <t>a393f17ffe089bb2f7d7192f27e04c5e</t>
        </is>
      </c>
      <c r="L9121" t="inlineStr">
        <is>
          <t>a393f17ffe089bb2f7d7192f27e04c5e</t>
        </is>
      </c>
      <c r="M9121" t="n">
        <v>843</v>
      </c>
      <c r="N9121" t="n">
        <v>843</v>
      </c>
    </row>
    <row r="9123">
      <c r="A9123" s="1">
        <f>== Cluster 842 – 2 Fragen – alle Fragen identisch ===</f>
        <v/>
      </c>
      <c r="B9123" s="1" t="n"/>
      <c r="C9123" s="1" t="n"/>
      <c r="D9123" s="1" t="n"/>
      <c r="E9123" s="1" t="n"/>
      <c r="F9123" s="1" t="n"/>
      <c r="G9123" s="1" t="n"/>
      <c r="H9123" s="1" t="n"/>
      <c r="I9123" s="1" t="n"/>
      <c r="J9123" s="1" t="n"/>
      <c r="K9123" s="1" t="n"/>
      <c r="L9123" s="1" t="n"/>
      <c r="M9123" s="1" t="n"/>
      <c r="N9123" s="1" t="n"/>
    </row>
    <row r="9124">
      <c r="A9124" t="inlineStr">
        <is>
          <t>ID_Wahl</t>
        </is>
      </c>
      <c r="B9124" t="inlineStr">
        <is>
          <t>Datum</t>
        </is>
      </c>
      <c r="C9124" t="inlineStr">
        <is>
          <t>Frage_ID</t>
        </is>
      </c>
      <c r="D9124" t="inlineStr">
        <is>
          <t>Frage_Text</t>
        </is>
      </c>
      <c r="E9124" t="inlineStr">
        <is>
          <t>Frage_Typ</t>
        </is>
      </c>
      <c r="F9124" t="inlineStr">
        <is>
          <t>Bereich_ID</t>
        </is>
      </c>
      <c r="G9124" t="inlineStr">
        <is>
          <t>Bereich</t>
        </is>
      </c>
      <c r="H9124" t="inlineStr">
        <is>
          <t>ID_gesamt</t>
        </is>
      </c>
      <c r="I9124" t="inlineStr">
        <is>
          <t>Sprache</t>
        </is>
      </c>
      <c r="J9124" t="inlineStr">
        <is>
          <t>Duplikat</t>
        </is>
      </c>
      <c r="K9124" t="inlineStr">
        <is>
          <t>Frage_Hash</t>
        </is>
      </c>
      <c r="L9124" t="inlineStr">
        <is>
          <t>Duplikat_Gruppe</t>
        </is>
      </c>
      <c r="M9124" t="inlineStr">
        <is>
          <t>Cluster_Duplikate</t>
        </is>
      </c>
      <c r="N9124" t="inlineStr">
        <is>
          <t>Cluster_Final</t>
        </is>
      </c>
    </row>
    <row r="9125">
      <c r="A9125" t="n">
        <v>122</v>
      </c>
      <c r="B9125" t="n">
        <v>2016</v>
      </c>
      <c r="C9125" t="n">
        <v>1839</v>
      </c>
      <c r="D9125" t="inlineStr">
        <is>
          <t>Soll der Kanton Gemeindefusionen finanziell stärker fördern?</t>
        </is>
      </c>
      <c r="E9125" t="inlineStr">
        <is>
          <t>Standard-4</t>
        </is>
      </c>
      <c r="F9125" t="n">
        <v>10</v>
      </c>
      <c r="G9125" t="inlineStr">
        <is>
          <t>Politisches System</t>
        </is>
      </c>
      <c r="H9125" t="inlineStr">
        <is>
          <t>Q04952</t>
        </is>
      </c>
      <c r="I9125" t="inlineStr">
        <is>
          <t>de</t>
        </is>
      </c>
      <c r="J9125" t="b">
        <v>1</v>
      </c>
      <c r="K9125" t="inlineStr">
        <is>
          <t>d050b89aaf2e521eebc1e0548f1ff097</t>
        </is>
      </c>
      <c r="L9125" t="inlineStr">
        <is>
          <t>d050b89aaf2e521eebc1e0548f1ff097</t>
        </is>
      </c>
      <c r="M9125" t="n">
        <v>842</v>
      </c>
      <c r="N9125" t="n">
        <v>842</v>
      </c>
    </row>
    <row r="9126">
      <c r="A9126" t="n">
        <v>122</v>
      </c>
      <c r="B9126" t="n">
        <v>2016</v>
      </c>
      <c r="C9126" t="n">
        <v>1839</v>
      </c>
      <c r="D9126" t="inlineStr">
        <is>
          <t>Soll der Kanton Gemeindefusionen finanziell stärker fördern?</t>
        </is>
      </c>
      <c r="E9126" t="inlineStr">
        <is>
          <t>Standard-4</t>
        </is>
      </c>
      <c r="F9126" t="n">
        <v>10</v>
      </c>
      <c r="G9126" t="inlineStr">
        <is>
          <t>Politisches System</t>
        </is>
      </c>
      <c r="H9126" t="inlineStr">
        <is>
          <t>Q06302</t>
        </is>
      </c>
      <c r="I9126" t="inlineStr">
        <is>
          <t>de</t>
        </is>
      </c>
      <c r="J9126" t="b">
        <v>1</v>
      </c>
      <c r="K9126" t="inlineStr">
        <is>
          <t>d050b89aaf2e521eebc1e0548f1ff097</t>
        </is>
      </c>
      <c r="L9126" t="inlineStr">
        <is>
          <t>d050b89aaf2e521eebc1e0548f1ff097</t>
        </is>
      </c>
      <c r="M9126" t="n">
        <v>842</v>
      </c>
      <c r="N9126" t="n">
        <v>842</v>
      </c>
    </row>
    <row r="9128">
      <c r="A9128" s="1">
        <f>== Cluster 841 – 2 Fragen – alle Fragen identisch ===</f>
        <v/>
      </c>
      <c r="B9128" s="1" t="n"/>
      <c r="C9128" s="1" t="n"/>
      <c r="D9128" s="1" t="n"/>
      <c r="E9128" s="1" t="n"/>
      <c r="F9128" s="1" t="n"/>
      <c r="G9128" s="1" t="n"/>
      <c r="H9128" s="1" t="n"/>
      <c r="I9128" s="1" t="n"/>
      <c r="J9128" s="1" t="n"/>
      <c r="K9128" s="1" t="n"/>
      <c r="L9128" s="1" t="n"/>
      <c r="M9128" s="1" t="n"/>
      <c r="N9128" s="1" t="n"/>
    </row>
    <row r="9129">
      <c r="A9129" t="inlineStr">
        <is>
          <t>ID_Wahl</t>
        </is>
      </c>
      <c r="B9129" t="inlineStr">
        <is>
          <t>Datum</t>
        </is>
      </c>
      <c r="C9129" t="inlineStr">
        <is>
          <t>Frage_ID</t>
        </is>
      </c>
      <c r="D9129" t="inlineStr">
        <is>
          <t>Frage_Text</t>
        </is>
      </c>
      <c r="E9129" t="inlineStr">
        <is>
          <t>Frage_Typ</t>
        </is>
      </c>
      <c r="F9129" t="inlineStr">
        <is>
          <t>Bereich_ID</t>
        </is>
      </c>
      <c r="G9129" t="inlineStr">
        <is>
          <t>Bereich</t>
        </is>
      </c>
      <c r="H9129" t="inlineStr">
        <is>
          <t>ID_gesamt</t>
        </is>
      </c>
      <c r="I9129" t="inlineStr">
        <is>
          <t>Sprache</t>
        </is>
      </c>
      <c r="J9129" t="inlineStr">
        <is>
          <t>Duplikat</t>
        </is>
      </c>
      <c r="K9129" t="inlineStr">
        <is>
          <t>Frage_Hash</t>
        </is>
      </c>
      <c r="L9129" t="inlineStr">
        <is>
          <t>Duplikat_Gruppe</t>
        </is>
      </c>
      <c r="M9129" t="inlineStr">
        <is>
          <t>Cluster_Duplikate</t>
        </is>
      </c>
      <c r="N9129" t="inlineStr">
        <is>
          <t>Cluster_Final</t>
        </is>
      </c>
    </row>
    <row r="9130">
      <c r="A9130" t="n">
        <v>122</v>
      </c>
      <c r="B9130" t="n">
        <v>2016</v>
      </c>
      <c r="C9130" t="n">
        <v>1810</v>
      </c>
      <c r="D9130" t="inlineStr">
        <is>
          <t>Eine kantonale Volksinitiative möchte Staatskunde als eigenständiges Fach in den Lehrplan aufnehmen. Unterstützen Sie dieses Anliegen?</t>
        </is>
      </c>
      <c r="E9130" t="inlineStr">
        <is>
          <t>Standard-4</t>
        </is>
      </c>
      <c r="F9130" t="n">
        <v>10</v>
      </c>
      <c r="G9130" t="inlineStr">
        <is>
          <t>Politisches System</t>
        </is>
      </c>
      <c r="H9130" t="inlineStr">
        <is>
          <t>Q04951</t>
        </is>
      </c>
      <c r="I9130" t="inlineStr">
        <is>
          <t>de</t>
        </is>
      </c>
      <c r="J9130" t="b">
        <v>1</v>
      </c>
      <c r="K9130" t="inlineStr">
        <is>
          <t>828c64ac3db1e3bb44c34bd40e2bdef9</t>
        </is>
      </c>
      <c r="L9130" t="inlineStr">
        <is>
          <t>828c64ac3db1e3bb44c34bd40e2bdef9</t>
        </is>
      </c>
      <c r="M9130" t="n">
        <v>841</v>
      </c>
      <c r="N9130" t="n">
        <v>841</v>
      </c>
    </row>
    <row r="9131">
      <c r="A9131" t="n">
        <v>122</v>
      </c>
      <c r="B9131" t="n">
        <v>2016</v>
      </c>
      <c r="C9131" t="n">
        <v>1810</v>
      </c>
      <c r="D9131" t="inlineStr">
        <is>
          <t>Eine kantonale Volksinitiative möchte Staatskunde als eigenständiges Fach in den Lehrplan aufnehmen. Unterstützen Sie dieses Anliegen?</t>
        </is>
      </c>
      <c r="E9131" t="inlineStr">
        <is>
          <t>Standard-4</t>
        </is>
      </c>
      <c r="F9131" t="n">
        <v>10</v>
      </c>
      <c r="G9131" t="inlineStr">
        <is>
          <t>Politisches System</t>
        </is>
      </c>
      <c r="H9131" t="inlineStr">
        <is>
          <t>Q06301</t>
        </is>
      </c>
      <c r="I9131" t="inlineStr">
        <is>
          <t>de</t>
        </is>
      </c>
      <c r="J9131" t="b">
        <v>1</v>
      </c>
      <c r="K9131" t="inlineStr">
        <is>
          <t>828c64ac3db1e3bb44c34bd40e2bdef9</t>
        </is>
      </c>
      <c r="L9131" t="inlineStr">
        <is>
          <t>828c64ac3db1e3bb44c34bd40e2bdef9</t>
        </is>
      </c>
      <c r="M9131" t="n">
        <v>841</v>
      </c>
      <c r="N9131" t="n">
        <v>841</v>
      </c>
    </row>
    <row r="9133">
      <c r="A9133" s="1">
        <f>== Cluster 839 – 2 Fragen – alle Fragen identisch ===</f>
        <v/>
      </c>
      <c r="B9133" s="1" t="n"/>
      <c r="C9133" s="1" t="n"/>
      <c r="D9133" s="1" t="n"/>
      <c r="E9133" s="1" t="n"/>
      <c r="F9133" s="1" t="n"/>
      <c r="G9133" s="1" t="n"/>
      <c r="H9133" s="1" t="n"/>
      <c r="I9133" s="1" t="n"/>
      <c r="J9133" s="1" t="n"/>
      <c r="K9133" s="1" t="n"/>
      <c r="L9133" s="1" t="n"/>
      <c r="M9133" s="1" t="n"/>
      <c r="N9133" s="1" t="n"/>
    </row>
    <row r="9134">
      <c r="A9134" t="inlineStr">
        <is>
          <t>ID_Wahl</t>
        </is>
      </c>
      <c r="B9134" t="inlineStr">
        <is>
          <t>Datum</t>
        </is>
      </c>
      <c r="C9134" t="inlineStr">
        <is>
          <t>Frage_ID</t>
        </is>
      </c>
      <c r="D9134" t="inlineStr">
        <is>
          <t>Frage_Text</t>
        </is>
      </c>
      <c r="E9134" t="inlineStr">
        <is>
          <t>Frage_Typ</t>
        </is>
      </c>
      <c r="F9134" t="inlineStr">
        <is>
          <t>Bereich_ID</t>
        </is>
      </c>
      <c r="G9134" t="inlineStr">
        <is>
          <t>Bereich</t>
        </is>
      </c>
      <c r="H9134" t="inlineStr">
        <is>
          <t>ID_gesamt</t>
        </is>
      </c>
      <c r="I9134" t="inlineStr">
        <is>
          <t>Sprache</t>
        </is>
      </c>
      <c r="J9134" t="inlineStr">
        <is>
          <t>Duplikat</t>
        </is>
      </c>
      <c r="K9134" t="inlineStr">
        <is>
          <t>Frage_Hash</t>
        </is>
      </c>
      <c r="L9134" t="inlineStr">
        <is>
          <t>Duplikat_Gruppe</t>
        </is>
      </c>
      <c r="M9134" t="inlineStr">
        <is>
          <t>Cluster_Duplikate</t>
        </is>
      </c>
      <c r="N9134" t="inlineStr">
        <is>
          <t>Cluster_Final</t>
        </is>
      </c>
    </row>
    <row r="9135">
      <c r="A9135" t="n">
        <v>122</v>
      </c>
      <c r="B9135" t="n">
        <v>2016</v>
      </c>
      <c r="C9135" t="n">
        <v>1814</v>
      </c>
      <c r="D9135" t="inlineStr">
        <is>
          <t>Sollen die Anforderungen bei Einbürgerungen erhöht werden (z.B. Deutschkenntnisse, gesellschaftliche Integration)?</t>
        </is>
      </c>
      <c r="E9135" t="inlineStr">
        <is>
          <t>Standard-4</t>
        </is>
      </c>
      <c r="F9135" t="n">
        <v>9</v>
      </c>
      <c r="G9135" t="inlineStr">
        <is>
          <t>Migration &amp; Integration</t>
        </is>
      </c>
      <c r="H9135" t="inlineStr">
        <is>
          <t>Q04948</t>
        </is>
      </c>
      <c r="I9135" t="inlineStr">
        <is>
          <t>de</t>
        </is>
      </c>
      <c r="J9135" t="b">
        <v>1</v>
      </c>
      <c r="K9135" t="inlineStr">
        <is>
          <t>319719e7f19cfdd5126ff82bf1bd0ed5</t>
        </is>
      </c>
      <c r="L9135" t="inlineStr">
        <is>
          <t>319719e7f19cfdd5126ff82bf1bd0ed5</t>
        </is>
      </c>
      <c r="M9135" t="n">
        <v>839</v>
      </c>
      <c r="N9135" t="n">
        <v>839</v>
      </c>
    </row>
    <row r="9136">
      <c r="A9136" t="n">
        <v>122</v>
      </c>
      <c r="B9136" t="n">
        <v>2016</v>
      </c>
      <c r="C9136" t="n">
        <v>1814</v>
      </c>
      <c r="D9136" t="inlineStr">
        <is>
          <t>Sollen die Anforderungen bei Einbürgerungen erhöht werden (z.B. Deutschkenntnisse, gesellschaftliche Integration)?</t>
        </is>
      </c>
      <c r="E9136" t="inlineStr">
        <is>
          <t>Standard-4</t>
        </is>
      </c>
      <c r="F9136" t="n">
        <v>9</v>
      </c>
      <c r="G9136" t="inlineStr">
        <is>
          <t>Migration &amp; Integration</t>
        </is>
      </c>
      <c r="H9136" t="inlineStr">
        <is>
          <t>Q06298</t>
        </is>
      </c>
      <c r="I9136" t="inlineStr">
        <is>
          <t>de</t>
        </is>
      </c>
      <c r="J9136" t="b">
        <v>1</v>
      </c>
      <c r="K9136" t="inlineStr">
        <is>
          <t>319719e7f19cfdd5126ff82bf1bd0ed5</t>
        </is>
      </c>
      <c r="L9136" t="inlineStr">
        <is>
          <t>319719e7f19cfdd5126ff82bf1bd0ed5</t>
        </is>
      </c>
      <c r="M9136" t="n">
        <v>839</v>
      </c>
      <c r="N9136" t="n">
        <v>839</v>
      </c>
    </row>
    <row r="9138">
      <c r="A9138" s="1">
        <f>== Cluster 838 – 2 Fragen – alle Fragen identisch ===</f>
        <v/>
      </c>
      <c r="B9138" s="1" t="n"/>
      <c r="C9138" s="1" t="n"/>
      <c r="D9138" s="1" t="n"/>
      <c r="E9138" s="1" t="n"/>
      <c r="F9138" s="1" t="n"/>
      <c r="G9138" s="1" t="n"/>
      <c r="H9138" s="1" t="n"/>
      <c r="I9138" s="1" t="n"/>
      <c r="J9138" s="1" t="n"/>
      <c r="K9138" s="1" t="n"/>
      <c r="L9138" s="1" t="n"/>
      <c r="M9138" s="1" t="n"/>
      <c r="N9138" s="1" t="n"/>
    </row>
    <row r="9139">
      <c r="A9139" t="inlineStr">
        <is>
          <t>ID_Wahl</t>
        </is>
      </c>
      <c r="B9139" t="inlineStr">
        <is>
          <t>Datum</t>
        </is>
      </c>
      <c r="C9139" t="inlineStr">
        <is>
          <t>Frage_ID</t>
        </is>
      </c>
      <c r="D9139" t="inlineStr">
        <is>
          <t>Frage_Text</t>
        </is>
      </c>
      <c r="E9139" t="inlineStr">
        <is>
          <t>Frage_Typ</t>
        </is>
      </c>
      <c r="F9139" t="inlineStr">
        <is>
          <t>Bereich_ID</t>
        </is>
      </c>
      <c r="G9139" t="inlineStr">
        <is>
          <t>Bereich</t>
        </is>
      </c>
      <c r="H9139" t="inlineStr">
        <is>
          <t>ID_gesamt</t>
        </is>
      </c>
      <c r="I9139" t="inlineStr">
        <is>
          <t>Sprache</t>
        </is>
      </c>
      <c r="J9139" t="inlineStr">
        <is>
          <t>Duplikat</t>
        </is>
      </c>
      <c r="K9139" t="inlineStr">
        <is>
          <t>Frage_Hash</t>
        </is>
      </c>
      <c r="L9139" t="inlineStr">
        <is>
          <t>Duplikat_Gruppe</t>
        </is>
      </c>
      <c r="M9139" t="inlineStr">
        <is>
          <t>Cluster_Duplikate</t>
        </is>
      </c>
      <c r="N9139" t="inlineStr">
        <is>
          <t>Cluster_Final</t>
        </is>
      </c>
    </row>
    <row r="9140">
      <c r="A9140" t="n">
        <v>122</v>
      </c>
      <c r="B9140" t="n">
        <v>2016</v>
      </c>
      <c r="C9140" t="n">
        <v>1816</v>
      </c>
      <c r="D9140" t="inlineStr">
        <is>
          <t>Aargauer Gemeinden können die Unterbringung von Asylsuchende durch die Entrichtung einer Ersatzabgabe umgehen. Befürworten Sie diese Praxis?</t>
        </is>
      </c>
      <c r="E9140" t="inlineStr">
        <is>
          <t>Standard-4</t>
        </is>
      </c>
      <c r="F9140" t="n">
        <v>9</v>
      </c>
      <c r="G9140" t="inlineStr">
        <is>
          <t>Migration &amp; Integration</t>
        </is>
      </c>
      <c r="H9140" t="inlineStr">
        <is>
          <t>Q04945</t>
        </is>
      </c>
      <c r="I9140" t="inlineStr">
        <is>
          <t>de</t>
        </is>
      </c>
      <c r="J9140" t="b">
        <v>1</v>
      </c>
      <c r="K9140" t="inlineStr">
        <is>
          <t>09ed74dc998e1f7af6dfafc0b433371b</t>
        </is>
      </c>
      <c r="L9140" t="inlineStr">
        <is>
          <t>09ed74dc998e1f7af6dfafc0b433371b</t>
        </is>
      </c>
      <c r="M9140" t="n">
        <v>838</v>
      </c>
      <c r="N9140" t="n">
        <v>838</v>
      </c>
    </row>
    <row r="9141">
      <c r="A9141" t="n">
        <v>122</v>
      </c>
      <c r="B9141" t="n">
        <v>2016</v>
      </c>
      <c r="C9141" t="n">
        <v>1816</v>
      </c>
      <c r="D9141" t="inlineStr">
        <is>
          <t>Aargauer Gemeinden können die Unterbringung von Asylsuchende durch die Entrichtung einer Ersatzabgabe umgehen. Befürworten Sie diese Praxis?</t>
        </is>
      </c>
      <c r="E9141" t="inlineStr">
        <is>
          <t>Standard-4</t>
        </is>
      </c>
      <c r="F9141" t="n">
        <v>9</v>
      </c>
      <c r="G9141" t="inlineStr">
        <is>
          <t>Migration &amp; Integration</t>
        </is>
      </c>
      <c r="H9141" t="inlineStr">
        <is>
          <t>Q06295</t>
        </is>
      </c>
      <c r="I9141" t="inlineStr">
        <is>
          <t>de</t>
        </is>
      </c>
      <c r="J9141" t="b">
        <v>1</v>
      </c>
      <c r="K9141" t="inlineStr">
        <is>
          <t>09ed74dc998e1f7af6dfafc0b433371b</t>
        </is>
      </c>
      <c r="L9141" t="inlineStr">
        <is>
          <t>09ed74dc998e1f7af6dfafc0b433371b</t>
        </is>
      </c>
      <c r="M9141" t="n">
        <v>838</v>
      </c>
      <c r="N9141" t="n">
        <v>838</v>
      </c>
    </row>
    <row r="9143">
      <c r="A9143" s="1">
        <f>== Cluster 837 – 2 Fragen – alle Fragen identisch ===</f>
        <v/>
      </c>
      <c r="B9143" s="1" t="n"/>
      <c r="C9143" s="1" t="n"/>
      <c r="D9143" s="1" t="n"/>
      <c r="E9143" s="1" t="n"/>
      <c r="F9143" s="1" t="n"/>
      <c r="G9143" s="1" t="n"/>
      <c r="H9143" s="1" t="n"/>
      <c r="I9143" s="1" t="n"/>
      <c r="J9143" s="1" t="n"/>
      <c r="K9143" s="1" t="n"/>
      <c r="L9143" s="1" t="n"/>
      <c r="M9143" s="1" t="n"/>
      <c r="N9143" s="1" t="n"/>
    </row>
    <row r="9144">
      <c r="A9144" t="inlineStr">
        <is>
          <t>ID_Wahl</t>
        </is>
      </c>
      <c r="B9144" t="inlineStr">
        <is>
          <t>Datum</t>
        </is>
      </c>
      <c r="C9144" t="inlineStr">
        <is>
          <t>Frage_ID</t>
        </is>
      </c>
      <c r="D9144" t="inlineStr">
        <is>
          <t>Frage_Text</t>
        </is>
      </c>
      <c r="E9144" t="inlineStr">
        <is>
          <t>Frage_Typ</t>
        </is>
      </c>
      <c r="F9144" t="inlineStr">
        <is>
          <t>Bereich_ID</t>
        </is>
      </c>
      <c r="G9144" t="inlineStr">
        <is>
          <t>Bereich</t>
        </is>
      </c>
      <c r="H9144" t="inlineStr">
        <is>
          <t>ID_gesamt</t>
        </is>
      </c>
      <c r="I9144" t="inlineStr">
        <is>
          <t>Sprache</t>
        </is>
      </c>
      <c r="J9144" t="inlineStr">
        <is>
          <t>Duplikat</t>
        </is>
      </c>
      <c r="K9144" t="inlineStr">
        <is>
          <t>Frage_Hash</t>
        </is>
      </c>
      <c r="L9144" t="inlineStr">
        <is>
          <t>Duplikat_Gruppe</t>
        </is>
      </c>
      <c r="M9144" t="inlineStr">
        <is>
          <t>Cluster_Duplikate</t>
        </is>
      </c>
      <c r="N9144" t="inlineStr">
        <is>
          <t>Cluster_Final</t>
        </is>
      </c>
    </row>
    <row r="9145">
      <c r="A9145" t="n">
        <v>122</v>
      </c>
      <c r="B9145" t="n">
        <v>2016</v>
      </c>
      <c r="C9145" t="n">
        <v>1817</v>
      </c>
      <c r="D9145" t="inlineStr">
        <is>
          <t>Derzeit sind im Kanton Aargau die evangelisch-reformierte, katholische und christ-katholische Kirche als Landeskirche staatlich anerkannt. Sollten auch islamische Religionsgemeinschaften staatlich anerkannt werden?</t>
        </is>
      </c>
      <c r="E9145" t="inlineStr">
        <is>
          <t>Standard-4</t>
        </is>
      </c>
      <c r="F9145" t="n">
        <v>8</v>
      </c>
      <c r="G9145" t="inlineStr">
        <is>
          <t>Kultur, Sport &amp; Medien</t>
        </is>
      </c>
      <c r="H9145" t="inlineStr">
        <is>
          <t>Q04942</t>
        </is>
      </c>
      <c r="I9145" t="inlineStr">
        <is>
          <t>de</t>
        </is>
      </c>
      <c r="J9145" t="b">
        <v>1</v>
      </c>
      <c r="K9145" t="inlineStr">
        <is>
          <t>b8b7ae4df6de60bd806ac4d716f1912e</t>
        </is>
      </c>
      <c r="L9145" t="inlineStr">
        <is>
          <t>b8b7ae4df6de60bd806ac4d716f1912e</t>
        </is>
      </c>
      <c r="M9145" t="n">
        <v>837</v>
      </c>
      <c r="N9145" t="n">
        <v>837</v>
      </c>
    </row>
    <row r="9146">
      <c r="A9146" t="n">
        <v>122</v>
      </c>
      <c r="B9146" t="n">
        <v>2016</v>
      </c>
      <c r="C9146" t="n">
        <v>1817</v>
      </c>
      <c r="D9146" t="inlineStr">
        <is>
          <t>Derzeit sind im Kanton Aargau die evangelisch-reformierte, katholische und christ-katholische Kirche als Landeskirche staatlich anerkannt. Sollten auch islamische Religionsgemeinschaften staatlich anerkannt werden?</t>
        </is>
      </c>
      <c r="E9146" t="inlineStr">
        <is>
          <t>Standard-4</t>
        </is>
      </c>
      <c r="F9146" t="n">
        <v>8</v>
      </c>
      <c r="G9146" t="inlineStr">
        <is>
          <t>Kultur, Sport &amp; Medien</t>
        </is>
      </c>
      <c r="H9146" t="inlineStr">
        <is>
          <t>Q06292</t>
        </is>
      </c>
      <c r="I9146" t="inlineStr">
        <is>
          <t>de</t>
        </is>
      </c>
      <c r="J9146" t="b">
        <v>1</v>
      </c>
      <c r="K9146" t="inlineStr">
        <is>
          <t>b8b7ae4df6de60bd806ac4d716f1912e</t>
        </is>
      </c>
      <c r="L9146" t="inlineStr">
        <is>
          <t>b8b7ae4df6de60bd806ac4d716f1912e</t>
        </is>
      </c>
      <c r="M9146" t="n">
        <v>837</v>
      </c>
      <c r="N9146" t="n">
        <v>837</v>
      </c>
    </row>
    <row r="9148">
      <c r="A9148" s="1">
        <f>== Cluster 836 – 2 Fragen – alle Fragen identisch ===</f>
        <v/>
      </c>
      <c r="B9148" s="1" t="n"/>
      <c r="C9148" s="1" t="n"/>
      <c r="D9148" s="1" t="n"/>
      <c r="E9148" s="1" t="n"/>
      <c r="F9148" s="1" t="n"/>
      <c r="G9148" s="1" t="n"/>
      <c r="H9148" s="1" t="n"/>
      <c r="I9148" s="1" t="n"/>
      <c r="J9148" s="1" t="n"/>
      <c r="K9148" s="1" t="n"/>
      <c r="L9148" s="1" t="n"/>
      <c r="M9148" s="1" t="n"/>
      <c r="N9148" s="1" t="n"/>
    </row>
    <row r="9149">
      <c r="A9149" t="inlineStr">
        <is>
          <t>ID_Wahl</t>
        </is>
      </c>
      <c r="B9149" t="inlineStr">
        <is>
          <t>Datum</t>
        </is>
      </c>
      <c r="C9149" t="inlineStr">
        <is>
          <t>Frage_ID</t>
        </is>
      </c>
      <c r="D9149" t="inlineStr">
        <is>
          <t>Frage_Text</t>
        </is>
      </c>
      <c r="E9149" t="inlineStr">
        <is>
          <t>Frage_Typ</t>
        </is>
      </c>
      <c r="F9149" t="inlineStr">
        <is>
          <t>Bereich_ID</t>
        </is>
      </c>
      <c r="G9149" t="inlineStr">
        <is>
          <t>Bereich</t>
        </is>
      </c>
      <c r="H9149" t="inlineStr">
        <is>
          <t>ID_gesamt</t>
        </is>
      </c>
      <c r="I9149" t="inlineStr">
        <is>
          <t>Sprache</t>
        </is>
      </c>
      <c r="J9149" t="inlineStr">
        <is>
          <t>Duplikat</t>
        </is>
      </c>
      <c r="K9149" t="inlineStr">
        <is>
          <t>Frage_Hash</t>
        </is>
      </c>
      <c r="L9149" t="inlineStr">
        <is>
          <t>Duplikat_Gruppe</t>
        </is>
      </c>
      <c r="M9149" t="inlineStr">
        <is>
          <t>Cluster_Duplikate</t>
        </is>
      </c>
      <c r="N9149" t="inlineStr">
        <is>
          <t>Cluster_Final</t>
        </is>
      </c>
    </row>
    <row r="9150">
      <c r="A9150" t="n">
        <v>122</v>
      </c>
      <c r="B9150" t="n">
        <v>2016</v>
      </c>
      <c r="C9150" t="n">
        <v>1840</v>
      </c>
      <c r="D9150" t="inlineStr">
        <is>
          <t>Befürworten Sie die Einführung von Bussen für das Wegwerfen von Abfall im öffentlichen Raum ("Littering")?</t>
        </is>
      </c>
      <c r="E9150" t="inlineStr">
        <is>
          <t>Standard-4</t>
        </is>
      </c>
      <c r="F9150" t="n">
        <v>7</v>
      </c>
      <c r="G9150" t="inlineStr">
        <is>
          <t>Justiz, Armee &amp; Polizei</t>
        </is>
      </c>
      <c r="H9150" t="inlineStr">
        <is>
          <t>Q04941</t>
        </is>
      </c>
      <c r="I9150" t="inlineStr">
        <is>
          <t>de</t>
        </is>
      </c>
      <c r="J9150" t="b">
        <v>1</v>
      </c>
      <c r="K9150" t="inlineStr">
        <is>
          <t>1251b86ed90b9fa847d0e960afd53281</t>
        </is>
      </c>
      <c r="L9150" t="inlineStr">
        <is>
          <t>1251b86ed90b9fa847d0e960afd53281</t>
        </is>
      </c>
      <c r="M9150" t="n">
        <v>836</v>
      </c>
      <c r="N9150" t="n">
        <v>836</v>
      </c>
    </row>
    <row r="9151">
      <c r="A9151" t="n">
        <v>122</v>
      </c>
      <c r="B9151" t="n">
        <v>2016</v>
      </c>
      <c r="C9151" t="n">
        <v>1840</v>
      </c>
      <c r="D9151" t="inlineStr">
        <is>
          <t>Befürworten Sie die Einführung von Bussen für das Wegwerfen von Abfall im öffentlichen Raum ("Littering")?</t>
        </is>
      </c>
      <c r="E9151" t="inlineStr">
        <is>
          <t>Standard-4</t>
        </is>
      </c>
      <c r="F9151" t="n">
        <v>7</v>
      </c>
      <c r="G9151" t="inlineStr">
        <is>
          <t>Justiz, Armee &amp; Polizei</t>
        </is>
      </c>
      <c r="H9151" t="inlineStr">
        <is>
          <t>Q06291</t>
        </is>
      </c>
      <c r="I9151" t="inlineStr">
        <is>
          <t>de</t>
        </is>
      </c>
      <c r="J9151" t="b">
        <v>1</v>
      </c>
      <c r="K9151" t="inlineStr">
        <is>
          <t>1251b86ed90b9fa847d0e960afd53281</t>
        </is>
      </c>
      <c r="L9151" t="inlineStr">
        <is>
          <t>1251b86ed90b9fa847d0e960afd53281</t>
        </is>
      </c>
      <c r="M9151" t="n">
        <v>836</v>
      </c>
      <c r="N9151" t="n">
        <v>836</v>
      </c>
    </row>
    <row r="9153">
      <c r="A9153" s="1">
        <f>== Cluster 835 – 2 Fragen – alle Fragen identisch ===</f>
        <v/>
      </c>
      <c r="B9153" s="1" t="n"/>
      <c r="C9153" s="1" t="n"/>
      <c r="D9153" s="1" t="n"/>
      <c r="E9153" s="1" t="n"/>
      <c r="F9153" s="1" t="n"/>
      <c r="G9153" s="1" t="n"/>
      <c r="H9153" s="1" t="n"/>
      <c r="I9153" s="1" t="n"/>
      <c r="J9153" s="1" t="n"/>
      <c r="K9153" s="1" t="n"/>
      <c r="L9153" s="1" t="n"/>
      <c r="M9153" s="1" t="n"/>
      <c r="N9153" s="1" t="n"/>
    </row>
    <row r="9154">
      <c r="A9154" t="inlineStr">
        <is>
          <t>ID_Wahl</t>
        </is>
      </c>
      <c r="B9154" t="inlineStr">
        <is>
          <t>Datum</t>
        </is>
      </c>
      <c r="C9154" t="inlineStr">
        <is>
          <t>Frage_ID</t>
        </is>
      </c>
      <c r="D9154" t="inlineStr">
        <is>
          <t>Frage_Text</t>
        </is>
      </c>
      <c r="E9154" t="inlineStr">
        <is>
          <t>Frage_Typ</t>
        </is>
      </c>
      <c r="F9154" t="inlineStr">
        <is>
          <t>Bereich_ID</t>
        </is>
      </c>
      <c r="G9154" t="inlineStr">
        <is>
          <t>Bereich</t>
        </is>
      </c>
      <c r="H9154" t="inlineStr">
        <is>
          <t>ID_gesamt</t>
        </is>
      </c>
      <c r="I9154" t="inlineStr">
        <is>
          <t>Sprache</t>
        </is>
      </c>
      <c r="J9154" t="inlineStr">
        <is>
          <t>Duplikat</t>
        </is>
      </c>
      <c r="K9154" t="inlineStr">
        <is>
          <t>Frage_Hash</t>
        </is>
      </c>
      <c r="L9154" t="inlineStr">
        <is>
          <t>Duplikat_Gruppe</t>
        </is>
      </c>
      <c r="M9154" t="inlineStr">
        <is>
          <t>Cluster_Duplikate</t>
        </is>
      </c>
      <c r="N9154" t="inlineStr">
        <is>
          <t>Cluster_Final</t>
        </is>
      </c>
    </row>
    <row r="9155">
      <c r="A9155" t="n">
        <v>122</v>
      </c>
      <c r="B9155" t="n">
        <v>2016</v>
      </c>
      <c r="C9155" t="n">
        <v>1841</v>
      </c>
      <c r="D9155" t="inlineStr">
        <is>
          <t>Braucht es zur Wahrung der öffentlichen Sicherheit im Kanton Aargau eine stärkere sichtbare Präsenz der Polizei?</t>
        </is>
      </c>
      <c r="E9155" t="inlineStr">
        <is>
          <t>Standard-4</t>
        </is>
      </c>
      <c r="F9155" t="n">
        <v>7</v>
      </c>
      <c r="G9155" t="inlineStr">
        <is>
          <t>Justiz, Armee &amp; Polizei</t>
        </is>
      </c>
      <c r="H9155" t="inlineStr">
        <is>
          <t>Q04939</t>
        </is>
      </c>
      <c r="I9155" t="inlineStr">
        <is>
          <t>de</t>
        </is>
      </c>
      <c r="J9155" t="b">
        <v>1</v>
      </c>
      <c r="K9155" t="inlineStr">
        <is>
          <t>41a778b40871dc80c8052c7bd8d669d0</t>
        </is>
      </c>
      <c r="L9155" t="inlineStr">
        <is>
          <t>41a778b40871dc80c8052c7bd8d669d0</t>
        </is>
      </c>
      <c r="M9155" t="n">
        <v>835</v>
      </c>
      <c r="N9155" t="n">
        <v>835</v>
      </c>
    </row>
    <row r="9156">
      <c r="A9156" t="n">
        <v>122</v>
      </c>
      <c r="B9156" t="n">
        <v>2016</v>
      </c>
      <c r="C9156" t="n">
        <v>1841</v>
      </c>
      <c r="D9156" t="inlineStr">
        <is>
          <t>Braucht es zur Wahrung der öffentlichen Sicherheit im Kanton Aargau eine stärkere sichtbare Präsenz der Polizei?</t>
        </is>
      </c>
      <c r="E9156" t="inlineStr">
        <is>
          <t>Standard-4</t>
        </is>
      </c>
      <c r="F9156" t="n">
        <v>7</v>
      </c>
      <c r="G9156" t="inlineStr">
        <is>
          <t>Justiz, Armee &amp; Polizei</t>
        </is>
      </c>
      <c r="H9156" t="inlineStr">
        <is>
          <t>Q06289</t>
        </is>
      </c>
      <c r="I9156" t="inlineStr">
        <is>
          <t>de</t>
        </is>
      </c>
      <c r="J9156" t="b">
        <v>1</v>
      </c>
      <c r="K9156" t="inlineStr">
        <is>
          <t>41a778b40871dc80c8052c7bd8d669d0</t>
        </is>
      </c>
      <c r="L9156" t="inlineStr">
        <is>
          <t>41a778b40871dc80c8052c7bd8d669d0</t>
        </is>
      </c>
      <c r="M9156" t="n">
        <v>835</v>
      </c>
      <c r="N9156" t="n">
        <v>835</v>
      </c>
    </row>
    <row r="9158">
      <c r="A9158" s="1">
        <f>== Cluster 834 – 2 Fragen – alle Fragen identisch ===</f>
        <v/>
      </c>
      <c r="B9158" s="1" t="n"/>
      <c r="C9158" s="1" t="n"/>
      <c r="D9158" s="1" t="n"/>
      <c r="E9158" s="1" t="n"/>
      <c r="F9158" s="1" t="n"/>
      <c r="G9158" s="1" t="n"/>
      <c r="H9158" s="1" t="n"/>
      <c r="I9158" s="1" t="n"/>
      <c r="J9158" s="1" t="n"/>
      <c r="K9158" s="1" t="n"/>
      <c r="L9158" s="1" t="n"/>
      <c r="M9158" s="1" t="n"/>
      <c r="N9158" s="1" t="n"/>
    </row>
    <row r="9159">
      <c r="A9159" t="inlineStr">
        <is>
          <t>ID_Wahl</t>
        </is>
      </c>
      <c r="B9159" t="inlineStr">
        <is>
          <t>Datum</t>
        </is>
      </c>
      <c r="C9159" t="inlineStr">
        <is>
          <t>Frage_ID</t>
        </is>
      </c>
      <c r="D9159" t="inlineStr">
        <is>
          <t>Frage_Text</t>
        </is>
      </c>
      <c r="E9159" t="inlineStr">
        <is>
          <t>Frage_Typ</t>
        </is>
      </c>
      <c r="F9159" t="inlineStr">
        <is>
          <t>Bereich_ID</t>
        </is>
      </c>
      <c r="G9159" t="inlineStr">
        <is>
          <t>Bereich</t>
        </is>
      </c>
      <c r="H9159" t="inlineStr">
        <is>
          <t>ID_gesamt</t>
        </is>
      </c>
      <c r="I9159" t="inlineStr">
        <is>
          <t>Sprache</t>
        </is>
      </c>
      <c r="J9159" t="inlineStr">
        <is>
          <t>Duplikat</t>
        </is>
      </c>
      <c r="K9159" t="inlineStr">
        <is>
          <t>Frage_Hash</t>
        </is>
      </c>
      <c r="L9159" t="inlineStr">
        <is>
          <t>Duplikat_Gruppe</t>
        </is>
      </c>
      <c r="M9159" t="inlineStr">
        <is>
          <t>Cluster_Duplikate</t>
        </is>
      </c>
      <c r="N9159" t="inlineStr">
        <is>
          <t>Cluster_Final</t>
        </is>
      </c>
    </row>
    <row r="9160">
      <c r="A9160" t="n">
        <v>122</v>
      </c>
      <c r="B9160" t="n">
        <v>2016</v>
      </c>
      <c r="C9160" t="n">
        <v>1842</v>
      </c>
      <c r="D9160" t="inlineStr">
        <is>
          <t>Würden Sie die Einführung einer Verwahrung auch für jugendliche Straftäter begrüssen?</t>
        </is>
      </c>
      <c r="E9160" t="inlineStr">
        <is>
          <t>Standard-4</t>
        </is>
      </c>
      <c r="F9160" t="n">
        <v>7</v>
      </c>
      <c r="G9160" t="inlineStr">
        <is>
          <t>Justiz, Armee &amp; Polizei</t>
        </is>
      </c>
      <c r="H9160" t="inlineStr">
        <is>
          <t>Q04938</t>
        </is>
      </c>
      <c r="I9160" t="inlineStr">
        <is>
          <t>de</t>
        </is>
      </c>
      <c r="J9160" t="b">
        <v>1</v>
      </c>
      <c r="K9160" t="inlineStr">
        <is>
          <t>fbe777902b475430e9943d5352b2dc35</t>
        </is>
      </c>
      <c r="L9160" t="inlineStr">
        <is>
          <t>fbe777902b475430e9943d5352b2dc35</t>
        </is>
      </c>
      <c r="M9160" t="n">
        <v>834</v>
      </c>
      <c r="N9160" t="n">
        <v>834</v>
      </c>
    </row>
    <row r="9161">
      <c r="A9161" t="n">
        <v>122</v>
      </c>
      <c r="B9161" t="n">
        <v>2016</v>
      </c>
      <c r="C9161" t="n">
        <v>1842</v>
      </c>
      <c r="D9161" t="inlineStr">
        <is>
          <t>Würden Sie die Einführung einer Verwahrung auch für jugendliche Straftäter begrüssen?</t>
        </is>
      </c>
      <c r="E9161" t="inlineStr">
        <is>
          <t>Standard-4</t>
        </is>
      </c>
      <c r="F9161" t="n">
        <v>7</v>
      </c>
      <c r="G9161" t="inlineStr">
        <is>
          <t>Justiz, Armee &amp; Polizei</t>
        </is>
      </c>
      <c r="H9161" t="inlineStr">
        <is>
          <t>Q06288</t>
        </is>
      </c>
      <c r="I9161" t="inlineStr">
        <is>
          <t>de</t>
        </is>
      </c>
      <c r="J9161" t="b">
        <v>1</v>
      </c>
      <c r="K9161" t="inlineStr">
        <is>
          <t>fbe777902b475430e9943d5352b2dc35</t>
        </is>
      </c>
      <c r="L9161" t="inlineStr">
        <is>
          <t>fbe777902b475430e9943d5352b2dc35</t>
        </is>
      </c>
      <c r="M9161" t="n">
        <v>834</v>
      </c>
      <c r="N9161" t="n">
        <v>834</v>
      </c>
    </row>
    <row r="9163">
      <c r="A9163" s="1">
        <f>== Cluster 289 – 2 Fragen – alle Fragen identisch ===</f>
        <v/>
      </c>
      <c r="B9163" s="1" t="n"/>
      <c r="C9163" s="1" t="n"/>
      <c r="D9163" s="1" t="n"/>
      <c r="E9163" s="1" t="n"/>
      <c r="F9163" s="1" t="n"/>
      <c r="G9163" s="1" t="n"/>
      <c r="H9163" s="1" t="n"/>
      <c r="I9163" s="1" t="n"/>
      <c r="J9163" s="1" t="n"/>
      <c r="K9163" s="1" t="n"/>
      <c r="L9163" s="1" t="n"/>
      <c r="M9163" s="1" t="n"/>
      <c r="N9163" s="1" t="n"/>
    </row>
    <row r="9164">
      <c r="A9164" t="inlineStr">
        <is>
          <t>ID_Wahl</t>
        </is>
      </c>
      <c r="B9164" t="inlineStr">
        <is>
          <t>Datum</t>
        </is>
      </c>
      <c r="C9164" t="inlineStr">
        <is>
          <t>Frage_ID</t>
        </is>
      </c>
      <c r="D9164" t="inlineStr">
        <is>
          <t>Frage_Text</t>
        </is>
      </c>
      <c r="E9164" t="inlineStr">
        <is>
          <t>Frage_Typ</t>
        </is>
      </c>
      <c r="F9164" t="inlineStr">
        <is>
          <t>Bereich_ID</t>
        </is>
      </c>
      <c r="G9164" t="inlineStr">
        <is>
          <t>Bereich</t>
        </is>
      </c>
      <c r="H9164" t="inlineStr">
        <is>
          <t>ID_gesamt</t>
        </is>
      </c>
      <c r="I9164" t="inlineStr">
        <is>
          <t>Sprache</t>
        </is>
      </c>
      <c r="J9164" t="inlineStr">
        <is>
          <t>Duplikat</t>
        </is>
      </c>
      <c r="K9164" t="inlineStr">
        <is>
          <t>Frage_Hash</t>
        </is>
      </c>
      <c r="L9164" t="inlineStr">
        <is>
          <t>Duplikat_Gruppe</t>
        </is>
      </c>
      <c r="M9164" t="inlineStr">
        <is>
          <t>Cluster_Duplikate</t>
        </is>
      </c>
      <c r="N9164" t="inlineStr">
        <is>
          <t>Cluster_Final</t>
        </is>
      </c>
    </row>
    <row r="9165">
      <c r="A9165" t="n">
        <v>33</v>
      </c>
      <c r="B9165" s="2" t="n">
        <v>44164</v>
      </c>
      <c r="C9165" t="n">
        <v>2644</v>
      </c>
      <c r="D9165" t="inlineStr">
        <is>
          <t>Soll die Stadt Bern auf die Erbringung eigener Dienstleistungen verzichten, falls dadurch private Angebote konkurrenziert werden (z.B. Stadtgärnerei, einzelne EWB-Dienstleistungen)?</t>
        </is>
      </c>
      <c r="E9165" t="inlineStr">
        <is>
          <t>options4</t>
        </is>
      </c>
      <c r="F9165" t="n">
        <v>4554</v>
      </c>
      <c r="G9165" t="inlineStr">
        <is>
          <t>Wirtschaft &amp; Arbeit</t>
        </is>
      </c>
      <c r="H9165" t="inlineStr">
        <is>
          <t>Q00748</t>
        </is>
      </c>
      <c r="I9165" t="inlineStr">
        <is>
          <t>de</t>
        </is>
      </c>
      <c r="J9165" t="b">
        <v>1</v>
      </c>
      <c r="K9165" t="inlineStr">
        <is>
          <t>e75bd02c0bb5123bf07e85631bf5747a</t>
        </is>
      </c>
      <c r="L9165" t="inlineStr">
        <is>
          <t>e75bd02c0bb5123bf07e85631bf5747a</t>
        </is>
      </c>
      <c r="M9165" t="n">
        <v>289</v>
      </c>
      <c r="N9165" t="n">
        <v>289</v>
      </c>
    </row>
    <row r="9166">
      <c r="A9166" t="n">
        <v>1132</v>
      </c>
      <c r="B9166" s="2" t="n">
        <v>45620</v>
      </c>
      <c r="C9166" t="n">
        <v>33007</v>
      </c>
      <c r="D9166" t="inlineStr">
        <is>
          <t>Soll die Stadt Bern auf die Erbringung eigener Dienstleistungen verzichten, falls dadurch private Angebote konkurrenziert werden (z.B. Stadtgärnerei, einzelne EWB-Dienstleistungen)?</t>
        </is>
      </c>
      <c r="E9166" t="inlineStr">
        <is>
          <t>options4</t>
        </is>
      </c>
      <c r="F9166" t="n">
        <v>11635</v>
      </c>
      <c r="G9166" t="inlineStr">
        <is>
          <t>Wirtschaft &amp; Arbeit</t>
        </is>
      </c>
      <c r="H9166" t="inlineStr">
        <is>
          <t>Q03582</t>
        </is>
      </c>
      <c r="I9166" t="inlineStr">
        <is>
          <t>de</t>
        </is>
      </c>
      <c r="J9166" t="b">
        <v>1</v>
      </c>
      <c r="K9166" t="inlineStr">
        <is>
          <t>e75bd02c0bb5123bf07e85631bf5747a</t>
        </is>
      </c>
      <c r="L9166" t="inlineStr">
        <is>
          <t>e75bd02c0bb5123bf07e85631bf5747a</t>
        </is>
      </c>
      <c r="M9166" t="n">
        <v>289</v>
      </c>
      <c r="N9166" t="n">
        <v>289</v>
      </c>
    </row>
    <row r="9168">
      <c r="A9168" s="1">
        <f>== Cluster 867 – 2 Fragen – alle Fragen identisch ===</f>
        <v/>
      </c>
      <c r="B9168" s="1" t="n"/>
      <c r="C9168" s="1" t="n"/>
      <c r="D9168" s="1" t="n"/>
      <c r="E9168" s="1" t="n"/>
      <c r="F9168" s="1" t="n"/>
      <c r="G9168" s="1" t="n"/>
      <c r="H9168" s="1" t="n"/>
      <c r="I9168" s="1" t="n"/>
      <c r="J9168" s="1" t="n"/>
      <c r="K9168" s="1" t="n"/>
      <c r="L9168" s="1" t="n"/>
      <c r="M9168" s="1" t="n"/>
      <c r="N9168" s="1" t="n"/>
    </row>
    <row r="9169">
      <c r="A9169" t="inlineStr">
        <is>
          <t>ID_Wahl</t>
        </is>
      </c>
      <c r="B9169" t="inlineStr">
        <is>
          <t>Datum</t>
        </is>
      </c>
      <c r="C9169" t="inlineStr">
        <is>
          <t>Frage_ID</t>
        </is>
      </c>
      <c r="D9169" t="inlineStr">
        <is>
          <t>Frage_Text</t>
        </is>
      </c>
      <c r="E9169" t="inlineStr">
        <is>
          <t>Frage_Typ</t>
        </is>
      </c>
      <c r="F9169" t="inlineStr">
        <is>
          <t>Bereich_ID</t>
        </is>
      </c>
      <c r="G9169" t="inlineStr">
        <is>
          <t>Bereich</t>
        </is>
      </c>
      <c r="H9169" t="inlineStr">
        <is>
          <t>ID_gesamt</t>
        </is>
      </c>
      <c r="I9169" t="inlineStr">
        <is>
          <t>Sprache</t>
        </is>
      </c>
      <c r="J9169" t="inlineStr">
        <is>
          <t>Duplikat</t>
        </is>
      </c>
      <c r="K9169" t="inlineStr">
        <is>
          <t>Frage_Hash</t>
        </is>
      </c>
      <c r="L9169" t="inlineStr">
        <is>
          <t>Duplikat_Gruppe</t>
        </is>
      </c>
      <c r="M9169" t="inlineStr">
        <is>
          <t>Cluster_Duplikate</t>
        </is>
      </c>
      <c r="N9169" t="inlineStr">
        <is>
          <t>Cluster_Final</t>
        </is>
      </c>
    </row>
    <row r="9170">
      <c r="A9170" t="n">
        <v>134</v>
      </c>
      <c r="B9170" t="n">
        <v>2016</v>
      </c>
      <c r="C9170" t="n">
        <v>1919</v>
      </c>
      <c r="D9170" t="inlineStr">
        <is>
          <t>Soll der Kanton Freiburg mehr Geld für die Verbilligung der Krankenkassenprämien bereitstellen?</t>
        </is>
      </c>
      <c r="E9170" t="inlineStr">
        <is>
          <t>Standard-4</t>
        </is>
      </c>
      <c r="F9170" t="n">
        <v>6</v>
      </c>
      <c r="G9170" t="inlineStr">
        <is>
          <t>Gesundheit</t>
        </is>
      </c>
      <c r="H9170" t="inlineStr">
        <is>
          <t>Q04994</t>
        </is>
      </c>
      <c r="I9170" t="inlineStr">
        <is>
          <t>de</t>
        </is>
      </c>
      <c r="J9170" t="b">
        <v>1</v>
      </c>
      <c r="K9170" t="inlineStr">
        <is>
          <t>06dc8e2dede1059fbfaccb6f41fca5d6</t>
        </is>
      </c>
      <c r="L9170" t="inlineStr">
        <is>
          <t>06dc8e2dede1059fbfaccb6f41fca5d6</t>
        </is>
      </c>
      <c r="M9170" t="n">
        <v>867</v>
      </c>
      <c r="N9170" t="n">
        <v>867</v>
      </c>
    </row>
    <row r="9171">
      <c r="A9171" t="n">
        <v>134</v>
      </c>
      <c r="B9171" t="n">
        <v>2016</v>
      </c>
      <c r="C9171" t="n">
        <v>1919</v>
      </c>
      <c r="D9171" t="inlineStr">
        <is>
          <t>Soll der Kanton Freiburg mehr Geld für die Verbilligung der Krankenkassenprämien bereitstellen?</t>
        </is>
      </c>
      <c r="E9171" t="inlineStr">
        <is>
          <t>Standard-4</t>
        </is>
      </c>
      <c r="F9171" t="n">
        <v>6</v>
      </c>
      <c r="G9171" t="inlineStr">
        <is>
          <t>Gesundheit</t>
        </is>
      </c>
      <c r="H9171" t="inlineStr">
        <is>
          <t>Q06863</t>
        </is>
      </c>
      <c r="I9171" t="inlineStr">
        <is>
          <t>de</t>
        </is>
      </c>
      <c r="J9171" t="b">
        <v>1</v>
      </c>
      <c r="K9171" t="inlineStr">
        <is>
          <t>06dc8e2dede1059fbfaccb6f41fca5d6</t>
        </is>
      </c>
      <c r="L9171" t="inlineStr">
        <is>
          <t>06dc8e2dede1059fbfaccb6f41fca5d6</t>
        </is>
      </c>
      <c r="M9171" t="n">
        <v>867</v>
      </c>
      <c r="N9171" t="n">
        <v>867</v>
      </c>
    </row>
    <row r="9173">
      <c r="A9173" s="1">
        <f>== Cluster 866 – 2 Fragen – alle Fragen identisch ===</f>
        <v/>
      </c>
      <c r="B9173" s="1" t="n"/>
      <c r="C9173" s="1" t="n"/>
      <c r="D9173" s="1" t="n"/>
      <c r="E9173" s="1" t="n"/>
      <c r="F9173" s="1" t="n"/>
      <c r="G9173" s="1" t="n"/>
      <c r="H9173" s="1" t="n"/>
      <c r="I9173" s="1" t="n"/>
      <c r="J9173" s="1" t="n"/>
      <c r="K9173" s="1" t="n"/>
      <c r="L9173" s="1" t="n"/>
      <c r="M9173" s="1" t="n"/>
      <c r="N9173" s="1" t="n"/>
    </row>
    <row r="9174">
      <c r="A9174" t="inlineStr">
        <is>
          <t>ID_Wahl</t>
        </is>
      </c>
      <c r="B9174" t="inlineStr">
        <is>
          <t>Datum</t>
        </is>
      </c>
      <c r="C9174" t="inlineStr">
        <is>
          <t>Frage_ID</t>
        </is>
      </c>
      <c r="D9174" t="inlineStr">
        <is>
          <t>Frage_Text</t>
        </is>
      </c>
      <c r="E9174" t="inlineStr">
        <is>
          <t>Frage_Typ</t>
        </is>
      </c>
      <c r="F9174" t="inlineStr">
        <is>
          <t>Bereich_ID</t>
        </is>
      </c>
      <c r="G9174" t="inlineStr">
        <is>
          <t>Bereich</t>
        </is>
      </c>
      <c r="H9174" t="inlineStr">
        <is>
          <t>ID_gesamt</t>
        </is>
      </c>
      <c r="I9174" t="inlineStr">
        <is>
          <t>Sprache</t>
        </is>
      </c>
      <c r="J9174" t="inlineStr">
        <is>
          <t>Duplikat</t>
        </is>
      </c>
      <c r="K9174" t="inlineStr">
        <is>
          <t>Frage_Hash</t>
        </is>
      </c>
      <c r="L9174" t="inlineStr">
        <is>
          <t>Duplikat_Gruppe</t>
        </is>
      </c>
      <c r="M9174" t="inlineStr">
        <is>
          <t>Cluster_Duplikate</t>
        </is>
      </c>
      <c r="N9174" t="inlineStr">
        <is>
          <t>Cluster_Final</t>
        </is>
      </c>
    </row>
    <row r="9175">
      <c r="A9175" t="n">
        <v>134</v>
      </c>
      <c r="B9175" t="n">
        <v>2016</v>
      </c>
      <c r="C9175" t="n">
        <v>1935</v>
      </c>
      <c r="D9175" t="inlineStr">
        <is>
          <t>Im Kanton Freiburg sind deutschsprachige Einwohner in der Minderheit. Sollen vermehrt Massnahmen zur Förderung der Zweisprachigkeit ergriffen werden (z.B. stärkere Förderung des Sprachaustauschs in der Schule)?</t>
        </is>
      </c>
      <c r="E9175" t="inlineStr">
        <is>
          <t>Standard-4</t>
        </is>
      </c>
      <c r="F9175" t="n">
        <v>5</v>
      </c>
      <c r="G9175" t="inlineStr">
        <is>
          <t>Gesellschaft &amp; Ethik</t>
        </is>
      </c>
      <c r="H9175" t="inlineStr">
        <is>
          <t>Q04992</t>
        </is>
      </c>
      <c r="I9175" t="inlineStr">
        <is>
          <t>de</t>
        </is>
      </c>
      <c r="J9175" t="b">
        <v>1</v>
      </c>
      <c r="K9175" t="inlineStr">
        <is>
          <t>b5af43f513d284d8fe3eb873072dba80</t>
        </is>
      </c>
      <c r="L9175" t="inlineStr">
        <is>
          <t>b5af43f513d284d8fe3eb873072dba80</t>
        </is>
      </c>
      <c r="M9175" t="n">
        <v>866</v>
      </c>
      <c r="N9175" t="n">
        <v>866</v>
      </c>
    </row>
    <row r="9176">
      <c r="A9176" t="n">
        <v>134</v>
      </c>
      <c r="B9176" t="n">
        <v>2016</v>
      </c>
      <c r="C9176" t="n">
        <v>1935</v>
      </c>
      <c r="D9176" t="inlineStr">
        <is>
          <t>Im Kanton Freiburg sind deutschsprachige Einwohner in der Minderheit. Sollen vermehrt Massnahmen zur Förderung der Zweisprachigkeit ergriffen werden (z.B. stärkere Förderung des Sprachaustauschs in der Schule)?</t>
        </is>
      </c>
      <c r="E9176" t="inlineStr">
        <is>
          <t>Standard-4</t>
        </is>
      </c>
      <c r="F9176" t="n">
        <v>5</v>
      </c>
      <c r="G9176" t="inlineStr">
        <is>
          <t>Gesellschaft &amp; Ethik</t>
        </is>
      </c>
      <c r="H9176" t="inlineStr">
        <is>
          <t>Q06861</t>
        </is>
      </c>
      <c r="I9176" t="inlineStr">
        <is>
          <t>de</t>
        </is>
      </c>
      <c r="J9176" t="b">
        <v>1</v>
      </c>
      <c r="K9176" t="inlineStr">
        <is>
          <t>b5af43f513d284d8fe3eb873072dba80</t>
        </is>
      </c>
      <c r="L9176" t="inlineStr">
        <is>
          <t>b5af43f513d284d8fe3eb873072dba80</t>
        </is>
      </c>
      <c r="M9176" t="n">
        <v>866</v>
      </c>
      <c r="N9176" t="n">
        <v>866</v>
      </c>
    </row>
    <row r="9178">
      <c r="A9178" s="1">
        <f>== Cluster 865 – 2 Fragen – alle Fragen identisch ===</f>
        <v/>
      </c>
      <c r="B9178" s="1" t="n"/>
      <c r="C9178" s="1" t="n"/>
      <c r="D9178" s="1" t="n"/>
      <c r="E9178" s="1" t="n"/>
      <c r="F9178" s="1" t="n"/>
      <c r="G9178" s="1" t="n"/>
      <c r="H9178" s="1" t="n"/>
      <c r="I9178" s="1" t="n"/>
      <c r="J9178" s="1" t="n"/>
      <c r="K9178" s="1" t="n"/>
      <c r="L9178" s="1" t="n"/>
      <c r="M9178" s="1" t="n"/>
      <c r="N9178" s="1" t="n"/>
    </row>
    <row r="9179">
      <c r="A9179" t="inlineStr">
        <is>
          <t>ID_Wahl</t>
        </is>
      </c>
      <c r="B9179" t="inlineStr">
        <is>
          <t>Datum</t>
        </is>
      </c>
      <c r="C9179" t="inlineStr">
        <is>
          <t>Frage_ID</t>
        </is>
      </c>
      <c r="D9179" t="inlineStr">
        <is>
          <t>Frage_Text</t>
        </is>
      </c>
      <c r="E9179" t="inlineStr">
        <is>
          <t>Frage_Typ</t>
        </is>
      </c>
      <c r="F9179" t="inlineStr">
        <is>
          <t>Bereich_ID</t>
        </is>
      </c>
      <c r="G9179" t="inlineStr">
        <is>
          <t>Bereich</t>
        </is>
      </c>
      <c r="H9179" t="inlineStr">
        <is>
          <t>ID_gesamt</t>
        </is>
      </c>
      <c r="I9179" t="inlineStr">
        <is>
          <t>Sprache</t>
        </is>
      </c>
      <c r="J9179" t="inlineStr">
        <is>
          <t>Duplikat</t>
        </is>
      </c>
      <c r="K9179" t="inlineStr">
        <is>
          <t>Frage_Hash</t>
        </is>
      </c>
      <c r="L9179" t="inlineStr">
        <is>
          <t>Duplikat_Gruppe</t>
        </is>
      </c>
      <c r="M9179" t="inlineStr">
        <is>
          <t>Cluster_Duplikate</t>
        </is>
      </c>
      <c r="N9179" t="inlineStr">
        <is>
          <t>Cluster_Final</t>
        </is>
      </c>
    </row>
    <row r="9180">
      <c r="A9180" t="n">
        <v>134</v>
      </c>
      <c r="B9180" t="n">
        <v>2016</v>
      </c>
      <c r="C9180" t="n">
        <v>1940</v>
      </c>
      <c r="D9180" t="inlineStr">
        <is>
          <t>Haben für Sie Steuersenkungen in den nächsten fünf Jahren Priorität?</t>
        </is>
      </c>
      <c r="E9180" t="inlineStr">
        <is>
          <t>Standard-4</t>
        </is>
      </c>
      <c r="F9180" t="n">
        <v>4</v>
      </c>
      <c r="G9180" t="inlineStr">
        <is>
          <t>Finanzen &amp; Steuern</t>
        </is>
      </c>
      <c r="H9180" t="inlineStr">
        <is>
          <t>Q04987</t>
        </is>
      </c>
      <c r="I9180" t="inlineStr">
        <is>
          <t>de</t>
        </is>
      </c>
      <c r="J9180" t="b">
        <v>1</v>
      </c>
      <c r="K9180" t="inlineStr">
        <is>
          <t>3507ccec27f33c13eeee626f2b1c8276</t>
        </is>
      </c>
      <c r="L9180" t="inlineStr">
        <is>
          <t>3507ccec27f33c13eeee626f2b1c8276</t>
        </is>
      </c>
      <c r="M9180" t="n">
        <v>865</v>
      </c>
      <c r="N9180" t="n">
        <v>865</v>
      </c>
    </row>
    <row r="9181">
      <c r="A9181" t="n">
        <v>134</v>
      </c>
      <c r="B9181" t="n">
        <v>2016</v>
      </c>
      <c r="C9181" t="n">
        <v>1940</v>
      </c>
      <c r="D9181" t="inlineStr">
        <is>
          <t>Haben für Sie Steuersenkungen in den nächsten fünf Jahren Priorität?</t>
        </is>
      </c>
      <c r="E9181" t="inlineStr">
        <is>
          <t>Standard-4</t>
        </is>
      </c>
      <c r="F9181" t="n">
        <v>4</v>
      </c>
      <c r="G9181" t="inlineStr">
        <is>
          <t>Finanzen &amp; Steuern</t>
        </is>
      </c>
      <c r="H9181" t="inlineStr">
        <is>
          <t>Q06856</t>
        </is>
      </c>
      <c r="I9181" t="inlineStr">
        <is>
          <t>de</t>
        </is>
      </c>
      <c r="J9181" t="b">
        <v>1</v>
      </c>
      <c r="K9181" t="inlineStr">
        <is>
          <t>3507ccec27f33c13eeee626f2b1c8276</t>
        </is>
      </c>
      <c r="L9181" t="inlineStr">
        <is>
          <t>3507ccec27f33c13eeee626f2b1c8276</t>
        </is>
      </c>
      <c r="M9181" t="n">
        <v>865</v>
      </c>
      <c r="N9181" t="n">
        <v>865</v>
      </c>
    </row>
    <row r="9183">
      <c r="A9183" s="1">
        <f>== Cluster 864 – 2 Fragen – alle Fragen identisch ===</f>
        <v/>
      </c>
      <c r="B9183" s="1" t="n"/>
      <c r="C9183" s="1" t="n"/>
      <c r="D9183" s="1" t="n"/>
      <c r="E9183" s="1" t="n"/>
      <c r="F9183" s="1" t="n"/>
      <c r="G9183" s="1" t="n"/>
      <c r="H9183" s="1" t="n"/>
      <c r="I9183" s="1" t="n"/>
      <c r="J9183" s="1" t="n"/>
      <c r="K9183" s="1" t="n"/>
      <c r="L9183" s="1" t="n"/>
      <c r="M9183" s="1" t="n"/>
      <c r="N9183" s="1" t="n"/>
    </row>
    <row r="9184">
      <c r="A9184" t="inlineStr">
        <is>
          <t>ID_Wahl</t>
        </is>
      </c>
      <c r="B9184" t="inlineStr">
        <is>
          <t>Datum</t>
        </is>
      </c>
      <c r="C9184" t="inlineStr">
        <is>
          <t>Frage_ID</t>
        </is>
      </c>
      <c r="D9184" t="inlineStr">
        <is>
          <t>Frage_Text</t>
        </is>
      </c>
      <c r="E9184" t="inlineStr">
        <is>
          <t>Frage_Typ</t>
        </is>
      </c>
      <c r="F9184" t="inlineStr">
        <is>
          <t>Bereich_ID</t>
        </is>
      </c>
      <c r="G9184" t="inlineStr">
        <is>
          <t>Bereich</t>
        </is>
      </c>
      <c r="H9184" t="inlineStr">
        <is>
          <t>ID_gesamt</t>
        </is>
      </c>
      <c r="I9184" t="inlineStr">
        <is>
          <t>Sprache</t>
        </is>
      </c>
      <c r="J9184" t="inlineStr">
        <is>
          <t>Duplikat</t>
        </is>
      </c>
      <c r="K9184" t="inlineStr">
        <is>
          <t>Frage_Hash</t>
        </is>
      </c>
      <c r="L9184" t="inlineStr">
        <is>
          <t>Duplikat_Gruppe</t>
        </is>
      </c>
      <c r="M9184" t="inlineStr">
        <is>
          <t>Cluster_Duplikate</t>
        </is>
      </c>
      <c r="N9184" t="inlineStr">
        <is>
          <t>Cluster_Final</t>
        </is>
      </c>
    </row>
    <row r="9185">
      <c r="A9185" t="n">
        <v>134</v>
      </c>
      <c r="B9185" t="n">
        <v>2016</v>
      </c>
      <c r="C9185" t="n">
        <v>1937</v>
      </c>
      <c r="D9185" t="inlineStr">
        <is>
          <t>Befürworten Sie im Kanton Freiburg einen Einstellungsstopp (Einfrieren des Stellenbestands an Kantonsangestellten)?</t>
        </is>
      </c>
      <c r="E9185" t="inlineStr">
        <is>
          <t>Standard-4</t>
        </is>
      </c>
      <c r="F9185" t="n">
        <v>4</v>
      </c>
      <c r="G9185" t="inlineStr">
        <is>
          <t>Finanzen &amp; Steuern</t>
        </is>
      </c>
      <c r="H9185" t="inlineStr">
        <is>
          <t>Q04985</t>
        </is>
      </c>
      <c r="I9185" t="inlineStr">
        <is>
          <t>de</t>
        </is>
      </c>
      <c r="J9185" t="b">
        <v>1</v>
      </c>
      <c r="K9185" t="inlineStr">
        <is>
          <t>d6bf3e0b186c678c97ae4b6d0ceb7c19</t>
        </is>
      </c>
      <c r="L9185" t="inlineStr">
        <is>
          <t>d6bf3e0b186c678c97ae4b6d0ceb7c19</t>
        </is>
      </c>
      <c r="M9185" t="n">
        <v>864</v>
      </c>
      <c r="N9185" t="n">
        <v>864</v>
      </c>
    </row>
    <row r="9186">
      <c r="A9186" t="n">
        <v>134</v>
      </c>
      <c r="B9186" t="n">
        <v>2016</v>
      </c>
      <c r="C9186" t="n">
        <v>1937</v>
      </c>
      <c r="D9186" t="inlineStr">
        <is>
          <t>Befürworten Sie im Kanton Freiburg einen Einstellungsstopp (Einfrieren des Stellenbestands an Kantonsangestellten)?</t>
        </is>
      </c>
      <c r="E9186" t="inlineStr">
        <is>
          <t>Standard-4</t>
        </is>
      </c>
      <c r="F9186" t="n">
        <v>4</v>
      </c>
      <c r="G9186" t="inlineStr">
        <is>
          <t>Finanzen &amp; Steuern</t>
        </is>
      </c>
      <c r="H9186" t="inlineStr">
        <is>
          <t>Q06854</t>
        </is>
      </c>
      <c r="I9186" t="inlineStr">
        <is>
          <t>de</t>
        </is>
      </c>
      <c r="J9186" t="b">
        <v>1</v>
      </c>
      <c r="K9186" t="inlineStr">
        <is>
          <t>d6bf3e0b186c678c97ae4b6d0ceb7c19</t>
        </is>
      </c>
      <c r="L9186" t="inlineStr">
        <is>
          <t>d6bf3e0b186c678c97ae4b6d0ceb7c19</t>
        </is>
      </c>
      <c r="M9186" t="n">
        <v>864</v>
      </c>
      <c r="N9186" t="n">
        <v>864</v>
      </c>
    </row>
    <row r="9188">
      <c r="A9188" s="1">
        <f>== Cluster 863 – 2 Fragen – alle Fragen identisch ===</f>
        <v/>
      </c>
      <c r="B9188" s="1" t="n"/>
      <c r="C9188" s="1" t="n"/>
      <c r="D9188" s="1" t="n"/>
      <c r="E9188" s="1" t="n"/>
      <c r="F9188" s="1" t="n"/>
      <c r="G9188" s="1" t="n"/>
      <c r="H9188" s="1" t="n"/>
      <c r="I9188" s="1" t="n"/>
      <c r="J9188" s="1" t="n"/>
      <c r="K9188" s="1" t="n"/>
      <c r="L9188" s="1" t="n"/>
      <c r="M9188" s="1" t="n"/>
      <c r="N9188" s="1" t="n"/>
    </row>
    <row r="9189">
      <c r="A9189" t="inlineStr">
        <is>
          <t>ID_Wahl</t>
        </is>
      </c>
      <c r="B9189" t="inlineStr">
        <is>
          <t>Datum</t>
        </is>
      </c>
      <c r="C9189" t="inlineStr">
        <is>
          <t>Frage_ID</t>
        </is>
      </c>
      <c r="D9189" t="inlineStr">
        <is>
          <t>Frage_Text</t>
        </is>
      </c>
      <c r="E9189" t="inlineStr">
        <is>
          <t>Frage_Typ</t>
        </is>
      </c>
      <c r="F9189" t="inlineStr">
        <is>
          <t>Bereich_ID</t>
        </is>
      </c>
      <c r="G9189" t="inlineStr">
        <is>
          <t>Bereich</t>
        </is>
      </c>
      <c r="H9189" t="inlineStr">
        <is>
          <t>ID_gesamt</t>
        </is>
      </c>
      <c r="I9189" t="inlineStr">
        <is>
          <t>Sprache</t>
        </is>
      </c>
      <c r="J9189" t="inlineStr">
        <is>
          <t>Duplikat</t>
        </is>
      </c>
      <c r="K9189" t="inlineStr">
        <is>
          <t>Frage_Hash</t>
        </is>
      </c>
      <c r="L9189" t="inlineStr">
        <is>
          <t>Duplikat_Gruppe</t>
        </is>
      </c>
      <c r="M9189" t="inlineStr">
        <is>
          <t>Cluster_Duplikate</t>
        </is>
      </c>
      <c r="N9189" t="inlineStr">
        <is>
          <t>Cluster_Final</t>
        </is>
      </c>
    </row>
    <row r="9190">
      <c r="A9190" t="n">
        <v>134</v>
      </c>
      <c r="B9190" t="n">
        <v>2016</v>
      </c>
      <c r="C9190" t="n">
        <v>1923</v>
      </c>
      <c r="D9190" t="inlineStr">
        <is>
          <t>Soll die Anzahl Schüler/innen pro Schulklasse generell reduziert werden?</t>
        </is>
      </c>
      <c r="E9190" t="inlineStr">
        <is>
          <t>Standard-4</t>
        </is>
      </c>
      <c r="F9190" t="n">
        <v>2</v>
      </c>
      <c r="G9190" t="inlineStr">
        <is>
          <t>Bildung</t>
        </is>
      </c>
      <c r="H9190" t="inlineStr">
        <is>
          <t>Q04984</t>
        </is>
      </c>
      <c r="I9190" t="inlineStr">
        <is>
          <t>de</t>
        </is>
      </c>
      <c r="J9190" t="b">
        <v>1</v>
      </c>
      <c r="K9190" t="inlineStr">
        <is>
          <t>b75ed28ad7180a09251993d4c2d8a203</t>
        </is>
      </c>
      <c r="L9190" t="inlineStr">
        <is>
          <t>b75ed28ad7180a09251993d4c2d8a203</t>
        </is>
      </c>
      <c r="M9190" t="n">
        <v>863</v>
      </c>
      <c r="N9190" t="n">
        <v>863</v>
      </c>
    </row>
    <row r="9191">
      <c r="A9191" t="n">
        <v>134</v>
      </c>
      <c r="B9191" t="n">
        <v>2016</v>
      </c>
      <c r="C9191" t="n">
        <v>1923</v>
      </c>
      <c r="D9191" t="inlineStr">
        <is>
          <t>Soll die Anzahl Schüler/innen pro Schulklasse generell reduziert werden?</t>
        </is>
      </c>
      <c r="E9191" t="inlineStr">
        <is>
          <t>Standard-4</t>
        </is>
      </c>
      <c r="F9191" t="n">
        <v>2</v>
      </c>
      <c r="G9191" t="inlineStr">
        <is>
          <t>Bildung</t>
        </is>
      </c>
      <c r="H9191" t="inlineStr">
        <is>
          <t>Q06853</t>
        </is>
      </c>
      <c r="I9191" t="inlineStr">
        <is>
          <t>de</t>
        </is>
      </c>
      <c r="J9191" t="b">
        <v>1</v>
      </c>
      <c r="K9191" t="inlineStr">
        <is>
          <t>b75ed28ad7180a09251993d4c2d8a203</t>
        </is>
      </c>
      <c r="L9191" t="inlineStr">
        <is>
          <t>b75ed28ad7180a09251993d4c2d8a203</t>
        </is>
      </c>
      <c r="M9191" t="n">
        <v>863</v>
      </c>
      <c r="N9191" t="n">
        <v>863</v>
      </c>
    </row>
    <row r="9193">
      <c r="A9193" s="1">
        <f>== Cluster 862 – 2 Fragen – alle Fragen identisch ===</f>
        <v/>
      </c>
      <c r="B9193" s="1" t="n"/>
      <c r="C9193" s="1" t="n"/>
      <c r="D9193" s="1" t="n"/>
      <c r="E9193" s="1" t="n"/>
      <c r="F9193" s="1" t="n"/>
      <c r="G9193" s="1" t="n"/>
      <c r="H9193" s="1" t="n"/>
      <c r="I9193" s="1" t="n"/>
      <c r="J9193" s="1" t="n"/>
      <c r="K9193" s="1" t="n"/>
      <c r="L9193" s="1" t="n"/>
      <c r="M9193" s="1" t="n"/>
      <c r="N9193" s="1" t="n"/>
    </row>
    <row r="9194">
      <c r="A9194" t="inlineStr">
        <is>
          <t>ID_Wahl</t>
        </is>
      </c>
      <c r="B9194" t="inlineStr">
        <is>
          <t>Datum</t>
        </is>
      </c>
      <c r="C9194" t="inlineStr">
        <is>
          <t>Frage_ID</t>
        </is>
      </c>
      <c r="D9194" t="inlineStr">
        <is>
          <t>Frage_Text</t>
        </is>
      </c>
      <c r="E9194" t="inlineStr">
        <is>
          <t>Frage_Typ</t>
        </is>
      </c>
      <c r="F9194" t="inlineStr">
        <is>
          <t>Bereich_ID</t>
        </is>
      </c>
      <c r="G9194" t="inlineStr">
        <is>
          <t>Bereich</t>
        </is>
      </c>
      <c r="H9194" t="inlineStr">
        <is>
          <t>ID_gesamt</t>
        </is>
      </c>
      <c r="I9194" t="inlineStr">
        <is>
          <t>Sprache</t>
        </is>
      </c>
      <c r="J9194" t="inlineStr">
        <is>
          <t>Duplikat</t>
        </is>
      </c>
      <c r="K9194" t="inlineStr">
        <is>
          <t>Frage_Hash</t>
        </is>
      </c>
      <c r="L9194" t="inlineStr">
        <is>
          <t>Duplikat_Gruppe</t>
        </is>
      </c>
      <c r="M9194" t="inlineStr">
        <is>
          <t>Cluster_Duplikate</t>
        </is>
      </c>
      <c r="N9194" t="inlineStr">
        <is>
          <t>Cluster_Final</t>
        </is>
      </c>
    </row>
    <row r="9195">
      <c r="A9195" t="n">
        <v>134</v>
      </c>
      <c r="B9195" t="n">
        <v>2016</v>
      </c>
      <c r="C9195" t="n">
        <v>1925</v>
      </c>
      <c r="D9195" t="inlineStr">
        <is>
          <t>Der Kanton Freiburg hat für Eltern die Möglichkeit eingeschränkt, Rekurse gegen Entscheide der Schule einzulegen. Befürworten Sie diese Stossrichtung?</t>
        </is>
      </c>
      <c r="E9195" t="inlineStr">
        <is>
          <t>Standard-4</t>
        </is>
      </c>
      <c r="F9195" t="n">
        <v>2</v>
      </c>
      <c r="G9195" t="inlineStr">
        <is>
          <t>Bildung</t>
        </is>
      </c>
      <c r="H9195" t="inlineStr">
        <is>
          <t>Q04983</t>
        </is>
      </c>
      <c r="I9195" t="inlineStr">
        <is>
          <t>de</t>
        </is>
      </c>
      <c r="J9195" t="b">
        <v>1</v>
      </c>
      <c r="K9195" t="inlineStr">
        <is>
          <t>73935c5fcf51b51193342fcc9254fea9</t>
        </is>
      </c>
      <c r="L9195" t="inlineStr">
        <is>
          <t>73935c5fcf51b51193342fcc9254fea9</t>
        </is>
      </c>
      <c r="M9195" t="n">
        <v>862</v>
      </c>
      <c r="N9195" t="n">
        <v>862</v>
      </c>
    </row>
    <row r="9196">
      <c r="A9196" t="n">
        <v>134</v>
      </c>
      <c r="B9196" t="n">
        <v>2016</v>
      </c>
      <c r="C9196" t="n">
        <v>1925</v>
      </c>
      <c r="D9196" t="inlineStr">
        <is>
          <t>Der Kanton Freiburg hat für Eltern die Möglichkeit eingeschränkt, Rekurse gegen Entscheide der Schule einzulegen. Befürworten Sie diese Stossrichtung?</t>
        </is>
      </c>
      <c r="E9196" t="inlineStr">
        <is>
          <t>Standard-4</t>
        </is>
      </c>
      <c r="F9196" t="n">
        <v>2</v>
      </c>
      <c r="G9196" t="inlineStr">
        <is>
          <t>Bildung</t>
        </is>
      </c>
      <c r="H9196" t="inlineStr">
        <is>
          <t>Q06852</t>
        </is>
      </c>
      <c r="I9196" t="inlineStr">
        <is>
          <t>de</t>
        </is>
      </c>
      <c r="J9196" t="b">
        <v>1</v>
      </c>
      <c r="K9196" t="inlineStr">
        <is>
          <t>73935c5fcf51b51193342fcc9254fea9</t>
        </is>
      </c>
      <c r="L9196" t="inlineStr">
        <is>
          <t>73935c5fcf51b51193342fcc9254fea9</t>
        </is>
      </c>
      <c r="M9196" t="n">
        <v>862</v>
      </c>
      <c r="N9196" t="n">
        <v>862</v>
      </c>
    </row>
    <row r="9198">
      <c r="A9198" s="1">
        <f>== Cluster 861 – 2 Fragen – alle Fragen identisch ===</f>
        <v/>
      </c>
      <c r="B9198" s="1" t="n"/>
      <c r="C9198" s="1" t="n"/>
      <c r="D9198" s="1" t="n"/>
      <c r="E9198" s="1" t="n"/>
      <c r="F9198" s="1" t="n"/>
      <c r="G9198" s="1" t="n"/>
      <c r="H9198" s="1" t="n"/>
      <c r="I9198" s="1" t="n"/>
      <c r="J9198" s="1" t="n"/>
      <c r="K9198" s="1" t="n"/>
      <c r="L9198" s="1" t="n"/>
      <c r="M9198" s="1" t="n"/>
      <c r="N9198" s="1" t="n"/>
    </row>
    <row r="9199">
      <c r="A9199" t="inlineStr">
        <is>
          <t>ID_Wahl</t>
        </is>
      </c>
      <c r="B9199" t="inlineStr">
        <is>
          <t>Datum</t>
        </is>
      </c>
      <c r="C9199" t="inlineStr">
        <is>
          <t>Frage_ID</t>
        </is>
      </c>
      <c r="D9199" t="inlineStr">
        <is>
          <t>Frage_Text</t>
        </is>
      </c>
      <c r="E9199" t="inlineStr">
        <is>
          <t>Frage_Typ</t>
        </is>
      </c>
      <c r="F9199" t="inlineStr">
        <is>
          <t>Bereich_ID</t>
        </is>
      </c>
      <c r="G9199" t="inlineStr">
        <is>
          <t>Bereich</t>
        </is>
      </c>
      <c r="H9199" t="inlineStr">
        <is>
          <t>ID_gesamt</t>
        </is>
      </c>
      <c r="I9199" t="inlineStr">
        <is>
          <t>Sprache</t>
        </is>
      </c>
      <c r="J9199" t="inlineStr">
        <is>
          <t>Duplikat</t>
        </is>
      </c>
      <c r="K9199" t="inlineStr">
        <is>
          <t>Frage_Hash</t>
        </is>
      </c>
      <c r="L9199" t="inlineStr">
        <is>
          <t>Duplikat_Gruppe</t>
        </is>
      </c>
      <c r="M9199" t="inlineStr">
        <is>
          <t>Cluster_Duplikate</t>
        </is>
      </c>
      <c r="N9199" t="inlineStr">
        <is>
          <t>Cluster_Final</t>
        </is>
      </c>
    </row>
    <row r="9200">
      <c r="A9200" t="n">
        <v>134</v>
      </c>
      <c r="B9200" t="n">
        <v>2016</v>
      </c>
      <c r="C9200" t="n">
        <v>1921</v>
      </c>
      <c r="D9200" t="inlineStr">
        <is>
          <t>Der Staatsrat fordert strengere Regeln für Betreuungspersonen, um die Sicherheit von betreuten Kindern zu erhöhen. Befürworten Sie dies?</t>
        </is>
      </c>
      <c r="E9200" t="inlineStr">
        <is>
          <t>Standard-4</t>
        </is>
      </c>
      <c r="F9200" t="n">
        <v>2</v>
      </c>
      <c r="G9200" t="inlineStr">
        <is>
          <t>Bildung</t>
        </is>
      </c>
      <c r="H9200" t="inlineStr">
        <is>
          <t>Q04982</t>
        </is>
      </c>
      <c r="I9200" t="inlineStr">
        <is>
          <t>de</t>
        </is>
      </c>
      <c r="J9200" t="b">
        <v>1</v>
      </c>
      <c r="K9200" t="inlineStr">
        <is>
          <t>f638a735b35d78c9266ce213e040b96a</t>
        </is>
      </c>
      <c r="L9200" t="inlineStr">
        <is>
          <t>f638a735b35d78c9266ce213e040b96a</t>
        </is>
      </c>
      <c r="M9200" t="n">
        <v>861</v>
      </c>
      <c r="N9200" t="n">
        <v>861</v>
      </c>
    </row>
    <row r="9201">
      <c r="A9201" t="n">
        <v>134</v>
      </c>
      <c r="B9201" t="n">
        <v>2016</v>
      </c>
      <c r="C9201" t="n">
        <v>1921</v>
      </c>
      <c r="D9201" t="inlineStr">
        <is>
          <t>Der Staatsrat fordert strengere Regeln für Betreuungspersonen, um die Sicherheit von betreuten Kindern zu erhöhen. Befürworten Sie dies?</t>
        </is>
      </c>
      <c r="E9201" t="inlineStr">
        <is>
          <t>Standard-4</t>
        </is>
      </c>
      <c r="F9201" t="n">
        <v>2</v>
      </c>
      <c r="G9201" t="inlineStr">
        <is>
          <t>Bildung</t>
        </is>
      </c>
      <c r="H9201" t="inlineStr">
        <is>
          <t>Q06851</t>
        </is>
      </c>
      <c r="I9201" t="inlineStr">
        <is>
          <t>de</t>
        </is>
      </c>
      <c r="J9201" t="b">
        <v>1</v>
      </c>
      <c r="K9201" t="inlineStr">
        <is>
          <t>f638a735b35d78c9266ce213e040b96a</t>
        </is>
      </c>
      <c r="L9201" t="inlineStr">
        <is>
          <t>f638a735b35d78c9266ce213e040b96a</t>
        </is>
      </c>
      <c r="M9201" t="n">
        <v>861</v>
      </c>
      <c r="N9201" t="n">
        <v>861</v>
      </c>
    </row>
    <row r="9203">
      <c r="A9203" s="1">
        <f>== Cluster 860 – 2 Fragen – alle Fragen identisch ===</f>
        <v/>
      </c>
      <c r="B9203" s="1" t="n"/>
      <c r="C9203" s="1" t="n"/>
      <c r="D9203" s="1" t="n"/>
      <c r="E9203" s="1" t="n"/>
      <c r="F9203" s="1" t="n"/>
      <c r="G9203" s="1" t="n"/>
      <c r="H9203" s="1" t="n"/>
      <c r="I9203" s="1" t="n"/>
      <c r="J9203" s="1" t="n"/>
      <c r="K9203" s="1" t="n"/>
      <c r="L9203" s="1" t="n"/>
      <c r="M9203" s="1" t="n"/>
      <c r="N9203" s="1" t="n"/>
    </row>
    <row r="9204">
      <c r="A9204" t="inlineStr">
        <is>
          <t>ID_Wahl</t>
        </is>
      </c>
      <c r="B9204" t="inlineStr">
        <is>
          <t>Datum</t>
        </is>
      </c>
      <c r="C9204" t="inlineStr">
        <is>
          <t>Frage_ID</t>
        </is>
      </c>
      <c r="D9204" t="inlineStr">
        <is>
          <t>Frage_Text</t>
        </is>
      </c>
      <c r="E9204" t="inlineStr">
        <is>
          <t>Frage_Typ</t>
        </is>
      </c>
      <c r="F9204" t="inlineStr">
        <is>
          <t>Bereich_ID</t>
        </is>
      </c>
      <c r="G9204" t="inlineStr">
        <is>
          <t>Bereich</t>
        </is>
      </c>
      <c r="H9204" t="inlineStr">
        <is>
          <t>ID_gesamt</t>
        </is>
      </c>
      <c r="I9204" t="inlineStr">
        <is>
          <t>Sprache</t>
        </is>
      </c>
      <c r="J9204" t="inlineStr">
        <is>
          <t>Duplikat</t>
        </is>
      </c>
      <c r="K9204" t="inlineStr">
        <is>
          <t>Frage_Hash</t>
        </is>
      </c>
      <c r="L9204" t="inlineStr">
        <is>
          <t>Duplikat_Gruppe</t>
        </is>
      </c>
      <c r="M9204" t="inlineStr">
        <is>
          <t>Cluster_Duplikate</t>
        </is>
      </c>
      <c r="N9204" t="inlineStr">
        <is>
          <t>Cluster_Final</t>
        </is>
      </c>
    </row>
    <row r="9205">
      <c r="A9205" t="n">
        <v>134</v>
      </c>
      <c r="B9205" t="n">
        <v>2016</v>
      </c>
      <c r="C9205" t="n">
        <v>1926</v>
      </c>
      <c r="D9205" t="inlineStr">
        <is>
          <t>Seit August 2016 sieht das neue Schulreglement einen obligatorischen Sprachaustausch vor. Befürworten Sie dies?</t>
        </is>
      </c>
      <c r="E9205" t="inlineStr">
        <is>
          <t>Standard-4</t>
        </is>
      </c>
      <c r="F9205" t="n">
        <v>2</v>
      </c>
      <c r="G9205" t="inlineStr">
        <is>
          <t>Bildung</t>
        </is>
      </c>
      <c r="H9205" t="inlineStr">
        <is>
          <t>Q04981</t>
        </is>
      </c>
      <c r="I9205" t="inlineStr">
        <is>
          <t>de</t>
        </is>
      </c>
      <c r="J9205" t="b">
        <v>1</v>
      </c>
      <c r="K9205" t="inlineStr">
        <is>
          <t>8be73a9f1e952f0077ab2e24c4968b00</t>
        </is>
      </c>
      <c r="L9205" t="inlineStr">
        <is>
          <t>8be73a9f1e952f0077ab2e24c4968b00</t>
        </is>
      </c>
      <c r="M9205" t="n">
        <v>860</v>
      </c>
      <c r="N9205" t="n">
        <v>860</v>
      </c>
    </row>
    <row r="9206">
      <c r="A9206" t="n">
        <v>134</v>
      </c>
      <c r="B9206" t="n">
        <v>2016</v>
      </c>
      <c r="C9206" t="n">
        <v>1926</v>
      </c>
      <c r="D9206" t="inlineStr">
        <is>
          <t>Seit August 2016 sieht das neue Schulreglement einen obligatorischen Sprachaustausch vor. Befürworten Sie dies?</t>
        </is>
      </c>
      <c r="E9206" t="inlineStr">
        <is>
          <t>Standard-4</t>
        </is>
      </c>
      <c r="F9206" t="n">
        <v>2</v>
      </c>
      <c r="G9206" t="inlineStr">
        <is>
          <t>Bildung</t>
        </is>
      </c>
      <c r="H9206" t="inlineStr">
        <is>
          <t>Q06850</t>
        </is>
      </c>
      <c r="I9206" t="inlineStr">
        <is>
          <t>de</t>
        </is>
      </c>
      <c r="J9206" t="b">
        <v>1</v>
      </c>
      <c r="K9206" t="inlineStr">
        <is>
          <t>8be73a9f1e952f0077ab2e24c4968b00</t>
        </is>
      </c>
      <c r="L9206" t="inlineStr">
        <is>
          <t>8be73a9f1e952f0077ab2e24c4968b00</t>
        </is>
      </c>
      <c r="M9206" t="n">
        <v>860</v>
      </c>
      <c r="N9206" t="n">
        <v>860</v>
      </c>
    </row>
    <row r="9208">
      <c r="A9208" s="1">
        <f>== Cluster 859 – 2 Fragen – alle Fragen identisch ===</f>
        <v/>
      </c>
      <c r="B9208" s="1" t="n"/>
      <c r="C9208" s="1" t="n"/>
      <c r="D9208" s="1" t="n"/>
      <c r="E9208" s="1" t="n"/>
      <c r="F9208" s="1" t="n"/>
      <c r="G9208" s="1" t="n"/>
      <c r="H9208" s="1" t="n"/>
      <c r="I9208" s="1" t="n"/>
      <c r="J9208" s="1" t="n"/>
      <c r="K9208" s="1" t="n"/>
      <c r="L9208" s="1" t="n"/>
      <c r="M9208" s="1" t="n"/>
      <c r="N9208" s="1" t="n"/>
    </row>
    <row r="9209">
      <c r="A9209" t="inlineStr">
        <is>
          <t>ID_Wahl</t>
        </is>
      </c>
      <c r="B9209" t="inlineStr">
        <is>
          <t>Datum</t>
        </is>
      </c>
      <c r="C9209" t="inlineStr">
        <is>
          <t>Frage_ID</t>
        </is>
      </c>
      <c r="D9209" t="inlineStr">
        <is>
          <t>Frage_Text</t>
        </is>
      </c>
      <c r="E9209" t="inlineStr">
        <is>
          <t>Frage_Typ</t>
        </is>
      </c>
      <c r="F9209" t="inlineStr">
        <is>
          <t>Bereich_ID</t>
        </is>
      </c>
      <c r="G9209" t="inlineStr">
        <is>
          <t>Bereich</t>
        </is>
      </c>
      <c r="H9209" t="inlineStr">
        <is>
          <t>ID_gesamt</t>
        </is>
      </c>
      <c r="I9209" t="inlineStr">
        <is>
          <t>Sprache</t>
        </is>
      </c>
      <c r="J9209" t="inlineStr">
        <is>
          <t>Duplikat</t>
        </is>
      </c>
      <c r="K9209" t="inlineStr">
        <is>
          <t>Frage_Hash</t>
        </is>
      </c>
      <c r="L9209" t="inlineStr">
        <is>
          <t>Duplikat_Gruppe</t>
        </is>
      </c>
      <c r="M9209" t="inlineStr">
        <is>
          <t>Cluster_Duplikate</t>
        </is>
      </c>
      <c r="N9209" t="inlineStr">
        <is>
          <t>Cluster_Final</t>
        </is>
      </c>
    </row>
    <row r="9210">
      <c r="A9210" t="n">
        <v>134</v>
      </c>
      <c r="B9210" t="n">
        <v>2016</v>
      </c>
      <c r="C9210" t="n">
        <v>1922</v>
      </c>
      <c r="D9210" t="inlineStr">
        <is>
          <t>Befürworten Sie die Einführung eines Medizinstudiengangs (Master in Humanmedizin) an der Universität Freiburg?</t>
        </is>
      </c>
      <c r="E9210" t="inlineStr">
        <is>
          <t>Standard-4</t>
        </is>
      </c>
      <c r="F9210" t="n">
        <v>2</v>
      </c>
      <c r="G9210" t="inlineStr">
        <is>
          <t>Bildung</t>
        </is>
      </c>
      <c r="H9210" t="inlineStr">
        <is>
          <t>Q04980</t>
        </is>
      </c>
      <c r="I9210" t="inlineStr">
        <is>
          <t>de</t>
        </is>
      </c>
      <c r="J9210" t="b">
        <v>1</v>
      </c>
      <c r="K9210" t="inlineStr">
        <is>
          <t>5ff91eb52237024aa62c6866194ca931</t>
        </is>
      </c>
      <c r="L9210" t="inlineStr">
        <is>
          <t>5ff91eb52237024aa62c6866194ca931</t>
        </is>
      </c>
      <c r="M9210" t="n">
        <v>859</v>
      </c>
      <c r="N9210" t="n">
        <v>859</v>
      </c>
    </row>
    <row r="9211">
      <c r="A9211" t="n">
        <v>134</v>
      </c>
      <c r="B9211" t="n">
        <v>2016</v>
      </c>
      <c r="C9211" t="n">
        <v>1922</v>
      </c>
      <c r="D9211" t="inlineStr">
        <is>
          <t>Befürworten Sie die Einführung eines Medizinstudiengangs (Master in Humanmedizin) an der Universität Freiburg?</t>
        </is>
      </c>
      <c r="E9211" t="inlineStr">
        <is>
          <t>Standard-4</t>
        </is>
      </c>
      <c r="F9211" t="n">
        <v>2</v>
      </c>
      <c r="G9211" t="inlineStr">
        <is>
          <t>Bildung</t>
        </is>
      </c>
      <c r="H9211" t="inlineStr">
        <is>
          <t>Q06849</t>
        </is>
      </c>
      <c r="I9211" t="inlineStr">
        <is>
          <t>de</t>
        </is>
      </c>
      <c r="J9211" t="b">
        <v>1</v>
      </c>
      <c r="K9211" t="inlineStr">
        <is>
          <t>5ff91eb52237024aa62c6866194ca931</t>
        </is>
      </c>
      <c r="L9211" t="inlineStr">
        <is>
          <t>5ff91eb52237024aa62c6866194ca931</t>
        </is>
      </c>
      <c r="M9211" t="n">
        <v>859</v>
      </c>
      <c r="N9211" t="n">
        <v>859</v>
      </c>
    </row>
    <row r="9213">
      <c r="A9213" s="1">
        <f>== Cluster 858 – 2 Fragen – alle Fragen identisch ===</f>
        <v/>
      </c>
      <c r="B9213" s="1" t="n"/>
      <c r="C9213" s="1" t="n"/>
      <c r="D9213" s="1" t="n"/>
      <c r="E9213" s="1" t="n"/>
      <c r="F9213" s="1" t="n"/>
      <c r="G9213" s="1" t="n"/>
      <c r="H9213" s="1" t="n"/>
      <c r="I9213" s="1" t="n"/>
      <c r="J9213" s="1" t="n"/>
      <c r="K9213" s="1" t="n"/>
      <c r="L9213" s="1" t="n"/>
      <c r="M9213" s="1" t="n"/>
      <c r="N9213" s="1" t="n"/>
    </row>
    <row r="9214">
      <c r="A9214" t="inlineStr">
        <is>
          <t>ID_Wahl</t>
        </is>
      </c>
      <c r="B9214" t="inlineStr">
        <is>
          <t>Datum</t>
        </is>
      </c>
      <c r="C9214" t="inlineStr">
        <is>
          <t>Frage_ID</t>
        </is>
      </c>
      <c r="D9214" t="inlineStr">
        <is>
          <t>Frage_Text</t>
        </is>
      </c>
      <c r="E9214" t="inlineStr">
        <is>
          <t>Frage_Typ</t>
        </is>
      </c>
      <c r="F9214" t="inlineStr">
        <is>
          <t>Bereich_ID</t>
        </is>
      </c>
      <c r="G9214" t="inlineStr">
        <is>
          <t>Bereich</t>
        </is>
      </c>
      <c r="H9214" t="inlineStr">
        <is>
          <t>ID_gesamt</t>
        </is>
      </c>
      <c r="I9214" t="inlineStr">
        <is>
          <t>Sprache</t>
        </is>
      </c>
      <c r="J9214" t="inlineStr">
        <is>
          <t>Duplikat</t>
        </is>
      </c>
      <c r="K9214" t="inlineStr">
        <is>
          <t>Frage_Hash</t>
        </is>
      </c>
      <c r="L9214" t="inlineStr">
        <is>
          <t>Duplikat_Gruppe</t>
        </is>
      </c>
      <c r="M9214" t="inlineStr">
        <is>
          <t>Cluster_Duplikate</t>
        </is>
      </c>
      <c r="N9214" t="inlineStr">
        <is>
          <t>Cluster_Final</t>
        </is>
      </c>
    </row>
    <row r="9215">
      <c r="A9215" t="n">
        <v>134</v>
      </c>
      <c r="B9215" t="n">
        <v>2016</v>
      </c>
      <c r="C9215" t="n">
        <v>1920</v>
      </c>
      <c r="D9215" t="inlineStr">
        <is>
          <t>Sollen die Kinder- und Ausbildungszulagen im Kanton Freiburg erhöht werden?</t>
        </is>
      </c>
      <c r="E9215" t="inlineStr">
        <is>
          <t>Standard-4</t>
        </is>
      </c>
      <c r="F9215" t="n">
        <v>2</v>
      </c>
      <c r="G9215" t="inlineStr">
        <is>
          <t>Bildung</t>
        </is>
      </c>
      <c r="H9215" t="inlineStr">
        <is>
          <t>Q04978</t>
        </is>
      </c>
      <c r="I9215" t="inlineStr">
        <is>
          <t>de</t>
        </is>
      </c>
      <c r="J9215" t="b">
        <v>1</v>
      </c>
      <c r="K9215" t="inlineStr">
        <is>
          <t>75c0d015ffd63630c450d4f5c6356930</t>
        </is>
      </c>
      <c r="L9215" t="inlineStr">
        <is>
          <t>75c0d015ffd63630c450d4f5c6356930</t>
        </is>
      </c>
      <c r="M9215" t="n">
        <v>858</v>
      </c>
      <c r="N9215" t="n">
        <v>858</v>
      </c>
    </row>
    <row r="9216">
      <c r="A9216" t="n">
        <v>134</v>
      </c>
      <c r="B9216" t="n">
        <v>2016</v>
      </c>
      <c r="C9216" t="n">
        <v>1920</v>
      </c>
      <c r="D9216" t="inlineStr">
        <is>
          <t>Sollen die Kinder- und Ausbildungszulagen im Kanton Freiburg erhöht werden?</t>
        </is>
      </c>
      <c r="E9216" t="inlineStr">
        <is>
          <t>Standard-4</t>
        </is>
      </c>
      <c r="F9216" t="n">
        <v>2</v>
      </c>
      <c r="G9216" t="inlineStr">
        <is>
          <t>Bildung</t>
        </is>
      </c>
      <c r="H9216" t="inlineStr">
        <is>
          <t>Q06847</t>
        </is>
      </c>
      <c r="I9216" t="inlineStr">
        <is>
          <t>de</t>
        </is>
      </c>
      <c r="J9216" t="b">
        <v>1</v>
      </c>
      <c r="K9216" t="inlineStr">
        <is>
          <t>75c0d015ffd63630c450d4f5c6356930</t>
        </is>
      </c>
      <c r="L9216" t="inlineStr">
        <is>
          <t>75c0d015ffd63630c450d4f5c6356930</t>
        </is>
      </c>
      <c r="M9216" t="n">
        <v>858</v>
      </c>
      <c r="N9216" t="n">
        <v>858</v>
      </c>
    </row>
    <row r="9218">
      <c r="A9218" s="1">
        <f>== Cluster 857 – 2 Fragen – alle Fragen identisch ===</f>
        <v/>
      </c>
      <c r="B9218" s="1" t="n"/>
      <c r="C9218" s="1" t="n"/>
      <c r="D9218" s="1" t="n"/>
      <c r="E9218" s="1" t="n"/>
      <c r="F9218" s="1" t="n"/>
      <c r="G9218" s="1" t="n"/>
      <c r="H9218" s="1" t="n"/>
      <c r="I9218" s="1" t="n"/>
      <c r="J9218" s="1" t="n"/>
      <c r="K9218" s="1" t="n"/>
      <c r="L9218" s="1" t="n"/>
      <c r="M9218" s="1" t="n"/>
      <c r="N9218" s="1" t="n"/>
    </row>
    <row r="9219">
      <c r="A9219" t="inlineStr">
        <is>
          <t>ID_Wahl</t>
        </is>
      </c>
      <c r="B9219" t="inlineStr">
        <is>
          <t>Datum</t>
        </is>
      </c>
      <c r="C9219" t="inlineStr">
        <is>
          <t>Frage_ID</t>
        </is>
      </c>
      <c r="D9219" t="inlineStr">
        <is>
          <t>Frage_Text</t>
        </is>
      </c>
      <c r="E9219" t="inlineStr">
        <is>
          <t>Frage_Typ</t>
        </is>
      </c>
      <c r="F9219" t="inlineStr">
        <is>
          <t>Bereich_ID</t>
        </is>
      </c>
      <c r="G9219" t="inlineStr">
        <is>
          <t>Bereich</t>
        </is>
      </c>
      <c r="H9219" t="inlineStr">
        <is>
          <t>ID_gesamt</t>
        </is>
      </c>
      <c r="I9219" t="inlineStr">
        <is>
          <t>Sprache</t>
        </is>
      </c>
      <c r="J9219" t="inlineStr">
        <is>
          <t>Duplikat</t>
        </is>
      </c>
      <c r="K9219" t="inlineStr">
        <is>
          <t>Frage_Hash</t>
        </is>
      </c>
      <c r="L9219" t="inlineStr">
        <is>
          <t>Duplikat_Gruppe</t>
        </is>
      </c>
      <c r="M9219" t="inlineStr">
        <is>
          <t>Cluster_Duplikate</t>
        </is>
      </c>
      <c r="N9219" t="inlineStr">
        <is>
          <t>Cluster_Final</t>
        </is>
      </c>
    </row>
    <row r="9220">
      <c r="A9220" t="n">
        <v>122</v>
      </c>
      <c r="B9220" t="n">
        <v>2016</v>
      </c>
      <c r="C9220" t="n">
        <v>1806</v>
      </c>
      <c r="D9220" t="inlineStr">
        <is>
          <t>Würden Sie die Privatisierung bzw. den Verkauf der Kantonsspitäler Baden und Aarau befürworten?</t>
        </is>
      </c>
      <c r="E9220" t="inlineStr">
        <is>
          <t>Standard-4</t>
        </is>
      </c>
      <c r="F9220" t="n">
        <v>15</v>
      </c>
      <c r="G9220" t="inlineStr">
        <is>
          <t>Wirtschaft &amp; Arbeit</t>
        </is>
      </c>
      <c r="H9220" t="inlineStr">
        <is>
          <t>Q04975</t>
        </is>
      </c>
      <c r="I9220" t="inlineStr">
        <is>
          <t>de</t>
        </is>
      </c>
      <c r="J9220" t="b">
        <v>1</v>
      </c>
      <c r="K9220" t="inlineStr">
        <is>
          <t>b41f5ef7621a709fca5126f06ca8158a</t>
        </is>
      </c>
      <c r="L9220" t="inlineStr">
        <is>
          <t>b41f5ef7621a709fca5126f06ca8158a</t>
        </is>
      </c>
      <c r="M9220" t="n">
        <v>857</v>
      </c>
      <c r="N9220" t="n">
        <v>857</v>
      </c>
    </row>
    <row r="9221">
      <c r="A9221" t="n">
        <v>122</v>
      </c>
      <c r="B9221" t="n">
        <v>2016</v>
      </c>
      <c r="C9221" t="n">
        <v>1806</v>
      </c>
      <c r="D9221" t="inlineStr">
        <is>
          <t>Würden Sie die Privatisierung bzw. den Verkauf der Kantonsspitäler Baden und Aarau befürworten?</t>
        </is>
      </c>
      <c r="E9221" t="inlineStr">
        <is>
          <t>Standard-4</t>
        </is>
      </c>
      <c r="F9221" t="n">
        <v>15</v>
      </c>
      <c r="G9221" t="inlineStr">
        <is>
          <t>Wirtschaft &amp; Arbeit</t>
        </is>
      </c>
      <c r="H9221" t="inlineStr">
        <is>
          <t>Q06325</t>
        </is>
      </c>
      <c r="I9221" t="inlineStr">
        <is>
          <t>de</t>
        </is>
      </c>
      <c r="J9221" t="b">
        <v>1</v>
      </c>
      <c r="K9221" t="inlineStr">
        <is>
          <t>b41f5ef7621a709fca5126f06ca8158a</t>
        </is>
      </c>
      <c r="L9221" t="inlineStr">
        <is>
          <t>b41f5ef7621a709fca5126f06ca8158a</t>
        </is>
      </c>
      <c r="M9221" t="n">
        <v>857</v>
      </c>
      <c r="N9221" t="n">
        <v>857</v>
      </c>
    </row>
    <row r="9223">
      <c r="A9223" s="1">
        <f>== Cluster 856 – 2 Fragen – alle Fragen identisch ===</f>
        <v/>
      </c>
      <c r="B9223" s="1" t="n"/>
      <c r="C9223" s="1" t="n"/>
      <c r="D9223" s="1" t="n"/>
      <c r="E9223" s="1" t="n"/>
      <c r="F9223" s="1" t="n"/>
      <c r="G9223" s="1" t="n"/>
      <c r="H9223" s="1" t="n"/>
      <c r="I9223" s="1" t="n"/>
      <c r="J9223" s="1" t="n"/>
      <c r="K9223" s="1" t="n"/>
      <c r="L9223" s="1" t="n"/>
      <c r="M9223" s="1" t="n"/>
      <c r="N9223" s="1" t="n"/>
    </row>
    <row r="9224">
      <c r="A9224" t="inlineStr">
        <is>
          <t>ID_Wahl</t>
        </is>
      </c>
      <c r="B9224" t="inlineStr">
        <is>
          <t>Datum</t>
        </is>
      </c>
      <c r="C9224" t="inlineStr">
        <is>
          <t>Frage_ID</t>
        </is>
      </c>
      <c r="D9224" t="inlineStr">
        <is>
          <t>Frage_Text</t>
        </is>
      </c>
      <c r="E9224" t="inlineStr">
        <is>
          <t>Frage_Typ</t>
        </is>
      </c>
      <c r="F9224" t="inlineStr">
        <is>
          <t>Bereich_ID</t>
        </is>
      </c>
      <c r="G9224" t="inlineStr">
        <is>
          <t>Bereich</t>
        </is>
      </c>
      <c r="H9224" t="inlineStr">
        <is>
          <t>ID_gesamt</t>
        </is>
      </c>
      <c r="I9224" t="inlineStr">
        <is>
          <t>Sprache</t>
        </is>
      </c>
      <c r="J9224" t="inlineStr">
        <is>
          <t>Duplikat</t>
        </is>
      </c>
      <c r="K9224" t="inlineStr">
        <is>
          <t>Frage_Hash</t>
        </is>
      </c>
      <c r="L9224" t="inlineStr">
        <is>
          <t>Duplikat_Gruppe</t>
        </is>
      </c>
      <c r="M9224" t="inlineStr">
        <is>
          <t>Cluster_Duplikate</t>
        </is>
      </c>
      <c r="N9224" t="inlineStr">
        <is>
          <t>Cluster_Final</t>
        </is>
      </c>
    </row>
    <row r="9225">
      <c r="A9225" t="n">
        <v>122</v>
      </c>
      <c r="B9225" t="n">
        <v>2016</v>
      </c>
      <c r="C9225" t="n">
        <v>1826</v>
      </c>
      <c r="D9225" t="inlineStr">
        <is>
          <t>Der Kanton Aargau besitzt 37 Prozent des Energiekonzerns Axpo. Würden Sie den Verkauf dieser Beteiligungen begrüssen?</t>
        </is>
      </c>
      <c r="E9225" t="inlineStr">
        <is>
          <t>Standard-4</t>
        </is>
      </c>
      <c r="F9225" t="n">
        <v>15</v>
      </c>
      <c r="G9225" t="inlineStr">
        <is>
          <t>Wirtschaft &amp; Arbeit</t>
        </is>
      </c>
      <c r="H9225" t="inlineStr">
        <is>
          <t>Q04974</t>
        </is>
      </c>
      <c r="I9225" t="inlineStr">
        <is>
          <t>de</t>
        </is>
      </c>
      <c r="J9225" t="b">
        <v>1</v>
      </c>
      <c r="K9225" t="inlineStr">
        <is>
          <t>b8b2078b8bdc168b6ad253da3ddee156</t>
        </is>
      </c>
      <c r="L9225" t="inlineStr">
        <is>
          <t>b8b2078b8bdc168b6ad253da3ddee156</t>
        </is>
      </c>
      <c r="M9225" t="n">
        <v>856</v>
      </c>
      <c r="N9225" t="n">
        <v>856</v>
      </c>
    </row>
    <row r="9226">
      <c r="A9226" t="n">
        <v>122</v>
      </c>
      <c r="B9226" t="n">
        <v>2016</v>
      </c>
      <c r="C9226" t="n">
        <v>1826</v>
      </c>
      <c r="D9226" t="inlineStr">
        <is>
          <t>Der Kanton Aargau besitzt 37 Prozent des Energiekonzerns Axpo. Würden Sie den Verkauf dieser Beteiligungen begrüssen?</t>
        </is>
      </c>
      <c r="E9226" t="inlineStr">
        <is>
          <t>Standard-4</t>
        </is>
      </c>
      <c r="F9226" t="n">
        <v>15</v>
      </c>
      <c r="G9226" t="inlineStr">
        <is>
          <t>Wirtschaft &amp; Arbeit</t>
        </is>
      </c>
      <c r="H9226" t="inlineStr">
        <is>
          <t>Q06324</t>
        </is>
      </c>
      <c r="I9226" t="inlineStr">
        <is>
          <t>de</t>
        </is>
      </c>
      <c r="J9226" t="b">
        <v>1</v>
      </c>
      <c r="K9226" t="inlineStr">
        <is>
          <t>b8b2078b8bdc168b6ad253da3ddee156</t>
        </is>
      </c>
      <c r="L9226" t="inlineStr">
        <is>
          <t>b8b2078b8bdc168b6ad253da3ddee156</t>
        </is>
      </c>
      <c r="M9226" t="n">
        <v>856</v>
      </c>
      <c r="N9226" t="n">
        <v>856</v>
      </c>
    </row>
    <row r="9228">
      <c r="A9228" s="1">
        <f>== Cluster 855 – 2 Fragen – alle Fragen identisch ===</f>
        <v/>
      </c>
      <c r="B9228" s="1" t="n"/>
      <c r="C9228" s="1" t="n"/>
      <c r="D9228" s="1" t="n"/>
      <c r="E9228" s="1" t="n"/>
      <c r="F9228" s="1" t="n"/>
      <c r="G9228" s="1" t="n"/>
      <c r="H9228" s="1" t="n"/>
      <c r="I9228" s="1" t="n"/>
      <c r="J9228" s="1" t="n"/>
      <c r="K9228" s="1" t="n"/>
      <c r="L9228" s="1" t="n"/>
      <c r="M9228" s="1" t="n"/>
      <c r="N9228" s="1" t="n"/>
    </row>
    <row r="9229">
      <c r="A9229" t="inlineStr">
        <is>
          <t>ID_Wahl</t>
        </is>
      </c>
      <c r="B9229" t="inlineStr">
        <is>
          <t>Datum</t>
        </is>
      </c>
      <c r="C9229" t="inlineStr">
        <is>
          <t>Frage_ID</t>
        </is>
      </c>
      <c r="D9229" t="inlineStr">
        <is>
          <t>Frage_Text</t>
        </is>
      </c>
      <c r="E9229" t="inlineStr">
        <is>
          <t>Frage_Typ</t>
        </is>
      </c>
      <c r="F9229" t="inlineStr">
        <is>
          <t>Bereich_ID</t>
        </is>
      </c>
      <c r="G9229" t="inlineStr">
        <is>
          <t>Bereich</t>
        </is>
      </c>
      <c r="H9229" t="inlineStr">
        <is>
          <t>ID_gesamt</t>
        </is>
      </c>
      <c r="I9229" t="inlineStr">
        <is>
          <t>Sprache</t>
        </is>
      </c>
      <c r="J9229" t="inlineStr">
        <is>
          <t>Duplikat</t>
        </is>
      </c>
      <c r="K9229" t="inlineStr">
        <is>
          <t>Frage_Hash</t>
        </is>
      </c>
      <c r="L9229" t="inlineStr">
        <is>
          <t>Duplikat_Gruppe</t>
        </is>
      </c>
      <c r="M9229" t="inlineStr">
        <is>
          <t>Cluster_Duplikate</t>
        </is>
      </c>
      <c r="N9229" t="inlineStr">
        <is>
          <t>Cluster_Final</t>
        </is>
      </c>
    </row>
    <row r="9230">
      <c r="A9230" t="n">
        <v>122</v>
      </c>
      <c r="B9230" t="n">
        <v>2016</v>
      </c>
      <c r="C9230" t="n">
        <v>1827</v>
      </c>
      <c r="D9230" t="inlineStr">
        <is>
          <t>Unterstützen Sie die Forderung, dass die kantonalen Beiträge an das "Hightech Zentrum Aargau" in Zukunft deutlich gekürzt werden?</t>
        </is>
      </c>
      <c r="E9230" t="inlineStr">
        <is>
          <t>Standard-4</t>
        </is>
      </c>
      <c r="F9230" t="n">
        <v>15</v>
      </c>
      <c r="G9230" t="inlineStr">
        <is>
          <t>Wirtschaft &amp; Arbeit</t>
        </is>
      </c>
      <c r="H9230" t="inlineStr">
        <is>
          <t>Q04972</t>
        </is>
      </c>
      <c r="I9230" t="inlineStr">
        <is>
          <t>de</t>
        </is>
      </c>
      <c r="J9230" t="b">
        <v>1</v>
      </c>
      <c r="K9230" t="inlineStr">
        <is>
          <t>b45a8f91061355fe40f041310d7f4c7c</t>
        </is>
      </c>
      <c r="L9230" t="inlineStr">
        <is>
          <t>b45a8f91061355fe40f041310d7f4c7c</t>
        </is>
      </c>
      <c r="M9230" t="n">
        <v>855</v>
      </c>
      <c r="N9230" t="n">
        <v>855</v>
      </c>
    </row>
    <row r="9231">
      <c r="A9231" t="n">
        <v>122</v>
      </c>
      <c r="B9231" t="n">
        <v>2016</v>
      </c>
      <c r="C9231" t="n">
        <v>1827</v>
      </c>
      <c r="D9231" t="inlineStr">
        <is>
          <t>Unterstützen Sie die Forderung, dass die kantonalen Beiträge an das "Hightech Zentrum Aargau" in Zukunft deutlich gekürzt werden?</t>
        </is>
      </c>
      <c r="E9231" t="inlineStr">
        <is>
          <t>Standard-4</t>
        </is>
      </c>
      <c r="F9231" t="n">
        <v>15</v>
      </c>
      <c r="G9231" t="inlineStr">
        <is>
          <t>Wirtschaft &amp; Arbeit</t>
        </is>
      </c>
      <c r="H9231" t="inlineStr">
        <is>
          <t>Q06322</t>
        </is>
      </c>
      <c r="I9231" t="inlineStr">
        <is>
          <t>de</t>
        </is>
      </c>
      <c r="J9231" t="b">
        <v>1</v>
      </c>
      <c r="K9231" t="inlineStr">
        <is>
          <t>b45a8f91061355fe40f041310d7f4c7c</t>
        </is>
      </c>
      <c r="L9231" t="inlineStr">
        <is>
          <t>b45a8f91061355fe40f041310d7f4c7c</t>
        </is>
      </c>
      <c r="M9231" t="n">
        <v>855</v>
      </c>
      <c r="N9231" t="n">
        <v>855</v>
      </c>
    </row>
    <row r="9233">
      <c r="A9233" s="1">
        <f>== Cluster 854 – 2 Fragen – alle Fragen identisch ===</f>
        <v/>
      </c>
      <c r="B9233" s="1" t="n"/>
      <c r="C9233" s="1" t="n"/>
      <c r="D9233" s="1" t="n"/>
      <c r="E9233" s="1" t="n"/>
      <c r="F9233" s="1" t="n"/>
      <c r="G9233" s="1" t="n"/>
      <c r="H9233" s="1" t="n"/>
      <c r="I9233" s="1" t="n"/>
      <c r="J9233" s="1" t="n"/>
      <c r="K9233" s="1" t="n"/>
      <c r="L9233" s="1" t="n"/>
      <c r="M9233" s="1" t="n"/>
      <c r="N9233" s="1" t="n"/>
    </row>
    <row r="9234">
      <c r="A9234" t="inlineStr">
        <is>
          <t>ID_Wahl</t>
        </is>
      </c>
      <c r="B9234" t="inlineStr">
        <is>
          <t>Datum</t>
        </is>
      </c>
      <c r="C9234" t="inlineStr">
        <is>
          <t>Frage_ID</t>
        </is>
      </c>
      <c r="D9234" t="inlineStr">
        <is>
          <t>Frage_Text</t>
        </is>
      </c>
      <c r="E9234" t="inlineStr">
        <is>
          <t>Frage_Typ</t>
        </is>
      </c>
      <c r="F9234" t="inlineStr">
        <is>
          <t>Bereich_ID</t>
        </is>
      </c>
      <c r="G9234" t="inlineStr">
        <is>
          <t>Bereich</t>
        </is>
      </c>
      <c r="H9234" t="inlineStr">
        <is>
          <t>ID_gesamt</t>
        </is>
      </c>
      <c r="I9234" t="inlineStr">
        <is>
          <t>Sprache</t>
        </is>
      </c>
      <c r="J9234" t="inlineStr">
        <is>
          <t>Duplikat</t>
        </is>
      </c>
      <c r="K9234" t="inlineStr">
        <is>
          <t>Frage_Hash</t>
        </is>
      </c>
      <c r="L9234" t="inlineStr">
        <is>
          <t>Duplikat_Gruppe</t>
        </is>
      </c>
      <c r="M9234" t="inlineStr">
        <is>
          <t>Cluster_Duplikate</t>
        </is>
      </c>
      <c r="N9234" t="inlineStr">
        <is>
          <t>Cluster_Final</t>
        </is>
      </c>
    </row>
    <row r="9235">
      <c r="A9235" t="n">
        <v>122</v>
      </c>
      <c r="B9235" t="n">
        <v>2016</v>
      </c>
      <c r="C9235" t="n">
        <v>1850</v>
      </c>
      <c r="D9235" t="inlineStr">
        <is>
          <t>Soll der Kanton Aargau Massnahmen ergreifen, um den Langsamverkehr (Velo- und Fussverkehr) gegenüber dem motorisierten Verkehr stärker zu fördern?</t>
        </is>
      </c>
      <c r="E9235" t="inlineStr">
        <is>
          <t>Standard-4</t>
        </is>
      </c>
      <c r="F9235" t="n">
        <v>14</v>
      </c>
      <c r="G9235" t="inlineStr">
        <is>
          <t>Verkehr</t>
        </is>
      </c>
      <c r="H9235" t="inlineStr">
        <is>
          <t>Q04971</t>
        </is>
      </c>
      <c r="I9235" t="inlineStr">
        <is>
          <t>de</t>
        </is>
      </c>
      <c r="J9235" t="b">
        <v>1</v>
      </c>
      <c r="K9235" t="inlineStr">
        <is>
          <t>820c233707d52997faf4fcbdcc81bd01</t>
        </is>
      </c>
      <c r="L9235" t="inlineStr">
        <is>
          <t>820c233707d52997faf4fcbdcc81bd01</t>
        </is>
      </c>
      <c r="M9235" t="n">
        <v>854</v>
      </c>
      <c r="N9235" t="n">
        <v>854</v>
      </c>
    </row>
    <row r="9236">
      <c r="A9236" t="n">
        <v>122</v>
      </c>
      <c r="B9236" t="n">
        <v>2016</v>
      </c>
      <c r="C9236" t="n">
        <v>1850</v>
      </c>
      <c r="D9236" t="inlineStr">
        <is>
          <t>Soll der Kanton Aargau Massnahmen ergreifen, um den Langsamverkehr (Velo- und Fussverkehr) gegenüber dem motorisierten Verkehr stärker zu fördern?</t>
        </is>
      </c>
      <c r="E9236" t="inlineStr">
        <is>
          <t>Standard-4</t>
        </is>
      </c>
      <c r="F9236" t="n">
        <v>14</v>
      </c>
      <c r="G9236" t="inlineStr">
        <is>
          <t>Verkehr</t>
        </is>
      </c>
      <c r="H9236" t="inlineStr">
        <is>
          <t>Q06321</t>
        </is>
      </c>
      <c r="I9236" t="inlineStr">
        <is>
          <t>de</t>
        </is>
      </c>
      <c r="J9236" t="b">
        <v>1</v>
      </c>
      <c r="K9236" t="inlineStr">
        <is>
          <t>820c233707d52997faf4fcbdcc81bd01</t>
        </is>
      </c>
      <c r="L9236" t="inlineStr">
        <is>
          <t>820c233707d52997faf4fcbdcc81bd01</t>
        </is>
      </c>
      <c r="M9236" t="n">
        <v>854</v>
      </c>
      <c r="N9236" t="n">
        <v>854</v>
      </c>
    </row>
    <row r="9238">
      <c r="A9238" s="1">
        <f>== Cluster 852 – 2 Fragen – alle Fragen identisch ===</f>
        <v/>
      </c>
      <c r="B9238" s="1" t="n"/>
      <c r="C9238" s="1" t="n"/>
      <c r="D9238" s="1" t="n"/>
      <c r="E9238" s="1" t="n"/>
      <c r="F9238" s="1" t="n"/>
      <c r="G9238" s="1" t="n"/>
      <c r="H9238" s="1" t="n"/>
      <c r="I9238" s="1" t="n"/>
      <c r="J9238" s="1" t="n"/>
      <c r="K9238" s="1" t="n"/>
      <c r="L9238" s="1" t="n"/>
      <c r="M9238" s="1" t="n"/>
      <c r="N9238" s="1" t="n"/>
    </row>
    <row r="9239">
      <c r="A9239" t="inlineStr">
        <is>
          <t>ID_Wahl</t>
        </is>
      </c>
      <c r="B9239" t="inlineStr">
        <is>
          <t>Datum</t>
        </is>
      </c>
      <c r="C9239" t="inlineStr">
        <is>
          <t>Frage_ID</t>
        </is>
      </c>
      <c r="D9239" t="inlineStr">
        <is>
          <t>Frage_Text</t>
        </is>
      </c>
      <c r="E9239" t="inlineStr">
        <is>
          <t>Frage_Typ</t>
        </is>
      </c>
      <c r="F9239" t="inlineStr">
        <is>
          <t>Bereich_ID</t>
        </is>
      </c>
      <c r="G9239" t="inlineStr">
        <is>
          <t>Bereich</t>
        </is>
      </c>
      <c r="H9239" t="inlineStr">
        <is>
          <t>ID_gesamt</t>
        </is>
      </c>
      <c r="I9239" t="inlineStr">
        <is>
          <t>Sprache</t>
        </is>
      </c>
      <c r="J9239" t="inlineStr">
        <is>
          <t>Duplikat</t>
        </is>
      </c>
      <c r="K9239" t="inlineStr">
        <is>
          <t>Frage_Hash</t>
        </is>
      </c>
      <c r="L9239" t="inlineStr">
        <is>
          <t>Duplikat_Gruppe</t>
        </is>
      </c>
      <c r="M9239" t="inlineStr">
        <is>
          <t>Cluster_Duplikate</t>
        </is>
      </c>
      <c r="N9239" t="inlineStr">
        <is>
          <t>Cluster_Final</t>
        </is>
      </c>
    </row>
    <row r="9240">
      <c r="A9240" t="n">
        <v>122</v>
      </c>
      <c r="B9240" t="n">
        <v>2016</v>
      </c>
      <c r="C9240" t="n">
        <v>1834</v>
      </c>
      <c r="D9240" t="inlineStr">
        <is>
          <t>Soll die Autobahn A1 auf der ganzen Länge durch den Kanton Aargau auf sechs Spuren ausgebaut werden?</t>
        </is>
      </c>
      <c r="E9240" t="inlineStr">
        <is>
          <t>Standard-4</t>
        </is>
      </c>
      <c r="F9240" t="n">
        <v>14</v>
      </c>
      <c r="G9240" t="inlineStr">
        <is>
          <t>Verkehr</t>
        </is>
      </c>
      <c r="H9240" t="inlineStr">
        <is>
          <t>Q04968</t>
        </is>
      </c>
      <c r="I9240" t="inlineStr">
        <is>
          <t>de</t>
        </is>
      </c>
      <c r="J9240" t="b">
        <v>1</v>
      </c>
      <c r="K9240" t="inlineStr">
        <is>
          <t>193aa830a87a750e2f14b2924934fade</t>
        </is>
      </c>
      <c r="L9240" t="inlineStr">
        <is>
          <t>193aa830a87a750e2f14b2924934fade</t>
        </is>
      </c>
      <c r="M9240" t="n">
        <v>852</v>
      </c>
      <c r="N9240" t="n">
        <v>852</v>
      </c>
    </row>
    <row r="9241">
      <c r="A9241" t="n">
        <v>122</v>
      </c>
      <c r="B9241" t="n">
        <v>2016</v>
      </c>
      <c r="C9241" t="n">
        <v>1834</v>
      </c>
      <c r="D9241" t="inlineStr">
        <is>
          <t>Soll die Autobahn A1 auf der ganzen Länge durch den Kanton Aargau auf sechs Spuren ausgebaut werden?</t>
        </is>
      </c>
      <c r="E9241" t="inlineStr">
        <is>
          <t>Standard-4</t>
        </is>
      </c>
      <c r="F9241" t="n">
        <v>14</v>
      </c>
      <c r="G9241" t="inlineStr">
        <is>
          <t>Verkehr</t>
        </is>
      </c>
      <c r="H9241" t="inlineStr">
        <is>
          <t>Q06318</t>
        </is>
      </c>
      <c r="I9241" t="inlineStr">
        <is>
          <t>de</t>
        </is>
      </c>
      <c r="J9241" t="b">
        <v>1</v>
      </c>
      <c r="K9241" t="inlineStr">
        <is>
          <t>193aa830a87a750e2f14b2924934fade</t>
        </is>
      </c>
      <c r="L9241" t="inlineStr">
        <is>
          <t>193aa830a87a750e2f14b2924934fade</t>
        </is>
      </c>
      <c r="M9241" t="n">
        <v>852</v>
      </c>
      <c r="N9241" t="n">
        <v>852</v>
      </c>
    </row>
    <row r="9243">
      <c r="A9243" s="1">
        <f>== Cluster 851 – 2 Fragen – alle Fragen identisch ===</f>
        <v/>
      </c>
      <c r="B9243" s="1" t="n"/>
      <c r="C9243" s="1" t="n"/>
      <c r="D9243" s="1" t="n"/>
      <c r="E9243" s="1" t="n"/>
      <c r="F9243" s="1" t="n"/>
      <c r="G9243" s="1" t="n"/>
      <c r="H9243" s="1" t="n"/>
      <c r="I9243" s="1" t="n"/>
      <c r="J9243" s="1" t="n"/>
      <c r="K9243" s="1" t="n"/>
      <c r="L9243" s="1" t="n"/>
      <c r="M9243" s="1" t="n"/>
      <c r="N9243" s="1" t="n"/>
    </row>
    <row r="9244">
      <c r="A9244" t="inlineStr">
        <is>
          <t>ID_Wahl</t>
        </is>
      </c>
      <c r="B9244" t="inlineStr">
        <is>
          <t>Datum</t>
        </is>
      </c>
      <c r="C9244" t="inlineStr">
        <is>
          <t>Frage_ID</t>
        </is>
      </c>
      <c r="D9244" t="inlineStr">
        <is>
          <t>Frage_Text</t>
        </is>
      </c>
      <c r="E9244" t="inlineStr">
        <is>
          <t>Frage_Typ</t>
        </is>
      </c>
      <c r="F9244" t="inlineStr">
        <is>
          <t>Bereich_ID</t>
        </is>
      </c>
      <c r="G9244" t="inlineStr">
        <is>
          <t>Bereich</t>
        </is>
      </c>
      <c r="H9244" t="inlineStr">
        <is>
          <t>ID_gesamt</t>
        </is>
      </c>
      <c r="I9244" t="inlineStr">
        <is>
          <t>Sprache</t>
        </is>
      </c>
      <c r="J9244" t="inlineStr">
        <is>
          <t>Duplikat</t>
        </is>
      </c>
      <c r="K9244" t="inlineStr">
        <is>
          <t>Frage_Hash</t>
        </is>
      </c>
      <c r="L9244" t="inlineStr">
        <is>
          <t>Duplikat_Gruppe</t>
        </is>
      </c>
      <c r="M9244" t="inlineStr">
        <is>
          <t>Cluster_Duplikate</t>
        </is>
      </c>
      <c r="N9244" t="inlineStr">
        <is>
          <t>Cluster_Final</t>
        </is>
      </c>
    </row>
    <row r="9245">
      <c r="A9245" t="n">
        <v>122</v>
      </c>
      <c r="B9245" t="n">
        <v>2016</v>
      </c>
      <c r="C9245" t="n">
        <v>1829</v>
      </c>
      <c r="D9245" t="inlineStr">
        <is>
          <t>Eine kantonale Volksinitiative möchte die Subventionen für die Waldwirtschaft auf mind. 25 Franken pro Einwohner und Jahr erhöhen. Unterstützen Sie dieses Anliegen?</t>
        </is>
      </c>
      <c r="E9245" t="inlineStr">
        <is>
          <t>Standard-4</t>
        </is>
      </c>
      <c r="F9245" t="n">
        <v>13</v>
      </c>
      <c r="G9245" t="inlineStr">
        <is>
          <t>Umweltschutz &amp; Landwirtschaft</t>
        </is>
      </c>
      <c r="H9245" t="inlineStr">
        <is>
          <t>Q04967</t>
        </is>
      </c>
      <c r="I9245" t="inlineStr">
        <is>
          <t>de</t>
        </is>
      </c>
      <c r="J9245" t="b">
        <v>1</v>
      </c>
      <c r="K9245" t="inlineStr">
        <is>
          <t>2b97ad88e54639c9ccadf8f53f6b9a15</t>
        </is>
      </c>
      <c r="L9245" t="inlineStr">
        <is>
          <t>2b97ad88e54639c9ccadf8f53f6b9a15</t>
        </is>
      </c>
      <c r="M9245" t="n">
        <v>851</v>
      </c>
      <c r="N9245" t="n">
        <v>851</v>
      </c>
    </row>
    <row r="9246">
      <c r="A9246" t="n">
        <v>122</v>
      </c>
      <c r="B9246" t="n">
        <v>2016</v>
      </c>
      <c r="C9246" t="n">
        <v>1829</v>
      </c>
      <c r="D9246" t="inlineStr">
        <is>
          <t>Eine kantonale Volksinitiative möchte die Subventionen für die Waldwirtschaft auf mind. 25 Franken pro Einwohner und Jahr erhöhen. Unterstützen Sie dieses Anliegen?</t>
        </is>
      </c>
      <c r="E9246" t="inlineStr">
        <is>
          <t>Standard-4</t>
        </is>
      </c>
      <c r="F9246" t="n">
        <v>13</v>
      </c>
      <c r="G9246" t="inlineStr">
        <is>
          <t>Umweltschutz &amp; Landwirtschaft</t>
        </is>
      </c>
      <c r="H9246" t="inlineStr">
        <is>
          <t>Q06317</t>
        </is>
      </c>
      <c r="I9246" t="inlineStr">
        <is>
          <t>de</t>
        </is>
      </c>
      <c r="J9246" t="b">
        <v>1</v>
      </c>
      <c r="K9246" t="inlineStr">
        <is>
          <t>2b97ad88e54639c9ccadf8f53f6b9a15</t>
        </is>
      </c>
      <c r="L9246" t="inlineStr">
        <is>
          <t>2b97ad88e54639c9ccadf8f53f6b9a15</t>
        </is>
      </c>
      <c r="M9246" t="n">
        <v>851</v>
      </c>
      <c r="N9246" t="n">
        <v>851</v>
      </c>
    </row>
    <row r="9248">
      <c r="A9248" s="1">
        <f>== Cluster 885 – 2 Fragen – alle Fragen identisch ===</f>
        <v/>
      </c>
      <c r="B9248" s="1" t="n"/>
      <c r="C9248" s="1" t="n"/>
      <c r="D9248" s="1" t="n"/>
      <c r="E9248" s="1" t="n"/>
      <c r="F9248" s="1" t="n"/>
      <c r="G9248" s="1" t="n"/>
      <c r="H9248" s="1" t="n"/>
      <c r="I9248" s="1" t="n"/>
      <c r="J9248" s="1" t="n"/>
      <c r="K9248" s="1" t="n"/>
      <c r="L9248" s="1" t="n"/>
      <c r="M9248" s="1" t="n"/>
      <c r="N9248" s="1" t="n"/>
    </row>
    <row r="9249">
      <c r="A9249" t="inlineStr">
        <is>
          <t>ID_Wahl</t>
        </is>
      </c>
      <c r="B9249" t="inlineStr">
        <is>
          <t>Datum</t>
        </is>
      </c>
      <c r="C9249" t="inlineStr">
        <is>
          <t>Frage_ID</t>
        </is>
      </c>
      <c r="D9249" t="inlineStr">
        <is>
          <t>Frage_Text</t>
        </is>
      </c>
      <c r="E9249" t="inlineStr">
        <is>
          <t>Frage_Typ</t>
        </is>
      </c>
      <c r="F9249" t="inlineStr">
        <is>
          <t>Bereich_ID</t>
        </is>
      </c>
      <c r="G9249" t="inlineStr">
        <is>
          <t>Bereich</t>
        </is>
      </c>
      <c r="H9249" t="inlineStr">
        <is>
          <t>ID_gesamt</t>
        </is>
      </c>
      <c r="I9249" t="inlineStr">
        <is>
          <t>Sprache</t>
        </is>
      </c>
      <c r="J9249" t="inlineStr">
        <is>
          <t>Duplikat</t>
        </is>
      </c>
      <c r="K9249" t="inlineStr">
        <is>
          <t>Frage_Hash</t>
        </is>
      </c>
      <c r="L9249" t="inlineStr">
        <is>
          <t>Duplikat_Gruppe</t>
        </is>
      </c>
      <c r="M9249" t="inlineStr">
        <is>
          <t>Cluster_Duplikate</t>
        </is>
      </c>
      <c r="N9249" t="inlineStr">
        <is>
          <t>Cluster_Final</t>
        </is>
      </c>
    </row>
    <row r="9250">
      <c r="A9250" t="n">
        <v>100</v>
      </c>
      <c r="B9250" t="n">
        <v>2016</v>
      </c>
      <c r="C9250" t="n">
        <v>1599</v>
      </c>
      <c r="D9250" t="inlineStr">
        <is>
          <t>Sollen sich Fachhochschulen der Region auf wenige Themengebiete spezialisieren, anstatt weiterhin ein breites Lehrangebot zu unterhalten?</t>
        </is>
      </c>
      <c r="E9250" t="inlineStr">
        <is>
          <t>Standard-4</t>
        </is>
      </c>
      <c r="F9250" t="n">
        <v>2</v>
      </c>
      <c r="G9250" t="inlineStr">
        <is>
          <t>Bildung</t>
        </is>
      </c>
      <c r="H9250" t="inlineStr">
        <is>
          <t>Q05034</t>
        </is>
      </c>
      <c r="I9250" t="inlineStr">
        <is>
          <t>de</t>
        </is>
      </c>
      <c r="J9250" t="b">
        <v>1</v>
      </c>
      <c r="K9250" t="inlineStr">
        <is>
          <t>5dbab25258527829926db6f1eacba22f</t>
        </is>
      </c>
      <c r="L9250" t="inlineStr">
        <is>
          <t>5dbab25258527829926db6f1eacba22f</t>
        </is>
      </c>
      <c r="M9250" t="n">
        <v>885</v>
      </c>
      <c r="N9250" t="n">
        <v>885</v>
      </c>
    </row>
    <row r="9251">
      <c r="A9251" t="n">
        <v>100</v>
      </c>
      <c r="B9251" t="n">
        <v>2016</v>
      </c>
      <c r="C9251" t="n">
        <v>1599</v>
      </c>
      <c r="D9251" t="inlineStr">
        <is>
          <t>Sollen sich Fachhochschulen der Region auf wenige Themengebiete spezialisieren, anstatt weiterhin ein breites Lehrangebot zu unterhalten?</t>
        </is>
      </c>
      <c r="E9251" t="inlineStr">
        <is>
          <t>Standard-4</t>
        </is>
      </c>
      <c r="F9251" t="n">
        <v>2</v>
      </c>
      <c r="G9251" t="inlineStr">
        <is>
          <t>Bildung</t>
        </is>
      </c>
      <c r="H9251" t="inlineStr">
        <is>
          <t>Q07805</t>
        </is>
      </c>
      <c r="I9251" t="inlineStr">
        <is>
          <t>de</t>
        </is>
      </c>
      <c r="J9251" t="b">
        <v>1</v>
      </c>
      <c r="K9251" t="inlineStr">
        <is>
          <t>5dbab25258527829926db6f1eacba22f</t>
        </is>
      </c>
      <c r="L9251" t="inlineStr">
        <is>
          <t>5dbab25258527829926db6f1eacba22f</t>
        </is>
      </c>
      <c r="M9251" t="n">
        <v>885</v>
      </c>
      <c r="N9251" t="n">
        <v>885</v>
      </c>
    </row>
    <row r="9253">
      <c r="A9253" s="1">
        <f>== Cluster 884 – 2 Fragen – alle Fragen identisch ===</f>
        <v/>
      </c>
      <c r="B9253" s="1" t="n"/>
      <c r="C9253" s="1" t="n"/>
      <c r="D9253" s="1" t="n"/>
      <c r="E9253" s="1" t="n"/>
      <c r="F9253" s="1" t="n"/>
      <c r="G9253" s="1" t="n"/>
      <c r="H9253" s="1" t="n"/>
      <c r="I9253" s="1" t="n"/>
      <c r="J9253" s="1" t="n"/>
      <c r="K9253" s="1" t="n"/>
      <c r="L9253" s="1" t="n"/>
      <c r="M9253" s="1" t="n"/>
      <c r="N9253" s="1" t="n"/>
    </row>
    <row r="9254">
      <c r="A9254" t="inlineStr">
        <is>
          <t>ID_Wahl</t>
        </is>
      </c>
      <c r="B9254" t="inlineStr">
        <is>
          <t>Datum</t>
        </is>
      </c>
      <c r="C9254" t="inlineStr">
        <is>
          <t>Frage_ID</t>
        </is>
      </c>
      <c r="D9254" t="inlineStr">
        <is>
          <t>Frage_Text</t>
        </is>
      </c>
      <c r="E9254" t="inlineStr">
        <is>
          <t>Frage_Typ</t>
        </is>
      </c>
      <c r="F9254" t="inlineStr">
        <is>
          <t>Bereich_ID</t>
        </is>
      </c>
      <c r="G9254" t="inlineStr">
        <is>
          <t>Bereich</t>
        </is>
      </c>
      <c r="H9254" t="inlineStr">
        <is>
          <t>ID_gesamt</t>
        </is>
      </c>
      <c r="I9254" t="inlineStr">
        <is>
          <t>Sprache</t>
        </is>
      </c>
      <c r="J9254" t="inlineStr">
        <is>
          <t>Duplikat</t>
        </is>
      </c>
      <c r="K9254" t="inlineStr">
        <is>
          <t>Frage_Hash</t>
        </is>
      </c>
      <c r="L9254" t="inlineStr">
        <is>
          <t>Duplikat_Gruppe</t>
        </is>
      </c>
      <c r="M9254" t="inlineStr">
        <is>
          <t>Cluster_Duplikate</t>
        </is>
      </c>
      <c r="N9254" t="inlineStr">
        <is>
          <t>Cluster_Final</t>
        </is>
      </c>
    </row>
    <row r="9255">
      <c r="A9255" t="n">
        <v>134</v>
      </c>
      <c r="B9255" t="n">
        <v>2016</v>
      </c>
      <c r="C9255" t="n">
        <v>1941</v>
      </c>
      <c r="D9255" t="inlineStr">
        <is>
          <t>Würden Sie es begrüssen, wenn kantonseigene Unternehmen (z.B. Freiburgische Verkehrsbetriebe oder Kantonalbank) vermehrt (teil-) privatisiert werden?</t>
        </is>
      </c>
      <c r="E9255" t="inlineStr">
        <is>
          <t>Standard-4</t>
        </is>
      </c>
      <c r="F9255" t="n">
        <v>15</v>
      </c>
      <c r="G9255" t="inlineStr">
        <is>
          <t>Wirtschaft &amp; Arbeit</t>
        </is>
      </c>
      <c r="H9255" t="inlineStr">
        <is>
          <t>Q05030</t>
        </is>
      </c>
      <c r="I9255" t="inlineStr">
        <is>
          <t>de</t>
        </is>
      </c>
      <c r="J9255" t="b">
        <v>1</v>
      </c>
      <c r="K9255" t="inlineStr">
        <is>
          <t>6f16a2ce4186760c3aa46419a9948af8</t>
        </is>
      </c>
      <c r="L9255" t="inlineStr">
        <is>
          <t>6f16a2ce4186760c3aa46419a9948af8</t>
        </is>
      </c>
      <c r="M9255" t="n">
        <v>884</v>
      </c>
      <c r="N9255" t="n">
        <v>884</v>
      </c>
    </row>
    <row r="9256">
      <c r="A9256" t="n">
        <v>134</v>
      </c>
      <c r="B9256" t="n">
        <v>2016</v>
      </c>
      <c r="C9256" t="n">
        <v>1941</v>
      </c>
      <c r="D9256" t="inlineStr">
        <is>
          <t>Würden Sie es begrüssen, wenn kantonseigene Unternehmen (z.B. Freiburgische Verkehrsbetriebe oder Kantonalbank) vermehrt (teil-) privatisiert werden?</t>
        </is>
      </c>
      <c r="E9256" t="inlineStr">
        <is>
          <t>Standard-4</t>
        </is>
      </c>
      <c r="F9256" t="n">
        <v>15</v>
      </c>
      <c r="G9256" t="inlineStr">
        <is>
          <t>Wirtschaft &amp; Arbeit</t>
        </is>
      </c>
      <c r="H9256" t="inlineStr">
        <is>
          <t>Q06899</t>
        </is>
      </c>
      <c r="I9256" t="inlineStr">
        <is>
          <t>de</t>
        </is>
      </c>
      <c r="J9256" t="b">
        <v>1</v>
      </c>
      <c r="K9256" t="inlineStr">
        <is>
          <t>6f16a2ce4186760c3aa46419a9948af8</t>
        </is>
      </c>
      <c r="L9256" t="inlineStr">
        <is>
          <t>6f16a2ce4186760c3aa46419a9948af8</t>
        </is>
      </c>
      <c r="M9256" t="n">
        <v>884</v>
      </c>
      <c r="N9256" t="n">
        <v>884</v>
      </c>
    </row>
    <row r="9258">
      <c r="A9258" s="1">
        <f>== Cluster 883 – 2 Fragen – alle Fragen identisch ===</f>
        <v/>
      </c>
      <c r="B9258" s="1" t="n"/>
      <c r="C9258" s="1" t="n"/>
      <c r="D9258" s="1" t="n"/>
      <c r="E9258" s="1" t="n"/>
      <c r="F9258" s="1" t="n"/>
      <c r="G9258" s="1" t="n"/>
      <c r="H9258" s="1" t="n"/>
      <c r="I9258" s="1" t="n"/>
      <c r="J9258" s="1" t="n"/>
      <c r="K9258" s="1" t="n"/>
      <c r="L9258" s="1" t="n"/>
      <c r="M9258" s="1" t="n"/>
      <c r="N9258" s="1" t="n"/>
    </row>
    <row r="9259">
      <c r="A9259" t="inlineStr">
        <is>
          <t>ID_Wahl</t>
        </is>
      </c>
      <c r="B9259" t="inlineStr">
        <is>
          <t>Datum</t>
        </is>
      </c>
      <c r="C9259" t="inlineStr">
        <is>
          <t>Frage_ID</t>
        </is>
      </c>
      <c r="D9259" t="inlineStr">
        <is>
          <t>Frage_Text</t>
        </is>
      </c>
      <c r="E9259" t="inlineStr">
        <is>
          <t>Frage_Typ</t>
        </is>
      </c>
      <c r="F9259" t="inlineStr">
        <is>
          <t>Bereich_ID</t>
        </is>
      </c>
      <c r="G9259" t="inlineStr">
        <is>
          <t>Bereich</t>
        </is>
      </c>
      <c r="H9259" t="inlineStr">
        <is>
          <t>ID_gesamt</t>
        </is>
      </c>
      <c r="I9259" t="inlineStr">
        <is>
          <t>Sprache</t>
        </is>
      </c>
      <c r="J9259" t="inlineStr">
        <is>
          <t>Duplikat</t>
        </is>
      </c>
      <c r="K9259" t="inlineStr">
        <is>
          <t>Frage_Hash</t>
        </is>
      </c>
      <c r="L9259" t="inlineStr">
        <is>
          <t>Duplikat_Gruppe</t>
        </is>
      </c>
      <c r="M9259" t="inlineStr">
        <is>
          <t>Cluster_Duplikate</t>
        </is>
      </c>
      <c r="N9259" t="inlineStr">
        <is>
          <t>Cluster_Final</t>
        </is>
      </c>
    </row>
    <row r="9260">
      <c r="A9260" t="n">
        <v>134</v>
      </c>
      <c r="B9260" t="n">
        <v>2016</v>
      </c>
      <c r="C9260" t="n">
        <v>1945</v>
      </c>
      <c r="D9260" t="inlineStr">
        <is>
          <t>Befürworten Sie eine Liberalisierung (Ausweitung) der Öffnungszeiten von Gastronomie-Betrieben im Kanton Freiburg?</t>
        </is>
      </c>
      <c r="E9260" t="inlineStr">
        <is>
          <t>Standard-4</t>
        </is>
      </c>
      <c r="F9260" t="n">
        <v>15</v>
      </c>
      <c r="G9260" t="inlineStr">
        <is>
          <t>Wirtschaft &amp; Arbeit</t>
        </is>
      </c>
      <c r="H9260" t="inlineStr">
        <is>
          <t>Q05028</t>
        </is>
      </c>
      <c r="I9260" t="inlineStr">
        <is>
          <t>de</t>
        </is>
      </c>
      <c r="J9260" t="b">
        <v>1</v>
      </c>
      <c r="K9260" t="inlineStr">
        <is>
          <t>62e44c0f424be06e1f87df1527a1aa9a</t>
        </is>
      </c>
      <c r="L9260" t="inlineStr">
        <is>
          <t>62e44c0f424be06e1f87df1527a1aa9a</t>
        </is>
      </c>
      <c r="M9260" t="n">
        <v>883</v>
      </c>
      <c r="N9260" t="n">
        <v>883</v>
      </c>
    </row>
    <row r="9261">
      <c r="A9261" t="n">
        <v>134</v>
      </c>
      <c r="B9261" t="n">
        <v>2016</v>
      </c>
      <c r="C9261" t="n">
        <v>1945</v>
      </c>
      <c r="D9261" t="inlineStr">
        <is>
          <t>Befürworten Sie eine Liberalisierung (Ausweitung) der Öffnungszeiten von Gastronomie-Betrieben im Kanton Freiburg?</t>
        </is>
      </c>
      <c r="E9261" t="inlineStr">
        <is>
          <t>Standard-4</t>
        </is>
      </c>
      <c r="F9261" t="n">
        <v>15</v>
      </c>
      <c r="G9261" t="inlineStr">
        <is>
          <t>Wirtschaft &amp; Arbeit</t>
        </is>
      </c>
      <c r="H9261" t="inlineStr">
        <is>
          <t>Q06897</t>
        </is>
      </c>
      <c r="I9261" t="inlineStr">
        <is>
          <t>de</t>
        </is>
      </c>
      <c r="J9261" t="b">
        <v>1</v>
      </c>
      <c r="K9261" t="inlineStr">
        <is>
          <t>62e44c0f424be06e1f87df1527a1aa9a</t>
        </is>
      </c>
      <c r="L9261" t="inlineStr">
        <is>
          <t>62e44c0f424be06e1f87df1527a1aa9a</t>
        </is>
      </c>
      <c r="M9261" t="n">
        <v>883</v>
      </c>
      <c r="N9261" t="n">
        <v>883</v>
      </c>
    </row>
    <row r="9263">
      <c r="A9263" s="1">
        <f>== Cluster 882 – 2 Fragen – alle Fragen identisch ===</f>
        <v/>
      </c>
      <c r="B9263" s="1" t="n"/>
      <c r="C9263" s="1" t="n"/>
      <c r="D9263" s="1" t="n"/>
      <c r="E9263" s="1" t="n"/>
      <c r="F9263" s="1" t="n"/>
      <c r="G9263" s="1" t="n"/>
      <c r="H9263" s="1" t="n"/>
      <c r="I9263" s="1" t="n"/>
      <c r="J9263" s="1" t="n"/>
      <c r="K9263" s="1" t="n"/>
      <c r="L9263" s="1" t="n"/>
      <c r="M9263" s="1" t="n"/>
      <c r="N9263" s="1" t="n"/>
    </row>
    <row r="9264">
      <c r="A9264" t="inlineStr">
        <is>
          <t>ID_Wahl</t>
        </is>
      </c>
      <c r="B9264" t="inlineStr">
        <is>
          <t>Datum</t>
        </is>
      </c>
      <c r="C9264" t="inlineStr">
        <is>
          <t>Frage_ID</t>
        </is>
      </c>
      <c r="D9264" t="inlineStr">
        <is>
          <t>Frage_Text</t>
        </is>
      </c>
      <c r="E9264" t="inlineStr">
        <is>
          <t>Frage_Typ</t>
        </is>
      </c>
      <c r="F9264" t="inlineStr">
        <is>
          <t>Bereich_ID</t>
        </is>
      </c>
      <c r="G9264" t="inlineStr">
        <is>
          <t>Bereich</t>
        </is>
      </c>
      <c r="H9264" t="inlineStr">
        <is>
          <t>ID_gesamt</t>
        </is>
      </c>
      <c r="I9264" t="inlineStr">
        <is>
          <t>Sprache</t>
        </is>
      </c>
      <c r="J9264" t="inlineStr">
        <is>
          <t>Duplikat</t>
        </is>
      </c>
      <c r="K9264" t="inlineStr">
        <is>
          <t>Frage_Hash</t>
        </is>
      </c>
      <c r="L9264" t="inlineStr">
        <is>
          <t>Duplikat_Gruppe</t>
        </is>
      </c>
      <c r="M9264" t="inlineStr">
        <is>
          <t>Cluster_Duplikate</t>
        </is>
      </c>
      <c r="N9264" t="inlineStr">
        <is>
          <t>Cluster_Final</t>
        </is>
      </c>
    </row>
    <row r="9265">
      <c r="A9265" t="n">
        <v>134</v>
      </c>
      <c r="B9265" t="n">
        <v>2016</v>
      </c>
      <c r="C9265" t="n">
        <v>1944</v>
      </c>
      <c r="D9265" t="inlineStr">
        <is>
          <t>Befürworten Sie den Entscheid des Kantons, das Innovativquartier "Blue Factory" (ehemalige Cardinal-Brauerei) mit einem Kredit von 5 Mio. Franken zu unterstützen?</t>
        </is>
      </c>
      <c r="E9265" t="inlineStr">
        <is>
          <t>Standard-4</t>
        </is>
      </c>
      <c r="F9265" t="n">
        <v>15</v>
      </c>
      <c r="G9265" t="inlineStr">
        <is>
          <t>Wirtschaft &amp; Arbeit</t>
        </is>
      </c>
      <c r="H9265" t="inlineStr">
        <is>
          <t>Q05027</t>
        </is>
      </c>
      <c r="I9265" t="inlineStr">
        <is>
          <t>de</t>
        </is>
      </c>
      <c r="J9265" t="b">
        <v>1</v>
      </c>
      <c r="K9265" t="inlineStr">
        <is>
          <t>fd165c63f63750e459ac0ba5afde1ebf</t>
        </is>
      </c>
      <c r="L9265" t="inlineStr">
        <is>
          <t>fd165c63f63750e459ac0ba5afde1ebf</t>
        </is>
      </c>
      <c r="M9265" t="n">
        <v>882</v>
      </c>
      <c r="N9265" t="n">
        <v>882</v>
      </c>
    </row>
    <row r="9266">
      <c r="A9266" t="n">
        <v>134</v>
      </c>
      <c r="B9266" t="n">
        <v>2016</v>
      </c>
      <c r="C9266" t="n">
        <v>1944</v>
      </c>
      <c r="D9266" t="inlineStr">
        <is>
          <t>Befürworten Sie den Entscheid des Kantons, das Innovativquartier "Blue Factory" (ehemalige Cardinal-Brauerei) mit einem Kredit von 5 Mio. Franken zu unterstützen?</t>
        </is>
      </c>
      <c r="E9266" t="inlineStr">
        <is>
          <t>Standard-4</t>
        </is>
      </c>
      <c r="F9266" t="n">
        <v>15</v>
      </c>
      <c r="G9266" t="inlineStr">
        <is>
          <t>Wirtschaft &amp; Arbeit</t>
        </is>
      </c>
      <c r="H9266" t="inlineStr">
        <is>
          <t>Q06896</t>
        </is>
      </c>
      <c r="I9266" t="inlineStr">
        <is>
          <t>de</t>
        </is>
      </c>
      <c r="J9266" t="b">
        <v>1</v>
      </c>
      <c r="K9266" t="inlineStr">
        <is>
          <t>fd165c63f63750e459ac0ba5afde1ebf</t>
        </is>
      </c>
      <c r="L9266" t="inlineStr">
        <is>
          <t>fd165c63f63750e459ac0ba5afde1ebf</t>
        </is>
      </c>
      <c r="M9266" t="n">
        <v>882</v>
      </c>
      <c r="N9266" t="n">
        <v>882</v>
      </c>
    </row>
    <row r="9268">
      <c r="A9268" s="1">
        <f>== Cluster 881 – 2 Fragen – alle Fragen identisch ===</f>
        <v/>
      </c>
      <c r="B9268" s="1" t="n"/>
      <c r="C9268" s="1" t="n"/>
      <c r="D9268" s="1" t="n"/>
      <c r="E9268" s="1" t="n"/>
      <c r="F9268" s="1" t="n"/>
      <c r="G9268" s="1" t="n"/>
      <c r="H9268" s="1" t="n"/>
      <c r="I9268" s="1" t="n"/>
      <c r="J9268" s="1" t="n"/>
      <c r="K9268" s="1" t="n"/>
      <c r="L9268" s="1" t="n"/>
      <c r="M9268" s="1" t="n"/>
      <c r="N9268" s="1" t="n"/>
    </row>
    <row r="9269">
      <c r="A9269" t="inlineStr">
        <is>
          <t>ID_Wahl</t>
        </is>
      </c>
      <c r="B9269" t="inlineStr">
        <is>
          <t>Datum</t>
        </is>
      </c>
      <c r="C9269" t="inlineStr">
        <is>
          <t>Frage_ID</t>
        </is>
      </c>
      <c r="D9269" t="inlineStr">
        <is>
          <t>Frage_Text</t>
        </is>
      </c>
      <c r="E9269" t="inlineStr">
        <is>
          <t>Frage_Typ</t>
        </is>
      </c>
      <c r="F9269" t="inlineStr">
        <is>
          <t>Bereich_ID</t>
        </is>
      </c>
      <c r="G9269" t="inlineStr">
        <is>
          <t>Bereich</t>
        </is>
      </c>
      <c r="H9269" t="inlineStr">
        <is>
          <t>ID_gesamt</t>
        </is>
      </c>
      <c r="I9269" t="inlineStr">
        <is>
          <t>Sprache</t>
        </is>
      </c>
      <c r="J9269" t="inlineStr">
        <is>
          <t>Duplikat</t>
        </is>
      </c>
      <c r="K9269" t="inlineStr">
        <is>
          <t>Frage_Hash</t>
        </is>
      </c>
      <c r="L9269" t="inlineStr">
        <is>
          <t>Duplikat_Gruppe</t>
        </is>
      </c>
      <c r="M9269" t="inlineStr">
        <is>
          <t>Cluster_Duplikate</t>
        </is>
      </c>
      <c r="N9269" t="inlineStr">
        <is>
          <t>Cluster_Final</t>
        </is>
      </c>
    </row>
    <row r="9270">
      <c r="A9270" t="n">
        <v>134</v>
      </c>
      <c r="B9270" t="n">
        <v>2016</v>
      </c>
      <c r="C9270" t="n">
        <v>1947</v>
      </c>
      <c r="D9270" t="inlineStr">
        <is>
          <t>Im Kanton Freiburg werden derzeit mehrere Umfahrungsstrassenprojekte geplant. Erachten Sie solche Projekte als geeignete Massnahme, um Verkehrsprobleme zu lösen?</t>
        </is>
      </c>
      <c r="E9270" t="inlineStr">
        <is>
          <t>Standard-4</t>
        </is>
      </c>
      <c r="F9270" t="n">
        <v>14</v>
      </c>
      <c r="G9270" t="inlineStr">
        <is>
          <t>Verkehr</t>
        </is>
      </c>
      <c r="H9270" t="inlineStr">
        <is>
          <t>Q05026</t>
        </is>
      </c>
      <c r="I9270" t="inlineStr">
        <is>
          <t>de</t>
        </is>
      </c>
      <c r="J9270" t="b">
        <v>1</v>
      </c>
      <c r="K9270" t="inlineStr">
        <is>
          <t>d1ad0072ff58ac37b7042e93b16852fd</t>
        </is>
      </c>
      <c r="L9270" t="inlineStr">
        <is>
          <t>d1ad0072ff58ac37b7042e93b16852fd</t>
        </is>
      </c>
      <c r="M9270" t="n">
        <v>881</v>
      </c>
      <c r="N9270" t="n">
        <v>881</v>
      </c>
    </row>
    <row r="9271">
      <c r="A9271" t="n">
        <v>134</v>
      </c>
      <c r="B9271" t="n">
        <v>2016</v>
      </c>
      <c r="C9271" t="n">
        <v>1947</v>
      </c>
      <c r="D9271" t="inlineStr">
        <is>
          <t>Im Kanton Freiburg werden derzeit mehrere Umfahrungsstrassenprojekte geplant. Erachten Sie solche Projekte als geeignete Massnahme, um Verkehrsprobleme zu lösen?</t>
        </is>
      </c>
      <c r="E9271" t="inlineStr">
        <is>
          <t>Standard-4</t>
        </is>
      </c>
      <c r="F9271" t="n">
        <v>14</v>
      </c>
      <c r="G9271" t="inlineStr">
        <is>
          <t>Verkehr</t>
        </is>
      </c>
      <c r="H9271" t="inlineStr">
        <is>
          <t>Q06895</t>
        </is>
      </c>
      <c r="I9271" t="inlineStr">
        <is>
          <t>de</t>
        </is>
      </c>
      <c r="J9271" t="b">
        <v>1</v>
      </c>
      <c r="K9271" t="inlineStr">
        <is>
          <t>d1ad0072ff58ac37b7042e93b16852fd</t>
        </is>
      </c>
      <c r="L9271" t="inlineStr">
        <is>
          <t>d1ad0072ff58ac37b7042e93b16852fd</t>
        </is>
      </c>
      <c r="M9271" t="n">
        <v>881</v>
      </c>
      <c r="N9271" t="n">
        <v>881</v>
      </c>
    </row>
    <row r="9273">
      <c r="A9273" s="1">
        <f>== Cluster 880 – 2 Fragen – alle Fragen identisch ===</f>
        <v/>
      </c>
      <c r="B9273" s="1" t="n"/>
      <c r="C9273" s="1" t="n"/>
      <c r="D9273" s="1" t="n"/>
      <c r="E9273" s="1" t="n"/>
      <c r="F9273" s="1" t="n"/>
      <c r="G9273" s="1" t="n"/>
      <c r="H9273" s="1" t="n"/>
      <c r="I9273" s="1" t="n"/>
      <c r="J9273" s="1" t="n"/>
      <c r="K9273" s="1" t="n"/>
      <c r="L9273" s="1" t="n"/>
      <c r="M9273" s="1" t="n"/>
      <c r="N9273" s="1" t="n"/>
    </row>
    <row r="9274">
      <c r="A9274" t="inlineStr">
        <is>
          <t>ID_Wahl</t>
        </is>
      </c>
      <c r="B9274" t="inlineStr">
        <is>
          <t>Datum</t>
        </is>
      </c>
      <c r="C9274" t="inlineStr">
        <is>
          <t>Frage_ID</t>
        </is>
      </c>
      <c r="D9274" t="inlineStr">
        <is>
          <t>Frage_Text</t>
        </is>
      </c>
      <c r="E9274" t="inlineStr">
        <is>
          <t>Frage_Typ</t>
        </is>
      </c>
      <c r="F9274" t="inlineStr">
        <is>
          <t>Bereich_ID</t>
        </is>
      </c>
      <c r="G9274" t="inlineStr">
        <is>
          <t>Bereich</t>
        </is>
      </c>
      <c r="H9274" t="inlineStr">
        <is>
          <t>ID_gesamt</t>
        </is>
      </c>
      <c r="I9274" t="inlineStr">
        <is>
          <t>Sprache</t>
        </is>
      </c>
      <c r="J9274" t="inlineStr">
        <is>
          <t>Duplikat</t>
        </is>
      </c>
      <c r="K9274" t="inlineStr">
        <is>
          <t>Frage_Hash</t>
        </is>
      </c>
      <c r="L9274" t="inlineStr">
        <is>
          <t>Duplikat_Gruppe</t>
        </is>
      </c>
      <c r="M9274" t="inlineStr">
        <is>
          <t>Cluster_Duplikate</t>
        </is>
      </c>
      <c r="N9274" t="inlineStr">
        <is>
          <t>Cluster_Final</t>
        </is>
      </c>
    </row>
    <row r="9275">
      <c r="A9275" t="n">
        <v>134</v>
      </c>
      <c r="B9275" t="n">
        <v>2016</v>
      </c>
      <c r="C9275" t="n">
        <v>1950</v>
      </c>
      <c r="D9275" t="inlineStr">
        <is>
          <t>Soll der Kanton Freiburg Massnahmen ergreifen, um den Langsamverkehr (Velo- und Fussverkehr) gegenüber dem motorisierten Verkehr stärker zu fördern?</t>
        </is>
      </c>
      <c r="E9275" t="inlineStr">
        <is>
          <t>Standard-4</t>
        </is>
      </c>
      <c r="F9275" t="n">
        <v>14</v>
      </c>
      <c r="G9275" t="inlineStr">
        <is>
          <t>Verkehr</t>
        </is>
      </c>
      <c r="H9275" t="inlineStr">
        <is>
          <t>Q05025</t>
        </is>
      </c>
      <c r="I9275" t="inlineStr">
        <is>
          <t>de</t>
        </is>
      </c>
      <c r="J9275" t="b">
        <v>1</v>
      </c>
      <c r="K9275" t="inlineStr">
        <is>
          <t>83d506a8884ae189fb9d003d1ac949e9</t>
        </is>
      </c>
      <c r="L9275" t="inlineStr">
        <is>
          <t>83d506a8884ae189fb9d003d1ac949e9</t>
        </is>
      </c>
      <c r="M9275" t="n">
        <v>880</v>
      </c>
      <c r="N9275" t="n">
        <v>880</v>
      </c>
    </row>
    <row r="9276">
      <c r="A9276" t="n">
        <v>134</v>
      </c>
      <c r="B9276" t="n">
        <v>2016</v>
      </c>
      <c r="C9276" t="n">
        <v>1950</v>
      </c>
      <c r="D9276" t="inlineStr">
        <is>
          <t>Soll der Kanton Freiburg Massnahmen ergreifen, um den Langsamverkehr (Velo- und Fussverkehr) gegenüber dem motorisierten Verkehr stärker zu fördern?</t>
        </is>
      </c>
      <c r="E9276" t="inlineStr">
        <is>
          <t>Standard-4</t>
        </is>
      </c>
      <c r="F9276" t="n">
        <v>14</v>
      </c>
      <c r="G9276" t="inlineStr">
        <is>
          <t>Verkehr</t>
        </is>
      </c>
      <c r="H9276" t="inlineStr">
        <is>
          <t>Q06894</t>
        </is>
      </c>
      <c r="I9276" t="inlineStr">
        <is>
          <t>de</t>
        </is>
      </c>
      <c r="J9276" t="b">
        <v>1</v>
      </c>
      <c r="K9276" t="inlineStr">
        <is>
          <t>83d506a8884ae189fb9d003d1ac949e9</t>
        </is>
      </c>
      <c r="L9276" t="inlineStr">
        <is>
          <t>83d506a8884ae189fb9d003d1ac949e9</t>
        </is>
      </c>
      <c r="M9276" t="n">
        <v>880</v>
      </c>
      <c r="N9276" t="n">
        <v>880</v>
      </c>
    </row>
    <row r="9278">
      <c r="A9278" s="1">
        <f>== Cluster 879 – 2 Fragen – alle Fragen identisch ===</f>
        <v/>
      </c>
      <c r="B9278" s="1" t="n"/>
      <c r="C9278" s="1" t="n"/>
      <c r="D9278" s="1" t="n"/>
      <c r="E9278" s="1" t="n"/>
      <c r="F9278" s="1" t="n"/>
      <c r="G9278" s="1" t="n"/>
      <c r="H9278" s="1" t="n"/>
      <c r="I9278" s="1" t="n"/>
      <c r="J9278" s="1" t="n"/>
      <c r="K9278" s="1" t="n"/>
      <c r="L9278" s="1" t="n"/>
      <c r="M9278" s="1" t="n"/>
      <c r="N9278" s="1" t="n"/>
    </row>
    <row r="9279">
      <c r="A9279" t="inlineStr">
        <is>
          <t>ID_Wahl</t>
        </is>
      </c>
      <c r="B9279" t="inlineStr">
        <is>
          <t>Datum</t>
        </is>
      </c>
      <c r="C9279" t="inlineStr">
        <is>
          <t>Frage_ID</t>
        </is>
      </c>
      <c r="D9279" t="inlineStr">
        <is>
          <t>Frage_Text</t>
        </is>
      </c>
      <c r="E9279" t="inlineStr">
        <is>
          <t>Frage_Typ</t>
        </is>
      </c>
      <c r="F9279" t="inlineStr">
        <is>
          <t>Bereich_ID</t>
        </is>
      </c>
      <c r="G9279" t="inlineStr">
        <is>
          <t>Bereich</t>
        </is>
      </c>
      <c r="H9279" t="inlineStr">
        <is>
          <t>ID_gesamt</t>
        </is>
      </c>
      <c r="I9279" t="inlineStr">
        <is>
          <t>Sprache</t>
        </is>
      </c>
      <c r="J9279" t="inlineStr">
        <is>
          <t>Duplikat</t>
        </is>
      </c>
      <c r="K9279" t="inlineStr">
        <is>
          <t>Frage_Hash</t>
        </is>
      </c>
      <c r="L9279" t="inlineStr">
        <is>
          <t>Duplikat_Gruppe</t>
        </is>
      </c>
      <c r="M9279" t="inlineStr">
        <is>
          <t>Cluster_Duplikate</t>
        </is>
      </c>
      <c r="N9279" t="inlineStr">
        <is>
          <t>Cluster_Final</t>
        </is>
      </c>
    </row>
    <row r="9280">
      <c r="A9280" t="n">
        <v>134</v>
      </c>
      <c r="B9280" t="n">
        <v>2016</v>
      </c>
      <c r="C9280" t="n">
        <v>1951</v>
      </c>
      <c r="D9280" t="inlineStr">
        <is>
          <t>Würden Sie es begrüssen, wenn in Wohn- und Schulquartieren im Kanton Freiburg vermehrt Tempo 20-Zonen (Begegnungszonen) eingeführt würden?</t>
        </is>
      </c>
      <c r="E9280" t="inlineStr">
        <is>
          <t>Standard-4</t>
        </is>
      </c>
      <c r="F9280" t="n">
        <v>14</v>
      </c>
      <c r="G9280" t="inlineStr">
        <is>
          <t>Verkehr</t>
        </is>
      </c>
      <c r="H9280" t="inlineStr">
        <is>
          <t>Q05022</t>
        </is>
      </c>
      <c r="I9280" t="inlineStr">
        <is>
          <t>de</t>
        </is>
      </c>
      <c r="J9280" t="b">
        <v>1</v>
      </c>
      <c r="K9280" t="inlineStr">
        <is>
          <t>835b99c9bc902ef284a69ea7b1e89e71</t>
        </is>
      </c>
      <c r="L9280" t="inlineStr">
        <is>
          <t>835b99c9bc902ef284a69ea7b1e89e71</t>
        </is>
      </c>
      <c r="M9280" t="n">
        <v>879</v>
      </c>
      <c r="N9280" t="n">
        <v>879</v>
      </c>
    </row>
    <row r="9281">
      <c r="A9281" t="n">
        <v>134</v>
      </c>
      <c r="B9281" t="n">
        <v>2016</v>
      </c>
      <c r="C9281" t="n">
        <v>1951</v>
      </c>
      <c r="D9281" t="inlineStr">
        <is>
          <t>Würden Sie es begrüssen, wenn in Wohn- und Schulquartieren im Kanton Freiburg vermehrt Tempo 20-Zonen (Begegnungszonen) eingeführt würden?</t>
        </is>
      </c>
      <c r="E9281" t="inlineStr">
        <is>
          <t>Standard-4</t>
        </is>
      </c>
      <c r="F9281" t="n">
        <v>14</v>
      </c>
      <c r="G9281" t="inlineStr">
        <is>
          <t>Verkehr</t>
        </is>
      </c>
      <c r="H9281" t="inlineStr">
        <is>
          <t>Q06891</t>
        </is>
      </c>
      <c r="I9281" t="inlineStr">
        <is>
          <t>de</t>
        </is>
      </c>
      <c r="J9281" t="b">
        <v>1</v>
      </c>
      <c r="K9281" t="inlineStr">
        <is>
          <t>835b99c9bc902ef284a69ea7b1e89e71</t>
        </is>
      </c>
      <c r="L9281" t="inlineStr">
        <is>
          <t>835b99c9bc902ef284a69ea7b1e89e71</t>
        </is>
      </c>
      <c r="M9281" t="n">
        <v>879</v>
      </c>
      <c r="N9281" t="n">
        <v>879</v>
      </c>
    </row>
    <row r="9283">
      <c r="A9283" s="1">
        <f>== Cluster 878 – 2 Fragen – alle Fragen identisch ===</f>
        <v/>
      </c>
      <c r="B9283" s="1" t="n"/>
      <c r="C9283" s="1" t="n"/>
      <c r="D9283" s="1" t="n"/>
      <c r="E9283" s="1" t="n"/>
      <c r="F9283" s="1" t="n"/>
      <c r="G9283" s="1" t="n"/>
      <c r="H9283" s="1" t="n"/>
      <c r="I9283" s="1" t="n"/>
      <c r="J9283" s="1" t="n"/>
      <c r="K9283" s="1" t="n"/>
      <c r="L9283" s="1" t="n"/>
      <c r="M9283" s="1" t="n"/>
      <c r="N9283" s="1" t="n"/>
    </row>
    <row r="9284">
      <c r="A9284" t="inlineStr">
        <is>
          <t>ID_Wahl</t>
        </is>
      </c>
      <c r="B9284" t="inlineStr">
        <is>
          <t>Datum</t>
        </is>
      </c>
      <c r="C9284" t="inlineStr">
        <is>
          <t>Frage_ID</t>
        </is>
      </c>
      <c r="D9284" t="inlineStr">
        <is>
          <t>Frage_Text</t>
        </is>
      </c>
      <c r="E9284" t="inlineStr">
        <is>
          <t>Frage_Typ</t>
        </is>
      </c>
      <c r="F9284" t="inlineStr">
        <is>
          <t>Bereich_ID</t>
        </is>
      </c>
      <c r="G9284" t="inlineStr">
        <is>
          <t>Bereich</t>
        </is>
      </c>
      <c r="H9284" t="inlineStr">
        <is>
          <t>ID_gesamt</t>
        </is>
      </c>
      <c r="I9284" t="inlineStr">
        <is>
          <t>Sprache</t>
        </is>
      </c>
      <c r="J9284" t="inlineStr">
        <is>
          <t>Duplikat</t>
        </is>
      </c>
      <c r="K9284" t="inlineStr">
        <is>
          <t>Frage_Hash</t>
        </is>
      </c>
      <c r="L9284" t="inlineStr">
        <is>
          <t>Duplikat_Gruppe</t>
        </is>
      </c>
      <c r="M9284" t="inlineStr">
        <is>
          <t>Cluster_Duplikate</t>
        </is>
      </c>
      <c r="N9284" t="inlineStr">
        <is>
          <t>Cluster_Final</t>
        </is>
      </c>
    </row>
    <row r="9285">
      <c r="A9285" t="n">
        <v>134</v>
      </c>
      <c r="B9285" t="n">
        <v>2016</v>
      </c>
      <c r="C9285" t="n">
        <v>1949</v>
      </c>
      <c r="D9285" t="inlineStr">
        <is>
          <t>Soll die Gesamtfläche der Bauzonen im Kanton Freiburg auf dem heutigen Stand fixiert werden?</t>
        </is>
      </c>
      <c r="E9285" t="inlineStr">
        <is>
          <t>Standard-4</t>
        </is>
      </c>
      <c r="F9285" t="n">
        <v>13</v>
      </c>
      <c r="G9285" t="inlineStr">
        <is>
          <t>Umweltschutz &amp; Landwirtschaft</t>
        </is>
      </c>
      <c r="H9285" t="inlineStr">
        <is>
          <t>Q05020</t>
        </is>
      </c>
      <c r="I9285" t="inlineStr">
        <is>
          <t>de</t>
        </is>
      </c>
      <c r="J9285" t="b">
        <v>1</v>
      </c>
      <c r="K9285" t="inlineStr">
        <is>
          <t>9eca9211790817cd188aa91479a795f1</t>
        </is>
      </c>
      <c r="L9285" t="inlineStr">
        <is>
          <t>9eca9211790817cd188aa91479a795f1</t>
        </is>
      </c>
      <c r="M9285" t="n">
        <v>878</v>
      </c>
      <c r="N9285" t="n">
        <v>878</v>
      </c>
    </row>
    <row r="9286">
      <c r="A9286" t="n">
        <v>134</v>
      </c>
      <c r="B9286" t="n">
        <v>2016</v>
      </c>
      <c r="C9286" t="n">
        <v>1949</v>
      </c>
      <c r="D9286" t="inlineStr">
        <is>
          <t>Soll die Gesamtfläche der Bauzonen im Kanton Freiburg auf dem heutigen Stand fixiert werden?</t>
        </is>
      </c>
      <c r="E9286" t="inlineStr">
        <is>
          <t>Standard-4</t>
        </is>
      </c>
      <c r="F9286" t="n">
        <v>13</v>
      </c>
      <c r="G9286" t="inlineStr">
        <is>
          <t>Umweltschutz &amp; Landwirtschaft</t>
        </is>
      </c>
      <c r="H9286" t="inlineStr">
        <is>
          <t>Q06889</t>
        </is>
      </c>
      <c r="I9286" t="inlineStr">
        <is>
          <t>de</t>
        </is>
      </c>
      <c r="J9286" t="b">
        <v>1</v>
      </c>
      <c r="K9286" t="inlineStr">
        <is>
          <t>9eca9211790817cd188aa91479a795f1</t>
        </is>
      </c>
      <c r="L9286" t="inlineStr">
        <is>
          <t>9eca9211790817cd188aa91479a795f1</t>
        </is>
      </c>
      <c r="M9286" t="n">
        <v>878</v>
      </c>
      <c r="N9286" t="n">
        <v>878</v>
      </c>
    </row>
    <row r="9288">
      <c r="A9288" s="1">
        <f>== Cluster 877 – 2 Fragen – alle Fragen identisch ===</f>
        <v/>
      </c>
      <c r="B9288" s="1" t="n"/>
      <c r="C9288" s="1" t="n"/>
      <c r="D9288" s="1" t="n"/>
      <c r="E9288" s="1" t="n"/>
      <c r="F9288" s="1" t="n"/>
      <c r="G9288" s="1" t="n"/>
      <c r="H9288" s="1" t="n"/>
      <c r="I9288" s="1" t="n"/>
      <c r="J9288" s="1" t="n"/>
      <c r="K9288" s="1" t="n"/>
      <c r="L9288" s="1" t="n"/>
      <c r="M9288" s="1" t="n"/>
      <c r="N9288" s="1" t="n"/>
    </row>
    <row r="9289">
      <c r="A9289" t="inlineStr">
        <is>
          <t>ID_Wahl</t>
        </is>
      </c>
      <c r="B9289" t="inlineStr">
        <is>
          <t>Datum</t>
        </is>
      </c>
      <c r="C9289" t="inlineStr">
        <is>
          <t>Frage_ID</t>
        </is>
      </c>
      <c r="D9289" t="inlineStr">
        <is>
          <t>Frage_Text</t>
        </is>
      </c>
      <c r="E9289" t="inlineStr">
        <is>
          <t>Frage_Typ</t>
        </is>
      </c>
      <c r="F9289" t="inlineStr">
        <is>
          <t>Bereich_ID</t>
        </is>
      </c>
      <c r="G9289" t="inlineStr">
        <is>
          <t>Bereich</t>
        </is>
      </c>
      <c r="H9289" t="inlineStr">
        <is>
          <t>ID_gesamt</t>
        </is>
      </c>
      <c r="I9289" t="inlineStr">
        <is>
          <t>Sprache</t>
        </is>
      </c>
      <c r="J9289" t="inlineStr">
        <is>
          <t>Duplikat</t>
        </is>
      </c>
      <c r="K9289" t="inlineStr">
        <is>
          <t>Frage_Hash</t>
        </is>
      </c>
      <c r="L9289" t="inlineStr">
        <is>
          <t>Duplikat_Gruppe</t>
        </is>
      </c>
      <c r="M9289" t="inlineStr">
        <is>
          <t>Cluster_Duplikate</t>
        </is>
      </c>
      <c r="N9289" t="inlineStr">
        <is>
          <t>Cluster_Final</t>
        </is>
      </c>
    </row>
    <row r="9290">
      <c r="A9290" t="n">
        <v>134</v>
      </c>
      <c r="B9290" t="n">
        <v>2016</v>
      </c>
      <c r="C9290" t="n">
        <v>1946</v>
      </c>
      <c r="D9290" t="inlineStr">
        <is>
          <t>Die Energiepolitik des Kantons Freiburg ortientiert sich an der Vision einer 2000-Watt-Gesellschaft. Soll sich der Kanton dafür stärker engagieren und verbindliche Massnahmen ergreifen?</t>
        </is>
      </c>
      <c r="E9290" t="inlineStr">
        <is>
          <t>Standard-4</t>
        </is>
      </c>
      <c r="F9290" t="n">
        <v>13</v>
      </c>
      <c r="G9290" t="inlineStr">
        <is>
          <t>Umweltschutz &amp; Landwirtschaft</t>
        </is>
      </c>
      <c r="H9290" t="inlineStr">
        <is>
          <t>Q05018</t>
        </is>
      </c>
      <c r="I9290" t="inlineStr">
        <is>
          <t>de</t>
        </is>
      </c>
      <c r="J9290" t="b">
        <v>1</v>
      </c>
      <c r="K9290" t="inlineStr">
        <is>
          <t>95acd963fe33d4a0b04bb9340b0e41fd</t>
        </is>
      </c>
      <c r="L9290" t="inlineStr">
        <is>
          <t>95acd963fe33d4a0b04bb9340b0e41fd</t>
        </is>
      </c>
      <c r="M9290" t="n">
        <v>877</v>
      </c>
      <c r="N9290" t="n">
        <v>877</v>
      </c>
    </row>
    <row r="9291">
      <c r="A9291" t="n">
        <v>134</v>
      </c>
      <c r="B9291" t="n">
        <v>2016</v>
      </c>
      <c r="C9291" t="n">
        <v>1946</v>
      </c>
      <c r="D9291" t="inlineStr">
        <is>
          <t>Die Energiepolitik des Kantons Freiburg ortientiert sich an der Vision einer 2000-Watt-Gesellschaft. Soll sich der Kanton dafür stärker engagieren und verbindliche Massnahmen ergreifen?</t>
        </is>
      </c>
      <c r="E9291" t="inlineStr">
        <is>
          <t>Standard-4</t>
        </is>
      </c>
      <c r="F9291" t="n">
        <v>13</v>
      </c>
      <c r="G9291" t="inlineStr">
        <is>
          <t>Umweltschutz &amp; Landwirtschaft</t>
        </is>
      </c>
      <c r="H9291" t="inlineStr">
        <is>
          <t>Q06887</t>
        </is>
      </c>
      <c r="I9291" t="inlineStr">
        <is>
          <t>de</t>
        </is>
      </c>
      <c r="J9291" t="b">
        <v>1</v>
      </c>
      <c r="K9291" t="inlineStr">
        <is>
          <t>95acd963fe33d4a0b04bb9340b0e41fd</t>
        </is>
      </c>
      <c r="L9291" t="inlineStr">
        <is>
          <t>95acd963fe33d4a0b04bb9340b0e41fd</t>
        </is>
      </c>
      <c r="M9291" t="n">
        <v>877</v>
      </c>
      <c r="N9291" t="n">
        <v>877</v>
      </c>
    </row>
    <row r="9293">
      <c r="A9293" s="1">
        <f>== Cluster 876 – 2 Fragen – alle Fragen identisch ===</f>
        <v/>
      </c>
      <c r="B9293" s="1" t="n"/>
      <c r="C9293" s="1" t="n"/>
      <c r="D9293" s="1" t="n"/>
      <c r="E9293" s="1" t="n"/>
      <c r="F9293" s="1" t="n"/>
      <c r="G9293" s="1" t="n"/>
      <c r="H9293" s="1" t="n"/>
      <c r="I9293" s="1" t="n"/>
      <c r="J9293" s="1" t="n"/>
      <c r="K9293" s="1" t="n"/>
      <c r="L9293" s="1" t="n"/>
      <c r="M9293" s="1" t="n"/>
      <c r="N9293" s="1" t="n"/>
    </row>
    <row r="9294">
      <c r="A9294" t="inlineStr">
        <is>
          <t>ID_Wahl</t>
        </is>
      </c>
      <c r="B9294" t="inlineStr">
        <is>
          <t>Datum</t>
        </is>
      </c>
      <c r="C9294" t="inlineStr">
        <is>
          <t>Frage_ID</t>
        </is>
      </c>
      <c r="D9294" t="inlineStr">
        <is>
          <t>Frage_Text</t>
        </is>
      </c>
      <c r="E9294" t="inlineStr">
        <is>
          <t>Frage_Typ</t>
        </is>
      </c>
      <c r="F9294" t="inlineStr">
        <is>
          <t>Bereich_ID</t>
        </is>
      </c>
      <c r="G9294" t="inlineStr">
        <is>
          <t>Bereich</t>
        </is>
      </c>
      <c r="H9294" t="inlineStr">
        <is>
          <t>ID_gesamt</t>
        </is>
      </c>
      <c r="I9294" t="inlineStr">
        <is>
          <t>Sprache</t>
        </is>
      </c>
      <c r="J9294" t="inlineStr">
        <is>
          <t>Duplikat</t>
        </is>
      </c>
      <c r="K9294" t="inlineStr">
        <is>
          <t>Frage_Hash</t>
        </is>
      </c>
      <c r="L9294" t="inlineStr">
        <is>
          <t>Duplikat_Gruppe</t>
        </is>
      </c>
      <c r="M9294" t="inlineStr">
        <is>
          <t>Cluster_Duplikate</t>
        </is>
      </c>
      <c r="N9294" t="inlineStr">
        <is>
          <t>Cluster_Final</t>
        </is>
      </c>
    </row>
    <row r="9295">
      <c r="A9295" t="n">
        <v>134</v>
      </c>
      <c r="B9295" t="n">
        <v>2016</v>
      </c>
      <c r="C9295" t="n">
        <v>1917</v>
      </c>
      <c r="D9295" t="inlineStr">
        <is>
          <t>In den letzten Jahren wurde das kantonale Sozialhilfegesetz verschärft. Würden Sie eine weitere Verschärfung (z.B. Begrenzung der Zulagen, tieferer Ansatz des Existenzminimums, strengere Sanktionen) befürworten?</t>
        </is>
      </c>
      <c r="E9295" t="inlineStr">
        <is>
          <t>Standard-4</t>
        </is>
      </c>
      <c r="F9295" t="n">
        <v>12</v>
      </c>
      <c r="G9295" t="inlineStr">
        <is>
          <t>Sozialstaat &amp; Familie</t>
        </is>
      </c>
      <c r="H9295" t="inlineStr">
        <is>
          <t>Q05017</t>
        </is>
      </c>
      <c r="I9295" t="inlineStr">
        <is>
          <t>de</t>
        </is>
      </c>
      <c r="J9295" t="b">
        <v>1</v>
      </c>
      <c r="K9295" t="inlineStr">
        <is>
          <t>8c9ce6fa0a1cc3ab4214194d4accf8ce</t>
        </is>
      </c>
      <c r="L9295" t="inlineStr">
        <is>
          <t>8c9ce6fa0a1cc3ab4214194d4accf8ce</t>
        </is>
      </c>
      <c r="M9295" t="n">
        <v>876</v>
      </c>
      <c r="N9295" t="n">
        <v>876</v>
      </c>
    </row>
    <row r="9296">
      <c r="A9296" t="n">
        <v>134</v>
      </c>
      <c r="B9296" t="n">
        <v>2016</v>
      </c>
      <c r="C9296" t="n">
        <v>1917</v>
      </c>
      <c r="D9296" t="inlineStr">
        <is>
          <t>In den letzten Jahren wurde das kantonale Sozialhilfegesetz verschärft. Würden Sie eine weitere Verschärfung (z.B. Begrenzung der Zulagen, tieferer Ansatz des Existenzminimums, strengere Sanktionen) befürworten?</t>
        </is>
      </c>
      <c r="E9296" t="inlineStr">
        <is>
          <t>Standard-4</t>
        </is>
      </c>
      <c r="F9296" t="n">
        <v>12</v>
      </c>
      <c r="G9296" t="inlineStr">
        <is>
          <t>Sozialstaat &amp; Familie</t>
        </is>
      </c>
      <c r="H9296" t="inlineStr">
        <is>
          <t>Q06886</t>
        </is>
      </c>
      <c r="I9296" t="inlineStr">
        <is>
          <t>de</t>
        </is>
      </c>
      <c r="J9296" t="b">
        <v>1</v>
      </c>
      <c r="K9296" t="inlineStr">
        <is>
          <t>8c9ce6fa0a1cc3ab4214194d4accf8ce</t>
        </is>
      </c>
      <c r="L9296" t="inlineStr">
        <is>
          <t>8c9ce6fa0a1cc3ab4214194d4accf8ce</t>
        </is>
      </c>
      <c r="M9296" t="n">
        <v>876</v>
      </c>
      <c r="N9296" t="n">
        <v>876</v>
      </c>
    </row>
    <row r="9298">
      <c r="A9298" s="1">
        <f>== Cluster 875 – 2 Fragen – alle Fragen identisch ===</f>
        <v/>
      </c>
      <c r="B9298" s="1" t="n"/>
      <c r="C9298" s="1" t="n"/>
      <c r="D9298" s="1" t="n"/>
      <c r="E9298" s="1" t="n"/>
      <c r="F9298" s="1" t="n"/>
      <c r="G9298" s="1" t="n"/>
      <c r="H9298" s="1" t="n"/>
      <c r="I9298" s="1" t="n"/>
      <c r="J9298" s="1" t="n"/>
      <c r="K9298" s="1" t="n"/>
      <c r="L9298" s="1" t="n"/>
      <c r="M9298" s="1" t="n"/>
      <c r="N9298" s="1" t="n"/>
    </row>
    <row r="9299">
      <c r="A9299" t="inlineStr">
        <is>
          <t>ID_Wahl</t>
        </is>
      </c>
      <c r="B9299" t="inlineStr">
        <is>
          <t>Datum</t>
        </is>
      </c>
      <c r="C9299" t="inlineStr">
        <is>
          <t>Frage_ID</t>
        </is>
      </c>
      <c r="D9299" t="inlineStr">
        <is>
          <t>Frage_Text</t>
        </is>
      </c>
      <c r="E9299" t="inlineStr">
        <is>
          <t>Frage_Typ</t>
        </is>
      </c>
      <c r="F9299" t="inlineStr">
        <is>
          <t>Bereich_ID</t>
        </is>
      </c>
      <c r="G9299" t="inlineStr">
        <is>
          <t>Bereich</t>
        </is>
      </c>
      <c r="H9299" t="inlineStr">
        <is>
          <t>ID_gesamt</t>
        </is>
      </c>
      <c r="I9299" t="inlineStr">
        <is>
          <t>Sprache</t>
        </is>
      </c>
      <c r="J9299" t="inlineStr">
        <is>
          <t>Duplikat</t>
        </is>
      </c>
      <c r="K9299" t="inlineStr">
        <is>
          <t>Frage_Hash</t>
        </is>
      </c>
      <c r="L9299" t="inlineStr">
        <is>
          <t>Duplikat_Gruppe</t>
        </is>
      </c>
      <c r="M9299" t="inlineStr">
        <is>
          <t>Cluster_Duplikate</t>
        </is>
      </c>
      <c r="N9299" t="inlineStr">
        <is>
          <t>Cluster_Final</t>
        </is>
      </c>
    </row>
    <row r="9300">
      <c r="A9300" t="n">
        <v>134</v>
      </c>
      <c r="B9300" t="n">
        <v>2016</v>
      </c>
      <c r="C9300" t="n">
        <v>1952</v>
      </c>
      <c r="D9300" t="inlineStr">
        <is>
          <t>Soll das Stimmrechtsalter im Kanton Freiburg auf 16 Jahre gesenkt werden?</t>
        </is>
      </c>
      <c r="E9300" t="inlineStr">
        <is>
          <t>Standard-4</t>
        </is>
      </c>
      <c r="F9300" t="n">
        <v>10</v>
      </c>
      <c r="G9300" t="inlineStr">
        <is>
          <t>Politisches System</t>
        </is>
      </c>
      <c r="H9300" t="inlineStr">
        <is>
          <t>Q05012</t>
        </is>
      </c>
      <c r="I9300" t="inlineStr">
        <is>
          <t>de</t>
        </is>
      </c>
      <c r="J9300" t="b">
        <v>1</v>
      </c>
      <c r="K9300" t="inlineStr">
        <is>
          <t>ceeb74d70377f2c7215a8c53e881aa79</t>
        </is>
      </c>
      <c r="L9300" t="inlineStr">
        <is>
          <t>ceeb74d70377f2c7215a8c53e881aa79</t>
        </is>
      </c>
      <c r="M9300" t="n">
        <v>875</v>
      </c>
      <c r="N9300" t="n">
        <v>875</v>
      </c>
    </row>
    <row r="9301">
      <c r="A9301" t="n">
        <v>134</v>
      </c>
      <c r="B9301" t="n">
        <v>2016</v>
      </c>
      <c r="C9301" t="n">
        <v>1952</v>
      </c>
      <c r="D9301" t="inlineStr">
        <is>
          <t>Soll das Stimmrechtsalter im Kanton Freiburg auf 16 Jahre gesenkt werden?</t>
        </is>
      </c>
      <c r="E9301" t="inlineStr">
        <is>
          <t>Standard-4</t>
        </is>
      </c>
      <c r="F9301" t="n">
        <v>10</v>
      </c>
      <c r="G9301" t="inlineStr">
        <is>
          <t>Politisches System</t>
        </is>
      </c>
      <c r="H9301" t="inlineStr">
        <is>
          <t>Q06881</t>
        </is>
      </c>
      <c r="I9301" t="inlineStr">
        <is>
          <t>de</t>
        </is>
      </c>
      <c r="J9301" t="b">
        <v>1</v>
      </c>
      <c r="K9301" t="inlineStr">
        <is>
          <t>ceeb74d70377f2c7215a8c53e881aa79</t>
        </is>
      </c>
      <c r="L9301" t="inlineStr">
        <is>
          <t>ceeb74d70377f2c7215a8c53e881aa79</t>
        </is>
      </c>
      <c r="M9301" t="n">
        <v>875</v>
      </c>
      <c r="N9301" t="n">
        <v>875</v>
      </c>
    </row>
    <row r="9303">
      <c r="A9303" s="1">
        <f>== Cluster 873 – 2 Fragen – alle Fragen identisch ===</f>
        <v/>
      </c>
      <c r="B9303" s="1" t="n"/>
      <c r="C9303" s="1" t="n"/>
      <c r="D9303" s="1" t="n"/>
      <c r="E9303" s="1" t="n"/>
      <c r="F9303" s="1" t="n"/>
      <c r="G9303" s="1" t="n"/>
      <c r="H9303" s="1" t="n"/>
      <c r="I9303" s="1" t="n"/>
      <c r="J9303" s="1" t="n"/>
      <c r="K9303" s="1" t="n"/>
      <c r="L9303" s="1" t="n"/>
      <c r="M9303" s="1" t="n"/>
      <c r="N9303" s="1" t="n"/>
    </row>
    <row r="9304">
      <c r="A9304" t="inlineStr">
        <is>
          <t>ID_Wahl</t>
        </is>
      </c>
      <c r="B9304" t="inlineStr">
        <is>
          <t>Datum</t>
        </is>
      </c>
      <c r="C9304" t="inlineStr">
        <is>
          <t>Frage_ID</t>
        </is>
      </c>
      <c r="D9304" t="inlineStr">
        <is>
          <t>Frage_Text</t>
        </is>
      </c>
      <c r="E9304" t="inlineStr">
        <is>
          <t>Frage_Typ</t>
        </is>
      </c>
      <c r="F9304" t="inlineStr">
        <is>
          <t>Bereich_ID</t>
        </is>
      </c>
      <c r="G9304" t="inlineStr">
        <is>
          <t>Bereich</t>
        </is>
      </c>
      <c r="H9304" t="inlineStr">
        <is>
          <t>ID_gesamt</t>
        </is>
      </c>
      <c r="I9304" t="inlineStr">
        <is>
          <t>Sprache</t>
        </is>
      </c>
      <c r="J9304" t="inlineStr">
        <is>
          <t>Duplikat</t>
        </is>
      </c>
      <c r="K9304" t="inlineStr">
        <is>
          <t>Frage_Hash</t>
        </is>
      </c>
      <c r="L9304" t="inlineStr">
        <is>
          <t>Duplikat_Gruppe</t>
        </is>
      </c>
      <c r="M9304" t="inlineStr">
        <is>
          <t>Cluster_Duplikate</t>
        </is>
      </c>
      <c r="N9304" t="inlineStr">
        <is>
          <t>Cluster_Final</t>
        </is>
      </c>
    </row>
    <row r="9305">
      <c r="A9305" t="n">
        <v>134</v>
      </c>
      <c r="B9305" t="n">
        <v>2016</v>
      </c>
      <c r="C9305" t="n">
        <v>1927</v>
      </c>
      <c r="D9305" t="inlineStr">
        <is>
          <t>Ausländerinnen und Ausländer, die seit mindestens fünf Jahren im Kanton Freiburg leben und eine Aufenthaltsbewilligung besitzen, verfügen auf Gemeindeebene das Stimm- und Wahlrecht. Soll dies auch für die kantonale Ebene gelten?</t>
        </is>
      </c>
      <c r="E9305" t="inlineStr">
        <is>
          <t>Standard-4</t>
        </is>
      </c>
      <c r="F9305" t="n">
        <v>9</v>
      </c>
      <c r="G9305" t="inlineStr">
        <is>
          <t>Migration &amp; Integration</t>
        </is>
      </c>
      <c r="H9305" t="inlineStr">
        <is>
          <t>Q05006</t>
        </is>
      </c>
      <c r="I9305" t="inlineStr">
        <is>
          <t>de</t>
        </is>
      </c>
      <c r="J9305" t="b">
        <v>1</v>
      </c>
      <c r="K9305" t="inlineStr">
        <is>
          <t>81841dd53eb9ec30b9e39b1733200b97</t>
        </is>
      </c>
      <c r="L9305" t="inlineStr">
        <is>
          <t>81841dd53eb9ec30b9e39b1733200b97</t>
        </is>
      </c>
      <c r="M9305" t="n">
        <v>873</v>
      </c>
      <c r="N9305" t="n">
        <v>873</v>
      </c>
    </row>
    <row r="9306">
      <c r="A9306" t="n">
        <v>134</v>
      </c>
      <c r="B9306" t="n">
        <v>2016</v>
      </c>
      <c r="C9306" t="n">
        <v>1927</v>
      </c>
      <c r="D9306" t="inlineStr">
        <is>
          <t>Ausländerinnen und Ausländer, die seit mindestens fünf Jahren im Kanton Freiburg leben und eine Aufenthaltsbewilligung besitzen, verfügen auf Gemeindeebene das Stimm- und Wahlrecht. Soll dies auch für die kantonale Ebene gelten?</t>
        </is>
      </c>
      <c r="E9306" t="inlineStr">
        <is>
          <t>Standard-4</t>
        </is>
      </c>
      <c r="F9306" t="n">
        <v>9</v>
      </c>
      <c r="G9306" t="inlineStr">
        <is>
          <t>Migration &amp; Integration</t>
        </is>
      </c>
      <c r="H9306" t="inlineStr">
        <is>
          <t>Q06875</t>
        </is>
      </c>
      <c r="I9306" t="inlineStr">
        <is>
          <t>de</t>
        </is>
      </c>
      <c r="J9306" t="b">
        <v>1</v>
      </c>
      <c r="K9306" t="inlineStr">
        <is>
          <t>81841dd53eb9ec30b9e39b1733200b97</t>
        </is>
      </c>
      <c r="L9306" t="inlineStr">
        <is>
          <t>81841dd53eb9ec30b9e39b1733200b97</t>
        </is>
      </c>
      <c r="M9306" t="n">
        <v>873</v>
      </c>
      <c r="N9306" t="n">
        <v>873</v>
      </c>
    </row>
    <row r="9308">
      <c r="A9308" s="1">
        <f>== Cluster 872 – 2 Fragen – alle Fragen identisch ===</f>
        <v/>
      </c>
      <c r="B9308" s="1" t="n"/>
      <c r="C9308" s="1" t="n"/>
      <c r="D9308" s="1" t="n"/>
      <c r="E9308" s="1" t="n"/>
      <c r="F9308" s="1" t="n"/>
      <c r="G9308" s="1" t="n"/>
      <c r="H9308" s="1" t="n"/>
      <c r="I9308" s="1" t="n"/>
      <c r="J9308" s="1" t="n"/>
      <c r="K9308" s="1" t="n"/>
      <c r="L9308" s="1" t="n"/>
      <c r="M9308" s="1" t="n"/>
      <c r="N9308" s="1" t="n"/>
    </row>
    <row r="9309">
      <c r="A9309" t="inlineStr">
        <is>
          <t>ID_Wahl</t>
        </is>
      </c>
      <c r="B9309" t="inlineStr">
        <is>
          <t>Datum</t>
        </is>
      </c>
      <c r="C9309" t="inlineStr">
        <is>
          <t>Frage_ID</t>
        </is>
      </c>
      <c r="D9309" t="inlineStr">
        <is>
          <t>Frage_Text</t>
        </is>
      </c>
      <c r="E9309" t="inlineStr">
        <is>
          <t>Frage_Typ</t>
        </is>
      </c>
      <c r="F9309" t="inlineStr">
        <is>
          <t>Bereich_ID</t>
        </is>
      </c>
      <c r="G9309" t="inlineStr">
        <is>
          <t>Bereich</t>
        </is>
      </c>
      <c r="H9309" t="inlineStr">
        <is>
          <t>ID_gesamt</t>
        </is>
      </c>
      <c r="I9309" t="inlineStr">
        <is>
          <t>Sprache</t>
        </is>
      </c>
      <c r="J9309" t="inlineStr">
        <is>
          <t>Duplikat</t>
        </is>
      </c>
      <c r="K9309" t="inlineStr">
        <is>
          <t>Frage_Hash</t>
        </is>
      </c>
      <c r="L9309" t="inlineStr">
        <is>
          <t>Duplikat_Gruppe</t>
        </is>
      </c>
      <c r="M9309" t="inlineStr">
        <is>
          <t>Cluster_Duplikate</t>
        </is>
      </c>
      <c r="N9309" t="inlineStr">
        <is>
          <t>Cluster_Final</t>
        </is>
      </c>
    </row>
    <row r="9310">
      <c r="A9310" t="n">
        <v>134</v>
      </c>
      <c r="B9310" t="n">
        <v>2016</v>
      </c>
      <c r="C9310" t="n">
        <v>1930</v>
      </c>
      <c r="D9310" t="inlineStr">
        <is>
          <t>Soll sich der Kanton Freiburg stärker - auch finanziell - für die Integration der Ausländerinnen und Ausländer einsetzen?</t>
        </is>
      </c>
      <c r="E9310" t="inlineStr">
        <is>
          <t>Standard-4</t>
        </is>
      </c>
      <c r="F9310" t="n">
        <v>9</v>
      </c>
      <c r="G9310" t="inlineStr">
        <is>
          <t>Migration &amp; Integration</t>
        </is>
      </c>
      <c r="H9310" t="inlineStr">
        <is>
          <t>Q05005</t>
        </is>
      </c>
      <c r="I9310" t="inlineStr">
        <is>
          <t>de</t>
        </is>
      </c>
      <c r="J9310" t="b">
        <v>1</v>
      </c>
      <c r="K9310" t="inlineStr">
        <is>
          <t>164e758821328c1f2b126cc9fcf6b9cf</t>
        </is>
      </c>
      <c r="L9310" t="inlineStr">
        <is>
          <t>164e758821328c1f2b126cc9fcf6b9cf</t>
        </is>
      </c>
      <c r="M9310" t="n">
        <v>872</v>
      </c>
      <c r="N9310" t="n">
        <v>872</v>
      </c>
    </row>
    <row r="9311">
      <c r="A9311" t="n">
        <v>134</v>
      </c>
      <c r="B9311" t="n">
        <v>2016</v>
      </c>
      <c r="C9311" t="n">
        <v>1930</v>
      </c>
      <c r="D9311" t="inlineStr">
        <is>
          <t>Soll sich der Kanton Freiburg stärker - auch finanziell - für die Integration der Ausländerinnen und Ausländer einsetzen?</t>
        </is>
      </c>
      <c r="E9311" t="inlineStr">
        <is>
          <t>Standard-4</t>
        </is>
      </c>
      <c r="F9311" t="n">
        <v>9</v>
      </c>
      <c r="G9311" t="inlineStr">
        <is>
          <t>Migration &amp; Integration</t>
        </is>
      </c>
      <c r="H9311" t="inlineStr">
        <is>
          <t>Q06874</t>
        </is>
      </c>
      <c r="I9311" t="inlineStr">
        <is>
          <t>de</t>
        </is>
      </c>
      <c r="J9311" t="b">
        <v>1</v>
      </c>
      <c r="K9311" t="inlineStr">
        <is>
          <t>164e758821328c1f2b126cc9fcf6b9cf</t>
        </is>
      </c>
      <c r="L9311" t="inlineStr">
        <is>
          <t>164e758821328c1f2b126cc9fcf6b9cf</t>
        </is>
      </c>
      <c r="M9311" t="n">
        <v>872</v>
      </c>
      <c r="N9311" t="n">
        <v>872</v>
      </c>
    </row>
    <row r="9313">
      <c r="A9313" s="1">
        <f>== Cluster 871 – 2 Fragen – alle Fragen identisch ===</f>
        <v/>
      </c>
      <c r="B9313" s="1" t="n"/>
      <c r="C9313" s="1" t="n"/>
      <c r="D9313" s="1" t="n"/>
      <c r="E9313" s="1" t="n"/>
      <c r="F9313" s="1" t="n"/>
      <c r="G9313" s="1" t="n"/>
      <c r="H9313" s="1" t="n"/>
      <c r="I9313" s="1" t="n"/>
      <c r="J9313" s="1" t="n"/>
      <c r="K9313" s="1" t="n"/>
      <c r="L9313" s="1" t="n"/>
      <c r="M9313" s="1" t="n"/>
      <c r="N9313" s="1" t="n"/>
    </row>
    <row r="9314">
      <c r="A9314" t="inlineStr">
        <is>
          <t>ID_Wahl</t>
        </is>
      </c>
      <c r="B9314" t="inlineStr">
        <is>
          <t>Datum</t>
        </is>
      </c>
      <c r="C9314" t="inlineStr">
        <is>
          <t>Frage_ID</t>
        </is>
      </c>
      <c r="D9314" t="inlineStr">
        <is>
          <t>Frage_Text</t>
        </is>
      </c>
      <c r="E9314" t="inlineStr">
        <is>
          <t>Frage_Typ</t>
        </is>
      </c>
      <c r="F9314" t="inlineStr">
        <is>
          <t>Bereich_ID</t>
        </is>
      </c>
      <c r="G9314" t="inlineStr">
        <is>
          <t>Bereich</t>
        </is>
      </c>
      <c r="H9314" t="inlineStr">
        <is>
          <t>ID_gesamt</t>
        </is>
      </c>
      <c r="I9314" t="inlineStr">
        <is>
          <t>Sprache</t>
        </is>
      </c>
      <c r="J9314" t="inlineStr">
        <is>
          <t>Duplikat</t>
        </is>
      </c>
      <c r="K9314" t="inlineStr">
        <is>
          <t>Frage_Hash</t>
        </is>
      </c>
      <c r="L9314" t="inlineStr">
        <is>
          <t>Duplikat_Gruppe</t>
        </is>
      </c>
      <c r="M9314" t="inlineStr">
        <is>
          <t>Cluster_Duplikate</t>
        </is>
      </c>
      <c r="N9314" t="inlineStr">
        <is>
          <t>Cluster_Final</t>
        </is>
      </c>
    </row>
    <row r="9315">
      <c r="A9315" t="n">
        <v>134</v>
      </c>
      <c r="B9315" t="n">
        <v>2016</v>
      </c>
      <c r="C9315" t="n">
        <v>1924</v>
      </c>
      <c r="D9315" t="inlineStr">
        <is>
          <t>An der Universität Freiburg besteht seit Juni 2016 das Schweizerische Zentrum für Islam und Gesellschaft. Befürworten Sie dies?</t>
        </is>
      </c>
      <c r="E9315" t="inlineStr">
        <is>
          <t>Standard-4</t>
        </is>
      </c>
      <c r="F9315" t="n">
        <v>8</v>
      </c>
      <c r="G9315" t="inlineStr">
        <is>
          <t>Kultur, Sport &amp; Medien</t>
        </is>
      </c>
      <c r="H9315" t="inlineStr">
        <is>
          <t>Q05003</t>
        </is>
      </c>
      <c r="I9315" t="inlineStr">
        <is>
          <t>de</t>
        </is>
      </c>
      <c r="J9315" t="b">
        <v>1</v>
      </c>
      <c r="K9315" t="inlineStr">
        <is>
          <t>1c663fd5d3ad407bcabcb88658f0e0fc</t>
        </is>
      </c>
      <c r="L9315" t="inlineStr">
        <is>
          <t>1c663fd5d3ad407bcabcb88658f0e0fc</t>
        </is>
      </c>
      <c r="M9315" t="n">
        <v>871</v>
      </c>
      <c r="N9315" t="n">
        <v>871</v>
      </c>
    </row>
    <row r="9316">
      <c r="A9316" t="n">
        <v>134</v>
      </c>
      <c r="B9316" t="n">
        <v>2016</v>
      </c>
      <c r="C9316" t="n">
        <v>1924</v>
      </c>
      <c r="D9316" t="inlineStr">
        <is>
          <t>An der Universität Freiburg besteht seit Juni 2016 das Schweizerische Zentrum für Islam und Gesellschaft. Befürworten Sie dies?</t>
        </is>
      </c>
      <c r="E9316" t="inlineStr">
        <is>
          <t>Standard-4</t>
        </is>
      </c>
      <c r="F9316" t="n">
        <v>8</v>
      </c>
      <c r="G9316" t="inlineStr">
        <is>
          <t>Kultur, Sport &amp; Medien</t>
        </is>
      </c>
      <c r="H9316" t="inlineStr">
        <is>
          <t>Q06872</t>
        </is>
      </c>
      <c r="I9316" t="inlineStr">
        <is>
          <t>de</t>
        </is>
      </c>
      <c r="J9316" t="b">
        <v>1</v>
      </c>
      <c r="K9316" t="inlineStr">
        <is>
          <t>1c663fd5d3ad407bcabcb88658f0e0fc</t>
        </is>
      </c>
      <c r="L9316" t="inlineStr">
        <is>
          <t>1c663fd5d3ad407bcabcb88658f0e0fc</t>
        </is>
      </c>
      <c r="M9316" t="n">
        <v>871</v>
      </c>
      <c r="N9316" t="n">
        <v>871</v>
      </c>
    </row>
    <row r="9318">
      <c r="A9318" s="1">
        <f>== Cluster 870 – 2 Fragen – alle Fragen identisch ===</f>
        <v/>
      </c>
      <c r="B9318" s="1" t="n"/>
      <c r="C9318" s="1" t="n"/>
      <c r="D9318" s="1" t="n"/>
      <c r="E9318" s="1" t="n"/>
      <c r="F9318" s="1" t="n"/>
      <c r="G9318" s="1" t="n"/>
      <c r="H9318" s="1" t="n"/>
      <c r="I9318" s="1" t="n"/>
      <c r="J9318" s="1" t="n"/>
      <c r="K9318" s="1" t="n"/>
      <c r="L9318" s="1" t="n"/>
      <c r="M9318" s="1" t="n"/>
      <c r="N9318" s="1" t="n"/>
    </row>
    <row r="9319">
      <c r="A9319" t="inlineStr">
        <is>
          <t>ID_Wahl</t>
        </is>
      </c>
      <c r="B9319" t="inlineStr">
        <is>
          <t>Datum</t>
        </is>
      </c>
      <c r="C9319" t="inlineStr">
        <is>
          <t>Frage_ID</t>
        </is>
      </c>
      <c r="D9319" t="inlineStr">
        <is>
          <t>Frage_Text</t>
        </is>
      </c>
      <c r="E9319" t="inlineStr">
        <is>
          <t>Frage_Typ</t>
        </is>
      </c>
      <c r="F9319" t="inlineStr">
        <is>
          <t>Bereich_ID</t>
        </is>
      </c>
      <c r="G9319" t="inlineStr">
        <is>
          <t>Bereich</t>
        </is>
      </c>
      <c r="H9319" t="inlineStr">
        <is>
          <t>ID_gesamt</t>
        </is>
      </c>
      <c r="I9319" t="inlineStr">
        <is>
          <t>Sprache</t>
        </is>
      </c>
      <c r="J9319" t="inlineStr">
        <is>
          <t>Duplikat</t>
        </is>
      </c>
      <c r="K9319" t="inlineStr">
        <is>
          <t>Frage_Hash</t>
        </is>
      </c>
      <c r="L9319" t="inlineStr">
        <is>
          <t>Duplikat_Gruppe</t>
        </is>
      </c>
      <c r="M9319" t="inlineStr">
        <is>
          <t>Cluster_Duplikate</t>
        </is>
      </c>
      <c r="N9319" t="inlineStr">
        <is>
          <t>Cluster_Final</t>
        </is>
      </c>
    </row>
    <row r="9320">
      <c r="A9320" t="n">
        <v>134</v>
      </c>
      <c r="B9320" t="n">
        <v>2016</v>
      </c>
      <c r="C9320" t="n">
        <v>1934</v>
      </c>
      <c r="D9320" t="inlineStr">
        <is>
          <t>Der Kanton Genf hat die öffentlich-rechtliche Anerkennung von Religionsgemeinschaften abgeschafft. Sollte der Kanton Freiburg auch auf eine solche Anerkennung von Religionsgemeinschaften verzichten?</t>
        </is>
      </c>
      <c r="E9320" t="inlineStr">
        <is>
          <t>Standard-4</t>
        </is>
      </c>
      <c r="F9320" t="n">
        <v>8</v>
      </c>
      <c r="G9320" t="inlineStr">
        <is>
          <t>Kultur, Sport &amp; Medien</t>
        </is>
      </c>
      <c r="H9320" t="inlineStr">
        <is>
          <t>Q05000</t>
        </is>
      </c>
      <c r="I9320" t="inlineStr">
        <is>
          <t>de</t>
        </is>
      </c>
      <c r="J9320" t="b">
        <v>1</v>
      </c>
      <c r="K9320" t="inlineStr">
        <is>
          <t>0fd91218b4418059f494b59c76236e34</t>
        </is>
      </c>
      <c r="L9320" t="inlineStr">
        <is>
          <t>0fd91218b4418059f494b59c76236e34</t>
        </is>
      </c>
      <c r="M9320" t="n">
        <v>870</v>
      </c>
      <c r="N9320" t="n">
        <v>870</v>
      </c>
    </row>
    <row r="9321">
      <c r="A9321" t="n">
        <v>134</v>
      </c>
      <c r="B9321" t="n">
        <v>2016</v>
      </c>
      <c r="C9321" t="n">
        <v>1934</v>
      </c>
      <c r="D9321" t="inlineStr">
        <is>
          <t>Der Kanton Genf hat die öffentlich-rechtliche Anerkennung von Religionsgemeinschaften abgeschafft. Sollte der Kanton Freiburg auch auf eine solche Anerkennung von Religionsgemeinschaften verzichten?</t>
        </is>
      </c>
      <c r="E9321" t="inlineStr">
        <is>
          <t>Standard-4</t>
        </is>
      </c>
      <c r="F9321" t="n">
        <v>8</v>
      </c>
      <c r="G9321" t="inlineStr">
        <is>
          <t>Kultur, Sport &amp; Medien</t>
        </is>
      </c>
      <c r="H9321" t="inlineStr">
        <is>
          <t>Q06869</t>
        </is>
      </c>
      <c r="I9321" t="inlineStr">
        <is>
          <t>de</t>
        </is>
      </c>
      <c r="J9321" t="b">
        <v>1</v>
      </c>
      <c r="K9321" t="inlineStr">
        <is>
          <t>0fd91218b4418059f494b59c76236e34</t>
        </is>
      </c>
      <c r="L9321" t="inlineStr">
        <is>
          <t>0fd91218b4418059f494b59c76236e34</t>
        </is>
      </c>
      <c r="M9321" t="n">
        <v>870</v>
      </c>
      <c r="N9321" t="n">
        <v>870</v>
      </c>
    </row>
    <row r="9323">
      <c r="A9323" s="1">
        <f>== Cluster 869 – 2 Fragen – alle Fragen identisch ===</f>
        <v/>
      </c>
      <c r="B9323" s="1" t="n"/>
      <c r="C9323" s="1" t="n"/>
      <c r="D9323" s="1" t="n"/>
      <c r="E9323" s="1" t="n"/>
      <c r="F9323" s="1" t="n"/>
      <c r="G9323" s="1" t="n"/>
      <c r="H9323" s="1" t="n"/>
      <c r="I9323" s="1" t="n"/>
      <c r="J9323" s="1" t="n"/>
      <c r="K9323" s="1" t="n"/>
      <c r="L9323" s="1" t="n"/>
      <c r="M9323" s="1" t="n"/>
      <c r="N9323" s="1" t="n"/>
    </row>
    <row r="9324">
      <c r="A9324" t="inlineStr">
        <is>
          <t>ID_Wahl</t>
        </is>
      </c>
      <c r="B9324" t="inlineStr">
        <is>
          <t>Datum</t>
        </is>
      </c>
      <c r="C9324" t="inlineStr">
        <is>
          <t>Frage_ID</t>
        </is>
      </c>
      <c r="D9324" t="inlineStr">
        <is>
          <t>Frage_Text</t>
        </is>
      </c>
      <c r="E9324" t="inlineStr">
        <is>
          <t>Frage_Typ</t>
        </is>
      </c>
      <c r="F9324" t="inlineStr">
        <is>
          <t>Bereich_ID</t>
        </is>
      </c>
      <c r="G9324" t="inlineStr">
        <is>
          <t>Bereich</t>
        </is>
      </c>
      <c r="H9324" t="inlineStr">
        <is>
          <t>ID_gesamt</t>
        </is>
      </c>
      <c r="I9324" t="inlineStr">
        <is>
          <t>Sprache</t>
        </is>
      </c>
      <c r="J9324" t="inlineStr">
        <is>
          <t>Duplikat</t>
        </is>
      </c>
      <c r="K9324" t="inlineStr">
        <is>
          <t>Frage_Hash</t>
        </is>
      </c>
      <c r="L9324" t="inlineStr">
        <is>
          <t>Duplikat_Gruppe</t>
        </is>
      </c>
      <c r="M9324" t="inlineStr">
        <is>
          <t>Cluster_Duplikate</t>
        </is>
      </c>
      <c r="N9324" t="inlineStr">
        <is>
          <t>Cluster_Final</t>
        </is>
      </c>
    </row>
    <row r="9325">
      <c r="A9325" t="n">
        <v>134</v>
      </c>
      <c r="B9325" t="n">
        <v>2016</v>
      </c>
      <c r="C9325" t="n">
        <v>1958</v>
      </c>
      <c r="D9325" t="inlineStr">
        <is>
          <t>Braucht es zur Wahrung der öffentlichen Sicherheit im Kanton Freiburg eine stärkere sichtbare Präsenz der Polizei?</t>
        </is>
      </c>
      <c r="E9325" t="inlineStr">
        <is>
          <t>Standard-4</t>
        </is>
      </c>
      <c r="F9325" t="n">
        <v>7</v>
      </c>
      <c r="G9325" t="inlineStr">
        <is>
          <t>Justiz, Armee &amp; Polizei</t>
        </is>
      </c>
      <c r="H9325" t="inlineStr">
        <is>
          <t>Q04997</t>
        </is>
      </c>
      <c r="I9325" t="inlineStr">
        <is>
          <t>de</t>
        </is>
      </c>
      <c r="J9325" t="b">
        <v>1</v>
      </c>
      <c r="K9325" t="inlineStr">
        <is>
          <t>a1080fd006f1f9ce33f4032c771f9af9</t>
        </is>
      </c>
      <c r="L9325" t="inlineStr">
        <is>
          <t>a1080fd006f1f9ce33f4032c771f9af9</t>
        </is>
      </c>
      <c r="M9325" t="n">
        <v>869</v>
      </c>
      <c r="N9325" t="n">
        <v>869</v>
      </c>
    </row>
    <row r="9326">
      <c r="A9326" t="n">
        <v>134</v>
      </c>
      <c r="B9326" t="n">
        <v>2016</v>
      </c>
      <c r="C9326" t="n">
        <v>1958</v>
      </c>
      <c r="D9326" t="inlineStr">
        <is>
          <t>Braucht es zur Wahrung der öffentlichen Sicherheit im Kanton Freiburg eine stärkere sichtbare Präsenz der Polizei?</t>
        </is>
      </c>
      <c r="E9326" t="inlineStr">
        <is>
          <t>Standard-4</t>
        </is>
      </c>
      <c r="F9326" t="n">
        <v>7</v>
      </c>
      <c r="G9326" t="inlineStr">
        <is>
          <t>Justiz, Armee &amp; Polizei</t>
        </is>
      </c>
      <c r="H9326" t="inlineStr">
        <is>
          <t>Q06866</t>
        </is>
      </c>
      <c r="I9326" t="inlineStr">
        <is>
          <t>de</t>
        </is>
      </c>
      <c r="J9326" t="b">
        <v>1</v>
      </c>
      <c r="K9326" t="inlineStr">
        <is>
          <t>a1080fd006f1f9ce33f4032c771f9af9</t>
        </is>
      </c>
      <c r="L9326" t="inlineStr">
        <is>
          <t>a1080fd006f1f9ce33f4032c771f9af9</t>
        </is>
      </c>
      <c r="M9326" t="n">
        <v>869</v>
      </c>
      <c r="N9326" t="n">
        <v>869</v>
      </c>
    </row>
    <row r="9328">
      <c r="A9328" s="1">
        <f>== Cluster 906 – 2 Fragen – alle Fragen identisch ===</f>
        <v/>
      </c>
      <c r="B9328" s="1" t="n"/>
      <c r="C9328" s="1" t="n"/>
      <c r="D9328" s="1" t="n"/>
      <c r="E9328" s="1" t="n"/>
      <c r="F9328" s="1" t="n"/>
      <c r="G9328" s="1" t="n"/>
      <c r="H9328" s="1" t="n"/>
      <c r="I9328" s="1" t="n"/>
      <c r="J9328" s="1" t="n"/>
      <c r="K9328" s="1" t="n"/>
      <c r="L9328" s="1" t="n"/>
      <c r="M9328" s="1" t="n"/>
      <c r="N9328" s="1" t="n"/>
    </row>
    <row r="9329">
      <c r="A9329" t="inlineStr">
        <is>
          <t>ID_Wahl</t>
        </is>
      </c>
      <c r="B9329" t="inlineStr">
        <is>
          <t>Datum</t>
        </is>
      </c>
      <c r="C9329" t="inlineStr">
        <is>
          <t>Frage_ID</t>
        </is>
      </c>
      <c r="D9329" t="inlineStr">
        <is>
          <t>Frage_Text</t>
        </is>
      </c>
      <c r="E9329" t="inlineStr">
        <is>
          <t>Frage_Typ</t>
        </is>
      </c>
      <c r="F9329" t="inlineStr">
        <is>
          <t>Bereich_ID</t>
        </is>
      </c>
      <c r="G9329" t="inlineStr">
        <is>
          <t>Bereich</t>
        </is>
      </c>
      <c r="H9329" t="inlineStr">
        <is>
          <t>ID_gesamt</t>
        </is>
      </c>
      <c r="I9329" t="inlineStr">
        <is>
          <t>Sprache</t>
        </is>
      </c>
      <c r="J9329" t="inlineStr">
        <is>
          <t>Duplikat</t>
        </is>
      </c>
      <c r="K9329" t="inlineStr">
        <is>
          <t>Frage_Hash</t>
        </is>
      </c>
      <c r="L9329" t="inlineStr">
        <is>
          <t>Duplikat_Gruppe</t>
        </is>
      </c>
      <c r="M9329" t="inlineStr">
        <is>
          <t>Cluster_Duplikate</t>
        </is>
      </c>
      <c r="N9329" t="inlineStr">
        <is>
          <t>Cluster_Final</t>
        </is>
      </c>
    </row>
    <row r="9330">
      <c r="A9330" t="n">
        <v>100</v>
      </c>
      <c r="B9330" t="n">
        <v>2016</v>
      </c>
      <c r="C9330" t="n">
        <v>1623</v>
      </c>
      <c r="D9330" t="inlineStr">
        <is>
          <t>Soll sich der Kanton St.Gallen stärker für die Erreichung einer 2000-Watt-Gesellschaft einsetzen und zu diesem Zweck verbindliche Massnahmen ergreifen?</t>
        </is>
      </c>
      <c r="E9330" t="inlineStr">
        <is>
          <t>Standard-4</t>
        </is>
      </c>
      <c r="F9330" t="n">
        <v>13</v>
      </c>
      <c r="G9330" t="inlineStr">
        <is>
          <t>Umweltschutz &amp; Landwirtschaft</t>
        </is>
      </c>
      <c r="H9330" t="inlineStr">
        <is>
          <t>Q05063</t>
        </is>
      </c>
      <c r="I9330" t="inlineStr">
        <is>
          <t>de</t>
        </is>
      </c>
      <c r="J9330" t="b">
        <v>1</v>
      </c>
      <c r="K9330" t="inlineStr">
        <is>
          <t>c0d6d1f58278f6397ab7f376d16ae693</t>
        </is>
      </c>
      <c r="L9330" t="inlineStr">
        <is>
          <t>c0d6d1f58278f6397ab7f376d16ae693</t>
        </is>
      </c>
      <c r="M9330" t="n">
        <v>906</v>
      </c>
      <c r="N9330" t="n">
        <v>906</v>
      </c>
    </row>
    <row r="9331">
      <c r="A9331" t="n">
        <v>100</v>
      </c>
      <c r="B9331" t="n">
        <v>2016</v>
      </c>
      <c r="C9331" t="n">
        <v>1623</v>
      </c>
      <c r="D9331" t="inlineStr">
        <is>
          <t>Soll sich der Kanton St.Gallen stärker für die Erreichung einer 2000-Watt-Gesellschaft einsetzen und zu diesem Zweck verbindliche Massnahmen ergreifen?</t>
        </is>
      </c>
      <c r="E9331" t="inlineStr">
        <is>
          <t>Standard-4</t>
        </is>
      </c>
      <c r="F9331" t="n">
        <v>13</v>
      </c>
      <c r="G9331" t="inlineStr">
        <is>
          <t>Umweltschutz &amp; Landwirtschaft</t>
        </is>
      </c>
      <c r="H9331" t="inlineStr">
        <is>
          <t>Q07833</t>
        </is>
      </c>
      <c r="I9331" t="inlineStr">
        <is>
          <t>de</t>
        </is>
      </c>
      <c r="J9331" t="b">
        <v>1</v>
      </c>
      <c r="K9331" t="inlineStr">
        <is>
          <t>c0d6d1f58278f6397ab7f376d16ae693</t>
        </is>
      </c>
      <c r="L9331" t="inlineStr">
        <is>
          <t>c0d6d1f58278f6397ab7f376d16ae693</t>
        </is>
      </c>
      <c r="M9331" t="n">
        <v>906</v>
      </c>
      <c r="N9331" t="n">
        <v>906</v>
      </c>
    </row>
    <row r="9333">
      <c r="A9333" s="1">
        <f>== Cluster 905 – 2 Fragen – alle Fragen identisch ===</f>
        <v/>
      </c>
      <c r="B9333" s="1" t="n"/>
      <c r="C9333" s="1" t="n"/>
      <c r="D9333" s="1" t="n"/>
      <c r="E9333" s="1" t="n"/>
      <c r="F9333" s="1" t="n"/>
      <c r="G9333" s="1" t="n"/>
      <c r="H9333" s="1" t="n"/>
      <c r="I9333" s="1" t="n"/>
      <c r="J9333" s="1" t="n"/>
      <c r="K9333" s="1" t="n"/>
      <c r="L9333" s="1" t="n"/>
      <c r="M9333" s="1" t="n"/>
      <c r="N9333" s="1" t="n"/>
    </row>
    <row r="9334">
      <c r="A9334" t="inlineStr">
        <is>
          <t>ID_Wahl</t>
        </is>
      </c>
      <c r="B9334" t="inlineStr">
        <is>
          <t>Datum</t>
        </is>
      </c>
      <c r="C9334" t="inlineStr">
        <is>
          <t>Frage_ID</t>
        </is>
      </c>
      <c r="D9334" t="inlineStr">
        <is>
          <t>Frage_Text</t>
        </is>
      </c>
      <c r="E9334" t="inlineStr">
        <is>
          <t>Frage_Typ</t>
        </is>
      </c>
      <c r="F9334" t="inlineStr">
        <is>
          <t>Bereich_ID</t>
        </is>
      </c>
      <c r="G9334" t="inlineStr">
        <is>
          <t>Bereich</t>
        </is>
      </c>
      <c r="H9334" t="inlineStr">
        <is>
          <t>ID_gesamt</t>
        </is>
      </c>
      <c r="I9334" t="inlineStr">
        <is>
          <t>Sprache</t>
        </is>
      </c>
      <c r="J9334" t="inlineStr">
        <is>
          <t>Duplikat</t>
        </is>
      </c>
      <c r="K9334" t="inlineStr">
        <is>
          <t>Frage_Hash</t>
        </is>
      </c>
      <c r="L9334" t="inlineStr">
        <is>
          <t>Duplikat_Gruppe</t>
        </is>
      </c>
      <c r="M9334" t="inlineStr">
        <is>
          <t>Cluster_Duplikate</t>
        </is>
      </c>
      <c r="N9334" t="inlineStr">
        <is>
          <t>Cluster_Final</t>
        </is>
      </c>
    </row>
    <row r="9335">
      <c r="A9335" t="n">
        <v>100</v>
      </c>
      <c r="B9335" t="n">
        <v>2016</v>
      </c>
      <c r="C9335" t="n">
        <v>1593</v>
      </c>
      <c r="D9335" t="inlineStr">
        <is>
          <t>Eine kantonale Volksinitiative fordert Verschärfungen im Sozialhilfegesetz (z.B. Begrenzung der Zulagen, tieferes Existenzminimum, strengere Sanktionen). Befürworten Sie dies?</t>
        </is>
      </c>
      <c r="E9335" t="inlineStr">
        <is>
          <t>Standard-4</t>
        </is>
      </c>
      <c r="F9335" t="n">
        <v>12</v>
      </c>
      <c r="G9335" t="inlineStr">
        <is>
          <t>Sozialstaat &amp; Familie</t>
        </is>
      </c>
      <c r="H9335" t="inlineStr">
        <is>
          <t>Q05062</t>
        </is>
      </c>
      <c r="I9335" t="inlineStr">
        <is>
          <t>de</t>
        </is>
      </c>
      <c r="J9335" t="b">
        <v>1</v>
      </c>
      <c r="K9335" t="inlineStr">
        <is>
          <t>73fe848e384658683864a835e26d1788</t>
        </is>
      </c>
      <c r="L9335" t="inlineStr">
        <is>
          <t>73fe848e384658683864a835e26d1788</t>
        </is>
      </c>
      <c r="M9335" t="n">
        <v>905</v>
      </c>
      <c r="N9335" t="n">
        <v>905</v>
      </c>
    </row>
    <row r="9336">
      <c r="A9336" t="n">
        <v>100</v>
      </c>
      <c r="B9336" t="n">
        <v>2016</v>
      </c>
      <c r="C9336" t="n">
        <v>1593</v>
      </c>
      <c r="D9336" t="inlineStr">
        <is>
          <t>Eine kantonale Volksinitiative fordert Verschärfungen im Sozialhilfegesetz (z.B. Begrenzung der Zulagen, tieferes Existenzminimum, strengere Sanktionen). Befürworten Sie dies?</t>
        </is>
      </c>
      <c r="E9336" t="inlineStr">
        <is>
          <t>Standard-4</t>
        </is>
      </c>
      <c r="F9336" t="n">
        <v>12</v>
      </c>
      <c r="G9336" t="inlineStr">
        <is>
          <t>Sozialstaat &amp; Familie</t>
        </is>
      </c>
      <c r="H9336" t="inlineStr">
        <is>
          <t>Q07832</t>
        </is>
      </c>
      <c r="I9336" t="inlineStr">
        <is>
          <t>de</t>
        </is>
      </c>
      <c r="J9336" t="b">
        <v>1</v>
      </c>
      <c r="K9336" t="inlineStr">
        <is>
          <t>73fe848e384658683864a835e26d1788</t>
        </is>
      </c>
      <c r="L9336" t="inlineStr">
        <is>
          <t>73fe848e384658683864a835e26d1788</t>
        </is>
      </c>
      <c r="M9336" t="n">
        <v>905</v>
      </c>
      <c r="N9336" t="n">
        <v>905</v>
      </c>
    </row>
    <row r="9338">
      <c r="A9338" s="1">
        <f>== Cluster 904 – 2 Fragen – alle Fragen identisch ===</f>
        <v/>
      </c>
      <c r="B9338" s="1" t="n"/>
      <c r="C9338" s="1" t="n"/>
      <c r="D9338" s="1" t="n"/>
      <c r="E9338" s="1" t="n"/>
      <c r="F9338" s="1" t="n"/>
      <c r="G9338" s="1" t="n"/>
      <c r="H9338" s="1" t="n"/>
      <c r="I9338" s="1" t="n"/>
      <c r="J9338" s="1" t="n"/>
      <c r="K9338" s="1" t="n"/>
      <c r="L9338" s="1" t="n"/>
      <c r="M9338" s="1" t="n"/>
      <c r="N9338" s="1" t="n"/>
    </row>
    <row r="9339">
      <c r="A9339" t="inlineStr">
        <is>
          <t>ID_Wahl</t>
        </is>
      </c>
      <c r="B9339" t="inlineStr">
        <is>
          <t>Datum</t>
        </is>
      </c>
      <c r="C9339" t="inlineStr">
        <is>
          <t>Frage_ID</t>
        </is>
      </c>
      <c r="D9339" t="inlineStr">
        <is>
          <t>Frage_Text</t>
        </is>
      </c>
      <c r="E9339" t="inlineStr">
        <is>
          <t>Frage_Typ</t>
        </is>
      </c>
      <c r="F9339" t="inlineStr">
        <is>
          <t>Bereich_ID</t>
        </is>
      </c>
      <c r="G9339" t="inlineStr">
        <is>
          <t>Bereich</t>
        </is>
      </c>
      <c r="H9339" t="inlineStr">
        <is>
          <t>ID_gesamt</t>
        </is>
      </c>
      <c r="I9339" t="inlineStr">
        <is>
          <t>Sprache</t>
        </is>
      </c>
      <c r="J9339" t="inlineStr">
        <is>
          <t>Duplikat</t>
        </is>
      </c>
      <c r="K9339" t="inlineStr">
        <is>
          <t>Frage_Hash</t>
        </is>
      </c>
      <c r="L9339" t="inlineStr">
        <is>
          <t>Duplikat_Gruppe</t>
        </is>
      </c>
      <c r="M9339" t="inlineStr">
        <is>
          <t>Cluster_Duplikate</t>
        </is>
      </c>
      <c r="N9339" t="inlineStr">
        <is>
          <t>Cluster_Final</t>
        </is>
      </c>
    </row>
    <row r="9340">
      <c r="A9340" t="n">
        <v>100</v>
      </c>
      <c r="B9340" t="n">
        <v>2016</v>
      </c>
      <c r="C9340" t="n">
        <v>1594</v>
      </c>
      <c r="D9340" t="inlineStr">
        <is>
          <t>Ab 2016 werden im Kanton St.Gallen keine neuen ausserordentlichen Ergänzungsleistungen (Mietkosten-Zulage) mehr ausbezahlt. Unterstützen Sie diese Sparmassnahme?</t>
        </is>
      </c>
      <c r="E9340" t="inlineStr">
        <is>
          <t>Standard-4</t>
        </is>
      </c>
      <c r="F9340" t="n">
        <v>12</v>
      </c>
      <c r="G9340" t="inlineStr">
        <is>
          <t>Sozialstaat &amp; Familie</t>
        </is>
      </c>
      <c r="H9340" t="inlineStr">
        <is>
          <t>Q05061</t>
        </is>
      </c>
      <c r="I9340" t="inlineStr">
        <is>
          <t>de</t>
        </is>
      </c>
      <c r="J9340" t="b">
        <v>1</v>
      </c>
      <c r="K9340" t="inlineStr">
        <is>
          <t>d793c55f2f589ada181e2a9f867dca68</t>
        </is>
      </c>
      <c r="L9340" t="inlineStr">
        <is>
          <t>d793c55f2f589ada181e2a9f867dca68</t>
        </is>
      </c>
      <c r="M9340" t="n">
        <v>904</v>
      </c>
      <c r="N9340" t="n">
        <v>904</v>
      </c>
    </row>
    <row r="9341">
      <c r="A9341" t="n">
        <v>100</v>
      </c>
      <c r="B9341" t="n">
        <v>2016</v>
      </c>
      <c r="C9341" t="n">
        <v>1594</v>
      </c>
      <c r="D9341" t="inlineStr">
        <is>
          <t>Ab 2016 werden im Kanton St.Gallen keine neuen ausserordentlichen Ergänzungsleistungen (Mietkosten-Zulage) mehr ausbezahlt. Unterstützen Sie diese Sparmassnahme?</t>
        </is>
      </c>
      <c r="E9341" t="inlineStr">
        <is>
          <t>Standard-4</t>
        </is>
      </c>
      <c r="F9341" t="n">
        <v>12</v>
      </c>
      <c r="G9341" t="inlineStr">
        <is>
          <t>Sozialstaat &amp; Familie</t>
        </is>
      </c>
      <c r="H9341" t="inlineStr">
        <is>
          <t>Q07831</t>
        </is>
      </c>
      <c r="I9341" t="inlineStr">
        <is>
          <t>de</t>
        </is>
      </c>
      <c r="J9341" t="b">
        <v>1</v>
      </c>
      <c r="K9341" t="inlineStr">
        <is>
          <t>d793c55f2f589ada181e2a9f867dca68</t>
        </is>
      </c>
      <c r="L9341" t="inlineStr">
        <is>
          <t>d793c55f2f589ada181e2a9f867dca68</t>
        </is>
      </c>
      <c r="M9341" t="n">
        <v>904</v>
      </c>
      <c r="N9341" t="n">
        <v>904</v>
      </c>
    </row>
    <row r="9343">
      <c r="A9343" s="1">
        <f>== Cluster 903 – 2 Fragen – alle Fragen identisch ===</f>
        <v/>
      </c>
      <c r="B9343" s="1" t="n"/>
      <c r="C9343" s="1" t="n"/>
      <c r="D9343" s="1" t="n"/>
      <c r="E9343" s="1" t="n"/>
      <c r="F9343" s="1" t="n"/>
      <c r="G9343" s="1" t="n"/>
      <c r="H9343" s="1" t="n"/>
      <c r="I9343" s="1" t="n"/>
      <c r="J9343" s="1" t="n"/>
      <c r="K9343" s="1" t="n"/>
      <c r="L9343" s="1" t="n"/>
      <c r="M9343" s="1" t="n"/>
      <c r="N9343" s="1" t="n"/>
    </row>
    <row r="9344">
      <c r="A9344" t="inlineStr">
        <is>
          <t>ID_Wahl</t>
        </is>
      </c>
      <c r="B9344" t="inlineStr">
        <is>
          <t>Datum</t>
        </is>
      </c>
      <c r="C9344" t="inlineStr">
        <is>
          <t>Frage_ID</t>
        </is>
      </c>
      <c r="D9344" t="inlineStr">
        <is>
          <t>Frage_Text</t>
        </is>
      </c>
      <c r="E9344" t="inlineStr">
        <is>
          <t>Frage_Typ</t>
        </is>
      </c>
      <c r="F9344" t="inlineStr">
        <is>
          <t>Bereich_ID</t>
        </is>
      </c>
      <c r="G9344" t="inlineStr">
        <is>
          <t>Bereich</t>
        </is>
      </c>
      <c r="H9344" t="inlineStr">
        <is>
          <t>ID_gesamt</t>
        </is>
      </c>
      <c r="I9344" t="inlineStr">
        <is>
          <t>Sprache</t>
        </is>
      </c>
      <c r="J9344" t="inlineStr">
        <is>
          <t>Duplikat</t>
        </is>
      </c>
      <c r="K9344" t="inlineStr">
        <is>
          <t>Frage_Hash</t>
        </is>
      </c>
      <c r="L9344" t="inlineStr">
        <is>
          <t>Duplikat_Gruppe</t>
        </is>
      </c>
      <c r="M9344" t="inlineStr">
        <is>
          <t>Cluster_Duplikate</t>
        </is>
      </c>
      <c r="N9344" t="inlineStr">
        <is>
          <t>Cluster_Final</t>
        </is>
      </c>
    </row>
    <row r="9345">
      <c r="A9345" t="n">
        <v>100</v>
      </c>
      <c r="B9345" t="n">
        <v>2016</v>
      </c>
      <c r="C9345" t="n">
        <v>1596</v>
      </c>
      <c r="D9345" t="inlineStr">
        <is>
          <t>Soll der Kanton St.Gallen die Schaffung von familienergänzenden Betreuungsstrukturen (Tagesstätten, Tagesschulen, Mittagstische) verstärkt finanziell unterstützen?</t>
        </is>
      </c>
      <c r="E9345" t="inlineStr">
        <is>
          <t>Standard-4</t>
        </is>
      </c>
      <c r="F9345" t="n">
        <v>12</v>
      </c>
      <c r="G9345" t="inlineStr">
        <is>
          <t>Sozialstaat &amp; Familie</t>
        </is>
      </c>
      <c r="H9345" t="inlineStr">
        <is>
          <t>Q05059</t>
        </is>
      </c>
      <c r="I9345" t="inlineStr">
        <is>
          <t>de</t>
        </is>
      </c>
      <c r="J9345" t="b">
        <v>1</v>
      </c>
      <c r="K9345" t="inlineStr">
        <is>
          <t>89fdad496b5107362588ff98ef1bdabe</t>
        </is>
      </c>
      <c r="L9345" t="inlineStr">
        <is>
          <t>89fdad496b5107362588ff98ef1bdabe</t>
        </is>
      </c>
      <c r="M9345" t="n">
        <v>903</v>
      </c>
      <c r="N9345" t="n">
        <v>903</v>
      </c>
    </row>
    <row r="9346">
      <c r="A9346" t="n">
        <v>100</v>
      </c>
      <c r="B9346" t="n">
        <v>2016</v>
      </c>
      <c r="C9346" t="n">
        <v>1596</v>
      </c>
      <c r="D9346" t="inlineStr">
        <is>
          <t>Soll der Kanton St.Gallen die Schaffung von familienergänzenden Betreuungsstrukturen (Tagesstätten, Tagesschulen, Mittagstische) verstärkt finanziell unterstützen?</t>
        </is>
      </c>
      <c r="E9346" t="inlineStr">
        <is>
          <t>Standard-4</t>
        </is>
      </c>
      <c r="F9346" t="n">
        <v>12</v>
      </c>
      <c r="G9346" t="inlineStr">
        <is>
          <t>Sozialstaat &amp; Familie</t>
        </is>
      </c>
      <c r="H9346" t="inlineStr">
        <is>
          <t>Q07829</t>
        </is>
      </c>
      <c r="I9346" t="inlineStr">
        <is>
          <t>de</t>
        </is>
      </c>
      <c r="J9346" t="b">
        <v>1</v>
      </c>
      <c r="K9346" t="inlineStr">
        <is>
          <t>89fdad496b5107362588ff98ef1bdabe</t>
        </is>
      </c>
      <c r="L9346" t="inlineStr">
        <is>
          <t>89fdad496b5107362588ff98ef1bdabe</t>
        </is>
      </c>
      <c r="M9346" t="n">
        <v>903</v>
      </c>
      <c r="N9346" t="n">
        <v>903</v>
      </c>
    </row>
    <row r="9348">
      <c r="A9348" s="1">
        <f>== Cluster 901 – 2 Fragen – alle Fragen identisch ===</f>
        <v/>
      </c>
      <c r="B9348" s="1" t="n"/>
      <c r="C9348" s="1" t="n"/>
      <c r="D9348" s="1" t="n"/>
      <c r="E9348" s="1" t="n"/>
      <c r="F9348" s="1" t="n"/>
      <c r="G9348" s="1" t="n"/>
      <c r="H9348" s="1" t="n"/>
      <c r="I9348" s="1" t="n"/>
      <c r="J9348" s="1" t="n"/>
      <c r="K9348" s="1" t="n"/>
      <c r="L9348" s="1" t="n"/>
      <c r="M9348" s="1" t="n"/>
      <c r="N9348" s="1" t="n"/>
    </row>
    <row r="9349">
      <c r="A9349" t="inlineStr">
        <is>
          <t>ID_Wahl</t>
        </is>
      </c>
      <c r="B9349" t="inlineStr">
        <is>
          <t>Datum</t>
        </is>
      </c>
      <c r="C9349" t="inlineStr">
        <is>
          <t>Frage_ID</t>
        </is>
      </c>
      <c r="D9349" t="inlineStr">
        <is>
          <t>Frage_Text</t>
        </is>
      </c>
      <c r="E9349" t="inlineStr">
        <is>
          <t>Frage_Typ</t>
        </is>
      </c>
      <c r="F9349" t="inlineStr">
        <is>
          <t>Bereich_ID</t>
        </is>
      </c>
      <c r="G9349" t="inlineStr">
        <is>
          <t>Bereich</t>
        </is>
      </c>
      <c r="H9349" t="inlineStr">
        <is>
          <t>ID_gesamt</t>
        </is>
      </c>
      <c r="I9349" t="inlineStr">
        <is>
          <t>Sprache</t>
        </is>
      </c>
      <c r="J9349" t="inlineStr">
        <is>
          <t>Duplikat</t>
        </is>
      </c>
      <c r="K9349" t="inlineStr">
        <is>
          <t>Frage_Hash</t>
        </is>
      </c>
      <c r="L9349" t="inlineStr">
        <is>
          <t>Duplikat_Gruppe</t>
        </is>
      </c>
      <c r="M9349" t="inlineStr">
        <is>
          <t>Cluster_Duplikate</t>
        </is>
      </c>
      <c r="N9349" t="inlineStr">
        <is>
          <t>Cluster_Final</t>
        </is>
      </c>
    </row>
    <row r="9350">
      <c r="A9350" t="n">
        <v>100</v>
      </c>
      <c r="B9350" t="n">
        <v>2016</v>
      </c>
      <c r="C9350" t="n">
        <v>1603</v>
      </c>
      <c r="D9350" t="inlineStr">
        <is>
          <t>Soll sich der Kanton St.Gallen beim Bund für eine Verschärfung der Asylpraxis einsetzen?</t>
        </is>
      </c>
      <c r="E9350" t="inlineStr">
        <is>
          <t>Standard-4</t>
        </is>
      </c>
      <c r="F9350" t="n">
        <v>9</v>
      </c>
      <c r="G9350" t="inlineStr">
        <is>
          <t>Migration &amp; Integration</t>
        </is>
      </c>
      <c r="H9350" t="inlineStr">
        <is>
          <t>Q05056</t>
        </is>
      </c>
      <c r="I9350" t="inlineStr">
        <is>
          <t>de</t>
        </is>
      </c>
      <c r="J9350" t="b">
        <v>1</v>
      </c>
      <c r="K9350" t="inlineStr">
        <is>
          <t>5457c432656d025985cf55ea1aa0eb82</t>
        </is>
      </c>
      <c r="L9350" t="inlineStr">
        <is>
          <t>5457c432656d025985cf55ea1aa0eb82</t>
        </is>
      </c>
      <c r="M9350" t="n">
        <v>901</v>
      </c>
      <c r="N9350" t="n">
        <v>901</v>
      </c>
    </row>
    <row r="9351">
      <c r="A9351" t="n">
        <v>100</v>
      </c>
      <c r="B9351" t="n">
        <v>2016</v>
      </c>
      <c r="C9351" t="n">
        <v>1603</v>
      </c>
      <c r="D9351" t="inlineStr">
        <is>
          <t>Soll sich der Kanton St.Gallen beim Bund für eine Verschärfung der Asylpraxis einsetzen?</t>
        </is>
      </c>
      <c r="E9351" t="inlineStr">
        <is>
          <t>Standard-4</t>
        </is>
      </c>
      <c r="F9351" t="n">
        <v>9</v>
      </c>
      <c r="G9351" t="inlineStr">
        <is>
          <t>Migration &amp; Integration</t>
        </is>
      </c>
      <c r="H9351" t="inlineStr">
        <is>
          <t>Q07826</t>
        </is>
      </c>
      <c r="I9351" t="inlineStr">
        <is>
          <t>de</t>
        </is>
      </c>
      <c r="J9351" t="b">
        <v>1</v>
      </c>
      <c r="K9351" t="inlineStr">
        <is>
          <t>5457c432656d025985cf55ea1aa0eb82</t>
        </is>
      </c>
      <c r="L9351" t="inlineStr">
        <is>
          <t>5457c432656d025985cf55ea1aa0eb82</t>
        </is>
      </c>
      <c r="M9351" t="n">
        <v>901</v>
      </c>
      <c r="N9351" t="n">
        <v>901</v>
      </c>
    </row>
    <row r="9353">
      <c r="A9353" s="1">
        <f>== Cluster 900 – 2 Fragen – alle Fragen identisch ===</f>
        <v/>
      </c>
      <c r="B9353" s="1" t="n"/>
      <c r="C9353" s="1" t="n"/>
      <c r="D9353" s="1" t="n"/>
      <c r="E9353" s="1" t="n"/>
      <c r="F9353" s="1" t="n"/>
      <c r="G9353" s="1" t="n"/>
      <c r="H9353" s="1" t="n"/>
      <c r="I9353" s="1" t="n"/>
      <c r="J9353" s="1" t="n"/>
      <c r="K9353" s="1" t="n"/>
      <c r="L9353" s="1" t="n"/>
      <c r="M9353" s="1" t="n"/>
      <c r="N9353" s="1" t="n"/>
    </row>
    <row r="9354">
      <c r="A9354" t="inlineStr">
        <is>
          <t>ID_Wahl</t>
        </is>
      </c>
      <c r="B9354" t="inlineStr">
        <is>
          <t>Datum</t>
        </is>
      </c>
      <c r="C9354" t="inlineStr">
        <is>
          <t>Frage_ID</t>
        </is>
      </c>
      <c r="D9354" t="inlineStr">
        <is>
          <t>Frage_Text</t>
        </is>
      </c>
      <c r="E9354" t="inlineStr">
        <is>
          <t>Frage_Typ</t>
        </is>
      </c>
      <c r="F9354" t="inlineStr">
        <is>
          <t>Bereich_ID</t>
        </is>
      </c>
      <c r="G9354" t="inlineStr">
        <is>
          <t>Bereich</t>
        </is>
      </c>
      <c r="H9354" t="inlineStr">
        <is>
          <t>ID_gesamt</t>
        </is>
      </c>
      <c r="I9354" t="inlineStr">
        <is>
          <t>Sprache</t>
        </is>
      </c>
      <c r="J9354" t="inlineStr">
        <is>
          <t>Duplikat</t>
        </is>
      </c>
      <c r="K9354" t="inlineStr">
        <is>
          <t>Frage_Hash</t>
        </is>
      </c>
      <c r="L9354" t="inlineStr">
        <is>
          <t>Duplikat_Gruppe</t>
        </is>
      </c>
      <c r="M9354" t="inlineStr">
        <is>
          <t>Cluster_Duplikate</t>
        </is>
      </c>
      <c r="N9354" t="inlineStr">
        <is>
          <t>Cluster_Final</t>
        </is>
      </c>
    </row>
    <row r="9355">
      <c r="A9355" t="n">
        <v>100</v>
      </c>
      <c r="B9355" t="n">
        <v>2016</v>
      </c>
      <c r="C9355" t="n">
        <v>1605</v>
      </c>
      <c r="D9355" t="inlineStr">
        <is>
          <t>Soll der Kanton St. Gallen – notfalls auch gegen den Willen der Gemeinden – fixe Durchgangsplätze für Schweizer Fahrende einrichten?</t>
        </is>
      </c>
      <c r="E9355" t="inlineStr">
        <is>
          <t>Standard-4</t>
        </is>
      </c>
      <c r="F9355" t="n">
        <v>9</v>
      </c>
      <c r="G9355" t="inlineStr">
        <is>
          <t>Migration &amp; Integration</t>
        </is>
      </c>
      <c r="H9355" t="inlineStr">
        <is>
          <t>Q05055</t>
        </is>
      </c>
      <c r="I9355" t="inlineStr">
        <is>
          <t>de</t>
        </is>
      </c>
      <c r="J9355" t="b">
        <v>1</v>
      </c>
      <c r="K9355" t="inlineStr">
        <is>
          <t>81e045849d398fe2efac5a42c5a6fce4</t>
        </is>
      </c>
      <c r="L9355" t="inlineStr">
        <is>
          <t>81e045849d398fe2efac5a42c5a6fce4</t>
        </is>
      </c>
      <c r="M9355" t="n">
        <v>900</v>
      </c>
      <c r="N9355" t="n">
        <v>900</v>
      </c>
    </row>
    <row r="9356">
      <c r="A9356" t="n">
        <v>100</v>
      </c>
      <c r="B9356" t="n">
        <v>2016</v>
      </c>
      <c r="C9356" t="n">
        <v>1605</v>
      </c>
      <c r="D9356" t="inlineStr">
        <is>
          <t>Soll der Kanton St. Gallen – notfalls auch gegen den Willen der Gemeinden – fixe Durchgangsplätze für Schweizer Fahrende einrichten?</t>
        </is>
      </c>
      <c r="E9356" t="inlineStr">
        <is>
          <t>Standard-4</t>
        </is>
      </c>
      <c r="F9356" t="n">
        <v>14</v>
      </c>
      <c r="G9356" t="inlineStr">
        <is>
          <t>Verkehr</t>
        </is>
      </c>
      <c r="H9356" t="inlineStr">
        <is>
          <t>Q07840</t>
        </is>
      </c>
      <c r="I9356" t="inlineStr">
        <is>
          <t>de</t>
        </is>
      </c>
      <c r="J9356" t="b">
        <v>1</v>
      </c>
      <c r="K9356" t="inlineStr">
        <is>
          <t>81e045849d398fe2efac5a42c5a6fce4</t>
        </is>
      </c>
      <c r="L9356" t="inlineStr">
        <is>
          <t>81e045849d398fe2efac5a42c5a6fce4</t>
        </is>
      </c>
      <c r="M9356" t="n">
        <v>900</v>
      </c>
      <c r="N9356" t="n">
        <v>900</v>
      </c>
    </row>
    <row r="9358">
      <c r="A9358" s="1">
        <f>== Cluster 896 – 2 Fragen – alle Fragen identisch ===</f>
        <v/>
      </c>
      <c r="B9358" s="1" t="n"/>
      <c r="C9358" s="1" t="n"/>
      <c r="D9358" s="1" t="n"/>
      <c r="E9358" s="1" t="n"/>
      <c r="F9358" s="1" t="n"/>
      <c r="G9358" s="1" t="n"/>
      <c r="H9358" s="1" t="n"/>
      <c r="I9358" s="1" t="n"/>
      <c r="J9358" s="1" t="n"/>
      <c r="K9358" s="1" t="n"/>
      <c r="L9358" s="1" t="n"/>
      <c r="M9358" s="1" t="n"/>
      <c r="N9358" s="1" t="n"/>
    </row>
    <row r="9359">
      <c r="A9359" t="inlineStr">
        <is>
          <t>ID_Wahl</t>
        </is>
      </c>
      <c r="B9359" t="inlineStr">
        <is>
          <t>Datum</t>
        </is>
      </c>
      <c r="C9359" t="inlineStr">
        <is>
          <t>Frage_ID</t>
        </is>
      </c>
      <c r="D9359" t="inlineStr">
        <is>
          <t>Frage_Text</t>
        </is>
      </c>
      <c r="E9359" t="inlineStr">
        <is>
          <t>Frage_Typ</t>
        </is>
      </c>
      <c r="F9359" t="inlineStr">
        <is>
          <t>Bereich_ID</t>
        </is>
      </c>
      <c r="G9359" t="inlineStr">
        <is>
          <t>Bereich</t>
        </is>
      </c>
      <c r="H9359" t="inlineStr">
        <is>
          <t>ID_gesamt</t>
        </is>
      </c>
      <c r="I9359" t="inlineStr">
        <is>
          <t>Sprache</t>
        </is>
      </c>
      <c r="J9359" t="inlineStr">
        <is>
          <t>Duplikat</t>
        </is>
      </c>
      <c r="K9359" t="inlineStr">
        <is>
          <t>Frage_Hash</t>
        </is>
      </c>
      <c r="L9359" t="inlineStr">
        <is>
          <t>Duplikat_Gruppe</t>
        </is>
      </c>
      <c r="M9359" t="inlineStr">
        <is>
          <t>Cluster_Duplikate</t>
        </is>
      </c>
      <c r="N9359" t="inlineStr">
        <is>
          <t>Cluster_Final</t>
        </is>
      </c>
    </row>
    <row r="9360">
      <c r="A9360" t="n">
        <v>100</v>
      </c>
      <c r="B9360" t="n">
        <v>2016</v>
      </c>
      <c r="C9360" t="n">
        <v>1607</v>
      </c>
      <c r="D9360" t="inlineStr">
        <is>
          <t>Soll sich der Kanton St.Gallen an der Finanzierung der EXPO 2027 in der Ostschweiz beteiligen?</t>
        </is>
      </c>
      <c r="E9360" t="inlineStr">
        <is>
          <t>Standard-4</t>
        </is>
      </c>
      <c r="F9360" t="n">
        <v>8</v>
      </c>
      <c r="G9360" t="inlineStr">
        <is>
          <t>Kultur, Sport &amp; Medien</t>
        </is>
      </c>
      <c r="H9360" t="inlineStr">
        <is>
          <t>Q05050</t>
        </is>
      </c>
      <c r="I9360" t="inlineStr">
        <is>
          <t>de</t>
        </is>
      </c>
      <c r="J9360" t="b">
        <v>1</v>
      </c>
      <c r="K9360" t="inlineStr">
        <is>
          <t>f14bca2e3d054fa0f3c9e8dd5a67f2ea</t>
        </is>
      </c>
      <c r="L9360" t="inlineStr">
        <is>
          <t>f14bca2e3d054fa0f3c9e8dd5a67f2ea</t>
        </is>
      </c>
      <c r="M9360" t="n">
        <v>896</v>
      </c>
      <c r="N9360" t="n">
        <v>896</v>
      </c>
    </row>
    <row r="9361">
      <c r="A9361" t="n">
        <v>100</v>
      </c>
      <c r="B9361" t="n">
        <v>2016</v>
      </c>
      <c r="C9361" t="n">
        <v>1607</v>
      </c>
      <c r="D9361" t="inlineStr">
        <is>
          <t>Soll sich der Kanton St.Gallen an der Finanzierung der EXPO 2027 in der Ostschweiz beteiligen?</t>
        </is>
      </c>
      <c r="E9361" t="inlineStr">
        <is>
          <t>Standard-4</t>
        </is>
      </c>
      <c r="F9361" t="n">
        <v>8</v>
      </c>
      <c r="G9361" t="inlineStr">
        <is>
          <t>Kultur, Sport &amp; Medien</t>
        </is>
      </c>
      <c r="H9361" t="inlineStr">
        <is>
          <t>Q07821</t>
        </is>
      </c>
      <c r="I9361" t="inlineStr">
        <is>
          <t>de</t>
        </is>
      </c>
      <c r="J9361" t="b">
        <v>1</v>
      </c>
      <c r="K9361" t="inlineStr">
        <is>
          <t>f14bca2e3d054fa0f3c9e8dd5a67f2ea</t>
        </is>
      </c>
      <c r="L9361" t="inlineStr">
        <is>
          <t>f14bca2e3d054fa0f3c9e8dd5a67f2ea</t>
        </is>
      </c>
      <c r="M9361" t="n">
        <v>896</v>
      </c>
      <c r="N9361" t="n">
        <v>896</v>
      </c>
    </row>
    <row r="9363">
      <c r="A9363" s="1">
        <f>== Cluster 895 – 2 Fragen – alle Fragen identisch ===</f>
        <v/>
      </c>
      <c r="B9363" s="1" t="n"/>
      <c r="C9363" s="1" t="n"/>
      <c r="D9363" s="1" t="n"/>
      <c r="E9363" s="1" t="n"/>
      <c r="F9363" s="1" t="n"/>
      <c r="G9363" s="1" t="n"/>
      <c r="H9363" s="1" t="n"/>
      <c r="I9363" s="1" t="n"/>
      <c r="J9363" s="1" t="n"/>
      <c r="K9363" s="1" t="n"/>
      <c r="L9363" s="1" t="n"/>
      <c r="M9363" s="1" t="n"/>
      <c r="N9363" s="1" t="n"/>
    </row>
    <row r="9364">
      <c r="A9364" t="inlineStr">
        <is>
          <t>ID_Wahl</t>
        </is>
      </c>
      <c r="B9364" t="inlineStr">
        <is>
          <t>Datum</t>
        </is>
      </c>
      <c r="C9364" t="inlineStr">
        <is>
          <t>Frage_ID</t>
        </is>
      </c>
      <c r="D9364" t="inlineStr">
        <is>
          <t>Frage_Text</t>
        </is>
      </c>
      <c r="E9364" t="inlineStr">
        <is>
          <t>Frage_Typ</t>
        </is>
      </c>
      <c r="F9364" t="inlineStr">
        <is>
          <t>Bereich_ID</t>
        </is>
      </c>
      <c r="G9364" t="inlineStr">
        <is>
          <t>Bereich</t>
        </is>
      </c>
      <c r="H9364" t="inlineStr">
        <is>
          <t>ID_gesamt</t>
        </is>
      </c>
      <c r="I9364" t="inlineStr">
        <is>
          <t>Sprache</t>
        </is>
      </c>
      <c r="J9364" t="inlineStr">
        <is>
          <t>Duplikat</t>
        </is>
      </c>
      <c r="K9364" t="inlineStr">
        <is>
          <t>Frage_Hash</t>
        </is>
      </c>
      <c r="L9364" t="inlineStr">
        <is>
          <t>Duplikat_Gruppe</t>
        </is>
      </c>
      <c r="M9364" t="inlineStr">
        <is>
          <t>Cluster_Duplikate</t>
        </is>
      </c>
      <c r="N9364" t="inlineStr">
        <is>
          <t>Cluster_Final</t>
        </is>
      </c>
    </row>
    <row r="9365">
      <c r="A9365" t="n">
        <v>100</v>
      </c>
      <c r="B9365" t="n">
        <v>2016</v>
      </c>
      <c r="C9365" t="n">
        <v>1606</v>
      </c>
      <c r="D9365" t="inlineStr">
        <is>
          <t>Soll der Kanton St.Gallen den Bau des Klanghauses Toggenburg mit einem Kredit von 19 Mio. Franken unterstützen?</t>
        </is>
      </c>
      <c r="E9365" t="inlineStr">
        <is>
          <t>Standard-4</t>
        </is>
      </c>
      <c r="F9365" t="n">
        <v>8</v>
      </c>
      <c r="G9365" t="inlineStr">
        <is>
          <t>Kultur, Sport &amp; Medien</t>
        </is>
      </c>
      <c r="H9365" t="inlineStr">
        <is>
          <t>Q05049</t>
        </is>
      </c>
      <c r="I9365" t="inlineStr">
        <is>
          <t>de</t>
        </is>
      </c>
      <c r="J9365" t="b">
        <v>1</v>
      </c>
      <c r="K9365" t="inlineStr">
        <is>
          <t>37c14bbe838276cc4f7487ad2c65b285</t>
        </is>
      </c>
      <c r="L9365" t="inlineStr">
        <is>
          <t>37c14bbe838276cc4f7487ad2c65b285</t>
        </is>
      </c>
      <c r="M9365" t="n">
        <v>895</v>
      </c>
      <c r="N9365" t="n">
        <v>895</v>
      </c>
    </row>
    <row r="9366">
      <c r="A9366" t="n">
        <v>100</v>
      </c>
      <c r="B9366" t="n">
        <v>2016</v>
      </c>
      <c r="C9366" t="n">
        <v>1606</v>
      </c>
      <c r="D9366" t="inlineStr">
        <is>
          <t>Soll der Kanton St.Gallen den Bau des Klanghauses Toggenburg mit einem Kredit von 19 Mio. Franken unterstützen?</t>
        </is>
      </c>
      <c r="E9366" t="inlineStr">
        <is>
          <t>Standard-4</t>
        </is>
      </c>
      <c r="F9366" t="n">
        <v>8</v>
      </c>
      <c r="G9366" t="inlineStr">
        <is>
          <t>Kultur, Sport &amp; Medien</t>
        </is>
      </c>
      <c r="H9366" t="inlineStr">
        <is>
          <t>Q07820</t>
        </is>
      </c>
      <c r="I9366" t="inlineStr">
        <is>
          <t>de</t>
        </is>
      </c>
      <c r="J9366" t="b">
        <v>1</v>
      </c>
      <c r="K9366" t="inlineStr">
        <is>
          <t>37c14bbe838276cc4f7487ad2c65b285</t>
        </is>
      </c>
      <c r="L9366" t="inlineStr">
        <is>
          <t>37c14bbe838276cc4f7487ad2c65b285</t>
        </is>
      </c>
      <c r="M9366" t="n">
        <v>895</v>
      </c>
      <c r="N9366" t="n">
        <v>895</v>
      </c>
    </row>
    <row r="9368">
      <c r="A9368" s="1">
        <f>== Cluster 894 – 2 Fragen – alle Fragen identisch ===</f>
        <v/>
      </c>
      <c r="B9368" s="1" t="n"/>
      <c r="C9368" s="1" t="n"/>
      <c r="D9368" s="1" t="n"/>
      <c r="E9368" s="1" t="n"/>
      <c r="F9368" s="1" t="n"/>
      <c r="G9368" s="1" t="n"/>
      <c r="H9368" s="1" t="n"/>
      <c r="I9368" s="1" t="n"/>
      <c r="J9368" s="1" t="n"/>
      <c r="K9368" s="1" t="n"/>
      <c r="L9368" s="1" t="n"/>
      <c r="M9368" s="1" t="n"/>
      <c r="N9368" s="1" t="n"/>
    </row>
    <row r="9369">
      <c r="A9369" t="inlineStr">
        <is>
          <t>ID_Wahl</t>
        </is>
      </c>
      <c r="B9369" t="inlineStr">
        <is>
          <t>Datum</t>
        </is>
      </c>
      <c r="C9369" t="inlineStr">
        <is>
          <t>Frage_ID</t>
        </is>
      </c>
      <c r="D9369" t="inlineStr">
        <is>
          <t>Frage_Text</t>
        </is>
      </c>
      <c r="E9369" t="inlineStr">
        <is>
          <t>Frage_Typ</t>
        </is>
      </c>
      <c r="F9369" t="inlineStr">
        <is>
          <t>Bereich_ID</t>
        </is>
      </c>
      <c r="G9369" t="inlineStr">
        <is>
          <t>Bereich</t>
        </is>
      </c>
      <c r="H9369" t="inlineStr">
        <is>
          <t>ID_gesamt</t>
        </is>
      </c>
      <c r="I9369" t="inlineStr">
        <is>
          <t>Sprache</t>
        </is>
      </c>
      <c r="J9369" t="inlineStr">
        <is>
          <t>Duplikat</t>
        </is>
      </c>
      <c r="K9369" t="inlineStr">
        <is>
          <t>Frage_Hash</t>
        </is>
      </c>
      <c r="L9369" t="inlineStr">
        <is>
          <t>Duplikat_Gruppe</t>
        </is>
      </c>
      <c r="M9369" t="inlineStr">
        <is>
          <t>Cluster_Duplikate</t>
        </is>
      </c>
      <c r="N9369" t="inlineStr">
        <is>
          <t>Cluster_Final</t>
        </is>
      </c>
    </row>
    <row r="9370">
      <c r="A9370" t="n">
        <v>100</v>
      </c>
      <c r="B9370" t="n">
        <v>2016</v>
      </c>
      <c r="C9370" t="n">
        <v>1630</v>
      </c>
      <c r="D9370" t="inlineStr">
        <is>
          <t>Braucht es zur Wahrung der öffentlichen Sicherheit im Kanton St. Gallen eine stärkere sichtbare Präsenz der Polizei?</t>
        </is>
      </c>
      <c r="E9370" t="inlineStr">
        <is>
          <t>Standard-4</t>
        </is>
      </c>
      <c r="F9370" t="n">
        <v>7</v>
      </c>
      <c r="G9370" t="inlineStr">
        <is>
          <t>Justiz, Armee &amp; Polizei</t>
        </is>
      </c>
      <c r="H9370" t="inlineStr">
        <is>
          <t>Q05047</t>
        </is>
      </c>
      <c r="I9370" t="inlineStr">
        <is>
          <t>de</t>
        </is>
      </c>
      <c r="J9370" t="b">
        <v>1</v>
      </c>
      <c r="K9370" t="inlineStr">
        <is>
          <t>5bbc61f20bf2d8e7555e9e1abc8db6d4</t>
        </is>
      </c>
      <c r="L9370" t="inlineStr">
        <is>
          <t>5bbc61f20bf2d8e7555e9e1abc8db6d4</t>
        </is>
      </c>
      <c r="M9370" t="n">
        <v>894</v>
      </c>
      <c r="N9370" t="n">
        <v>894</v>
      </c>
    </row>
    <row r="9371">
      <c r="A9371" t="n">
        <v>100</v>
      </c>
      <c r="B9371" t="n">
        <v>2016</v>
      </c>
      <c r="C9371" t="n">
        <v>1630</v>
      </c>
      <c r="D9371" t="inlineStr">
        <is>
          <t>Braucht es zur Wahrung der öffentlichen Sicherheit im Kanton St. Gallen eine stärkere sichtbare Präsenz der Polizei?</t>
        </is>
      </c>
      <c r="E9371" t="inlineStr">
        <is>
          <t>Standard-4</t>
        </is>
      </c>
      <c r="F9371" t="n">
        <v>7</v>
      </c>
      <c r="G9371" t="inlineStr">
        <is>
          <t>Justiz, Armee &amp; Polizei</t>
        </is>
      </c>
      <c r="H9371" t="inlineStr">
        <is>
          <t>Q07818</t>
        </is>
      </c>
      <c r="I9371" t="inlineStr">
        <is>
          <t>de</t>
        </is>
      </c>
      <c r="J9371" t="b">
        <v>1</v>
      </c>
      <c r="K9371" t="inlineStr">
        <is>
          <t>5bbc61f20bf2d8e7555e9e1abc8db6d4</t>
        </is>
      </c>
      <c r="L9371" t="inlineStr">
        <is>
          <t>5bbc61f20bf2d8e7555e9e1abc8db6d4</t>
        </is>
      </c>
      <c r="M9371" t="n">
        <v>894</v>
      </c>
      <c r="N9371" t="n">
        <v>894</v>
      </c>
    </row>
    <row r="9373">
      <c r="A9373" s="1">
        <f>== Cluster 892 – 2 Fragen – alle Fragen identisch ===</f>
        <v/>
      </c>
      <c r="B9373" s="1" t="n"/>
      <c r="C9373" s="1" t="n"/>
      <c r="D9373" s="1" t="n"/>
      <c r="E9373" s="1" t="n"/>
      <c r="F9373" s="1" t="n"/>
      <c r="G9373" s="1" t="n"/>
      <c r="H9373" s="1" t="n"/>
      <c r="I9373" s="1" t="n"/>
      <c r="J9373" s="1" t="n"/>
      <c r="K9373" s="1" t="n"/>
      <c r="L9373" s="1" t="n"/>
      <c r="M9373" s="1" t="n"/>
      <c r="N9373" s="1" t="n"/>
    </row>
    <row r="9374">
      <c r="A9374" t="inlineStr">
        <is>
          <t>ID_Wahl</t>
        </is>
      </c>
      <c r="B9374" t="inlineStr">
        <is>
          <t>Datum</t>
        </is>
      </c>
      <c r="C9374" t="inlineStr">
        <is>
          <t>Frage_ID</t>
        </is>
      </c>
      <c r="D9374" t="inlineStr">
        <is>
          <t>Frage_Text</t>
        </is>
      </c>
      <c r="E9374" t="inlineStr">
        <is>
          <t>Frage_Typ</t>
        </is>
      </c>
      <c r="F9374" t="inlineStr">
        <is>
          <t>Bereich_ID</t>
        </is>
      </c>
      <c r="G9374" t="inlineStr">
        <is>
          <t>Bereich</t>
        </is>
      </c>
      <c r="H9374" t="inlineStr">
        <is>
          <t>ID_gesamt</t>
        </is>
      </c>
      <c r="I9374" t="inlineStr">
        <is>
          <t>Sprache</t>
        </is>
      </c>
      <c r="J9374" t="inlineStr">
        <is>
          <t>Duplikat</t>
        </is>
      </c>
      <c r="K9374" t="inlineStr">
        <is>
          <t>Frage_Hash</t>
        </is>
      </c>
      <c r="L9374" t="inlineStr">
        <is>
          <t>Duplikat_Gruppe</t>
        </is>
      </c>
      <c r="M9374" t="inlineStr">
        <is>
          <t>Cluster_Duplikate</t>
        </is>
      </c>
      <c r="N9374" t="inlineStr">
        <is>
          <t>Cluster_Final</t>
        </is>
      </c>
    </row>
    <row r="9375">
      <c r="A9375" t="n">
        <v>100</v>
      </c>
      <c r="B9375" t="n">
        <v>2016</v>
      </c>
      <c r="C9375" t="n">
        <v>1614</v>
      </c>
      <c r="D9375" t="inlineStr">
        <is>
          <t>Soll der Kanton St.Gallen mehr Geld für die Verbilligung der Krankenkassenprämien bereitstellen?</t>
        </is>
      </c>
      <c r="E9375" t="inlineStr">
        <is>
          <t>Standard-4</t>
        </is>
      </c>
      <c r="F9375" t="n">
        <v>6</v>
      </c>
      <c r="G9375" t="inlineStr">
        <is>
          <t>Gesundheit</t>
        </is>
      </c>
      <c r="H9375" t="inlineStr">
        <is>
          <t>Q05045</t>
        </is>
      </c>
      <c r="I9375" t="inlineStr">
        <is>
          <t>de</t>
        </is>
      </c>
      <c r="J9375" t="b">
        <v>1</v>
      </c>
      <c r="K9375" t="inlineStr">
        <is>
          <t>960e6621ab07eea6c17666ff21e493c9</t>
        </is>
      </c>
      <c r="L9375" t="inlineStr">
        <is>
          <t>960e6621ab07eea6c17666ff21e493c9</t>
        </is>
      </c>
      <c r="M9375" t="n">
        <v>892</v>
      </c>
      <c r="N9375" t="n">
        <v>892</v>
      </c>
    </row>
    <row r="9376">
      <c r="A9376" t="n">
        <v>100</v>
      </c>
      <c r="B9376" t="n">
        <v>2016</v>
      </c>
      <c r="C9376" t="n">
        <v>1614</v>
      </c>
      <c r="D9376" t="inlineStr">
        <is>
          <t>Soll der Kanton St.Gallen mehr Geld für die Verbilligung der Krankenkassenprämien bereitstellen?</t>
        </is>
      </c>
      <c r="E9376" t="inlineStr">
        <is>
          <t>Standard-4</t>
        </is>
      </c>
      <c r="F9376" t="n">
        <v>6</v>
      </c>
      <c r="G9376" t="inlineStr">
        <is>
          <t>Gesundheit</t>
        </is>
      </c>
      <c r="H9376" t="inlineStr">
        <is>
          <t>Q07816</t>
        </is>
      </c>
      <c r="I9376" t="inlineStr">
        <is>
          <t>de</t>
        </is>
      </c>
      <c r="J9376" t="b">
        <v>1</v>
      </c>
      <c r="K9376" t="inlineStr">
        <is>
          <t>960e6621ab07eea6c17666ff21e493c9</t>
        </is>
      </c>
      <c r="L9376" t="inlineStr">
        <is>
          <t>960e6621ab07eea6c17666ff21e493c9</t>
        </is>
      </c>
      <c r="M9376" t="n">
        <v>892</v>
      </c>
      <c r="N9376" t="n">
        <v>892</v>
      </c>
    </row>
    <row r="9378">
      <c r="A9378" s="1">
        <f>== Cluster 891 – 2 Fragen – alle Fragen identisch ===</f>
        <v/>
      </c>
      <c r="B9378" s="1" t="n"/>
      <c r="C9378" s="1" t="n"/>
      <c r="D9378" s="1" t="n"/>
      <c r="E9378" s="1" t="n"/>
      <c r="F9378" s="1" t="n"/>
      <c r="G9378" s="1" t="n"/>
      <c r="H9378" s="1" t="n"/>
      <c r="I9378" s="1" t="n"/>
      <c r="J9378" s="1" t="n"/>
      <c r="K9378" s="1" t="n"/>
      <c r="L9378" s="1" t="n"/>
      <c r="M9378" s="1" t="n"/>
      <c r="N9378" s="1" t="n"/>
    </row>
    <row r="9379">
      <c r="A9379" t="inlineStr">
        <is>
          <t>ID_Wahl</t>
        </is>
      </c>
      <c r="B9379" t="inlineStr">
        <is>
          <t>Datum</t>
        </is>
      </c>
      <c r="C9379" t="inlineStr">
        <is>
          <t>Frage_ID</t>
        </is>
      </c>
      <c r="D9379" t="inlineStr">
        <is>
          <t>Frage_Text</t>
        </is>
      </c>
      <c r="E9379" t="inlineStr">
        <is>
          <t>Frage_Typ</t>
        </is>
      </c>
      <c r="F9379" t="inlineStr">
        <is>
          <t>Bereich_ID</t>
        </is>
      </c>
      <c r="G9379" t="inlineStr">
        <is>
          <t>Bereich</t>
        </is>
      </c>
      <c r="H9379" t="inlineStr">
        <is>
          <t>ID_gesamt</t>
        </is>
      </c>
      <c r="I9379" t="inlineStr">
        <is>
          <t>Sprache</t>
        </is>
      </c>
      <c r="J9379" t="inlineStr">
        <is>
          <t>Duplikat</t>
        </is>
      </c>
      <c r="K9379" t="inlineStr">
        <is>
          <t>Frage_Hash</t>
        </is>
      </c>
      <c r="L9379" t="inlineStr">
        <is>
          <t>Duplikat_Gruppe</t>
        </is>
      </c>
      <c r="M9379" t="inlineStr">
        <is>
          <t>Cluster_Duplikate</t>
        </is>
      </c>
      <c r="N9379" t="inlineStr">
        <is>
          <t>Cluster_Final</t>
        </is>
      </c>
    </row>
    <row r="9380">
      <c r="A9380" t="n">
        <v>100</v>
      </c>
      <c r="B9380" t="n">
        <v>2016</v>
      </c>
      <c r="C9380" t="n">
        <v>1613</v>
      </c>
      <c r="D9380" t="inlineStr">
        <is>
          <t>Der Kantonsrat hat eine Lohnerhöhung beim St.Galler Staatspersonal im Rahmen des Budget 2016 abgelehnt. Finden Sie dies richtig?</t>
        </is>
      </c>
      <c r="E9380" t="inlineStr">
        <is>
          <t>Standard-4</t>
        </is>
      </c>
      <c r="F9380" t="n">
        <v>4</v>
      </c>
      <c r="G9380" t="inlineStr">
        <is>
          <t>Finanzen &amp; Steuern</t>
        </is>
      </c>
      <c r="H9380" t="inlineStr">
        <is>
          <t>Q05041</t>
        </is>
      </c>
      <c r="I9380" t="inlineStr">
        <is>
          <t>de</t>
        </is>
      </c>
      <c r="J9380" t="b">
        <v>1</v>
      </c>
      <c r="K9380" t="inlineStr">
        <is>
          <t>cac6623897a1fedacc54a8d513c25158</t>
        </is>
      </c>
      <c r="L9380" t="inlineStr">
        <is>
          <t>cac6623897a1fedacc54a8d513c25158</t>
        </is>
      </c>
      <c r="M9380" t="n">
        <v>891</v>
      </c>
      <c r="N9380" t="n">
        <v>891</v>
      </c>
    </row>
    <row r="9381">
      <c r="A9381" t="n">
        <v>100</v>
      </c>
      <c r="B9381" t="n">
        <v>2016</v>
      </c>
      <c r="C9381" t="n">
        <v>1613</v>
      </c>
      <c r="D9381" t="inlineStr">
        <is>
          <t>Der Kantonsrat hat eine Lohnerhöhung beim St.Galler Staatspersonal im Rahmen des Budget 2016 abgelehnt. Finden Sie dies richtig?</t>
        </is>
      </c>
      <c r="E9381" t="inlineStr">
        <is>
          <t>Standard-4</t>
        </is>
      </c>
      <c r="F9381" t="n">
        <v>4</v>
      </c>
      <c r="G9381" t="inlineStr">
        <is>
          <t>Finanzen &amp; Steuern</t>
        </is>
      </c>
      <c r="H9381" t="inlineStr">
        <is>
          <t>Q07812</t>
        </is>
      </c>
      <c r="I9381" t="inlineStr">
        <is>
          <t>de</t>
        </is>
      </c>
      <c r="J9381" t="b">
        <v>1</v>
      </c>
      <c r="K9381" t="inlineStr">
        <is>
          <t>cac6623897a1fedacc54a8d513c25158</t>
        </is>
      </c>
      <c r="L9381" t="inlineStr">
        <is>
          <t>cac6623897a1fedacc54a8d513c25158</t>
        </is>
      </c>
      <c r="M9381" t="n">
        <v>891</v>
      </c>
      <c r="N9381" t="n">
        <v>891</v>
      </c>
    </row>
    <row r="9383">
      <c r="A9383" s="1">
        <f>== Cluster 890 – 2 Fragen – alle Fragen identisch ===</f>
        <v/>
      </c>
      <c r="B9383" s="1" t="n"/>
      <c r="C9383" s="1" t="n"/>
      <c r="D9383" s="1" t="n"/>
      <c r="E9383" s="1" t="n"/>
      <c r="F9383" s="1" t="n"/>
      <c r="G9383" s="1" t="n"/>
      <c r="H9383" s="1" t="n"/>
      <c r="I9383" s="1" t="n"/>
      <c r="J9383" s="1" t="n"/>
      <c r="K9383" s="1" t="n"/>
      <c r="L9383" s="1" t="n"/>
      <c r="M9383" s="1" t="n"/>
      <c r="N9383" s="1" t="n"/>
    </row>
    <row r="9384">
      <c r="A9384" t="inlineStr">
        <is>
          <t>ID_Wahl</t>
        </is>
      </c>
      <c r="B9384" t="inlineStr">
        <is>
          <t>Datum</t>
        </is>
      </c>
      <c r="C9384" t="inlineStr">
        <is>
          <t>Frage_ID</t>
        </is>
      </c>
      <c r="D9384" t="inlineStr">
        <is>
          <t>Frage_Text</t>
        </is>
      </c>
      <c r="E9384" t="inlineStr">
        <is>
          <t>Frage_Typ</t>
        </is>
      </c>
      <c r="F9384" t="inlineStr">
        <is>
          <t>Bereich_ID</t>
        </is>
      </c>
      <c r="G9384" t="inlineStr">
        <is>
          <t>Bereich</t>
        </is>
      </c>
      <c r="H9384" t="inlineStr">
        <is>
          <t>ID_gesamt</t>
        </is>
      </c>
      <c r="I9384" t="inlineStr">
        <is>
          <t>Sprache</t>
        </is>
      </c>
      <c r="J9384" t="inlineStr">
        <is>
          <t>Duplikat</t>
        </is>
      </c>
      <c r="K9384" t="inlineStr">
        <is>
          <t>Frage_Hash</t>
        </is>
      </c>
      <c r="L9384" t="inlineStr">
        <is>
          <t>Duplikat_Gruppe</t>
        </is>
      </c>
      <c r="M9384" t="inlineStr">
        <is>
          <t>Cluster_Duplikate</t>
        </is>
      </c>
      <c r="N9384" t="inlineStr">
        <is>
          <t>Cluster_Final</t>
        </is>
      </c>
    </row>
    <row r="9385">
      <c r="A9385" t="n">
        <v>100</v>
      </c>
      <c r="B9385" t="n">
        <v>2016</v>
      </c>
      <c r="C9385" t="n">
        <v>1611</v>
      </c>
      <c r="D9385" t="inlineStr">
        <is>
          <t>Sollen Personen mit einem hohen steuerbaren Einkommen und Vermögen mehr Steuern bezahlen (Erhöhung der Steuerprogression)?</t>
        </is>
      </c>
      <c r="E9385" t="inlineStr">
        <is>
          <t>Standard-4</t>
        </is>
      </c>
      <c r="F9385" t="n">
        <v>4</v>
      </c>
      <c r="G9385" t="inlineStr">
        <is>
          <t>Finanzen &amp; Steuern</t>
        </is>
      </c>
      <c r="H9385" t="inlineStr">
        <is>
          <t>Q05040</t>
        </is>
      </c>
      <c r="I9385" t="inlineStr">
        <is>
          <t>de</t>
        </is>
      </c>
      <c r="J9385" t="b">
        <v>1</v>
      </c>
      <c r="K9385" t="inlineStr">
        <is>
          <t>d9d383eef873983e6fa0de4b96683edc</t>
        </is>
      </c>
      <c r="L9385" t="inlineStr">
        <is>
          <t>d9d383eef873983e6fa0de4b96683edc</t>
        </is>
      </c>
      <c r="M9385" t="n">
        <v>890</v>
      </c>
      <c r="N9385" t="n">
        <v>890</v>
      </c>
    </row>
    <row r="9386">
      <c r="A9386" t="n">
        <v>100</v>
      </c>
      <c r="B9386" t="n">
        <v>2016</v>
      </c>
      <c r="C9386" t="n">
        <v>1611</v>
      </c>
      <c r="D9386" t="inlineStr">
        <is>
          <t>Sollen Personen mit einem hohen steuerbaren Einkommen und Vermögen mehr Steuern bezahlen (Erhöhung der Steuerprogression)?</t>
        </is>
      </c>
      <c r="E9386" t="inlineStr">
        <is>
          <t>Standard-4</t>
        </is>
      </c>
      <c r="F9386" t="n">
        <v>4</v>
      </c>
      <c r="G9386" t="inlineStr">
        <is>
          <t>Finanzen &amp; Steuern</t>
        </is>
      </c>
      <c r="H9386" t="inlineStr">
        <is>
          <t>Q07811</t>
        </is>
      </c>
      <c r="I9386" t="inlineStr">
        <is>
          <t>de</t>
        </is>
      </c>
      <c r="J9386" t="b">
        <v>1</v>
      </c>
      <c r="K9386" t="inlineStr">
        <is>
          <t>d9d383eef873983e6fa0de4b96683edc</t>
        </is>
      </c>
      <c r="L9386" t="inlineStr">
        <is>
          <t>d9d383eef873983e6fa0de4b96683edc</t>
        </is>
      </c>
      <c r="M9386" t="n">
        <v>890</v>
      </c>
      <c r="N9386" t="n">
        <v>890</v>
      </c>
    </row>
    <row r="9388">
      <c r="A9388" s="1">
        <f>== Cluster 889 – 2 Fragen – alle Fragen identisch ===</f>
        <v/>
      </c>
      <c r="B9388" s="1" t="n"/>
      <c r="C9388" s="1" t="n"/>
      <c r="D9388" s="1" t="n"/>
      <c r="E9388" s="1" t="n"/>
      <c r="F9388" s="1" t="n"/>
      <c r="G9388" s="1" t="n"/>
      <c r="H9388" s="1" t="n"/>
      <c r="I9388" s="1" t="n"/>
      <c r="J9388" s="1" t="n"/>
      <c r="K9388" s="1" t="n"/>
      <c r="L9388" s="1" t="n"/>
      <c r="M9388" s="1" t="n"/>
      <c r="N9388" s="1" t="n"/>
    </row>
    <row r="9389">
      <c r="A9389" t="inlineStr">
        <is>
          <t>ID_Wahl</t>
        </is>
      </c>
      <c r="B9389" t="inlineStr">
        <is>
          <t>Datum</t>
        </is>
      </c>
      <c r="C9389" t="inlineStr">
        <is>
          <t>Frage_ID</t>
        </is>
      </c>
      <c r="D9389" t="inlineStr">
        <is>
          <t>Frage_Text</t>
        </is>
      </c>
      <c r="E9389" t="inlineStr">
        <is>
          <t>Frage_Typ</t>
        </is>
      </c>
      <c r="F9389" t="inlineStr">
        <is>
          <t>Bereich_ID</t>
        </is>
      </c>
      <c r="G9389" t="inlineStr">
        <is>
          <t>Bereich</t>
        </is>
      </c>
      <c r="H9389" t="inlineStr">
        <is>
          <t>ID_gesamt</t>
        </is>
      </c>
      <c r="I9389" t="inlineStr">
        <is>
          <t>Sprache</t>
        </is>
      </c>
      <c r="J9389" t="inlineStr">
        <is>
          <t>Duplikat</t>
        </is>
      </c>
      <c r="K9389" t="inlineStr">
        <is>
          <t>Frage_Hash</t>
        </is>
      </c>
      <c r="L9389" t="inlineStr">
        <is>
          <t>Duplikat_Gruppe</t>
        </is>
      </c>
      <c r="M9389" t="inlineStr">
        <is>
          <t>Cluster_Duplikate</t>
        </is>
      </c>
      <c r="N9389" t="inlineStr">
        <is>
          <t>Cluster_Final</t>
        </is>
      </c>
    </row>
    <row r="9390">
      <c r="A9390" t="n">
        <v>100</v>
      </c>
      <c r="B9390" t="n">
        <v>2016</v>
      </c>
      <c r="C9390" t="n">
        <v>1618</v>
      </c>
      <c r="D9390" t="inlineStr">
        <is>
          <t>Soll die unbeschränkte Staatsgarantie der St.Galler Kantonalbank (SGKB) abgeschafft werden?</t>
        </is>
      </c>
      <c r="E9390" t="inlineStr">
        <is>
          <t>Standard-4</t>
        </is>
      </c>
      <c r="F9390" t="n">
        <v>4</v>
      </c>
      <c r="G9390" t="inlineStr">
        <is>
          <t>Finanzen &amp; Steuern</t>
        </is>
      </c>
      <c r="H9390" t="inlineStr">
        <is>
          <t>Q05039</t>
        </is>
      </c>
      <c r="I9390" t="inlineStr">
        <is>
          <t>de</t>
        </is>
      </c>
      <c r="J9390" t="b">
        <v>1</v>
      </c>
      <c r="K9390" t="inlineStr">
        <is>
          <t>7071311f400c1663c05dea9fa0842a39</t>
        </is>
      </c>
      <c r="L9390" t="inlineStr">
        <is>
          <t>7071311f400c1663c05dea9fa0842a39</t>
        </is>
      </c>
      <c r="M9390" t="n">
        <v>889</v>
      </c>
      <c r="N9390" t="n">
        <v>889</v>
      </c>
    </row>
    <row r="9391">
      <c r="A9391" t="n">
        <v>100</v>
      </c>
      <c r="B9391" t="n">
        <v>2016</v>
      </c>
      <c r="C9391" t="n">
        <v>1618</v>
      </c>
      <c r="D9391" t="inlineStr">
        <is>
          <t>Soll die unbeschränkte Staatsgarantie der St.Galler Kantonalbank (SGKB) abgeschafft werden?</t>
        </is>
      </c>
      <c r="E9391" t="inlineStr">
        <is>
          <t>Standard-4</t>
        </is>
      </c>
      <c r="F9391" t="n">
        <v>4</v>
      </c>
      <c r="G9391" t="inlineStr">
        <is>
          <t>Finanzen &amp; Steuern</t>
        </is>
      </c>
      <c r="H9391" t="inlineStr">
        <is>
          <t>Q07810</t>
        </is>
      </c>
      <c r="I9391" t="inlineStr">
        <is>
          <t>de</t>
        </is>
      </c>
      <c r="J9391" t="b">
        <v>1</v>
      </c>
      <c r="K9391" t="inlineStr">
        <is>
          <t>7071311f400c1663c05dea9fa0842a39</t>
        </is>
      </c>
      <c r="L9391" t="inlineStr">
        <is>
          <t>7071311f400c1663c05dea9fa0842a39</t>
        </is>
      </c>
      <c r="M9391" t="n">
        <v>889</v>
      </c>
      <c r="N9391" t="n">
        <v>889</v>
      </c>
    </row>
    <row r="9393">
      <c r="A9393" s="1">
        <f>== Cluster 888 – 2 Fragen – alle Fragen identisch ===</f>
        <v/>
      </c>
      <c r="B9393" s="1" t="n"/>
      <c r="C9393" s="1" t="n"/>
      <c r="D9393" s="1" t="n"/>
      <c r="E9393" s="1" t="n"/>
      <c r="F9393" s="1" t="n"/>
      <c r="G9393" s="1" t="n"/>
      <c r="H9393" s="1" t="n"/>
      <c r="I9393" s="1" t="n"/>
      <c r="J9393" s="1" t="n"/>
      <c r="K9393" s="1" t="n"/>
      <c r="L9393" s="1" t="n"/>
      <c r="M9393" s="1" t="n"/>
      <c r="N9393" s="1" t="n"/>
    </row>
    <row r="9394">
      <c r="A9394" t="inlineStr">
        <is>
          <t>ID_Wahl</t>
        </is>
      </c>
      <c r="B9394" t="inlineStr">
        <is>
          <t>Datum</t>
        </is>
      </c>
      <c r="C9394" t="inlineStr">
        <is>
          <t>Frage_ID</t>
        </is>
      </c>
      <c r="D9394" t="inlineStr">
        <is>
          <t>Frage_Text</t>
        </is>
      </c>
      <c r="E9394" t="inlineStr">
        <is>
          <t>Frage_Typ</t>
        </is>
      </c>
      <c r="F9394" t="inlineStr">
        <is>
          <t>Bereich_ID</t>
        </is>
      </c>
      <c r="G9394" t="inlineStr">
        <is>
          <t>Bereich</t>
        </is>
      </c>
      <c r="H9394" t="inlineStr">
        <is>
          <t>ID_gesamt</t>
        </is>
      </c>
      <c r="I9394" t="inlineStr">
        <is>
          <t>Sprache</t>
        </is>
      </c>
      <c r="J9394" t="inlineStr">
        <is>
          <t>Duplikat</t>
        </is>
      </c>
      <c r="K9394" t="inlineStr">
        <is>
          <t>Frage_Hash</t>
        </is>
      </c>
      <c r="L9394" t="inlineStr">
        <is>
          <t>Duplikat_Gruppe</t>
        </is>
      </c>
      <c r="M9394" t="inlineStr">
        <is>
          <t>Cluster_Duplikate</t>
        </is>
      </c>
      <c r="N9394" t="inlineStr">
        <is>
          <t>Cluster_Final</t>
        </is>
      </c>
    </row>
    <row r="9395">
      <c r="A9395" t="n">
        <v>100</v>
      </c>
      <c r="B9395" t="n">
        <v>2016</v>
      </c>
      <c r="C9395" t="n">
        <v>1610</v>
      </c>
      <c r="D9395" t="inlineStr">
        <is>
          <t>Soll im Kanton St.Gallen ein Einstellungsstopp (Einfrieren des Stellenbestands) verfügt werden?</t>
        </is>
      </c>
      <c r="E9395" t="inlineStr">
        <is>
          <t>Standard-4</t>
        </is>
      </c>
      <c r="F9395" t="n">
        <v>4</v>
      </c>
      <c r="G9395" t="inlineStr">
        <is>
          <t>Finanzen &amp; Steuern</t>
        </is>
      </c>
      <c r="H9395" t="inlineStr">
        <is>
          <t>Q05037</t>
        </is>
      </c>
      <c r="I9395" t="inlineStr">
        <is>
          <t>de</t>
        </is>
      </c>
      <c r="J9395" t="b">
        <v>1</v>
      </c>
      <c r="K9395" t="inlineStr">
        <is>
          <t>df5afdb4aa45b0549dc6ddc1fce074c4</t>
        </is>
      </c>
      <c r="L9395" t="inlineStr">
        <is>
          <t>df5afdb4aa45b0549dc6ddc1fce074c4</t>
        </is>
      </c>
      <c r="M9395" t="n">
        <v>888</v>
      </c>
      <c r="N9395" t="n">
        <v>888</v>
      </c>
    </row>
    <row r="9396">
      <c r="A9396" t="n">
        <v>100</v>
      </c>
      <c r="B9396" t="n">
        <v>2016</v>
      </c>
      <c r="C9396" t="n">
        <v>1610</v>
      </c>
      <c r="D9396" t="inlineStr">
        <is>
          <t>Soll im Kanton St.Gallen ein Einstellungsstopp (Einfrieren des Stellenbestands) verfügt werden?</t>
        </is>
      </c>
      <c r="E9396" t="inlineStr">
        <is>
          <t>Standard-4</t>
        </is>
      </c>
      <c r="F9396" t="n">
        <v>4</v>
      </c>
      <c r="G9396" t="inlineStr">
        <is>
          <t>Finanzen &amp; Steuern</t>
        </is>
      </c>
      <c r="H9396" t="inlineStr">
        <is>
          <t>Q07808</t>
        </is>
      </c>
      <c r="I9396" t="inlineStr">
        <is>
          <t>de</t>
        </is>
      </c>
      <c r="J9396" t="b">
        <v>1</v>
      </c>
      <c r="K9396" t="inlineStr">
        <is>
          <t>df5afdb4aa45b0549dc6ddc1fce074c4</t>
        </is>
      </c>
      <c r="L9396" t="inlineStr">
        <is>
          <t>df5afdb4aa45b0549dc6ddc1fce074c4</t>
        </is>
      </c>
      <c r="M9396" t="n">
        <v>888</v>
      </c>
      <c r="N9396" t="n">
        <v>888</v>
      </c>
    </row>
    <row r="9398">
      <c r="A9398" s="1">
        <f>== Cluster 887 – 2 Fragen – alle Fragen identisch ===</f>
        <v/>
      </c>
      <c r="B9398" s="1" t="n"/>
      <c r="C9398" s="1" t="n"/>
      <c r="D9398" s="1" t="n"/>
      <c r="E9398" s="1" t="n"/>
      <c r="F9398" s="1" t="n"/>
      <c r="G9398" s="1" t="n"/>
      <c r="H9398" s="1" t="n"/>
      <c r="I9398" s="1" t="n"/>
      <c r="J9398" s="1" t="n"/>
      <c r="K9398" s="1" t="n"/>
      <c r="L9398" s="1" t="n"/>
      <c r="M9398" s="1" t="n"/>
      <c r="N9398" s="1" t="n"/>
    </row>
    <row r="9399">
      <c r="A9399" t="inlineStr">
        <is>
          <t>ID_Wahl</t>
        </is>
      </c>
      <c r="B9399" t="inlineStr">
        <is>
          <t>Datum</t>
        </is>
      </c>
      <c r="C9399" t="inlineStr">
        <is>
          <t>Frage_ID</t>
        </is>
      </c>
      <c r="D9399" t="inlineStr">
        <is>
          <t>Frage_Text</t>
        </is>
      </c>
      <c r="E9399" t="inlineStr">
        <is>
          <t>Frage_Typ</t>
        </is>
      </c>
      <c r="F9399" t="inlineStr">
        <is>
          <t>Bereich_ID</t>
        </is>
      </c>
      <c r="G9399" t="inlineStr">
        <is>
          <t>Bereich</t>
        </is>
      </c>
      <c r="H9399" t="inlineStr">
        <is>
          <t>ID_gesamt</t>
        </is>
      </c>
      <c r="I9399" t="inlineStr">
        <is>
          <t>Sprache</t>
        </is>
      </c>
      <c r="J9399" t="inlineStr">
        <is>
          <t>Duplikat</t>
        </is>
      </c>
      <c r="K9399" t="inlineStr">
        <is>
          <t>Frage_Hash</t>
        </is>
      </c>
      <c r="L9399" t="inlineStr">
        <is>
          <t>Duplikat_Gruppe</t>
        </is>
      </c>
      <c r="M9399" t="inlineStr">
        <is>
          <t>Cluster_Duplikate</t>
        </is>
      </c>
      <c r="N9399" t="inlineStr">
        <is>
          <t>Cluster_Final</t>
        </is>
      </c>
    </row>
    <row r="9400">
      <c r="A9400" t="n">
        <v>100</v>
      </c>
      <c r="B9400" t="n">
        <v>2016</v>
      </c>
      <c r="C9400" t="n">
        <v>1612</v>
      </c>
      <c r="D9400" t="inlineStr">
        <is>
          <t>In der Abstimmung vom 15. November 2015 wurde der maximale Pendlerabzug begrenzt. Haben Sie dies befürwortet?</t>
        </is>
      </c>
      <c r="E9400" t="inlineStr">
        <is>
          <t>Standard-4</t>
        </is>
      </c>
      <c r="F9400" t="n">
        <v>4</v>
      </c>
      <c r="G9400" t="inlineStr">
        <is>
          <t>Finanzen &amp; Steuern</t>
        </is>
      </c>
      <c r="H9400" t="inlineStr">
        <is>
          <t>Q05036</t>
        </is>
      </c>
      <c r="I9400" t="inlineStr">
        <is>
          <t>de</t>
        </is>
      </c>
      <c r="J9400" t="b">
        <v>1</v>
      </c>
      <c r="K9400" t="inlineStr">
        <is>
          <t>08d6ac4af92408b1735b5002313a2f63</t>
        </is>
      </c>
      <c r="L9400" t="inlineStr">
        <is>
          <t>08d6ac4af92408b1735b5002313a2f63</t>
        </is>
      </c>
      <c r="M9400" t="n">
        <v>887</v>
      </c>
      <c r="N9400" t="n">
        <v>887</v>
      </c>
    </row>
    <row r="9401">
      <c r="A9401" t="n">
        <v>100</v>
      </c>
      <c r="B9401" t="n">
        <v>2016</v>
      </c>
      <c r="C9401" t="n">
        <v>1612</v>
      </c>
      <c r="D9401" t="inlineStr">
        <is>
          <t>In der Abstimmung vom 15. November 2015 wurde der maximale Pendlerabzug begrenzt. Haben Sie dies befürwortet?</t>
        </is>
      </c>
      <c r="E9401" t="inlineStr">
        <is>
          <t>Standard-4</t>
        </is>
      </c>
      <c r="F9401" t="n">
        <v>4</v>
      </c>
      <c r="G9401" t="inlineStr">
        <is>
          <t>Finanzen &amp; Steuern</t>
        </is>
      </c>
      <c r="H9401" t="inlineStr">
        <is>
          <t>Q07807</t>
        </is>
      </c>
      <c r="I9401" t="inlineStr">
        <is>
          <t>de</t>
        </is>
      </c>
      <c r="J9401" t="b">
        <v>1</v>
      </c>
      <c r="K9401" t="inlineStr">
        <is>
          <t>08d6ac4af92408b1735b5002313a2f63</t>
        </is>
      </c>
      <c r="L9401" t="inlineStr">
        <is>
          <t>08d6ac4af92408b1735b5002313a2f63</t>
        </is>
      </c>
      <c r="M9401" t="n">
        <v>887</v>
      </c>
      <c r="N9401" t="n">
        <v>887</v>
      </c>
    </row>
    <row r="9403">
      <c r="A9403" s="1">
        <f>== Cluster 886 – 2 Fragen – alle Fragen identisch ===</f>
        <v/>
      </c>
      <c r="B9403" s="1" t="n"/>
      <c r="C9403" s="1" t="n"/>
      <c r="D9403" s="1" t="n"/>
      <c r="E9403" s="1" t="n"/>
      <c r="F9403" s="1" t="n"/>
      <c r="G9403" s="1" t="n"/>
      <c r="H9403" s="1" t="n"/>
      <c r="I9403" s="1" t="n"/>
      <c r="J9403" s="1" t="n"/>
      <c r="K9403" s="1" t="n"/>
      <c r="L9403" s="1" t="n"/>
      <c r="M9403" s="1" t="n"/>
      <c r="N9403" s="1" t="n"/>
    </row>
    <row r="9404">
      <c r="A9404" t="inlineStr">
        <is>
          <t>ID_Wahl</t>
        </is>
      </c>
      <c r="B9404" t="inlineStr">
        <is>
          <t>Datum</t>
        </is>
      </c>
      <c r="C9404" t="inlineStr">
        <is>
          <t>Frage_ID</t>
        </is>
      </c>
      <c r="D9404" t="inlineStr">
        <is>
          <t>Frage_Text</t>
        </is>
      </c>
      <c r="E9404" t="inlineStr">
        <is>
          <t>Frage_Typ</t>
        </is>
      </c>
      <c r="F9404" t="inlineStr">
        <is>
          <t>Bereich_ID</t>
        </is>
      </c>
      <c r="G9404" t="inlineStr">
        <is>
          <t>Bereich</t>
        </is>
      </c>
      <c r="H9404" t="inlineStr">
        <is>
          <t>ID_gesamt</t>
        </is>
      </c>
      <c r="I9404" t="inlineStr">
        <is>
          <t>Sprache</t>
        </is>
      </c>
      <c r="J9404" t="inlineStr">
        <is>
          <t>Duplikat</t>
        </is>
      </c>
      <c r="K9404" t="inlineStr">
        <is>
          <t>Frage_Hash</t>
        </is>
      </c>
      <c r="L9404" t="inlineStr">
        <is>
          <t>Duplikat_Gruppe</t>
        </is>
      </c>
      <c r="M9404" t="inlineStr">
        <is>
          <t>Cluster_Duplikate</t>
        </is>
      </c>
      <c r="N9404" t="inlineStr">
        <is>
          <t>Cluster_Final</t>
        </is>
      </c>
    </row>
    <row r="9405">
      <c r="A9405" t="n">
        <v>100</v>
      </c>
      <c r="B9405" t="n">
        <v>2016</v>
      </c>
      <c r="C9405" t="n">
        <v>1597</v>
      </c>
      <c r="D9405" t="inlineStr">
        <is>
          <t>Soll im Kanton St.Gallen nur noch eine statt zwei Fremdsprachen auf Primarstufe unterrichtet werden?</t>
        </is>
      </c>
      <c r="E9405" t="inlineStr">
        <is>
          <t>Standard-4</t>
        </is>
      </c>
      <c r="F9405" t="n">
        <v>2</v>
      </c>
      <c r="G9405" t="inlineStr">
        <is>
          <t>Bildung</t>
        </is>
      </c>
      <c r="H9405" t="inlineStr">
        <is>
          <t>Q05035</t>
        </is>
      </c>
      <c r="I9405" t="inlineStr">
        <is>
          <t>de</t>
        </is>
      </c>
      <c r="J9405" t="b">
        <v>1</v>
      </c>
      <c r="K9405" t="inlineStr">
        <is>
          <t>59dde821672b77ba2e82d4581d86e2ed</t>
        </is>
      </c>
      <c r="L9405" t="inlineStr">
        <is>
          <t>59dde821672b77ba2e82d4581d86e2ed</t>
        </is>
      </c>
      <c r="M9405" t="n">
        <v>886</v>
      </c>
      <c r="N9405" t="n">
        <v>886</v>
      </c>
    </row>
    <row r="9406">
      <c r="A9406" t="n">
        <v>100</v>
      </c>
      <c r="B9406" t="n">
        <v>2016</v>
      </c>
      <c r="C9406" t="n">
        <v>1597</v>
      </c>
      <c r="D9406" t="inlineStr">
        <is>
          <t>Soll im Kanton St.Gallen nur noch eine statt zwei Fremdsprachen auf Primarstufe unterrichtet werden?</t>
        </is>
      </c>
      <c r="E9406" t="inlineStr">
        <is>
          <t>Standard-4</t>
        </is>
      </c>
      <c r="F9406" t="n">
        <v>2</v>
      </c>
      <c r="G9406" t="inlineStr">
        <is>
          <t>Bildung</t>
        </is>
      </c>
      <c r="H9406" t="inlineStr">
        <is>
          <t>Q07806</t>
        </is>
      </c>
      <c r="I9406" t="inlineStr">
        <is>
          <t>de</t>
        </is>
      </c>
      <c r="J9406" t="b">
        <v>1</v>
      </c>
      <c r="K9406" t="inlineStr">
        <is>
          <t>59dde821672b77ba2e82d4581d86e2ed</t>
        </is>
      </c>
      <c r="L9406" t="inlineStr">
        <is>
          <t>59dde821672b77ba2e82d4581d86e2ed</t>
        </is>
      </c>
      <c r="M9406" t="n">
        <v>886</v>
      </c>
      <c r="N9406" t="n">
        <v>886</v>
      </c>
    </row>
    <row r="9408">
      <c r="A9408" s="1">
        <f>== Cluster 924 – 2 Fragen – alle Fragen identisch ===</f>
        <v/>
      </c>
      <c r="B9408" s="1" t="n"/>
      <c r="C9408" s="1" t="n"/>
      <c r="D9408" s="1" t="n"/>
      <c r="E9408" s="1" t="n"/>
      <c r="F9408" s="1" t="n"/>
      <c r="G9408" s="1" t="n"/>
      <c r="H9408" s="1" t="n"/>
      <c r="I9408" s="1" t="n"/>
      <c r="J9408" s="1" t="n"/>
      <c r="K9408" s="1" t="n"/>
      <c r="L9408" s="1" t="n"/>
      <c r="M9408" s="1" t="n"/>
      <c r="N9408" s="1" t="n"/>
    </row>
    <row r="9409">
      <c r="A9409" t="inlineStr">
        <is>
          <t>ID_Wahl</t>
        </is>
      </c>
      <c r="B9409" t="inlineStr">
        <is>
          <t>Datum</t>
        </is>
      </c>
      <c r="C9409" t="inlineStr">
        <is>
          <t>Frage_ID</t>
        </is>
      </c>
      <c r="D9409" t="inlineStr">
        <is>
          <t>Frage_Text</t>
        </is>
      </c>
      <c r="E9409" t="inlineStr">
        <is>
          <t>Frage_Typ</t>
        </is>
      </c>
      <c r="F9409" t="inlineStr">
        <is>
          <t>Bereich_ID</t>
        </is>
      </c>
      <c r="G9409" t="inlineStr">
        <is>
          <t>Bereich</t>
        </is>
      </c>
      <c r="H9409" t="inlineStr">
        <is>
          <t>ID_gesamt</t>
        </is>
      </c>
      <c r="I9409" t="inlineStr">
        <is>
          <t>Sprache</t>
        </is>
      </c>
      <c r="J9409" t="inlineStr">
        <is>
          <t>Duplikat</t>
        </is>
      </c>
      <c r="K9409" t="inlineStr">
        <is>
          <t>Frage_Hash</t>
        </is>
      </c>
      <c r="L9409" t="inlineStr">
        <is>
          <t>Duplikat_Gruppe</t>
        </is>
      </c>
      <c r="M9409" t="inlineStr">
        <is>
          <t>Cluster_Duplikate</t>
        </is>
      </c>
      <c r="N9409" t="inlineStr">
        <is>
          <t>Cluster_Final</t>
        </is>
      </c>
    </row>
    <row r="9410">
      <c r="A9410" t="n">
        <v>105</v>
      </c>
      <c r="B9410" t="n">
        <v>2016</v>
      </c>
      <c r="C9410" t="n">
        <v>1656</v>
      </c>
      <c r="D9410" t="inlineStr">
        <is>
          <t>Soll der Kaminfegerdienst im Kanton Thurgau liberalisiert werden (Aufhebung Monopolsystem und Tarifgestaltung)?</t>
        </is>
      </c>
      <c r="E9410" t="inlineStr">
        <is>
          <t>Standard-4</t>
        </is>
      </c>
      <c r="F9410" t="n">
        <v>15</v>
      </c>
      <c r="G9410" t="inlineStr">
        <is>
          <t>Wirtschaft &amp; Arbeit</t>
        </is>
      </c>
      <c r="H9410" t="inlineStr">
        <is>
          <t>Q05109</t>
        </is>
      </c>
      <c r="I9410" t="inlineStr">
        <is>
          <t>de</t>
        </is>
      </c>
      <c r="J9410" t="b">
        <v>1</v>
      </c>
      <c r="K9410" t="inlineStr">
        <is>
          <t>a0a0728f60840bb368c6f9986d43a2c2</t>
        </is>
      </c>
      <c r="L9410" t="inlineStr">
        <is>
          <t>a0a0728f60840bb368c6f9986d43a2c2</t>
        </is>
      </c>
      <c r="M9410" t="n">
        <v>924</v>
      </c>
      <c r="N9410" t="n">
        <v>924</v>
      </c>
    </row>
    <row r="9411">
      <c r="A9411" t="n">
        <v>105</v>
      </c>
      <c r="B9411" t="n">
        <v>2016</v>
      </c>
      <c r="C9411" t="n">
        <v>1656</v>
      </c>
      <c r="D9411" t="inlineStr">
        <is>
          <t>Soll der Kaminfegerdienst im Kanton Thurgau liberalisiert werden (Aufhebung Monopolsystem und Tarifgestaltung)?</t>
        </is>
      </c>
      <c r="E9411" t="inlineStr">
        <is>
          <t>Standard-4</t>
        </is>
      </c>
      <c r="F9411" t="n">
        <v>15</v>
      </c>
      <c r="G9411" t="inlineStr">
        <is>
          <t>Wirtschaft &amp; Arbeit</t>
        </is>
      </c>
      <c r="H9411" t="inlineStr">
        <is>
          <t>Q08248</t>
        </is>
      </c>
      <c r="I9411" t="inlineStr">
        <is>
          <t>de</t>
        </is>
      </c>
      <c r="J9411" t="b">
        <v>1</v>
      </c>
      <c r="K9411" t="inlineStr">
        <is>
          <t>a0a0728f60840bb368c6f9986d43a2c2</t>
        </is>
      </c>
      <c r="L9411" t="inlineStr">
        <is>
          <t>a0a0728f60840bb368c6f9986d43a2c2</t>
        </is>
      </c>
      <c r="M9411" t="n">
        <v>924</v>
      </c>
      <c r="N9411" t="n">
        <v>924</v>
      </c>
    </row>
    <row r="9413">
      <c r="A9413" s="1">
        <f>== Cluster 923 – 2 Fragen – alle Fragen identisch ===</f>
        <v/>
      </c>
      <c r="B9413" s="1" t="n"/>
      <c r="C9413" s="1" t="n"/>
      <c r="D9413" s="1" t="n"/>
      <c r="E9413" s="1" t="n"/>
      <c r="F9413" s="1" t="n"/>
      <c r="G9413" s="1" t="n"/>
      <c r="H9413" s="1" t="n"/>
      <c r="I9413" s="1" t="n"/>
      <c r="J9413" s="1" t="n"/>
      <c r="K9413" s="1" t="n"/>
      <c r="L9413" s="1" t="n"/>
      <c r="M9413" s="1" t="n"/>
      <c r="N9413" s="1" t="n"/>
    </row>
    <row r="9414">
      <c r="A9414" t="inlineStr">
        <is>
          <t>ID_Wahl</t>
        </is>
      </c>
      <c r="B9414" t="inlineStr">
        <is>
          <t>Datum</t>
        </is>
      </c>
      <c r="C9414" t="inlineStr">
        <is>
          <t>Frage_ID</t>
        </is>
      </c>
      <c r="D9414" t="inlineStr">
        <is>
          <t>Frage_Text</t>
        </is>
      </c>
      <c r="E9414" t="inlineStr">
        <is>
          <t>Frage_Typ</t>
        </is>
      </c>
      <c r="F9414" t="inlineStr">
        <is>
          <t>Bereich_ID</t>
        </is>
      </c>
      <c r="G9414" t="inlineStr">
        <is>
          <t>Bereich</t>
        </is>
      </c>
      <c r="H9414" t="inlineStr">
        <is>
          <t>ID_gesamt</t>
        </is>
      </c>
      <c r="I9414" t="inlineStr">
        <is>
          <t>Sprache</t>
        </is>
      </c>
      <c r="J9414" t="inlineStr">
        <is>
          <t>Duplikat</t>
        </is>
      </c>
      <c r="K9414" t="inlineStr">
        <is>
          <t>Frage_Hash</t>
        </is>
      </c>
      <c r="L9414" t="inlineStr">
        <is>
          <t>Duplikat_Gruppe</t>
        </is>
      </c>
      <c r="M9414" t="inlineStr">
        <is>
          <t>Cluster_Duplikate</t>
        </is>
      </c>
      <c r="N9414" t="inlineStr">
        <is>
          <t>Cluster_Final</t>
        </is>
      </c>
    </row>
    <row r="9415">
      <c r="A9415" t="n">
        <v>105</v>
      </c>
      <c r="B9415" t="n">
        <v>2016</v>
      </c>
      <c r="C9415" t="n">
        <v>1664</v>
      </c>
      <c r="D9415" t="inlineStr">
        <is>
          <t>Würden Sie es begrüssen, wenn in Wohn- und Schulquartieren im Kanton Thurgau vermehrt Tempo 30-Zonen und Tempo 20-Zonen (Begegnungszonen) eingeführt würden?</t>
        </is>
      </c>
      <c r="E9415" t="inlineStr">
        <is>
          <t>Standard-4</t>
        </is>
      </c>
      <c r="F9415" t="n">
        <v>14</v>
      </c>
      <c r="G9415" t="inlineStr">
        <is>
          <t>Verkehr</t>
        </is>
      </c>
      <c r="H9415" t="inlineStr">
        <is>
          <t>Q05108</t>
        </is>
      </c>
      <c r="I9415" t="inlineStr">
        <is>
          <t>de</t>
        </is>
      </c>
      <c r="J9415" t="b">
        <v>1</v>
      </c>
      <c r="K9415" t="inlineStr">
        <is>
          <t>623d544354ba0de1c6c93a3775489927</t>
        </is>
      </c>
      <c r="L9415" t="inlineStr">
        <is>
          <t>623d544354ba0de1c6c93a3775489927</t>
        </is>
      </c>
      <c r="M9415" t="n">
        <v>923</v>
      </c>
      <c r="N9415" t="n">
        <v>923</v>
      </c>
    </row>
    <row r="9416">
      <c r="A9416" t="n">
        <v>105</v>
      </c>
      <c r="B9416" t="n">
        <v>2016</v>
      </c>
      <c r="C9416" t="n">
        <v>1664</v>
      </c>
      <c r="D9416" t="inlineStr">
        <is>
          <t>Würden Sie es begrüssen, wenn in Wohn- und Schulquartieren im Kanton Thurgau vermehrt Tempo 30-Zonen und Tempo 20-Zonen (Begegnungszonen) eingeführt würden?</t>
        </is>
      </c>
      <c r="E9416" t="inlineStr">
        <is>
          <t>Standard-4</t>
        </is>
      </c>
      <c r="F9416" t="n">
        <v>14</v>
      </c>
      <c r="G9416" t="inlineStr">
        <is>
          <t>Verkehr</t>
        </is>
      </c>
      <c r="H9416" t="inlineStr">
        <is>
          <t>Q08247</t>
        </is>
      </c>
      <c r="I9416" t="inlineStr">
        <is>
          <t>de</t>
        </is>
      </c>
      <c r="J9416" t="b">
        <v>1</v>
      </c>
      <c r="K9416" t="inlineStr">
        <is>
          <t>623d544354ba0de1c6c93a3775489927</t>
        </is>
      </c>
      <c r="L9416" t="inlineStr">
        <is>
          <t>623d544354ba0de1c6c93a3775489927</t>
        </is>
      </c>
      <c r="M9416" t="n">
        <v>923</v>
      </c>
      <c r="N9416" t="n">
        <v>923</v>
      </c>
    </row>
    <row r="9418">
      <c r="A9418" s="1">
        <f>== Cluster 922 – 2 Fragen – alle Fragen identisch ===</f>
        <v/>
      </c>
      <c r="B9418" s="1" t="n"/>
      <c r="C9418" s="1" t="n"/>
      <c r="D9418" s="1" t="n"/>
      <c r="E9418" s="1" t="n"/>
      <c r="F9418" s="1" t="n"/>
      <c r="G9418" s="1" t="n"/>
      <c r="H9418" s="1" t="n"/>
      <c r="I9418" s="1" t="n"/>
      <c r="J9418" s="1" t="n"/>
      <c r="K9418" s="1" t="n"/>
      <c r="L9418" s="1" t="n"/>
      <c r="M9418" s="1" t="n"/>
      <c r="N9418" s="1" t="n"/>
    </row>
    <row r="9419">
      <c r="A9419" t="inlineStr">
        <is>
          <t>ID_Wahl</t>
        </is>
      </c>
      <c r="B9419" t="inlineStr">
        <is>
          <t>Datum</t>
        </is>
      </c>
      <c r="C9419" t="inlineStr">
        <is>
          <t>Frage_ID</t>
        </is>
      </c>
      <c r="D9419" t="inlineStr">
        <is>
          <t>Frage_Text</t>
        </is>
      </c>
      <c r="E9419" t="inlineStr">
        <is>
          <t>Frage_Typ</t>
        </is>
      </c>
      <c r="F9419" t="inlineStr">
        <is>
          <t>Bereich_ID</t>
        </is>
      </c>
      <c r="G9419" t="inlineStr">
        <is>
          <t>Bereich</t>
        </is>
      </c>
      <c r="H9419" t="inlineStr">
        <is>
          <t>ID_gesamt</t>
        </is>
      </c>
      <c r="I9419" t="inlineStr">
        <is>
          <t>Sprache</t>
        </is>
      </c>
      <c r="J9419" t="inlineStr">
        <is>
          <t>Duplikat</t>
        </is>
      </c>
      <c r="K9419" t="inlineStr">
        <is>
          <t>Frage_Hash</t>
        </is>
      </c>
      <c r="L9419" t="inlineStr">
        <is>
          <t>Duplikat_Gruppe</t>
        </is>
      </c>
      <c r="M9419" t="inlineStr">
        <is>
          <t>Cluster_Duplikate</t>
        </is>
      </c>
      <c r="N9419" t="inlineStr">
        <is>
          <t>Cluster_Final</t>
        </is>
      </c>
    </row>
    <row r="9420">
      <c r="A9420" t="n">
        <v>105</v>
      </c>
      <c r="B9420" t="n">
        <v>2016</v>
      </c>
      <c r="C9420" t="n">
        <v>1665</v>
      </c>
      <c r="D9420" t="inlineStr">
        <is>
          <t>Sollen Thurgauer Elektrizitätsversorger zur Bereitstellung eines Basisstromangebots aus erneuerbaren Energien verpflichtet werden?</t>
        </is>
      </c>
      <c r="E9420" t="inlineStr">
        <is>
          <t>Standard-4</t>
        </is>
      </c>
      <c r="F9420" t="n">
        <v>13</v>
      </c>
      <c r="G9420" t="inlineStr">
        <is>
          <t>Umweltschutz &amp; Landwirtschaft</t>
        </is>
      </c>
      <c r="H9420" t="inlineStr">
        <is>
          <t>Q05104</t>
        </is>
      </c>
      <c r="I9420" t="inlineStr">
        <is>
          <t>de</t>
        </is>
      </c>
      <c r="J9420" t="b">
        <v>1</v>
      </c>
      <c r="K9420" t="inlineStr">
        <is>
          <t>b7cbc1c358a87522f5438c14c092aa29</t>
        </is>
      </c>
      <c r="L9420" t="inlineStr">
        <is>
          <t>b7cbc1c358a87522f5438c14c092aa29</t>
        </is>
      </c>
      <c r="M9420" t="n">
        <v>922</v>
      </c>
      <c r="N9420" t="n">
        <v>922</v>
      </c>
    </row>
    <row r="9421">
      <c r="A9421" t="n">
        <v>105</v>
      </c>
      <c r="B9421" t="n">
        <v>2016</v>
      </c>
      <c r="C9421" t="n">
        <v>1665</v>
      </c>
      <c r="D9421" t="inlineStr">
        <is>
          <t>Sollen Thurgauer Elektrizitätsversorger zur Bereitstellung eines Basisstromangebots aus erneuerbaren Energien verpflichtet werden?</t>
        </is>
      </c>
      <c r="E9421" t="inlineStr">
        <is>
          <t>Standard-4</t>
        </is>
      </c>
      <c r="F9421" t="n">
        <v>13</v>
      </c>
      <c r="G9421" t="inlineStr">
        <is>
          <t>Umweltschutz &amp; Landwirtschaft</t>
        </is>
      </c>
      <c r="H9421" t="inlineStr">
        <is>
          <t>Q08243</t>
        </is>
      </c>
      <c r="I9421" t="inlineStr">
        <is>
          <t>de</t>
        </is>
      </c>
      <c r="J9421" t="b">
        <v>1</v>
      </c>
      <c r="K9421" t="inlineStr">
        <is>
          <t>b7cbc1c358a87522f5438c14c092aa29</t>
        </is>
      </c>
      <c r="L9421" t="inlineStr">
        <is>
          <t>b7cbc1c358a87522f5438c14c092aa29</t>
        </is>
      </c>
      <c r="M9421" t="n">
        <v>922</v>
      </c>
      <c r="N9421" t="n">
        <v>922</v>
      </c>
    </row>
    <row r="9423">
      <c r="A9423" s="1">
        <f>== Cluster 921 – 2 Fragen – alle Fragen identisch ===</f>
        <v/>
      </c>
      <c r="B9423" s="1" t="n"/>
      <c r="C9423" s="1" t="n"/>
      <c r="D9423" s="1" t="n"/>
      <c r="E9423" s="1" t="n"/>
      <c r="F9423" s="1" t="n"/>
      <c r="G9423" s="1" t="n"/>
      <c r="H9423" s="1" t="n"/>
      <c r="I9423" s="1" t="n"/>
      <c r="J9423" s="1" t="n"/>
      <c r="K9423" s="1" t="n"/>
      <c r="L9423" s="1" t="n"/>
      <c r="M9423" s="1" t="n"/>
      <c r="N9423" s="1" t="n"/>
    </row>
    <row r="9424">
      <c r="A9424" t="inlineStr">
        <is>
          <t>ID_Wahl</t>
        </is>
      </c>
      <c r="B9424" t="inlineStr">
        <is>
          <t>Datum</t>
        </is>
      </c>
      <c r="C9424" t="inlineStr">
        <is>
          <t>Frage_ID</t>
        </is>
      </c>
      <c r="D9424" t="inlineStr">
        <is>
          <t>Frage_Text</t>
        </is>
      </c>
      <c r="E9424" t="inlineStr">
        <is>
          <t>Frage_Typ</t>
        </is>
      </c>
      <c r="F9424" t="inlineStr">
        <is>
          <t>Bereich_ID</t>
        </is>
      </c>
      <c r="G9424" t="inlineStr">
        <is>
          <t>Bereich</t>
        </is>
      </c>
      <c r="H9424" t="inlineStr">
        <is>
          <t>ID_gesamt</t>
        </is>
      </c>
      <c r="I9424" t="inlineStr">
        <is>
          <t>Sprache</t>
        </is>
      </c>
      <c r="J9424" t="inlineStr">
        <is>
          <t>Duplikat</t>
        </is>
      </c>
      <c r="K9424" t="inlineStr">
        <is>
          <t>Frage_Hash</t>
        </is>
      </c>
      <c r="L9424" t="inlineStr">
        <is>
          <t>Duplikat_Gruppe</t>
        </is>
      </c>
      <c r="M9424" t="inlineStr">
        <is>
          <t>Cluster_Duplikate</t>
        </is>
      </c>
      <c r="N9424" t="inlineStr">
        <is>
          <t>Cluster_Final</t>
        </is>
      </c>
    </row>
    <row r="9425">
      <c r="A9425" t="n">
        <v>105</v>
      </c>
      <c r="B9425" t="n">
        <v>2016</v>
      </c>
      <c r="C9425" t="n">
        <v>1647</v>
      </c>
      <c r="D9425" t="inlineStr">
        <is>
          <t>Soll sich der Kanton Thurgau beim Bund für eine Verschärfung der Asylpraxis einsetzen?</t>
        </is>
      </c>
      <c r="E9425" t="inlineStr">
        <is>
          <t>Standard-4</t>
        </is>
      </c>
      <c r="F9425" t="n">
        <v>9</v>
      </c>
      <c r="G9425" t="inlineStr">
        <is>
          <t>Migration &amp; Integration</t>
        </is>
      </c>
      <c r="H9425" t="inlineStr">
        <is>
          <t>Q05096</t>
        </is>
      </c>
      <c r="I9425" t="inlineStr">
        <is>
          <t>de</t>
        </is>
      </c>
      <c r="J9425" t="b">
        <v>1</v>
      </c>
      <c r="K9425" t="inlineStr">
        <is>
          <t>328a8a0012d8207c9523dcf4c565e574</t>
        </is>
      </c>
      <c r="L9425" t="inlineStr">
        <is>
          <t>328a8a0012d8207c9523dcf4c565e574</t>
        </is>
      </c>
      <c r="M9425" t="n">
        <v>921</v>
      </c>
      <c r="N9425" t="n">
        <v>921</v>
      </c>
    </row>
    <row r="9426">
      <c r="A9426" t="n">
        <v>105</v>
      </c>
      <c r="B9426" t="n">
        <v>2016</v>
      </c>
      <c r="C9426" t="n">
        <v>1647</v>
      </c>
      <c r="D9426" t="inlineStr">
        <is>
          <t>Soll sich der Kanton Thurgau beim Bund für eine Verschärfung der Asylpraxis einsetzen?</t>
        </is>
      </c>
      <c r="E9426" t="inlineStr">
        <is>
          <t>Standard-4</t>
        </is>
      </c>
      <c r="F9426" t="n">
        <v>9</v>
      </c>
      <c r="G9426" t="inlineStr">
        <is>
          <t>Migration &amp; Integration</t>
        </is>
      </c>
      <c r="H9426" t="inlineStr">
        <is>
          <t>Q08235</t>
        </is>
      </c>
      <c r="I9426" t="inlineStr">
        <is>
          <t>de</t>
        </is>
      </c>
      <c r="J9426" t="b">
        <v>1</v>
      </c>
      <c r="K9426" t="inlineStr">
        <is>
          <t>328a8a0012d8207c9523dcf4c565e574</t>
        </is>
      </c>
      <c r="L9426" t="inlineStr">
        <is>
          <t>328a8a0012d8207c9523dcf4c565e574</t>
        </is>
      </c>
      <c r="M9426" t="n">
        <v>921</v>
      </c>
      <c r="N9426" t="n">
        <v>921</v>
      </c>
    </row>
    <row r="9428">
      <c r="A9428" s="1">
        <f>== Cluster 920 – 2 Fragen – alle Fragen identisch ===</f>
        <v/>
      </c>
      <c r="B9428" s="1" t="n"/>
      <c r="C9428" s="1" t="n"/>
      <c r="D9428" s="1" t="n"/>
      <c r="E9428" s="1" t="n"/>
      <c r="F9428" s="1" t="n"/>
      <c r="G9428" s="1" t="n"/>
      <c r="H9428" s="1" t="n"/>
      <c r="I9428" s="1" t="n"/>
      <c r="J9428" s="1" t="n"/>
      <c r="K9428" s="1" t="n"/>
      <c r="L9428" s="1" t="n"/>
      <c r="M9428" s="1" t="n"/>
      <c r="N9428" s="1" t="n"/>
    </row>
    <row r="9429">
      <c r="A9429" t="inlineStr">
        <is>
          <t>ID_Wahl</t>
        </is>
      </c>
      <c r="B9429" t="inlineStr">
        <is>
          <t>Datum</t>
        </is>
      </c>
      <c r="C9429" t="inlineStr">
        <is>
          <t>Frage_ID</t>
        </is>
      </c>
      <c r="D9429" t="inlineStr">
        <is>
          <t>Frage_Text</t>
        </is>
      </c>
      <c r="E9429" t="inlineStr">
        <is>
          <t>Frage_Typ</t>
        </is>
      </c>
      <c r="F9429" t="inlineStr">
        <is>
          <t>Bereich_ID</t>
        </is>
      </c>
      <c r="G9429" t="inlineStr">
        <is>
          <t>Bereich</t>
        </is>
      </c>
      <c r="H9429" t="inlineStr">
        <is>
          <t>ID_gesamt</t>
        </is>
      </c>
      <c r="I9429" t="inlineStr">
        <is>
          <t>Sprache</t>
        </is>
      </c>
      <c r="J9429" t="inlineStr">
        <is>
          <t>Duplikat</t>
        </is>
      </c>
      <c r="K9429" t="inlineStr">
        <is>
          <t>Frage_Hash</t>
        </is>
      </c>
      <c r="L9429" t="inlineStr">
        <is>
          <t>Duplikat_Gruppe</t>
        </is>
      </c>
      <c r="M9429" t="inlineStr">
        <is>
          <t>Cluster_Duplikate</t>
        </is>
      </c>
      <c r="N9429" t="inlineStr">
        <is>
          <t>Cluster_Final</t>
        </is>
      </c>
    </row>
    <row r="9430">
      <c r="A9430" t="n">
        <v>105</v>
      </c>
      <c r="B9430" t="n">
        <v>2016</v>
      </c>
      <c r="C9430" t="n">
        <v>1646</v>
      </c>
      <c r="D9430" t="inlineStr">
        <is>
          <t>Würden Sie es befürworten, wenn im Kanton Thurgau für Ausländer/innen, die seit mindestens 10 Jahren in der Schweiz leben, das aktive und passive Stimm- und Wahlrecht auf Gemeindeebene eingeführt würde?</t>
        </is>
      </c>
      <c r="E9430" t="inlineStr">
        <is>
          <t>Standard-4</t>
        </is>
      </c>
      <c r="F9430" t="n">
        <v>9</v>
      </c>
      <c r="G9430" t="inlineStr">
        <is>
          <t>Migration &amp; Integration</t>
        </is>
      </c>
      <c r="H9430" t="inlineStr">
        <is>
          <t>Q05093</t>
        </is>
      </c>
      <c r="I9430" t="inlineStr">
        <is>
          <t>de</t>
        </is>
      </c>
      <c r="J9430" t="b">
        <v>1</v>
      </c>
      <c r="K9430" t="inlineStr">
        <is>
          <t>159f82ab08710e5e58f4039b8a814386</t>
        </is>
      </c>
      <c r="L9430" t="inlineStr">
        <is>
          <t>159f82ab08710e5e58f4039b8a814386</t>
        </is>
      </c>
      <c r="M9430" t="n">
        <v>920</v>
      </c>
      <c r="N9430" t="n">
        <v>920</v>
      </c>
    </row>
    <row r="9431">
      <c r="A9431" t="n">
        <v>105</v>
      </c>
      <c r="B9431" t="n">
        <v>2016</v>
      </c>
      <c r="C9431" t="n">
        <v>1646</v>
      </c>
      <c r="D9431" t="inlineStr">
        <is>
          <t>Würden Sie es befürworten, wenn im Kanton Thurgau für Ausländer/innen, die seit mindestens 10 Jahren in der Schweiz leben, das aktive und passive Stimm- und Wahlrecht auf Gemeindeebene eingeführt würde?</t>
        </is>
      </c>
      <c r="E9431" t="inlineStr">
        <is>
          <t>Standard-4</t>
        </is>
      </c>
      <c r="F9431" t="n">
        <v>9</v>
      </c>
      <c r="G9431" t="inlineStr">
        <is>
          <t>Migration &amp; Integration</t>
        </is>
      </c>
      <c r="H9431" t="inlineStr">
        <is>
          <t>Q08232</t>
        </is>
      </c>
      <c r="I9431" t="inlineStr">
        <is>
          <t>de</t>
        </is>
      </c>
      <c r="J9431" t="b">
        <v>1</v>
      </c>
      <c r="K9431" t="inlineStr">
        <is>
          <t>159f82ab08710e5e58f4039b8a814386</t>
        </is>
      </c>
      <c r="L9431" t="inlineStr">
        <is>
          <t>159f82ab08710e5e58f4039b8a814386</t>
        </is>
      </c>
      <c r="M9431" t="n">
        <v>920</v>
      </c>
      <c r="N9431" t="n">
        <v>920</v>
      </c>
    </row>
    <row r="9433">
      <c r="A9433" s="1">
        <f>== Cluster 918 – 2 Fragen – alle Fragen identisch ===</f>
        <v/>
      </c>
      <c r="B9433" s="1" t="n"/>
      <c r="C9433" s="1" t="n"/>
      <c r="D9433" s="1" t="n"/>
      <c r="E9433" s="1" t="n"/>
      <c r="F9433" s="1" t="n"/>
      <c r="G9433" s="1" t="n"/>
      <c r="H9433" s="1" t="n"/>
      <c r="I9433" s="1" t="n"/>
      <c r="J9433" s="1" t="n"/>
      <c r="K9433" s="1" t="n"/>
      <c r="L9433" s="1" t="n"/>
      <c r="M9433" s="1" t="n"/>
      <c r="N9433" s="1" t="n"/>
    </row>
    <row r="9434">
      <c r="A9434" t="inlineStr">
        <is>
          <t>ID_Wahl</t>
        </is>
      </c>
      <c r="B9434" t="inlineStr">
        <is>
          <t>Datum</t>
        </is>
      </c>
      <c r="C9434" t="inlineStr">
        <is>
          <t>Frage_ID</t>
        </is>
      </c>
      <c r="D9434" t="inlineStr">
        <is>
          <t>Frage_Text</t>
        </is>
      </c>
      <c r="E9434" t="inlineStr">
        <is>
          <t>Frage_Typ</t>
        </is>
      </c>
      <c r="F9434" t="inlineStr">
        <is>
          <t>Bereich_ID</t>
        </is>
      </c>
      <c r="G9434" t="inlineStr">
        <is>
          <t>Bereich</t>
        </is>
      </c>
      <c r="H9434" t="inlineStr">
        <is>
          <t>ID_gesamt</t>
        </is>
      </c>
      <c r="I9434" t="inlineStr">
        <is>
          <t>Sprache</t>
        </is>
      </c>
      <c r="J9434" t="inlineStr">
        <is>
          <t>Duplikat</t>
        </is>
      </c>
      <c r="K9434" t="inlineStr">
        <is>
          <t>Frage_Hash</t>
        </is>
      </c>
      <c r="L9434" t="inlineStr">
        <is>
          <t>Duplikat_Gruppe</t>
        </is>
      </c>
      <c r="M9434" t="inlineStr">
        <is>
          <t>Cluster_Duplikate</t>
        </is>
      </c>
      <c r="N9434" t="inlineStr">
        <is>
          <t>Cluster_Final</t>
        </is>
      </c>
    </row>
    <row r="9435">
      <c r="A9435" t="n">
        <v>105</v>
      </c>
      <c r="B9435" t="n">
        <v>2016</v>
      </c>
      <c r="C9435" t="n">
        <v>1650</v>
      </c>
      <c r="D9435" t="inlineStr">
        <is>
          <t>Soll sich der Kanton Thurgau an der Finanzierung der EXPO 2027 in der Ostschweiz beteiligen?</t>
        </is>
      </c>
      <c r="E9435" t="inlineStr">
        <is>
          <t>Standard-4</t>
        </is>
      </c>
      <c r="F9435" t="n">
        <v>8</v>
      </c>
      <c r="G9435" t="inlineStr">
        <is>
          <t>Kultur, Sport &amp; Medien</t>
        </is>
      </c>
      <c r="H9435" t="inlineStr">
        <is>
          <t>Q05091</t>
        </is>
      </c>
      <c r="I9435" t="inlineStr">
        <is>
          <t>de</t>
        </is>
      </c>
      <c r="J9435" t="b">
        <v>1</v>
      </c>
      <c r="K9435" t="inlineStr">
        <is>
          <t>4c61fae19c61d50548f8f8dedc37d3ac</t>
        </is>
      </c>
      <c r="L9435" t="inlineStr">
        <is>
          <t>4c61fae19c61d50548f8f8dedc37d3ac</t>
        </is>
      </c>
      <c r="M9435" t="n">
        <v>918</v>
      </c>
      <c r="N9435" t="n">
        <v>918</v>
      </c>
    </row>
    <row r="9436">
      <c r="A9436" t="n">
        <v>105</v>
      </c>
      <c r="B9436" t="n">
        <v>2016</v>
      </c>
      <c r="C9436" t="n">
        <v>1650</v>
      </c>
      <c r="D9436" t="inlineStr">
        <is>
          <t>Soll sich der Kanton Thurgau an der Finanzierung der EXPO 2027 in der Ostschweiz beteiligen?</t>
        </is>
      </c>
      <c r="E9436" t="inlineStr">
        <is>
          <t>Standard-4</t>
        </is>
      </c>
      <c r="F9436" t="n">
        <v>8</v>
      </c>
      <c r="G9436" t="inlineStr">
        <is>
          <t>Kultur, Sport &amp; Medien</t>
        </is>
      </c>
      <c r="H9436" t="inlineStr">
        <is>
          <t>Q08230</t>
        </is>
      </c>
      <c r="I9436" t="inlineStr">
        <is>
          <t>de</t>
        </is>
      </c>
      <c r="J9436" t="b">
        <v>1</v>
      </c>
      <c r="K9436" t="inlineStr">
        <is>
          <t>4c61fae19c61d50548f8f8dedc37d3ac</t>
        </is>
      </c>
      <c r="L9436" t="inlineStr">
        <is>
          <t>4c61fae19c61d50548f8f8dedc37d3ac</t>
        </is>
      </c>
      <c r="M9436" t="n">
        <v>918</v>
      </c>
      <c r="N9436" t="n">
        <v>918</v>
      </c>
    </row>
    <row r="9438">
      <c r="A9438" s="1">
        <f>== Cluster 917 – 2 Fragen – alle Fragen identisch ===</f>
        <v/>
      </c>
      <c r="B9438" s="1" t="n"/>
      <c r="C9438" s="1" t="n"/>
      <c r="D9438" s="1" t="n"/>
      <c r="E9438" s="1" t="n"/>
      <c r="F9438" s="1" t="n"/>
      <c r="G9438" s="1" t="n"/>
      <c r="H9438" s="1" t="n"/>
      <c r="I9438" s="1" t="n"/>
      <c r="J9438" s="1" t="n"/>
      <c r="K9438" s="1" t="n"/>
      <c r="L9438" s="1" t="n"/>
      <c r="M9438" s="1" t="n"/>
      <c r="N9438" s="1" t="n"/>
    </row>
    <row r="9439">
      <c r="A9439" t="inlineStr">
        <is>
          <t>ID_Wahl</t>
        </is>
      </c>
      <c r="B9439" t="inlineStr">
        <is>
          <t>Datum</t>
        </is>
      </c>
      <c r="C9439" t="inlineStr">
        <is>
          <t>Frage_ID</t>
        </is>
      </c>
      <c r="D9439" t="inlineStr">
        <is>
          <t>Frage_Text</t>
        </is>
      </c>
      <c r="E9439" t="inlineStr">
        <is>
          <t>Frage_Typ</t>
        </is>
      </c>
      <c r="F9439" t="inlineStr">
        <is>
          <t>Bereich_ID</t>
        </is>
      </c>
      <c r="G9439" t="inlineStr">
        <is>
          <t>Bereich</t>
        </is>
      </c>
      <c r="H9439" t="inlineStr">
        <is>
          <t>ID_gesamt</t>
        </is>
      </c>
      <c r="I9439" t="inlineStr">
        <is>
          <t>Sprache</t>
        </is>
      </c>
      <c r="J9439" t="inlineStr">
        <is>
          <t>Duplikat</t>
        </is>
      </c>
      <c r="K9439" t="inlineStr">
        <is>
          <t>Frage_Hash</t>
        </is>
      </c>
      <c r="L9439" t="inlineStr">
        <is>
          <t>Duplikat_Gruppe</t>
        </is>
      </c>
      <c r="M9439" t="inlineStr">
        <is>
          <t>Cluster_Duplikate</t>
        </is>
      </c>
      <c r="N9439" t="inlineStr">
        <is>
          <t>Cluster_Final</t>
        </is>
      </c>
    </row>
    <row r="9440">
      <c r="A9440" t="n">
        <v>105</v>
      </c>
      <c r="B9440" t="n">
        <v>2016</v>
      </c>
      <c r="C9440" t="n">
        <v>1655</v>
      </c>
      <c r="D9440" t="inlineStr">
        <is>
          <t>Soll der Kanton Thurgau mehr Geld für die Verbilligung der Krankenkassenprämien bereitstellen?</t>
        </is>
      </c>
      <c r="E9440" t="inlineStr">
        <is>
          <t>Standard-4</t>
        </is>
      </c>
      <c r="F9440" t="n">
        <v>6</v>
      </c>
      <c r="G9440" t="inlineStr">
        <is>
          <t>Gesundheit</t>
        </is>
      </c>
      <c r="H9440" t="inlineStr">
        <is>
          <t>Q05087</t>
        </is>
      </c>
      <c r="I9440" t="inlineStr">
        <is>
          <t>de</t>
        </is>
      </c>
      <c r="J9440" t="b">
        <v>1</v>
      </c>
      <c r="K9440" t="inlineStr">
        <is>
          <t>ceecffac96aa767eae7e90cef9aebc34</t>
        </is>
      </c>
      <c r="L9440" t="inlineStr">
        <is>
          <t>ceecffac96aa767eae7e90cef9aebc34</t>
        </is>
      </c>
      <c r="M9440" t="n">
        <v>917</v>
      </c>
      <c r="N9440" t="n">
        <v>917</v>
      </c>
    </row>
    <row r="9441">
      <c r="A9441" t="n">
        <v>105</v>
      </c>
      <c r="B9441" t="n">
        <v>2016</v>
      </c>
      <c r="C9441" t="n">
        <v>1655</v>
      </c>
      <c r="D9441" t="inlineStr">
        <is>
          <t>Soll der Kanton Thurgau mehr Geld für die Verbilligung der Krankenkassenprämien bereitstellen?</t>
        </is>
      </c>
      <c r="E9441" t="inlineStr">
        <is>
          <t>Standard-4</t>
        </is>
      </c>
      <c r="F9441" t="n">
        <v>6</v>
      </c>
      <c r="G9441" t="inlineStr">
        <is>
          <t>Gesundheit</t>
        </is>
      </c>
      <c r="H9441" t="inlineStr">
        <is>
          <t>Q08226</t>
        </is>
      </c>
      <c r="I9441" t="inlineStr">
        <is>
          <t>de</t>
        </is>
      </c>
      <c r="J9441" t="b">
        <v>1</v>
      </c>
      <c r="K9441" t="inlineStr">
        <is>
          <t>ceecffac96aa767eae7e90cef9aebc34</t>
        </is>
      </c>
      <c r="L9441" t="inlineStr">
        <is>
          <t>ceecffac96aa767eae7e90cef9aebc34</t>
        </is>
      </c>
      <c r="M9441" t="n">
        <v>917</v>
      </c>
      <c r="N9441" t="n">
        <v>917</v>
      </c>
    </row>
    <row r="9443">
      <c r="A9443" s="1">
        <f>== Cluster 916 – 2 Fragen – alle Fragen identisch ===</f>
        <v/>
      </c>
      <c r="B9443" s="1" t="n"/>
      <c r="C9443" s="1" t="n"/>
      <c r="D9443" s="1" t="n"/>
      <c r="E9443" s="1" t="n"/>
      <c r="F9443" s="1" t="n"/>
      <c r="G9443" s="1" t="n"/>
      <c r="H9443" s="1" t="n"/>
      <c r="I9443" s="1" t="n"/>
      <c r="J9443" s="1" t="n"/>
      <c r="K9443" s="1" t="n"/>
      <c r="L9443" s="1" t="n"/>
      <c r="M9443" s="1" t="n"/>
      <c r="N9443" s="1" t="n"/>
    </row>
    <row r="9444">
      <c r="A9444" t="inlineStr">
        <is>
          <t>ID_Wahl</t>
        </is>
      </c>
      <c r="B9444" t="inlineStr">
        <is>
          <t>Datum</t>
        </is>
      </c>
      <c r="C9444" t="inlineStr">
        <is>
          <t>Frage_ID</t>
        </is>
      </c>
      <c r="D9444" t="inlineStr">
        <is>
          <t>Frage_Text</t>
        </is>
      </c>
      <c r="E9444" t="inlineStr">
        <is>
          <t>Frage_Typ</t>
        </is>
      </c>
      <c r="F9444" t="inlineStr">
        <is>
          <t>Bereich_ID</t>
        </is>
      </c>
      <c r="G9444" t="inlineStr">
        <is>
          <t>Bereich</t>
        </is>
      </c>
      <c r="H9444" t="inlineStr">
        <is>
          <t>ID_gesamt</t>
        </is>
      </c>
      <c r="I9444" t="inlineStr">
        <is>
          <t>Sprache</t>
        </is>
      </c>
      <c r="J9444" t="inlineStr">
        <is>
          <t>Duplikat</t>
        </is>
      </c>
      <c r="K9444" t="inlineStr">
        <is>
          <t>Frage_Hash</t>
        </is>
      </c>
      <c r="L9444" t="inlineStr">
        <is>
          <t>Duplikat_Gruppe</t>
        </is>
      </c>
      <c r="M9444" t="inlineStr">
        <is>
          <t>Cluster_Duplikate</t>
        </is>
      </c>
      <c r="N9444" t="inlineStr">
        <is>
          <t>Cluster_Final</t>
        </is>
      </c>
    </row>
    <row r="9445">
      <c r="A9445" t="n">
        <v>105</v>
      </c>
      <c r="B9445" t="n">
        <v>2016</v>
      </c>
      <c r="C9445" t="n">
        <v>1654</v>
      </c>
      <c r="D9445" t="inlineStr">
        <is>
          <t>Haben für Sie Steuersenkungen im Kanton Thurgau in den nächsten vier Jahren Priorität?</t>
        </is>
      </c>
      <c r="E9445" t="inlineStr">
        <is>
          <t>Standard-4</t>
        </is>
      </c>
      <c r="F9445" t="n">
        <v>4</v>
      </c>
      <c r="G9445" t="inlineStr">
        <is>
          <t>Finanzen &amp; Steuern</t>
        </is>
      </c>
      <c r="H9445" t="inlineStr">
        <is>
          <t>Q05083</t>
        </is>
      </c>
      <c r="I9445" t="inlineStr">
        <is>
          <t>de</t>
        </is>
      </c>
      <c r="J9445" t="b">
        <v>1</v>
      </c>
      <c r="K9445" t="inlineStr">
        <is>
          <t>d5f1f206e8585b3c474d9e253a8d0882</t>
        </is>
      </c>
      <c r="L9445" t="inlineStr">
        <is>
          <t>d5f1f206e8585b3c474d9e253a8d0882</t>
        </is>
      </c>
      <c r="M9445" t="n">
        <v>916</v>
      </c>
      <c r="N9445" t="n">
        <v>916</v>
      </c>
    </row>
    <row r="9446">
      <c r="A9446" t="n">
        <v>105</v>
      </c>
      <c r="B9446" t="n">
        <v>2016</v>
      </c>
      <c r="C9446" t="n">
        <v>1654</v>
      </c>
      <c r="D9446" t="inlineStr">
        <is>
          <t>Haben für Sie Steuersenkungen im Kanton Thurgau in den nächsten vier Jahren Priorität?</t>
        </is>
      </c>
      <c r="E9446" t="inlineStr">
        <is>
          <t>Standard-4</t>
        </is>
      </c>
      <c r="F9446" t="n">
        <v>4</v>
      </c>
      <c r="G9446" t="inlineStr">
        <is>
          <t>Finanzen &amp; Steuern</t>
        </is>
      </c>
      <c r="H9446" t="inlineStr">
        <is>
          <t>Q08222</t>
        </is>
      </c>
      <c r="I9446" t="inlineStr">
        <is>
          <t>de</t>
        </is>
      </c>
      <c r="J9446" t="b">
        <v>1</v>
      </c>
      <c r="K9446" t="inlineStr">
        <is>
          <t>d5f1f206e8585b3c474d9e253a8d0882</t>
        </is>
      </c>
      <c r="L9446" t="inlineStr">
        <is>
          <t>d5f1f206e8585b3c474d9e253a8d0882</t>
        </is>
      </c>
      <c r="M9446" t="n">
        <v>916</v>
      </c>
      <c r="N9446" t="n">
        <v>916</v>
      </c>
    </row>
    <row r="9448">
      <c r="A9448" s="1">
        <f>== Cluster 915 – 2 Fragen – alle Fragen identisch ===</f>
        <v/>
      </c>
      <c r="B9448" s="1" t="n"/>
      <c r="C9448" s="1" t="n"/>
      <c r="D9448" s="1" t="n"/>
      <c r="E9448" s="1" t="n"/>
      <c r="F9448" s="1" t="n"/>
      <c r="G9448" s="1" t="n"/>
      <c r="H9448" s="1" t="n"/>
      <c r="I9448" s="1" t="n"/>
      <c r="J9448" s="1" t="n"/>
      <c r="K9448" s="1" t="n"/>
      <c r="L9448" s="1" t="n"/>
      <c r="M9448" s="1" t="n"/>
      <c r="N9448" s="1" t="n"/>
    </row>
    <row r="9449">
      <c r="A9449" t="inlineStr">
        <is>
          <t>ID_Wahl</t>
        </is>
      </c>
      <c r="B9449" t="inlineStr">
        <is>
          <t>Datum</t>
        </is>
      </c>
      <c r="C9449" t="inlineStr">
        <is>
          <t>Frage_ID</t>
        </is>
      </c>
      <c r="D9449" t="inlineStr">
        <is>
          <t>Frage_Text</t>
        </is>
      </c>
      <c r="E9449" t="inlineStr">
        <is>
          <t>Frage_Typ</t>
        </is>
      </c>
      <c r="F9449" t="inlineStr">
        <is>
          <t>Bereich_ID</t>
        </is>
      </c>
      <c r="G9449" t="inlineStr">
        <is>
          <t>Bereich</t>
        </is>
      </c>
      <c r="H9449" t="inlineStr">
        <is>
          <t>ID_gesamt</t>
        </is>
      </c>
      <c r="I9449" t="inlineStr">
        <is>
          <t>Sprache</t>
        </is>
      </c>
      <c r="J9449" t="inlineStr">
        <is>
          <t>Duplikat</t>
        </is>
      </c>
      <c r="K9449" t="inlineStr">
        <is>
          <t>Frage_Hash</t>
        </is>
      </c>
      <c r="L9449" t="inlineStr">
        <is>
          <t>Duplikat_Gruppe</t>
        </is>
      </c>
      <c r="M9449" t="inlineStr">
        <is>
          <t>Cluster_Duplikate</t>
        </is>
      </c>
      <c r="N9449" t="inlineStr">
        <is>
          <t>Cluster_Final</t>
        </is>
      </c>
    </row>
    <row r="9450">
      <c r="A9450" t="n">
        <v>105</v>
      </c>
      <c r="B9450" t="n">
        <v>2016</v>
      </c>
      <c r="C9450" t="n">
        <v>1652</v>
      </c>
      <c r="D9450" t="inlineStr">
        <is>
          <t>Soll im Kanton Thurgau ein verbindlicher Personalstopp in der Kantonsverwaltung verfügt werden?</t>
        </is>
      </c>
      <c r="E9450" t="inlineStr">
        <is>
          <t>Standard-4</t>
        </is>
      </c>
      <c r="F9450" t="n">
        <v>4</v>
      </c>
      <c r="G9450" t="inlineStr">
        <is>
          <t>Finanzen &amp; Steuern</t>
        </is>
      </c>
      <c r="H9450" t="inlineStr">
        <is>
          <t>Q05081</t>
        </is>
      </c>
      <c r="I9450" t="inlineStr">
        <is>
          <t>de</t>
        </is>
      </c>
      <c r="J9450" t="b">
        <v>1</v>
      </c>
      <c r="K9450" t="inlineStr">
        <is>
          <t>f801e176edede803fc8ab4bdadae986c</t>
        </is>
      </c>
      <c r="L9450" t="inlineStr">
        <is>
          <t>f801e176edede803fc8ab4bdadae986c</t>
        </is>
      </c>
      <c r="M9450" t="n">
        <v>915</v>
      </c>
      <c r="N9450" t="n">
        <v>915</v>
      </c>
    </row>
    <row r="9451">
      <c r="A9451" t="n">
        <v>105</v>
      </c>
      <c r="B9451" t="n">
        <v>2016</v>
      </c>
      <c r="C9451" t="n">
        <v>1652</v>
      </c>
      <c r="D9451" t="inlineStr">
        <is>
          <t>Soll im Kanton Thurgau ein verbindlicher Personalstopp in der Kantonsverwaltung verfügt werden?</t>
        </is>
      </c>
      <c r="E9451" t="inlineStr">
        <is>
          <t>Standard-4</t>
        </is>
      </c>
      <c r="F9451" t="n">
        <v>4</v>
      </c>
      <c r="G9451" t="inlineStr">
        <is>
          <t>Finanzen &amp; Steuern</t>
        </is>
      </c>
      <c r="H9451" t="inlineStr">
        <is>
          <t>Q08220</t>
        </is>
      </c>
      <c r="I9451" t="inlineStr">
        <is>
          <t>de</t>
        </is>
      </c>
      <c r="J9451" t="b">
        <v>1</v>
      </c>
      <c r="K9451" t="inlineStr">
        <is>
          <t>f801e176edede803fc8ab4bdadae986c</t>
        </is>
      </c>
      <c r="L9451" t="inlineStr">
        <is>
          <t>f801e176edede803fc8ab4bdadae986c</t>
        </is>
      </c>
      <c r="M9451" t="n">
        <v>915</v>
      </c>
      <c r="N9451" t="n">
        <v>915</v>
      </c>
    </row>
    <row r="9453">
      <c r="A9453" s="1">
        <f>== Cluster 914 – 2 Fragen – alle Fragen identisch ===</f>
        <v/>
      </c>
      <c r="B9453" s="1" t="n"/>
      <c r="C9453" s="1" t="n"/>
      <c r="D9453" s="1" t="n"/>
      <c r="E9453" s="1" t="n"/>
      <c r="F9453" s="1" t="n"/>
      <c r="G9453" s="1" t="n"/>
      <c r="H9453" s="1" t="n"/>
      <c r="I9453" s="1" t="n"/>
      <c r="J9453" s="1" t="n"/>
      <c r="K9453" s="1" t="n"/>
      <c r="L9453" s="1" t="n"/>
      <c r="M9453" s="1" t="n"/>
      <c r="N9453" s="1" t="n"/>
    </row>
    <row r="9454">
      <c r="A9454" t="inlineStr">
        <is>
          <t>ID_Wahl</t>
        </is>
      </c>
      <c r="B9454" t="inlineStr">
        <is>
          <t>Datum</t>
        </is>
      </c>
      <c r="C9454" t="inlineStr">
        <is>
          <t>Frage_ID</t>
        </is>
      </c>
      <c r="D9454" t="inlineStr">
        <is>
          <t>Frage_Text</t>
        </is>
      </c>
      <c r="E9454" t="inlineStr">
        <is>
          <t>Frage_Typ</t>
        </is>
      </c>
      <c r="F9454" t="inlineStr">
        <is>
          <t>Bereich_ID</t>
        </is>
      </c>
      <c r="G9454" t="inlineStr">
        <is>
          <t>Bereich</t>
        </is>
      </c>
      <c r="H9454" t="inlineStr">
        <is>
          <t>ID_gesamt</t>
        </is>
      </c>
      <c r="I9454" t="inlineStr">
        <is>
          <t>Sprache</t>
        </is>
      </c>
      <c r="J9454" t="inlineStr">
        <is>
          <t>Duplikat</t>
        </is>
      </c>
      <c r="K9454" t="inlineStr">
        <is>
          <t>Frage_Hash</t>
        </is>
      </c>
      <c r="L9454" t="inlineStr">
        <is>
          <t>Duplikat_Gruppe</t>
        </is>
      </c>
      <c r="M9454" t="inlineStr">
        <is>
          <t>Cluster_Duplikate</t>
        </is>
      </c>
      <c r="N9454" t="inlineStr">
        <is>
          <t>Cluster_Final</t>
        </is>
      </c>
    </row>
    <row r="9455">
      <c r="A9455" t="n">
        <v>105</v>
      </c>
      <c r="B9455" t="n">
        <v>2016</v>
      </c>
      <c r="C9455" t="n">
        <v>1653</v>
      </c>
      <c r="D9455" t="inlineStr">
        <is>
          <t>Befürworten Sie eine weitere Senkung des maximalen Pendlerabzugs auf den Preis eines 2. Klasse SBB-Generalabonnements (ca. 3'700 Franken)?</t>
        </is>
      </c>
      <c r="E9455" t="inlineStr">
        <is>
          <t>Standard-4</t>
        </is>
      </c>
      <c r="F9455" t="n">
        <v>4</v>
      </c>
      <c r="G9455" t="inlineStr">
        <is>
          <t>Finanzen &amp; Steuern</t>
        </is>
      </c>
      <c r="H9455" t="inlineStr">
        <is>
          <t>Q05080</t>
        </is>
      </c>
      <c r="I9455" t="inlineStr">
        <is>
          <t>de</t>
        </is>
      </c>
      <c r="J9455" t="b">
        <v>1</v>
      </c>
      <c r="K9455" t="inlineStr">
        <is>
          <t>cdd6a5e30d16af0d771f82bcc78d2c21</t>
        </is>
      </c>
      <c r="L9455" t="inlineStr">
        <is>
          <t>cdd6a5e30d16af0d771f82bcc78d2c21</t>
        </is>
      </c>
      <c r="M9455" t="n">
        <v>914</v>
      </c>
      <c r="N9455" t="n">
        <v>914</v>
      </c>
    </row>
    <row r="9456">
      <c r="A9456" t="n">
        <v>105</v>
      </c>
      <c r="B9456" t="n">
        <v>2016</v>
      </c>
      <c r="C9456" t="n">
        <v>1653</v>
      </c>
      <c r="D9456" t="inlineStr">
        <is>
          <t>Befürworten Sie eine weitere Senkung des maximalen Pendlerabzugs auf den Preis eines 2. Klasse SBB-Generalabonnements (ca. 3'700 Franken)?</t>
        </is>
      </c>
      <c r="E9456" t="inlineStr">
        <is>
          <t>Standard-4</t>
        </is>
      </c>
      <c r="F9456" t="n">
        <v>4</v>
      </c>
      <c r="G9456" t="inlineStr">
        <is>
          <t>Finanzen &amp; Steuern</t>
        </is>
      </c>
      <c r="H9456" t="inlineStr">
        <is>
          <t>Q08219</t>
        </is>
      </c>
      <c r="I9456" t="inlineStr">
        <is>
          <t>de</t>
        </is>
      </c>
      <c r="J9456" t="b">
        <v>1</v>
      </c>
      <c r="K9456" t="inlineStr">
        <is>
          <t>cdd6a5e30d16af0d771f82bcc78d2c21</t>
        </is>
      </c>
      <c r="L9456" t="inlineStr">
        <is>
          <t>cdd6a5e30d16af0d771f82bcc78d2c21</t>
        </is>
      </c>
      <c r="M9456" t="n">
        <v>914</v>
      </c>
      <c r="N9456" t="n">
        <v>914</v>
      </c>
    </row>
    <row r="9458">
      <c r="A9458" s="1">
        <f>== Cluster 913 – 2 Fragen – alle Fragen identisch ===</f>
        <v/>
      </c>
      <c r="B9458" s="1" t="n"/>
      <c r="C9458" s="1" t="n"/>
      <c r="D9458" s="1" t="n"/>
      <c r="E9458" s="1" t="n"/>
      <c r="F9458" s="1" t="n"/>
      <c r="G9458" s="1" t="n"/>
      <c r="H9458" s="1" t="n"/>
      <c r="I9458" s="1" t="n"/>
      <c r="J9458" s="1" t="n"/>
      <c r="K9458" s="1" t="n"/>
      <c r="L9458" s="1" t="n"/>
      <c r="M9458" s="1" t="n"/>
      <c r="N9458" s="1" t="n"/>
    </row>
    <row r="9459">
      <c r="A9459" t="inlineStr">
        <is>
          <t>ID_Wahl</t>
        </is>
      </c>
      <c r="B9459" t="inlineStr">
        <is>
          <t>Datum</t>
        </is>
      </c>
      <c r="C9459" t="inlineStr">
        <is>
          <t>Frage_ID</t>
        </is>
      </c>
      <c r="D9459" t="inlineStr">
        <is>
          <t>Frage_Text</t>
        </is>
      </c>
      <c r="E9459" t="inlineStr">
        <is>
          <t>Frage_Typ</t>
        </is>
      </c>
      <c r="F9459" t="inlineStr">
        <is>
          <t>Bereich_ID</t>
        </is>
      </c>
      <c r="G9459" t="inlineStr">
        <is>
          <t>Bereich</t>
        </is>
      </c>
      <c r="H9459" t="inlineStr">
        <is>
          <t>ID_gesamt</t>
        </is>
      </c>
      <c r="I9459" t="inlineStr">
        <is>
          <t>Sprache</t>
        </is>
      </c>
      <c r="J9459" t="inlineStr">
        <is>
          <t>Duplikat</t>
        </is>
      </c>
      <c r="K9459" t="inlineStr">
        <is>
          <t>Frage_Hash</t>
        </is>
      </c>
      <c r="L9459" t="inlineStr">
        <is>
          <t>Duplikat_Gruppe</t>
        </is>
      </c>
      <c r="M9459" t="inlineStr">
        <is>
          <t>Cluster_Duplikate</t>
        </is>
      </c>
      <c r="N9459" t="inlineStr">
        <is>
          <t>Cluster_Final</t>
        </is>
      </c>
    </row>
    <row r="9460">
      <c r="A9460" t="n">
        <v>105</v>
      </c>
      <c r="B9460" t="n">
        <v>2016</v>
      </c>
      <c r="C9460" t="n">
        <v>1641</v>
      </c>
      <c r="D9460" t="inlineStr">
        <is>
          <t>Soll im Kanton Thurgau nur noch eine statt zwei Fremdsprachen auf Primarstufe unterrichtet werden?</t>
        </is>
      </c>
      <c r="E9460" t="inlineStr">
        <is>
          <t>Standard-4</t>
        </is>
      </c>
      <c r="F9460" t="n">
        <v>2</v>
      </c>
      <c r="G9460" t="inlineStr">
        <is>
          <t>Bildung</t>
        </is>
      </c>
      <c r="H9460" t="inlineStr">
        <is>
          <t>Q05079</t>
        </is>
      </c>
      <c r="I9460" t="inlineStr">
        <is>
          <t>de</t>
        </is>
      </c>
      <c r="J9460" t="b">
        <v>1</v>
      </c>
      <c r="K9460" t="inlineStr">
        <is>
          <t>5b9005be7e52338febd957013ad4e340</t>
        </is>
      </c>
      <c r="L9460" t="inlineStr">
        <is>
          <t>5b9005be7e52338febd957013ad4e340</t>
        </is>
      </c>
      <c r="M9460" t="n">
        <v>913</v>
      </c>
      <c r="N9460" t="n">
        <v>913</v>
      </c>
    </row>
    <row r="9461">
      <c r="A9461" t="n">
        <v>105</v>
      </c>
      <c r="B9461" t="n">
        <v>2016</v>
      </c>
      <c r="C9461" t="n">
        <v>1641</v>
      </c>
      <c r="D9461" t="inlineStr">
        <is>
          <t>Soll im Kanton Thurgau nur noch eine statt zwei Fremdsprachen auf Primarstufe unterrichtet werden?</t>
        </is>
      </c>
      <c r="E9461" t="inlineStr">
        <is>
          <t>Standard-4</t>
        </is>
      </c>
      <c r="F9461" t="n">
        <v>2</v>
      </c>
      <c r="G9461" t="inlineStr">
        <is>
          <t>Bildung</t>
        </is>
      </c>
      <c r="H9461" t="inlineStr">
        <is>
          <t>Q08218</t>
        </is>
      </c>
      <c r="I9461" t="inlineStr">
        <is>
          <t>de</t>
        </is>
      </c>
      <c r="J9461" t="b">
        <v>1</v>
      </c>
      <c r="K9461" t="inlineStr">
        <is>
          <t>5b9005be7e52338febd957013ad4e340</t>
        </is>
      </c>
      <c r="L9461" t="inlineStr">
        <is>
          <t>5b9005be7e52338febd957013ad4e340</t>
        </is>
      </c>
      <c r="M9461" t="n">
        <v>913</v>
      </c>
      <c r="N9461" t="n">
        <v>913</v>
      </c>
    </row>
    <row r="9463">
      <c r="A9463" s="1">
        <f>== Cluster 912 – 2 Fragen – alle Fragen identisch ===</f>
        <v/>
      </c>
      <c r="B9463" s="1" t="n"/>
      <c r="C9463" s="1" t="n"/>
      <c r="D9463" s="1" t="n"/>
      <c r="E9463" s="1" t="n"/>
      <c r="F9463" s="1" t="n"/>
      <c r="G9463" s="1" t="n"/>
      <c r="H9463" s="1" t="n"/>
      <c r="I9463" s="1" t="n"/>
      <c r="J9463" s="1" t="n"/>
      <c r="K9463" s="1" t="n"/>
      <c r="L9463" s="1" t="n"/>
      <c r="M9463" s="1" t="n"/>
      <c r="N9463" s="1" t="n"/>
    </row>
    <row r="9464">
      <c r="A9464" t="inlineStr">
        <is>
          <t>ID_Wahl</t>
        </is>
      </c>
      <c r="B9464" t="inlineStr">
        <is>
          <t>Datum</t>
        </is>
      </c>
      <c r="C9464" t="inlineStr">
        <is>
          <t>Frage_ID</t>
        </is>
      </c>
      <c r="D9464" t="inlineStr">
        <is>
          <t>Frage_Text</t>
        </is>
      </c>
      <c r="E9464" t="inlineStr">
        <is>
          <t>Frage_Typ</t>
        </is>
      </c>
      <c r="F9464" t="inlineStr">
        <is>
          <t>Bereich_ID</t>
        </is>
      </c>
      <c r="G9464" t="inlineStr">
        <is>
          <t>Bereich</t>
        </is>
      </c>
      <c r="H9464" t="inlineStr">
        <is>
          <t>ID_gesamt</t>
        </is>
      </c>
      <c r="I9464" t="inlineStr">
        <is>
          <t>Sprache</t>
        </is>
      </c>
      <c r="J9464" t="inlineStr">
        <is>
          <t>Duplikat</t>
        </is>
      </c>
      <c r="K9464" t="inlineStr">
        <is>
          <t>Frage_Hash</t>
        </is>
      </c>
      <c r="L9464" t="inlineStr">
        <is>
          <t>Duplikat_Gruppe</t>
        </is>
      </c>
      <c r="M9464" t="inlineStr">
        <is>
          <t>Cluster_Duplikate</t>
        </is>
      </c>
      <c r="N9464" t="inlineStr">
        <is>
          <t>Cluster_Final</t>
        </is>
      </c>
    </row>
    <row r="9465">
      <c r="A9465" t="n">
        <v>105</v>
      </c>
      <c r="B9465" t="n">
        <v>2016</v>
      </c>
      <c r="C9465" t="n">
        <v>1642</v>
      </c>
      <c r="D9465" t="inlineStr">
        <is>
          <t>Eine kantonale Volksinitiative fordert, dass auf die Einführung des Lehrplans 21 verzichtet wird ("Ja zu einer guten Thurgauer Volksschule"). Befürworten Sie diese Volksinitiative?</t>
        </is>
      </c>
      <c r="E9465" t="inlineStr">
        <is>
          <t>Standard-4</t>
        </is>
      </c>
      <c r="F9465" t="n">
        <v>2</v>
      </c>
      <c r="G9465" t="inlineStr">
        <is>
          <t>Bildung</t>
        </is>
      </c>
      <c r="H9465" t="inlineStr">
        <is>
          <t>Q05077</t>
        </is>
      </c>
      <c r="I9465" t="inlineStr">
        <is>
          <t>de</t>
        </is>
      </c>
      <c r="J9465" t="b">
        <v>1</v>
      </c>
      <c r="K9465" t="inlineStr">
        <is>
          <t>4a0a3e6bd94b5606ddcbb5f97e1b1c18</t>
        </is>
      </c>
      <c r="L9465" t="inlineStr">
        <is>
          <t>4a0a3e6bd94b5606ddcbb5f97e1b1c18</t>
        </is>
      </c>
      <c r="M9465" t="n">
        <v>912</v>
      </c>
      <c r="N9465" t="n">
        <v>912</v>
      </c>
    </row>
    <row r="9466">
      <c r="A9466" t="n">
        <v>105</v>
      </c>
      <c r="B9466" t="n">
        <v>2016</v>
      </c>
      <c r="C9466" t="n">
        <v>1642</v>
      </c>
      <c r="D9466" t="inlineStr">
        <is>
          <t>Eine kantonale Volksinitiative fordert, dass auf die Einführung des Lehrplans 21 verzichtet wird ("Ja zu einer guten Thurgauer Volksschule"). Befürworten Sie diese Volksinitiative?</t>
        </is>
      </c>
      <c r="E9466" t="inlineStr">
        <is>
          <t>Standard-4</t>
        </is>
      </c>
      <c r="F9466" t="n">
        <v>2</v>
      </c>
      <c r="G9466" t="inlineStr">
        <is>
          <t>Bildung</t>
        </is>
      </c>
      <c r="H9466" t="inlineStr">
        <is>
          <t>Q08216</t>
        </is>
      </c>
      <c r="I9466" t="inlineStr">
        <is>
          <t>de</t>
        </is>
      </c>
      <c r="J9466" t="b">
        <v>1</v>
      </c>
      <c r="K9466" t="inlineStr">
        <is>
          <t>4a0a3e6bd94b5606ddcbb5f97e1b1c18</t>
        </is>
      </c>
      <c r="L9466" t="inlineStr">
        <is>
          <t>4a0a3e6bd94b5606ddcbb5f97e1b1c18</t>
        </is>
      </c>
      <c r="M9466" t="n">
        <v>912</v>
      </c>
      <c r="N9466" t="n">
        <v>912</v>
      </c>
    </row>
    <row r="9468">
      <c r="A9468" s="1">
        <f>== Cluster 911 – 2 Fragen – alle Fragen identisch ===</f>
        <v/>
      </c>
      <c r="B9468" s="1" t="n"/>
      <c r="C9468" s="1" t="n"/>
      <c r="D9468" s="1" t="n"/>
      <c r="E9468" s="1" t="n"/>
      <c r="F9468" s="1" t="n"/>
      <c r="G9468" s="1" t="n"/>
      <c r="H9468" s="1" t="n"/>
      <c r="I9468" s="1" t="n"/>
      <c r="J9468" s="1" t="n"/>
      <c r="K9468" s="1" t="n"/>
      <c r="L9468" s="1" t="n"/>
      <c r="M9468" s="1" t="n"/>
      <c r="N9468" s="1" t="n"/>
    </row>
    <row r="9469">
      <c r="A9469" t="inlineStr">
        <is>
          <t>ID_Wahl</t>
        </is>
      </c>
      <c r="B9469" t="inlineStr">
        <is>
          <t>Datum</t>
        </is>
      </c>
      <c r="C9469" t="inlineStr">
        <is>
          <t>Frage_ID</t>
        </is>
      </c>
      <c r="D9469" t="inlineStr">
        <is>
          <t>Frage_Text</t>
        </is>
      </c>
      <c r="E9469" t="inlineStr">
        <is>
          <t>Frage_Typ</t>
        </is>
      </c>
      <c r="F9469" t="inlineStr">
        <is>
          <t>Bereich_ID</t>
        </is>
      </c>
      <c r="G9469" t="inlineStr">
        <is>
          <t>Bereich</t>
        </is>
      </c>
      <c r="H9469" t="inlineStr">
        <is>
          <t>ID_gesamt</t>
        </is>
      </c>
      <c r="I9469" t="inlineStr">
        <is>
          <t>Sprache</t>
        </is>
      </c>
      <c r="J9469" t="inlineStr">
        <is>
          <t>Duplikat</t>
        </is>
      </c>
      <c r="K9469" t="inlineStr">
        <is>
          <t>Frage_Hash</t>
        </is>
      </c>
      <c r="L9469" t="inlineStr">
        <is>
          <t>Duplikat_Gruppe</t>
        </is>
      </c>
      <c r="M9469" t="inlineStr">
        <is>
          <t>Cluster_Duplikate</t>
        </is>
      </c>
      <c r="N9469" t="inlineStr">
        <is>
          <t>Cluster_Final</t>
        </is>
      </c>
    </row>
    <row r="9470">
      <c r="A9470" t="n">
        <v>100</v>
      </c>
      <c r="B9470" t="n">
        <v>2016</v>
      </c>
      <c r="C9470" t="n">
        <v>1615</v>
      </c>
      <c r="D9470" t="inlineStr">
        <is>
          <t>Sollen die Kontrollen von Lohn- und Arbeitsbedingungen im Kanton St.Gallen verstärkt werden?</t>
        </is>
      </c>
      <c r="E9470" t="inlineStr">
        <is>
          <t>Standard-4</t>
        </is>
      </c>
      <c r="F9470" t="n">
        <v>15</v>
      </c>
      <c r="G9470" t="inlineStr">
        <is>
          <t>Wirtschaft &amp; Arbeit</t>
        </is>
      </c>
      <c r="H9470" t="inlineStr">
        <is>
          <t>Q05072</t>
        </is>
      </c>
      <c r="I9470" t="inlineStr">
        <is>
          <t>de</t>
        </is>
      </c>
      <c r="J9470" t="b">
        <v>1</v>
      </c>
      <c r="K9470" t="inlineStr">
        <is>
          <t>534061f00e78fe36e05a71cf64dd522d</t>
        </is>
      </c>
      <c r="L9470" t="inlineStr">
        <is>
          <t>534061f00e78fe36e05a71cf64dd522d</t>
        </is>
      </c>
      <c r="M9470" t="n">
        <v>911</v>
      </c>
      <c r="N9470" t="n">
        <v>911</v>
      </c>
    </row>
    <row r="9471">
      <c r="A9471" t="n">
        <v>100</v>
      </c>
      <c r="B9471" t="n">
        <v>2016</v>
      </c>
      <c r="C9471" t="n">
        <v>1615</v>
      </c>
      <c r="D9471" t="inlineStr">
        <is>
          <t>Sollen die Kontrollen von Lohn- und Arbeitsbedingungen im Kanton St.Gallen verstärkt werden?</t>
        </is>
      </c>
      <c r="E9471" t="inlineStr">
        <is>
          <t>Standard-4</t>
        </is>
      </c>
      <c r="F9471" t="n">
        <v>15</v>
      </c>
      <c r="G9471" t="inlineStr">
        <is>
          <t>Wirtschaft &amp; Arbeit</t>
        </is>
      </c>
      <c r="H9471" t="inlineStr">
        <is>
          <t>Q07843</t>
        </is>
      </c>
      <c r="I9471" t="inlineStr">
        <is>
          <t>de</t>
        </is>
      </c>
      <c r="J9471" t="b">
        <v>1</v>
      </c>
      <c r="K9471" t="inlineStr">
        <is>
          <t>534061f00e78fe36e05a71cf64dd522d</t>
        </is>
      </c>
      <c r="L9471" t="inlineStr">
        <is>
          <t>534061f00e78fe36e05a71cf64dd522d</t>
        </is>
      </c>
      <c r="M9471" t="n">
        <v>911</v>
      </c>
      <c r="N9471" t="n">
        <v>911</v>
      </c>
    </row>
    <row r="9473">
      <c r="A9473" s="1">
        <f>== Cluster 909 – 2 Fragen – alle Fragen identisch ===</f>
        <v/>
      </c>
      <c r="B9473" s="1" t="n"/>
      <c r="C9473" s="1" t="n"/>
      <c r="D9473" s="1" t="n"/>
      <c r="E9473" s="1" t="n"/>
      <c r="F9473" s="1" t="n"/>
      <c r="G9473" s="1" t="n"/>
      <c r="H9473" s="1" t="n"/>
      <c r="I9473" s="1" t="n"/>
      <c r="J9473" s="1" t="n"/>
      <c r="K9473" s="1" t="n"/>
      <c r="L9473" s="1" t="n"/>
      <c r="M9473" s="1" t="n"/>
      <c r="N9473" s="1" t="n"/>
    </row>
    <row r="9474">
      <c r="A9474" t="inlineStr">
        <is>
          <t>ID_Wahl</t>
        </is>
      </c>
      <c r="B9474" t="inlineStr">
        <is>
          <t>Datum</t>
        </is>
      </c>
      <c r="C9474" t="inlineStr">
        <is>
          <t>Frage_ID</t>
        </is>
      </c>
      <c r="D9474" t="inlineStr">
        <is>
          <t>Frage_Text</t>
        </is>
      </c>
      <c r="E9474" t="inlineStr">
        <is>
          <t>Frage_Typ</t>
        </is>
      </c>
      <c r="F9474" t="inlineStr">
        <is>
          <t>Bereich_ID</t>
        </is>
      </c>
      <c r="G9474" t="inlineStr">
        <is>
          <t>Bereich</t>
        </is>
      </c>
      <c r="H9474" t="inlineStr">
        <is>
          <t>ID_gesamt</t>
        </is>
      </c>
      <c r="I9474" t="inlineStr">
        <is>
          <t>Sprache</t>
        </is>
      </c>
      <c r="J9474" t="inlineStr">
        <is>
          <t>Duplikat</t>
        </is>
      </c>
      <c r="K9474" t="inlineStr">
        <is>
          <t>Frage_Hash</t>
        </is>
      </c>
      <c r="L9474" t="inlineStr">
        <is>
          <t>Duplikat_Gruppe</t>
        </is>
      </c>
      <c r="M9474" t="inlineStr">
        <is>
          <t>Cluster_Duplikate</t>
        </is>
      </c>
      <c r="N9474" t="inlineStr">
        <is>
          <t>Cluster_Final</t>
        </is>
      </c>
    </row>
    <row r="9475">
      <c r="A9475" t="n">
        <v>100</v>
      </c>
      <c r="B9475" t="n">
        <v>2016</v>
      </c>
      <c r="C9475" t="n">
        <v>1627</v>
      </c>
      <c r="D9475" t="inlineStr">
        <is>
          <t>Befürworten Sie einen Ausbau des öffentlichen Verkehrs in Randregionen des Kantons St.Gallen?</t>
        </is>
      </c>
      <c r="E9475" t="inlineStr">
        <is>
          <t>Standard-4</t>
        </is>
      </c>
      <c r="F9475" t="n">
        <v>14</v>
      </c>
      <c r="G9475" t="inlineStr">
        <is>
          <t>Verkehr</t>
        </is>
      </c>
      <c r="H9475" t="inlineStr">
        <is>
          <t>Q05070</t>
        </is>
      </c>
      <c r="I9475" t="inlineStr">
        <is>
          <t>de</t>
        </is>
      </c>
      <c r="J9475" t="b">
        <v>1</v>
      </c>
      <c r="K9475" t="inlineStr">
        <is>
          <t>437ce1f17b241a694b7f7e9786c83f24</t>
        </is>
      </c>
      <c r="L9475" t="inlineStr">
        <is>
          <t>437ce1f17b241a694b7f7e9786c83f24</t>
        </is>
      </c>
      <c r="M9475" t="n">
        <v>909</v>
      </c>
      <c r="N9475" t="n">
        <v>909</v>
      </c>
    </row>
    <row r="9476">
      <c r="A9476" t="n">
        <v>100</v>
      </c>
      <c r="B9476" t="n">
        <v>2016</v>
      </c>
      <c r="C9476" t="n">
        <v>1627</v>
      </c>
      <c r="D9476" t="inlineStr">
        <is>
          <t>Befürworten Sie einen Ausbau des öffentlichen Verkehrs in Randregionen des Kantons St.Gallen?</t>
        </is>
      </c>
      <c r="E9476" t="inlineStr">
        <is>
          <t>Standard-4</t>
        </is>
      </c>
      <c r="F9476" t="n">
        <v>14</v>
      </c>
      <c r="G9476" t="inlineStr">
        <is>
          <t>Verkehr</t>
        </is>
      </c>
      <c r="H9476" t="inlineStr">
        <is>
          <t>Q07841</t>
        </is>
      </c>
      <c r="I9476" t="inlineStr">
        <is>
          <t>de</t>
        </is>
      </c>
      <c r="J9476" t="b">
        <v>1</v>
      </c>
      <c r="K9476" t="inlineStr">
        <is>
          <t>437ce1f17b241a694b7f7e9786c83f24</t>
        </is>
      </c>
      <c r="L9476" t="inlineStr">
        <is>
          <t>437ce1f17b241a694b7f7e9786c83f24</t>
        </is>
      </c>
      <c r="M9476" t="n">
        <v>909</v>
      </c>
      <c r="N9476" t="n">
        <v>909</v>
      </c>
    </row>
    <row r="9478">
      <c r="A9478" s="1">
        <f>== Cluster 908 – 2 Fragen – alle Fragen identisch ===</f>
        <v/>
      </c>
      <c r="B9478" s="1" t="n"/>
      <c r="C9478" s="1" t="n"/>
      <c r="D9478" s="1" t="n"/>
      <c r="E9478" s="1" t="n"/>
      <c r="F9478" s="1" t="n"/>
      <c r="G9478" s="1" t="n"/>
      <c r="H9478" s="1" t="n"/>
      <c r="I9478" s="1" t="n"/>
      <c r="J9478" s="1" t="n"/>
      <c r="K9478" s="1" t="n"/>
      <c r="L9478" s="1" t="n"/>
      <c r="M9478" s="1" t="n"/>
      <c r="N9478" s="1" t="n"/>
    </row>
    <row r="9479">
      <c r="A9479" t="inlineStr">
        <is>
          <t>ID_Wahl</t>
        </is>
      </c>
      <c r="B9479" t="inlineStr">
        <is>
          <t>Datum</t>
        </is>
      </c>
      <c r="C9479" t="inlineStr">
        <is>
          <t>Frage_ID</t>
        </is>
      </c>
      <c r="D9479" t="inlineStr">
        <is>
          <t>Frage_Text</t>
        </is>
      </c>
      <c r="E9479" t="inlineStr">
        <is>
          <t>Frage_Typ</t>
        </is>
      </c>
      <c r="F9479" t="inlineStr">
        <is>
          <t>Bereich_ID</t>
        </is>
      </c>
      <c r="G9479" t="inlineStr">
        <is>
          <t>Bereich</t>
        </is>
      </c>
      <c r="H9479" t="inlineStr">
        <is>
          <t>ID_gesamt</t>
        </is>
      </c>
      <c r="I9479" t="inlineStr">
        <is>
          <t>Sprache</t>
        </is>
      </c>
      <c r="J9479" t="inlineStr">
        <is>
          <t>Duplikat</t>
        </is>
      </c>
      <c r="K9479" t="inlineStr">
        <is>
          <t>Frage_Hash</t>
        </is>
      </c>
      <c r="L9479" t="inlineStr">
        <is>
          <t>Duplikat_Gruppe</t>
        </is>
      </c>
      <c r="M9479" t="inlineStr">
        <is>
          <t>Cluster_Duplikate</t>
        </is>
      </c>
      <c r="N9479" t="inlineStr">
        <is>
          <t>Cluster_Final</t>
        </is>
      </c>
    </row>
    <row r="9480">
      <c r="A9480" t="n">
        <v>100</v>
      </c>
      <c r="B9480" t="n">
        <v>2016</v>
      </c>
      <c r="C9480" t="n">
        <v>1626</v>
      </c>
      <c r="D9480" t="inlineStr">
        <is>
          <t>Würden Sie es begrüssen, wenn in Wohn- und Schulquartieren im Kanton St. Gallen vermehrt Tempo 30-Zonen und Tempo 20-Zonen (Begegnungszonen) eingeführt würden?</t>
        </is>
      </c>
      <c r="E9480" t="inlineStr">
        <is>
          <t>Standard-4</t>
        </is>
      </c>
      <c r="F9480" t="n">
        <v>14</v>
      </c>
      <c r="G9480" t="inlineStr">
        <is>
          <t>Verkehr</t>
        </is>
      </c>
      <c r="H9480" t="inlineStr">
        <is>
          <t>Q05069</t>
        </is>
      </c>
      <c r="I9480" t="inlineStr">
        <is>
          <t>de</t>
        </is>
      </c>
      <c r="J9480" t="b">
        <v>1</v>
      </c>
      <c r="K9480" t="inlineStr">
        <is>
          <t>c013c2a14cb780a44b8e70a95c0d36d3</t>
        </is>
      </c>
      <c r="L9480" t="inlineStr">
        <is>
          <t>c013c2a14cb780a44b8e70a95c0d36d3</t>
        </is>
      </c>
      <c r="M9480" t="n">
        <v>908</v>
      </c>
      <c r="N9480" t="n">
        <v>908</v>
      </c>
    </row>
    <row r="9481">
      <c r="A9481" t="n">
        <v>100</v>
      </c>
      <c r="B9481" t="n">
        <v>2016</v>
      </c>
      <c r="C9481" t="n">
        <v>1626</v>
      </c>
      <c r="D9481" t="inlineStr">
        <is>
          <t>Würden Sie es begrüssen, wenn in Wohn- und Schulquartieren im Kanton St. Gallen vermehrt Tempo 30-Zonen und Tempo 20-Zonen (Begegnungszonen) eingeführt würden?</t>
        </is>
      </c>
      <c r="E9481" t="inlineStr">
        <is>
          <t>Standard-4</t>
        </is>
      </c>
      <c r="F9481" t="n">
        <v>14</v>
      </c>
      <c r="G9481" t="inlineStr">
        <is>
          <t>Verkehr</t>
        </is>
      </c>
      <c r="H9481" t="inlineStr">
        <is>
          <t>Q07839</t>
        </is>
      </c>
      <c r="I9481" t="inlineStr">
        <is>
          <t>de</t>
        </is>
      </c>
      <c r="J9481" t="b">
        <v>1</v>
      </c>
      <c r="K9481" t="inlineStr">
        <is>
          <t>c013c2a14cb780a44b8e70a95c0d36d3</t>
        </is>
      </c>
      <c r="L9481" t="inlineStr">
        <is>
          <t>c013c2a14cb780a44b8e70a95c0d36d3</t>
        </is>
      </c>
      <c r="M9481" t="n">
        <v>908</v>
      </c>
      <c r="N9481" t="n">
        <v>908</v>
      </c>
    </row>
    <row r="9483">
      <c r="A9483" s="1">
        <f>== Cluster 907 – 2 Fragen – alle Fragen identisch ===</f>
        <v/>
      </c>
      <c r="B9483" s="1" t="n"/>
      <c r="C9483" s="1" t="n"/>
      <c r="D9483" s="1" t="n"/>
      <c r="E9483" s="1" t="n"/>
      <c r="F9483" s="1" t="n"/>
      <c r="G9483" s="1" t="n"/>
      <c r="H9483" s="1" t="n"/>
      <c r="I9483" s="1" t="n"/>
      <c r="J9483" s="1" t="n"/>
      <c r="K9483" s="1" t="n"/>
      <c r="L9483" s="1" t="n"/>
      <c r="M9483" s="1" t="n"/>
      <c r="N9483" s="1" t="n"/>
    </row>
    <row r="9484">
      <c r="A9484" t="inlineStr">
        <is>
          <t>ID_Wahl</t>
        </is>
      </c>
      <c r="B9484" t="inlineStr">
        <is>
          <t>Datum</t>
        </is>
      </c>
      <c r="C9484" t="inlineStr">
        <is>
          <t>Frage_ID</t>
        </is>
      </c>
      <c r="D9484" t="inlineStr">
        <is>
          <t>Frage_Text</t>
        </is>
      </c>
      <c r="E9484" t="inlineStr">
        <is>
          <t>Frage_Typ</t>
        </is>
      </c>
      <c r="F9484" t="inlineStr">
        <is>
          <t>Bereich_ID</t>
        </is>
      </c>
      <c r="G9484" t="inlineStr">
        <is>
          <t>Bereich</t>
        </is>
      </c>
      <c r="H9484" t="inlineStr">
        <is>
          <t>ID_gesamt</t>
        </is>
      </c>
      <c r="I9484" t="inlineStr">
        <is>
          <t>Sprache</t>
        </is>
      </c>
      <c r="J9484" t="inlineStr">
        <is>
          <t>Duplikat</t>
        </is>
      </c>
      <c r="K9484" t="inlineStr">
        <is>
          <t>Frage_Hash</t>
        </is>
      </c>
      <c r="L9484" t="inlineStr">
        <is>
          <t>Duplikat_Gruppe</t>
        </is>
      </c>
      <c r="M9484" t="inlineStr">
        <is>
          <t>Cluster_Duplikate</t>
        </is>
      </c>
      <c r="N9484" t="inlineStr">
        <is>
          <t>Cluster_Final</t>
        </is>
      </c>
    </row>
    <row r="9485">
      <c r="A9485" t="n">
        <v>100</v>
      </c>
      <c r="B9485" t="n">
        <v>2016</v>
      </c>
      <c r="C9485" t="n">
        <v>1624</v>
      </c>
      <c r="D9485" t="inlineStr">
        <is>
          <t>Befürworten Sie eine deutliche Reduktion der Bauzonen im Kanton St.Gallen als Massnahme für den Kulturlandschutz?</t>
        </is>
      </c>
      <c r="E9485" t="inlineStr">
        <is>
          <t>Standard-4</t>
        </is>
      </c>
      <c r="F9485" t="n">
        <v>13</v>
      </c>
      <c r="G9485" t="inlineStr">
        <is>
          <t>Umweltschutz &amp; Landwirtschaft</t>
        </is>
      </c>
      <c r="H9485" t="inlineStr">
        <is>
          <t>Q05065</t>
        </is>
      </c>
      <c r="I9485" t="inlineStr">
        <is>
          <t>de</t>
        </is>
      </c>
      <c r="J9485" t="b">
        <v>1</v>
      </c>
      <c r="K9485" t="inlineStr">
        <is>
          <t>c763870ab7cc3998238ffcaa02919cfb</t>
        </is>
      </c>
      <c r="L9485" t="inlineStr">
        <is>
          <t>c763870ab7cc3998238ffcaa02919cfb</t>
        </is>
      </c>
      <c r="M9485" t="n">
        <v>907</v>
      </c>
      <c r="N9485" t="n">
        <v>907</v>
      </c>
    </row>
    <row r="9486">
      <c r="A9486" t="n">
        <v>100</v>
      </c>
      <c r="B9486" t="n">
        <v>2016</v>
      </c>
      <c r="C9486" t="n">
        <v>1624</v>
      </c>
      <c r="D9486" t="inlineStr">
        <is>
          <t>Befürworten Sie eine deutliche Reduktion der Bauzonen im Kanton St.Gallen als Massnahme für den Kulturlandschutz?</t>
        </is>
      </c>
      <c r="E9486" t="inlineStr">
        <is>
          <t>Standard-4</t>
        </is>
      </c>
      <c r="F9486" t="n">
        <v>13</v>
      </c>
      <c r="G9486" t="inlineStr">
        <is>
          <t>Umweltschutz &amp; Landwirtschaft</t>
        </is>
      </c>
      <c r="H9486" t="inlineStr">
        <is>
          <t>Q07835</t>
        </is>
      </c>
      <c r="I9486" t="inlineStr">
        <is>
          <t>de</t>
        </is>
      </c>
      <c r="J9486" t="b">
        <v>1</v>
      </c>
      <c r="K9486" t="inlineStr">
        <is>
          <t>c763870ab7cc3998238ffcaa02919cfb</t>
        </is>
      </c>
      <c r="L9486" t="inlineStr">
        <is>
          <t>c763870ab7cc3998238ffcaa02919cfb</t>
        </is>
      </c>
      <c r="M9486" t="n">
        <v>907</v>
      </c>
      <c r="N9486" t="n">
        <v>907</v>
      </c>
    </row>
    <row r="9488">
      <c r="A9488" s="1">
        <f>== Cluster 940 – 2 Fragen – alle Fragen identisch ===</f>
        <v/>
      </c>
      <c r="B9488" s="1" t="n"/>
      <c r="C9488" s="1" t="n"/>
      <c r="D9488" s="1" t="n"/>
      <c r="E9488" s="1" t="n"/>
      <c r="F9488" s="1" t="n"/>
      <c r="G9488" s="1" t="n"/>
      <c r="H9488" s="1" t="n"/>
      <c r="I9488" s="1" t="n"/>
      <c r="J9488" s="1" t="n"/>
      <c r="K9488" s="1" t="n"/>
      <c r="L9488" s="1" t="n"/>
      <c r="M9488" s="1" t="n"/>
      <c r="N9488" s="1" t="n"/>
    </row>
    <row r="9489">
      <c r="A9489" t="inlineStr">
        <is>
          <t>ID_Wahl</t>
        </is>
      </c>
      <c r="B9489" t="inlineStr">
        <is>
          <t>Datum</t>
        </is>
      </c>
      <c r="C9489" t="inlineStr">
        <is>
          <t>Frage_ID</t>
        </is>
      </c>
      <c r="D9489" t="inlineStr">
        <is>
          <t>Frage_Text</t>
        </is>
      </c>
      <c r="E9489" t="inlineStr">
        <is>
          <t>Frage_Typ</t>
        </is>
      </c>
      <c r="F9489" t="inlineStr">
        <is>
          <t>Bereich_ID</t>
        </is>
      </c>
      <c r="G9489" t="inlineStr">
        <is>
          <t>Bereich</t>
        </is>
      </c>
      <c r="H9489" t="inlineStr">
        <is>
          <t>ID_gesamt</t>
        </is>
      </c>
      <c r="I9489" t="inlineStr">
        <is>
          <t>Sprache</t>
        </is>
      </c>
      <c r="J9489" t="inlineStr">
        <is>
          <t>Duplikat</t>
        </is>
      </c>
      <c r="K9489" t="inlineStr">
        <is>
          <t>Frage_Hash</t>
        </is>
      </c>
      <c r="L9489" t="inlineStr">
        <is>
          <t>Duplikat_Gruppe</t>
        </is>
      </c>
      <c r="M9489" t="inlineStr">
        <is>
          <t>Cluster_Duplikate</t>
        </is>
      </c>
      <c r="N9489" t="inlineStr">
        <is>
          <t>Cluster_Final</t>
        </is>
      </c>
    </row>
    <row r="9490">
      <c r="A9490" t="n">
        <v>102</v>
      </c>
      <c r="B9490" t="n">
        <v>2016</v>
      </c>
      <c r="C9490" t="n">
        <v>1568</v>
      </c>
      <c r="D9490" t="inlineStr">
        <is>
          <t>Soll sich der Kanton Uri beim Bund für eine Verschärfung der Asylpraxis einsetzen?</t>
        </is>
      </c>
      <c r="E9490" t="inlineStr">
        <is>
          <t>Standard-4</t>
        </is>
      </c>
      <c r="F9490" t="n">
        <v>9</v>
      </c>
      <c r="G9490" t="inlineStr">
        <is>
          <t>Migration &amp; Integration</t>
        </is>
      </c>
      <c r="H9490" t="inlineStr">
        <is>
          <t>Q05133</t>
        </is>
      </c>
      <c r="I9490" t="inlineStr">
        <is>
          <t>de</t>
        </is>
      </c>
      <c r="J9490" t="b">
        <v>1</v>
      </c>
      <c r="K9490" t="inlineStr">
        <is>
          <t>d5d71967901ca3ab72036a89d17d6096</t>
        </is>
      </c>
      <c r="L9490" t="inlineStr">
        <is>
          <t>d5d71967901ca3ab72036a89d17d6096</t>
        </is>
      </c>
      <c r="M9490" t="n">
        <v>940</v>
      </c>
      <c r="N9490" t="n">
        <v>940</v>
      </c>
    </row>
    <row r="9491">
      <c r="A9491" t="n">
        <v>102</v>
      </c>
      <c r="B9491" t="n">
        <v>2016</v>
      </c>
      <c r="C9491" t="n">
        <v>1568</v>
      </c>
      <c r="D9491" t="inlineStr">
        <is>
          <t>Soll sich der Kanton Uri beim Bund für eine Verschärfung der Asylpraxis einsetzen?</t>
        </is>
      </c>
      <c r="E9491" t="inlineStr">
        <is>
          <t>Standard-4</t>
        </is>
      </c>
      <c r="F9491" t="n">
        <v>9</v>
      </c>
      <c r="G9491" t="inlineStr">
        <is>
          <t>Migration &amp; Integration</t>
        </is>
      </c>
      <c r="H9491" t="inlineStr">
        <is>
          <t>Q08478</t>
        </is>
      </c>
      <c r="I9491" t="inlineStr">
        <is>
          <t>de</t>
        </is>
      </c>
      <c r="J9491" t="b">
        <v>1</v>
      </c>
      <c r="K9491" t="inlineStr">
        <is>
          <t>d5d71967901ca3ab72036a89d17d6096</t>
        </is>
      </c>
      <c r="L9491" t="inlineStr">
        <is>
          <t>d5d71967901ca3ab72036a89d17d6096</t>
        </is>
      </c>
      <c r="M9491" t="n">
        <v>940</v>
      </c>
      <c r="N9491" t="n">
        <v>940</v>
      </c>
    </row>
    <row r="9493">
      <c r="A9493" s="1">
        <f>== Cluster 939 – 2 Fragen – alle Fragen identisch ===</f>
        <v/>
      </c>
      <c r="B9493" s="1" t="n"/>
      <c r="C9493" s="1" t="n"/>
      <c r="D9493" s="1" t="n"/>
      <c r="E9493" s="1" t="n"/>
      <c r="F9493" s="1" t="n"/>
      <c r="G9493" s="1" t="n"/>
      <c r="H9493" s="1" t="n"/>
      <c r="I9493" s="1" t="n"/>
      <c r="J9493" s="1" t="n"/>
      <c r="K9493" s="1" t="n"/>
      <c r="L9493" s="1" t="n"/>
      <c r="M9493" s="1" t="n"/>
      <c r="N9493" s="1" t="n"/>
    </row>
    <row r="9494">
      <c r="A9494" t="inlineStr">
        <is>
          <t>ID_Wahl</t>
        </is>
      </c>
      <c r="B9494" t="inlineStr">
        <is>
          <t>Datum</t>
        </is>
      </c>
      <c r="C9494" t="inlineStr">
        <is>
          <t>Frage_ID</t>
        </is>
      </c>
      <c r="D9494" t="inlineStr">
        <is>
          <t>Frage_Text</t>
        </is>
      </c>
      <c r="E9494" t="inlineStr">
        <is>
          <t>Frage_Typ</t>
        </is>
      </c>
      <c r="F9494" t="inlineStr">
        <is>
          <t>Bereich_ID</t>
        </is>
      </c>
      <c r="G9494" t="inlineStr">
        <is>
          <t>Bereich</t>
        </is>
      </c>
      <c r="H9494" t="inlineStr">
        <is>
          <t>ID_gesamt</t>
        </is>
      </c>
      <c r="I9494" t="inlineStr">
        <is>
          <t>Sprache</t>
        </is>
      </c>
      <c r="J9494" t="inlineStr">
        <is>
          <t>Duplikat</t>
        </is>
      </c>
      <c r="K9494" t="inlineStr">
        <is>
          <t>Frage_Hash</t>
        </is>
      </c>
      <c r="L9494" t="inlineStr">
        <is>
          <t>Duplikat_Gruppe</t>
        </is>
      </c>
      <c r="M9494" t="inlineStr">
        <is>
          <t>Cluster_Duplikate</t>
        </is>
      </c>
      <c r="N9494" t="inlineStr">
        <is>
          <t>Cluster_Final</t>
        </is>
      </c>
    </row>
    <row r="9495">
      <c r="A9495" t="n">
        <v>102</v>
      </c>
      <c r="B9495" t="n">
        <v>2016</v>
      </c>
      <c r="C9495" t="n">
        <v>1567</v>
      </c>
      <c r="D9495" t="inlineStr">
        <is>
          <t>Soll bei gut integrierten Ausländer/innen das ordentliche Einbürgerungsverfahren im Kanton Uri erleichtert werden?</t>
        </is>
      </c>
      <c r="E9495" t="inlineStr">
        <is>
          <t>Standard-4</t>
        </is>
      </c>
      <c r="F9495" t="n">
        <v>9</v>
      </c>
      <c r="G9495" t="inlineStr">
        <is>
          <t>Migration &amp; Integration</t>
        </is>
      </c>
      <c r="H9495" t="inlineStr">
        <is>
          <t>Q05132</t>
        </is>
      </c>
      <c r="I9495" t="inlineStr">
        <is>
          <t>de</t>
        </is>
      </c>
      <c r="J9495" t="b">
        <v>1</v>
      </c>
      <c r="K9495" t="inlineStr">
        <is>
          <t>95b5e37a0a82955fdf75ac5f0811f689</t>
        </is>
      </c>
      <c r="L9495" t="inlineStr">
        <is>
          <t>95b5e37a0a82955fdf75ac5f0811f689</t>
        </is>
      </c>
      <c r="M9495" t="n">
        <v>939</v>
      </c>
      <c r="N9495" t="n">
        <v>939</v>
      </c>
    </row>
    <row r="9496">
      <c r="A9496" t="n">
        <v>102</v>
      </c>
      <c r="B9496" t="n">
        <v>2016</v>
      </c>
      <c r="C9496" t="n">
        <v>1567</v>
      </c>
      <c r="D9496" t="inlineStr">
        <is>
          <t>Soll bei gut integrierten Ausländer/innen das ordentliche Einbürgerungsverfahren im Kanton Uri erleichtert werden?</t>
        </is>
      </c>
      <c r="E9496" t="inlineStr">
        <is>
          <t>Standard-4</t>
        </is>
      </c>
      <c r="F9496" t="n">
        <v>9</v>
      </c>
      <c r="G9496" t="inlineStr">
        <is>
          <t>Migration &amp; Integration</t>
        </is>
      </c>
      <c r="H9496" t="inlineStr">
        <is>
          <t>Q08477</t>
        </is>
      </c>
      <c r="I9496" t="inlineStr">
        <is>
          <t>de</t>
        </is>
      </c>
      <c r="J9496" t="b">
        <v>1</v>
      </c>
      <c r="K9496" t="inlineStr">
        <is>
          <t>95b5e37a0a82955fdf75ac5f0811f689</t>
        </is>
      </c>
      <c r="L9496" t="inlineStr">
        <is>
          <t>95b5e37a0a82955fdf75ac5f0811f689</t>
        </is>
      </c>
      <c r="M9496" t="n">
        <v>939</v>
      </c>
      <c r="N9496" t="n">
        <v>939</v>
      </c>
    </row>
    <row r="9498">
      <c r="A9498" s="1">
        <f>== Cluster 938 – 2 Fragen – alle Fragen identisch ===</f>
        <v/>
      </c>
      <c r="B9498" s="1" t="n"/>
      <c r="C9498" s="1" t="n"/>
      <c r="D9498" s="1" t="n"/>
      <c r="E9498" s="1" t="n"/>
      <c r="F9498" s="1" t="n"/>
      <c r="G9498" s="1" t="n"/>
      <c r="H9498" s="1" t="n"/>
      <c r="I9498" s="1" t="n"/>
      <c r="J9498" s="1" t="n"/>
      <c r="K9498" s="1" t="n"/>
      <c r="L9498" s="1" t="n"/>
      <c r="M9498" s="1" t="n"/>
      <c r="N9498" s="1" t="n"/>
    </row>
    <row r="9499">
      <c r="A9499" t="inlineStr">
        <is>
          <t>ID_Wahl</t>
        </is>
      </c>
      <c r="B9499" t="inlineStr">
        <is>
          <t>Datum</t>
        </is>
      </c>
      <c r="C9499" t="inlineStr">
        <is>
          <t>Frage_ID</t>
        </is>
      </c>
      <c r="D9499" t="inlineStr">
        <is>
          <t>Frage_Text</t>
        </is>
      </c>
      <c r="E9499" t="inlineStr">
        <is>
          <t>Frage_Typ</t>
        </is>
      </c>
      <c r="F9499" t="inlineStr">
        <is>
          <t>Bereich_ID</t>
        </is>
      </c>
      <c r="G9499" t="inlineStr">
        <is>
          <t>Bereich</t>
        </is>
      </c>
      <c r="H9499" t="inlineStr">
        <is>
          <t>ID_gesamt</t>
        </is>
      </c>
      <c r="I9499" t="inlineStr">
        <is>
          <t>Sprache</t>
        </is>
      </c>
      <c r="J9499" t="inlineStr">
        <is>
          <t>Duplikat</t>
        </is>
      </c>
      <c r="K9499" t="inlineStr">
        <is>
          <t>Frage_Hash</t>
        </is>
      </c>
      <c r="L9499" t="inlineStr">
        <is>
          <t>Duplikat_Gruppe</t>
        </is>
      </c>
      <c r="M9499" t="inlineStr">
        <is>
          <t>Cluster_Duplikate</t>
        </is>
      </c>
      <c r="N9499" t="inlineStr">
        <is>
          <t>Cluster_Final</t>
        </is>
      </c>
    </row>
    <row r="9500">
      <c r="A9500" t="n">
        <v>102</v>
      </c>
      <c r="B9500" t="n">
        <v>2016</v>
      </c>
      <c r="C9500" t="n">
        <v>1565</v>
      </c>
      <c r="D9500" t="inlineStr">
        <is>
          <t>Würden Sie es befürworten, wenn im Kanton Uri für Ausländer/innen, die seit mindestens 10 Jahren in der Schweiz leben, das aktive und passive Stimm- und Wahlrecht auf Gemeindeebene eingeführt würde?</t>
        </is>
      </c>
      <c r="E9500" t="inlineStr">
        <is>
          <t>Standard-4</t>
        </is>
      </c>
      <c r="F9500" t="n">
        <v>9</v>
      </c>
      <c r="G9500" t="inlineStr">
        <is>
          <t>Migration &amp; Integration</t>
        </is>
      </c>
      <c r="H9500" t="inlineStr">
        <is>
          <t>Q05130</t>
        </is>
      </c>
      <c r="I9500" t="inlineStr">
        <is>
          <t>de</t>
        </is>
      </c>
      <c r="J9500" t="b">
        <v>1</v>
      </c>
      <c r="K9500" t="inlineStr">
        <is>
          <t>af918bdfbbff7a03589d42a87a15a624</t>
        </is>
      </c>
      <c r="L9500" t="inlineStr">
        <is>
          <t>af918bdfbbff7a03589d42a87a15a624</t>
        </is>
      </c>
      <c r="M9500" t="n">
        <v>938</v>
      </c>
      <c r="N9500" t="n">
        <v>938</v>
      </c>
    </row>
    <row r="9501">
      <c r="A9501" t="n">
        <v>102</v>
      </c>
      <c r="B9501" t="n">
        <v>2016</v>
      </c>
      <c r="C9501" t="n">
        <v>1565</v>
      </c>
      <c r="D9501" t="inlineStr">
        <is>
          <t>Würden Sie es befürworten, wenn im Kanton Uri für Ausländer/innen, die seit mindestens 10 Jahren in der Schweiz leben, das aktive und passive Stimm- und Wahlrecht auf Gemeindeebene eingeführt würde?</t>
        </is>
      </c>
      <c r="E9501" t="inlineStr">
        <is>
          <t>Standard-4</t>
        </is>
      </c>
      <c r="F9501" t="n">
        <v>9</v>
      </c>
      <c r="G9501" t="inlineStr">
        <is>
          <t>Migration &amp; Integration</t>
        </is>
      </c>
      <c r="H9501" t="inlineStr">
        <is>
          <t>Q08475</t>
        </is>
      </c>
      <c r="I9501" t="inlineStr">
        <is>
          <t>de</t>
        </is>
      </c>
      <c r="J9501" t="b">
        <v>1</v>
      </c>
      <c r="K9501" t="inlineStr">
        <is>
          <t>af918bdfbbff7a03589d42a87a15a624</t>
        </is>
      </c>
      <c r="L9501" t="inlineStr">
        <is>
          <t>af918bdfbbff7a03589d42a87a15a624</t>
        </is>
      </c>
      <c r="M9501" t="n">
        <v>938</v>
      </c>
      <c r="N9501" t="n">
        <v>938</v>
      </c>
    </row>
    <row r="9503">
      <c r="A9503" s="1">
        <f>== Cluster 937 – 2 Fragen – alle Fragen identisch ===</f>
        <v/>
      </c>
      <c r="B9503" s="1" t="n"/>
      <c r="C9503" s="1" t="n"/>
      <c r="D9503" s="1" t="n"/>
      <c r="E9503" s="1" t="n"/>
      <c r="F9503" s="1" t="n"/>
      <c r="G9503" s="1" t="n"/>
      <c r="H9503" s="1" t="n"/>
      <c r="I9503" s="1" t="n"/>
      <c r="J9503" s="1" t="n"/>
      <c r="K9503" s="1" t="n"/>
      <c r="L9503" s="1" t="n"/>
      <c r="M9503" s="1" t="n"/>
      <c r="N9503" s="1" t="n"/>
    </row>
    <row r="9504">
      <c r="A9504" t="inlineStr">
        <is>
          <t>ID_Wahl</t>
        </is>
      </c>
      <c r="B9504" t="inlineStr">
        <is>
          <t>Datum</t>
        </is>
      </c>
      <c r="C9504" t="inlineStr">
        <is>
          <t>Frage_ID</t>
        </is>
      </c>
      <c r="D9504" t="inlineStr">
        <is>
          <t>Frage_Text</t>
        </is>
      </c>
      <c r="E9504" t="inlineStr">
        <is>
          <t>Frage_Typ</t>
        </is>
      </c>
      <c r="F9504" t="inlineStr">
        <is>
          <t>Bereich_ID</t>
        </is>
      </c>
      <c r="G9504" t="inlineStr">
        <is>
          <t>Bereich</t>
        </is>
      </c>
      <c r="H9504" t="inlineStr">
        <is>
          <t>ID_gesamt</t>
        </is>
      </c>
      <c r="I9504" t="inlineStr">
        <is>
          <t>Sprache</t>
        </is>
      </c>
      <c r="J9504" t="inlineStr">
        <is>
          <t>Duplikat</t>
        </is>
      </c>
      <c r="K9504" t="inlineStr">
        <is>
          <t>Frage_Hash</t>
        </is>
      </c>
      <c r="L9504" t="inlineStr">
        <is>
          <t>Duplikat_Gruppe</t>
        </is>
      </c>
      <c r="M9504" t="inlineStr">
        <is>
          <t>Cluster_Duplikate</t>
        </is>
      </c>
      <c r="N9504" t="inlineStr">
        <is>
          <t>Cluster_Final</t>
        </is>
      </c>
    </row>
    <row r="9505">
      <c r="A9505" t="n">
        <v>102</v>
      </c>
      <c r="B9505" t="n">
        <v>2016</v>
      </c>
      <c r="C9505" t="n">
        <v>1580</v>
      </c>
      <c r="D9505" t="inlineStr">
        <is>
          <t>Unterstützen Sie die Mitfinanzierung des Kantons für die Skigebietsverbindung Andermatt-Sedrun?</t>
        </is>
      </c>
      <c r="E9505" t="inlineStr">
        <is>
          <t>Standard-4</t>
        </is>
      </c>
      <c r="F9505" t="n">
        <v>8</v>
      </c>
      <c r="G9505" t="inlineStr">
        <is>
          <t>Kultur, Sport &amp; Medien</t>
        </is>
      </c>
      <c r="H9505" t="inlineStr">
        <is>
          <t>Q05129</t>
        </is>
      </c>
      <c r="I9505" t="inlineStr">
        <is>
          <t>de</t>
        </is>
      </c>
      <c r="J9505" t="b">
        <v>1</v>
      </c>
      <c r="K9505" t="inlineStr">
        <is>
          <t>77dd0fec20228e1a3edae3fc3dbd898a</t>
        </is>
      </c>
      <c r="L9505" t="inlineStr">
        <is>
          <t>77dd0fec20228e1a3edae3fc3dbd898a</t>
        </is>
      </c>
      <c r="M9505" t="n">
        <v>937</v>
      </c>
      <c r="N9505" t="n">
        <v>937</v>
      </c>
    </row>
    <row r="9506">
      <c r="A9506" t="n">
        <v>102</v>
      </c>
      <c r="B9506" t="n">
        <v>2016</v>
      </c>
      <c r="C9506" t="n">
        <v>1580</v>
      </c>
      <c r="D9506" t="inlineStr">
        <is>
          <t>Unterstützen Sie die Mitfinanzierung des Kantons für die Skigebietsverbindung Andermatt-Sedrun?</t>
        </is>
      </c>
      <c r="E9506" t="inlineStr">
        <is>
          <t>Standard-4</t>
        </is>
      </c>
      <c r="F9506" t="n">
        <v>8</v>
      </c>
      <c r="G9506" t="inlineStr">
        <is>
          <t>Kultur, Sport &amp; Medien</t>
        </is>
      </c>
      <c r="H9506" t="inlineStr">
        <is>
          <t>Q08474</t>
        </is>
      </c>
      <c r="I9506" t="inlineStr">
        <is>
          <t>de</t>
        </is>
      </c>
      <c r="J9506" t="b">
        <v>1</v>
      </c>
      <c r="K9506" t="inlineStr">
        <is>
          <t>77dd0fec20228e1a3edae3fc3dbd898a</t>
        </is>
      </c>
      <c r="L9506" t="inlineStr">
        <is>
          <t>77dd0fec20228e1a3edae3fc3dbd898a</t>
        </is>
      </c>
      <c r="M9506" t="n">
        <v>937</v>
      </c>
      <c r="N9506" t="n">
        <v>937</v>
      </c>
    </row>
    <row r="9508">
      <c r="A9508" s="1">
        <f>== Cluster 936 – 2 Fragen – alle Fragen identisch ===</f>
        <v/>
      </c>
      <c r="B9508" s="1" t="n"/>
      <c r="C9508" s="1" t="n"/>
      <c r="D9508" s="1" t="n"/>
      <c r="E9508" s="1" t="n"/>
      <c r="F9508" s="1" t="n"/>
      <c r="G9508" s="1" t="n"/>
      <c r="H9508" s="1" t="n"/>
      <c r="I9508" s="1" t="n"/>
      <c r="J9508" s="1" t="n"/>
      <c r="K9508" s="1" t="n"/>
      <c r="L9508" s="1" t="n"/>
      <c r="M9508" s="1" t="n"/>
      <c r="N9508" s="1" t="n"/>
    </row>
    <row r="9509">
      <c r="A9509" t="inlineStr">
        <is>
          <t>ID_Wahl</t>
        </is>
      </c>
      <c r="B9509" t="inlineStr">
        <is>
          <t>Datum</t>
        </is>
      </c>
      <c r="C9509" t="inlineStr">
        <is>
          <t>Frage_ID</t>
        </is>
      </c>
      <c r="D9509" t="inlineStr">
        <is>
          <t>Frage_Text</t>
        </is>
      </c>
      <c r="E9509" t="inlineStr">
        <is>
          <t>Frage_Typ</t>
        </is>
      </c>
      <c r="F9509" t="inlineStr">
        <is>
          <t>Bereich_ID</t>
        </is>
      </c>
      <c r="G9509" t="inlineStr">
        <is>
          <t>Bereich</t>
        </is>
      </c>
      <c r="H9509" t="inlineStr">
        <is>
          <t>ID_gesamt</t>
        </is>
      </c>
      <c r="I9509" t="inlineStr">
        <is>
          <t>Sprache</t>
        </is>
      </c>
      <c r="J9509" t="inlineStr">
        <is>
          <t>Duplikat</t>
        </is>
      </c>
      <c r="K9509" t="inlineStr">
        <is>
          <t>Frage_Hash</t>
        </is>
      </c>
      <c r="L9509" t="inlineStr">
        <is>
          <t>Duplikat_Gruppe</t>
        </is>
      </c>
      <c r="M9509" t="inlineStr">
        <is>
          <t>Cluster_Duplikate</t>
        </is>
      </c>
      <c r="N9509" t="inlineStr">
        <is>
          <t>Cluster_Final</t>
        </is>
      </c>
    </row>
    <row r="9510">
      <c r="A9510" t="n">
        <v>102</v>
      </c>
      <c r="B9510" t="n">
        <v>2016</v>
      </c>
      <c r="C9510" t="n">
        <v>1561</v>
      </c>
      <c r="D9510" t="inlineStr">
        <is>
          <t>Befürworten Sie ein Einführung einer kantonalen Kulturkommission (Koordination von Kulturveranstaltungen im Kanton Uri)?</t>
        </is>
      </c>
      <c r="E9510" t="inlineStr">
        <is>
          <t>Standard-4</t>
        </is>
      </c>
      <c r="F9510" t="n">
        <v>8</v>
      </c>
      <c r="G9510" t="inlineStr">
        <is>
          <t>Kultur, Sport &amp; Medien</t>
        </is>
      </c>
      <c r="H9510" t="inlineStr">
        <is>
          <t>Q05128</t>
        </is>
      </c>
      <c r="I9510" t="inlineStr">
        <is>
          <t>de</t>
        </is>
      </c>
      <c r="J9510" t="b">
        <v>1</v>
      </c>
      <c r="K9510" t="inlineStr">
        <is>
          <t>94ce18fd55a120094c4d14e5015ac19e</t>
        </is>
      </c>
      <c r="L9510" t="inlineStr">
        <is>
          <t>94ce18fd55a120094c4d14e5015ac19e</t>
        </is>
      </c>
      <c r="M9510" t="n">
        <v>936</v>
      </c>
      <c r="N9510" t="n">
        <v>936</v>
      </c>
    </row>
    <row r="9511">
      <c r="A9511" t="n">
        <v>102</v>
      </c>
      <c r="B9511" t="n">
        <v>2016</v>
      </c>
      <c r="C9511" t="n">
        <v>1561</v>
      </c>
      <c r="D9511" t="inlineStr">
        <is>
          <t>Befürworten Sie ein Einführung einer kantonalen Kulturkommission (Koordination von Kulturveranstaltungen im Kanton Uri)?</t>
        </is>
      </c>
      <c r="E9511" t="inlineStr">
        <is>
          <t>Standard-4</t>
        </is>
      </c>
      <c r="F9511" t="n">
        <v>8</v>
      </c>
      <c r="G9511" t="inlineStr">
        <is>
          <t>Kultur, Sport &amp; Medien</t>
        </is>
      </c>
      <c r="H9511" t="inlineStr">
        <is>
          <t>Q08473</t>
        </is>
      </c>
      <c r="I9511" t="inlineStr">
        <is>
          <t>de</t>
        </is>
      </c>
      <c r="J9511" t="b">
        <v>1</v>
      </c>
      <c r="K9511" t="inlineStr">
        <is>
          <t>94ce18fd55a120094c4d14e5015ac19e</t>
        </is>
      </c>
      <c r="L9511" t="inlineStr">
        <is>
          <t>94ce18fd55a120094c4d14e5015ac19e</t>
        </is>
      </c>
      <c r="M9511" t="n">
        <v>936</v>
      </c>
      <c r="N9511" t="n">
        <v>936</v>
      </c>
    </row>
    <row r="9513">
      <c r="A9513" s="1">
        <f>== Cluster 935 – 2 Fragen – alle Fragen identisch ===</f>
        <v/>
      </c>
      <c r="B9513" s="1" t="n"/>
      <c r="C9513" s="1" t="n"/>
      <c r="D9513" s="1" t="n"/>
      <c r="E9513" s="1" t="n"/>
      <c r="F9513" s="1" t="n"/>
      <c r="G9513" s="1" t="n"/>
      <c r="H9513" s="1" t="n"/>
      <c r="I9513" s="1" t="n"/>
      <c r="J9513" s="1" t="n"/>
      <c r="K9513" s="1" t="n"/>
      <c r="L9513" s="1" t="n"/>
      <c r="M9513" s="1" t="n"/>
      <c r="N9513" s="1" t="n"/>
    </row>
    <row r="9514">
      <c r="A9514" t="inlineStr">
        <is>
          <t>ID_Wahl</t>
        </is>
      </c>
      <c r="B9514" t="inlineStr">
        <is>
          <t>Datum</t>
        </is>
      </c>
      <c r="C9514" t="inlineStr">
        <is>
          <t>Frage_ID</t>
        </is>
      </c>
      <c r="D9514" t="inlineStr">
        <is>
          <t>Frage_Text</t>
        </is>
      </c>
      <c r="E9514" t="inlineStr">
        <is>
          <t>Frage_Typ</t>
        </is>
      </c>
      <c r="F9514" t="inlineStr">
        <is>
          <t>Bereich_ID</t>
        </is>
      </c>
      <c r="G9514" t="inlineStr">
        <is>
          <t>Bereich</t>
        </is>
      </c>
      <c r="H9514" t="inlineStr">
        <is>
          <t>ID_gesamt</t>
        </is>
      </c>
      <c r="I9514" t="inlineStr">
        <is>
          <t>Sprache</t>
        </is>
      </c>
      <c r="J9514" t="inlineStr">
        <is>
          <t>Duplikat</t>
        </is>
      </c>
      <c r="K9514" t="inlineStr">
        <is>
          <t>Frage_Hash</t>
        </is>
      </c>
      <c r="L9514" t="inlineStr">
        <is>
          <t>Duplikat_Gruppe</t>
        </is>
      </c>
      <c r="M9514" t="inlineStr">
        <is>
          <t>Cluster_Duplikate</t>
        </is>
      </c>
      <c r="N9514" t="inlineStr">
        <is>
          <t>Cluster_Final</t>
        </is>
      </c>
    </row>
    <row r="9515">
      <c r="A9515" t="n">
        <v>102</v>
      </c>
      <c r="B9515" t="n">
        <v>2016</v>
      </c>
      <c r="C9515" t="n">
        <v>1569</v>
      </c>
      <c r="D9515" t="inlineStr">
        <is>
          <t>Braucht es zur Wahrung der öffentlichen Sicherheit eine stärkere sichtbare Präsenz der Urner Polizei?</t>
        </is>
      </c>
      <c r="E9515" t="inlineStr">
        <is>
          <t>Standard-4</t>
        </is>
      </c>
      <c r="F9515" t="n">
        <v>7</v>
      </c>
      <c r="G9515" t="inlineStr">
        <is>
          <t>Justiz, Armee &amp; Polizei</t>
        </is>
      </c>
      <c r="H9515" t="inlineStr">
        <is>
          <t>Q05127</t>
        </is>
      </c>
      <c r="I9515" t="inlineStr">
        <is>
          <t>de</t>
        </is>
      </c>
      <c r="J9515" t="b">
        <v>1</v>
      </c>
      <c r="K9515" t="inlineStr">
        <is>
          <t>cc9afdf1852e152be12d2a8b84da57ea</t>
        </is>
      </c>
      <c r="L9515" t="inlineStr">
        <is>
          <t>cc9afdf1852e152be12d2a8b84da57ea</t>
        </is>
      </c>
      <c r="M9515" t="n">
        <v>935</v>
      </c>
      <c r="N9515" t="n">
        <v>935</v>
      </c>
    </row>
    <row r="9516">
      <c r="A9516" t="n">
        <v>102</v>
      </c>
      <c r="B9516" t="n">
        <v>2016</v>
      </c>
      <c r="C9516" t="n">
        <v>1569</v>
      </c>
      <c r="D9516" t="inlineStr">
        <is>
          <t>Braucht es zur Wahrung der öffentlichen Sicherheit eine stärkere sichtbare Präsenz der Urner Polizei?</t>
        </is>
      </c>
      <c r="E9516" t="inlineStr">
        <is>
          <t>Standard-4</t>
        </is>
      </c>
      <c r="F9516" t="n">
        <v>7</v>
      </c>
      <c r="G9516" t="inlineStr">
        <is>
          <t>Justiz, Armee &amp; Polizei</t>
        </is>
      </c>
      <c r="H9516" t="inlineStr">
        <is>
          <t>Q08472</t>
        </is>
      </c>
      <c r="I9516" t="inlineStr">
        <is>
          <t>de</t>
        </is>
      </c>
      <c r="J9516" t="b">
        <v>1</v>
      </c>
      <c r="K9516" t="inlineStr">
        <is>
          <t>cc9afdf1852e152be12d2a8b84da57ea</t>
        </is>
      </c>
      <c r="L9516" t="inlineStr">
        <is>
          <t>cc9afdf1852e152be12d2a8b84da57ea</t>
        </is>
      </c>
      <c r="M9516" t="n">
        <v>935</v>
      </c>
      <c r="N9516" t="n">
        <v>935</v>
      </c>
    </row>
    <row r="9518">
      <c r="A9518" s="1">
        <f>== Cluster 934 – 2 Fragen – alle Fragen identisch ===</f>
        <v/>
      </c>
      <c r="B9518" s="1" t="n"/>
      <c r="C9518" s="1" t="n"/>
      <c r="D9518" s="1" t="n"/>
      <c r="E9518" s="1" t="n"/>
      <c r="F9518" s="1" t="n"/>
      <c r="G9518" s="1" t="n"/>
      <c r="H9518" s="1" t="n"/>
      <c r="I9518" s="1" t="n"/>
      <c r="J9518" s="1" t="n"/>
      <c r="K9518" s="1" t="n"/>
      <c r="L9518" s="1" t="n"/>
      <c r="M9518" s="1" t="n"/>
      <c r="N9518" s="1" t="n"/>
    </row>
    <row r="9519">
      <c r="A9519" t="inlineStr">
        <is>
          <t>ID_Wahl</t>
        </is>
      </c>
      <c r="B9519" t="inlineStr">
        <is>
          <t>Datum</t>
        </is>
      </c>
      <c r="C9519" t="inlineStr">
        <is>
          <t>Frage_ID</t>
        </is>
      </c>
      <c r="D9519" t="inlineStr">
        <is>
          <t>Frage_Text</t>
        </is>
      </c>
      <c r="E9519" t="inlineStr">
        <is>
          <t>Frage_Typ</t>
        </is>
      </c>
      <c r="F9519" t="inlineStr">
        <is>
          <t>Bereich_ID</t>
        </is>
      </c>
      <c r="G9519" t="inlineStr">
        <is>
          <t>Bereich</t>
        </is>
      </c>
      <c r="H9519" t="inlineStr">
        <is>
          <t>ID_gesamt</t>
        </is>
      </c>
      <c r="I9519" t="inlineStr">
        <is>
          <t>Sprache</t>
        </is>
      </c>
      <c r="J9519" t="inlineStr">
        <is>
          <t>Duplikat</t>
        </is>
      </c>
      <c r="K9519" t="inlineStr">
        <is>
          <t>Frage_Hash</t>
        </is>
      </c>
      <c r="L9519" t="inlineStr">
        <is>
          <t>Duplikat_Gruppe</t>
        </is>
      </c>
      <c r="M9519" t="inlineStr">
        <is>
          <t>Cluster_Duplikate</t>
        </is>
      </c>
      <c r="N9519" t="inlineStr">
        <is>
          <t>Cluster_Final</t>
        </is>
      </c>
    </row>
    <row r="9520">
      <c r="A9520" t="n">
        <v>102</v>
      </c>
      <c r="B9520" t="n">
        <v>2016</v>
      </c>
      <c r="C9520" t="n">
        <v>1570</v>
      </c>
      <c r="D9520" t="inlineStr">
        <is>
          <t>Das Bundesparlament hat eine deutliche Reduktion des Armeebestands von ehemals 200'000 auf aktuell 100'000 Soldaten beschlossen. Begrüssen Sie diesen Entscheid?</t>
        </is>
      </c>
      <c r="E9520" t="inlineStr">
        <is>
          <t>Standard-4</t>
        </is>
      </c>
      <c r="F9520" t="n">
        <v>7</v>
      </c>
      <c r="G9520" t="inlineStr">
        <is>
          <t>Justiz, Armee &amp; Polizei</t>
        </is>
      </c>
      <c r="H9520" t="inlineStr">
        <is>
          <t>Q05125</t>
        </is>
      </c>
      <c r="I9520" t="inlineStr">
        <is>
          <t>de</t>
        </is>
      </c>
      <c r="J9520" t="b">
        <v>1</v>
      </c>
      <c r="K9520" t="inlineStr">
        <is>
          <t>5b593cc30cc7b89671b812477e775417</t>
        </is>
      </c>
      <c r="L9520" t="inlineStr">
        <is>
          <t>5b593cc30cc7b89671b812477e775417</t>
        </is>
      </c>
      <c r="M9520" t="n">
        <v>934</v>
      </c>
      <c r="N9520" t="n">
        <v>934</v>
      </c>
    </row>
    <row r="9521">
      <c r="A9521" t="n">
        <v>102</v>
      </c>
      <c r="B9521" t="n">
        <v>2016</v>
      </c>
      <c r="C9521" t="n">
        <v>1570</v>
      </c>
      <c r="D9521" t="inlineStr">
        <is>
          <t>Das Bundesparlament hat eine deutliche Reduktion des Armeebestands von ehemals 200'000 auf aktuell 100'000 Soldaten beschlossen. Begrüssen Sie diesen Entscheid?</t>
        </is>
      </c>
      <c r="E9521" t="inlineStr">
        <is>
          <t>Standard-4</t>
        </is>
      </c>
      <c r="F9521" t="n">
        <v>7</v>
      </c>
      <c r="G9521" t="inlineStr">
        <is>
          <t>Justiz, Armee &amp; Polizei</t>
        </is>
      </c>
      <c r="H9521" t="inlineStr">
        <is>
          <t>Q08470</t>
        </is>
      </c>
      <c r="I9521" t="inlineStr">
        <is>
          <t>de</t>
        </is>
      </c>
      <c r="J9521" t="b">
        <v>1</v>
      </c>
      <c r="K9521" t="inlineStr">
        <is>
          <t>5b593cc30cc7b89671b812477e775417</t>
        </is>
      </c>
      <c r="L9521" t="inlineStr">
        <is>
          <t>5b593cc30cc7b89671b812477e775417</t>
        </is>
      </c>
      <c r="M9521" t="n">
        <v>934</v>
      </c>
      <c r="N9521" t="n">
        <v>934</v>
      </c>
    </row>
    <row r="9523">
      <c r="A9523" s="1">
        <f>== Cluster 933 – 2 Fragen – alle Fragen identisch ===</f>
        <v/>
      </c>
      <c r="B9523" s="1" t="n"/>
      <c r="C9523" s="1" t="n"/>
      <c r="D9523" s="1" t="n"/>
      <c r="E9523" s="1" t="n"/>
      <c r="F9523" s="1" t="n"/>
      <c r="G9523" s="1" t="n"/>
      <c r="H9523" s="1" t="n"/>
      <c r="I9523" s="1" t="n"/>
      <c r="J9523" s="1" t="n"/>
      <c r="K9523" s="1" t="n"/>
      <c r="L9523" s="1" t="n"/>
      <c r="M9523" s="1" t="n"/>
      <c r="N9523" s="1" t="n"/>
    </row>
    <row r="9524">
      <c r="A9524" t="inlineStr">
        <is>
          <t>ID_Wahl</t>
        </is>
      </c>
      <c r="B9524" t="inlineStr">
        <is>
          <t>Datum</t>
        </is>
      </c>
      <c r="C9524" t="inlineStr">
        <is>
          <t>Frage_ID</t>
        </is>
      </c>
      <c r="D9524" t="inlineStr">
        <is>
          <t>Frage_Text</t>
        </is>
      </c>
      <c r="E9524" t="inlineStr">
        <is>
          <t>Frage_Typ</t>
        </is>
      </c>
      <c r="F9524" t="inlineStr">
        <is>
          <t>Bereich_ID</t>
        </is>
      </c>
      <c r="G9524" t="inlineStr">
        <is>
          <t>Bereich</t>
        </is>
      </c>
      <c r="H9524" t="inlineStr">
        <is>
          <t>ID_gesamt</t>
        </is>
      </c>
      <c r="I9524" t="inlineStr">
        <is>
          <t>Sprache</t>
        </is>
      </c>
      <c r="J9524" t="inlineStr">
        <is>
          <t>Duplikat</t>
        </is>
      </c>
      <c r="K9524" t="inlineStr">
        <is>
          <t>Frage_Hash</t>
        </is>
      </c>
      <c r="L9524" t="inlineStr">
        <is>
          <t>Duplikat_Gruppe</t>
        </is>
      </c>
      <c r="M9524" t="inlineStr">
        <is>
          <t>Cluster_Duplikate</t>
        </is>
      </c>
      <c r="N9524" t="inlineStr">
        <is>
          <t>Cluster_Final</t>
        </is>
      </c>
    </row>
    <row r="9525">
      <c r="A9525" t="n">
        <v>102</v>
      </c>
      <c r="B9525" t="n">
        <v>2016</v>
      </c>
      <c r="C9525" t="n">
        <v>1556</v>
      </c>
      <c r="D9525" t="inlineStr">
        <is>
          <t>Soll der Kanton Uri mehr Geld für die Verbilligung der Krankenkassenprämien bereitstellen?</t>
        </is>
      </c>
      <c r="E9525" t="inlineStr">
        <is>
          <t>Standard-4</t>
        </is>
      </c>
      <c r="F9525" t="n">
        <v>6</v>
      </c>
      <c r="G9525" t="inlineStr">
        <is>
          <t>Gesundheit</t>
        </is>
      </c>
      <c r="H9525" t="inlineStr">
        <is>
          <t>Q05124</t>
        </is>
      </c>
      <c r="I9525" t="inlineStr">
        <is>
          <t>de</t>
        </is>
      </c>
      <c r="J9525" t="b">
        <v>1</v>
      </c>
      <c r="K9525" t="inlineStr">
        <is>
          <t>1d32766a12a68bb383fab0307e72104a</t>
        </is>
      </c>
      <c r="L9525" t="inlineStr">
        <is>
          <t>1d32766a12a68bb383fab0307e72104a</t>
        </is>
      </c>
      <c r="M9525" t="n">
        <v>933</v>
      </c>
      <c r="N9525" t="n">
        <v>933</v>
      </c>
    </row>
    <row r="9526">
      <c r="A9526" t="n">
        <v>102</v>
      </c>
      <c r="B9526" t="n">
        <v>2016</v>
      </c>
      <c r="C9526" t="n">
        <v>1556</v>
      </c>
      <c r="D9526" t="inlineStr">
        <is>
          <t>Soll der Kanton Uri mehr Geld für die Verbilligung der Krankenkassenprämien bereitstellen?</t>
        </is>
      </c>
      <c r="E9526" t="inlineStr">
        <is>
          <t>Standard-4</t>
        </is>
      </c>
      <c r="F9526" t="n">
        <v>6</v>
      </c>
      <c r="G9526" t="inlineStr">
        <is>
          <t>Gesundheit</t>
        </is>
      </c>
      <c r="H9526" t="inlineStr">
        <is>
          <t>Q08469</t>
        </is>
      </c>
      <c r="I9526" t="inlineStr">
        <is>
          <t>de</t>
        </is>
      </c>
      <c r="J9526" t="b">
        <v>1</v>
      </c>
      <c r="K9526" t="inlineStr">
        <is>
          <t>1d32766a12a68bb383fab0307e72104a</t>
        </is>
      </c>
      <c r="L9526" t="inlineStr">
        <is>
          <t>1d32766a12a68bb383fab0307e72104a</t>
        </is>
      </c>
      <c r="M9526" t="n">
        <v>933</v>
      </c>
      <c r="N9526" t="n">
        <v>933</v>
      </c>
    </row>
    <row r="9528">
      <c r="A9528" s="1">
        <f>== Cluster 932 – 2 Fragen – alle Fragen identisch ===</f>
        <v/>
      </c>
      <c r="B9528" s="1" t="n"/>
      <c r="C9528" s="1" t="n"/>
      <c r="D9528" s="1" t="n"/>
      <c r="E9528" s="1" t="n"/>
      <c r="F9528" s="1" t="n"/>
      <c r="G9528" s="1" t="n"/>
      <c r="H9528" s="1" t="n"/>
      <c r="I9528" s="1" t="n"/>
      <c r="J9528" s="1" t="n"/>
      <c r="K9528" s="1" t="n"/>
      <c r="L9528" s="1" t="n"/>
      <c r="M9528" s="1" t="n"/>
      <c r="N9528" s="1" t="n"/>
    </row>
    <row r="9529">
      <c r="A9529" t="inlineStr">
        <is>
          <t>ID_Wahl</t>
        </is>
      </c>
      <c r="B9529" t="inlineStr">
        <is>
          <t>Datum</t>
        </is>
      </c>
      <c r="C9529" t="inlineStr">
        <is>
          <t>Frage_ID</t>
        </is>
      </c>
      <c r="D9529" t="inlineStr">
        <is>
          <t>Frage_Text</t>
        </is>
      </c>
      <c r="E9529" t="inlineStr">
        <is>
          <t>Frage_Typ</t>
        </is>
      </c>
      <c r="F9529" t="inlineStr">
        <is>
          <t>Bereich_ID</t>
        </is>
      </c>
      <c r="G9529" t="inlineStr">
        <is>
          <t>Bereich</t>
        </is>
      </c>
      <c r="H9529" t="inlineStr">
        <is>
          <t>ID_gesamt</t>
        </is>
      </c>
      <c r="I9529" t="inlineStr">
        <is>
          <t>Sprache</t>
        </is>
      </c>
      <c r="J9529" t="inlineStr">
        <is>
          <t>Duplikat</t>
        </is>
      </c>
      <c r="K9529" t="inlineStr">
        <is>
          <t>Frage_Hash</t>
        </is>
      </c>
      <c r="L9529" t="inlineStr">
        <is>
          <t>Duplikat_Gruppe</t>
        </is>
      </c>
      <c r="M9529" t="inlineStr">
        <is>
          <t>Cluster_Duplikate</t>
        </is>
      </c>
      <c r="N9529" t="inlineStr">
        <is>
          <t>Cluster_Final</t>
        </is>
      </c>
    </row>
    <row r="9530">
      <c r="A9530" t="n">
        <v>102</v>
      </c>
      <c r="B9530" t="n">
        <v>2016</v>
      </c>
      <c r="C9530" t="n">
        <v>1557</v>
      </c>
      <c r="D9530" t="inlineStr">
        <is>
          <t>Das neue Gesundheitsgesetz sieht vor, dass der Kanton Uri die Eröffnung neuer Hausarztpraxen mit Förderbeiträgen von bis zu 100’000 Franken unterstützen kann. Befürworten Sie dies?</t>
        </is>
      </c>
      <c r="E9530" t="inlineStr">
        <is>
          <t>Standard-4</t>
        </is>
      </c>
      <c r="F9530" t="n">
        <v>6</v>
      </c>
      <c r="G9530" t="inlineStr">
        <is>
          <t>Gesundheit</t>
        </is>
      </c>
      <c r="H9530" t="inlineStr">
        <is>
          <t>Q05123</t>
        </is>
      </c>
      <c r="I9530" t="inlineStr">
        <is>
          <t>de</t>
        </is>
      </c>
      <c r="J9530" t="b">
        <v>1</v>
      </c>
      <c r="K9530" t="inlineStr">
        <is>
          <t>413326e6cafcfe44cc5fb48b1b333439</t>
        </is>
      </c>
      <c r="L9530" t="inlineStr">
        <is>
          <t>413326e6cafcfe44cc5fb48b1b333439</t>
        </is>
      </c>
      <c r="M9530" t="n">
        <v>932</v>
      </c>
      <c r="N9530" t="n">
        <v>932</v>
      </c>
    </row>
    <row r="9531">
      <c r="A9531" t="n">
        <v>102</v>
      </c>
      <c r="B9531" t="n">
        <v>2016</v>
      </c>
      <c r="C9531" t="n">
        <v>1557</v>
      </c>
      <c r="D9531" t="inlineStr">
        <is>
          <t>Das neue Gesundheitsgesetz sieht vor, dass der Kanton Uri die Eröffnung neuer Hausarztpraxen mit Förderbeiträgen von bis zu 100’000 Franken unterstützen kann. Befürworten Sie dies?</t>
        </is>
      </c>
      <c r="E9531" t="inlineStr">
        <is>
          <t>Standard-4</t>
        </is>
      </c>
      <c r="F9531" t="n">
        <v>6</v>
      </c>
      <c r="G9531" t="inlineStr">
        <is>
          <t>Gesundheit</t>
        </is>
      </c>
      <c r="H9531" t="inlineStr">
        <is>
          <t>Q08468</t>
        </is>
      </c>
      <c r="I9531" t="inlineStr">
        <is>
          <t>de</t>
        </is>
      </c>
      <c r="J9531" t="b">
        <v>1</v>
      </c>
      <c r="K9531" t="inlineStr">
        <is>
          <t>413326e6cafcfe44cc5fb48b1b333439</t>
        </is>
      </c>
      <c r="L9531" t="inlineStr">
        <is>
          <t>413326e6cafcfe44cc5fb48b1b333439</t>
        </is>
      </c>
      <c r="M9531" t="n">
        <v>932</v>
      </c>
      <c r="N9531" t="n">
        <v>932</v>
      </c>
    </row>
    <row r="9533">
      <c r="A9533" s="1">
        <f>== Cluster 931 – 2 Fragen – alle Fragen identisch ===</f>
        <v/>
      </c>
      <c r="B9533" s="1" t="n"/>
      <c r="C9533" s="1" t="n"/>
      <c r="D9533" s="1" t="n"/>
      <c r="E9533" s="1" t="n"/>
      <c r="F9533" s="1" t="n"/>
      <c r="G9533" s="1" t="n"/>
      <c r="H9533" s="1" t="n"/>
      <c r="I9533" s="1" t="n"/>
      <c r="J9533" s="1" t="n"/>
      <c r="K9533" s="1" t="n"/>
      <c r="L9533" s="1" t="n"/>
      <c r="M9533" s="1" t="n"/>
      <c r="N9533" s="1" t="n"/>
    </row>
    <row r="9534">
      <c r="A9534" t="inlineStr">
        <is>
          <t>ID_Wahl</t>
        </is>
      </c>
      <c r="B9534" t="inlineStr">
        <is>
          <t>Datum</t>
        </is>
      </c>
      <c r="C9534" t="inlineStr">
        <is>
          <t>Frage_ID</t>
        </is>
      </c>
      <c r="D9534" t="inlineStr">
        <is>
          <t>Frage_Text</t>
        </is>
      </c>
      <c r="E9534" t="inlineStr">
        <is>
          <t>Frage_Typ</t>
        </is>
      </c>
      <c r="F9534" t="inlineStr">
        <is>
          <t>Bereich_ID</t>
        </is>
      </c>
      <c r="G9534" t="inlineStr">
        <is>
          <t>Bereich</t>
        </is>
      </c>
      <c r="H9534" t="inlineStr">
        <is>
          <t>ID_gesamt</t>
        </is>
      </c>
      <c r="I9534" t="inlineStr">
        <is>
          <t>Sprache</t>
        </is>
      </c>
      <c r="J9534" t="inlineStr">
        <is>
          <t>Duplikat</t>
        </is>
      </c>
      <c r="K9534" t="inlineStr">
        <is>
          <t>Frage_Hash</t>
        </is>
      </c>
      <c r="L9534" t="inlineStr">
        <is>
          <t>Duplikat_Gruppe</t>
        </is>
      </c>
      <c r="M9534" t="inlineStr">
        <is>
          <t>Cluster_Duplikate</t>
        </is>
      </c>
      <c r="N9534" t="inlineStr">
        <is>
          <t>Cluster_Final</t>
        </is>
      </c>
    </row>
    <row r="9535">
      <c r="A9535" t="n">
        <v>102</v>
      </c>
      <c r="B9535" t="n">
        <v>2016</v>
      </c>
      <c r="C9535" t="n">
        <v>1575</v>
      </c>
      <c r="D9535" t="inlineStr">
        <is>
          <t>Würden Sie es befürworten, wenn allfällige Steuererhöhungen ab 2017 nur die hohen Einkommen und Vermögen betreffen würden (Abschaffung der bestehenden Flat Rate Tax)?</t>
        </is>
      </c>
      <c r="E9535" t="inlineStr">
        <is>
          <t>Standard-4</t>
        </is>
      </c>
      <c r="F9535" t="n">
        <v>4</v>
      </c>
      <c r="G9535" t="inlineStr">
        <is>
          <t>Finanzen &amp;Steuern</t>
        </is>
      </c>
      <c r="H9535" t="inlineStr">
        <is>
          <t>Q05121</t>
        </is>
      </c>
      <c r="I9535" t="inlineStr">
        <is>
          <t>de</t>
        </is>
      </c>
      <c r="J9535" t="b">
        <v>1</v>
      </c>
      <c r="K9535" t="inlineStr">
        <is>
          <t>18ae915415becf6abf4d8d6e2d32a07b</t>
        </is>
      </c>
      <c r="L9535" t="inlineStr">
        <is>
          <t>18ae915415becf6abf4d8d6e2d32a07b</t>
        </is>
      </c>
      <c r="M9535" t="n">
        <v>931</v>
      </c>
      <c r="N9535" t="n">
        <v>931</v>
      </c>
    </row>
    <row r="9536">
      <c r="A9536" t="n">
        <v>102</v>
      </c>
      <c r="B9536" t="n">
        <v>2016</v>
      </c>
      <c r="C9536" t="n">
        <v>1575</v>
      </c>
      <c r="D9536" t="inlineStr">
        <is>
          <t>Würden Sie es befürworten, wenn allfällige Steuererhöhungen ab 2017 nur die hohen Einkommen und Vermögen betreffen würden (Abschaffung der bestehenden Flat Rate Tax)?</t>
        </is>
      </c>
      <c r="E9536" t="inlineStr">
        <is>
          <t>Standard-4</t>
        </is>
      </c>
      <c r="F9536" t="n">
        <v>4</v>
      </c>
      <c r="G9536" t="inlineStr">
        <is>
          <t>Finanzen &amp;Steuern</t>
        </is>
      </c>
      <c r="H9536" t="inlineStr">
        <is>
          <t>Q08466</t>
        </is>
      </c>
      <c r="I9536" t="inlineStr">
        <is>
          <t>de</t>
        </is>
      </c>
      <c r="J9536" t="b">
        <v>1</v>
      </c>
      <c r="K9536" t="inlineStr">
        <is>
          <t>18ae915415becf6abf4d8d6e2d32a07b</t>
        </is>
      </c>
      <c r="L9536" t="inlineStr">
        <is>
          <t>18ae915415becf6abf4d8d6e2d32a07b</t>
        </is>
      </c>
      <c r="M9536" t="n">
        <v>931</v>
      </c>
      <c r="N9536" t="n">
        <v>931</v>
      </c>
    </row>
    <row r="9538">
      <c r="A9538" s="1">
        <f>== Cluster 930 – 2 Fragen – alle Fragen identisch ===</f>
        <v/>
      </c>
      <c r="B9538" s="1" t="n"/>
      <c r="C9538" s="1" t="n"/>
      <c r="D9538" s="1" t="n"/>
      <c r="E9538" s="1" t="n"/>
      <c r="F9538" s="1" t="n"/>
      <c r="G9538" s="1" t="n"/>
      <c r="H9538" s="1" t="n"/>
      <c r="I9538" s="1" t="n"/>
      <c r="J9538" s="1" t="n"/>
      <c r="K9538" s="1" t="n"/>
      <c r="L9538" s="1" t="n"/>
      <c r="M9538" s="1" t="n"/>
      <c r="N9538" s="1" t="n"/>
    </row>
    <row r="9539">
      <c r="A9539" t="inlineStr">
        <is>
          <t>ID_Wahl</t>
        </is>
      </c>
      <c r="B9539" t="inlineStr">
        <is>
          <t>Datum</t>
        </is>
      </c>
      <c r="C9539" t="inlineStr">
        <is>
          <t>Frage_ID</t>
        </is>
      </c>
      <c r="D9539" t="inlineStr">
        <is>
          <t>Frage_Text</t>
        </is>
      </c>
      <c r="E9539" t="inlineStr">
        <is>
          <t>Frage_Typ</t>
        </is>
      </c>
      <c r="F9539" t="inlineStr">
        <is>
          <t>Bereich_ID</t>
        </is>
      </c>
      <c r="G9539" t="inlineStr">
        <is>
          <t>Bereich</t>
        </is>
      </c>
      <c r="H9539" t="inlineStr">
        <is>
          <t>ID_gesamt</t>
        </is>
      </c>
      <c r="I9539" t="inlineStr">
        <is>
          <t>Sprache</t>
        </is>
      </c>
      <c r="J9539" t="inlineStr">
        <is>
          <t>Duplikat</t>
        </is>
      </c>
      <c r="K9539" t="inlineStr">
        <is>
          <t>Frage_Hash</t>
        </is>
      </c>
      <c r="L9539" t="inlineStr">
        <is>
          <t>Duplikat_Gruppe</t>
        </is>
      </c>
      <c r="M9539" t="inlineStr">
        <is>
          <t>Cluster_Duplikate</t>
        </is>
      </c>
      <c r="N9539" t="inlineStr">
        <is>
          <t>Cluster_Final</t>
        </is>
      </c>
    </row>
    <row r="9540">
      <c r="A9540" t="n">
        <v>102</v>
      </c>
      <c r="B9540" t="n">
        <v>2016</v>
      </c>
      <c r="C9540" t="n">
        <v>1574</v>
      </c>
      <c r="D9540" t="inlineStr">
        <is>
          <t>Finden Sie es richtig, dass der Kanton Uri ab dem Jahr 2017 eine Steuererhöhung von 100 auf 102 Prozent in Betracht zieht?</t>
        </is>
      </c>
      <c r="E9540" t="inlineStr">
        <is>
          <t>Standard-4</t>
        </is>
      </c>
      <c r="F9540" t="n">
        <v>4</v>
      </c>
      <c r="G9540" t="inlineStr">
        <is>
          <t>Finanzen &amp; Steuern</t>
        </is>
      </c>
      <c r="H9540" t="inlineStr">
        <is>
          <t>Q05120</t>
        </is>
      </c>
      <c r="I9540" t="inlineStr">
        <is>
          <t>de</t>
        </is>
      </c>
      <c r="J9540" t="b">
        <v>1</v>
      </c>
      <c r="K9540" t="inlineStr">
        <is>
          <t>79f63249744b8a9da962657d5bf5d525</t>
        </is>
      </c>
      <c r="L9540" t="inlineStr">
        <is>
          <t>79f63249744b8a9da962657d5bf5d525</t>
        </is>
      </c>
      <c r="M9540" t="n">
        <v>930</v>
      </c>
      <c r="N9540" t="n">
        <v>930</v>
      </c>
    </row>
    <row r="9541">
      <c r="A9541" t="n">
        <v>102</v>
      </c>
      <c r="B9541" t="n">
        <v>2016</v>
      </c>
      <c r="C9541" t="n">
        <v>1574</v>
      </c>
      <c r="D9541" t="inlineStr">
        <is>
          <t>Finden Sie es richtig, dass der Kanton Uri ab dem Jahr 2017 eine Steuererhöhung von 100 auf 102 Prozent in Betracht zieht?</t>
        </is>
      </c>
      <c r="E9541" t="inlineStr">
        <is>
          <t>Standard-4</t>
        </is>
      </c>
      <c r="F9541" t="n">
        <v>4</v>
      </c>
      <c r="G9541" t="inlineStr">
        <is>
          <t>Finanzen &amp; Steuern</t>
        </is>
      </c>
      <c r="H9541" t="inlineStr">
        <is>
          <t>Q08465</t>
        </is>
      </c>
      <c r="I9541" t="inlineStr">
        <is>
          <t>de</t>
        </is>
      </c>
      <c r="J9541" t="b">
        <v>1</v>
      </c>
      <c r="K9541" t="inlineStr">
        <is>
          <t>79f63249744b8a9da962657d5bf5d525</t>
        </is>
      </c>
      <c r="L9541" t="inlineStr">
        <is>
          <t>79f63249744b8a9da962657d5bf5d525</t>
        </is>
      </c>
      <c r="M9541" t="n">
        <v>930</v>
      </c>
      <c r="N9541" t="n">
        <v>930</v>
      </c>
    </row>
    <row r="9543">
      <c r="A9543" s="1">
        <f>== Cluster 929 – 2 Fragen – alle Fragen identisch ===</f>
        <v/>
      </c>
      <c r="B9543" s="1" t="n"/>
      <c r="C9543" s="1" t="n"/>
      <c r="D9543" s="1" t="n"/>
      <c r="E9543" s="1" t="n"/>
      <c r="F9543" s="1" t="n"/>
      <c r="G9543" s="1" t="n"/>
      <c r="H9543" s="1" t="n"/>
      <c r="I9543" s="1" t="n"/>
      <c r="J9543" s="1" t="n"/>
      <c r="K9543" s="1" t="n"/>
      <c r="L9543" s="1" t="n"/>
      <c r="M9543" s="1" t="n"/>
      <c r="N9543" s="1" t="n"/>
    </row>
    <row r="9544">
      <c r="A9544" t="inlineStr">
        <is>
          <t>ID_Wahl</t>
        </is>
      </c>
      <c r="B9544" t="inlineStr">
        <is>
          <t>Datum</t>
        </is>
      </c>
      <c r="C9544" t="inlineStr">
        <is>
          <t>Frage_ID</t>
        </is>
      </c>
      <c r="D9544" t="inlineStr">
        <is>
          <t>Frage_Text</t>
        </is>
      </c>
      <c r="E9544" t="inlineStr">
        <is>
          <t>Frage_Typ</t>
        </is>
      </c>
      <c r="F9544" t="inlineStr">
        <is>
          <t>Bereich_ID</t>
        </is>
      </c>
      <c r="G9544" t="inlineStr">
        <is>
          <t>Bereich</t>
        </is>
      </c>
      <c r="H9544" t="inlineStr">
        <is>
          <t>ID_gesamt</t>
        </is>
      </c>
      <c r="I9544" t="inlineStr">
        <is>
          <t>Sprache</t>
        </is>
      </c>
      <c r="J9544" t="inlineStr">
        <is>
          <t>Duplikat</t>
        </is>
      </c>
      <c r="K9544" t="inlineStr">
        <is>
          <t>Frage_Hash</t>
        </is>
      </c>
      <c r="L9544" t="inlineStr">
        <is>
          <t>Duplikat_Gruppe</t>
        </is>
      </c>
      <c r="M9544" t="inlineStr">
        <is>
          <t>Cluster_Duplikate</t>
        </is>
      </c>
      <c r="N9544" t="inlineStr">
        <is>
          <t>Cluster_Final</t>
        </is>
      </c>
    </row>
    <row r="9545">
      <c r="A9545" t="n">
        <v>102</v>
      </c>
      <c r="B9545" t="n">
        <v>2016</v>
      </c>
      <c r="C9545" t="n">
        <v>1579</v>
      </c>
      <c r="D9545" t="inlineStr">
        <is>
          <t>Soll die unbeschränkte Staatsgarantie der Urner Kantonalbank abgeschafft werden?</t>
        </is>
      </c>
      <c r="E9545" t="inlineStr">
        <is>
          <t>Standard-4</t>
        </is>
      </c>
      <c r="F9545" t="n">
        <v>4</v>
      </c>
      <c r="G9545" t="inlineStr">
        <is>
          <t>Finanzen &amp; Steuern</t>
        </is>
      </c>
      <c r="H9545" t="inlineStr">
        <is>
          <t>Q05119</t>
        </is>
      </c>
      <c r="I9545" t="inlineStr">
        <is>
          <t>de</t>
        </is>
      </c>
      <c r="J9545" t="b">
        <v>1</v>
      </c>
      <c r="K9545" t="inlineStr">
        <is>
          <t>6fc00ae6fb7540237e8b71374d662002</t>
        </is>
      </c>
      <c r="L9545" t="inlineStr">
        <is>
          <t>6fc00ae6fb7540237e8b71374d662002</t>
        </is>
      </c>
      <c r="M9545" t="n">
        <v>929</v>
      </c>
      <c r="N9545" t="n">
        <v>929</v>
      </c>
    </row>
    <row r="9546">
      <c r="A9546" t="n">
        <v>102</v>
      </c>
      <c r="B9546" t="n">
        <v>2016</v>
      </c>
      <c r="C9546" t="n">
        <v>1579</v>
      </c>
      <c r="D9546" t="inlineStr">
        <is>
          <t>Soll die unbeschränkte Staatsgarantie der Urner Kantonalbank abgeschafft werden?</t>
        </is>
      </c>
      <c r="E9546" t="inlineStr">
        <is>
          <t>Standard-4</t>
        </is>
      </c>
      <c r="F9546" t="n">
        <v>4</v>
      </c>
      <c r="G9546" t="inlineStr">
        <is>
          <t>Finanzen &amp; Steuern</t>
        </is>
      </c>
      <c r="H9546" t="inlineStr">
        <is>
          <t>Q08464</t>
        </is>
      </c>
      <c r="I9546" t="inlineStr">
        <is>
          <t>de</t>
        </is>
      </c>
      <c r="J9546" t="b">
        <v>1</v>
      </c>
      <c r="K9546" t="inlineStr">
        <is>
          <t>6fc00ae6fb7540237e8b71374d662002</t>
        </is>
      </c>
      <c r="L9546" t="inlineStr">
        <is>
          <t>6fc00ae6fb7540237e8b71374d662002</t>
        </is>
      </c>
      <c r="M9546" t="n">
        <v>929</v>
      </c>
      <c r="N9546" t="n">
        <v>929</v>
      </c>
    </row>
    <row r="9548">
      <c r="A9548" s="1">
        <f>== Cluster 928 – 2 Fragen – alle Fragen identisch ===</f>
        <v/>
      </c>
      <c r="B9548" s="1" t="n"/>
      <c r="C9548" s="1" t="n"/>
      <c r="D9548" s="1" t="n"/>
      <c r="E9548" s="1" t="n"/>
      <c r="F9548" s="1" t="n"/>
      <c r="G9548" s="1" t="n"/>
      <c r="H9548" s="1" t="n"/>
      <c r="I9548" s="1" t="n"/>
      <c r="J9548" s="1" t="n"/>
      <c r="K9548" s="1" t="n"/>
      <c r="L9548" s="1" t="n"/>
      <c r="M9548" s="1" t="n"/>
      <c r="N9548" s="1" t="n"/>
    </row>
    <row r="9549">
      <c r="A9549" t="inlineStr">
        <is>
          <t>ID_Wahl</t>
        </is>
      </c>
      <c r="B9549" t="inlineStr">
        <is>
          <t>Datum</t>
        </is>
      </c>
      <c r="C9549" t="inlineStr">
        <is>
          <t>Frage_ID</t>
        </is>
      </c>
      <c r="D9549" t="inlineStr">
        <is>
          <t>Frage_Text</t>
        </is>
      </c>
      <c r="E9549" t="inlineStr">
        <is>
          <t>Frage_Typ</t>
        </is>
      </c>
      <c r="F9549" t="inlineStr">
        <is>
          <t>Bereich_ID</t>
        </is>
      </c>
      <c r="G9549" t="inlineStr">
        <is>
          <t>Bereich</t>
        </is>
      </c>
      <c r="H9549" t="inlineStr">
        <is>
          <t>ID_gesamt</t>
        </is>
      </c>
      <c r="I9549" t="inlineStr">
        <is>
          <t>Sprache</t>
        </is>
      </c>
      <c r="J9549" t="inlineStr">
        <is>
          <t>Duplikat</t>
        </is>
      </c>
      <c r="K9549" t="inlineStr">
        <is>
          <t>Frage_Hash</t>
        </is>
      </c>
      <c r="L9549" t="inlineStr">
        <is>
          <t>Duplikat_Gruppe</t>
        </is>
      </c>
      <c r="M9549" t="inlineStr">
        <is>
          <t>Cluster_Duplikate</t>
        </is>
      </c>
      <c r="N9549" t="inlineStr">
        <is>
          <t>Cluster_Final</t>
        </is>
      </c>
    </row>
    <row r="9550">
      <c r="A9550" t="n">
        <v>102</v>
      </c>
      <c r="B9550" t="n">
        <v>2016</v>
      </c>
      <c r="C9550" t="n">
        <v>1573</v>
      </c>
      <c r="D9550" t="inlineStr">
        <is>
          <t>Soll die Pauschalbesteuerung von vermögenden ausländischen Steuerzahlern im Kanton Uri abgeschafft werden?</t>
        </is>
      </c>
      <c r="E9550" t="inlineStr">
        <is>
          <t>Standard-4</t>
        </is>
      </c>
      <c r="F9550" t="n">
        <v>4</v>
      </c>
      <c r="G9550" t="inlineStr">
        <is>
          <t>Finanzen &amp; Steuern</t>
        </is>
      </c>
      <c r="H9550" t="inlineStr">
        <is>
          <t>Q05118</t>
        </is>
      </c>
      <c r="I9550" t="inlineStr">
        <is>
          <t>de</t>
        </is>
      </c>
      <c r="J9550" t="b">
        <v>1</v>
      </c>
      <c r="K9550" t="inlineStr">
        <is>
          <t>c1f7cea710063d1af0a833196c0569ba</t>
        </is>
      </c>
      <c r="L9550" t="inlineStr">
        <is>
          <t>c1f7cea710063d1af0a833196c0569ba</t>
        </is>
      </c>
      <c r="M9550" t="n">
        <v>928</v>
      </c>
      <c r="N9550" t="n">
        <v>928</v>
      </c>
    </row>
    <row r="9551">
      <c r="A9551" t="n">
        <v>102</v>
      </c>
      <c r="B9551" t="n">
        <v>2016</v>
      </c>
      <c r="C9551" t="n">
        <v>1573</v>
      </c>
      <c r="D9551" t="inlineStr">
        <is>
          <t>Soll die Pauschalbesteuerung von vermögenden ausländischen Steuerzahlern im Kanton Uri abgeschafft werden?</t>
        </is>
      </c>
      <c r="E9551" t="inlineStr">
        <is>
          <t>Standard-4</t>
        </is>
      </c>
      <c r="F9551" t="n">
        <v>4</v>
      </c>
      <c r="G9551" t="inlineStr">
        <is>
          <t>Finanzen &amp; Steuern</t>
        </is>
      </c>
      <c r="H9551" t="inlineStr">
        <is>
          <t>Q08463</t>
        </is>
      </c>
      <c r="I9551" t="inlineStr">
        <is>
          <t>de</t>
        </is>
      </c>
      <c r="J9551" t="b">
        <v>1</v>
      </c>
      <c r="K9551" t="inlineStr">
        <is>
          <t>c1f7cea710063d1af0a833196c0569ba</t>
        </is>
      </c>
      <c r="L9551" t="inlineStr">
        <is>
          <t>c1f7cea710063d1af0a833196c0569ba</t>
        </is>
      </c>
      <c r="M9551" t="n">
        <v>928</v>
      </c>
      <c r="N9551" t="n">
        <v>928</v>
      </c>
    </row>
    <row r="9553">
      <c r="A9553" s="1">
        <f>== Cluster 927 – 2 Fragen – alle Fragen identisch ===</f>
        <v/>
      </c>
      <c r="B9553" s="1" t="n"/>
      <c r="C9553" s="1" t="n"/>
      <c r="D9553" s="1" t="n"/>
      <c r="E9553" s="1" t="n"/>
      <c r="F9553" s="1" t="n"/>
      <c r="G9553" s="1" t="n"/>
      <c r="H9553" s="1" t="n"/>
      <c r="I9553" s="1" t="n"/>
      <c r="J9553" s="1" t="n"/>
      <c r="K9553" s="1" t="n"/>
      <c r="L9553" s="1" t="n"/>
      <c r="M9553" s="1" t="n"/>
      <c r="N9553" s="1" t="n"/>
    </row>
    <row r="9554">
      <c r="A9554" t="inlineStr">
        <is>
          <t>ID_Wahl</t>
        </is>
      </c>
      <c r="B9554" t="inlineStr">
        <is>
          <t>Datum</t>
        </is>
      </c>
      <c r="C9554" t="inlineStr">
        <is>
          <t>Frage_ID</t>
        </is>
      </c>
      <c r="D9554" t="inlineStr">
        <is>
          <t>Frage_Text</t>
        </is>
      </c>
      <c r="E9554" t="inlineStr">
        <is>
          <t>Frage_Typ</t>
        </is>
      </c>
      <c r="F9554" t="inlineStr">
        <is>
          <t>Bereich_ID</t>
        </is>
      </c>
      <c r="G9554" t="inlineStr">
        <is>
          <t>Bereich</t>
        </is>
      </c>
      <c r="H9554" t="inlineStr">
        <is>
          <t>ID_gesamt</t>
        </is>
      </c>
      <c r="I9554" t="inlineStr">
        <is>
          <t>Sprache</t>
        </is>
      </c>
      <c r="J9554" t="inlineStr">
        <is>
          <t>Duplikat</t>
        </is>
      </c>
      <c r="K9554" t="inlineStr">
        <is>
          <t>Frage_Hash</t>
        </is>
      </c>
      <c r="L9554" t="inlineStr">
        <is>
          <t>Duplikat_Gruppe</t>
        </is>
      </c>
      <c r="M9554" t="inlineStr">
        <is>
          <t>Cluster_Duplikate</t>
        </is>
      </c>
      <c r="N9554" t="inlineStr">
        <is>
          <t>Cluster_Final</t>
        </is>
      </c>
    </row>
    <row r="9555">
      <c r="A9555" t="n">
        <v>102</v>
      </c>
      <c r="B9555" t="n">
        <v>2016</v>
      </c>
      <c r="C9555" t="n">
        <v>1572</v>
      </c>
      <c r="D9555" t="inlineStr">
        <is>
          <t>Würden Sie einen verbindlichen Stellenstopp in der Urner Kantonsverwaltung befürworten?</t>
        </is>
      </c>
      <c r="E9555" t="inlineStr">
        <is>
          <t>Standard-4</t>
        </is>
      </c>
      <c r="F9555" t="n">
        <v>4</v>
      </c>
      <c r="G9555" t="inlineStr">
        <is>
          <t>Finanzen &amp; Steuern</t>
        </is>
      </c>
      <c r="H9555" t="inlineStr">
        <is>
          <t>Q05117</t>
        </is>
      </c>
      <c r="I9555" t="inlineStr">
        <is>
          <t>de</t>
        </is>
      </c>
      <c r="J9555" t="b">
        <v>1</v>
      </c>
      <c r="K9555" t="inlineStr">
        <is>
          <t>996c8fcbdbfb50ec7bf9db32e1c28da2</t>
        </is>
      </c>
      <c r="L9555" t="inlineStr">
        <is>
          <t>996c8fcbdbfb50ec7bf9db32e1c28da2</t>
        </is>
      </c>
      <c r="M9555" t="n">
        <v>927</v>
      </c>
      <c r="N9555" t="n">
        <v>927</v>
      </c>
    </row>
    <row r="9556">
      <c r="A9556" t="n">
        <v>102</v>
      </c>
      <c r="B9556" t="n">
        <v>2016</v>
      </c>
      <c r="C9556" t="n">
        <v>1572</v>
      </c>
      <c r="D9556" t="inlineStr">
        <is>
          <t>Würden Sie einen verbindlichen Stellenstopp in der Urner Kantonsverwaltung befürworten?</t>
        </is>
      </c>
      <c r="E9556" t="inlineStr">
        <is>
          <t>Standard-4</t>
        </is>
      </c>
      <c r="F9556" t="n">
        <v>4</v>
      </c>
      <c r="G9556" t="inlineStr">
        <is>
          <t>Finanzen &amp; Steuern</t>
        </is>
      </c>
      <c r="H9556" t="inlineStr">
        <is>
          <t>Q08462</t>
        </is>
      </c>
      <c r="I9556" t="inlineStr">
        <is>
          <t>de</t>
        </is>
      </c>
      <c r="J9556" t="b">
        <v>1</v>
      </c>
      <c r="K9556" t="inlineStr">
        <is>
          <t>996c8fcbdbfb50ec7bf9db32e1c28da2</t>
        </is>
      </c>
      <c r="L9556" t="inlineStr">
        <is>
          <t>996c8fcbdbfb50ec7bf9db32e1c28da2</t>
        </is>
      </c>
      <c r="M9556" t="n">
        <v>927</v>
      </c>
      <c r="N9556" t="n">
        <v>927</v>
      </c>
    </row>
    <row r="9558">
      <c r="A9558" s="1">
        <f>== Cluster 926 – 2 Fragen – alle Fragen identisch ===</f>
        <v/>
      </c>
      <c r="B9558" s="1" t="n"/>
      <c r="C9558" s="1" t="n"/>
      <c r="D9558" s="1" t="n"/>
      <c r="E9558" s="1" t="n"/>
      <c r="F9558" s="1" t="n"/>
      <c r="G9558" s="1" t="n"/>
      <c r="H9558" s="1" t="n"/>
      <c r="I9558" s="1" t="n"/>
      <c r="J9558" s="1" t="n"/>
      <c r="K9558" s="1" t="n"/>
      <c r="L9558" s="1" t="n"/>
      <c r="M9558" s="1" t="n"/>
      <c r="N9558" s="1" t="n"/>
    </row>
    <row r="9559">
      <c r="A9559" t="inlineStr">
        <is>
          <t>ID_Wahl</t>
        </is>
      </c>
      <c r="B9559" t="inlineStr">
        <is>
          <t>Datum</t>
        </is>
      </c>
      <c r="C9559" t="inlineStr">
        <is>
          <t>Frage_ID</t>
        </is>
      </c>
      <c r="D9559" t="inlineStr">
        <is>
          <t>Frage_Text</t>
        </is>
      </c>
      <c r="E9559" t="inlineStr">
        <is>
          <t>Frage_Typ</t>
        </is>
      </c>
      <c r="F9559" t="inlineStr">
        <is>
          <t>Bereich_ID</t>
        </is>
      </c>
      <c r="G9559" t="inlineStr">
        <is>
          <t>Bereich</t>
        </is>
      </c>
      <c r="H9559" t="inlineStr">
        <is>
          <t>ID_gesamt</t>
        </is>
      </c>
      <c r="I9559" t="inlineStr">
        <is>
          <t>Sprache</t>
        </is>
      </c>
      <c r="J9559" t="inlineStr">
        <is>
          <t>Duplikat</t>
        </is>
      </c>
      <c r="K9559" t="inlineStr">
        <is>
          <t>Frage_Hash</t>
        </is>
      </c>
      <c r="L9559" t="inlineStr">
        <is>
          <t>Duplikat_Gruppe</t>
        </is>
      </c>
      <c r="M9559" t="inlineStr">
        <is>
          <t>Cluster_Duplikate</t>
        </is>
      </c>
      <c r="N9559" t="inlineStr">
        <is>
          <t>Cluster_Final</t>
        </is>
      </c>
    </row>
    <row r="9560">
      <c r="A9560" t="n">
        <v>102</v>
      </c>
      <c r="B9560" t="n">
        <v>2016</v>
      </c>
      <c r="C9560" t="n">
        <v>1558</v>
      </c>
      <c r="D9560" t="inlineStr">
        <is>
          <t>Soll der Kanton Uri die Einführung des Lehrplans 21 um drei Jahre auf das Jahr 2020 verschieben?</t>
        </is>
      </c>
      <c r="E9560" t="inlineStr">
        <is>
          <t>Standard-4</t>
        </is>
      </c>
      <c r="F9560" t="n">
        <v>2</v>
      </c>
      <c r="G9560" t="inlineStr">
        <is>
          <t>Bildung</t>
        </is>
      </c>
      <c r="H9560" t="inlineStr">
        <is>
          <t>Q05115</t>
        </is>
      </c>
      <c r="I9560" t="inlineStr">
        <is>
          <t>de</t>
        </is>
      </c>
      <c r="J9560" t="b">
        <v>1</v>
      </c>
      <c r="K9560" t="inlineStr">
        <is>
          <t>fad19d3d5f5073dcb9fbbe833bb0d60c</t>
        </is>
      </c>
      <c r="L9560" t="inlineStr">
        <is>
          <t>fad19d3d5f5073dcb9fbbe833bb0d60c</t>
        </is>
      </c>
      <c r="M9560" t="n">
        <v>926</v>
      </c>
      <c r="N9560" t="n">
        <v>926</v>
      </c>
    </row>
    <row r="9561">
      <c r="A9561" t="n">
        <v>102</v>
      </c>
      <c r="B9561" t="n">
        <v>2016</v>
      </c>
      <c r="C9561" t="n">
        <v>1558</v>
      </c>
      <c r="D9561" t="inlineStr">
        <is>
          <t>Soll der Kanton Uri die Einführung des Lehrplans 21 um drei Jahre auf das Jahr 2020 verschieben?</t>
        </is>
      </c>
      <c r="E9561" t="inlineStr">
        <is>
          <t>Standard-4</t>
        </is>
      </c>
      <c r="F9561" t="n">
        <v>2</v>
      </c>
      <c r="G9561" t="inlineStr">
        <is>
          <t>Bildung</t>
        </is>
      </c>
      <c r="H9561" t="inlineStr">
        <is>
          <t>Q08460</t>
        </is>
      </c>
      <c r="I9561" t="inlineStr">
        <is>
          <t>de</t>
        </is>
      </c>
      <c r="J9561" t="b">
        <v>1</v>
      </c>
      <c r="K9561" t="inlineStr">
        <is>
          <t>fad19d3d5f5073dcb9fbbe833bb0d60c</t>
        </is>
      </c>
      <c r="L9561" t="inlineStr">
        <is>
          <t>fad19d3d5f5073dcb9fbbe833bb0d60c</t>
        </is>
      </c>
      <c r="M9561" t="n">
        <v>926</v>
      </c>
      <c r="N9561" t="n">
        <v>926</v>
      </c>
    </row>
    <row r="9563">
      <c r="A9563" s="1">
        <f>== Cluster 925 – 2 Fragen – alle Fragen identisch ===</f>
        <v/>
      </c>
      <c r="B9563" s="1" t="n"/>
      <c r="C9563" s="1" t="n"/>
      <c r="D9563" s="1" t="n"/>
      <c r="E9563" s="1" t="n"/>
      <c r="F9563" s="1" t="n"/>
      <c r="G9563" s="1" t="n"/>
      <c r="H9563" s="1" t="n"/>
      <c r="I9563" s="1" t="n"/>
      <c r="J9563" s="1" t="n"/>
      <c r="K9563" s="1" t="n"/>
      <c r="L9563" s="1" t="n"/>
      <c r="M9563" s="1" t="n"/>
      <c r="N9563" s="1" t="n"/>
    </row>
    <row r="9564">
      <c r="A9564" t="inlineStr">
        <is>
          <t>ID_Wahl</t>
        </is>
      </c>
      <c r="B9564" t="inlineStr">
        <is>
          <t>Datum</t>
        </is>
      </c>
      <c r="C9564" t="inlineStr">
        <is>
          <t>Frage_ID</t>
        </is>
      </c>
      <c r="D9564" t="inlineStr">
        <is>
          <t>Frage_Text</t>
        </is>
      </c>
      <c r="E9564" t="inlineStr">
        <is>
          <t>Frage_Typ</t>
        </is>
      </c>
      <c r="F9564" t="inlineStr">
        <is>
          <t>Bereich_ID</t>
        </is>
      </c>
      <c r="G9564" t="inlineStr">
        <is>
          <t>Bereich</t>
        </is>
      </c>
      <c r="H9564" t="inlineStr">
        <is>
          <t>ID_gesamt</t>
        </is>
      </c>
      <c r="I9564" t="inlineStr">
        <is>
          <t>Sprache</t>
        </is>
      </c>
      <c r="J9564" t="inlineStr">
        <is>
          <t>Duplikat</t>
        </is>
      </c>
      <c r="K9564" t="inlineStr">
        <is>
          <t>Frage_Hash</t>
        </is>
      </c>
      <c r="L9564" t="inlineStr">
        <is>
          <t>Duplikat_Gruppe</t>
        </is>
      </c>
      <c r="M9564" t="inlineStr">
        <is>
          <t>Cluster_Duplikate</t>
        </is>
      </c>
      <c r="N9564" t="inlineStr">
        <is>
          <t>Cluster_Final</t>
        </is>
      </c>
    </row>
    <row r="9565">
      <c r="A9565" t="n">
        <v>105</v>
      </c>
      <c r="B9565" t="n">
        <v>2016</v>
      </c>
      <c r="C9565" t="n">
        <v>1658</v>
      </c>
      <c r="D9565" t="inlineStr">
        <is>
          <t>Soll sich der Kanton Thurgau finanziell stärker zugunsten von Randregionen einsetzen?</t>
        </is>
      </c>
      <c r="E9565" t="inlineStr">
        <is>
          <t>Standard-4</t>
        </is>
      </c>
      <c r="F9565" t="n">
        <v>15</v>
      </c>
      <c r="G9565" t="inlineStr">
        <is>
          <t>Wirtschaft &amp; Arbeit</t>
        </is>
      </c>
      <c r="H9565" t="inlineStr">
        <is>
          <t>Q05112</t>
        </is>
      </c>
      <c r="I9565" t="inlineStr">
        <is>
          <t>de</t>
        </is>
      </c>
      <c r="J9565" t="b">
        <v>1</v>
      </c>
      <c r="K9565" t="inlineStr">
        <is>
          <t>62576cafc4d1b396a0f58c99794317a2</t>
        </is>
      </c>
      <c r="L9565" t="inlineStr">
        <is>
          <t>62576cafc4d1b396a0f58c99794317a2</t>
        </is>
      </c>
      <c r="M9565" t="n">
        <v>925</v>
      </c>
      <c r="N9565" t="n">
        <v>925</v>
      </c>
    </row>
    <row r="9566">
      <c r="A9566" t="n">
        <v>105</v>
      </c>
      <c r="B9566" t="n">
        <v>2016</v>
      </c>
      <c r="C9566" t="n">
        <v>1658</v>
      </c>
      <c r="D9566" t="inlineStr">
        <is>
          <t>Soll sich der Kanton Thurgau finanziell stärker zugunsten von Randregionen einsetzen?</t>
        </is>
      </c>
      <c r="E9566" t="inlineStr">
        <is>
          <t>Standard-4</t>
        </is>
      </c>
      <c r="F9566" t="n">
        <v>15</v>
      </c>
      <c r="G9566" t="inlineStr">
        <is>
          <t>Wirtschaft &amp; Arbeit</t>
        </is>
      </c>
      <c r="H9566" t="inlineStr">
        <is>
          <t>Q08251</t>
        </is>
      </c>
      <c r="I9566" t="inlineStr">
        <is>
          <t>de</t>
        </is>
      </c>
      <c r="J9566" t="b">
        <v>1</v>
      </c>
      <c r="K9566" t="inlineStr">
        <is>
          <t>62576cafc4d1b396a0f58c99794317a2</t>
        </is>
      </c>
      <c r="L9566" t="inlineStr">
        <is>
          <t>62576cafc4d1b396a0f58c99794317a2</t>
        </is>
      </c>
      <c r="M9566" t="n">
        <v>925</v>
      </c>
      <c r="N9566" t="n">
        <v>925</v>
      </c>
    </row>
    <row r="9568">
      <c r="A9568" s="1">
        <f>== Cluster 957 – 2 Fragen – alle Fragen identisch ===</f>
        <v/>
      </c>
      <c r="B9568" s="1" t="n"/>
      <c r="C9568" s="1" t="n"/>
      <c r="D9568" s="1" t="n"/>
      <c r="E9568" s="1" t="n"/>
      <c r="F9568" s="1" t="n"/>
      <c r="G9568" s="1" t="n"/>
      <c r="H9568" s="1" t="n"/>
      <c r="I9568" s="1" t="n"/>
      <c r="J9568" s="1" t="n"/>
      <c r="K9568" s="1" t="n"/>
      <c r="L9568" s="1" t="n"/>
      <c r="M9568" s="1" t="n"/>
      <c r="N9568" s="1" t="n"/>
    </row>
    <row r="9569">
      <c r="A9569" t="inlineStr">
        <is>
          <t>ID_Wahl</t>
        </is>
      </c>
      <c r="B9569" t="inlineStr">
        <is>
          <t>Datum</t>
        </is>
      </c>
      <c r="C9569" t="inlineStr">
        <is>
          <t>Frage_ID</t>
        </is>
      </c>
      <c r="D9569" t="inlineStr">
        <is>
          <t>Frage_Text</t>
        </is>
      </c>
      <c r="E9569" t="inlineStr">
        <is>
          <t>Frage_Typ</t>
        </is>
      </c>
      <c r="F9569" t="inlineStr">
        <is>
          <t>Bereich_ID</t>
        </is>
      </c>
      <c r="G9569" t="inlineStr">
        <is>
          <t>Bereich</t>
        </is>
      </c>
      <c r="H9569" t="inlineStr">
        <is>
          <t>ID_gesamt</t>
        </is>
      </c>
      <c r="I9569" t="inlineStr">
        <is>
          <t>Sprache</t>
        </is>
      </c>
      <c r="J9569" t="inlineStr">
        <is>
          <t>Duplikat</t>
        </is>
      </c>
      <c r="K9569" t="inlineStr">
        <is>
          <t>Frage_Hash</t>
        </is>
      </c>
      <c r="L9569" t="inlineStr">
        <is>
          <t>Duplikat_Gruppe</t>
        </is>
      </c>
      <c r="M9569" t="inlineStr">
        <is>
          <t>Cluster_Duplikate</t>
        </is>
      </c>
      <c r="N9569" t="inlineStr">
        <is>
          <t>Cluster_Final</t>
        </is>
      </c>
    </row>
    <row r="9570">
      <c r="A9570" t="n">
        <v>154</v>
      </c>
      <c r="B9570" t="n">
        <v>2017</v>
      </c>
      <c r="C9570" t="n">
        <v>2180</v>
      </c>
      <c r="D9570" t="inlineStr">
        <is>
          <t>Sind Sie dafür, dass der neue kantonale Finanzausgleich so verändert wird, dass die Gebergemeinden entlastet werden?</t>
        </is>
      </c>
      <c r="E9570" t="inlineStr">
        <is>
          <t>Standard-4</t>
        </is>
      </c>
      <c r="F9570" t="n">
        <v>4</v>
      </c>
      <c r="G9570" t="inlineStr">
        <is>
          <t>Finanzen &amp; Steuern</t>
        </is>
      </c>
      <c r="H9570" t="inlineStr">
        <is>
          <t>Q05221</t>
        </is>
      </c>
      <c r="I9570" t="inlineStr">
        <is>
          <t>de</t>
        </is>
      </c>
      <c r="J9570" t="b">
        <v>1</v>
      </c>
      <c r="K9570" t="inlineStr">
        <is>
          <t>2a4a2e8b2e9a9b477cae9bc9c5f80d5f</t>
        </is>
      </c>
      <c r="L9570" t="inlineStr">
        <is>
          <t>2a4a2e8b2e9a9b477cae9bc9c5f80d5f</t>
        </is>
      </c>
      <c r="M9570" t="n">
        <v>957</v>
      </c>
      <c r="N9570" t="n">
        <v>957</v>
      </c>
    </row>
    <row r="9571">
      <c r="A9571" t="n">
        <v>154</v>
      </c>
      <c r="B9571" t="n">
        <v>2017</v>
      </c>
      <c r="C9571" t="n">
        <v>2180</v>
      </c>
      <c r="D9571" t="inlineStr">
        <is>
          <t>Sind Sie dafür, dass der neue kantonale Finanzausgleich so verändert wird, dass die Gebergemeinden entlastet werden?</t>
        </is>
      </c>
      <c r="E9571" t="inlineStr">
        <is>
          <t>Standard-4</t>
        </is>
      </c>
      <c r="F9571" t="n">
        <v>4</v>
      </c>
      <c r="G9571" t="inlineStr">
        <is>
          <t>Finanzen &amp; Steuern</t>
        </is>
      </c>
      <c r="H9571" t="inlineStr">
        <is>
          <t>Q08011</t>
        </is>
      </c>
      <c r="I9571" t="inlineStr">
        <is>
          <t>de</t>
        </is>
      </c>
      <c r="J9571" t="b">
        <v>1</v>
      </c>
      <c r="K9571" t="inlineStr">
        <is>
          <t>2a4a2e8b2e9a9b477cae9bc9c5f80d5f</t>
        </is>
      </c>
      <c r="L9571" t="inlineStr">
        <is>
          <t>2a4a2e8b2e9a9b477cae9bc9c5f80d5f</t>
        </is>
      </c>
      <c r="M9571" t="n">
        <v>957</v>
      </c>
      <c r="N9571" t="n">
        <v>957</v>
      </c>
    </row>
    <row r="9573">
      <c r="A9573" s="1">
        <f>== Cluster 956 – 2 Fragen – alle Fragen identisch ===</f>
        <v/>
      </c>
      <c r="B9573" s="1" t="n"/>
      <c r="C9573" s="1" t="n"/>
      <c r="D9573" s="1" t="n"/>
      <c r="E9573" s="1" t="n"/>
      <c r="F9573" s="1" t="n"/>
      <c r="G9573" s="1" t="n"/>
      <c r="H9573" s="1" t="n"/>
      <c r="I9573" s="1" t="n"/>
      <c r="J9573" s="1" t="n"/>
      <c r="K9573" s="1" t="n"/>
      <c r="L9573" s="1" t="n"/>
      <c r="M9573" s="1" t="n"/>
      <c r="N9573" s="1" t="n"/>
    </row>
    <row r="9574">
      <c r="A9574" t="inlineStr">
        <is>
          <t>ID_Wahl</t>
        </is>
      </c>
      <c r="B9574" t="inlineStr">
        <is>
          <t>Datum</t>
        </is>
      </c>
      <c r="C9574" t="inlineStr">
        <is>
          <t>Frage_ID</t>
        </is>
      </c>
      <c r="D9574" t="inlineStr">
        <is>
          <t>Frage_Text</t>
        </is>
      </c>
      <c r="E9574" t="inlineStr">
        <is>
          <t>Frage_Typ</t>
        </is>
      </c>
      <c r="F9574" t="inlineStr">
        <is>
          <t>Bereich_ID</t>
        </is>
      </c>
      <c r="G9574" t="inlineStr">
        <is>
          <t>Bereich</t>
        </is>
      </c>
      <c r="H9574" t="inlineStr">
        <is>
          <t>ID_gesamt</t>
        </is>
      </c>
      <c r="I9574" t="inlineStr">
        <is>
          <t>Sprache</t>
        </is>
      </c>
      <c r="J9574" t="inlineStr">
        <is>
          <t>Duplikat</t>
        </is>
      </c>
      <c r="K9574" t="inlineStr">
        <is>
          <t>Frage_Hash</t>
        </is>
      </c>
      <c r="L9574" t="inlineStr">
        <is>
          <t>Duplikat_Gruppe</t>
        </is>
      </c>
      <c r="M9574" t="inlineStr">
        <is>
          <t>Cluster_Duplikate</t>
        </is>
      </c>
      <c r="N9574" t="inlineStr">
        <is>
          <t>Cluster_Final</t>
        </is>
      </c>
    </row>
    <row r="9575">
      <c r="A9575" t="n">
        <v>154</v>
      </c>
      <c r="B9575" t="n">
        <v>2017</v>
      </c>
      <c r="C9575" t="n">
        <v>2165</v>
      </c>
      <c r="D9575" t="inlineStr">
        <is>
          <t>Soll im Kanton Solothurn nur noch eine statt zwei Fremdsprachen auf Primarstufe unterrichtet werden?</t>
        </is>
      </c>
      <c r="E9575" t="inlineStr">
        <is>
          <t>Standard-4</t>
        </is>
      </c>
      <c r="F9575" t="n">
        <v>2</v>
      </c>
      <c r="G9575" t="inlineStr">
        <is>
          <t>Bildung</t>
        </is>
      </c>
      <c r="H9575" t="inlineStr">
        <is>
          <t>Q05220</t>
        </is>
      </c>
      <c r="I9575" t="inlineStr">
        <is>
          <t>de</t>
        </is>
      </c>
      <c r="J9575" t="b">
        <v>1</v>
      </c>
      <c r="K9575" t="inlineStr">
        <is>
          <t>7441e889c319e433a89080b201be94ce</t>
        </is>
      </c>
      <c r="L9575" t="inlineStr">
        <is>
          <t>7441e889c319e433a89080b201be94ce</t>
        </is>
      </c>
      <c r="M9575" t="n">
        <v>956</v>
      </c>
      <c r="N9575" t="n">
        <v>956</v>
      </c>
    </row>
    <row r="9576">
      <c r="A9576" t="n">
        <v>154</v>
      </c>
      <c r="B9576" t="n">
        <v>2017</v>
      </c>
      <c r="C9576" t="n">
        <v>2165</v>
      </c>
      <c r="D9576" t="inlineStr">
        <is>
          <t>Soll im Kanton Solothurn nur noch eine statt zwei Fremdsprachen auf Primarstufe unterrichtet werden?</t>
        </is>
      </c>
      <c r="E9576" t="inlineStr">
        <is>
          <t>Standard-4</t>
        </is>
      </c>
      <c r="F9576" t="n">
        <v>2</v>
      </c>
      <c r="G9576" t="inlineStr">
        <is>
          <t>Bildung</t>
        </is>
      </c>
      <c r="H9576" t="inlineStr">
        <is>
          <t>Q08010</t>
        </is>
      </c>
      <c r="I9576" t="inlineStr">
        <is>
          <t>de</t>
        </is>
      </c>
      <c r="J9576" t="b">
        <v>1</v>
      </c>
      <c r="K9576" t="inlineStr">
        <is>
          <t>7441e889c319e433a89080b201be94ce</t>
        </is>
      </c>
      <c r="L9576" t="inlineStr">
        <is>
          <t>7441e889c319e433a89080b201be94ce</t>
        </is>
      </c>
      <c r="M9576" t="n">
        <v>956</v>
      </c>
      <c r="N9576" t="n">
        <v>956</v>
      </c>
    </row>
    <row r="9578">
      <c r="A9578" s="1">
        <f>== Cluster 955 – 2 Fragen – alle Fragen identisch ===</f>
        <v/>
      </c>
      <c r="B9578" s="1" t="n"/>
      <c r="C9578" s="1" t="n"/>
      <c r="D9578" s="1" t="n"/>
      <c r="E9578" s="1" t="n"/>
      <c r="F9578" s="1" t="n"/>
      <c r="G9578" s="1" t="n"/>
      <c r="H9578" s="1" t="n"/>
      <c r="I9578" s="1" t="n"/>
      <c r="J9578" s="1" t="n"/>
      <c r="K9578" s="1" t="n"/>
      <c r="L9578" s="1" t="n"/>
      <c r="M9578" s="1" t="n"/>
      <c r="N9578" s="1" t="n"/>
    </row>
    <row r="9579">
      <c r="A9579" t="inlineStr">
        <is>
          <t>ID_Wahl</t>
        </is>
      </c>
      <c r="B9579" t="inlineStr">
        <is>
          <t>Datum</t>
        </is>
      </c>
      <c r="C9579" t="inlineStr">
        <is>
          <t>Frage_ID</t>
        </is>
      </c>
      <c r="D9579" t="inlineStr">
        <is>
          <t>Frage_Text</t>
        </is>
      </c>
      <c r="E9579" t="inlineStr">
        <is>
          <t>Frage_Typ</t>
        </is>
      </c>
      <c r="F9579" t="inlineStr">
        <is>
          <t>Bereich_ID</t>
        </is>
      </c>
      <c r="G9579" t="inlineStr">
        <is>
          <t>Bereich</t>
        </is>
      </c>
      <c r="H9579" t="inlineStr">
        <is>
          <t>ID_gesamt</t>
        </is>
      </c>
      <c r="I9579" t="inlineStr">
        <is>
          <t>Sprache</t>
        </is>
      </c>
      <c r="J9579" t="inlineStr">
        <is>
          <t>Duplikat</t>
        </is>
      </c>
      <c r="K9579" t="inlineStr">
        <is>
          <t>Frage_Hash</t>
        </is>
      </c>
      <c r="L9579" t="inlineStr">
        <is>
          <t>Duplikat_Gruppe</t>
        </is>
      </c>
      <c r="M9579" t="inlineStr">
        <is>
          <t>Cluster_Duplikate</t>
        </is>
      </c>
      <c r="N9579" t="inlineStr">
        <is>
          <t>Cluster_Final</t>
        </is>
      </c>
    </row>
    <row r="9580">
      <c r="A9580" t="n">
        <v>154</v>
      </c>
      <c r="B9580" t="n">
        <v>2017</v>
      </c>
      <c r="C9580" t="n">
        <v>2163</v>
      </c>
      <c r="D9580" t="inlineStr">
        <is>
          <t>Finden Sie es richtig, wenn Schulen Dispense aus religiösen Gründen für einzelne Fächer oder Veranstaltungen bewilligen (z. B. Turn-/Schwimmunterricht, Schullager oder Sexualkundeunterricht)?</t>
        </is>
      </c>
      <c r="E9580" t="inlineStr">
        <is>
          <t>Standard-4</t>
        </is>
      </c>
      <c r="F9580" t="n">
        <v>2</v>
      </c>
      <c r="G9580" t="inlineStr">
        <is>
          <t>Bildung</t>
        </is>
      </c>
      <c r="H9580" t="inlineStr">
        <is>
          <t>Q05219</t>
        </is>
      </c>
      <c r="I9580" t="inlineStr">
        <is>
          <t>de</t>
        </is>
      </c>
      <c r="J9580" t="b">
        <v>1</v>
      </c>
      <c r="K9580" t="inlineStr">
        <is>
          <t>2f9971a353b24ebc44c187de72832294</t>
        </is>
      </c>
      <c r="L9580" t="inlineStr">
        <is>
          <t>2f9971a353b24ebc44c187de72832294</t>
        </is>
      </c>
      <c r="M9580" t="n">
        <v>955</v>
      </c>
      <c r="N9580" t="n">
        <v>955</v>
      </c>
    </row>
    <row r="9581">
      <c r="A9581" t="n">
        <v>154</v>
      </c>
      <c r="B9581" t="n">
        <v>2017</v>
      </c>
      <c r="C9581" t="n">
        <v>2163</v>
      </c>
      <c r="D9581" t="inlineStr">
        <is>
          <t>Finden Sie es richtig, wenn Schulen Dispense aus religiösen Gründen für einzelne Fächer oder Veranstaltungen bewilligen (z. B. Turn-/Schwimmunterricht, Schullager oder Sexualkundeunterricht)?</t>
        </is>
      </c>
      <c r="E9581" t="inlineStr">
        <is>
          <t>Standard-4</t>
        </is>
      </c>
      <c r="F9581" t="n">
        <v>2</v>
      </c>
      <c r="G9581" t="inlineStr">
        <is>
          <t>Bildung</t>
        </is>
      </c>
      <c r="H9581" t="inlineStr">
        <is>
          <t>Q08009</t>
        </is>
      </c>
      <c r="I9581" t="inlineStr">
        <is>
          <t>de</t>
        </is>
      </c>
      <c r="J9581" t="b">
        <v>1</v>
      </c>
      <c r="K9581" t="inlineStr">
        <is>
          <t>2f9971a353b24ebc44c187de72832294</t>
        </is>
      </c>
      <c r="L9581" t="inlineStr">
        <is>
          <t>2f9971a353b24ebc44c187de72832294</t>
        </is>
      </c>
      <c r="M9581" t="n">
        <v>955</v>
      </c>
      <c r="N9581" t="n">
        <v>955</v>
      </c>
    </row>
    <row r="9583">
      <c r="A9583" s="1">
        <f>== Cluster 954 – 2 Fragen – alle Fragen identisch ===</f>
        <v/>
      </c>
      <c r="B9583" s="1" t="n"/>
      <c r="C9583" s="1" t="n"/>
      <c r="D9583" s="1" t="n"/>
      <c r="E9583" s="1" t="n"/>
      <c r="F9583" s="1" t="n"/>
      <c r="G9583" s="1" t="n"/>
      <c r="H9583" s="1" t="n"/>
      <c r="I9583" s="1" t="n"/>
      <c r="J9583" s="1" t="n"/>
      <c r="K9583" s="1" t="n"/>
      <c r="L9583" s="1" t="n"/>
      <c r="M9583" s="1" t="n"/>
      <c r="N9583" s="1" t="n"/>
    </row>
    <row r="9584">
      <c r="A9584" t="inlineStr">
        <is>
          <t>ID_Wahl</t>
        </is>
      </c>
      <c r="B9584" t="inlineStr">
        <is>
          <t>Datum</t>
        </is>
      </c>
      <c r="C9584" t="inlineStr">
        <is>
          <t>Frage_ID</t>
        </is>
      </c>
      <c r="D9584" t="inlineStr">
        <is>
          <t>Frage_Text</t>
        </is>
      </c>
      <c r="E9584" t="inlineStr">
        <is>
          <t>Frage_Typ</t>
        </is>
      </c>
      <c r="F9584" t="inlineStr">
        <is>
          <t>Bereich_ID</t>
        </is>
      </c>
      <c r="G9584" t="inlineStr">
        <is>
          <t>Bereich</t>
        </is>
      </c>
      <c r="H9584" t="inlineStr">
        <is>
          <t>ID_gesamt</t>
        </is>
      </c>
      <c r="I9584" t="inlineStr">
        <is>
          <t>Sprache</t>
        </is>
      </c>
      <c r="J9584" t="inlineStr">
        <is>
          <t>Duplikat</t>
        </is>
      </c>
      <c r="K9584" t="inlineStr">
        <is>
          <t>Frage_Hash</t>
        </is>
      </c>
      <c r="L9584" t="inlineStr">
        <is>
          <t>Duplikat_Gruppe</t>
        </is>
      </c>
      <c r="M9584" t="inlineStr">
        <is>
          <t>Cluster_Duplikate</t>
        </is>
      </c>
      <c r="N9584" t="inlineStr">
        <is>
          <t>Cluster_Final</t>
        </is>
      </c>
    </row>
    <row r="9585">
      <c r="A9585" t="n">
        <v>154</v>
      </c>
      <c r="B9585" t="n">
        <v>2017</v>
      </c>
      <c r="C9585" t="n">
        <v>2166</v>
      </c>
      <c r="D9585" t="inlineStr">
        <is>
          <t>Eine kantonale Volksinitiative fordert, dass auf die Einführung des Lehrplans 21 verzichtet wird. Befürworten Sie dieses Anliegen?</t>
        </is>
      </c>
      <c r="E9585" t="inlineStr">
        <is>
          <t>Standard-4</t>
        </is>
      </c>
      <c r="F9585" t="n">
        <v>2</v>
      </c>
      <c r="G9585" t="inlineStr">
        <is>
          <t>Bildung</t>
        </is>
      </c>
      <c r="H9585" t="inlineStr">
        <is>
          <t>Q05218</t>
        </is>
      </c>
      <c r="I9585" t="inlineStr">
        <is>
          <t>de</t>
        </is>
      </c>
      <c r="J9585" t="b">
        <v>1</v>
      </c>
      <c r="K9585" t="inlineStr">
        <is>
          <t>43e7590c7075914646308164e9afdcf5</t>
        </is>
      </c>
      <c r="L9585" t="inlineStr">
        <is>
          <t>43e7590c7075914646308164e9afdcf5</t>
        </is>
      </c>
      <c r="M9585" t="n">
        <v>954</v>
      </c>
      <c r="N9585" t="n">
        <v>954</v>
      </c>
    </row>
    <row r="9586">
      <c r="A9586" t="n">
        <v>154</v>
      </c>
      <c r="B9586" t="n">
        <v>2017</v>
      </c>
      <c r="C9586" t="n">
        <v>2166</v>
      </c>
      <c r="D9586" t="inlineStr">
        <is>
          <t>Eine kantonale Volksinitiative fordert, dass auf die Einführung des Lehrplans 21 verzichtet wird. Befürworten Sie dieses Anliegen?</t>
        </is>
      </c>
      <c r="E9586" t="inlineStr">
        <is>
          <t>Standard-4</t>
        </is>
      </c>
      <c r="F9586" t="n">
        <v>2</v>
      </c>
      <c r="G9586" t="inlineStr">
        <is>
          <t>Bildung</t>
        </is>
      </c>
      <c r="H9586" t="inlineStr">
        <is>
          <t>Q08008</t>
        </is>
      </c>
      <c r="I9586" t="inlineStr">
        <is>
          <t>de</t>
        </is>
      </c>
      <c r="J9586" t="b">
        <v>1</v>
      </c>
      <c r="K9586" t="inlineStr">
        <is>
          <t>43e7590c7075914646308164e9afdcf5</t>
        </is>
      </c>
      <c r="L9586" t="inlineStr">
        <is>
          <t>43e7590c7075914646308164e9afdcf5</t>
        </is>
      </c>
      <c r="M9586" t="n">
        <v>954</v>
      </c>
      <c r="N9586" t="n">
        <v>954</v>
      </c>
    </row>
    <row r="9588">
      <c r="A9588" s="1">
        <f>== Cluster 953 – 2 Fragen – alle Fragen identisch ===</f>
        <v/>
      </c>
      <c r="B9588" s="1" t="n"/>
      <c r="C9588" s="1" t="n"/>
      <c r="D9588" s="1" t="n"/>
      <c r="E9588" s="1" t="n"/>
      <c r="F9588" s="1" t="n"/>
      <c r="G9588" s="1" t="n"/>
      <c r="H9588" s="1" t="n"/>
      <c r="I9588" s="1" t="n"/>
      <c r="J9588" s="1" t="n"/>
      <c r="K9588" s="1" t="n"/>
      <c r="L9588" s="1" t="n"/>
      <c r="M9588" s="1" t="n"/>
      <c r="N9588" s="1" t="n"/>
    </row>
    <row r="9589">
      <c r="A9589" t="inlineStr">
        <is>
          <t>ID_Wahl</t>
        </is>
      </c>
      <c r="B9589" t="inlineStr">
        <is>
          <t>Datum</t>
        </is>
      </c>
      <c r="C9589" t="inlineStr">
        <is>
          <t>Frage_ID</t>
        </is>
      </c>
      <c r="D9589" t="inlineStr">
        <is>
          <t>Frage_Text</t>
        </is>
      </c>
      <c r="E9589" t="inlineStr">
        <is>
          <t>Frage_Typ</t>
        </is>
      </c>
      <c r="F9589" t="inlineStr">
        <is>
          <t>Bereich_ID</t>
        </is>
      </c>
      <c r="G9589" t="inlineStr">
        <is>
          <t>Bereich</t>
        </is>
      </c>
      <c r="H9589" t="inlineStr">
        <is>
          <t>ID_gesamt</t>
        </is>
      </c>
      <c r="I9589" t="inlineStr">
        <is>
          <t>Sprache</t>
        </is>
      </c>
      <c r="J9589" t="inlineStr">
        <is>
          <t>Duplikat</t>
        </is>
      </c>
      <c r="K9589" t="inlineStr">
        <is>
          <t>Frage_Hash</t>
        </is>
      </c>
      <c r="L9589" t="inlineStr">
        <is>
          <t>Duplikat_Gruppe</t>
        </is>
      </c>
      <c r="M9589" t="inlineStr">
        <is>
          <t>Cluster_Duplikate</t>
        </is>
      </c>
      <c r="N9589" t="inlineStr">
        <is>
          <t>Cluster_Final</t>
        </is>
      </c>
    </row>
    <row r="9590">
      <c r="A9590" t="n">
        <v>154</v>
      </c>
      <c r="B9590" t="n">
        <v>2017</v>
      </c>
      <c r="C9590" t="n">
        <v>2164</v>
      </c>
      <c r="D9590" t="inlineStr">
        <is>
          <t>Gemäss dem Konzept der integrativen Schule werden Kinder mit Lernschwierigkeiten, Behinderungen oder Verhaltensauffälligkeiten grundsätzlich in regulären Schulklassen unterrichtet. Befürworten Sie dies?</t>
        </is>
      </c>
      <c r="E9590" t="inlineStr">
        <is>
          <t>Standard-4</t>
        </is>
      </c>
      <c r="F9590" t="n">
        <v>2</v>
      </c>
      <c r="G9590" t="inlineStr">
        <is>
          <t>Bildung</t>
        </is>
      </c>
      <c r="H9590" t="inlineStr">
        <is>
          <t>Q05217</t>
        </is>
      </c>
      <c r="I9590" t="inlineStr">
        <is>
          <t>de</t>
        </is>
      </c>
      <c r="J9590" t="b">
        <v>1</v>
      </c>
      <c r="K9590" t="inlineStr">
        <is>
          <t>42a5cb94e89adc899a24620fca7af957</t>
        </is>
      </c>
      <c r="L9590" t="inlineStr">
        <is>
          <t>42a5cb94e89adc899a24620fca7af957</t>
        </is>
      </c>
      <c r="M9590" t="n">
        <v>953</v>
      </c>
      <c r="N9590" t="n">
        <v>953</v>
      </c>
    </row>
    <row r="9591">
      <c r="A9591" t="n">
        <v>154</v>
      </c>
      <c r="B9591" t="n">
        <v>2017</v>
      </c>
      <c r="C9591" t="n">
        <v>2164</v>
      </c>
      <c r="D9591" t="inlineStr">
        <is>
          <t>Gemäss dem Konzept der integrativen Schule werden Kinder mit Lernschwierigkeiten, Behinderungen oder Verhaltensauffälligkeiten grundsätzlich in regulären Schulklassen unterrichtet. Befürworten Sie dies?</t>
        </is>
      </c>
      <c r="E9591" t="inlineStr">
        <is>
          <t>Standard-4</t>
        </is>
      </c>
      <c r="F9591" t="n">
        <v>2</v>
      </c>
      <c r="G9591" t="inlineStr">
        <is>
          <t>Bildung</t>
        </is>
      </c>
      <c r="H9591" t="inlineStr">
        <is>
          <t>Q08007</t>
        </is>
      </c>
      <c r="I9591" t="inlineStr">
        <is>
          <t>de</t>
        </is>
      </c>
      <c r="J9591" t="b">
        <v>1</v>
      </c>
      <c r="K9591" t="inlineStr">
        <is>
          <t>42a5cb94e89adc899a24620fca7af957</t>
        </is>
      </c>
      <c r="L9591" t="inlineStr">
        <is>
          <t>42a5cb94e89adc899a24620fca7af957</t>
        </is>
      </c>
      <c r="M9591" t="n">
        <v>953</v>
      </c>
      <c r="N9591" t="n">
        <v>953</v>
      </c>
    </row>
    <row r="9593">
      <c r="A9593" s="1">
        <f>== Cluster 952 – 2 Fragen – alle Fragen identisch ===</f>
        <v/>
      </c>
      <c r="B9593" s="1" t="n"/>
      <c r="C9593" s="1" t="n"/>
      <c r="D9593" s="1" t="n"/>
      <c r="E9593" s="1" t="n"/>
      <c r="F9593" s="1" t="n"/>
      <c r="G9593" s="1" t="n"/>
      <c r="H9593" s="1" t="n"/>
      <c r="I9593" s="1" t="n"/>
      <c r="J9593" s="1" t="n"/>
      <c r="K9593" s="1" t="n"/>
      <c r="L9593" s="1" t="n"/>
      <c r="M9593" s="1" t="n"/>
      <c r="N9593" s="1" t="n"/>
    </row>
    <row r="9594">
      <c r="A9594" t="inlineStr">
        <is>
          <t>ID_Wahl</t>
        </is>
      </c>
      <c r="B9594" t="inlineStr">
        <is>
          <t>Datum</t>
        </is>
      </c>
      <c r="C9594" t="inlineStr">
        <is>
          <t>Frage_ID</t>
        </is>
      </c>
      <c r="D9594" t="inlineStr">
        <is>
          <t>Frage_Text</t>
        </is>
      </c>
      <c r="E9594" t="inlineStr">
        <is>
          <t>Frage_Typ</t>
        </is>
      </c>
      <c r="F9594" t="inlineStr">
        <is>
          <t>Bereich_ID</t>
        </is>
      </c>
      <c r="G9594" t="inlineStr">
        <is>
          <t>Bereich</t>
        </is>
      </c>
      <c r="H9594" t="inlineStr">
        <is>
          <t>ID_gesamt</t>
        </is>
      </c>
      <c r="I9594" t="inlineStr">
        <is>
          <t>Sprache</t>
        </is>
      </c>
      <c r="J9594" t="inlineStr">
        <is>
          <t>Duplikat</t>
        </is>
      </c>
      <c r="K9594" t="inlineStr">
        <is>
          <t>Frage_Hash</t>
        </is>
      </c>
      <c r="L9594" t="inlineStr">
        <is>
          <t>Duplikat_Gruppe</t>
        </is>
      </c>
      <c r="M9594" t="inlineStr">
        <is>
          <t>Cluster_Duplikate</t>
        </is>
      </c>
      <c r="N9594" t="inlineStr">
        <is>
          <t>Cluster_Final</t>
        </is>
      </c>
    </row>
    <row r="9595">
      <c r="A9595" t="n">
        <v>154</v>
      </c>
      <c r="B9595" t="n">
        <v>2017</v>
      </c>
      <c r="C9595" t="n">
        <v>2202</v>
      </c>
      <c r="D9595" t="inlineStr">
        <is>
          <t>Soll sich der Kanton Solothurn in den hauptsächlichen Herkunftsländern von Asylsuchenden stärker im Bereich Entwicklungszusammenarbeit engagieren?</t>
        </is>
      </c>
      <c r="E9595" t="inlineStr">
        <is>
          <t>Standard-4</t>
        </is>
      </c>
      <c r="F9595" t="n">
        <v>1</v>
      </c>
      <c r="G9595" t="inlineStr">
        <is>
          <t>Aussenpolitik</t>
        </is>
      </c>
      <c r="H9595" t="inlineStr">
        <is>
          <t>Q05214</t>
        </is>
      </c>
      <c r="I9595" t="inlineStr">
        <is>
          <t>de</t>
        </is>
      </c>
      <c r="J9595" t="b">
        <v>1</v>
      </c>
      <c r="K9595" t="inlineStr">
        <is>
          <t>3e346484466b0a6f807e725d0d81ddb3</t>
        </is>
      </c>
      <c r="L9595" t="inlineStr">
        <is>
          <t>3e346484466b0a6f807e725d0d81ddb3</t>
        </is>
      </c>
      <c r="M9595" t="n">
        <v>952</v>
      </c>
      <c r="N9595" t="n">
        <v>952</v>
      </c>
    </row>
    <row r="9596">
      <c r="A9596" t="n">
        <v>154</v>
      </c>
      <c r="B9596" t="n">
        <v>2017</v>
      </c>
      <c r="C9596" t="n">
        <v>2202</v>
      </c>
      <c r="D9596" t="inlineStr">
        <is>
          <t>Soll sich der Kanton Solothurn in den hauptsächlichen Herkunftsländern von Asylsuchenden stärker im Bereich Entwicklungszusammenarbeit engagieren?</t>
        </is>
      </c>
      <c r="E9596" t="inlineStr">
        <is>
          <t>Standard-4</t>
        </is>
      </c>
      <c r="F9596" t="n">
        <v>1</v>
      </c>
      <c r="G9596" t="inlineStr">
        <is>
          <t>Aussenpolitik</t>
        </is>
      </c>
      <c r="H9596" t="inlineStr">
        <is>
          <t>Q08004</t>
        </is>
      </c>
      <c r="I9596" t="inlineStr">
        <is>
          <t>de</t>
        </is>
      </c>
      <c r="J9596" t="b">
        <v>1</v>
      </c>
      <c r="K9596" t="inlineStr">
        <is>
          <t>3e346484466b0a6f807e725d0d81ddb3</t>
        </is>
      </c>
      <c r="L9596" t="inlineStr">
        <is>
          <t>3e346484466b0a6f807e725d0d81ddb3</t>
        </is>
      </c>
      <c r="M9596" t="n">
        <v>952</v>
      </c>
      <c r="N9596" t="n">
        <v>952</v>
      </c>
    </row>
    <row r="9598">
      <c r="A9598" s="1">
        <f>== Cluster 950 – 2 Fragen – alle Fragen identisch ===</f>
        <v/>
      </c>
      <c r="B9598" s="1" t="n"/>
      <c r="C9598" s="1" t="n"/>
      <c r="D9598" s="1" t="n"/>
      <c r="E9598" s="1" t="n"/>
      <c r="F9598" s="1" t="n"/>
      <c r="G9598" s="1" t="n"/>
      <c r="H9598" s="1" t="n"/>
      <c r="I9598" s="1" t="n"/>
      <c r="J9598" s="1" t="n"/>
      <c r="K9598" s="1" t="n"/>
      <c r="L9598" s="1" t="n"/>
      <c r="M9598" s="1" t="n"/>
      <c r="N9598" s="1" t="n"/>
    </row>
    <row r="9599">
      <c r="A9599" t="inlineStr">
        <is>
          <t>ID_Wahl</t>
        </is>
      </c>
      <c r="B9599" t="inlineStr">
        <is>
          <t>Datum</t>
        </is>
      </c>
      <c r="C9599" t="inlineStr">
        <is>
          <t>Frage_ID</t>
        </is>
      </c>
      <c r="D9599" t="inlineStr">
        <is>
          <t>Frage_Text</t>
        </is>
      </c>
      <c r="E9599" t="inlineStr">
        <is>
          <t>Frage_Typ</t>
        </is>
      </c>
      <c r="F9599" t="inlineStr">
        <is>
          <t>Bereich_ID</t>
        </is>
      </c>
      <c r="G9599" t="inlineStr">
        <is>
          <t>Bereich</t>
        </is>
      </c>
      <c r="H9599" t="inlineStr">
        <is>
          <t>ID_gesamt</t>
        </is>
      </c>
      <c r="I9599" t="inlineStr">
        <is>
          <t>Sprache</t>
        </is>
      </c>
      <c r="J9599" t="inlineStr">
        <is>
          <t>Duplikat</t>
        </is>
      </c>
      <c r="K9599" t="inlineStr">
        <is>
          <t>Frage_Hash</t>
        </is>
      </c>
      <c r="L9599" t="inlineStr">
        <is>
          <t>Duplikat_Gruppe</t>
        </is>
      </c>
      <c r="M9599" t="inlineStr">
        <is>
          <t>Cluster_Duplikate</t>
        </is>
      </c>
      <c r="N9599" t="inlineStr">
        <is>
          <t>Cluster_Final</t>
        </is>
      </c>
    </row>
    <row r="9600">
      <c r="A9600" t="n">
        <v>102</v>
      </c>
      <c r="B9600" t="n">
        <v>2016</v>
      </c>
      <c r="C9600" t="n">
        <v>1581</v>
      </c>
      <c r="D9600" t="inlineStr">
        <is>
          <t>Der Kanton Uri möchte alle grösseren Wasserkraftwerke mehrheitlich übernehmen, sobald eine Neukonzessionierung ansteht. Begrüssen Sie dieses Vorhaben?</t>
        </is>
      </c>
      <c r="E9600" t="inlineStr">
        <is>
          <t>Standard-4</t>
        </is>
      </c>
      <c r="F9600" t="n">
        <v>15</v>
      </c>
      <c r="G9600" t="inlineStr">
        <is>
          <t>Wirtschaft &amp; Arbeit</t>
        </is>
      </c>
      <c r="H9600" t="inlineStr">
        <is>
          <t>Q05151</t>
        </is>
      </c>
      <c r="I9600" t="inlineStr">
        <is>
          <t>de</t>
        </is>
      </c>
      <c r="J9600" t="b">
        <v>1</v>
      </c>
      <c r="K9600" t="inlineStr">
        <is>
          <t>45723acae8b8a74a1e4178384f4a2baa</t>
        </is>
      </c>
      <c r="L9600" t="inlineStr">
        <is>
          <t>45723acae8b8a74a1e4178384f4a2baa</t>
        </is>
      </c>
      <c r="M9600" t="n">
        <v>950</v>
      </c>
      <c r="N9600" t="n">
        <v>950</v>
      </c>
    </row>
    <row r="9601">
      <c r="A9601" t="n">
        <v>102</v>
      </c>
      <c r="B9601" t="n">
        <v>2016</v>
      </c>
      <c r="C9601" t="n">
        <v>1581</v>
      </c>
      <c r="D9601" t="inlineStr">
        <is>
          <t>Der Kanton Uri möchte alle grösseren Wasserkraftwerke mehrheitlich übernehmen, sobald eine Neukonzessionierung ansteht. Begrüssen Sie dieses Vorhaben?</t>
        </is>
      </c>
      <c r="E9601" t="inlineStr">
        <is>
          <t>Standard-4</t>
        </is>
      </c>
      <c r="F9601" t="n">
        <v>15</v>
      </c>
      <c r="G9601" t="inlineStr">
        <is>
          <t>Wirtschaft &amp; Arbeit</t>
        </is>
      </c>
      <c r="H9601" t="inlineStr">
        <is>
          <t>Q08496</t>
        </is>
      </c>
      <c r="I9601" t="inlineStr">
        <is>
          <t>de</t>
        </is>
      </c>
      <c r="J9601" t="b">
        <v>1</v>
      </c>
      <c r="K9601" t="inlineStr">
        <is>
          <t>45723acae8b8a74a1e4178384f4a2baa</t>
        </is>
      </c>
      <c r="L9601" t="inlineStr">
        <is>
          <t>45723acae8b8a74a1e4178384f4a2baa</t>
        </is>
      </c>
      <c r="M9601" t="n">
        <v>950</v>
      </c>
      <c r="N9601" t="n">
        <v>950</v>
      </c>
    </row>
    <row r="9603">
      <c r="A9603" s="1">
        <f>== Cluster 949 – 2 Fragen – alle Fragen identisch ===</f>
        <v/>
      </c>
      <c r="B9603" s="1" t="n"/>
      <c r="C9603" s="1" t="n"/>
      <c r="D9603" s="1" t="n"/>
      <c r="E9603" s="1" t="n"/>
      <c r="F9603" s="1" t="n"/>
      <c r="G9603" s="1" t="n"/>
      <c r="H9603" s="1" t="n"/>
      <c r="I9603" s="1" t="n"/>
      <c r="J9603" s="1" t="n"/>
      <c r="K9603" s="1" t="n"/>
      <c r="L9603" s="1" t="n"/>
      <c r="M9603" s="1" t="n"/>
      <c r="N9603" s="1" t="n"/>
    </row>
    <row r="9604">
      <c r="A9604" t="inlineStr">
        <is>
          <t>ID_Wahl</t>
        </is>
      </c>
      <c r="B9604" t="inlineStr">
        <is>
          <t>Datum</t>
        </is>
      </c>
      <c r="C9604" t="inlineStr">
        <is>
          <t>Frage_ID</t>
        </is>
      </c>
      <c r="D9604" t="inlineStr">
        <is>
          <t>Frage_Text</t>
        </is>
      </c>
      <c r="E9604" t="inlineStr">
        <is>
          <t>Frage_Typ</t>
        </is>
      </c>
      <c r="F9604" t="inlineStr">
        <is>
          <t>Bereich_ID</t>
        </is>
      </c>
      <c r="G9604" t="inlineStr">
        <is>
          <t>Bereich</t>
        </is>
      </c>
      <c r="H9604" t="inlineStr">
        <is>
          <t>ID_gesamt</t>
        </is>
      </c>
      <c r="I9604" t="inlineStr">
        <is>
          <t>Sprache</t>
        </is>
      </c>
      <c r="J9604" t="inlineStr">
        <is>
          <t>Duplikat</t>
        </is>
      </c>
      <c r="K9604" t="inlineStr">
        <is>
          <t>Frage_Hash</t>
        </is>
      </c>
      <c r="L9604" t="inlineStr">
        <is>
          <t>Duplikat_Gruppe</t>
        </is>
      </c>
      <c r="M9604" t="inlineStr">
        <is>
          <t>Cluster_Duplikate</t>
        </is>
      </c>
      <c r="N9604" t="inlineStr">
        <is>
          <t>Cluster_Final</t>
        </is>
      </c>
    </row>
    <row r="9605">
      <c r="A9605" t="n">
        <v>102</v>
      </c>
      <c r="B9605" t="n">
        <v>2016</v>
      </c>
      <c r="C9605" t="n">
        <v>1582</v>
      </c>
      <c r="D9605" t="inlineStr">
        <is>
          <t>Im Hinblick auf die Sanierung des Gotthardstrassentunnels hat das Bundesparlament den Bau einer zweiten Röhre beschlossen (Volksabstimmung vom 28.2.2016). Befürworten Sie diesen Vorschlag?</t>
        </is>
      </c>
      <c r="E9605" t="inlineStr">
        <is>
          <t>Standard-4</t>
        </is>
      </c>
      <c r="F9605" t="n">
        <v>14</v>
      </c>
      <c r="G9605" t="inlineStr">
        <is>
          <t>Verkehr</t>
        </is>
      </c>
      <c r="H9605" t="inlineStr">
        <is>
          <t>Q05147</t>
        </is>
      </c>
      <c r="I9605" t="inlineStr">
        <is>
          <t>de</t>
        </is>
      </c>
      <c r="J9605" t="b">
        <v>1</v>
      </c>
      <c r="K9605" t="inlineStr">
        <is>
          <t>ab1a7a922a8a5b721dc9b19cdcea3932</t>
        </is>
      </c>
      <c r="L9605" t="inlineStr">
        <is>
          <t>ab1a7a922a8a5b721dc9b19cdcea3932</t>
        </is>
      </c>
      <c r="M9605" t="n">
        <v>949</v>
      </c>
      <c r="N9605" t="n">
        <v>949</v>
      </c>
    </row>
    <row r="9606">
      <c r="A9606" t="n">
        <v>102</v>
      </c>
      <c r="B9606" t="n">
        <v>2016</v>
      </c>
      <c r="C9606" t="n">
        <v>1582</v>
      </c>
      <c r="D9606" t="inlineStr">
        <is>
          <t>Im Hinblick auf die Sanierung des Gotthardstrassentunnels hat das Bundesparlament den Bau einer zweiten Röhre beschlossen (Volksabstimmung vom 28.2.2016). Befürworten Sie diesen Vorschlag?</t>
        </is>
      </c>
      <c r="E9606" t="inlineStr">
        <is>
          <t>Standard-4</t>
        </is>
      </c>
      <c r="F9606" t="n">
        <v>14</v>
      </c>
      <c r="G9606" t="inlineStr">
        <is>
          <t>Verkehr</t>
        </is>
      </c>
      <c r="H9606" t="inlineStr">
        <is>
          <t>Q08492</t>
        </is>
      </c>
      <c r="I9606" t="inlineStr">
        <is>
          <t>de</t>
        </is>
      </c>
      <c r="J9606" t="b">
        <v>1</v>
      </c>
      <c r="K9606" t="inlineStr">
        <is>
          <t>ab1a7a922a8a5b721dc9b19cdcea3932</t>
        </is>
      </c>
      <c r="L9606" t="inlineStr">
        <is>
          <t>ab1a7a922a8a5b721dc9b19cdcea3932</t>
        </is>
      </c>
      <c r="M9606" t="n">
        <v>949</v>
      </c>
      <c r="N9606" t="n">
        <v>949</v>
      </c>
    </row>
    <row r="9608">
      <c r="A9608" s="1">
        <f>== Cluster 948 – 2 Fragen – alle Fragen identisch ===</f>
        <v/>
      </c>
      <c r="B9608" s="1" t="n"/>
      <c r="C9608" s="1" t="n"/>
      <c r="D9608" s="1" t="n"/>
      <c r="E9608" s="1" t="n"/>
      <c r="F9608" s="1" t="n"/>
      <c r="G9608" s="1" t="n"/>
      <c r="H9608" s="1" t="n"/>
      <c r="I9608" s="1" t="n"/>
      <c r="J9608" s="1" t="n"/>
      <c r="K9608" s="1" t="n"/>
      <c r="L9608" s="1" t="n"/>
      <c r="M9608" s="1" t="n"/>
      <c r="N9608" s="1" t="n"/>
    </row>
    <row r="9609">
      <c r="A9609" t="inlineStr">
        <is>
          <t>ID_Wahl</t>
        </is>
      </c>
      <c r="B9609" t="inlineStr">
        <is>
          <t>Datum</t>
        </is>
      </c>
      <c r="C9609" t="inlineStr">
        <is>
          <t>Frage_ID</t>
        </is>
      </c>
      <c r="D9609" t="inlineStr">
        <is>
          <t>Frage_Text</t>
        </is>
      </c>
      <c r="E9609" t="inlineStr">
        <is>
          <t>Frage_Typ</t>
        </is>
      </c>
      <c r="F9609" t="inlineStr">
        <is>
          <t>Bereich_ID</t>
        </is>
      </c>
      <c r="G9609" t="inlineStr">
        <is>
          <t>Bereich</t>
        </is>
      </c>
      <c r="H9609" t="inlineStr">
        <is>
          <t>ID_gesamt</t>
        </is>
      </c>
      <c r="I9609" t="inlineStr">
        <is>
          <t>Sprache</t>
        </is>
      </c>
      <c r="J9609" t="inlineStr">
        <is>
          <t>Duplikat</t>
        </is>
      </c>
      <c r="K9609" t="inlineStr">
        <is>
          <t>Frage_Hash</t>
        </is>
      </c>
      <c r="L9609" t="inlineStr">
        <is>
          <t>Duplikat_Gruppe</t>
        </is>
      </c>
      <c r="M9609" t="inlineStr">
        <is>
          <t>Cluster_Duplikate</t>
        </is>
      </c>
      <c r="N9609" t="inlineStr">
        <is>
          <t>Cluster_Final</t>
        </is>
      </c>
    </row>
    <row r="9610">
      <c r="A9610" t="n">
        <v>102</v>
      </c>
      <c r="B9610" t="n">
        <v>2016</v>
      </c>
      <c r="C9610" t="n">
        <v>1583</v>
      </c>
      <c r="D9610" t="inlineStr">
        <is>
          <t>Würden Sie es begrüssen, wenn in Wohn- und Schulquartieren im Kanton Uri vermehrt Tempo 30-Zonen und Tempo 20-Zonen (Begegnungszonen) eingeführt würden?</t>
        </is>
      </c>
      <c r="E9610" t="inlineStr">
        <is>
          <t>Standard-4</t>
        </is>
      </c>
      <c r="F9610" t="n">
        <v>14</v>
      </c>
      <c r="G9610" t="inlineStr">
        <is>
          <t>Verkehr</t>
        </is>
      </c>
      <c r="H9610" t="inlineStr">
        <is>
          <t>Q05146</t>
        </is>
      </c>
      <c r="I9610" t="inlineStr">
        <is>
          <t>de</t>
        </is>
      </c>
      <c r="J9610" t="b">
        <v>1</v>
      </c>
      <c r="K9610" t="inlineStr">
        <is>
          <t>d9333341045893229ea3ece42cd475af</t>
        </is>
      </c>
      <c r="L9610" t="inlineStr">
        <is>
          <t>d9333341045893229ea3ece42cd475af</t>
        </is>
      </c>
      <c r="M9610" t="n">
        <v>948</v>
      </c>
      <c r="N9610" t="n">
        <v>948</v>
      </c>
    </row>
    <row r="9611">
      <c r="A9611" t="n">
        <v>102</v>
      </c>
      <c r="B9611" t="n">
        <v>2016</v>
      </c>
      <c r="C9611" t="n">
        <v>1583</v>
      </c>
      <c r="D9611" t="inlineStr">
        <is>
          <t>Würden Sie es begrüssen, wenn in Wohn- und Schulquartieren im Kanton Uri vermehrt Tempo 30-Zonen und Tempo 20-Zonen (Begegnungszonen) eingeführt würden?</t>
        </is>
      </c>
      <c r="E9611" t="inlineStr">
        <is>
          <t>Standard-4</t>
        </is>
      </c>
      <c r="F9611" t="n">
        <v>14</v>
      </c>
      <c r="G9611" t="inlineStr">
        <is>
          <t>Verkehr</t>
        </is>
      </c>
      <c r="H9611" t="inlineStr">
        <is>
          <t>Q08491</t>
        </is>
      </c>
      <c r="I9611" t="inlineStr">
        <is>
          <t>de</t>
        </is>
      </c>
      <c r="J9611" t="b">
        <v>1</v>
      </c>
      <c r="K9611" t="inlineStr">
        <is>
          <t>d9333341045893229ea3ece42cd475af</t>
        </is>
      </c>
      <c r="L9611" t="inlineStr">
        <is>
          <t>d9333341045893229ea3ece42cd475af</t>
        </is>
      </c>
      <c r="M9611" t="n">
        <v>948</v>
      </c>
      <c r="N9611" t="n">
        <v>948</v>
      </c>
    </row>
    <row r="9613">
      <c r="A9613" s="1">
        <f>== Cluster 947 – 2 Fragen – alle Fragen identisch ===</f>
        <v/>
      </c>
      <c r="B9613" s="1" t="n"/>
      <c r="C9613" s="1" t="n"/>
      <c r="D9613" s="1" t="n"/>
      <c r="E9613" s="1" t="n"/>
      <c r="F9613" s="1" t="n"/>
      <c r="G9613" s="1" t="n"/>
      <c r="H9613" s="1" t="n"/>
      <c r="I9613" s="1" t="n"/>
      <c r="J9613" s="1" t="n"/>
      <c r="K9613" s="1" t="n"/>
      <c r="L9613" s="1" t="n"/>
      <c r="M9613" s="1" t="n"/>
      <c r="N9613" s="1" t="n"/>
    </row>
    <row r="9614">
      <c r="A9614" t="inlineStr">
        <is>
          <t>ID_Wahl</t>
        </is>
      </c>
      <c r="B9614" t="inlineStr">
        <is>
          <t>Datum</t>
        </is>
      </c>
      <c r="C9614" t="inlineStr">
        <is>
          <t>Frage_ID</t>
        </is>
      </c>
      <c r="D9614" t="inlineStr">
        <is>
          <t>Frage_Text</t>
        </is>
      </c>
      <c r="E9614" t="inlineStr">
        <is>
          <t>Frage_Typ</t>
        </is>
      </c>
      <c r="F9614" t="inlineStr">
        <is>
          <t>Bereich_ID</t>
        </is>
      </c>
      <c r="G9614" t="inlineStr">
        <is>
          <t>Bereich</t>
        </is>
      </c>
      <c r="H9614" t="inlineStr">
        <is>
          <t>ID_gesamt</t>
        </is>
      </c>
      <c r="I9614" t="inlineStr">
        <is>
          <t>Sprache</t>
        </is>
      </c>
      <c r="J9614" t="inlineStr">
        <is>
          <t>Duplikat</t>
        </is>
      </c>
      <c r="K9614" t="inlineStr">
        <is>
          <t>Frage_Hash</t>
        </is>
      </c>
      <c r="L9614" t="inlineStr">
        <is>
          <t>Duplikat_Gruppe</t>
        </is>
      </c>
      <c r="M9614" t="inlineStr">
        <is>
          <t>Cluster_Duplikate</t>
        </is>
      </c>
      <c r="N9614" t="inlineStr">
        <is>
          <t>Cluster_Final</t>
        </is>
      </c>
    </row>
    <row r="9615">
      <c r="A9615" t="n">
        <v>102</v>
      </c>
      <c r="B9615" t="n">
        <v>2016</v>
      </c>
      <c r="C9615" t="n">
        <v>1586</v>
      </c>
      <c r="D9615" t="inlineStr">
        <is>
          <t>Sollte die Einrichtung von Solarenergie-Anlagen auf öffentlichen Gebäuden im Kanton Uri zusätzlich finanziell gefördert werden?</t>
        </is>
      </c>
      <c r="E9615" t="inlineStr">
        <is>
          <t>Standard-4</t>
        </is>
      </c>
      <c r="F9615" t="n">
        <v>13</v>
      </c>
      <c r="G9615" t="inlineStr">
        <is>
          <t>Umweltschutz &amp; Landwirtschaft</t>
        </is>
      </c>
      <c r="H9615" t="inlineStr">
        <is>
          <t>Q05143</t>
        </is>
      </c>
      <c r="I9615" t="inlineStr">
        <is>
          <t>de</t>
        </is>
      </c>
      <c r="J9615" t="b">
        <v>1</v>
      </c>
      <c r="K9615" t="inlineStr">
        <is>
          <t>ecfac1285538a67a082d3f5171d89e5d</t>
        </is>
      </c>
      <c r="L9615" t="inlineStr">
        <is>
          <t>ecfac1285538a67a082d3f5171d89e5d</t>
        </is>
      </c>
      <c r="M9615" t="n">
        <v>947</v>
      </c>
      <c r="N9615" t="n">
        <v>947</v>
      </c>
    </row>
    <row r="9616">
      <c r="A9616" t="n">
        <v>102</v>
      </c>
      <c r="B9616" t="n">
        <v>2016</v>
      </c>
      <c r="C9616" t="n">
        <v>1586</v>
      </c>
      <c r="D9616" t="inlineStr">
        <is>
          <t>Sollte die Einrichtung von Solarenergie-Anlagen auf öffentlichen Gebäuden im Kanton Uri zusätzlich finanziell gefördert werden?</t>
        </is>
      </c>
      <c r="E9616" t="inlineStr">
        <is>
          <t>Standard-4</t>
        </is>
      </c>
      <c r="F9616" t="n">
        <v>13</v>
      </c>
      <c r="G9616" t="inlineStr">
        <is>
          <t>Umweltschutz &amp; Landwirtschaft</t>
        </is>
      </c>
      <c r="H9616" t="inlineStr">
        <is>
          <t>Q08488</t>
        </is>
      </c>
      <c r="I9616" t="inlineStr">
        <is>
          <t>de</t>
        </is>
      </c>
      <c r="J9616" t="b">
        <v>1</v>
      </c>
      <c r="K9616" t="inlineStr">
        <is>
          <t>ecfac1285538a67a082d3f5171d89e5d</t>
        </is>
      </c>
      <c r="L9616" t="inlineStr">
        <is>
          <t>ecfac1285538a67a082d3f5171d89e5d</t>
        </is>
      </c>
      <c r="M9616" t="n">
        <v>947</v>
      </c>
      <c r="N9616" t="n">
        <v>947</v>
      </c>
    </row>
    <row r="9618">
      <c r="A9618" s="1">
        <f>== Cluster 946 – 2 Fragen – alle Fragen identisch ===</f>
        <v/>
      </c>
      <c r="B9618" s="1" t="n"/>
      <c r="C9618" s="1" t="n"/>
      <c r="D9618" s="1" t="n"/>
      <c r="E9618" s="1" t="n"/>
      <c r="F9618" s="1" t="n"/>
      <c r="G9618" s="1" t="n"/>
      <c r="H9618" s="1" t="n"/>
      <c r="I9618" s="1" t="n"/>
      <c r="J9618" s="1" t="n"/>
      <c r="K9618" s="1" t="n"/>
      <c r="L9618" s="1" t="n"/>
      <c r="M9618" s="1" t="n"/>
      <c r="N9618" s="1" t="n"/>
    </row>
    <row r="9619">
      <c r="A9619" t="inlineStr">
        <is>
          <t>ID_Wahl</t>
        </is>
      </c>
      <c r="B9619" t="inlineStr">
        <is>
          <t>Datum</t>
        </is>
      </c>
      <c r="C9619" t="inlineStr">
        <is>
          <t>Frage_ID</t>
        </is>
      </c>
      <c r="D9619" t="inlineStr">
        <is>
          <t>Frage_Text</t>
        </is>
      </c>
      <c r="E9619" t="inlineStr">
        <is>
          <t>Frage_Typ</t>
        </is>
      </c>
      <c r="F9619" t="inlineStr">
        <is>
          <t>Bereich_ID</t>
        </is>
      </c>
      <c r="G9619" t="inlineStr">
        <is>
          <t>Bereich</t>
        </is>
      </c>
      <c r="H9619" t="inlineStr">
        <is>
          <t>ID_gesamt</t>
        </is>
      </c>
      <c r="I9619" t="inlineStr">
        <is>
          <t>Sprache</t>
        </is>
      </c>
      <c r="J9619" t="inlineStr">
        <is>
          <t>Duplikat</t>
        </is>
      </c>
      <c r="K9619" t="inlineStr">
        <is>
          <t>Frage_Hash</t>
        </is>
      </c>
      <c r="L9619" t="inlineStr">
        <is>
          <t>Duplikat_Gruppe</t>
        </is>
      </c>
      <c r="M9619" t="inlineStr">
        <is>
          <t>Cluster_Duplikate</t>
        </is>
      </c>
      <c r="N9619" t="inlineStr">
        <is>
          <t>Cluster_Final</t>
        </is>
      </c>
    </row>
    <row r="9620">
      <c r="A9620" t="n">
        <v>102</v>
      </c>
      <c r="B9620" t="n">
        <v>2016</v>
      </c>
      <c r="C9620" t="n">
        <v>1584</v>
      </c>
      <c r="D9620" t="inlineStr">
        <is>
          <t>Befürworten Sie eine deutliche Reduktion der Bauzonen im Kanton Uri als Massnahme für den Kulturlandschutz?</t>
        </is>
      </c>
      <c r="E9620" t="inlineStr">
        <is>
          <t>Standard-4</t>
        </is>
      </c>
      <c r="F9620" t="n">
        <v>13</v>
      </c>
      <c r="G9620" t="inlineStr">
        <is>
          <t>Umweltschutz &amp; Landwirtschaft</t>
        </is>
      </c>
      <c r="H9620" t="inlineStr">
        <is>
          <t>Q05142</t>
        </is>
      </c>
      <c r="I9620" t="inlineStr">
        <is>
          <t>de</t>
        </is>
      </c>
      <c r="J9620" t="b">
        <v>1</v>
      </c>
      <c r="K9620" t="inlineStr">
        <is>
          <t>9a81af2bc86782a3a4a82493c0548497</t>
        </is>
      </c>
      <c r="L9620" t="inlineStr">
        <is>
          <t>9a81af2bc86782a3a4a82493c0548497</t>
        </is>
      </c>
      <c r="M9620" t="n">
        <v>946</v>
      </c>
      <c r="N9620" t="n">
        <v>946</v>
      </c>
    </row>
    <row r="9621">
      <c r="A9621" t="n">
        <v>102</v>
      </c>
      <c r="B9621" t="n">
        <v>2016</v>
      </c>
      <c r="C9621" t="n">
        <v>1584</v>
      </c>
      <c r="D9621" t="inlineStr">
        <is>
          <t>Befürworten Sie eine deutliche Reduktion der Bauzonen im Kanton Uri als Massnahme für den Kulturlandschutz?</t>
        </is>
      </c>
      <c r="E9621" t="inlineStr">
        <is>
          <t>Standard-4</t>
        </is>
      </c>
      <c r="F9621" t="n">
        <v>13</v>
      </c>
      <c r="G9621" t="inlineStr">
        <is>
          <t>Umweltschutz &amp; Landwirtschaft</t>
        </is>
      </c>
      <c r="H9621" t="inlineStr">
        <is>
          <t>Q08487</t>
        </is>
      </c>
      <c r="I9621" t="inlineStr">
        <is>
          <t>de</t>
        </is>
      </c>
      <c r="J9621" t="b">
        <v>1</v>
      </c>
      <c r="K9621" t="inlineStr">
        <is>
          <t>9a81af2bc86782a3a4a82493c0548497</t>
        </is>
      </c>
      <c r="L9621" t="inlineStr">
        <is>
          <t>9a81af2bc86782a3a4a82493c0548497</t>
        </is>
      </c>
      <c r="M9621" t="n">
        <v>946</v>
      </c>
      <c r="N9621" t="n">
        <v>946</v>
      </c>
    </row>
    <row r="9623">
      <c r="A9623" s="1">
        <f>== Cluster 945 – 2 Fragen – alle Fragen identisch ===</f>
        <v/>
      </c>
      <c r="B9623" s="1" t="n"/>
      <c r="C9623" s="1" t="n"/>
      <c r="D9623" s="1" t="n"/>
      <c r="E9623" s="1" t="n"/>
      <c r="F9623" s="1" t="n"/>
      <c r="G9623" s="1" t="n"/>
      <c r="H9623" s="1" t="n"/>
      <c r="I9623" s="1" t="n"/>
      <c r="J9623" s="1" t="n"/>
      <c r="K9623" s="1" t="n"/>
      <c r="L9623" s="1" t="n"/>
      <c r="M9623" s="1" t="n"/>
      <c r="N9623" s="1" t="n"/>
    </row>
    <row r="9624">
      <c r="A9624" t="inlineStr">
        <is>
          <t>ID_Wahl</t>
        </is>
      </c>
      <c r="B9624" t="inlineStr">
        <is>
          <t>Datum</t>
        </is>
      </c>
      <c r="C9624" t="inlineStr">
        <is>
          <t>Frage_ID</t>
        </is>
      </c>
      <c r="D9624" t="inlineStr">
        <is>
          <t>Frage_Text</t>
        </is>
      </c>
      <c r="E9624" t="inlineStr">
        <is>
          <t>Frage_Typ</t>
        </is>
      </c>
      <c r="F9624" t="inlineStr">
        <is>
          <t>Bereich_ID</t>
        </is>
      </c>
      <c r="G9624" t="inlineStr">
        <is>
          <t>Bereich</t>
        </is>
      </c>
      <c r="H9624" t="inlineStr">
        <is>
          <t>ID_gesamt</t>
        </is>
      </c>
      <c r="I9624" t="inlineStr">
        <is>
          <t>Sprache</t>
        </is>
      </c>
      <c r="J9624" t="inlineStr">
        <is>
          <t>Duplikat</t>
        </is>
      </c>
      <c r="K9624" t="inlineStr">
        <is>
          <t>Frage_Hash</t>
        </is>
      </c>
      <c r="L9624" t="inlineStr">
        <is>
          <t>Duplikat_Gruppe</t>
        </is>
      </c>
      <c r="M9624" t="inlineStr">
        <is>
          <t>Cluster_Duplikate</t>
        </is>
      </c>
      <c r="N9624" t="inlineStr">
        <is>
          <t>Cluster_Final</t>
        </is>
      </c>
    </row>
    <row r="9625">
      <c r="A9625" t="n">
        <v>102</v>
      </c>
      <c r="B9625" t="n">
        <v>2016</v>
      </c>
      <c r="C9625" t="n">
        <v>1555</v>
      </c>
      <c r="D9625" t="inlineStr">
        <is>
          <t>Soll der Kanton Uri die Erstellung von erschwinglichem Wohnraum für Familien finanziell stärker fördern?</t>
        </is>
      </c>
      <c r="E9625" t="inlineStr">
        <is>
          <t>Standard-4</t>
        </is>
      </c>
      <c r="F9625" t="n">
        <v>12</v>
      </c>
      <c r="G9625" t="inlineStr">
        <is>
          <t>Sozialstaat &amp; Familie</t>
        </is>
      </c>
      <c r="H9625" t="inlineStr">
        <is>
          <t>Q05141</t>
        </is>
      </c>
      <c r="I9625" t="inlineStr">
        <is>
          <t>de</t>
        </is>
      </c>
      <c r="J9625" t="b">
        <v>1</v>
      </c>
      <c r="K9625" t="inlineStr">
        <is>
          <t>e93442b98598c6c6bd9fcb6f8cc20d3d</t>
        </is>
      </c>
      <c r="L9625" t="inlineStr">
        <is>
          <t>e93442b98598c6c6bd9fcb6f8cc20d3d</t>
        </is>
      </c>
      <c r="M9625" t="n">
        <v>945</v>
      </c>
      <c r="N9625" t="n">
        <v>945</v>
      </c>
    </row>
    <row r="9626">
      <c r="A9626" t="n">
        <v>102</v>
      </c>
      <c r="B9626" t="n">
        <v>2016</v>
      </c>
      <c r="C9626" t="n">
        <v>1555</v>
      </c>
      <c r="D9626" t="inlineStr">
        <is>
          <t>Soll der Kanton Uri die Erstellung von erschwinglichem Wohnraum für Familien finanziell stärker fördern?</t>
        </is>
      </c>
      <c r="E9626" t="inlineStr">
        <is>
          <t>Standard-4</t>
        </is>
      </c>
      <c r="F9626" t="n">
        <v>12</v>
      </c>
      <c r="G9626" t="inlineStr">
        <is>
          <t>Sozialstaat &amp; Familie</t>
        </is>
      </c>
      <c r="H9626" t="inlineStr">
        <is>
          <t>Q08486</t>
        </is>
      </c>
      <c r="I9626" t="inlineStr">
        <is>
          <t>de</t>
        </is>
      </c>
      <c r="J9626" t="b">
        <v>1</v>
      </c>
      <c r="K9626" t="inlineStr">
        <is>
          <t>e93442b98598c6c6bd9fcb6f8cc20d3d</t>
        </is>
      </c>
      <c r="L9626" t="inlineStr">
        <is>
          <t>e93442b98598c6c6bd9fcb6f8cc20d3d</t>
        </is>
      </c>
      <c r="M9626" t="n">
        <v>945</v>
      </c>
      <c r="N9626" t="n">
        <v>945</v>
      </c>
    </row>
    <row r="9628">
      <c r="A9628" s="1">
        <f>== Cluster 944 – 2 Fragen – alle Fragen identisch ===</f>
        <v/>
      </c>
      <c r="B9628" s="1" t="n"/>
      <c r="C9628" s="1" t="n"/>
      <c r="D9628" s="1" t="n"/>
      <c r="E9628" s="1" t="n"/>
      <c r="F9628" s="1" t="n"/>
      <c r="G9628" s="1" t="n"/>
      <c r="H9628" s="1" t="n"/>
      <c r="I9628" s="1" t="n"/>
      <c r="J9628" s="1" t="n"/>
      <c r="K9628" s="1" t="n"/>
      <c r="L9628" s="1" t="n"/>
      <c r="M9628" s="1" t="n"/>
      <c r="N9628" s="1" t="n"/>
    </row>
    <row r="9629">
      <c r="A9629" t="inlineStr">
        <is>
          <t>ID_Wahl</t>
        </is>
      </c>
      <c r="B9629" t="inlineStr">
        <is>
          <t>Datum</t>
        </is>
      </c>
      <c r="C9629" t="inlineStr">
        <is>
          <t>Frage_ID</t>
        </is>
      </c>
      <c r="D9629" t="inlineStr">
        <is>
          <t>Frage_Text</t>
        </is>
      </c>
      <c r="E9629" t="inlineStr">
        <is>
          <t>Frage_Typ</t>
        </is>
      </c>
      <c r="F9629" t="inlineStr">
        <is>
          <t>Bereich_ID</t>
        </is>
      </c>
      <c r="G9629" t="inlineStr">
        <is>
          <t>Bereich</t>
        </is>
      </c>
      <c r="H9629" t="inlineStr">
        <is>
          <t>ID_gesamt</t>
        </is>
      </c>
      <c r="I9629" t="inlineStr">
        <is>
          <t>Sprache</t>
        </is>
      </c>
      <c r="J9629" t="inlineStr">
        <is>
          <t>Duplikat</t>
        </is>
      </c>
      <c r="K9629" t="inlineStr">
        <is>
          <t>Frage_Hash</t>
        </is>
      </c>
      <c r="L9629" t="inlineStr">
        <is>
          <t>Duplikat_Gruppe</t>
        </is>
      </c>
      <c r="M9629" t="inlineStr">
        <is>
          <t>Cluster_Duplikate</t>
        </is>
      </c>
      <c r="N9629" t="inlineStr">
        <is>
          <t>Cluster_Final</t>
        </is>
      </c>
    </row>
    <row r="9630">
      <c r="A9630" t="n">
        <v>102</v>
      </c>
      <c r="B9630" t="n">
        <v>2016</v>
      </c>
      <c r="C9630" t="n">
        <v>1559</v>
      </c>
      <c r="D9630" t="inlineStr">
        <is>
          <t>Sollen im Kanton Uri mehr Tagesangebote (Tagesschulen, Mittagstische, Hausaufgabenbetreuung) für Kinder und Jugendliche geschaffen werden?</t>
        </is>
      </c>
      <c r="E9630" t="inlineStr">
        <is>
          <t>Standard-4</t>
        </is>
      </c>
      <c r="F9630" t="n">
        <v>12</v>
      </c>
      <c r="G9630" t="inlineStr">
        <is>
          <t>Sozialstaat &amp; Familie</t>
        </is>
      </c>
      <c r="H9630" t="inlineStr">
        <is>
          <t>Q05138</t>
        </is>
      </c>
      <c r="I9630" t="inlineStr">
        <is>
          <t>de</t>
        </is>
      </c>
      <c r="J9630" t="b">
        <v>1</v>
      </c>
      <c r="K9630" t="inlineStr">
        <is>
          <t>024ea765fbab5c5ef97aadb20a718ad1</t>
        </is>
      </c>
      <c r="L9630" t="inlineStr">
        <is>
          <t>024ea765fbab5c5ef97aadb20a718ad1</t>
        </is>
      </c>
      <c r="M9630" t="n">
        <v>944</v>
      </c>
      <c r="N9630" t="n">
        <v>944</v>
      </c>
    </row>
    <row r="9631">
      <c r="A9631" t="n">
        <v>102</v>
      </c>
      <c r="B9631" t="n">
        <v>2016</v>
      </c>
      <c r="C9631" t="n">
        <v>1559</v>
      </c>
      <c r="D9631" t="inlineStr">
        <is>
          <t>Sollen im Kanton Uri mehr Tagesangebote (Tagesschulen, Mittagstische, Hausaufgabenbetreuung) für Kinder und Jugendliche geschaffen werden?</t>
        </is>
      </c>
      <c r="E9631" t="inlineStr">
        <is>
          <t>Standard-4</t>
        </is>
      </c>
      <c r="F9631" t="n">
        <v>12</v>
      </c>
      <c r="G9631" t="inlineStr">
        <is>
          <t>Sozialstaat &amp; Familie</t>
        </is>
      </c>
      <c r="H9631" t="inlineStr">
        <is>
          <t>Q08483</t>
        </is>
      </c>
      <c r="I9631" t="inlineStr">
        <is>
          <t>de</t>
        </is>
      </c>
      <c r="J9631" t="b">
        <v>1</v>
      </c>
      <c r="K9631" t="inlineStr">
        <is>
          <t>024ea765fbab5c5ef97aadb20a718ad1</t>
        </is>
      </c>
      <c r="L9631" t="inlineStr">
        <is>
          <t>024ea765fbab5c5ef97aadb20a718ad1</t>
        </is>
      </c>
      <c r="M9631" t="n">
        <v>944</v>
      </c>
      <c r="N9631" t="n">
        <v>944</v>
      </c>
    </row>
    <row r="9633">
      <c r="A9633" s="1">
        <f>== Cluster 943 – 2 Fragen – alle Fragen identisch ===</f>
        <v/>
      </c>
      <c r="B9633" s="1" t="n"/>
      <c r="C9633" s="1" t="n"/>
      <c r="D9633" s="1" t="n"/>
      <c r="E9633" s="1" t="n"/>
      <c r="F9633" s="1" t="n"/>
      <c r="G9633" s="1" t="n"/>
      <c r="H9633" s="1" t="n"/>
      <c r="I9633" s="1" t="n"/>
      <c r="J9633" s="1" t="n"/>
      <c r="K9633" s="1" t="n"/>
      <c r="L9633" s="1" t="n"/>
      <c r="M9633" s="1" t="n"/>
      <c r="N9633" s="1" t="n"/>
    </row>
    <row r="9634">
      <c r="A9634" t="inlineStr">
        <is>
          <t>ID_Wahl</t>
        </is>
      </c>
      <c r="B9634" t="inlineStr">
        <is>
          <t>Datum</t>
        </is>
      </c>
      <c r="C9634" t="inlineStr">
        <is>
          <t>Frage_ID</t>
        </is>
      </c>
      <c r="D9634" t="inlineStr">
        <is>
          <t>Frage_Text</t>
        </is>
      </c>
      <c r="E9634" t="inlineStr">
        <is>
          <t>Frage_Typ</t>
        </is>
      </c>
      <c r="F9634" t="inlineStr">
        <is>
          <t>Bereich_ID</t>
        </is>
      </c>
      <c r="G9634" t="inlineStr">
        <is>
          <t>Bereich</t>
        </is>
      </c>
      <c r="H9634" t="inlineStr">
        <is>
          <t>ID_gesamt</t>
        </is>
      </c>
      <c r="I9634" t="inlineStr">
        <is>
          <t>Sprache</t>
        </is>
      </c>
      <c r="J9634" t="inlineStr">
        <is>
          <t>Duplikat</t>
        </is>
      </c>
      <c r="K9634" t="inlineStr">
        <is>
          <t>Frage_Hash</t>
        </is>
      </c>
      <c r="L9634" t="inlineStr">
        <is>
          <t>Duplikat_Gruppe</t>
        </is>
      </c>
      <c r="M9634" t="inlineStr">
        <is>
          <t>Cluster_Duplikate</t>
        </is>
      </c>
      <c r="N9634" t="inlineStr">
        <is>
          <t>Cluster_Final</t>
        </is>
      </c>
    </row>
    <row r="9635">
      <c r="A9635" t="n">
        <v>102</v>
      </c>
      <c r="B9635" t="n">
        <v>2016</v>
      </c>
      <c r="C9635" t="n">
        <v>1562</v>
      </c>
      <c r="D9635" t="inlineStr">
        <is>
          <t>Soll der Kanton Uri die Einrichtung und den Betrieb eines kantonalen Jugendkulturzentrums finanziell unterstützen?</t>
        </is>
      </c>
      <c r="E9635" t="inlineStr">
        <is>
          <t>Standard-4</t>
        </is>
      </c>
      <c r="F9635" t="n">
        <v>12</v>
      </c>
      <c r="G9635" t="inlineStr">
        <is>
          <t>Sozialstaat &amp; Familie</t>
        </is>
      </c>
      <c r="H9635" t="inlineStr">
        <is>
          <t>Q05137</t>
        </is>
      </c>
      <c r="I9635" t="inlineStr">
        <is>
          <t>de</t>
        </is>
      </c>
      <c r="J9635" t="b">
        <v>1</v>
      </c>
      <c r="K9635" t="inlineStr">
        <is>
          <t>a1214ad82bf092139b6faaa2e0b0640a</t>
        </is>
      </c>
      <c r="L9635" t="inlineStr">
        <is>
          <t>a1214ad82bf092139b6faaa2e0b0640a</t>
        </is>
      </c>
      <c r="M9635" t="n">
        <v>943</v>
      </c>
      <c r="N9635" t="n">
        <v>943</v>
      </c>
    </row>
    <row r="9636">
      <c r="A9636" t="n">
        <v>102</v>
      </c>
      <c r="B9636" t="n">
        <v>2016</v>
      </c>
      <c r="C9636" t="n">
        <v>1562</v>
      </c>
      <c r="D9636" t="inlineStr">
        <is>
          <t>Soll der Kanton Uri die Einrichtung und den Betrieb eines kantonalen Jugendkulturzentrums finanziell unterstützen?</t>
        </is>
      </c>
      <c r="E9636" t="inlineStr">
        <is>
          <t>Standard-4</t>
        </is>
      </c>
      <c r="F9636" t="n">
        <v>12</v>
      </c>
      <c r="G9636" t="inlineStr">
        <is>
          <t>Sozialstaat &amp; Familie</t>
        </is>
      </c>
      <c r="H9636" t="inlineStr">
        <is>
          <t>Q08482</t>
        </is>
      </c>
      <c r="I9636" t="inlineStr">
        <is>
          <t>de</t>
        </is>
      </c>
      <c r="J9636" t="b">
        <v>1</v>
      </c>
      <c r="K9636" t="inlineStr">
        <is>
          <t>a1214ad82bf092139b6faaa2e0b0640a</t>
        </is>
      </c>
      <c r="L9636" t="inlineStr">
        <is>
          <t>a1214ad82bf092139b6faaa2e0b0640a</t>
        </is>
      </c>
      <c r="M9636" t="n">
        <v>943</v>
      </c>
      <c r="N9636" t="n">
        <v>943</v>
      </c>
    </row>
    <row r="9638">
      <c r="A9638" s="1">
        <f>== Cluster 942 – 2 Fragen – alle Fragen identisch ===</f>
        <v/>
      </c>
      <c r="B9638" s="1" t="n"/>
      <c r="C9638" s="1" t="n"/>
      <c r="D9638" s="1" t="n"/>
      <c r="E9638" s="1" t="n"/>
      <c r="F9638" s="1" t="n"/>
      <c r="G9638" s="1" t="n"/>
      <c r="H9638" s="1" t="n"/>
      <c r="I9638" s="1" t="n"/>
      <c r="J9638" s="1" t="n"/>
      <c r="K9638" s="1" t="n"/>
      <c r="L9638" s="1" t="n"/>
      <c r="M9638" s="1" t="n"/>
      <c r="N9638" s="1" t="n"/>
    </row>
    <row r="9639">
      <c r="A9639" t="inlineStr">
        <is>
          <t>ID_Wahl</t>
        </is>
      </c>
      <c r="B9639" t="inlineStr">
        <is>
          <t>Datum</t>
        </is>
      </c>
      <c r="C9639" t="inlineStr">
        <is>
          <t>Frage_ID</t>
        </is>
      </c>
      <c r="D9639" t="inlineStr">
        <is>
          <t>Frage_Text</t>
        </is>
      </c>
      <c r="E9639" t="inlineStr">
        <is>
          <t>Frage_Typ</t>
        </is>
      </c>
      <c r="F9639" t="inlineStr">
        <is>
          <t>Bereich_ID</t>
        </is>
      </c>
      <c r="G9639" t="inlineStr">
        <is>
          <t>Bereich</t>
        </is>
      </c>
      <c r="H9639" t="inlineStr">
        <is>
          <t>ID_gesamt</t>
        </is>
      </c>
      <c r="I9639" t="inlineStr">
        <is>
          <t>Sprache</t>
        </is>
      </c>
      <c r="J9639" t="inlineStr">
        <is>
          <t>Duplikat</t>
        </is>
      </c>
      <c r="K9639" t="inlineStr">
        <is>
          <t>Frage_Hash</t>
        </is>
      </c>
      <c r="L9639" t="inlineStr">
        <is>
          <t>Duplikat_Gruppe</t>
        </is>
      </c>
      <c r="M9639" t="inlineStr">
        <is>
          <t>Cluster_Duplikate</t>
        </is>
      </c>
      <c r="N9639" t="inlineStr">
        <is>
          <t>Cluster_Final</t>
        </is>
      </c>
    </row>
    <row r="9640">
      <c r="A9640" t="n">
        <v>102</v>
      </c>
      <c r="B9640" t="n">
        <v>2016</v>
      </c>
      <c r="C9640" t="n">
        <v>1589</v>
      </c>
      <c r="D9640" t="inlineStr">
        <is>
          <t>Sollte das Wahlverfahren des Landrats geändert werden, damit der Wähleranteil in den Proporzgemeinden (Gemeinden mit mindestens drei Sitzen im Landrat) besser abgebildet wird?</t>
        </is>
      </c>
      <c r="E9640" t="inlineStr">
        <is>
          <t>Standard-4</t>
        </is>
      </c>
      <c r="F9640" t="n">
        <v>10</v>
      </c>
      <c r="G9640" t="inlineStr">
        <is>
          <t>Politisches System</t>
        </is>
      </c>
      <c r="H9640" t="inlineStr">
        <is>
          <t>Q05135</t>
        </is>
      </c>
      <c r="I9640" t="inlineStr">
        <is>
          <t>de</t>
        </is>
      </c>
      <c r="J9640" t="b">
        <v>1</v>
      </c>
      <c r="K9640" t="inlineStr">
        <is>
          <t>d8197c3e0a89c6e60f2256f296603a0a</t>
        </is>
      </c>
      <c r="L9640" t="inlineStr">
        <is>
          <t>d8197c3e0a89c6e60f2256f296603a0a</t>
        </is>
      </c>
      <c r="M9640" t="n">
        <v>942</v>
      </c>
      <c r="N9640" t="n">
        <v>942</v>
      </c>
    </row>
    <row r="9641">
      <c r="A9641" t="n">
        <v>102</v>
      </c>
      <c r="B9641" t="n">
        <v>2016</v>
      </c>
      <c r="C9641" t="n">
        <v>1589</v>
      </c>
      <c r="D9641" t="inlineStr">
        <is>
          <t>Sollte das Wahlverfahren des Landrats geändert werden, damit der Wähleranteil in den Proporzgemeinden (Gemeinden mit mindestens drei Sitzen im Landrat) besser abgebildet wird?</t>
        </is>
      </c>
      <c r="E9641" t="inlineStr">
        <is>
          <t>Standard-4</t>
        </is>
      </c>
      <c r="F9641" t="n">
        <v>10</v>
      </c>
      <c r="G9641" t="inlineStr">
        <is>
          <t>Politisches System</t>
        </is>
      </c>
      <c r="H9641" t="inlineStr">
        <is>
          <t>Q08480</t>
        </is>
      </c>
      <c r="I9641" t="inlineStr">
        <is>
          <t>de</t>
        </is>
      </c>
      <c r="J9641" t="b">
        <v>1</v>
      </c>
      <c r="K9641" t="inlineStr">
        <is>
          <t>d8197c3e0a89c6e60f2256f296603a0a</t>
        </is>
      </c>
      <c r="L9641" t="inlineStr">
        <is>
          <t>d8197c3e0a89c6e60f2256f296603a0a</t>
        </is>
      </c>
      <c r="M9641" t="n">
        <v>942</v>
      </c>
      <c r="N9641" t="n">
        <v>942</v>
      </c>
    </row>
    <row r="9643">
      <c r="A9643" s="1">
        <f>== Cluster 941 – 2 Fragen – alle Fragen identisch ===</f>
        <v/>
      </c>
      <c r="B9643" s="1" t="n"/>
      <c r="C9643" s="1" t="n"/>
      <c r="D9643" s="1" t="n"/>
      <c r="E9643" s="1" t="n"/>
      <c r="F9643" s="1" t="n"/>
      <c r="G9643" s="1" t="n"/>
      <c r="H9643" s="1" t="n"/>
      <c r="I9643" s="1" t="n"/>
      <c r="J9643" s="1" t="n"/>
      <c r="K9643" s="1" t="n"/>
      <c r="L9643" s="1" t="n"/>
      <c r="M9643" s="1" t="n"/>
      <c r="N9643" s="1" t="n"/>
    </row>
    <row r="9644">
      <c r="A9644" t="inlineStr">
        <is>
          <t>ID_Wahl</t>
        </is>
      </c>
      <c r="B9644" t="inlineStr">
        <is>
          <t>Datum</t>
        </is>
      </c>
      <c r="C9644" t="inlineStr">
        <is>
          <t>Frage_ID</t>
        </is>
      </c>
      <c r="D9644" t="inlineStr">
        <is>
          <t>Frage_Text</t>
        </is>
      </c>
      <c r="E9644" t="inlineStr">
        <is>
          <t>Frage_Typ</t>
        </is>
      </c>
      <c r="F9644" t="inlineStr">
        <is>
          <t>Bereich_ID</t>
        </is>
      </c>
      <c r="G9644" t="inlineStr">
        <is>
          <t>Bereich</t>
        </is>
      </c>
      <c r="H9644" t="inlineStr">
        <is>
          <t>ID_gesamt</t>
        </is>
      </c>
      <c r="I9644" t="inlineStr">
        <is>
          <t>Sprache</t>
        </is>
      </c>
      <c r="J9644" t="inlineStr">
        <is>
          <t>Duplikat</t>
        </is>
      </c>
      <c r="K9644" t="inlineStr">
        <is>
          <t>Frage_Hash</t>
        </is>
      </c>
      <c r="L9644" t="inlineStr">
        <is>
          <t>Duplikat_Gruppe</t>
        </is>
      </c>
      <c r="M9644" t="inlineStr">
        <is>
          <t>Cluster_Duplikate</t>
        </is>
      </c>
      <c r="N9644" t="inlineStr">
        <is>
          <t>Cluster_Final</t>
        </is>
      </c>
    </row>
    <row r="9645">
      <c r="A9645" t="n">
        <v>102</v>
      </c>
      <c r="B9645" t="n">
        <v>2016</v>
      </c>
      <c r="C9645" t="n">
        <v>1588</v>
      </c>
      <c r="D9645" t="inlineStr">
        <is>
          <t>Sollten im Kanton Uri die Parteien auf kantonaler und kommunaler Ebene ihre Finanzierung vollständig offenlegen müssen?</t>
        </is>
      </c>
      <c r="E9645" t="inlineStr">
        <is>
          <t>Standard-4</t>
        </is>
      </c>
      <c r="F9645" t="n">
        <v>10</v>
      </c>
      <c r="G9645" t="inlineStr">
        <is>
          <t>Politisches System</t>
        </is>
      </c>
      <c r="H9645" t="inlineStr">
        <is>
          <t>Q05134</t>
        </is>
      </c>
      <c r="I9645" t="inlineStr">
        <is>
          <t>de</t>
        </is>
      </c>
      <c r="J9645" t="b">
        <v>1</v>
      </c>
      <c r="K9645" t="inlineStr">
        <is>
          <t>d50610c9bd2ceac9f5720c4552f769b5</t>
        </is>
      </c>
      <c r="L9645" t="inlineStr">
        <is>
          <t>d50610c9bd2ceac9f5720c4552f769b5</t>
        </is>
      </c>
      <c r="M9645" t="n">
        <v>941</v>
      </c>
      <c r="N9645" t="n">
        <v>941</v>
      </c>
    </row>
    <row r="9646">
      <c r="A9646" t="n">
        <v>102</v>
      </c>
      <c r="B9646" t="n">
        <v>2016</v>
      </c>
      <c r="C9646" t="n">
        <v>1588</v>
      </c>
      <c r="D9646" t="inlineStr">
        <is>
          <t>Sollten im Kanton Uri die Parteien auf kantonaler und kommunaler Ebene ihre Finanzierung vollständig offenlegen müssen?</t>
        </is>
      </c>
      <c r="E9646" t="inlineStr">
        <is>
          <t>Standard-4</t>
        </is>
      </c>
      <c r="F9646" t="n">
        <v>10</v>
      </c>
      <c r="G9646" t="inlineStr">
        <is>
          <t>Politisches System</t>
        </is>
      </c>
      <c r="H9646" t="inlineStr">
        <is>
          <t>Q08479</t>
        </is>
      </c>
      <c r="I9646" t="inlineStr">
        <is>
          <t>de</t>
        </is>
      </c>
      <c r="J9646" t="b">
        <v>1</v>
      </c>
      <c r="K9646" t="inlineStr">
        <is>
          <t>d50610c9bd2ceac9f5720c4552f769b5</t>
        </is>
      </c>
      <c r="L9646" t="inlineStr">
        <is>
          <t>d50610c9bd2ceac9f5720c4552f769b5</t>
        </is>
      </c>
      <c r="M9646" t="n">
        <v>941</v>
      </c>
      <c r="N9646" t="n">
        <v>941</v>
      </c>
    </row>
    <row r="9648">
      <c r="A9648" s="1">
        <f>== Cluster 973 – 2 Fragen – alle Fragen identisch ===</f>
        <v/>
      </c>
      <c r="B9648" s="1" t="n"/>
      <c r="C9648" s="1" t="n"/>
      <c r="D9648" s="1" t="n"/>
      <c r="E9648" s="1" t="n"/>
      <c r="F9648" s="1" t="n"/>
      <c r="G9648" s="1" t="n"/>
      <c r="H9648" s="1" t="n"/>
      <c r="I9648" s="1" t="n"/>
      <c r="J9648" s="1" t="n"/>
      <c r="K9648" s="1" t="n"/>
      <c r="L9648" s="1" t="n"/>
      <c r="M9648" s="1" t="n"/>
      <c r="N9648" s="1" t="n"/>
    </row>
    <row r="9649">
      <c r="A9649" t="inlineStr">
        <is>
          <t>ID_Wahl</t>
        </is>
      </c>
      <c r="B9649" t="inlineStr">
        <is>
          <t>Datum</t>
        </is>
      </c>
      <c r="C9649" t="inlineStr">
        <is>
          <t>Frage_ID</t>
        </is>
      </c>
      <c r="D9649" t="inlineStr">
        <is>
          <t>Frage_Text</t>
        </is>
      </c>
      <c r="E9649" t="inlineStr">
        <is>
          <t>Frage_Typ</t>
        </is>
      </c>
      <c r="F9649" t="inlineStr">
        <is>
          <t>Bereich_ID</t>
        </is>
      </c>
      <c r="G9649" t="inlineStr">
        <is>
          <t>Bereich</t>
        </is>
      </c>
      <c r="H9649" t="inlineStr">
        <is>
          <t>ID_gesamt</t>
        </is>
      </c>
      <c r="I9649" t="inlineStr">
        <is>
          <t>Sprache</t>
        </is>
      </c>
      <c r="J9649" t="inlineStr">
        <is>
          <t>Duplikat</t>
        </is>
      </c>
      <c r="K9649" t="inlineStr">
        <is>
          <t>Frage_Hash</t>
        </is>
      </c>
      <c r="L9649" t="inlineStr">
        <is>
          <t>Duplikat_Gruppe</t>
        </is>
      </c>
      <c r="M9649" t="inlineStr">
        <is>
          <t>Cluster_Duplikate</t>
        </is>
      </c>
      <c r="N9649" t="inlineStr">
        <is>
          <t>Cluster_Final</t>
        </is>
      </c>
    </row>
    <row r="9650">
      <c r="A9650" t="n">
        <v>154</v>
      </c>
      <c r="B9650" t="n">
        <v>2017</v>
      </c>
      <c r="C9650" t="n">
        <v>2190</v>
      </c>
      <c r="D9650" t="inlineStr">
        <is>
          <t>Sollen Diesel- und Benzinfahrzeuge mit einem hohen Schadstoffausstoss höher besteuert werden?</t>
        </is>
      </c>
      <c r="E9650" t="inlineStr">
        <is>
          <t>Standard-4</t>
        </is>
      </c>
      <c r="F9650" t="n">
        <v>13</v>
      </c>
      <c r="G9650" t="inlineStr">
        <is>
          <t>Umweltschutz &amp; Landwirtschaft</t>
        </is>
      </c>
      <c r="H9650" t="inlineStr">
        <is>
          <t>Q05255</t>
        </is>
      </c>
      <c r="I9650" t="inlineStr">
        <is>
          <t>de</t>
        </is>
      </c>
      <c r="J9650" t="b">
        <v>1</v>
      </c>
      <c r="K9650" t="inlineStr">
        <is>
          <t>341b63a8ae0c8f40c5ec7ca8fc1df1fe</t>
        </is>
      </c>
      <c r="L9650" t="inlineStr">
        <is>
          <t>341b63a8ae0c8f40c5ec7ca8fc1df1fe</t>
        </is>
      </c>
      <c r="M9650" t="n">
        <v>973</v>
      </c>
      <c r="N9650" t="n">
        <v>973</v>
      </c>
    </row>
    <row r="9651">
      <c r="A9651" t="n">
        <v>154</v>
      </c>
      <c r="B9651" t="n">
        <v>2017</v>
      </c>
      <c r="C9651" t="n">
        <v>2190</v>
      </c>
      <c r="D9651" t="inlineStr">
        <is>
          <t>Sollen Diesel- und Benzinfahrzeuge mit einem hohen Schadstoffausstoss höher besteuert werden?</t>
        </is>
      </c>
      <c r="E9651" t="inlineStr">
        <is>
          <t>Standard-4</t>
        </is>
      </c>
      <c r="F9651" t="n">
        <v>13</v>
      </c>
      <c r="G9651" t="inlineStr">
        <is>
          <t>Umweltschutz &amp; Landwirtschaft</t>
        </is>
      </c>
      <c r="H9651" t="inlineStr">
        <is>
          <t>Q08045</t>
        </is>
      </c>
      <c r="I9651" t="inlineStr">
        <is>
          <t>de</t>
        </is>
      </c>
      <c r="J9651" t="b">
        <v>1</v>
      </c>
      <c r="K9651" t="inlineStr">
        <is>
          <t>341b63a8ae0c8f40c5ec7ca8fc1df1fe</t>
        </is>
      </c>
      <c r="L9651" t="inlineStr">
        <is>
          <t>341b63a8ae0c8f40c5ec7ca8fc1df1fe</t>
        </is>
      </c>
      <c r="M9651" t="n">
        <v>973</v>
      </c>
      <c r="N9651" t="n">
        <v>973</v>
      </c>
    </row>
    <row r="9653">
      <c r="A9653" s="1">
        <f>== Cluster 972 – 2 Fragen – alle Fragen identisch ===</f>
        <v/>
      </c>
      <c r="B9653" s="1" t="n"/>
      <c r="C9653" s="1" t="n"/>
      <c r="D9653" s="1" t="n"/>
      <c r="E9653" s="1" t="n"/>
      <c r="F9653" s="1" t="n"/>
      <c r="G9653" s="1" t="n"/>
      <c r="H9653" s="1" t="n"/>
      <c r="I9653" s="1" t="n"/>
      <c r="J9653" s="1" t="n"/>
      <c r="K9653" s="1" t="n"/>
      <c r="L9653" s="1" t="n"/>
      <c r="M9653" s="1" t="n"/>
      <c r="N9653" s="1" t="n"/>
    </row>
    <row r="9654">
      <c r="A9654" t="inlineStr">
        <is>
          <t>ID_Wahl</t>
        </is>
      </c>
      <c r="B9654" t="inlineStr">
        <is>
          <t>Datum</t>
        </is>
      </c>
      <c r="C9654" t="inlineStr">
        <is>
          <t>Frage_ID</t>
        </is>
      </c>
      <c r="D9654" t="inlineStr">
        <is>
          <t>Frage_Text</t>
        </is>
      </c>
      <c r="E9654" t="inlineStr">
        <is>
          <t>Frage_Typ</t>
        </is>
      </c>
      <c r="F9654" t="inlineStr">
        <is>
          <t>Bereich_ID</t>
        </is>
      </c>
      <c r="G9654" t="inlineStr">
        <is>
          <t>Bereich</t>
        </is>
      </c>
      <c r="H9654" t="inlineStr">
        <is>
          <t>ID_gesamt</t>
        </is>
      </c>
      <c r="I9654" t="inlineStr">
        <is>
          <t>Sprache</t>
        </is>
      </c>
      <c r="J9654" t="inlineStr">
        <is>
          <t>Duplikat</t>
        </is>
      </c>
      <c r="K9654" t="inlineStr">
        <is>
          <t>Frage_Hash</t>
        </is>
      </c>
      <c r="L9654" t="inlineStr">
        <is>
          <t>Duplikat_Gruppe</t>
        </is>
      </c>
      <c r="M9654" t="inlineStr">
        <is>
          <t>Cluster_Duplikate</t>
        </is>
      </c>
      <c r="N9654" t="inlineStr">
        <is>
          <t>Cluster_Final</t>
        </is>
      </c>
    </row>
    <row r="9655">
      <c r="A9655" t="n">
        <v>154</v>
      </c>
      <c r="B9655" t="n">
        <v>2017</v>
      </c>
      <c r="C9655" t="n">
        <v>2191</v>
      </c>
      <c r="D9655" t="inlineStr">
        <is>
          <t>Würden Sie eine deutliche Reduktion der Bauzonen im Kanton Solothurn als Massnahme für den Kulturlandschutz befürworten?</t>
        </is>
      </c>
      <c r="E9655" t="inlineStr">
        <is>
          <t>Standard-4</t>
        </is>
      </c>
      <c r="F9655" t="n">
        <v>13</v>
      </c>
      <c r="G9655" t="inlineStr">
        <is>
          <t>Umweltschutz &amp; Landwirtschaft</t>
        </is>
      </c>
      <c r="H9655" t="inlineStr">
        <is>
          <t>Q05253</t>
        </is>
      </c>
      <c r="I9655" t="inlineStr">
        <is>
          <t>de</t>
        </is>
      </c>
      <c r="J9655" t="b">
        <v>1</v>
      </c>
      <c r="K9655" t="inlineStr">
        <is>
          <t>23046c162b8e328d4b0d3075012415cb</t>
        </is>
      </c>
      <c r="L9655" t="inlineStr">
        <is>
          <t>23046c162b8e328d4b0d3075012415cb</t>
        </is>
      </c>
      <c r="M9655" t="n">
        <v>972</v>
      </c>
      <c r="N9655" t="n">
        <v>972</v>
      </c>
    </row>
    <row r="9656">
      <c r="A9656" t="n">
        <v>154</v>
      </c>
      <c r="B9656" t="n">
        <v>2017</v>
      </c>
      <c r="C9656" t="n">
        <v>2191</v>
      </c>
      <c r="D9656" t="inlineStr">
        <is>
          <t>Würden Sie eine deutliche Reduktion der Bauzonen im Kanton Solothurn als Massnahme für den Kulturlandschutz befürworten?</t>
        </is>
      </c>
      <c r="E9656" t="inlineStr">
        <is>
          <t>Standard-4</t>
        </is>
      </c>
      <c r="F9656" t="n">
        <v>13</v>
      </c>
      <c r="G9656" t="inlineStr">
        <is>
          <t>Umweltschutz &amp; Landwirtschaft</t>
        </is>
      </c>
      <c r="H9656" t="inlineStr">
        <is>
          <t>Q08043</t>
        </is>
      </c>
      <c r="I9656" t="inlineStr">
        <is>
          <t>de</t>
        </is>
      </c>
      <c r="J9656" t="b">
        <v>1</v>
      </c>
      <c r="K9656" t="inlineStr">
        <is>
          <t>23046c162b8e328d4b0d3075012415cb</t>
        </is>
      </c>
      <c r="L9656" t="inlineStr">
        <is>
          <t>23046c162b8e328d4b0d3075012415cb</t>
        </is>
      </c>
      <c r="M9656" t="n">
        <v>972</v>
      </c>
      <c r="N9656" t="n">
        <v>972</v>
      </c>
    </row>
    <row r="9658">
      <c r="A9658" s="1">
        <f>== Cluster 971 – 2 Fragen – alle Fragen identisch ===</f>
        <v/>
      </c>
      <c r="B9658" s="1" t="n"/>
      <c r="C9658" s="1" t="n"/>
      <c r="D9658" s="1" t="n"/>
      <c r="E9658" s="1" t="n"/>
      <c r="F9658" s="1" t="n"/>
      <c r="G9658" s="1" t="n"/>
      <c r="H9658" s="1" t="n"/>
      <c r="I9658" s="1" t="n"/>
      <c r="J9658" s="1" t="n"/>
      <c r="K9658" s="1" t="n"/>
      <c r="L9658" s="1" t="n"/>
      <c r="M9658" s="1" t="n"/>
      <c r="N9658" s="1" t="n"/>
    </row>
    <row r="9659">
      <c r="A9659" t="inlineStr">
        <is>
          <t>ID_Wahl</t>
        </is>
      </c>
      <c r="B9659" t="inlineStr">
        <is>
          <t>Datum</t>
        </is>
      </c>
      <c r="C9659" t="inlineStr">
        <is>
          <t>Frage_ID</t>
        </is>
      </c>
      <c r="D9659" t="inlineStr">
        <is>
          <t>Frage_Text</t>
        </is>
      </c>
      <c r="E9659" t="inlineStr">
        <is>
          <t>Frage_Typ</t>
        </is>
      </c>
      <c r="F9659" t="inlineStr">
        <is>
          <t>Bereich_ID</t>
        </is>
      </c>
      <c r="G9659" t="inlineStr">
        <is>
          <t>Bereich</t>
        </is>
      </c>
      <c r="H9659" t="inlineStr">
        <is>
          <t>ID_gesamt</t>
        </is>
      </c>
      <c r="I9659" t="inlineStr">
        <is>
          <t>Sprache</t>
        </is>
      </c>
      <c r="J9659" t="inlineStr">
        <is>
          <t>Duplikat</t>
        </is>
      </c>
      <c r="K9659" t="inlineStr">
        <is>
          <t>Frage_Hash</t>
        </is>
      </c>
      <c r="L9659" t="inlineStr">
        <is>
          <t>Duplikat_Gruppe</t>
        </is>
      </c>
      <c r="M9659" t="inlineStr">
        <is>
          <t>Cluster_Duplikate</t>
        </is>
      </c>
      <c r="N9659" t="inlineStr">
        <is>
          <t>Cluster_Final</t>
        </is>
      </c>
    </row>
    <row r="9660">
      <c r="A9660" t="n">
        <v>154</v>
      </c>
      <c r="B9660" t="n">
        <v>2017</v>
      </c>
      <c r="C9660" t="n">
        <v>2188</v>
      </c>
      <c r="D9660" t="inlineStr">
        <is>
          <t>Die Energiepolitik des Kantons Solothurn ortientiert sich an der Vision einer 2000-Watt-Gesellschaft. Soll sich der Kanton dafür stärker engagieren und verbindliche Massnahmen ergreifen?</t>
        </is>
      </c>
      <c r="E9660" t="inlineStr">
        <is>
          <t>Standard-4</t>
        </is>
      </c>
      <c r="F9660" t="n">
        <v>13</v>
      </c>
      <c r="G9660" t="inlineStr">
        <is>
          <t>Umweltschutz &amp; Landwirtschaft</t>
        </is>
      </c>
      <c r="H9660" t="inlineStr">
        <is>
          <t>Q05252</t>
        </is>
      </c>
      <c r="I9660" t="inlineStr">
        <is>
          <t>de</t>
        </is>
      </c>
      <c r="J9660" t="b">
        <v>1</v>
      </c>
      <c r="K9660" t="inlineStr">
        <is>
          <t>73dea83e43bcaa5b62418e4b0bcf56ae</t>
        </is>
      </c>
      <c r="L9660" t="inlineStr">
        <is>
          <t>73dea83e43bcaa5b62418e4b0bcf56ae</t>
        </is>
      </c>
      <c r="M9660" t="n">
        <v>971</v>
      </c>
      <c r="N9660" t="n">
        <v>971</v>
      </c>
    </row>
    <row r="9661">
      <c r="A9661" t="n">
        <v>154</v>
      </c>
      <c r="B9661" t="n">
        <v>2017</v>
      </c>
      <c r="C9661" t="n">
        <v>2188</v>
      </c>
      <c r="D9661" t="inlineStr">
        <is>
          <t>Die Energiepolitik des Kantons Solothurn ortientiert sich an der Vision einer 2000-Watt-Gesellschaft. Soll sich der Kanton dafür stärker engagieren und verbindliche Massnahmen ergreifen?</t>
        </is>
      </c>
      <c r="E9661" t="inlineStr">
        <is>
          <t>Standard-4</t>
        </is>
      </c>
      <c r="F9661" t="n">
        <v>13</v>
      </c>
      <c r="G9661" t="inlineStr">
        <is>
          <t>Umweltschutz &amp; Landwirtschaft</t>
        </is>
      </c>
      <c r="H9661" t="inlineStr">
        <is>
          <t>Q08042</t>
        </is>
      </c>
      <c r="I9661" t="inlineStr">
        <is>
          <t>de</t>
        </is>
      </c>
      <c r="J9661" t="b">
        <v>1</v>
      </c>
      <c r="K9661" t="inlineStr">
        <is>
          <t>73dea83e43bcaa5b62418e4b0bcf56ae</t>
        </is>
      </c>
      <c r="L9661" t="inlineStr">
        <is>
          <t>73dea83e43bcaa5b62418e4b0bcf56ae</t>
        </is>
      </c>
      <c r="M9661" t="n">
        <v>971</v>
      </c>
      <c r="N9661" t="n">
        <v>971</v>
      </c>
    </row>
    <row r="9663">
      <c r="A9663" s="1">
        <f>== Cluster 970 – 2 Fragen – alle Fragen identisch ===</f>
        <v/>
      </c>
      <c r="B9663" s="1" t="n"/>
      <c r="C9663" s="1" t="n"/>
      <c r="D9663" s="1" t="n"/>
      <c r="E9663" s="1" t="n"/>
      <c r="F9663" s="1" t="n"/>
      <c r="G9663" s="1" t="n"/>
      <c r="H9663" s="1" t="n"/>
      <c r="I9663" s="1" t="n"/>
      <c r="J9663" s="1" t="n"/>
      <c r="K9663" s="1" t="n"/>
      <c r="L9663" s="1" t="n"/>
      <c r="M9663" s="1" t="n"/>
      <c r="N9663" s="1" t="n"/>
    </row>
    <row r="9664">
      <c r="A9664" t="inlineStr">
        <is>
          <t>ID_Wahl</t>
        </is>
      </c>
      <c r="B9664" t="inlineStr">
        <is>
          <t>Datum</t>
        </is>
      </c>
      <c r="C9664" t="inlineStr">
        <is>
          <t>Frage_ID</t>
        </is>
      </c>
      <c r="D9664" t="inlineStr">
        <is>
          <t>Frage_Text</t>
        </is>
      </c>
      <c r="E9664" t="inlineStr">
        <is>
          <t>Frage_Typ</t>
        </is>
      </c>
      <c r="F9664" t="inlineStr">
        <is>
          <t>Bereich_ID</t>
        </is>
      </c>
      <c r="G9664" t="inlineStr">
        <is>
          <t>Bereich</t>
        </is>
      </c>
      <c r="H9664" t="inlineStr">
        <is>
          <t>ID_gesamt</t>
        </is>
      </c>
      <c r="I9664" t="inlineStr">
        <is>
          <t>Sprache</t>
        </is>
      </c>
      <c r="J9664" t="inlineStr">
        <is>
          <t>Duplikat</t>
        </is>
      </c>
      <c r="K9664" t="inlineStr">
        <is>
          <t>Frage_Hash</t>
        </is>
      </c>
      <c r="L9664" t="inlineStr">
        <is>
          <t>Duplikat_Gruppe</t>
        </is>
      </c>
      <c r="M9664" t="inlineStr">
        <is>
          <t>Cluster_Duplikate</t>
        </is>
      </c>
      <c r="N9664" t="inlineStr">
        <is>
          <t>Cluster_Final</t>
        </is>
      </c>
    </row>
    <row r="9665">
      <c r="A9665" t="n">
        <v>154</v>
      </c>
      <c r="B9665" t="n">
        <v>2017</v>
      </c>
      <c r="C9665" t="n">
        <v>2216</v>
      </c>
      <c r="D9665" t="inlineStr">
        <is>
          <t>Befürworten Sie grundsätzlich, dass Tagestätten für betagte Menschen finanziell unterstützt werden sollen?</t>
        </is>
      </c>
      <c r="E9665" t="inlineStr">
        <is>
          <t>Standard-4</t>
        </is>
      </c>
      <c r="F9665" t="n">
        <v>12</v>
      </c>
      <c r="G9665" t="inlineStr">
        <is>
          <t>Sozialstaat &amp; Familie</t>
        </is>
      </c>
      <c r="H9665" t="inlineStr">
        <is>
          <t>Q05251</t>
        </is>
      </c>
      <c r="I9665" t="inlineStr">
        <is>
          <t>de</t>
        </is>
      </c>
      <c r="J9665" t="b">
        <v>1</v>
      </c>
      <c r="K9665" t="inlineStr">
        <is>
          <t>6c9fabb49ed156cbcd2cfb5f80a09529</t>
        </is>
      </c>
      <c r="L9665" t="inlineStr">
        <is>
          <t>6c9fabb49ed156cbcd2cfb5f80a09529</t>
        </is>
      </c>
      <c r="M9665" t="n">
        <v>970</v>
      </c>
      <c r="N9665" t="n">
        <v>970</v>
      </c>
    </row>
    <row r="9666">
      <c r="A9666" t="n">
        <v>154</v>
      </c>
      <c r="B9666" t="n">
        <v>2017</v>
      </c>
      <c r="C9666" t="n">
        <v>2216</v>
      </c>
      <c r="D9666" t="inlineStr">
        <is>
          <t>Befürworten Sie grundsätzlich, dass Tagestätten für betagte Menschen finanziell unterstützt werden sollen?</t>
        </is>
      </c>
      <c r="E9666" t="inlineStr">
        <is>
          <t>Standard-4</t>
        </is>
      </c>
      <c r="F9666" t="n">
        <v>12</v>
      </c>
      <c r="G9666" t="inlineStr">
        <is>
          <t>Sozialstaat &amp; Familie</t>
        </is>
      </c>
      <c r="H9666" t="inlineStr">
        <is>
          <t>Q08041</t>
        </is>
      </c>
      <c r="I9666" t="inlineStr">
        <is>
          <t>de</t>
        </is>
      </c>
      <c r="J9666" t="b">
        <v>1</v>
      </c>
      <c r="K9666" t="inlineStr">
        <is>
          <t>6c9fabb49ed156cbcd2cfb5f80a09529</t>
        </is>
      </c>
      <c r="L9666" t="inlineStr">
        <is>
          <t>6c9fabb49ed156cbcd2cfb5f80a09529</t>
        </is>
      </c>
      <c r="M9666" t="n">
        <v>970</v>
      </c>
      <c r="N9666" t="n">
        <v>970</v>
      </c>
    </row>
    <row r="9668">
      <c r="A9668" s="1">
        <f>== Cluster 969 – 2 Fragen – alle Fragen identisch ===</f>
        <v/>
      </c>
      <c r="B9668" s="1" t="n"/>
      <c r="C9668" s="1" t="n"/>
      <c r="D9668" s="1" t="n"/>
      <c r="E9668" s="1" t="n"/>
      <c r="F9668" s="1" t="n"/>
      <c r="G9668" s="1" t="n"/>
      <c r="H9668" s="1" t="n"/>
      <c r="I9668" s="1" t="n"/>
      <c r="J9668" s="1" t="n"/>
      <c r="K9668" s="1" t="n"/>
      <c r="L9668" s="1" t="n"/>
      <c r="M9668" s="1" t="n"/>
      <c r="N9668" s="1" t="n"/>
    </row>
    <row r="9669">
      <c r="A9669" t="inlineStr">
        <is>
          <t>ID_Wahl</t>
        </is>
      </c>
      <c r="B9669" t="inlineStr">
        <is>
          <t>Datum</t>
        </is>
      </c>
      <c r="C9669" t="inlineStr">
        <is>
          <t>Frage_ID</t>
        </is>
      </c>
      <c r="D9669" t="inlineStr">
        <is>
          <t>Frage_Text</t>
        </is>
      </c>
      <c r="E9669" t="inlineStr">
        <is>
          <t>Frage_Typ</t>
        </is>
      </c>
      <c r="F9669" t="inlineStr">
        <is>
          <t>Bereich_ID</t>
        </is>
      </c>
      <c r="G9669" t="inlineStr">
        <is>
          <t>Bereich</t>
        </is>
      </c>
      <c r="H9669" t="inlineStr">
        <is>
          <t>ID_gesamt</t>
        </is>
      </c>
      <c r="I9669" t="inlineStr">
        <is>
          <t>Sprache</t>
        </is>
      </c>
      <c r="J9669" t="inlineStr">
        <is>
          <t>Duplikat</t>
        </is>
      </c>
      <c r="K9669" t="inlineStr">
        <is>
          <t>Frage_Hash</t>
        </is>
      </c>
      <c r="L9669" t="inlineStr">
        <is>
          <t>Duplikat_Gruppe</t>
        </is>
      </c>
      <c r="M9669" t="inlineStr">
        <is>
          <t>Cluster_Duplikate</t>
        </is>
      </c>
      <c r="N9669" t="inlineStr">
        <is>
          <t>Cluster_Final</t>
        </is>
      </c>
    </row>
    <row r="9670">
      <c r="A9670" t="n">
        <v>154</v>
      </c>
      <c r="B9670" t="n">
        <v>2017</v>
      </c>
      <c r="C9670" t="n">
        <v>2213</v>
      </c>
      <c r="D9670" t="inlineStr">
        <is>
          <t>Der Kanton Solothurn unterstützt einkommensschwache Familien mit Kindern bis 6 Jahre mit Ergänzungsleistungen. Sollen diese Leistungen auf Familien mit Kindern bis 8 Jahre ausgedehnt werden?</t>
        </is>
      </c>
      <c r="E9670" t="inlineStr">
        <is>
          <t>Standard-4</t>
        </is>
      </c>
      <c r="F9670" t="n">
        <v>12</v>
      </c>
      <c r="G9670" t="inlineStr">
        <is>
          <t>Sozialstaat &amp; Familie</t>
        </is>
      </c>
      <c r="H9670" t="inlineStr">
        <is>
          <t>Q05249</t>
        </is>
      </c>
      <c r="I9670" t="inlineStr">
        <is>
          <t>de</t>
        </is>
      </c>
      <c r="J9670" t="b">
        <v>1</v>
      </c>
      <c r="K9670" t="inlineStr">
        <is>
          <t>f8afcbef69cea02fd7816ace002926f7</t>
        </is>
      </c>
      <c r="L9670" t="inlineStr">
        <is>
          <t>f8afcbef69cea02fd7816ace002926f7</t>
        </is>
      </c>
      <c r="M9670" t="n">
        <v>969</v>
      </c>
      <c r="N9670" t="n">
        <v>969</v>
      </c>
    </row>
    <row r="9671">
      <c r="A9671" t="n">
        <v>154</v>
      </c>
      <c r="B9671" t="n">
        <v>2017</v>
      </c>
      <c r="C9671" t="n">
        <v>2213</v>
      </c>
      <c r="D9671" t="inlineStr">
        <is>
          <t>Der Kanton Solothurn unterstützt einkommensschwache Familien mit Kindern bis 6 Jahre mit Ergänzungsleistungen. Sollen diese Leistungen auf Familien mit Kindern bis 8 Jahre ausgedehnt werden?</t>
        </is>
      </c>
      <c r="E9671" t="inlineStr">
        <is>
          <t>Standard-4</t>
        </is>
      </c>
      <c r="F9671" t="n">
        <v>12</v>
      </c>
      <c r="G9671" t="inlineStr">
        <is>
          <t>Sozialstaat &amp; Familie</t>
        </is>
      </c>
      <c r="H9671" t="inlineStr">
        <is>
          <t>Q08039</t>
        </is>
      </c>
      <c r="I9671" t="inlineStr">
        <is>
          <t>de</t>
        </is>
      </c>
      <c r="J9671" t="b">
        <v>1</v>
      </c>
      <c r="K9671" t="inlineStr">
        <is>
          <t>f8afcbef69cea02fd7816ace002926f7</t>
        </is>
      </c>
      <c r="L9671" t="inlineStr">
        <is>
          <t>f8afcbef69cea02fd7816ace002926f7</t>
        </is>
      </c>
      <c r="M9671" t="n">
        <v>969</v>
      </c>
      <c r="N9671" t="n">
        <v>969</v>
      </c>
    </row>
    <row r="9673">
      <c r="A9673" s="1">
        <f>== Cluster 968 – 2 Fragen – alle Fragen identisch ===</f>
        <v/>
      </c>
      <c r="B9673" s="1" t="n"/>
      <c r="C9673" s="1" t="n"/>
      <c r="D9673" s="1" t="n"/>
      <c r="E9673" s="1" t="n"/>
      <c r="F9673" s="1" t="n"/>
      <c r="G9673" s="1" t="n"/>
      <c r="H9673" s="1" t="n"/>
      <c r="I9673" s="1" t="n"/>
      <c r="J9673" s="1" t="n"/>
      <c r="K9673" s="1" t="n"/>
      <c r="L9673" s="1" t="n"/>
      <c r="M9673" s="1" t="n"/>
      <c r="N9673" s="1" t="n"/>
    </row>
    <row r="9674">
      <c r="A9674" t="inlineStr">
        <is>
          <t>ID_Wahl</t>
        </is>
      </c>
      <c r="B9674" t="inlineStr">
        <is>
          <t>Datum</t>
        </is>
      </c>
      <c r="C9674" t="inlineStr">
        <is>
          <t>Frage_ID</t>
        </is>
      </c>
      <c r="D9674" t="inlineStr">
        <is>
          <t>Frage_Text</t>
        </is>
      </c>
      <c r="E9674" t="inlineStr">
        <is>
          <t>Frage_Typ</t>
        </is>
      </c>
      <c r="F9674" t="inlineStr">
        <is>
          <t>Bereich_ID</t>
        </is>
      </c>
      <c r="G9674" t="inlineStr">
        <is>
          <t>Bereich</t>
        </is>
      </c>
      <c r="H9674" t="inlineStr">
        <is>
          <t>ID_gesamt</t>
        </is>
      </c>
      <c r="I9674" t="inlineStr">
        <is>
          <t>Sprache</t>
        </is>
      </c>
      <c r="J9674" t="inlineStr">
        <is>
          <t>Duplikat</t>
        </is>
      </c>
      <c r="K9674" t="inlineStr">
        <is>
          <t>Frage_Hash</t>
        </is>
      </c>
      <c r="L9674" t="inlineStr">
        <is>
          <t>Duplikat_Gruppe</t>
        </is>
      </c>
      <c r="M9674" t="inlineStr">
        <is>
          <t>Cluster_Duplikate</t>
        </is>
      </c>
      <c r="N9674" t="inlineStr">
        <is>
          <t>Cluster_Final</t>
        </is>
      </c>
    </row>
    <row r="9675">
      <c r="A9675" t="n">
        <v>154</v>
      </c>
      <c r="B9675" t="n">
        <v>2017</v>
      </c>
      <c r="C9675" t="n">
        <v>2185</v>
      </c>
      <c r="D9675" t="inlineStr">
        <is>
          <t>Soll sich der Kanton Solothurn stärker für den Erhalt des Service-Public-Angebots in den ländlichen Gemeinden einsetzen?</t>
        </is>
      </c>
      <c r="E9675" t="inlineStr">
        <is>
          <t>Standard-4</t>
        </is>
      </c>
      <c r="F9675" t="n">
        <v>12</v>
      </c>
      <c r="G9675" t="inlineStr">
        <is>
          <t>Sozialstaat &amp; Familie</t>
        </is>
      </c>
      <c r="H9675" t="inlineStr">
        <is>
          <t>Q05248</t>
        </is>
      </c>
      <c r="I9675" t="inlineStr">
        <is>
          <t>de</t>
        </is>
      </c>
      <c r="J9675" t="b">
        <v>1</v>
      </c>
      <c r="K9675" t="inlineStr">
        <is>
          <t>772687d8c75d7ac24395cbd77f374aa3</t>
        </is>
      </c>
      <c r="L9675" t="inlineStr">
        <is>
          <t>772687d8c75d7ac24395cbd77f374aa3</t>
        </is>
      </c>
      <c r="M9675" t="n">
        <v>968</v>
      </c>
      <c r="N9675" t="n">
        <v>968</v>
      </c>
    </row>
    <row r="9676">
      <c r="A9676" t="n">
        <v>154</v>
      </c>
      <c r="B9676" t="n">
        <v>2017</v>
      </c>
      <c r="C9676" t="n">
        <v>2185</v>
      </c>
      <c r="D9676" t="inlineStr">
        <is>
          <t>Soll sich der Kanton Solothurn stärker für den Erhalt des Service-Public-Angebots in den ländlichen Gemeinden einsetzen?</t>
        </is>
      </c>
      <c r="E9676" t="inlineStr">
        <is>
          <t>Standard-4</t>
        </is>
      </c>
      <c r="F9676" t="n">
        <v>12</v>
      </c>
      <c r="G9676" t="inlineStr">
        <is>
          <t>Sozialstaat &amp; Familie</t>
        </is>
      </c>
      <c r="H9676" t="inlineStr">
        <is>
          <t>Q08038</t>
        </is>
      </c>
      <c r="I9676" t="inlineStr">
        <is>
          <t>de</t>
        </is>
      </c>
      <c r="J9676" t="b">
        <v>1</v>
      </c>
      <c r="K9676" t="inlineStr">
        <is>
          <t>772687d8c75d7ac24395cbd77f374aa3</t>
        </is>
      </c>
      <c r="L9676" t="inlineStr">
        <is>
          <t>772687d8c75d7ac24395cbd77f374aa3</t>
        </is>
      </c>
      <c r="M9676" t="n">
        <v>968</v>
      </c>
      <c r="N9676" t="n">
        <v>968</v>
      </c>
    </row>
    <row r="9678">
      <c r="A9678" s="1">
        <f>== Cluster 967 – 2 Fragen – alle Fragen identisch ===</f>
        <v/>
      </c>
      <c r="B9678" s="1" t="n"/>
      <c r="C9678" s="1" t="n"/>
      <c r="D9678" s="1" t="n"/>
      <c r="E9678" s="1" t="n"/>
      <c r="F9678" s="1" t="n"/>
      <c r="G9678" s="1" t="n"/>
      <c r="H9678" s="1" t="n"/>
      <c r="I9678" s="1" t="n"/>
      <c r="J9678" s="1" t="n"/>
      <c r="K9678" s="1" t="n"/>
      <c r="L9678" s="1" t="n"/>
      <c r="M9678" s="1" t="n"/>
      <c r="N9678" s="1" t="n"/>
    </row>
    <row r="9679">
      <c r="A9679" t="inlineStr">
        <is>
          <t>ID_Wahl</t>
        </is>
      </c>
      <c r="B9679" t="inlineStr">
        <is>
          <t>Datum</t>
        </is>
      </c>
      <c r="C9679" t="inlineStr">
        <is>
          <t>Frage_ID</t>
        </is>
      </c>
      <c r="D9679" t="inlineStr">
        <is>
          <t>Frage_Text</t>
        </is>
      </c>
      <c r="E9679" t="inlineStr">
        <is>
          <t>Frage_Typ</t>
        </is>
      </c>
      <c r="F9679" t="inlineStr">
        <is>
          <t>Bereich_ID</t>
        </is>
      </c>
      <c r="G9679" t="inlineStr">
        <is>
          <t>Bereich</t>
        </is>
      </c>
      <c r="H9679" t="inlineStr">
        <is>
          <t>ID_gesamt</t>
        </is>
      </c>
      <c r="I9679" t="inlineStr">
        <is>
          <t>Sprache</t>
        </is>
      </c>
      <c r="J9679" t="inlineStr">
        <is>
          <t>Duplikat</t>
        </is>
      </c>
      <c r="K9679" t="inlineStr">
        <is>
          <t>Frage_Hash</t>
        </is>
      </c>
      <c r="L9679" t="inlineStr">
        <is>
          <t>Duplikat_Gruppe</t>
        </is>
      </c>
      <c r="M9679" t="inlineStr">
        <is>
          <t>Cluster_Duplikate</t>
        </is>
      </c>
      <c r="N9679" t="inlineStr">
        <is>
          <t>Cluster_Final</t>
        </is>
      </c>
    </row>
    <row r="9680">
      <c r="A9680" t="n">
        <v>154</v>
      </c>
      <c r="B9680" t="n">
        <v>2017</v>
      </c>
      <c r="C9680" t="n">
        <v>2159</v>
      </c>
      <c r="D9680" t="inlineStr">
        <is>
          <t>Sollen im Kanton Solothurn flächendeckend Tagesschulen eingeführt werden?</t>
        </is>
      </c>
      <c r="E9680" t="inlineStr">
        <is>
          <t>Standard-4</t>
        </is>
      </c>
      <c r="F9680" t="n">
        <v>12</v>
      </c>
      <c r="G9680" t="inlineStr">
        <is>
          <t>Sozialstaat &amp; Familie</t>
        </is>
      </c>
      <c r="H9680" t="inlineStr">
        <is>
          <t>Q05246</t>
        </is>
      </c>
      <c r="I9680" t="inlineStr">
        <is>
          <t>de</t>
        </is>
      </c>
      <c r="J9680" t="b">
        <v>1</v>
      </c>
      <c r="K9680" t="inlineStr">
        <is>
          <t>d022dba8a5b58bca4256a7399948a929</t>
        </is>
      </c>
      <c r="L9680" t="inlineStr">
        <is>
          <t>d022dba8a5b58bca4256a7399948a929</t>
        </is>
      </c>
      <c r="M9680" t="n">
        <v>967</v>
      </c>
      <c r="N9680" t="n">
        <v>967</v>
      </c>
    </row>
    <row r="9681">
      <c r="A9681" t="n">
        <v>154</v>
      </c>
      <c r="B9681" t="n">
        <v>2017</v>
      </c>
      <c r="C9681" t="n">
        <v>2159</v>
      </c>
      <c r="D9681" t="inlineStr">
        <is>
          <t>Sollen im Kanton Solothurn flächendeckend Tagesschulen eingeführt werden?</t>
        </is>
      </c>
      <c r="E9681" t="inlineStr">
        <is>
          <t>Standard-4</t>
        </is>
      </c>
      <c r="F9681" t="n">
        <v>12</v>
      </c>
      <c r="G9681" t="inlineStr">
        <is>
          <t>Sozialstaat &amp; Familie</t>
        </is>
      </c>
      <c r="H9681" t="inlineStr">
        <is>
          <t>Q08036</t>
        </is>
      </c>
      <c r="I9681" t="inlineStr">
        <is>
          <t>de</t>
        </is>
      </c>
      <c r="J9681" t="b">
        <v>1</v>
      </c>
      <c r="K9681" t="inlineStr">
        <is>
          <t>d022dba8a5b58bca4256a7399948a929</t>
        </is>
      </c>
      <c r="L9681" t="inlineStr">
        <is>
          <t>d022dba8a5b58bca4256a7399948a929</t>
        </is>
      </c>
      <c r="M9681" t="n">
        <v>967</v>
      </c>
      <c r="N9681" t="n">
        <v>967</v>
      </c>
    </row>
    <row r="9683">
      <c r="A9683" s="1">
        <f>== Cluster 966 – 2 Fragen – alle Fragen identisch ===</f>
        <v/>
      </c>
      <c r="B9683" s="1" t="n"/>
      <c r="C9683" s="1" t="n"/>
      <c r="D9683" s="1" t="n"/>
      <c r="E9683" s="1" t="n"/>
      <c r="F9683" s="1" t="n"/>
      <c r="G9683" s="1" t="n"/>
      <c r="H9683" s="1" t="n"/>
      <c r="I9683" s="1" t="n"/>
      <c r="J9683" s="1" t="n"/>
      <c r="K9683" s="1" t="n"/>
      <c r="L9683" s="1" t="n"/>
      <c r="M9683" s="1" t="n"/>
      <c r="N9683" s="1" t="n"/>
    </row>
    <row r="9684">
      <c r="A9684" t="inlineStr">
        <is>
          <t>ID_Wahl</t>
        </is>
      </c>
      <c r="B9684" t="inlineStr">
        <is>
          <t>Datum</t>
        </is>
      </c>
      <c r="C9684" t="inlineStr">
        <is>
          <t>Frage_ID</t>
        </is>
      </c>
      <c r="D9684" t="inlineStr">
        <is>
          <t>Frage_Text</t>
        </is>
      </c>
      <c r="E9684" t="inlineStr">
        <is>
          <t>Frage_Typ</t>
        </is>
      </c>
      <c r="F9684" t="inlineStr">
        <is>
          <t>Bereich_ID</t>
        </is>
      </c>
      <c r="G9684" t="inlineStr">
        <is>
          <t>Bereich</t>
        </is>
      </c>
      <c r="H9684" t="inlineStr">
        <is>
          <t>ID_gesamt</t>
        </is>
      </c>
      <c r="I9684" t="inlineStr">
        <is>
          <t>Sprache</t>
        </is>
      </c>
      <c r="J9684" t="inlineStr">
        <is>
          <t>Duplikat</t>
        </is>
      </c>
      <c r="K9684" t="inlineStr">
        <is>
          <t>Frage_Hash</t>
        </is>
      </c>
      <c r="L9684" t="inlineStr">
        <is>
          <t>Duplikat_Gruppe</t>
        </is>
      </c>
      <c r="M9684" t="inlineStr">
        <is>
          <t>Cluster_Duplikate</t>
        </is>
      </c>
      <c r="N9684" t="inlineStr">
        <is>
          <t>Cluster_Final</t>
        </is>
      </c>
    </row>
    <row r="9685">
      <c r="A9685" t="n">
        <v>154</v>
      </c>
      <c r="B9685" t="n">
        <v>2017</v>
      </c>
      <c r="C9685" t="n">
        <v>2158</v>
      </c>
      <c r="D9685" t="inlineStr">
        <is>
          <t>Soll sich der Kanton Solothurn finanziell stärker für familienergänzende Betreuungsplätze (Tagesstätten, Tagesschulen, Mittagstische) engagieren?</t>
        </is>
      </c>
      <c r="E9685" t="inlineStr">
        <is>
          <t>Standard-4</t>
        </is>
      </c>
      <c r="F9685" t="n">
        <v>12</v>
      </c>
      <c r="G9685" t="inlineStr">
        <is>
          <t>Sozialstaat &amp; Familie</t>
        </is>
      </c>
      <c r="H9685" t="inlineStr">
        <is>
          <t>Q05245</t>
        </is>
      </c>
      <c r="I9685" t="inlineStr">
        <is>
          <t>de</t>
        </is>
      </c>
      <c r="J9685" t="b">
        <v>1</v>
      </c>
      <c r="K9685" t="inlineStr">
        <is>
          <t>85f961403d20039ff9a7e8c19abddde8</t>
        </is>
      </c>
      <c r="L9685" t="inlineStr">
        <is>
          <t>85f961403d20039ff9a7e8c19abddde8</t>
        </is>
      </c>
      <c r="M9685" t="n">
        <v>966</v>
      </c>
      <c r="N9685" t="n">
        <v>966</v>
      </c>
    </row>
    <row r="9686">
      <c r="A9686" t="n">
        <v>154</v>
      </c>
      <c r="B9686" t="n">
        <v>2017</v>
      </c>
      <c r="C9686" t="n">
        <v>2158</v>
      </c>
      <c r="D9686" t="inlineStr">
        <is>
          <t>Soll sich der Kanton Solothurn finanziell stärker für familienergänzende Betreuungsplätze (Tagesstätten, Tagesschulen, Mittagstische) engagieren?</t>
        </is>
      </c>
      <c r="E9686" t="inlineStr">
        <is>
          <t>Standard-4</t>
        </is>
      </c>
      <c r="F9686" t="n">
        <v>12</v>
      </c>
      <c r="G9686" t="inlineStr">
        <is>
          <t>Sozialstaat &amp; Familie</t>
        </is>
      </c>
      <c r="H9686" t="inlineStr">
        <is>
          <t>Q08035</t>
        </is>
      </c>
      <c r="I9686" t="inlineStr">
        <is>
          <t>de</t>
        </is>
      </c>
      <c r="J9686" t="b">
        <v>1</v>
      </c>
      <c r="K9686" t="inlineStr">
        <is>
          <t>85f961403d20039ff9a7e8c19abddde8</t>
        </is>
      </c>
      <c r="L9686" t="inlineStr">
        <is>
          <t>85f961403d20039ff9a7e8c19abddde8</t>
        </is>
      </c>
      <c r="M9686" t="n">
        <v>966</v>
      </c>
      <c r="N9686" t="n">
        <v>966</v>
      </c>
    </row>
    <row r="9688">
      <c r="A9688" s="1">
        <f>== Cluster 965 – 2 Fragen – alle Fragen identisch ===</f>
        <v/>
      </c>
      <c r="B9688" s="1" t="n"/>
      <c r="C9688" s="1" t="n"/>
      <c r="D9688" s="1" t="n"/>
      <c r="E9688" s="1" t="n"/>
      <c r="F9688" s="1" t="n"/>
      <c r="G9688" s="1" t="n"/>
      <c r="H9688" s="1" t="n"/>
      <c r="I9688" s="1" t="n"/>
      <c r="J9688" s="1" t="n"/>
      <c r="K9688" s="1" t="n"/>
      <c r="L9688" s="1" t="n"/>
      <c r="M9688" s="1" t="n"/>
      <c r="N9688" s="1" t="n"/>
    </row>
    <row r="9689">
      <c r="A9689" t="inlineStr">
        <is>
          <t>ID_Wahl</t>
        </is>
      </c>
      <c r="B9689" t="inlineStr">
        <is>
          <t>Datum</t>
        </is>
      </c>
      <c r="C9689" t="inlineStr">
        <is>
          <t>Frage_ID</t>
        </is>
      </c>
      <c r="D9689" t="inlineStr">
        <is>
          <t>Frage_Text</t>
        </is>
      </c>
      <c r="E9689" t="inlineStr">
        <is>
          <t>Frage_Typ</t>
        </is>
      </c>
      <c r="F9689" t="inlineStr">
        <is>
          <t>Bereich_ID</t>
        </is>
      </c>
      <c r="G9689" t="inlineStr">
        <is>
          <t>Bereich</t>
        </is>
      </c>
      <c r="H9689" t="inlineStr">
        <is>
          <t>ID_gesamt</t>
        </is>
      </c>
      <c r="I9689" t="inlineStr">
        <is>
          <t>Sprache</t>
        </is>
      </c>
      <c r="J9689" t="inlineStr">
        <is>
          <t>Duplikat</t>
        </is>
      </c>
      <c r="K9689" t="inlineStr">
        <is>
          <t>Frage_Hash</t>
        </is>
      </c>
      <c r="L9689" t="inlineStr">
        <is>
          <t>Duplikat_Gruppe</t>
        </is>
      </c>
      <c r="M9689" t="inlineStr">
        <is>
          <t>Cluster_Duplikate</t>
        </is>
      </c>
      <c r="N9689" t="inlineStr">
        <is>
          <t>Cluster_Final</t>
        </is>
      </c>
    </row>
    <row r="9690">
      <c r="A9690" t="n">
        <v>154</v>
      </c>
      <c r="B9690" t="n">
        <v>2017</v>
      </c>
      <c r="C9690" t="n">
        <v>2167</v>
      </c>
      <c r="D9690" t="inlineStr">
        <is>
          <t>Soll sich der Kanton Solothurn beim Bund für eine Verschärfung der Asylpraxis einsetzen?</t>
        </is>
      </c>
      <c r="E9690" t="inlineStr">
        <is>
          <t>Standard-4</t>
        </is>
      </c>
      <c r="F9690" t="n">
        <v>9</v>
      </c>
      <c r="G9690" t="inlineStr">
        <is>
          <t>Migration &amp; Integration</t>
        </is>
      </c>
      <c r="H9690" t="inlineStr">
        <is>
          <t>Q05240</t>
        </is>
      </c>
      <c r="I9690" t="inlineStr">
        <is>
          <t>de</t>
        </is>
      </c>
      <c r="J9690" t="b">
        <v>1</v>
      </c>
      <c r="K9690" t="inlineStr">
        <is>
          <t>febaa6a0266e73060a56b63794d8f284</t>
        </is>
      </c>
      <c r="L9690" t="inlineStr">
        <is>
          <t>febaa6a0266e73060a56b63794d8f284</t>
        </is>
      </c>
      <c r="M9690" t="n">
        <v>965</v>
      </c>
      <c r="N9690" t="n">
        <v>965</v>
      </c>
    </row>
    <row r="9691">
      <c r="A9691" t="n">
        <v>154</v>
      </c>
      <c r="B9691" t="n">
        <v>2017</v>
      </c>
      <c r="C9691" t="n">
        <v>2167</v>
      </c>
      <c r="D9691" t="inlineStr">
        <is>
          <t>Soll sich der Kanton Solothurn beim Bund für eine Verschärfung der Asylpraxis einsetzen?</t>
        </is>
      </c>
      <c r="E9691" t="inlineStr">
        <is>
          <t>Standard-4</t>
        </is>
      </c>
      <c r="F9691" t="n">
        <v>9</v>
      </c>
      <c r="G9691" t="inlineStr">
        <is>
          <t>Migration &amp; Integration</t>
        </is>
      </c>
      <c r="H9691" t="inlineStr">
        <is>
          <t>Q08030</t>
        </is>
      </c>
      <c r="I9691" t="inlineStr">
        <is>
          <t>de</t>
        </is>
      </c>
      <c r="J9691" t="b">
        <v>1</v>
      </c>
      <c r="K9691" t="inlineStr">
        <is>
          <t>febaa6a0266e73060a56b63794d8f284</t>
        </is>
      </c>
      <c r="L9691" t="inlineStr">
        <is>
          <t>febaa6a0266e73060a56b63794d8f284</t>
        </is>
      </c>
      <c r="M9691" t="n">
        <v>965</v>
      </c>
      <c r="N9691" t="n">
        <v>965</v>
      </c>
    </row>
    <row r="9693">
      <c r="A9693" s="1">
        <f>== Cluster 964 – 2 Fragen – alle Fragen identisch ===</f>
        <v/>
      </c>
      <c r="B9693" s="1" t="n"/>
      <c r="C9693" s="1" t="n"/>
      <c r="D9693" s="1" t="n"/>
      <c r="E9693" s="1" t="n"/>
      <c r="F9693" s="1" t="n"/>
      <c r="G9693" s="1" t="n"/>
      <c r="H9693" s="1" t="n"/>
      <c r="I9693" s="1" t="n"/>
      <c r="J9693" s="1" t="n"/>
      <c r="K9693" s="1" t="n"/>
      <c r="L9693" s="1" t="n"/>
      <c r="M9693" s="1" t="n"/>
      <c r="N9693" s="1" t="n"/>
    </row>
    <row r="9694">
      <c r="A9694" t="inlineStr">
        <is>
          <t>ID_Wahl</t>
        </is>
      </c>
      <c r="B9694" t="inlineStr">
        <is>
          <t>Datum</t>
        </is>
      </c>
      <c r="C9694" t="inlineStr">
        <is>
          <t>Frage_ID</t>
        </is>
      </c>
      <c r="D9694" t="inlineStr">
        <is>
          <t>Frage_Text</t>
        </is>
      </c>
      <c r="E9694" t="inlineStr">
        <is>
          <t>Frage_Typ</t>
        </is>
      </c>
      <c r="F9694" t="inlineStr">
        <is>
          <t>Bereich_ID</t>
        </is>
      </c>
      <c r="G9694" t="inlineStr">
        <is>
          <t>Bereich</t>
        </is>
      </c>
      <c r="H9694" t="inlineStr">
        <is>
          <t>ID_gesamt</t>
        </is>
      </c>
      <c r="I9694" t="inlineStr">
        <is>
          <t>Sprache</t>
        </is>
      </c>
      <c r="J9694" t="inlineStr">
        <is>
          <t>Duplikat</t>
        </is>
      </c>
      <c r="K9694" t="inlineStr">
        <is>
          <t>Frage_Hash</t>
        </is>
      </c>
      <c r="L9694" t="inlineStr">
        <is>
          <t>Duplikat_Gruppe</t>
        </is>
      </c>
      <c r="M9694" t="inlineStr">
        <is>
          <t>Cluster_Duplikate</t>
        </is>
      </c>
      <c r="N9694" t="inlineStr">
        <is>
          <t>Cluster_Final</t>
        </is>
      </c>
    </row>
    <row r="9695">
      <c r="A9695" t="n">
        <v>154</v>
      </c>
      <c r="B9695" t="n">
        <v>2017</v>
      </c>
      <c r="C9695" t="n">
        <v>2169</v>
      </c>
      <c r="D9695" t="inlineStr">
        <is>
          <t>Unterstützen Sie den Bau der Asylunterkunft in Flumenthal/Deitingen, welche dem Bund als Ausreisezentrum dienen soll?</t>
        </is>
      </c>
      <c r="E9695" t="inlineStr">
        <is>
          <t>Standard-4</t>
        </is>
      </c>
      <c r="F9695" t="n">
        <v>9</v>
      </c>
      <c r="G9695" t="inlineStr">
        <is>
          <t>Migration &amp; Integration</t>
        </is>
      </c>
      <c r="H9695" t="inlineStr">
        <is>
          <t>Q05239</t>
        </is>
      </c>
      <c r="I9695" t="inlineStr">
        <is>
          <t>de</t>
        </is>
      </c>
      <c r="J9695" t="b">
        <v>1</v>
      </c>
      <c r="K9695" t="inlineStr">
        <is>
          <t>c537fb3c55fa48609a6828fb292ae62f</t>
        </is>
      </c>
      <c r="L9695" t="inlineStr">
        <is>
          <t>c537fb3c55fa48609a6828fb292ae62f</t>
        </is>
      </c>
      <c r="M9695" t="n">
        <v>964</v>
      </c>
      <c r="N9695" t="n">
        <v>964</v>
      </c>
    </row>
    <row r="9696">
      <c r="A9696" t="n">
        <v>154</v>
      </c>
      <c r="B9696" t="n">
        <v>2017</v>
      </c>
      <c r="C9696" t="n">
        <v>2169</v>
      </c>
      <c r="D9696" t="inlineStr">
        <is>
          <t>Unterstützen Sie den Bau der Asylunterkunft in Flumenthal/Deitingen, welche dem Bund als Ausreisezentrum dienen soll?</t>
        </is>
      </c>
      <c r="E9696" t="inlineStr">
        <is>
          <t>Standard-4</t>
        </is>
      </c>
      <c r="F9696" t="n">
        <v>9</v>
      </c>
      <c r="G9696" t="inlineStr">
        <is>
          <t>Migration &amp; Integration</t>
        </is>
      </c>
      <c r="H9696" t="inlineStr">
        <is>
          <t>Q08029</t>
        </is>
      </c>
      <c r="I9696" t="inlineStr">
        <is>
          <t>de</t>
        </is>
      </c>
      <c r="J9696" t="b">
        <v>1</v>
      </c>
      <c r="K9696" t="inlineStr">
        <is>
          <t>c537fb3c55fa48609a6828fb292ae62f</t>
        </is>
      </c>
      <c r="L9696" t="inlineStr">
        <is>
          <t>c537fb3c55fa48609a6828fb292ae62f</t>
        </is>
      </c>
      <c r="M9696" t="n">
        <v>964</v>
      </c>
      <c r="N9696" t="n">
        <v>964</v>
      </c>
    </row>
    <row r="9698">
      <c r="A9698" s="1">
        <f>== Cluster 963 – 2 Fragen – alle Fragen identisch ===</f>
        <v/>
      </c>
      <c r="B9698" s="1" t="n"/>
      <c r="C9698" s="1" t="n"/>
      <c r="D9698" s="1" t="n"/>
      <c r="E9698" s="1" t="n"/>
      <c r="F9698" s="1" t="n"/>
      <c r="G9698" s="1" t="n"/>
      <c r="H9698" s="1" t="n"/>
      <c r="I9698" s="1" t="n"/>
      <c r="J9698" s="1" t="n"/>
      <c r="K9698" s="1" t="n"/>
      <c r="L9698" s="1" t="n"/>
      <c r="M9698" s="1" t="n"/>
      <c r="N9698" s="1" t="n"/>
    </row>
    <row r="9699">
      <c r="A9699" t="inlineStr">
        <is>
          <t>ID_Wahl</t>
        </is>
      </c>
      <c r="B9699" t="inlineStr">
        <is>
          <t>Datum</t>
        </is>
      </c>
      <c r="C9699" t="inlineStr">
        <is>
          <t>Frage_ID</t>
        </is>
      </c>
      <c r="D9699" t="inlineStr">
        <is>
          <t>Frage_Text</t>
        </is>
      </c>
      <c r="E9699" t="inlineStr">
        <is>
          <t>Frage_Typ</t>
        </is>
      </c>
      <c r="F9699" t="inlineStr">
        <is>
          <t>Bereich_ID</t>
        </is>
      </c>
      <c r="G9699" t="inlineStr">
        <is>
          <t>Bereich</t>
        </is>
      </c>
      <c r="H9699" t="inlineStr">
        <is>
          <t>ID_gesamt</t>
        </is>
      </c>
      <c r="I9699" t="inlineStr">
        <is>
          <t>Sprache</t>
        </is>
      </c>
      <c r="J9699" t="inlineStr">
        <is>
          <t>Duplikat</t>
        </is>
      </c>
      <c r="K9699" t="inlineStr">
        <is>
          <t>Frage_Hash</t>
        </is>
      </c>
      <c r="L9699" t="inlineStr">
        <is>
          <t>Duplikat_Gruppe</t>
        </is>
      </c>
      <c r="M9699" t="inlineStr">
        <is>
          <t>Cluster_Duplikate</t>
        </is>
      </c>
      <c r="N9699" t="inlineStr">
        <is>
          <t>Cluster_Final</t>
        </is>
      </c>
    </row>
    <row r="9700">
      <c r="A9700" t="n">
        <v>154</v>
      </c>
      <c r="B9700" t="n">
        <v>2017</v>
      </c>
      <c r="C9700" t="n">
        <v>2168</v>
      </c>
      <c r="D9700" t="inlineStr">
        <is>
          <t>Sollen die Solothurner Gemeinden die Möglichkeit erhalten, auf kommunaler Ebene das Stimm- und Wahlrecht für Ausländerinnen und Ausländer einzuführen, welche seit mindestens 10 Jahren in der Schweiz wohnen?</t>
        </is>
      </c>
      <c r="E9700" t="inlineStr">
        <is>
          <t>Standard-4</t>
        </is>
      </c>
      <c r="F9700" t="n">
        <v>9</v>
      </c>
      <c r="G9700" t="inlineStr">
        <is>
          <t>Migration &amp; Integration</t>
        </is>
      </c>
      <c r="H9700" t="inlineStr">
        <is>
          <t>Q05236</t>
        </is>
      </c>
      <c r="I9700" t="inlineStr">
        <is>
          <t>de</t>
        </is>
      </c>
      <c r="J9700" t="b">
        <v>1</v>
      </c>
      <c r="K9700" t="inlineStr">
        <is>
          <t>7bba6cf83fbeebae83e10a11b8957582</t>
        </is>
      </c>
      <c r="L9700" t="inlineStr">
        <is>
          <t>7bba6cf83fbeebae83e10a11b8957582</t>
        </is>
      </c>
      <c r="M9700" t="n">
        <v>963</v>
      </c>
      <c r="N9700" t="n">
        <v>963</v>
      </c>
    </row>
    <row r="9701">
      <c r="A9701" t="n">
        <v>154</v>
      </c>
      <c r="B9701" t="n">
        <v>2017</v>
      </c>
      <c r="C9701" t="n">
        <v>2168</v>
      </c>
      <c r="D9701" t="inlineStr">
        <is>
          <t>Sollen die Solothurner Gemeinden die Möglichkeit erhalten, auf kommunaler Ebene das Stimm- und Wahlrecht für Ausländerinnen und Ausländer einzuführen, welche seit mindestens 10 Jahren in der Schweiz wohnen?</t>
        </is>
      </c>
      <c r="E9701" t="inlineStr">
        <is>
          <t>Standard-4</t>
        </is>
      </c>
      <c r="F9701" t="n">
        <v>9</v>
      </c>
      <c r="G9701" t="inlineStr">
        <is>
          <t>Migration &amp; Integration</t>
        </is>
      </c>
      <c r="H9701" t="inlineStr">
        <is>
          <t>Q08026</t>
        </is>
      </c>
      <c r="I9701" t="inlineStr">
        <is>
          <t>de</t>
        </is>
      </c>
      <c r="J9701" t="b">
        <v>1</v>
      </c>
      <c r="K9701" t="inlineStr">
        <is>
          <t>7bba6cf83fbeebae83e10a11b8957582</t>
        </is>
      </c>
      <c r="L9701" t="inlineStr">
        <is>
          <t>7bba6cf83fbeebae83e10a11b8957582</t>
        </is>
      </c>
      <c r="M9701" t="n">
        <v>963</v>
      </c>
      <c r="N9701" t="n">
        <v>963</v>
      </c>
    </row>
    <row r="9703">
      <c r="A9703" s="1">
        <f>== Cluster 962 – 2 Fragen – alle Fragen identisch ===</f>
        <v/>
      </c>
      <c r="B9703" s="1" t="n"/>
      <c r="C9703" s="1" t="n"/>
      <c r="D9703" s="1" t="n"/>
      <c r="E9703" s="1" t="n"/>
      <c r="F9703" s="1" t="n"/>
      <c r="G9703" s="1" t="n"/>
      <c r="H9703" s="1" t="n"/>
      <c r="I9703" s="1" t="n"/>
      <c r="J9703" s="1" t="n"/>
      <c r="K9703" s="1" t="n"/>
      <c r="L9703" s="1" t="n"/>
      <c r="M9703" s="1" t="n"/>
      <c r="N9703" s="1" t="n"/>
    </row>
    <row r="9704">
      <c r="A9704" t="inlineStr">
        <is>
          <t>ID_Wahl</t>
        </is>
      </c>
      <c r="B9704" t="inlineStr">
        <is>
          <t>Datum</t>
        </is>
      </c>
      <c r="C9704" t="inlineStr">
        <is>
          <t>Frage_ID</t>
        </is>
      </c>
      <c r="D9704" t="inlineStr">
        <is>
          <t>Frage_Text</t>
        </is>
      </c>
      <c r="E9704" t="inlineStr">
        <is>
          <t>Frage_Typ</t>
        </is>
      </c>
      <c r="F9704" t="inlineStr">
        <is>
          <t>Bereich_ID</t>
        </is>
      </c>
      <c r="G9704" t="inlineStr">
        <is>
          <t>Bereich</t>
        </is>
      </c>
      <c r="H9704" t="inlineStr">
        <is>
          <t>ID_gesamt</t>
        </is>
      </c>
      <c r="I9704" t="inlineStr">
        <is>
          <t>Sprache</t>
        </is>
      </c>
      <c r="J9704" t="inlineStr">
        <is>
          <t>Duplikat</t>
        </is>
      </c>
      <c r="K9704" t="inlineStr">
        <is>
          <t>Frage_Hash</t>
        </is>
      </c>
      <c r="L9704" t="inlineStr">
        <is>
          <t>Duplikat_Gruppe</t>
        </is>
      </c>
      <c r="M9704" t="inlineStr">
        <is>
          <t>Cluster_Duplikate</t>
        </is>
      </c>
      <c r="N9704" t="inlineStr">
        <is>
          <t>Cluster_Final</t>
        </is>
      </c>
    </row>
    <row r="9705">
      <c r="A9705" t="n">
        <v>154</v>
      </c>
      <c r="B9705" t="n">
        <v>2017</v>
      </c>
      <c r="C9705" t="n">
        <v>2198</v>
      </c>
      <c r="D9705" t="inlineStr">
        <is>
          <t>Sollten Sachbeschädigungen im öffentlichen Raum (Vandalismus, Sprayereien) sowie Littering konsequenter verfolgt und härter bestraft werden?</t>
        </is>
      </c>
      <c r="E9705" t="inlineStr">
        <is>
          <t>Standard-4</t>
        </is>
      </c>
      <c r="F9705" t="n">
        <v>7</v>
      </c>
      <c r="G9705" t="inlineStr">
        <is>
          <t>Justiz, Armee &amp; Polizei</t>
        </is>
      </c>
      <c r="H9705" t="inlineStr">
        <is>
          <t>Q05233</t>
        </is>
      </c>
      <c r="I9705" t="inlineStr">
        <is>
          <t>de</t>
        </is>
      </c>
      <c r="J9705" t="b">
        <v>1</v>
      </c>
      <c r="K9705" t="inlineStr">
        <is>
          <t>761608a8cb6e5a0b56d59092dcc48ab4</t>
        </is>
      </c>
      <c r="L9705" t="inlineStr">
        <is>
          <t>761608a8cb6e5a0b56d59092dcc48ab4</t>
        </is>
      </c>
      <c r="M9705" t="n">
        <v>962</v>
      </c>
      <c r="N9705" t="n">
        <v>962</v>
      </c>
    </row>
    <row r="9706">
      <c r="A9706" t="n">
        <v>154</v>
      </c>
      <c r="B9706" t="n">
        <v>2017</v>
      </c>
      <c r="C9706" t="n">
        <v>2198</v>
      </c>
      <c r="D9706" t="inlineStr">
        <is>
          <t>Sollten Sachbeschädigungen im öffentlichen Raum (Vandalismus, Sprayereien) sowie Littering konsequenter verfolgt und härter bestraft werden?</t>
        </is>
      </c>
      <c r="E9706" t="inlineStr">
        <is>
          <t>Standard-4</t>
        </is>
      </c>
      <c r="F9706" t="n">
        <v>7</v>
      </c>
      <c r="G9706" t="inlineStr">
        <is>
          <t>Justiz, Armee &amp; Polizei</t>
        </is>
      </c>
      <c r="H9706" t="inlineStr">
        <is>
          <t>Q08023</t>
        </is>
      </c>
      <c r="I9706" t="inlineStr">
        <is>
          <t>de</t>
        </is>
      </c>
      <c r="J9706" t="b">
        <v>1</v>
      </c>
      <c r="K9706" t="inlineStr">
        <is>
          <t>761608a8cb6e5a0b56d59092dcc48ab4</t>
        </is>
      </c>
      <c r="L9706" t="inlineStr">
        <is>
          <t>761608a8cb6e5a0b56d59092dcc48ab4</t>
        </is>
      </c>
      <c r="M9706" t="n">
        <v>962</v>
      </c>
      <c r="N9706" t="n">
        <v>962</v>
      </c>
    </row>
    <row r="9708">
      <c r="A9708" s="1">
        <f>== Cluster 961 – 2 Fragen – alle Fragen identisch ===</f>
        <v/>
      </c>
      <c r="B9708" s="1" t="n"/>
      <c r="C9708" s="1" t="n"/>
      <c r="D9708" s="1" t="n"/>
      <c r="E9708" s="1" t="n"/>
      <c r="F9708" s="1" t="n"/>
      <c r="G9708" s="1" t="n"/>
      <c r="H9708" s="1" t="n"/>
      <c r="I9708" s="1" t="n"/>
      <c r="J9708" s="1" t="n"/>
      <c r="K9708" s="1" t="n"/>
      <c r="L9708" s="1" t="n"/>
      <c r="M9708" s="1" t="n"/>
      <c r="N9708" s="1" t="n"/>
    </row>
    <row r="9709">
      <c r="A9709" t="inlineStr">
        <is>
          <t>ID_Wahl</t>
        </is>
      </c>
      <c r="B9709" t="inlineStr">
        <is>
          <t>Datum</t>
        </is>
      </c>
      <c r="C9709" t="inlineStr">
        <is>
          <t>Frage_ID</t>
        </is>
      </c>
      <c r="D9709" t="inlineStr">
        <is>
          <t>Frage_Text</t>
        </is>
      </c>
      <c r="E9709" t="inlineStr">
        <is>
          <t>Frage_Typ</t>
        </is>
      </c>
      <c r="F9709" t="inlineStr">
        <is>
          <t>Bereich_ID</t>
        </is>
      </c>
      <c r="G9709" t="inlineStr">
        <is>
          <t>Bereich</t>
        </is>
      </c>
      <c r="H9709" t="inlineStr">
        <is>
          <t>ID_gesamt</t>
        </is>
      </c>
      <c r="I9709" t="inlineStr">
        <is>
          <t>Sprache</t>
        </is>
      </c>
      <c r="J9709" t="inlineStr">
        <is>
          <t>Duplikat</t>
        </is>
      </c>
      <c r="K9709" t="inlineStr">
        <is>
          <t>Frage_Hash</t>
        </is>
      </c>
      <c r="L9709" t="inlineStr">
        <is>
          <t>Duplikat_Gruppe</t>
        </is>
      </c>
      <c r="M9709" t="inlineStr">
        <is>
          <t>Cluster_Duplikate</t>
        </is>
      </c>
      <c r="N9709" t="inlineStr">
        <is>
          <t>Cluster_Final</t>
        </is>
      </c>
    </row>
    <row r="9710">
      <c r="A9710" t="n">
        <v>154</v>
      </c>
      <c r="B9710" t="n">
        <v>2017</v>
      </c>
      <c r="C9710" t="n">
        <v>2199</v>
      </c>
      <c r="D9710" t="inlineStr">
        <is>
          <t>Braucht es zur Wahrung der öffentlichen Sicherheit im Kanton Solothurn eine stärker sichtbare Präsenz der Polizei?</t>
        </is>
      </c>
      <c r="E9710" t="inlineStr">
        <is>
          <t>Standard-4</t>
        </is>
      </c>
      <c r="F9710" t="n">
        <v>7</v>
      </c>
      <c r="G9710" t="inlineStr">
        <is>
          <t>Justiz, Armee &amp; Polizei</t>
        </is>
      </c>
      <c r="H9710" t="inlineStr">
        <is>
          <t>Q05232</t>
        </is>
      </c>
      <c r="I9710" t="inlineStr">
        <is>
          <t>de</t>
        </is>
      </c>
      <c r="J9710" t="b">
        <v>1</v>
      </c>
      <c r="K9710" t="inlineStr">
        <is>
          <t>5ac42e7e72cad9299ffa373d2641376c</t>
        </is>
      </c>
      <c r="L9710" t="inlineStr">
        <is>
          <t>5ac42e7e72cad9299ffa373d2641376c</t>
        </is>
      </c>
      <c r="M9710" t="n">
        <v>961</v>
      </c>
      <c r="N9710" t="n">
        <v>961</v>
      </c>
    </row>
    <row r="9711">
      <c r="A9711" t="n">
        <v>154</v>
      </c>
      <c r="B9711" t="n">
        <v>2017</v>
      </c>
      <c r="C9711" t="n">
        <v>2199</v>
      </c>
      <c r="D9711" t="inlineStr">
        <is>
          <t>Braucht es zur Wahrung der öffentlichen Sicherheit im Kanton Solothurn eine stärker sichtbare Präsenz der Polizei?</t>
        </is>
      </c>
      <c r="E9711" t="inlineStr">
        <is>
          <t>Standard-4</t>
        </is>
      </c>
      <c r="F9711" t="n">
        <v>7</v>
      </c>
      <c r="G9711" t="inlineStr">
        <is>
          <t>Justiz, Armee &amp; Polizei</t>
        </is>
      </c>
      <c r="H9711" t="inlineStr">
        <is>
          <t>Q08022</t>
        </is>
      </c>
      <c r="I9711" t="inlineStr">
        <is>
          <t>de</t>
        </is>
      </c>
      <c r="J9711" t="b">
        <v>1</v>
      </c>
      <c r="K9711" t="inlineStr">
        <is>
          <t>5ac42e7e72cad9299ffa373d2641376c</t>
        </is>
      </c>
      <c r="L9711" t="inlineStr">
        <is>
          <t>5ac42e7e72cad9299ffa373d2641376c</t>
        </is>
      </c>
      <c r="M9711" t="n">
        <v>961</v>
      </c>
      <c r="N9711" t="n">
        <v>961</v>
      </c>
    </row>
    <row r="9713">
      <c r="A9713" s="1">
        <f>== Cluster 960 – 2 Fragen – alle Fragen identisch ===</f>
        <v/>
      </c>
      <c r="B9713" s="1" t="n"/>
      <c r="C9713" s="1" t="n"/>
      <c r="D9713" s="1" t="n"/>
      <c r="E9713" s="1" t="n"/>
      <c r="F9713" s="1" t="n"/>
      <c r="G9713" s="1" t="n"/>
      <c r="H9713" s="1" t="n"/>
      <c r="I9713" s="1" t="n"/>
      <c r="J9713" s="1" t="n"/>
      <c r="K9713" s="1" t="n"/>
      <c r="L9713" s="1" t="n"/>
      <c r="M9713" s="1" t="n"/>
      <c r="N9713" s="1" t="n"/>
    </row>
    <row r="9714">
      <c r="A9714" t="inlineStr">
        <is>
          <t>ID_Wahl</t>
        </is>
      </c>
      <c r="B9714" t="inlineStr">
        <is>
          <t>Datum</t>
        </is>
      </c>
      <c r="C9714" t="inlineStr">
        <is>
          <t>Frage_ID</t>
        </is>
      </c>
      <c r="D9714" t="inlineStr">
        <is>
          <t>Frage_Text</t>
        </is>
      </c>
      <c r="E9714" t="inlineStr">
        <is>
          <t>Frage_Typ</t>
        </is>
      </c>
      <c r="F9714" t="inlineStr">
        <is>
          <t>Bereich_ID</t>
        </is>
      </c>
      <c r="G9714" t="inlineStr">
        <is>
          <t>Bereich</t>
        </is>
      </c>
      <c r="H9714" t="inlineStr">
        <is>
          <t>ID_gesamt</t>
        </is>
      </c>
      <c r="I9714" t="inlineStr">
        <is>
          <t>Sprache</t>
        </is>
      </c>
      <c r="J9714" t="inlineStr">
        <is>
          <t>Duplikat</t>
        </is>
      </c>
      <c r="K9714" t="inlineStr">
        <is>
          <t>Frage_Hash</t>
        </is>
      </c>
      <c r="L9714" t="inlineStr">
        <is>
          <t>Duplikat_Gruppe</t>
        </is>
      </c>
      <c r="M9714" t="inlineStr">
        <is>
          <t>Cluster_Duplikate</t>
        </is>
      </c>
      <c r="N9714" t="inlineStr">
        <is>
          <t>Cluster_Final</t>
        </is>
      </c>
    </row>
    <row r="9715">
      <c r="A9715" t="n">
        <v>154</v>
      </c>
      <c r="B9715" t="n">
        <v>2017</v>
      </c>
      <c r="C9715" t="n">
        <v>2178</v>
      </c>
      <c r="D9715" t="inlineStr">
        <is>
          <t>Um die Unternehmenssteuerreform III (USR III) im Kanton Solothurn umzusetzen, will die Regierung die Gewinnsteuern für Unternehmen von heute 21.8 auf 12.9 Prozent senken. Befürworten Sie dies?</t>
        </is>
      </c>
      <c r="E9715" t="inlineStr">
        <is>
          <t>Standard-4</t>
        </is>
      </c>
      <c r="F9715" t="n">
        <v>4</v>
      </c>
      <c r="G9715" t="inlineStr">
        <is>
          <t>Finanzen &amp; Steuern</t>
        </is>
      </c>
      <c r="H9715" t="inlineStr">
        <is>
          <t>Q05226</t>
        </is>
      </c>
      <c r="I9715" t="inlineStr">
        <is>
          <t>de</t>
        </is>
      </c>
      <c r="J9715" t="b">
        <v>1</v>
      </c>
      <c r="K9715" t="inlineStr">
        <is>
          <t>5afe0df7e30350ef2cc853f4c06174b6</t>
        </is>
      </c>
      <c r="L9715" t="inlineStr">
        <is>
          <t>5afe0df7e30350ef2cc853f4c06174b6</t>
        </is>
      </c>
      <c r="M9715" t="n">
        <v>960</v>
      </c>
      <c r="N9715" t="n">
        <v>960</v>
      </c>
    </row>
    <row r="9716">
      <c r="A9716" t="n">
        <v>154</v>
      </c>
      <c r="B9716" t="n">
        <v>2017</v>
      </c>
      <c r="C9716" t="n">
        <v>2178</v>
      </c>
      <c r="D9716" t="inlineStr">
        <is>
          <t>Um die Unternehmenssteuerreform III (USR III) im Kanton Solothurn umzusetzen, will die Regierung die Gewinnsteuern für Unternehmen von heute 21.8 auf 12.9 Prozent senken. Befürworten Sie dies?</t>
        </is>
      </c>
      <c r="E9716" t="inlineStr">
        <is>
          <t>Standard-4</t>
        </is>
      </c>
      <c r="F9716" t="n">
        <v>4</v>
      </c>
      <c r="G9716" t="inlineStr">
        <is>
          <t>Finanzen &amp; Steuern</t>
        </is>
      </c>
      <c r="H9716" t="inlineStr">
        <is>
          <t>Q08016</t>
        </is>
      </c>
      <c r="I9716" t="inlineStr">
        <is>
          <t>de</t>
        </is>
      </c>
      <c r="J9716" t="b">
        <v>1</v>
      </c>
      <c r="K9716" t="inlineStr">
        <is>
          <t>5afe0df7e30350ef2cc853f4c06174b6</t>
        </is>
      </c>
      <c r="L9716" t="inlineStr">
        <is>
          <t>5afe0df7e30350ef2cc853f4c06174b6</t>
        </is>
      </c>
      <c r="M9716" t="n">
        <v>960</v>
      </c>
      <c r="N9716" t="n">
        <v>960</v>
      </c>
    </row>
    <row r="9718">
      <c r="A9718" s="1">
        <f>== Cluster 959 – 2 Fragen – alle Fragen identisch ===</f>
        <v/>
      </c>
      <c r="B9718" s="1" t="n"/>
      <c r="C9718" s="1" t="n"/>
      <c r="D9718" s="1" t="n"/>
      <c r="E9718" s="1" t="n"/>
      <c r="F9718" s="1" t="n"/>
      <c r="G9718" s="1" t="n"/>
      <c r="H9718" s="1" t="n"/>
      <c r="I9718" s="1" t="n"/>
      <c r="J9718" s="1" t="n"/>
      <c r="K9718" s="1" t="n"/>
      <c r="L9718" s="1" t="n"/>
      <c r="M9718" s="1" t="n"/>
      <c r="N9718" s="1" t="n"/>
    </row>
    <row r="9719">
      <c r="A9719" t="inlineStr">
        <is>
          <t>ID_Wahl</t>
        </is>
      </c>
      <c r="B9719" t="inlineStr">
        <is>
          <t>Datum</t>
        </is>
      </c>
      <c r="C9719" t="inlineStr">
        <is>
          <t>Frage_ID</t>
        </is>
      </c>
      <c r="D9719" t="inlineStr">
        <is>
          <t>Frage_Text</t>
        </is>
      </c>
      <c r="E9719" t="inlineStr">
        <is>
          <t>Frage_Typ</t>
        </is>
      </c>
      <c r="F9719" t="inlineStr">
        <is>
          <t>Bereich_ID</t>
        </is>
      </c>
      <c r="G9719" t="inlineStr">
        <is>
          <t>Bereich</t>
        </is>
      </c>
      <c r="H9719" t="inlineStr">
        <is>
          <t>ID_gesamt</t>
        </is>
      </c>
      <c r="I9719" t="inlineStr">
        <is>
          <t>Sprache</t>
        </is>
      </c>
      <c r="J9719" t="inlineStr">
        <is>
          <t>Duplikat</t>
        </is>
      </c>
      <c r="K9719" t="inlineStr">
        <is>
          <t>Frage_Hash</t>
        </is>
      </c>
      <c r="L9719" t="inlineStr">
        <is>
          <t>Duplikat_Gruppe</t>
        </is>
      </c>
      <c r="M9719" t="inlineStr">
        <is>
          <t>Cluster_Duplikate</t>
        </is>
      </c>
      <c r="N9719" t="inlineStr">
        <is>
          <t>Cluster_Final</t>
        </is>
      </c>
    </row>
    <row r="9720">
      <c r="A9720" t="n">
        <v>154</v>
      </c>
      <c r="B9720" t="n">
        <v>2017</v>
      </c>
      <c r="C9720" t="n">
        <v>2179</v>
      </c>
      <c r="D9720" t="inlineStr">
        <is>
          <t>Sollten Personen mit hohem Einkommen und Vermögen mehr Steuern bezahlen (Erhöhung der Steuerprogression)?</t>
        </is>
      </c>
      <c r="E9720" t="inlineStr">
        <is>
          <t>Standard-4</t>
        </is>
      </c>
      <c r="F9720" t="n">
        <v>4</v>
      </c>
      <c r="G9720" t="inlineStr">
        <is>
          <t>Finanzen &amp; Steuern</t>
        </is>
      </c>
      <c r="H9720" t="inlineStr">
        <is>
          <t>Q05224</t>
        </is>
      </c>
      <c r="I9720" t="inlineStr">
        <is>
          <t>de</t>
        </is>
      </c>
      <c r="J9720" t="b">
        <v>1</v>
      </c>
      <c r="K9720" t="inlineStr">
        <is>
          <t>c322abf1a2c9e866a67985dc288f9a3f</t>
        </is>
      </c>
      <c r="L9720" t="inlineStr">
        <is>
          <t>c322abf1a2c9e866a67985dc288f9a3f</t>
        </is>
      </c>
      <c r="M9720" t="n">
        <v>959</v>
      </c>
      <c r="N9720" t="n">
        <v>959</v>
      </c>
    </row>
    <row r="9721">
      <c r="A9721" t="n">
        <v>154</v>
      </c>
      <c r="B9721" t="n">
        <v>2017</v>
      </c>
      <c r="C9721" t="n">
        <v>2179</v>
      </c>
      <c r="D9721" t="inlineStr">
        <is>
          <t>Sollten Personen mit hohem Einkommen und Vermögen mehr Steuern bezahlen (Erhöhung der Steuerprogression)?</t>
        </is>
      </c>
      <c r="E9721" t="inlineStr">
        <is>
          <t>Standard-4</t>
        </is>
      </c>
      <c r="F9721" t="n">
        <v>4</v>
      </c>
      <c r="G9721" t="inlineStr">
        <is>
          <t>Finanzen &amp; Steuern</t>
        </is>
      </c>
      <c r="H9721" t="inlineStr">
        <is>
          <t>Q08014</t>
        </is>
      </c>
      <c r="I9721" t="inlineStr">
        <is>
          <t>de</t>
        </is>
      </c>
      <c r="J9721" t="b">
        <v>1</v>
      </c>
      <c r="K9721" t="inlineStr">
        <is>
          <t>c322abf1a2c9e866a67985dc288f9a3f</t>
        </is>
      </c>
      <c r="L9721" t="inlineStr">
        <is>
          <t>c322abf1a2c9e866a67985dc288f9a3f</t>
        </is>
      </c>
      <c r="M9721" t="n">
        <v>959</v>
      </c>
      <c r="N9721" t="n">
        <v>959</v>
      </c>
    </row>
    <row r="9723">
      <c r="A9723" s="1">
        <f>== Cluster 958 – 2 Fragen – alle Fragen identisch ===</f>
        <v/>
      </c>
      <c r="B9723" s="1" t="n"/>
      <c r="C9723" s="1" t="n"/>
      <c r="D9723" s="1" t="n"/>
      <c r="E9723" s="1" t="n"/>
      <c r="F9723" s="1" t="n"/>
      <c r="G9723" s="1" t="n"/>
      <c r="H9723" s="1" t="n"/>
      <c r="I9723" s="1" t="n"/>
      <c r="J9723" s="1" t="n"/>
      <c r="K9723" s="1" t="n"/>
      <c r="L9723" s="1" t="n"/>
      <c r="M9723" s="1" t="n"/>
      <c r="N9723" s="1" t="n"/>
    </row>
    <row r="9724">
      <c r="A9724" t="inlineStr">
        <is>
          <t>ID_Wahl</t>
        </is>
      </c>
      <c r="B9724" t="inlineStr">
        <is>
          <t>Datum</t>
        </is>
      </c>
      <c r="C9724" t="inlineStr">
        <is>
          <t>Frage_ID</t>
        </is>
      </c>
      <c r="D9724" t="inlineStr">
        <is>
          <t>Frage_Text</t>
        </is>
      </c>
      <c r="E9724" t="inlineStr">
        <is>
          <t>Frage_Typ</t>
        </is>
      </c>
      <c r="F9724" t="inlineStr">
        <is>
          <t>Bereich_ID</t>
        </is>
      </c>
      <c r="G9724" t="inlineStr">
        <is>
          <t>Bereich</t>
        </is>
      </c>
      <c r="H9724" t="inlineStr">
        <is>
          <t>ID_gesamt</t>
        </is>
      </c>
      <c r="I9724" t="inlineStr">
        <is>
          <t>Sprache</t>
        </is>
      </c>
      <c r="J9724" t="inlineStr">
        <is>
          <t>Duplikat</t>
        </is>
      </c>
      <c r="K9724" t="inlineStr">
        <is>
          <t>Frage_Hash</t>
        </is>
      </c>
      <c r="L9724" t="inlineStr">
        <is>
          <t>Duplikat_Gruppe</t>
        </is>
      </c>
      <c r="M9724" t="inlineStr">
        <is>
          <t>Cluster_Duplikate</t>
        </is>
      </c>
      <c r="N9724" t="inlineStr">
        <is>
          <t>Cluster_Final</t>
        </is>
      </c>
    </row>
    <row r="9725">
      <c r="A9725" t="n">
        <v>154</v>
      </c>
      <c r="B9725" t="n">
        <v>2017</v>
      </c>
      <c r="C9725" t="n">
        <v>2176</v>
      </c>
      <c r="D9725" t="inlineStr">
        <is>
          <t>Auf das Jahr 2015 wurden die Steuern im Kanton Solothurn für natürliche Personen erhöht. Befürworten Sie diese Massnahme?</t>
        </is>
      </c>
      <c r="E9725" t="inlineStr">
        <is>
          <t>Standard-4</t>
        </is>
      </c>
      <c r="F9725" t="n">
        <v>4</v>
      </c>
      <c r="G9725" t="inlineStr">
        <is>
          <t>Finanzen &amp; Steuern</t>
        </is>
      </c>
      <c r="H9725" t="inlineStr">
        <is>
          <t>Q05223</t>
        </is>
      </c>
      <c r="I9725" t="inlineStr">
        <is>
          <t>de</t>
        </is>
      </c>
      <c r="J9725" t="b">
        <v>1</v>
      </c>
      <c r="K9725" t="inlineStr">
        <is>
          <t>15c2f0fb77fbc55ba021b7b081509f8e</t>
        </is>
      </c>
      <c r="L9725" t="inlineStr">
        <is>
          <t>15c2f0fb77fbc55ba021b7b081509f8e</t>
        </is>
      </c>
      <c r="M9725" t="n">
        <v>958</v>
      </c>
      <c r="N9725" t="n">
        <v>958</v>
      </c>
    </row>
    <row r="9726">
      <c r="A9726" t="n">
        <v>154</v>
      </c>
      <c r="B9726" t="n">
        <v>2017</v>
      </c>
      <c r="C9726" t="n">
        <v>2176</v>
      </c>
      <c r="D9726" t="inlineStr">
        <is>
          <t>Auf das Jahr 2015 wurden die Steuern im Kanton Solothurn für natürliche Personen erhöht. Befürworten Sie diese Massnahme?</t>
        </is>
      </c>
      <c r="E9726" t="inlineStr">
        <is>
          <t>Standard-4</t>
        </is>
      </c>
      <c r="F9726" t="n">
        <v>4</v>
      </c>
      <c r="G9726" t="inlineStr">
        <is>
          <t>Finanzen &amp; Steuern</t>
        </is>
      </c>
      <c r="H9726" t="inlineStr">
        <is>
          <t>Q08013</t>
        </is>
      </c>
      <c r="I9726" t="inlineStr">
        <is>
          <t>de</t>
        </is>
      </c>
      <c r="J9726" t="b">
        <v>1</v>
      </c>
      <c r="K9726" t="inlineStr">
        <is>
          <t>15c2f0fb77fbc55ba021b7b081509f8e</t>
        </is>
      </c>
      <c r="L9726" t="inlineStr">
        <is>
          <t>15c2f0fb77fbc55ba021b7b081509f8e</t>
        </is>
      </c>
      <c r="M9726" t="n">
        <v>958</v>
      </c>
      <c r="N9726" t="n">
        <v>958</v>
      </c>
    </row>
    <row r="9728">
      <c r="A9728" s="1">
        <f>== Cluster 990 – 2 Fragen – alle Fragen identisch ===</f>
        <v/>
      </c>
      <c r="B9728" s="1" t="n"/>
      <c r="C9728" s="1" t="n"/>
      <c r="D9728" s="1" t="n"/>
      <c r="E9728" s="1" t="n"/>
      <c r="F9728" s="1" t="n"/>
      <c r="G9728" s="1" t="n"/>
      <c r="H9728" s="1" t="n"/>
      <c r="I9728" s="1" t="n"/>
      <c r="J9728" s="1" t="n"/>
      <c r="K9728" s="1" t="n"/>
      <c r="L9728" s="1" t="n"/>
      <c r="M9728" s="1" t="n"/>
      <c r="N9728" s="1" t="n"/>
    </row>
    <row r="9729">
      <c r="A9729" t="inlineStr">
        <is>
          <t>ID_Wahl</t>
        </is>
      </c>
      <c r="B9729" t="inlineStr">
        <is>
          <t>Datum</t>
        </is>
      </c>
      <c r="C9729" t="inlineStr">
        <is>
          <t>Frage_ID</t>
        </is>
      </c>
      <c r="D9729" t="inlineStr">
        <is>
          <t>Frage_Text</t>
        </is>
      </c>
      <c r="E9729" t="inlineStr">
        <is>
          <t>Frage_Typ</t>
        </is>
      </c>
      <c r="F9729" t="inlineStr">
        <is>
          <t>Bereich_ID</t>
        </is>
      </c>
      <c r="G9729" t="inlineStr">
        <is>
          <t>Bereich</t>
        </is>
      </c>
      <c r="H9729" t="inlineStr">
        <is>
          <t>ID_gesamt</t>
        </is>
      </c>
      <c r="I9729" t="inlineStr">
        <is>
          <t>Sprache</t>
        </is>
      </c>
      <c r="J9729" t="inlineStr">
        <is>
          <t>Duplikat</t>
        </is>
      </c>
      <c r="K9729" t="inlineStr">
        <is>
          <t>Frage_Hash</t>
        </is>
      </c>
      <c r="L9729" t="inlineStr">
        <is>
          <t>Duplikat_Gruppe</t>
        </is>
      </c>
      <c r="M9729" t="inlineStr">
        <is>
          <t>Cluster_Duplikate</t>
        </is>
      </c>
      <c r="N9729" t="inlineStr">
        <is>
          <t>Cluster_Final</t>
        </is>
      </c>
    </row>
    <row r="9730">
      <c r="A9730" t="n">
        <v>156</v>
      </c>
      <c r="B9730" t="n">
        <v>2017</v>
      </c>
      <c r="C9730" t="n">
        <v>2218</v>
      </c>
      <c r="D9730" t="inlineStr">
        <is>
          <t>Soll die Spitalversorgung im Kanton Wallis auf zwei Spitalzentren sowie das Riviera-Chablais-Spital konzentriert werden?</t>
        </is>
      </c>
      <c r="E9730" t="inlineStr">
        <is>
          <t>Standard-4</t>
        </is>
      </c>
      <c r="F9730" t="n">
        <v>6</v>
      </c>
      <c r="G9730" t="inlineStr">
        <is>
          <t>Gesundheit</t>
        </is>
      </c>
      <c r="H9730" t="inlineStr">
        <is>
          <t>Q05343</t>
        </is>
      </c>
      <c r="I9730" t="inlineStr">
        <is>
          <t>de</t>
        </is>
      </c>
      <c r="J9730" t="b">
        <v>1</v>
      </c>
      <c r="K9730" t="inlineStr">
        <is>
          <t>c38e381ecdb5daca92789ec5bc010338</t>
        </is>
      </c>
      <c r="L9730" t="inlineStr">
        <is>
          <t>c38e381ecdb5daca92789ec5bc010338</t>
        </is>
      </c>
      <c r="M9730" t="n">
        <v>990</v>
      </c>
      <c r="N9730" t="n">
        <v>990</v>
      </c>
    </row>
    <row r="9731">
      <c r="A9731" t="n">
        <v>156</v>
      </c>
      <c r="B9731" t="n">
        <v>2017</v>
      </c>
      <c r="C9731" t="n">
        <v>2218</v>
      </c>
      <c r="D9731" t="inlineStr">
        <is>
          <t>Soll die Spitalversorgung im Kanton Wallis auf zwei Spitalzentren sowie das Riviera-Chablais-Spital konzentriert werden?</t>
        </is>
      </c>
      <c r="E9731" t="inlineStr">
        <is>
          <t>Standard-4</t>
        </is>
      </c>
      <c r="F9731" t="n">
        <v>6</v>
      </c>
      <c r="G9731" t="inlineStr">
        <is>
          <t>Gesundheit</t>
        </is>
      </c>
      <c r="H9731" t="inlineStr">
        <is>
          <t>Q08681</t>
        </is>
      </c>
      <c r="I9731" t="inlineStr">
        <is>
          <t>de</t>
        </is>
      </c>
      <c r="J9731" t="b">
        <v>1</v>
      </c>
      <c r="K9731" t="inlineStr">
        <is>
          <t>c38e381ecdb5daca92789ec5bc010338</t>
        </is>
      </c>
      <c r="L9731" t="inlineStr">
        <is>
          <t>c38e381ecdb5daca92789ec5bc010338</t>
        </is>
      </c>
      <c r="M9731" t="n">
        <v>990</v>
      </c>
      <c r="N9731" t="n">
        <v>990</v>
      </c>
    </row>
    <row r="9733">
      <c r="A9733" s="1">
        <f>== Cluster 989 – 2 Fragen – alle Fragen identisch ===</f>
        <v/>
      </c>
      <c r="B9733" s="1" t="n"/>
      <c r="C9733" s="1" t="n"/>
      <c r="D9733" s="1" t="n"/>
      <c r="E9733" s="1" t="n"/>
      <c r="F9733" s="1" t="n"/>
      <c r="G9733" s="1" t="n"/>
      <c r="H9733" s="1" t="n"/>
      <c r="I9733" s="1" t="n"/>
      <c r="J9733" s="1" t="n"/>
      <c r="K9733" s="1" t="n"/>
      <c r="L9733" s="1" t="n"/>
      <c r="M9733" s="1" t="n"/>
      <c r="N9733" s="1" t="n"/>
    </row>
    <row r="9734">
      <c r="A9734" t="inlineStr">
        <is>
          <t>ID_Wahl</t>
        </is>
      </c>
      <c r="B9734" t="inlineStr">
        <is>
          <t>Datum</t>
        </is>
      </c>
      <c r="C9734" t="inlineStr">
        <is>
          <t>Frage_ID</t>
        </is>
      </c>
      <c r="D9734" t="inlineStr">
        <is>
          <t>Frage_Text</t>
        </is>
      </c>
      <c r="E9734" t="inlineStr">
        <is>
          <t>Frage_Typ</t>
        </is>
      </c>
      <c r="F9734" t="inlineStr">
        <is>
          <t>Bereich_ID</t>
        </is>
      </c>
      <c r="G9734" t="inlineStr">
        <is>
          <t>Bereich</t>
        </is>
      </c>
      <c r="H9734" t="inlineStr">
        <is>
          <t>ID_gesamt</t>
        </is>
      </c>
      <c r="I9734" t="inlineStr">
        <is>
          <t>Sprache</t>
        </is>
      </c>
      <c r="J9734" t="inlineStr">
        <is>
          <t>Duplikat</t>
        </is>
      </c>
      <c r="K9734" t="inlineStr">
        <is>
          <t>Frage_Hash</t>
        </is>
      </c>
      <c r="L9734" t="inlineStr">
        <is>
          <t>Duplikat_Gruppe</t>
        </is>
      </c>
      <c r="M9734" t="inlineStr">
        <is>
          <t>Cluster_Duplikate</t>
        </is>
      </c>
      <c r="N9734" t="inlineStr">
        <is>
          <t>Cluster_Final</t>
        </is>
      </c>
    </row>
    <row r="9735">
      <c r="A9735" t="n">
        <v>156</v>
      </c>
      <c r="B9735" t="n">
        <v>2017</v>
      </c>
      <c r="C9735" t="n">
        <v>2221</v>
      </c>
      <c r="D9735" t="inlineStr">
        <is>
          <t>Eine kantonale Volksinitiative verlangt die Einführung einer obligatorischen Zahnversicherung. Befürworten Sie dies?</t>
        </is>
      </c>
      <c r="E9735" t="inlineStr">
        <is>
          <t>Standard-4</t>
        </is>
      </c>
      <c r="F9735" t="n">
        <v>6</v>
      </c>
      <c r="G9735" t="inlineStr">
        <is>
          <t>Gesundheit</t>
        </is>
      </c>
      <c r="H9735" t="inlineStr">
        <is>
          <t>Q05342</t>
        </is>
      </c>
      <c r="I9735" t="inlineStr">
        <is>
          <t>de</t>
        </is>
      </c>
      <c r="J9735" t="b">
        <v>1</v>
      </c>
      <c r="K9735" t="inlineStr">
        <is>
          <t>96134410a1636db7177d4395c0b1ee0b</t>
        </is>
      </c>
      <c r="L9735" t="inlineStr">
        <is>
          <t>96134410a1636db7177d4395c0b1ee0b</t>
        </is>
      </c>
      <c r="M9735" t="n">
        <v>989</v>
      </c>
      <c r="N9735" t="n">
        <v>989</v>
      </c>
    </row>
    <row r="9736">
      <c r="A9736" t="n">
        <v>156</v>
      </c>
      <c r="B9736" t="n">
        <v>2017</v>
      </c>
      <c r="C9736" t="n">
        <v>2221</v>
      </c>
      <c r="D9736" t="inlineStr">
        <is>
          <t>Eine kantonale Volksinitiative verlangt die Einführung einer obligatorischen Zahnversicherung. Befürworten Sie dies?</t>
        </is>
      </c>
      <c r="E9736" t="inlineStr">
        <is>
          <t>Standard-4</t>
        </is>
      </c>
      <c r="F9736" t="n">
        <v>6</v>
      </c>
      <c r="G9736" t="inlineStr">
        <is>
          <t>Gesundheit</t>
        </is>
      </c>
      <c r="H9736" t="inlineStr">
        <is>
          <t>Q08680</t>
        </is>
      </c>
      <c r="I9736" t="inlineStr">
        <is>
          <t>de</t>
        </is>
      </c>
      <c r="J9736" t="b">
        <v>1</v>
      </c>
      <c r="K9736" t="inlineStr">
        <is>
          <t>96134410a1636db7177d4395c0b1ee0b</t>
        </is>
      </c>
      <c r="L9736" t="inlineStr">
        <is>
          <t>96134410a1636db7177d4395c0b1ee0b</t>
        </is>
      </c>
      <c r="M9736" t="n">
        <v>989</v>
      </c>
      <c r="N9736" t="n">
        <v>989</v>
      </c>
    </row>
    <row r="9738">
      <c r="A9738" s="1">
        <f>== Cluster 988 – 2 Fragen – alle Fragen identisch ===</f>
        <v/>
      </c>
      <c r="B9738" s="1" t="n"/>
      <c r="C9738" s="1" t="n"/>
      <c r="D9738" s="1" t="n"/>
      <c r="E9738" s="1" t="n"/>
      <c r="F9738" s="1" t="n"/>
      <c r="G9738" s="1" t="n"/>
      <c r="H9738" s="1" t="n"/>
      <c r="I9738" s="1" t="n"/>
      <c r="J9738" s="1" t="n"/>
      <c r="K9738" s="1" t="n"/>
      <c r="L9738" s="1" t="n"/>
      <c r="M9738" s="1" t="n"/>
      <c r="N9738" s="1" t="n"/>
    </row>
    <row r="9739">
      <c r="A9739" t="inlineStr">
        <is>
          <t>ID_Wahl</t>
        </is>
      </c>
      <c r="B9739" t="inlineStr">
        <is>
          <t>Datum</t>
        </is>
      </c>
      <c r="C9739" t="inlineStr">
        <is>
          <t>Frage_ID</t>
        </is>
      </c>
      <c r="D9739" t="inlineStr">
        <is>
          <t>Frage_Text</t>
        </is>
      </c>
      <c r="E9739" t="inlineStr">
        <is>
          <t>Frage_Typ</t>
        </is>
      </c>
      <c r="F9739" t="inlineStr">
        <is>
          <t>Bereich_ID</t>
        </is>
      </c>
      <c r="G9739" t="inlineStr">
        <is>
          <t>Bereich</t>
        </is>
      </c>
      <c r="H9739" t="inlineStr">
        <is>
          <t>ID_gesamt</t>
        </is>
      </c>
      <c r="I9739" t="inlineStr">
        <is>
          <t>Sprache</t>
        </is>
      </c>
      <c r="J9739" t="inlineStr">
        <is>
          <t>Duplikat</t>
        </is>
      </c>
      <c r="K9739" t="inlineStr">
        <is>
          <t>Frage_Hash</t>
        </is>
      </c>
      <c r="L9739" t="inlineStr">
        <is>
          <t>Duplikat_Gruppe</t>
        </is>
      </c>
      <c r="M9739" t="inlineStr">
        <is>
          <t>Cluster_Duplikate</t>
        </is>
      </c>
      <c r="N9739" t="inlineStr">
        <is>
          <t>Cluster_Final</t>
        </is>
      </c>
    </row>
    <row r="9740">
      <c r="A9740" t="n">
        <v>156</v>
      </c>
      <c r="B9740" t="n">
        <v>2017</v>
      </c>
      <c r="C9740" t="n">
        <v>2242</v>
      </c>
      <c r="D9740" t="inlineStr">
        <is>
          <t>Um die Unternehmenssteuerreform III (USR III) im Kanton Wallis umzusetzen, will die Regierung die Gewinnsteuern für Unternehmen senken. Befürworten Sie dies?</t>
        </is>
      </c>
      <c r="E9740" t="inlineStr">
        <is>
          <t>Standard-4</t>
        </is>
      </c>
      <c r="F9740" t="n">
        <v>4</v>
      </c>
      <c r="G9740" t="inlineStr">
        <is>
          <t>Finanzen &amp; Steuern</t>
        </is>
      </c>
      <c r="H9740" t="inlineStr">
        <is>
          <t>Q05337</t>
        </is>
      </c>
      <c r="I9740" t="inlineStr">
        <is>
          <t>de</t>
        </is>
      </c>
      <c r="J9740" t="b">
        <v>1</v>
      </c>
      <c r="K9740" t="inlineStr">
        <is>
          <t>d11d83b5ff904ed4c21df80a201d1e12</t>
        </is>
      </c>
      <c r="L9740" t="inlineStr">
        <is>
          <t>d11d83b5ff904ed4c21df80a201d1e12</t>
        </is>
      </c>
      <c r="M9740" t="n">
        <v>988</v>
      </c>
      <c r="N9740" t="n">
        <v>988</v>
      </c>
    </row>
    <row r="9741">
      <c r="A9741" t="n">
        <v>156</v>
      </c>
      <c r="B9741" t="n">
        <v>2017</v>
      </c>
      <c r="C9741" t="n">
        <v>2242</v>
      </c>
      <c r="D9741" t="inlineStr">
        <is>
          <t>Um die Unternehmenssteuerreform III (USR III) im Kanton Wallis umzusetzen, will die Regierung die Gewinnsteuern für Unternehmen senken. Befürworten Sie dies?</t>
        </is>
      </c>
      <c r="E9741" t="inlineStr">
        <is>
          <t>Standard-4</t>
        </is>
      </c>
      <c r="F9741" t="n">
        <v>4</v>
      </c>
      <c r="G9741" t="inlineStr">
        <is>
          <t>Finanzen &amp; Steuern</t>
        </is>
      </c>
      <c r="H9741" t="inlineStr">
        <is>
          <t>Q08675</t>
        </is>
      </c>
      <c r="I9741" t="inlineStr">
        <is>
          <t>de</t>
        </is>
      </c>
      <c r="J9741" t="b">
        <v>1</v>
      </c>
      <c r="K9741" t="inlineStr">
        <is>
          <t>d11d83b5ff904ed4c21df80a201d1e12</t>
        </is>
      </c>
      <c r="L9741" t="inlineStr">
        <is>
          <t>d11d83b5ff904ed4c21df80a201d1e12</t>
        </is>
      </c>
      <c r="M9741" t="n">
        <v>988</v>
      </c>
      <c r="N9741" t="n">
        <v>988</v>
      </c>
    </row>
    <row r="9743">
      <c r="A9743" s="1">
        <f>== Cluster 987 – 2 Fragen – alle Fragen identisch ===</f>
        <v/>
      </c>
      <c r="B9743" s="1" t="n"/>
      <c r="C9743" s="1" t="n"/>
      <c r="D9743" s="1" t="n"/>
      <c r="E9743" s="1" t="n"/>
      <c r="F9743" s="1" t="n"/>
      <c r="G9743" s="1" t="n"/>
      <c r="H9743" s="1" t="n"/>
      <c r="I9743" s="1" t="n"/>
      <c r="J9743" s="1" t="n"/>
      <c r="K9743" s="1" t="n"/>
      <c r="L9743" s="1" t="n"/>
      <c r="M9743" s="1" t="n"/>
      <c r="N9743" s="1" t="n"/>
    </row>
    <row r="9744">
      <c r="A9744" t="inlineStr">
        <is>
          <t>ID_Wahl</t>
        </is>
      </c>
      <c r="B9744" t="inlineStr">
        <is>
          <t>Datum</t>
        </is>
      </c>
      <c r="C9744" t="inlineStr">
        <is>
          <t>Frage_ID</t>
        </is>
      </c>
      <c r="D9744" t="inlineStr">
        <is>
          <t>Frage_Text</t>
        </is>
      </c>
      <c r="E9744" t="inlineStr">
        <is>
          <t>Frage_Typ</t>
        </is>
      </c>
      <c r="F9744" t="inlineStr">
        <is>
          <t>Bereich_ID</t>
        </is>
      </c>
      <c r="G9744" t="inlineStr">
        <is>
          <t>Bereich</t>
        </is>
      </c>
      <c r="H9744" t="inlineStr">
        <is>
          <t>ID_gesamt</t>
        </is>
      </c>
      <c r="I9744" t="inlineStr">
        <is>
          <t>Sprache</t>
        </is>
      </c>
      <c r="J9744" t="inlineStr">
        <is>
          <t>Duplikat</t>
        </is>
      </c>
      <c r="K9744" t="inlineStr">
        <is>
          <t>Frage_Hash</t>
        </is>
      </c>
      <c r="L9744" t="inlineStr">
        <is>
          <t>Duplikat_Gruppe</t>
        </is>
      </c>
      <c r="M9744" t="inlineStr">
        <is>
          <t>Cluster_Duplikate</t>
        </is>
      </c>
      <c r="N9744" t="inlineStr">
        <is>
          <t>Cluster_Final</t>
        </is>
      </c>
    </row>
    <row r="9745">
      <c r="A9745" t="n">
        <v>156</v>
      </c>
      <c r="B9745" t="n">
        <v>2017</v>
      </c>
      <c r="C9745" t="n">
        <v>2241</v>
      </c>
      <c r="D9745" t="inlineStr">
        <is>
          <t>Befürworten Sie einen auf 3 Jahre angesetzten Einstellungsstopp im Kanton Wallis (Einfrieren des Stellenbesandes an Kantonsangestellten)?</t>
        </is>
      </c>
      <c r="E9745" t="inlineStr">
        <is>
          <t>Standard-4</t>
        </is>
      </c>
      <c r="F9745" t="n">
        <v>4</v>
      </c>
      <c r="G9745" t="inlineStr">
        <is>
          <t>Finanzen &amp; Steuern</t>
        </is>
      </c>
      <c r="H9745" t="inlineStr">
        <is>
          <t>Q05333</t>
        </is>
      </c>
      <c r="I9745" t="inlineStr">
        <is>
          <t>de</t>
        </is>
      </c>
      <c r="J9745" t="b">
        <v>1</v>
      </c>
      <c r="K9745" t="inlineStr">
        <is>
          <t>009de907ae7bf01657826eeba547bb20</t>
        </is>
      </c>
      <c r="L9745" t="inlineStr">
        <is>
          <t>009de907ae7bf01657826eeba547bb20</t>
        </is>
      </c>
      <c r="M9745" t="n">
        <v>987</v>
      </c>
      <c r="N9745" t="n">
        <v>987</v>
      </c>
    </row>
    <row r="9746">
      <c r="A9746" t="n">
        <v>156</v>
      </c>
      <c r="B9746" t="n">
        <v>2017</v>
      </c>
      <c r="C9746" t="n">
        <v>2241</v>
      </c>
      <c r="D9746" t="inlineStr">
        <is>
          <t>Befürworten Sie einen auf 3 Jahre angesetzten Einstellungsstopp im Kanton Wallis (Einfrieren des Stellenbesandes an Kantonsangestellten)?</t>
        </is>
      </c>
      <c r="E9746" t="inlineStr">
        <is>
          <t>Standard-4</t>
        </is>
      </c>
      <c r="F9746" t="n">
        <v>4</v>
      </c>
      <c r="G9746" t="inlineStr">
        <is>
          <t>Finanzen &amp; Steuern</t>
        </is>
      </c>
      <c r="H9746" t="inlineStr">
        <is>
          <t>Q08671</t>
        </is>
      </c>
      <c r="I9746" t="inlineStr">
        <is>
          <t>de</t>
        </is>
      </c>
      <c r="J9746" t="b">
        <v>1</v>
      </c>
      <c r="K9746" t="inlineStr">
        <is>
          <t>009de907ae7bf01657826eeba547bb20</t>
        </is>
      </c>
      <c r="L9746" t="inlineStr">
        <is>
          <t>009de907ae7bf01657826eeba547bb20</t>
        </is>
      </c>
      <c r="M9746" t="n">
        <v>987</v>
      </c>
      <c r="N9746" t="n">
        <v>987</v>
      </c>
    </row>
    <row r="9748">
      <c r="A9748" s="1">
        <f>== Cluster 986 – 2 Fragen – alle Fragen identisch ===</f>
        <v/>
      </c>
      <c r="B9748" s="1" t="n"/>
      <c r="C9748" s="1" t="n"/>
      <c r="D9748" s="1" t="n"/>
      <c r="E9748" s="1" t="n"/>
      <c r="F9748" s="1" t="n"/>
      <c r="G9748" s="1" t="n"/>
      <c r="H9748" s="1" t="n"/>
      <c r="I9748" s="1" t="n"/>
      <c r="J9748" s="1" t="n"/>
      <c r="K9748" s="1" t="n"/>
      <c r="L9748" s="1" t="n"/>
      <c r="M9748" s="1" t="n"/>
      <c r="N9748" s="1" t="n"/>
    </row>
    <row r="9749">
      <c r="A9749" t="inlineStr">
        <is>
          <t>ID_Wahl</t>
        </is>
      </c>
      <c r="B9749" t="inlineStr">
        <is>
          <t>Datum</t>
        </is>
      </c>
      <c r="C9749" t="inlineStr">
        <is>
          <t>Frage_ID</t>
        </is>
      </c>
      <c r="D9749" t="inlineStr">
        <is>
          <t>Frage_Text</t>
        </is>
      </c>
      <c r="E9749" t="inlineStr">
        <is>
          <t>Frage_Typ</t>
        </is>
      </c>
      <c r="F9749" t="inlineStr">
        <is>
          <t>Bereich_ID</t>
        </is>
      </c>
      <c r="G9749" t="inlineStr">
        <is>
          <t>Bereich</t>
        </is>
      </c>
      <c r="H9749" t="inlineStr">
        <is>
          <t>ID_gesamt</t>
        </is>
      </c>
      <c r="I9749" t="inlineStr">
        <is>
          <t>Sprache</t>
        </is>
      </c>
      <c r="J9749" t="inlineStr">
        <is>
          <t>Duplikat</t>
        </is>
      </c>
      <c r="K9749" t="inlineStr">
        <is>
          <t>Frage_Hash</t>
        </is>
      </c>
      <c r="L9749" t="inlineStr">
        <is>
          <t>Duplikat_Gruppe</t>
        </is>
      </c>
      <c r="M9749" t="inlineStr">
        <is>
          <t>Cluster_Duplikate</t>
        </is>
      </c>
      <c r="N9749" t="inlineStr">
        <is>
          <t>Cluster_Final</t>
        </is>
      </c>
    </row>
    <row r="9750">
      <c r="A9750" t="n">
        <v>156</v>
      </c>
      <c r="B9750" t="n">
        <v>2017</v>
      </c>
      <c r="C9750" t="n">
        <v>2246</v>
      </c>
      <c r="D9750" t="inlineStr">
        <is>
          <t>Soll sich der Kanton Wallis finanziell stärker zugunsten von Bergregionen einsetzen?</t>
        </is>
      </c>
      <c r="E9750" t="inlineStr">
        <is>
          <t>Standard-4</t>
        </is>
      </c>
      <c r="F9750" t="n">
        <v>4</v>
      </c>
      <c r="G9750" t="inlineStr">
        <is>
          <t>Finanzen &amp; Steuern</t>
        </is>
      </c>
      <c r="H9750" t="inlineStr">
        <is>
          <t>Q05332</t>
        </is>
      </c>
      <c r="I9750" t="inlineStr">
        <is>
          <t>de</t>
        </is>
      </c>
      <c r="J9750" t="b">
        <v>1</v>
      </c>
      <c r="K9750" t="inlineStr">
        <is>
          <t>19705aaf24f0809f0e9f6c96f4446648</t>
        </is>
      </c>
      <c r="L9750" t="inlineStr">
        <is>
          <t>19705aaf24f0809f0e9f6c96f4446648</t>
        </is>
      </c>
      <c r="M9750" t="n">
        <v>986</v>
      </c>
      <c r="N9750" t="n">
        <v>986</v>
      </c>
    </row>
    <row r="9751">
      <c r="A9751" t="n">
        <v>156</v>
      </c>
      <c r="B9751" t="n">
        <v>2017</v>
      </c>
      <c r="C9751" t="n">
        <v>2246</v>
      </c>
      <c r="D9751" t="inlineStr">
        <is>
          <t>Soll sich der Kanton Wallis finanziell stärker zugunsten von Bergregionen einsetzen?</t>
        </is>
      </c>
      <c r="E9751" t="inlineStr">
        <is>
          <t>Standard-4</t>
        </is>
      </c>
      <c r="F9751" t="n">
        <v>4</v>
      </c>
      <c r="G9751" t="inlineStr">
        <is>
          <t>Finanzen &amp; Steuern</t>
        </is>
      </c>
      <c r="H9751" t="inlineStr">
        <is>
          <t>Q08670</t>
        </is>
      </c>
      <c r="I9751" t="inlineStr">
        <is>
          <t>de</t>
        </is>
      </c>
      <c r="J9751" t="b">
        <v>1</v>
      </c>
      <c r="K9751" t="inlineStr">
        <is>
          <t>19705aaf24f0809f0e9f6c96f4446648</t>
        </is>
      </c>
      <c r="L9751" t="inlineStr">
        <is>
          <t>19705aaf24f0809f0e9f6c96f4446648</t>
        </is>
      </c>
      <c r="M9751" t="n">
        <v>986</v>
      </c>
      <c r="N9751" t="n">
        <v>986</v>
      </c>
    </row>
    <row r="9753">
      <c r="A9753" s="1">
        <f>== Cluster 985 – 2 Fragen – alle Fragen identisch ===</f>
        <v/>
      </c>
      <c r="B9753" s="1" t="n"/>
      <c r="C9753" s="1" t="n"/>
      <c r="D9753" s="1" t="n"/>
      <c r="E9753" s="1" t="n"/>
      <c r="F9753" s="1" t="n"/>
      <c r="G9753" s="1" t="n"/>
      <c r="H9753" s="1" t="n"/>
      <c r="I9753" s="1" t="n"/>
      <c r="J9753" s="1" t="n"/>
      <c r="K9753" s="1" t="n"/>
      <c r="L9753" s="1" t="n"/>
      <c r="M9753" s="1" t="n"/>
      <c r="N9753" s="1" t="n"/>
    </row>
    <row r="9754">
      <c r="A9754" t="inlineStr">
        <is>
          <t>ID_Wahl</t>
        </is>
      </c>
      <c r="B9754" t="inlineStr">
        <is>
          <t>Datum</t>
        </is>
      </c>
      <c r="C9754" t="inlineStr">
        <is>
          <t>Frage_ID</t>
        </is>
      </c>
      <c r="D9754" t="inlineStr">
        <is>
          <t>Frage_Text</t>
        </is>
      </c>
      <c r="E9754" t="inlineStr">
        <is>
          <t>Frage_Typ</t>
        </is>
      </c>
      <c r="F9754" t="inlineStr">
        <is>
          <t>Bereich_ID</t>
        </is>
      </c>
      <c r="G9754" t="inlineStr">
        <is>
          <t>Bereich</t>
        </is>
      </c>
      <c r="H9754" t="inlineStr">
        <is>
          <t>ID_gesamt</t>
        </is>
      </c>
      <c r="I9754" t="inlineStr">
        <is>
          <t>Sprache</t>
        </is>
      </c>
      <c r="J9754" t="inlineStr">
        <is>
          <t>Duplikat</t>
        </is>
      </c>
      <c r="K9754" t="inlineStr">
        <is>
          <t>Frage_Hash</t>
        </is>
      </c>
      <c r="L9754" t="inlineStr">
        <is>
          <t>Duplikat_Gruppe</t>
        </is>
      </c>
      <c r="M9754" t="inlineStr">
        <is>
          <t>Cluster_Duplikate</t>
        </is>
      </c>
      <c r="N9754" t="inlineStr">
        <is>
          <t>Cluster_Final</t>
        </is>
      </c>
    </row>
    <row r="9755">
      <c r="A9755" t="n">
        <v>156</v>
      </c>
      <c r="B9755" t="n">
        <v>2017</v>
      </c>
      <c r="C9755" t="n">
        <v>2237</v>
      </c>
      <c r="D9755" t="inlineStr">
        <is>
          <t>Befürworten Sie eine Begrenzung des Pendlerabzugs?</t>
        </is>
      </c>
      <c r="E9755" t="inlineStr">
        <is>
          <t>Standard-4</t>
        </is>
      </c>
      <c r="F9755" t="n">
        <v>4</v>
      </c>
      <c r="G9755" t="inlineStr">
        <is>
          <t>Finanzen &amp; Steuern</t>
        </is>
      </c>
      <c r="H9755" t="inlineStr">
        <is>
          <t>Q05331</t>
        </is>
      </c>
      <c r="I9755" t="inlineStr">
        <is>
          <t>de</t>
        </is>
      </c>
      <c r="J9755" t="b">
        <v>1</v>
      </c>
      <c r="K9755" t="inlineStr">
        <is>
          <t>45cc0c30c8df6af5bae323114770aa5e</t>
        </is>
      </c>
      <c r="L9755" t="inlineStr">
        <is>
          <t>45cc0c30c8df6af5bae323114770aa5e</t>
        </is>
      </c>
      <c r="M9755" t="n">
        <v>985</v>
      </c>
      <c r="N9755" t="n">
        <v>985</v>
      </c>
    </row>
    <row r="9756">
      <c r="A9756" t="n">
        <v>156</v>
      </c>
      <c r="B9756" t="n">
        <v>2017</v>
      </c>
      <c r="C9756" t="n">
        <v>2237</v>
      </c>
      <c r="D9756" t="inlineStr">
        <is>
          <t>Befürworten Sie eine Begrenzung des Pendlerabzugs?</t>
        </is>
      </c>
      <c r="E9756" t="inlineStr">
        <is>
          <t>Standard-4</t>
        </is>
      </c>
      <c r="F9756" t="n">
        <v>4</v>
      </c>
      <c r="G9756" t="inlineStr">
        <is>
          <t>Finanzen &amp; Steuern</t>
        </is>
      </c>
      <c r="H9756" t="inlineStr">
        <is>
          <t>Q08669</t>
        </is>
      </c>
      <c r="I9756" t="inlineStr">
        <is>
          <t>de</t>
        </is>
      </c>
      <c r="J9756" t="b">
        <v>1</v>
      </c>
      <c r="K9756" t="inlineStr">
        <is>
          <t>45cc0c30c8df6af5bae323114770aa5e</t>
        </is>
      </c>
      <c r="L9756" t="inlineStr">
        <is>
          <t>45cc0c30c8df6af5bae323114770aa5e</t>
        </is>
      </c>
      <c r="M9756" t="n">
        <v>985</v>
      </c>
      <c r="N9756" t="n">
        <v>985</v>
      </c>
    </row>
    <row r="9758">
      <c r="A9758" s="1">
        <f>== Cluster 984 – 2 Fragen – alle Fragen identisch ===</f>
        <v/>
      </c>
      <c r="B9758" s="1" t="n"/>
      <c r="C9758" s="1" t="n"/>
      <c r="D9758" s="1" t="n"/>
      <c r="E9758" s="1" t="n"/>
      <c r="F9758" s="1" t="n"/>
      <c r="G9758" s="1" t="n"/>
      <c r="H9758" s="1" t="n"/>
      <c r="I9758" s="1" t="n"/>
      <c r="J9758" s="1" t="n"/>
      <c r="K9758" s="1" t="n"/>
      <c r="L9758" s="1" t="n"/>
      <c r="M9758" s="1" t="n"/>
      <c r="N9758" s="1" t="n"/>
    </row>
    <row r="9759">
      <c r="A9759" t="inlineStr">
        <is>
          <t>ID_Wahl</t>
        </is>
      </c>
      <c r="B9759" t="inlineStr">
        <is>
          <t>Datum</t>
        </is>
      </c>
      <c r="C9759" t="inlineStr">
        <is>
          <t>Frage_ID</t>
        </is>
      </c>
      <c r="D9759" t="inlineStr">
        <is>
          <t>Frage_Text</t>
        </is>
      </c>
      <c r="E9759" t="inlineStr">
        <is>
          <t>Frage_Typ</t>
        </is>
      </c>
      <c r="F9759" t="inlineStr">
        <is>
          <t>Bereich_ID</t>
        </is>
      </c>
      <c r="G9759" t="inlineStr">
        <is>
          <t>Bereich</t>
        </is>
      </c>
      <c r="H9759" t="inlineStr">
        <is>
          <t>ID_gesamt</t>
        </is>
      </c>
      <c r="I9759" t="inlineStr">
        <is>
          <t>Sprache</t>
        </is>
      </c>
      <c r="J9759" t="inlineStr">
        <is>
          <t>Duplikat</t>
        </is>
      </c>
      <c r="K9759" t="inlineStr">
        <is>
          <t>Frage_Hash</t>
        </is>
      </c>
      <c r="L9759" t="inlineStr">
        <is>
          <t>Duplikat_Gruppe</t>
        </is>
      </c>
      <c r="M9759" t="inlineStr">
        <is>
          <t>Cluster_Duplikate</t>
        </is>
      </c>
      <c r="N9759" t="inlineStr">
        <is>
          <t>Cluster_Final</t>
        </is>
      </c>
    </row>
    <row r="9760">
      <c r="A9760" t="n">
        <v>156</v>
      </c>
      <c r="B9760" t="n">
        <v>2017</v>
      </c>
      <c r="C9760" t="n">
        <v>2224</v>
      </c>
      <c r="D9760" t="inlineStr">
        <is>
          <t>Würden Sie einer Erhöhung der Studiengebühren an den Walliser Hochschulen um CHF 500.- pro Semester zustimmen?</t>
        </is>
      </c>
      <c r="E9760" t="inlineStr">
        <is>
          <t>Standard-4</t>
        </is>
      </c>
      <c r="F9760" t="n">
        <v>2</v>
      </c>
      <c r="G9760" t="inlineStr">
        <is>
          <t>Bildung</t>
        </is>
      </c>
      <c r="H9760" t="inlineStr">
        <is>
          <t>Q05330</t>
        </is>
      </c>
      <c r="I9760" t="inlineStr">
        <is>
          <t>de</t>
        </is>
      </c>
      <c r="J9760" t="b">
        <v>1</v>
      </c>
      <c r="K9760" t="inlineStr">
        <is>
          <t>728c12b0dd5571727e2558c3b5333894</t>
        </is>
      </c>
      <c r="L9760" t="inlineStr">
        <is>
          <t>728c12b0dd5571727e2558c3b5333894</t>
        </is>
      </c>
      <c r="M9760" t="n">
        <v>984</v>
      </c>
      <c r="N9760" t="n">
        <v>984</v>
      </c>
    </row>
    <row r="9761">
      <c r="A9761" t="n">
        <v>156</v>
      </c>
      <c r="B9761" t="n">
        <v>2017</v>
      </c>
      <c r="C9761" t="n">
        <v>2224</v>
      </c>
      <c r="D9761" t="inlineStr">
        <is>
          <t>Würden Sie einer Erhöhung der Studiengebühren an den Walliser Hochschulen um CHF 500.- pro Semester zustimmen?</t>
        </is>
      </c>
      <c r="E9761" t="inlineStr">
        <is>
          <t>Standard-4</t>
        </is>
      </c>
      <c r="F9761" t="n">
        <v>2</v>
      </c>
      <c r="G9761" t="inlineStr">
        <is>
          <t>Bildung</t>
        </is>
      </c>
      <c r="H9761" t="inlineStr">
        <is>
          <t>Q08668</t>
        </is>
      </c>
      <c r="I9761" t="inlineStr">
        <is>
          <t>de</t>
        </is>
      </c>
      <c r="J9761" t="b">
        <v>1</v>
      </c>
      <c r="K9761" t="inlineStr">
        <is>
          <t>728c12b0dd5571727e2558c3b5333894</t>
        </is>
      </c>
      <c r="L9761" t="inlineStr">
        <is>
          <t>728c12b0dd5571727e2558c3b5333894</t>
        </is>
      </c>
      <c r="M9761" t="n">
        <v>984</v>
      </c>
      <c r="N9761" t="n">
        <v>984</v>
      </c>
    </row>
    <row r="9763">
      <c r="A9763" s="1">
        <f>== Cluster 983 – 2 Fragen – alle Fragen identisch ===</f>
        <v/>
      </c>
      <c r="B9763" s="1" t="n"/>
      <c r="C9763" s="1" t="n"/>
      <c r="D9763" s="1" t="n"/>
      <c r="E9763" s="1" t="n"/>
      <c r="F9763" s="1" t="n"/>
      <c r="G9763" s="1" t="n"/>
      <c r="H9763" s="1" t="n"/>
      <c r="I9763" s="1" t="n"/>
      <c r="J9763" s="1" t="n"/>
      <c r="K9763" s="1" t="n"/>
      <c r="L9763" s="1" t="n"/>
      <c r="M9763" s="1" t="n"/>
      <c r="N9763" s="1" t="n"/>
    </row>
    <row r="9764">
      <c r="A9764" t="inlineStr">
        <is>
          <t>ID_Wahl</t>
        </is>
      </c>
      <c r="B9764" t="inlineStr">
        <is>
          <t>Datum</t>
        </is>
      </c>
      <c r="C9764" t="inlineStr">
        <is>
          <t>Frage_ID</t>
        </is>
      </c>
      <c r="D9764" t="inlineStr">
        <is>
          <t>Frage_Text</t>
        </is>
      </c>
      <c r="E9764" t="inlineStr">
        <is>
          <t>Frage_Typ</t>
        </is>
      </c>
      <c r="F9764" t="inlineStr">
        <is>
          <t>Bereich_ID</t>
        </is>
      </c>
      <c r="G9764" t="inlineStr">
        <is>
          <t>Bereich</t>
        </is>
      </c>
      <c r="H9764" t="inlineStr">
        <is>
          <t>ID_gesamt</t>
        </is>
      </c>
      <c r="I9764" t="inlineStr">
        <is>
          <t>Sprache</t>
        </is>
      </c>
      <c r="J9764" t="inlineStr">
        <is>
          <t>Duplikat</t>
        </is>
      </c>
      <c r="K9764" t="inlineStr">
        <is>
          <t>Frage_Hash</t>
        </is>
      </c>
      <c r="L9764" t="inlineStr">
        <is>
          <t>Duplikat_Gruppe</t>
        </is>
      </c>
      <c r="M9764" t="inlineStr">
        <is>
          <t>Cluster_Duplikate</t>
        </is>
      </c>
      <c r="N9764" t="inlineStr">
        <is>
          <t>Cluster_Final</t>
        </is>
      </c>
    </row>
    <row r="9765">
      <c r="A9765" t="n">
        <v>156</v>
      </c>
      <c r="B9765" t="n">
        <v>2017</v>
      </c>
      <c r="C9765" t="n">
        <v>2225</v>
      </c>
      <c r="D9765" t="inlineStr">
        <is>
          <t>Würden Sie es befürworten, wenn an Walliser Schulen Englisch als erste Fremdsprache unterrichtet würde (anstelle von Deutsch bzw. Französisch)?</t>
        </is>
      </c>
      <c r="E9765" t="inlineStr">
        <is>
          <t>Standard-4</t>
        </is>
      </c>
      <c r="F9765" t="n">
        <v>2</v>
      </c>
      <c r="G9765" t="inlineStr">
        <is>
          <t>Bildung</t>
        </is>
      </c>
      <c r="H9765" t="inlineStr">
        <is>
          <t>Q05329</t>
        </is>
      </c>
      <c r="I9765" t="inlineStr">
        <is>
          <t>de</t>
        </is>
      </c>
      <c r="J9765" t="b">
        <v>1</v>
      </c>
      <c r="K9765" t="inlineStr">
        <is>
          <t>e38f8ca95b750818fe8614f231be5895</t>
        </is>
      </c>
      <c r="L9765" t="inlineStr">
        <is>
          <t>e38f8ca95b750818fe8614f231be5895</t>
        </is>
      </c>
      <c r="M9765" t="n">
        <v>983</v>
      </c>
      <c r="N9765" t="n">
        <v>983</v>
      </c>
    </row>
    <row r="9766">
      <c r="A9766" t="n">
        <v>156</v>
      </c>
      <c r="B9766" t="n">
        <v>2017</v>
      </c>
      <c r="C9766" t="n">
        <v>2225</v>
      </c>
      <c r="D9766" t="inlineStr">
        <is>
          <t>Würden Sie es befürworten, wenn an Walliser Schulen Englisch als erste Fremdsprache unterrichtet würde (anstelle von Deutsch bzw. Französisch)?</t>
        </is>
      </c>
      <c r="E9766" t="inlineStr">
        <is>
          <t>Standard-4</t>
        </is>
      </c>
      <c r="F9766" t="n">
        <v>2</v>
      </c>
      <c r="G9766" t="inlineStr">
        <is>
          <t>Bildung</t>
        </is>
      </c>
      <c r="H9766" t="inlineStr">
        <is>
          <t>Q08667</t>
        </is>
      </c>
      <c r="I9766" t="inlineStr">
        <is>
          <t>de</t>
        </is>
      </c>
      <c r="J9766" t="b">
        <v>1</v>
      </c>
      <c r="K9766" t="inlineStr">
        <is>
          <t>e38f8ca95b750818fe8614f231be5895</t>
        </is>
      </c>
      <c r="L9766" t="inlineStr">
        <is>
          <t>e38f8ca95b750818fe8614f231be5895</t>
        </is>
      </c>
      <c r="M9766" t="n">
        <v>983</v>
      </c>
      <c r="N9766" t="n">
        <v>983</v>
      </c>
    </row>
    <row r="9768">
      <c r="A9768" s="1">
        <f>== Cluster 982 – 2 Fragen – alle Fragen identisch ===</f>
        <v/>
      </c>
      <c r="B9768" s="1" t="n"/>
      <c r="C9768" s="1" t="n"/>
      <c r="D9768" s="1" t="n"/>
      <c r="E9768" s="1" t="n"/>
      <c r="F9768" s="1" t="n"/>
      <c r="G9768" s="1" t="n"/>
      <c r="H9768" s="1" t="n"/>
      <c r="I9768" s="1" t="n"/>
      <c r="J9768" s="1" t="n"/>
      <c r="K9768" s="1" t="n"/>
      <c r="L9768" s="1" t="n"/>
      <c r="M9768" s="1" t="n"/>
      <c r="N9768" s="1" t="n"/>
    </row>
    <row r="9769">
      <c r="A9769" t="inlineStr">
        <is>
          <t>ID_Wahl</t>
        </is>
      </c>
      <c r="B9769" t="inlineStr">
        <is>
          <t>Datum</t>
        </is>
      </c>
      <c r="C9769" t="inlineStr">
        <is>
          <t>Frage_ID</t>
        </is>
      </c>
      <c r="D9769" t="inlineStr">
        <is>
          <t>Frage_Text</t>
        </is>
      </c>
      <c r="E9769" t="inlineStr">
        <is>
          <t>Frage_Typ</t>
        </is>
      </c>
      <c r="F9769" t="inlineStr">
        <is>
          <t>Bereich_ID</t>
        </is>
      </c>
      <c r="G9769" t="inlineStr">
        <is>
          <t>Bereich</t>
        </is>
      </c>
      <c r="H9769" t="inlineStr">
        <is>
          <t>ID_gesamt</t>
        </is>
      </c>
      <c r="I9769" t="inlineStr">
        <is>
          <t>Sprache</t>
        </is>
      </c>
      <c r="J9769" t="inlineStr">
        <is>
          <t>Duplikat</t>
        </is>
      </c>
      <c r="K9769" t="inlineStr">
        <is>
          <t>Frage_Hash</t>
        </is>
      </c>
      <c r="L9769" t="inlineStr">
        <is>
          <t>Duplikat_Gruppe</t>
        </is>
      </c>
      <c r="M9769" t="inlineStr">
        <is>
          <t>Cluster_Duplikate</t>
        </is>
      </c>
      <c r="N9769" t="inlineStr">
        <is>
          <t>Cluster_Final</t>
        </is>
      </c>
    </row>
    <row r="9770">
      <c r="A9770" t="n">
        <v>156</v>
      </c>
      <c r="B9770" t="n">
        <v>2017</v>
      </c>
      <c r="C9770" t="n">
        <v>2227</v>
      </c>
      <c r="D9770" t="inlineStr">
        <is>
          <t>Soll an Walliser Schulen das Tragen von Kopfbedeckungen verboten werden?</t>
        </is>
      </c>
      <c r="E9770" t="inlineStr">
        <is>
          <t>Standard-4</t>
        </is>
      </c>
      <c r="F9770" t="n">
        <v>2</v>
      </c>
      <c r="G9770" t="inlineStr">
        <is>
          <t>Bildung</t>
        </is>
      </c>
      <c r="H9770" t="inlineStr">
        <is>
          <t>Q05328</t>
        </is>
      </c>
      <c r="I9770" t="inlineStr">
        <is>
          <t>de</t>
        </is>
      </c>
      <c r="J9770" t="b">
        <v>1</v>
      </c>
      <c r="K9770" t="inlineStr">
        <is>
          <t>570de8ece7c49a5ce60222bc0eb85770</t>
        </is>
      </c>
      <c r="L9770" t="inlineStr">
        <is>
          <t>570de8ece7c49a5ce60222bc0eb85770</t>
        </is>
      </c>
      <c r="M9770" t="n">
        <v>982</v>
      </c>
      <c r="N9770" t="n">
        <v>982</v>
      </c>
    </row>
    <row r="9771">
      <c r="A9771" t="n">
        <v>156</v>
      </c>
      <c r="B9771" t="n">
        <v>2017</v>
      </c>
      <c r="C9771" t="n">
        <v>2227</v>
      </c>
      <c r="D9771" t="inlineStr">
        <is>
          <t>Soll an Walliser Schulen das Tragen von Kopfbedeckungen verboten werden?</t>
        </is>
      </c>
      <c r="E9771" t="inlineStr">
        <is>
          <t>Standard-4</t>
        </is>
      </c>
      <c r="F9771" t="n">
        <v>2</v>
      </c>
      <c r="G9771" t="inlineStr">
        <is>
          <t>Bildung</t>
        </is>
      </c>
      <c r="H9771" t="inlineStr">
        <is>
          <t>Q08666</t>
        </is>
      </c>
      <c r="I9771" t="inlineStr">
        <is>
          <t>de</t>
        </is>
      </c>
      <c r="J9771" t="b">
        <v>1</v>
      </c>
      <c r="K9771" t="inlineStr">
        <is>
          <t>570de8ece7c49a5ce60222bc0eb85770</t>
        </is>
      </c>
      <c r="L9771" t="inlineStr">
        <is>
          <t>570de8ece7c49a5ce60222bc0eb85770</t>
        </is>
      </c>
      <c r="M9771" t="n">
        <v>982</v>
      </c>
      <c r="N9771" t="n">
        <v>982</v>
      </c>
    </row>
    <row r="9773">
      <c r="A9773" s="1">
        <f>== Cluster 981 – 2 Fragen – alle Fragen identisch ===</f>
        <v/>
      </c>
      <c r="B9773" s="1" t="n"/>
      <c r="C9773" s="1" t="n"/>
      <c r="D9773" s="1" t="n"/>
      <c r="E9773" s="1" t="n"/>
      <c r="F9773" s="1" t="n"/>
      <c r="G9773" s="1" t="n"/>
      <c r="H9773" s="1" t="n"/>
      <c r="I9773" s="1" t="n"/>
      <c r="J9773" s="1" t="n"/>
      <c r="K9773" s="1" t="n"/>
      <c r="L9773" s="1" t="n"/>
      <c r="M9773" s="1" t="n"/>
      <c r="N9773" s="1" t="n"/>
    </row>
    <row r="9774">
      <c r="A9774" t="inlineStr">
        <is>
          <t>ID_Wahl</t>
        </is>
      </c>
      <c r="B9774" t="inlineStr">
        <is>
          <t>Datum</t>
        </is>
      </c>
      <c r="C9774" t="inlineStr">
        <is>
          <t>Frage_ID</t>
        </is>
      </c>
      <c r="D9774" t="inlineStr">
        <is>
          <t>Frage_Text</t>
        </is>
      </c>
      <c r="E9774" t="inlineStr">
        <is>
          <t>Frage_Typ</t>
        </is>
      </c>
      <c r="F9774" t="inlineStr">
        <is>
          <t>Bereich_ID</t>
        </is>
      </c>
      <c r="G9774" t="inlineStr">
        <is>
          <t>Bereich</t>
        </is>
      </c>
      <c r="H9774" t="inlineStr">
        <is>
          <t>ID_gesamt</t>
        </is>
      </c>
      <c r="I9774" t="inlineStr">
        <is>
          <t>Sprache</t>
        </is>
      </c>
      <c r="J9774" t="inlineStr">
        <is>
          <t>Duplikat</t>
        </is>
      </c>
      <c r="K9774" t="inlineStr">
        <is>
          <t>Frage_Hash</t>
        </is>
      </c>
      <c r="L9774" t="inlineStr">
        <is>
          <t>Duplikat_Gruppe</t>
        </is>
      </c>
      <c r="M9774" t="inlineStr">
        <is>
          <t>Cluster_Duplikate</t>
        </is>
      </c>
      <c r="N9774" t="inlineStr">
        <is>
          <t>Cluster_Final</t>
        </is>
      </c>
    </row>
    <row r="9775">
      <c r="A9775" t="n">
        <v>156</v>
      </c>
      <c r="B9775" t="n">
        <v>2017</v>
      </c>
      <c r="C9775" t="n">
        <v>2223</v>
      </c>
      <c r="D9775" t="inlineStr">
        <is>
          <t>Der Kanton Freiburg sieht seit diesem Jahr einen obligatorischen Sprachaustausch in der Schule vor. Würden Sie einen solchen Austausch auch im Kanton Wallis unterstützen?</t>
        </is>
      </c>
      <c r="E9775" t="inlineStr">
        <is>
          <t>Standard-4</t>
        </is>
      </c>
      <c r="F9775" t="n">
        <v>2</v>
      </c>
      <c r="G9775" t="inlineStr">
        <is>
          <t>Bildung</t>
        </is>
      </c>
      <c r="H9775" t="inlineStr">
        <is>
          <t>Q05327</t>
        </is>
      </c>
      <c r="I9775" t="inlineStr">
        <is>
          <t>de</t>
        </is>
      </c>
      <c r="J9775" t="b">
        <v>1</v>
      </c>
      <c r="K9775" t="inlineStr">
        <is>
          <t>d7a9402cf7adb99ee01c65a95a2b517b</t>
        </is>
      </c>
      <c r="L9775" t="inlineStr">
        <is>
          <t>d7a9402cf7adb99ee01c65a95a2b517b</t>
        </is>
      </c>
      <c r="M9775" t="n">
        <v>981</v>
      </c>
      <c r="N9775" t="n">
        <v>981</v>
      </c>
    </row>
    <row r="9776">
      <c r="A9776" t="n">
        <v>156</v>
      </c>
      <c r="B9776" t="n">
        <v>2017</v>
      </c>
      <c r="C9776" t="n">
        <v>2223</v>
      </c>
      <c r="D9776" t="inlineStr">
        <is>
          <t>Der Kanton Freiburg sieht seit diesem Jahr einen obligatorischen Sprachaustausch in der Schule vor. Würden Sie einen solchen Austausch auch im Kanton Wallis unterstützen?</t>
        </is>
      </c>
      <c r="E9776" t="inlineStr">
        <is>
          <t>Standard-4</t>
        </is>
      </c>
      <c r="F9776" t="n">
        <v>2</v>
      </c>
      <c r="G9776" t="inlineStr">
        <is>
          <t>Bildung</t>
        </is>
      </c>
      <c r="H9776" t="inlineStr">
        <is>
          <t>Q08665</t>
        </is>
      </c>
      <c r="I9776" t="inlineStr">
        <is>
          <t>de</t>
        </is>
      </c>
      <c r="J9776" t="b">
        <v>1</v>
      </c>
      <c r="K9776" t="inlineStr">
        <is>
          <t>d7a9402cf7adb99ee01c65a95a2b517b</t>
        </is>
      </c>
      <c r="L9776" t="inlineStr">
        <is>
          <t>d7a9402cf7adb99ee01c65a95a2b517b</t>
        </is>
      </c>
      <c r="M9776" t="n">
        <v>981</v>
      </c>
      <c r="N9776" t="n">
        <v>981</v>
      </c>
    </row>
    <row r="9778">
      <c r="A9778" s="1">
        <f>== Cluster 980 – 2 Fragen – alle Fragen identisch ===</f>
        <v/>
      </c>
      <c r="B9778" s="1" t="n"/>
      <c r="C9778" s="1" t="n"/>
      <c r="D9778" s="1" t="n"/>
      <c r="E9778" s="1" t="n"/>
      <c r="F9778" s="1" t="n"/>
      <c r="G9778" s="1" t="n"/>
      <c r="H9778" s="1" t="n"/>
      <c r="I9778" s="1" t="n"/>
      <c r="J9778" s="1" t="n"/>
      <c r="K9778" s="1" t="n"/>
      <c r="L9778" s="1" t="n"/>
      <c r="M9778" s="1" t="n"/>
      <c r="N9778" s="1" t="n"/>
    </row>
    <row r="9779">
      <c r="A9779" t="inlineStr">
        <is>
          <t>ID_Wahl</t>
        </is>
      </c>
      <c r="B9779" t="inlineStr">
        <is>
          <t>Datum</t>
        </is>
      </c>
      <c r="C9779" t="inlineStr">
        <is>
          <t>Frage_ID</t>
        </is>
      </c>
      <c r="D9779" t="inlineStr">
        <is>
          <t>Frage_Text</t>
        </is>
      </c>
      <c r="E9779" t="inlineStr">
        <is>
          <t>Frage_Typ</t>
        </is>
      </c>
      <c r="F9779" t="inlineStr">
        <is>
          <t>Bereich_ID</t>
        </is>
      </c>
      <c r="G9779" t="inlineStr">
        <is>
          <t>Bereich</t>
        </is>
      </c>
      <c r="H9779" t="inlineStr">
        <is>
          <t>ID_gesamt</t>
        </is>
      </c>
      <c r="I9779" t="inlineStr">
        <is>
          <t>Sprache</t>
        </is>
      </c>
      <c r="J9779" t="inlineStr">
        <is>
          <t>Duplikat</t>
        </is>
      </c>
      <c r="K9779" t="inlineStr">
        <is>
          <t>Frage_Hash</t>
        </is>
      </c>
      <c r="L9779" t="inlineStr">
        <is>
          <t>Duplikat_Gruppe</t>
        </is>
      </c>
      <c r="M9779" t="inlineStr">
        <is>
          <t>Cluster_Duplikate</t>
        </is>
      </c>
      <c r="N9779" t="inlineStr">
        <is>
          <t>Cluster_Final</t>
        </is>
      </c>
    </row>
    <row r="9780">
      <c r="A9780" t="n">
        <v>154</v>
      </c>
      <c r="B9780" t="n">
        <v>2017</v>
      </c>
      <c r="C9780" t="n">
        <v>2181</v>
      </c>
      <c r="D9780" t="inlineStr">
        <is>
          <t>Der Kanton Solothurn besitzt 5,6 Prozent des Energiekonzerns Alpiq. Würden Sie den Verkauf dieser Beteiligung begrüssen?</t>
        </is>
      </c>
      <c r="E9780" t="inlineStr">
        <is>
          <t>Standard-4</t>
        </is>
      </c>
      <c r="F9780" t="n">
        <v>15</v>
      </c>
      <c r="G9780" t="inlineStr">
        <is>
          <t>Wirtschaft &amp; Arbeit</t>
        </is>
      </c>
      <c r="H9780" t="inlineStr">
        <is>
          <t>Q05266</t>
        </is>
      </c>
      <c r="I9780" t="inlineStr">
        <is>
          <t>de</t>
        </is>
      </c>
      <c r="J9780" t="b">
        <v>1</v>
      </c>
      <c r="K9780" t="inlineStr">
        <is>
          <t>0ded01c181a18d41a6b6a36103a6c2e1</t>
        </is>
      </c>
      <c r="L9780" t="inlineStr">
        <is>
          <t>0ded01c181a18d41a6b6a36103a6c2e1</t>
        </is>
      </c>
      <c r="M9780" t="n">
        <v>980</v>
      </c>
      <c r="N9780" t="n">
        <v>980</v>
      </c>
    </row>
    <row r="9781">
      <c r="A9781" t="n">
        <v>154</v>
      </c>
      <c r="B9781" t="n">
        <v>2017</v>
      </c>
      <c r="C9781" t="n">
        <v>2181</v>
      </c>
      <c r="D9781" t="inlineStr">
        <is>
          <t>Der Kanton Solothurn besitzt 5,6 Prozent des Energiekonzerns Alpiq. Würden Sie den Verkauf dieser Beteiligung begrüssen?</t>
        </is>
      </c>
      <c r="E9781" t="inlineStr">
        <is>
          <t>Standard-4</t>
        </is>
      </c>
      <c r="F9781" t="n">
        <v>15</v>
      </c>
      <c r="G9781" t="inlineStr">
        <is>
          <t>Wirtschaft &amp; Arbeit</t>
        </is>
      </c>
      <c r="H9781" t="inlineStr">
        <is>
          <t>Q08056</t>
        </is>
      </c>
      <c r="I9781" t="inlineStr">
        <is>
          <t>de</t>
        </is>
      </c>
      <c r="J9781" t="b">
        <v>1</v>
      </c>
      <c r="K9781" t="inlineStr">
        <is>
          <t>0ded01c181a18d41a6b6a36103a6c2e1</t>
        </is>
      </c>
      <c r="L9781" t="inlineStr">
        <is>
          <t>0ded01c181a18d41a6b6a36103a6c2e1</t>
        </is>
      </c>
      <c r="M9781" t="n">
        <v>980</v>
      </c>
      <c r="N9781" t="n">
        <v>980</v>
      </c>
    </row>
    <row r="9783">
      <c r="A9783" s="1">
        <f>== Cluster 978 – 2 Fragen – alle Fragen identisch ===</f>
        <v/>
      </c>
      <c r="B9783" s="1" t="n"/>
      <c r="C9783" s="1" t="n"/>
      <c r="D9783" s="1" t="n"/>
      <c r="E9783" s="1" t="n"/>
      <c r="F9783" s="1" t="n"/>
      <c r="G9783" s="1" t="n"/>
      <c r="H9783" s="1" t="n"/>
      <c r="I9783" s="1" t="n"/>
      <c r="J9783" s="1" t="n"/>
      <c r="K9783" s="1" t="n"/>
      <c r="L9783" s="1" t="n"/>
      <c r="M9783" s="1" t="n"/>
      <c r="N9783" s="1" t="n"/>
    </row>
    <row r="9784">
      <c r="A9784" t="inlineStr">
        <is>
          <t>ID_Wahl</t>
        </is>
      </c>
      <c r="B9784" t="inlineStr">
        <is>
          <t>Datum</t>
        </is>
      </c>
      <c r="C9784" t="inlineStr">
        <is>
          <t>Frage_ID</t>
        </is>
      </c>
      <c r="D9784" t="inlineStr">
        <is>
          <t>Frage_Text</t>
        </is>
      </c>
      <c r="E9784" t="inlineStr">
        <is>
          <t>Frage_Typ</t>
        </is>
      </c>
      <c r="F9784" t="inlineStr">
        <is>
          <t>Bereich_ID</t>
        </is>
      </c>
      <c r="G9784" t="inlineStr">
        <is>
          <t>Bereich</t>
        </is>
      </c>
      <c r="H9784" t="inlineStr">
        <is>
          <t>ID_gesamt</t>
        </is>
      </c>
      <c r="I9784" t="inlineStr">
        <is>
          <t>Sprache</t>
        </is>
      </c>
      <c r="J9784" t="inlineStr">
        <is>
          <t>Duplikat</t>
        </is>
      </c>
      <c r="K9784" t="inlineStr">
        <is>
          <t>Frage_Hash</t>
        </is>
      </c>
      <c r="L9784" t="inlineStr">
        <is>
          <t>Duplikat_Gruppe</t>
        </is>
      </c>
      <c r="M9784" t="inlineStr">
        <is>
          <t>Cluster_Duplikate</t>
        </is>
      </c>
      <c r="N9784" t="inlineStr">
        <is>
          <t>Cluster_Final</t>
        </is>
      </c>
    </row>
    <row r="9785">
      <c r="A9785" t="n">
        <v>154</v>
      </c>
      <c r="B9785" t="n">
        <v>2017</v>
      </c>
      <c r="C9785" t="n">
        <v>2193</v>
      </c>
      <c r="D9785" t="inlineStr">
        <is>
          <t>Sollen autoarme und autofreie Siedlungen im Bau- und Planungsgesetz gefördert werden?</t>
        </is>
      </c>
      <c r="E9785" t="inlineStr">
        <is>
          <t>Standard-4</t>
        </is>
      </c>
      <c r="F9785" t="n">
        <v>14</v>
      </c>
      <c r="G9785" t="inlineStr">
        <is>
          <t>Verkehr</t>
        </is>
      </c>
      <c r="H9785" t="inlineStr">
        <is>
          <t>Q05262</t>
        </is>
      </c>
      <c r="I9785" t="inlineStr">
        <is>
          <t>de</t>
        </is>
      </c>
      <c r="J9785" t="b">
        <v>1</v>
      </c>
      <c r="K9785" t="inlineStr">
        <is>
          <t>b38ecdf70daa07d1ff136a5ff964245b</t>
        </is>
      </c>
      <c r="L9785" t="inlineStr">
        <is>
          <t>b38ecdf70daa07d1ff136a5ff964245b</t>
        </is>
      </c>
      <c r="M9785" t="n">
        <v>978</v>
      </c>
      <c r="N9785" t="n">
        <v>978</v>
      </c>
    </row>
    <row r="9786">
      <c r="A9786" t="n">
        <v>154</v>
      </c>
      <c r="B9786" t="n">
        <v>2017</v>
      </c>
      <c r="C9786" t="n">
        <v>2193</v>
      </c>
      <c r="D9786" t="inlineStr">
        <is>
          <t>Sollen autoarme und autofreie Siedlungen im Bau- und Planungsgesetz gefördert werden?</t>
        </is>
      </c>
      <c r="E9786" t="inlineStr">
        <is>
          <t>Standard-4</t>
        </is>
      </c>
      <c r="F9786" t="n">
        <v>14</v>
      </c>
      <c r="G9786" t="inlineStr">
        <is>
          <t>Verkehr</t>
        </is>
      </c>
      <c r="H9786" t="inlineStr">
        <is>
          <t>Q08052</t>
        </is>
      </c>
      <c r="I9786" t="inlineStr">
        <is>
          <t>de</t>
        </is>
      </c>
      <c r="J9786" t="b">
        <v>1</v>
      </c>
      <c r="K9786" t="inlineStr">
        <is>
          <t>b38ecdf70daa07d1ff136a5ff964245b</t>
        </is>
      </c>
      <c r="L9786" t="inlineStr">
        <is>
          <t>b38ecdf70daa07d1ff136a5ff964245b</t>
        </is>
      </c>
      <c r="M9786" t="n">
        <v>978</v>
      </c>
      <c r="N9786" t="n">
        <v>978</v>
      </c>
    </row>
    <row r="9788">
      <c r="A9788" s="1">
        <f>== Cluster 977 – 2 Fragen – alle Fragen identisch ===</f>
        <v/>
      </c>
      <c r="B9788" s="1" t="n"/>
      <c r="C9788" s="1" t="n"/>
      <c r="D9788" s="1" t="n"/>
      <c r="E9788" s="1" t="n"/>
      <c r="F9788" s="1" t="n"/>
      <c r="G9788" s="1" t="n"/>
      <c r="H9788" s="1" t="n"/>
      <c r="I9788" s="1" t="n"/>
      <c r="J9788" s="1" t="n"/>
      <c r="K9788" s="1" t="n"/>
      <c r="L9788" s="1" t="n"/>
      <c r="M9788" s="1" t="n"/>
      <c r="N9788" s="1" t="n"/>
    </row>
    <row r="9789">
      <c r="A9789" t="inlineStr">
        <is>
          <t>ID_Wahl</t>
        </is>
      </c>
      <c r="B9789" t="inlineStr">
        <is>
          <t>Datum</t>
        </is>
      </c>
      <c r="C9789" t="inlineStr">
        <is>
          <t>Frage_ID</t>
        </is>
      </c>
      <c r="D9789" t="inlineStr">
        <is>
          <t>Frage_Text</t>
        </is>
      </c>
      <c r="E9789" t="inlineStr">
        <is>
          <t>Frage_Typ</t>
        </is>
      </c>
      <c r="F9789" t="inlineStr">
        <is>
          <t>Bereich_ID</t>
        </is>
      </c>
      <c r="G9789" t="inlineStr">
        <is>
          <t>Bereich</t>
        </is>
      </c>
      <c r="H9789" t="inlineStr">
        <is>
          <t>ID_gesamt</t>
        </is>
      </c>
      <c r="I9789" t="inlineStr">
        <is>
          <t>Sprache</t>
        </is>
      </c>
      <c r="J9789" t="inlineStr">
        <is>
          <t>Duplikat</t>
        </is>
      </c>
      <c r="K9789" t="inlineStr">
        <is>
          <t>Frage_Hash</t>
        </is>
      </c>
      <c r="L9789" t="inlineStr">
        <is>
          <t>Duplikat_Gruppe</t>
        </is>
      </c>
      <c r="M9789" t="inlineStr">
        <is>
          <t>Cluster_Duplikate</t>
        </is>
      </c>
      <c r="N9789" t="inlineStr">
        <is>
          <t>Cluster_Final</t>
        </is>
      </c>
    </row>
    <row r="9790">
      <c r="A9790" t="n">
        <v>154</v>
      </c>
      <c r="B9790" t="n">
        <v>2017</v>
      </c>
      <c r="C9790" t="n">
        <v>2189</v>
      </c>
      <c r="D9790" t="inlineStr">
        <is>
          <t>Soll der Kanton Solothurn den Ausbau des Velowegnetzes finanzieren?</t>
        </is>
      </c>
      <c r="E9790" t="inlineStr">
        <is>
          <t>Standard-4</t>
        </is>
      </c>
      <c r="F9790" t="n">
        <v>14</v>
      </c>
      <c r="G9790" t="inlineStr">
        <is>
          <t>Verkehr</t>
        </is>
      </c>
      <c r="H9790" t="inlineStr">
        <is>
          <t>Q05261</t>
        </is>
      </c>
      <c r="I9790" t="inlineStr">
        <is>
          <t>de</t>
        </is>
      </c>
      <c r="J9790" t="b">
        <v>1</v>
      </c>
      <c r="K9790" t="inlineStr">
        <is>
          <t>a4f89c97c87ef1d033ce75bcf8ed4844</t>
        </is>
      </c>
      <c r="L9790" t="inlineStr">
        <is>
          <t>a4f89c97c87ef1d033ce75bcf8ed4844</t>
        </is>
      </c>
      <c r="M9790" t="n">
        <v>977</v>
      </c>
      <c r="N9790" t="n">
        <v>977</v>
      </c>
    </row>
    <row r="9791">
      <c r="A9791" t="n">
        <v>154</v>
      </c>
      <c r="B9791" t="n">
        <v>2017</v>
      </c>
      <c r="C9791" t="n">
        <v>2189</v>
      </c>
      <c r="D9791" t="inlineStr">
        <is>
          <t>Soll der Kanton Solothurn den Ausbau des Velowegnetzes finanzieren?</t>
        </is>
      </c>
      <c r="E9791" t="inlineStr">
        <is>
          <t>Standard-4</t>
        </is>
      </c>
      <c r="F9791" t="n">
        <v>14</v>
      </c>
      <c r="G9791" t="inlineStr">
        <is>
          <t>Verkehr</t>
        </is>
      </c>
      <c r="H9791" t="inlineStr">
        <is>
          <t>Q08051</t>
        </is>
      </c>
      <c r="I9791" t="inlineStr">
        <is>
          <t>de</t>
        </is>
      </c>
      <c r="J9791" t="b">
        <v>1</v>
      </c>
      <c r="K9791" t="inlineStr">
        <is>
          <t>a4f89c97c87ef1d033ce75bcf8ed4844</t>
        </is>
      </c>
      <c r="L9791" t="inlineStr">
        <is>
          <t>a4f89c97c87ef1d033ce75bcf8ed4844</t>
        </is>
      </c>
      <c r="M9791" t="n">
        <v>977</v>
      </c>
      <c r="N9791" t="n">
        <v>977</v>
      </c>
    </row>
    <row r="9793">
      <c r="A9793" s="1">
        <f>== Cluster 976 – 2 Fragen – alle Fragen identisch ===</f>
        <v/>
      </c>
      <c r="B9793" s="1" t="n"/>
      <c r="C9793" s="1" t="n"/>
      <c r="D9793" s="1" t="n"/>
      <c r="E9793" s="1" t="n"/>
      <c r="F9793" s="1" t="n"/>
      <c r="G9793" s="1" t="n"/>
      <c r="H9793" s="1" t="n"/>
      <c r="I9793" s="1" t="n"/>
      <c r="J9793" s="1" t="n"/>
      <c r="K9793" s="1" t="n"/>
      <c r="L9793" s="1" t="n"/>
      <c r="M9793" s="1" t="n"/>
      <c r="N9793" s="1" t="n"/>
    </row>
    <row r="9794">
      <c r="A9794" t="inlineStr">
        <is>
          <t>ID_Wahl</t>
        </is>
      </c>
      <c r="B9794" t="inlineStr">
        <is>
          <t>Datum</t>
        </is>
      </c>
      <c r="C9794" t="inlineStr">
        <is>
          <t>Frage_ID</t>
        </is>
      </c>
      <c r="D9794" t="inlineStr">
        <is>
          <t>Frage_Text</t>
        </is>
      </c>
      <c r="E9794" t="inlineStr">
        <is>
          <t>Frage_Typ</t>
        </is>
      </c>
      <c r="F9794" t="inlineStr">
        <is>
          <t>Bereich_ID</t>
        </is>
      </c>
      <c r="G9794" t="inlineStr">
        <is>
          <t>Bereich</t>
        </is>
      </c>
      <c r="H9794" t="inlineStr">
        <is>
          <t>ID_gesamt</t>
        </is>
      </c>
      <c r="I9794" t="inlineStr">
        <is>
          <t>Sprache</t>
        </is>
      </c>
      <c r="J9794" t="inlineStr">
        <is>
          <t>Duplikat</t>
        </is>
      </c>
      <c r="K9794" t="inlineStr">
        <is>
          <t>Frage_Hash</t>
        </is>
      </c>
      <c r="L9794" t="inlineStr">
        <is>
          <t>Duplikat_Gruppe</t>
        </is>
      </c>
      <c r="M9794" t="inlineStr">
        <is>
          <t>Cluster_Duplikate</t>
        </is>
      </c>
      <c r="N9794" t="inlineStr">
        <is>
          <t>Cluster_Final</t>
        </is>
      </c>
    </row>
    <row r="9795">
      <c r="A9795" t="n">
        <v>154</v>
      </c>
      <c r="B9795" t="n">
        <v>2017</v>
      </c>
      <c r="C9795" t="n">
        <v>2187</v>
      </c>
      <c r="D9795" t="inlineStr">
        <is>
          <t>Befürworten Sie grundsätzlich die geplante Umfahrungsstrasse Klus bei Balsthal?</t>
        </is>
      </c>
      <c r="E9795" t="inlineStr">
        <is>
          <t>Standard-4</t>
        </is>
      </c>
      <c r="F9795" t="n">
        <v>14</v>
      </c>
      <c r="G9795" t="inlineStr">
        <is>
          <t>Verkehr</t>
        </is>
      </c>
      <c r="H9795" t="inlineStr">
        <is>
          <t>Q05258</t>
        </is>
      </c>
      <c r="I9795" t="inlineStr">
        <is>
          <t>de</t>
        </is>
      </c>
      <c r="J9795" t="b">
        <v>1</v>
      </c>
      <c r="K9795" t="inlineStr">
        <is>
          <t>e79a7ec040e6b6cdc33990abc4897fa8</t>
        </is>
      </c>
      <c r="L9795" t="inlineStr">
        <is>
          <t>e79a7ec040e6b6cdc33990abc4897fa8</t>
        </is>
      </c>
      <c r="M9795" t="n">
        <v>976</v>
      </c>
      <c r="N9795" t="n">
        <v>976</v>
      </c>
    </row>
    <row r="9796">
      <c r="A9796" t="n">
        <v>154</v>
      </c>
      <c r="B9796" t="n">
        <v>2017</v>
      </c>
      <c r="C9796" t="n">
        <v>2187</v>
      </c>
      <c r="D9796" t="inlineStr">
        <is>
          <t>Befürworten Sie grundsätzlich die geplante Umfahrungsstrasse Klus bei Balsthal?</t>
        </is>
      </c>
      <c r="E9796" t="inlineStr">
        <is>
          <t>Standard-4</t>
        </is>
      </c>
      <c r="F9796" t="n">
        <v>14</v>
      </c>
      <c r="G9796" t="inlineStr">
        <is>
          <t>Verkehr</t>
        </is>
      </c>
      <c r="H9796" t="inlineStr">
        <is>
          <t>Q08048</t>
        </is>
      </c>
      <c r="I9796" t="inlineStr">
        <is>
          <t>de</t>
        </is>
      </c>
      <c r="J9796" t="b">
        <v>1</v>
      </c>
      <c r="K9796" t="inlineStr">
        <is>
          <t>e79a7ec040e6b6cdc33990abc4897fa8</t>
        </is>
      </c>
      <c r="L9796" t="inlineStr">
        <is>
          <t>e79a7ec040e6b6cdc33990abc4897fa8</t>
        </is>
      </c>
      <c r="M9796" t="n">
        <v>976</v>
      </c>
      <c r="N9796" t="n">
        <v>976</v>
      </c>
    </row>
    <row r="9798">
      <c r="A9798" s="1">
        <f>== Cluster 975 – 2 Fragen – alle Fragen identisch ===</f>
        <v/>
      </c>
      <c r="B9798" s="1" t="n"/>
      <c r="C9798" s="1" t="n"/>
      <c r="D9798" s="1" t="n"/>
      <c r="E9798" s="1" t="n"/>
      <c r="F9798" s="1" t="n"/>
      <c r="G9798" s="1" t="n"/>
      <c r="H9798" s="1" t="n"/>
      <c r="I9798" s="1" t="n"/>
      <c r="J9798" s="1" t="n"/>
      <c r="K9798" s="1" t="n"/>
      <c r="L9798" s="1" t="n"/>
      <c r="M9798" s="1" t="n"/>
      <c r="N9798" s="1" t="n"/>
    </row>
    <row r="9799">
      <c r="A9799" t="inlineStr">
        <is>
          <t>ID_Wahl</t>
        </is>
      </c>
      <c r="B9799" t="inlineStr">
        <is>
          <t>Datum</t>
        </is>
      </c>
      <c r="C9799" t="inlineStr">
        <is>
          <t>Frage_ID</t>
        </is>
      </c>
      <c r="D9799" t="inlineStr">
        <is>
          <t>Frage_Text</t>
        </is>
      </c>
      <c r="E9799" t="inlineStr">
        <is>
          <t>Frage_Typ</t>
        </is>
      </c>
      <c r="F9799" t="inlineStr">
        <is>
          <t>Bereich_ID</t>
        </is>
      </c>
      <c r="G9799" t="inlineStr">
        <is>
          <t>Bereich</t>
        </is>
      </c>
      <c r="H9799" t="inlineStr">
        <is>
          <t>ID_gesamt</t>
        </is>
      </c>
      <c r="I9799" t="inlineStr">
        <is>
          <t>Sprache</t>
        </is>
      </c>
      <c r="J9799" t="inlineStr">
        <is>
          <t>Duplikat</t>
        </is>
      </c>
      <c r="K9799" t="inlineStr">
        <is>
          <t>Frage_Hash</t>
        </is>
      </c>
      <c r="L9799" t="inlineStr">
        <is>
          <t>Duplikat_Gruppe</t>
        </is>
      </c>
      <c r="M9799" t="inlineStr">
        <is>
          <t>Cluster_Duplikate</t>
        </is>
      </c>
      <c r="N9799" t="inlineStr">
        <is>
          <t>Cluster_Final</t>
        </is>
      </c>
    </row>
    <row r="9800">
      <c r="A9800" t="n">
        <v>154</v>
      </c>
      <c r="B9800" t="n">
        <v>2017</v>
      </c>
      <c r="C9800" t="n">
        <v>2194</v>
      </c>
      <c r="D9800" t="inlineStr">
        <is>
          <t>Der kantonale Richtplan sieht für Windparks sieben Standorte im Solothurner Jura vor. Soll der Kanton diese Windparks bewilligen?</t>
        </is>
      </c>
      <c r="E9800" t="inlineStr">
        <is>
          <t>Standard-4</t>
        </is>
      </c>
      <c r="F9800" t="n">
        <v>13</v>
      </c>
      <c r="G9800" t="inlineStr">
        <is>
          <t>Umweltschutz &amp; Landwirtschaft</t>
        </is>
      </c>
      <c r="H9800" t="inlineStr">
        <is>
          <t>Q05257</t>
        </is>
      </c>
      <c r="I9800" t="inlineStr">
        <is>
          <t>de</t>
        </is>
      </c>
      <c r="J9800" t="b">
        <v>1</v>
      </c>
      <c r="K9800" t="inlineStr">
        <is>
          <t>f445ecac2a200a7b55c5527271fa5f8f</t>
        </is>
      </c>
      <c r="L9800" t="inlineStr">
        <is>
          <t>f445ecac2a200a7b55c5527271fa5f8f</t>
        </is>
      </c>
      <c r="M9800" t="n">
        <v>975</v>
      </c>
      <c r="N9800" t="n">
        <v>975</v>
      </c>
    </row>
    <row r="9801">
      <c r="A9801" t="n">
        <v>154</v>
      </c>
      <c r="B9801" t="n">
        <v>2017</v>
      </c>
      <c r="C9801" t="n">
        <v>2194</v>
      </c>
      <c r="D9801" t="inlineStr">
        <is>
          <t>Der kantonale Richtplan sieht für Windparks sieben Standorte im Solothurner Jura vor. Soll der Kanton diese Windparks bewilligen?</t>
        </is>
      </c>
      <c r="E9801" t="inlineStr">
        <is>
          <t>Standard-4</t>
        </is>
      </c>
      <c r="F9801" t="n">
        <v>13</v>
      </c>
      <c r="G9801" t="inlineStr">
        <is>
          <t>Umweltschutz &amp; Landwirtschaft</t>
        </is>
      </c>
      <c r="H9801" t="inlineStr">
        <is>
          <t>Q08047</t>
        </is>
      </c>
      <c r="I9801" t="inlineStr">
        <is>
          <t>de</t>
        </is>
      </c>
      <c r="J9801" t="b">
        <v>1</v>
      </c>
      <c r="K9801" t="inlineStr">
        <is>
          <t>f445ecac2a200a7b55c5527271fa5f8f</t>
        </is>
      </c>
      <c r="L9801" t="inlineStr">
        <is>
          <t>f445ecac2a200a7b55c5527271fa5f8f</t>
        </is>
      </c>
      <c r="M9801" t="n">
        <v>975</v>
      </c>
      <c r="N9801" t="n">
        <v>975</v>
      </c>
    </row>
    <row r="9803">
      <c r="A9803" s="1">
        <f>== Cluster 974 – 2 Fragen – alle Fragen identisch ===</f>
        <v/>
      </c>
      <c r="B9803" s="1" t="n"/>
      <c r="C9803" s="1" t="n"/>
      <c r="D9803" s="1" t="n"/>
      <c r="E9803" s="1" t="n"/>
      <c r="F9803" s="1" t="n"/>
      <c r="G9803" s="1" t="n"/>
      <c r="H9803" s="1" t="n"/>
      <c r="I9803" s="1" t="n"/>
      <c r="J9803" s="1" t="n"/>
      <c r="K9803" s="1" t="n"/>
      <c r="L9803" s="1" t="n"/>
      <c r="M9803" s="1" t="n"/>
      <c r="N9803" s="1" t="n"/>
    </row>
    <row r="9804">
      <c r="A9804" t="inlineStr">
        <is>
          <t>ID_Wahl</t>
        </is>
      </c>
      <c r="B9804" t="inlineStr">
        <is>
          <t>Datum</t>
        </is>
      </c>
      <c r="C9804" t="inlineStr">
        <is>
          <t>Frage_ID</t>
        </is>
      </c>
      <c r="D9804" t="inlineStr">
        <is>
          <t>Frage_Text</t>
        </is>
      </c>
      <c r="E9804" t="inlineStr">
        <is>
          <t>Frage_Typ</t>
        </is>
      </c>
      <c r="F9804" t="inlineStr">
        <is>
          <t>Bereich_ID</t>
        </is>
      </c>
      <c r="G9804" t="inlineStr">
        <is>
          <t>Bereich</t>
        </is>
      </c>
      <c r="H9804" t="inlineStr">
        <is>
          <t>ID_gesamt</t>
        </is>
      </c>
      <c r="I9804" t="inlineStr">
        <is>
          <t>Sprache</t>
        </is>
      </c>
      <c r="J9804" t="inlineStr">
        <is>
          <t>Duplikat</t>
        </is>
      </c>
      <c r="K9804" t="inlineStr">
        <is>
          <t>Frage_Hash</t>
        </is>
      </c>
      <c r="L9804" t="inlineStr">
        <is>
          <t>Duplikat_Gruppe</t>
        </is>
      </c>
      <c r="M9804" t="inlineStr">
        <is>
          <t>Cluster_Duplikate</t>
        </is>
      </c>
      <c r="N9804" t="inlineStr">
        <is>
          <t>Cluster_Final</t>
        </is>
      </c>
    </row>
    <row r="9805">
      <c r="A9805" t="n">
        <v>154</v>
      </c>
      <c r="B9805" t="n">
        <v>2017</v>
      </c>
      <c r="C9805" t="n">
        <v>2192</v>
      </c>
      <c r="D9805" t="inlineStr">
        <is>
          <t>Befürworten Sie eine Lockerung der Schutzbestimmungen für Grossraubtiere (im Kanton Solothurn insbesondere der Luchs)?</t>
        </is>
      </c>
      <c r="E9805" t="inlineStr">
        <is>
          <t>Standard-4</t>
        </is>
      </c>
      <c r="F9805" t="n">
        <v>13</v>
      </c>
      <c r="G9805" t="inlineStr">
        <is>
          <t>Umweltschutz &amp; Landwirtschaft</t>
        </is>
      </c>
      <c r="H9805" t="inlineStr">
        <is>
          <t>Q05256</t>
        </is>
      </c>
      <c r="I9805" t="inlineStr">
        <is>
          <t>de</t>
        </is>
      </c>
      <c r="J9805" t="b">
        <v>1</v>
      </c>
      <c r="K9805" t="inlineStr">
        <is>
          <t>8f819efc8b8aec2815135707f752884c</t>
        </is>
      </c>
      <c r="L9805" t="inlineStr">
        <is>
          <t>8f819efc8b8aec2815135707f752884c</t>
        </is>
      </c>
      <c r="M9805" t="n">
        <v>974</v>
      </c>
      <c r="N9805" t="n">
        <v>974</v>
      </c>
    </row>
    <row r="9806">
      <c r="A9806" t="n">
        <v>154</v>
      </c>
      <c r="B9806" t="n">
        <v>2017</v>
      </c>
      <c r="C9806" t="n">
        <v>2192</v>
      </c>
      <c r="D9806" t="inlineStr">
        <is>
          <t>Befürworten Sie eine Lockerung der Schutzbestimmungen für Grossraubtiere (im Kanton Solothurn insbesondere der Luchs)?</t>
        </is>
      </c>
      <c r="E9806" t="inlineStr">
        <is>
          <t>Standard-4</t>
        </is>
      </c>
      <c r="F9806" t="n">
        <v>13</v>
      </c>
      <c r="G9806" t="inlineStr">
        <is>
          <t>Umweltschutz &amp; Landwirtschaft</t>
        </is>
      </c>
      <c r="H9806" t="inlineStr">
        <is>
          <t>Q08046</t>
        </is>
      </c>
      <c r="I9806" t="inlineStr">
        <is>
          <t>de</t>
        </is>
      </c>
      <c r="J9806" t="b">
        <v>1</v>
      </c>
      <c r="K9806" t="inlineStr">
        <is>
          <t>8f819efc8b8aec2815135707f752884c</t>
        </is>
      </c>
      <c r="L9806" t="inlineStr">
        <is>
          <t>8f819efc8b8aec2815135707f752884c</t>
        </is>
      </c>
      <c r="M9806" t="n">
        <v>974</v>
      </c>
      <c r="N9806" t="n">
        <v>974</v>
      </c>
    </row>
    <row r="9808">
      <c r="A9808" s="1">
        <f>== Cluster 1006 – 2 Fragen – alle Fragen identisch ===</f>
        <v/>
      </c>
      <c r="B9808" s="1" t="n"/>
      <c r="C9808" s="1" t="n"/>
      <c r="D9808" s="1" t="n"/>
      <c r="E9808" s="1" t="n"/>
      <c r="F9808" s="1" t="n"/>
      <c r="G9808" s="1" t="n"/>
      <c r="H9808" s="1" t="n"/>
      <c r="I9808" s="1" t="n"/>
      <c r="J9808" s="1" t="n"/>
      <c r="K9808" s="1" t="n"/>
      <c r="L9808" s="1" t="n"/>
      <c r="M9808" s="1" t="n"/>
      <c r="N9808" s="1" t="n"/>
    </row>
    <row r="9809">
      <c r="A9809" t="inlineStr">
        <is>
          <t>ID_Wahl</t>
        </is>
      </c>
      <c r="B9809" t="inlineStr">
        <is>
          <t>Datum</t>
        </is>
      </c>
      <c r="C9809" t="inlineStr">
        <is>
          <t>Frage_ID</t>
        </is>
      </c>
      <c r="D9809" t="inlineStr">
        <is>
          <t>Frage_Text</t>
        </is>
      </c>
      <c r="E9809" t="inlineStr">
        <is>
          <t>Frage_Typ</t>
        </is>
      </c>
      <c r="F9809" t="inlineStr">
        <is>
          <t>Bereich_ID</t>
        </is>
      </c>
      <c r="G9809" t="inlineStr">
        <is>
          <t>Bereich</t>
        </is>
      </c>
      <c r="H9809" t="inlineStr">
        <is>
          <t>ID_gesamt</t>
        </is>
      </c>
      <c r="I9809" t="inlineStr">
        <is>
          <t>Sprache</t>
        </is>
      </c>
      <c r="J9809" t="inlineStr">
        <is>
          <t>Duplikat</t>
        </is>
      </c>
      <c r="K9809" t="inlineStr">
        <is>
          <t>Frage_Hash</t>
        </is>
      </c>
      <c r="L9809" t="inlineStr">
        <is>
          <t>Duplikat_Gruppe</t>
        </is>
      </c>
      <c r="M9809" t="inlineStr">
        <is>
          <t>Cluster_Duplikate</t>
        </is>
      </c>
      <c r="N9809" t="inlineStr">
        <is>
          <t>Cluster_Final</t>
        </is>
      </c>
    </row>
    <row r="9810">
      <c r="A9810" t="n">
        <v>156</v>
      </c>
      <c r="B9810" t="n">
        <v>2017</v>
      </c>
      <c r="C9810" t="n">
        <v>2248</v>
      </c>
      <c r="D9810" t="inlineStr">
        <is>
          <t>Mit dem neuen kantonalen Raumplanungsgesetz, welches eine Reduktion der Bauzonenreserven vorsieht, setzt der Kanton Wallis das 2013 angenommen eidgenössische Raumplanungsgesetz um. Befürworten Sie diese Umsetzung?</t>
        </is>
      </c>
      <c r="E9810" t="inlineStr">
        <is>
          <t>Standard-4</t>
        </is>
      </c>
      <c r="F9810" t="n">
        <v>13</v>
      </c>
      <c r="G9810" t="inlineStr">
        <is>
          <t>Umweltschutz &amp; Landwirtschaft</t>
        </is>
      </c>
      <c r="H9810" t="inlineStr">
        <is>
          <t>Q05373</t>
        </is>
      </c>
      <c r="I9810" t="inlineStr">
        <is>
          <t>de</t>
        </is>
      </c>
      <c r="J9810" t="b">
        <v>1</v>
      </c>
      <c r="K9810" t="inlineStr">
        <is>
          <t>fd5f15c4522ffcb36a064cf4a7f4d08b</t>
        </is>
      </c>
      <c r="L9810" t="inlineStr">
        <is>
          <t>fd5f15c4522ffcb36a064cf4a7f4d08b</t>
        </is>
      </c>
      <c r="M9810" t="n">
        <v>1006</v>
      </c>
      <c r="N9810" t="n">
        <v>1006</v>
      </c>
    </row>
    <row r="9811">
      <c r="A9811" t="n">
        <v>156</v>
      </c>
      <c r="B9811" t="n">
        <v>2017</v>
      </c>
      <c r="C9811" t="n">
        <v>2248</v>
      </c>
      <c r="D9811" t="inlineStr">
        <is>
          <t>Mit dem neuen kantonalen Raumplanungsgesetz, welches eine Reduktion der Bauzonenreserven vorsieht, setzt der Kanton Wallis das 2013 angenommen eidgenössische Raumplanungsgesetz um. Befürworten Sie diese Umsetzung?</t>
        </is>
      </c>
      <c r="E9811" t="inlineStr">
        <is>
          <t>Standard-4</t>
        </is>
      </c>
      <c r="F9811" t="n">
        <v>13</v>
      </c>
      <c r="G9811" t="inlineStr">
        <is>
          <t>Umweltschutz &amp; Landwirtschaft</t>
        </is>
      </c>
      <c r="H9811" t="inlineStr">
        <is>
          <t>Q08711</t>
        </is>
      </c>
      <c r="I9811" t="inlineStr">
        <is>
          <t>de</t>
        </is>
      </c>
      <c r="J9811" t="b">
        <v>1</v>
      </c>
      <c r="K9811" t="inlineStr">
        <is>
          <t>fd5f15c4522ffcb36a064cf4a7f4d08b</t>
        </is>
      </c>
      <c r="L9811" t="inlineStr">
        <is>
          <t>fd5f15c4522ffcb36a064cf4a7f4d08b</t>
        </is>
      </c>
      <c r="M9811" t="n">
        <v>1006</v>
      </c>
      <c r="N9811" t="n">
        <v>1006</v>
      </c>
    </row>
    <row r="9813">
      <c r="A9813" s="1">
        <f>== Cluster 1005 – 2 Fragen – alle Fragen identisch ===</f>
        <v/>
      </c>
      <c r="B9813" s="1" t="n"/>
      <c r="C9813" s="1" t="n"/>
      <c r="D9813" s="1" t="n"/>
      <c r="E9813" s="1" t="n"/>
      <c r="F9813" s="1" t="n"/>
      <c r="G9813" s="1" t="n"/>
      <c r="H9813" s="1" t="n"/>
      <c r="I9813" s="1" t="n"/>
      <c r="J9813" s="1" t="n"/>
      <c r="K9813" s="1" t="n"/>
      <c r="L9813" s="1" t="n"/>
      <c r="M9813" s="1" t="n"/>
      <c r="N9813" s="1" t="n"/>
    </row>
    <row r="9814">
      <c r="A9814" t="inlineStr">
        <is>
          <t>ID_Wahl</t>
        </is>
      </c>
      <c r="B9814" t="inlineStr">
        <is>
          <t>Datum</t>
        </is>
      </c>
      <c r="C9814" t="inlineStr">
        <is>
          <t>Frage_ID</t>
        </is>
      </c>
      <c r="D9814" t="inlineStr">
        <is>
          <t>Frage_Text</t>
        </is>
      </c>
      <c r="E9814" t="inlineStr">
        <is>
          <t>Frage_Typ</t>
        </is>
      </c>
      <c r="F9814" t="inlineStr">
        <is>
          <t>Bereich_ID</t>
        </is>
      </c>
      <c r="G9814" t="inlineStr">
        <is>
          <t>Bereich</t>
        </is>
      </c>
      <c r="H9814" t="inlineStr">
        <is>
          <t>ID_gesamt</t>
        </is>
      </c>
      <c r="I9814" t="inlineStr">
        <is>
          <t>Sprache</t>
        </is>
      </c>
      <c r="J9814" t="inlineStr">
        <is>
          <t>Duplikat</t>
        </is>
      </c>
      <c r="K9814" t="inlineStr">
        <is>
          <t>Frage_Hash</t>
        </is>
      </c>
      <c r="L9814" t="inlineStr">
        <is>
          <t>Duplikat_Gruppe</t>
        </is>
      </c>
      <c r="M9814" t="inlineStr">
        <is>
          <t>Cluster_Duplikate</t>
        </is>
      </c>
      <c r="N9814" t="inlineStr">
        <is>
          <t>Cluster_Final</t>
        </is>
      </c>
    </row>
    <row r="9815">
      <c r="A9815" t="n">
        <v>156</v>
      </c>
      <c r="B9815" t="n">
        <v>2017</v>
      </c>
      <c r="C9815" t="n">
        <v>2249</v>
      </c>
      <c r="D9815" t="inlineStr">
        <is>
          <t>Sollen alle zukünftig geplanten Hochspannungsleitungen in der Erde verlegt werden?</t>
        </is>
      </c>
      <c r="E9815" t="inlineStr">
        <is>
          <t>Standard-4</t>
        </is>
      </c>
      <c r="F9815" t="n">
        <v>13</v>
      </c>
      <c r="G9815" t="inlineStr">
        <is>
          <t>Umweltschutz &amp; Landwirtschaft</t>
        </is>
      </c>
      <c r="H9815" t="inlineStr">
        <is>
          <t>Q05372</t>
        </is>
      </c>
      <c r="I9815" t="inlineStr">
        <is>
          <t>de</t>
        </is>
      </c>
      <c r="J9815" t="b">
        <v>1</v>
      </c>
      <c r="K9815" t="inlineStr">
        <is>
          <t>d16fec919813cfcecf6104f086f568a1</t>
        </is>
      </c>
      <c r="L9815" t="inlineStr">
        <is>
          <t>d16fec919813cfcecf6104f086f568a1</t>
        </is>
      </c>
      <c r="M9815" t="n">
        <v>1005</v>
      </c>
      <c r="N9815" t="n">
        <v>1005</v>
      </c>
    </row>
    <row r="9816">
      <c r="A9816" t="n">
        <v>156</v>
      </c>
      <c r="B9816" t="n">
        <v>2017</v>
      </c>
      <c r="C9816" t="n">
        <v>2249</v>
      </c>
      <c r="D9816" t="inlineStr">
        <is>
          <t>Sollen alle zukünftig geplanten Hochspannungsleitungen in der Erde verlegt werden?</t>
        </is>
      </c>
      <c r="E9816" t="inlineStr">
        <is>
          <t>Standard-4</t>
        </is>
      </c>
      <c r="F9816" t="n">
        <v>13</v>
      </c>
      <c r="G9816" t="inlineStr">
        <is>
          <t>Umweltschutz &amp; Landwirtschaft</t>
        </is>
      </c>
      <c r="H9816" t="inlineStr">
        <is>
          <t>Q08710</t>
        </is>
      </c>
      <c r="I9816" t="inlineStr">
        <is>
          <t>de</t>
        </is>
      </c>
      <c r="J9816" t="b">
        <v>1</v>
      </c>
      <c r="K9816" t="inlineStr">
        <is>
          <t>d16fec919813cfcecf6104f086f568a1</t>
        </is>
      </c>
      <c r="L9816" t="inlineStr">
        <is>
          <t>d16fec919813cfcecf6104f086f568a1</t>
        </is>
      </c>
      <c r="M9816" t="n">
        <v>1005</v>
      </c>
      <c r="N9816" t="n">
        <v>1005</v>
      </c>
    </row>
    <row r="9818">
      <c r="A9818" s="1">
        <f>== Cluster 1004 – 2 Fragen – alle Fragen identisch ===</f>
        <v/>
      </c>
      <c r="B9818" s="1" t="n"/>
      <c r="C9818" s="1" t="n"/>
      <c r="D9818" s="1" t="n"/>
      <c r="E9818" s="1" t="n"/>
      <c r="F9818" s="1" t="n"/>
      <c r="G9818" s="1" t="n"/>
      <c r="H9818" s="1" t="n"/>
      <c r="I9818" s="1" t="n"/>
      <c r="J9818" s="1" t="n"/>
      <c r="K9818" s="1" t="n"/>
      <c r="L9818" s="1" t="n"/>
      <c r="M9818" s="1" t="n"/>
      <c r="N9818" s="1" t="n"/>
    </row>
    <row r="9819">
      <c r="A9819" t="inlineStr">
        <is>
          <t>ID_Wahl</t>
        </is>
      </c>
      <c r="B9819" t="inlineStr">
        <is>
          <t>Datum</t>
        </is>
      </c>
      <c r="C9819" t="inlineStr">
        <is>
          <t>Frage_ID</t>
        </is>
      </c>
      <c r="D9819" t="inlineStr">
        <is>
          <t>Frage_Text</t>
        </is>
      </c>
      <c r="E9819" t="inlineStr">
        <is>
          <t>Frage_Typ</t>
        </is>
      </c>
      <c r="F9819" t="inlineStr">
        <is>
          <t>Bereich_ID</t>
        </is>
      </c>
      <c r="G9819" t="inlineStr">
        <is>
          <t>Bereich</t>
        </is>
      </c>
      <c r="H9819" t="inlineStr">
        <is>
          <t>ID_gesamt</t>
        </is>
      </c>
      <c r="I9819" t="inlineStr">
        <is>
          <t>Sprache</t>
        </is>
      </c>
      <c r="J9819" t="inlineStr">
        <is>
          <t>Duplikat</t>
        </is>
      </c>
      <c r="K9819" t="inlineStr">
        <is>
          <t>Frage_Hash</t>
        </is>
      </c>
      <c r="L9819" t="inlineStr">
        <is>
          <t>Duplikat_Gruppe</t>
        </is>
      </c>
      <c r="M9819" t="inlineStr">
        <is>
          <t>Cluster_Duplikate</t>
        </is>
      </c>
      <c r="N9819" t="inlineStr">
        <is>
          <t>Cluster_Final</t>
        </is>
      </c>
    </row>
    <row r="9820">
      <c r="A9820" t="n">
        <v>156</v>
      </c>
      <c r="B9820" t="n">
        <v>2017</v>
      </c>
      <c r="C9820" t="n">
        <v>2250</v>
      </c>
      <c r="D9820" t="inlineStr">
        <is>
          <t>Eine kantonale Volksinitiative will Vorschriften zum Schutz vor Grossraubtieren (Wolf, Bär, Luchs) und zur Beschränkung sowie Regulierung des Bestandes im Gesetz vorsehen. Befürworten Sie dies?</t>
        </is>
      </c>
      <c r="E9820" t="inlineStr">
        <is>
          <t>Standard-4</t>
        </is>
      </c>
      <c r="F9820" t="n">
        <v>13</v>
      </c>
      <c r="G9820" t="inlineStr">
        <is>
          <t>Umweltschutz &amp; Landwirtschaft</t>
        </is>
      </c>
      <c r="H9820" t="inlineStr">
        <is>
          <t>Q05371</t>
        </is>
      </c>
      <c r="I9820" t="inlineStr">
        <is>
          <t>de</t>
        </is>
      </c>
      <c r="J9820" t="b">
        <v>1</v>
      </c>
      <c r="K9820" t="inlineStr">
        <is>
          <t>f846aa7cc8614aa5898eead358b99a14</t>
        </is>
      </c>
      <c r="L9820" t="inlineStr">
        <is>
          <t>f846aa7cc8614aa5898eead358b99a14</t>
        </is>
      </c>
      <c r="M9820" t="n">
        <v>1004</v>
      </c>
      <c r="N9820" t="n">
        <v>1004</v>
      </c>
    </row>
    <row r="9821">
      <c r="A9821" t="n">
        <v>156</v>
      </c>
      <c r="B9821" t="n">
        <v>2017</v>
      </c>
      <c r="C9821" t="n">
        <v>2250</v>
      </c>
      <c r="D9821" t="inlineStr">
        <is>
          <t>Eine kantonale Volksinitiative will Vorschriften zum Schutz vor Grossraubtieren (Wolf, Bär, Luchs) und zur Beschränkung sowie Regulierung des Bestandes im Gesetz vorsehen. Befürworten Sie dies?</t>
        </is>
      </c>
      <c r="E9821" t="inlineStr">
        <is>
          <t>Standard-4</t>
        </is>
      </c>
      <c r="F9821" t="n">
        <v>13</v>
      </c>
      <c r="G9821" t="inlineStr">
        <is>
          <t>Umweltschutz &amp; Landwirtschaft</t>
        </is>
      </c>
      <c r="H9821" t="inlineStr">
        <is>
          <t>Q08709</t>
        </is>
      </c>
      <c r="I9821" t="inlineStr">
        <is>
          <t>de</t>
        </is>
      </c>
      <c r="J9821" t="b">
        <v>1</v>
      </c>
      <c r="K9821" t="inlineStr">
        <is>
          <t>f846aa7cc8614aa5898eead358b99a14</t>
        </is>
      </c>
      <c r="L9821" t="inlineStr">
        <is>
          <t>f846aa7cc8614aa5898eead358b99a14</t>
        </is>
      </c>
      <c r="M9821" t="n">
        <v>1004</v>
      </c>
      <c r="N9821" t="n">
        <v>1004</v>
      </c>
    </row>
    <row r="9823">
      <c r="A9823" s="1">
        <f>== Cluster 1003 – 2 Fragen – alle Fragen identisch ===</f>
        <v/>
      </c>
      <c r="B9823" s="1" t="n"/>
      <c r="C9823" s="1" t="n"/>
      <c r="D9823" s="1" t="n"/>
      <c r="E9823" s="1" t="n"/>
      <c r="F9823" s="1" t="n"/>
      <c r="G9823" s="1" t="n"/>
      <c r="H9823" s="1" t="n"/>
      <c r="I9823" s="1" t="n"/>
      <c r="J9823" s="1" t="n"/>
      <c r="K9823" s="1" t="n"/>
      <c r="L9823" s="1" t="n"/>
      <c r="M9823" s="1" t="n"/>
      <c r="N9823" s="1" t="n"/>
    </row>
    <row r="9824">
      <c r="A9824" t="inlineStr">
        <is>
          <t>ID_Wahl</t>
        </is>
      </c>
      <c r="B9824" t="inlineStr">
        <is>
          <t>Datum</t>
        </is>
      </c>
      <c r="C9824" t="inlineStr">
        <is>
          <t>Frage_ID</t>
        </is>
      </c>
      <c r="D9824" t="inlineStr">
        <is>
          <t>Frage_Text</t>
        </is>
      </c>
      <c r="E9824" t="inlineStr">
        <is>
          <t>Frage_Typ</t>
        </is>
      </c>
      <c r="F9824" t="inlineStr">
        <is>
          <t>Bereich_ID</t>
        </is>
      </c>
      <c r="G9824" t="inlineStr">
        <is>
          <t>Bereich</t>
        </is>
      </c>
      <c r="H9824" t="inlineStr">
        <is>
          <t>ID_gesamt</t>
        </is>
      </c>
      <c r="I9824" t="inlineStr">
        <is>
          <t>Sprache</t>
        </is>
      </c>
      <c r="J9824" t="inlineStr">
        <is>
          <t>Duplikat</t>
        </is>
      </c>
      <c r="K9824" t="inlineStr">
        <is>
          <t>Frage_Hash</t>
        </is>
      </c>
      <c r="L9824" t="inlineStr">
        <is>
          <t>Duplikat_Gruppe</t>
        </is>
      </c>
      <c r="M9824" t="inlineStr">
        <is>
          <t>Cluster_Duplikate</t>
        </is>
      </c>
      <c r="N9824" t="inlineStr">
        <is>
          <t>Cluster_Final</t>
        </is>
      </c>
    </row>
    <row r="9825">
      <c r="A9825" t="n">
        <v>156</v>
      </c>
      <c r="B9825" t="n">
        <v>2017</v>
      </c>
      <c r="C9825" t="n">
        <v>2251</v>
      </c>
      <c r="D9825" t="inlineStr">
        <is>
          <t>Das Bundesparlament hat die Energiestrategie 2050, welche nebst der Förderung der erneuerbaren Energien auch Massnahmen zur Erhöhung der Energieeffizienz vorsieht, 2016 beschlossen. Befürworten Sie die Energiestrategie 2050?</t>
        </is>
      </c>
      <c r="E9825" t="inlineStr">
        <is>
          <t>Standard-4</t>
        </is>
      </c>
      <c r="F9825" t="n">
        <v>13</v>
      </c>
      <c r="G9825" t="inlineStr">
        <is>
          <t>Umweltschutz &amp; Landwirtschaft</t>
        </is>
      </c>
      <c r="H9825" t="inlineStr">
        <is>
          <t>Q05370</t>
        </is>
      </c>
      <c r="I9825" t="inlineStr">
        <is>
          <t>de</t>
        </is>
      </c>
      <c r="J9825" t="b">
        <v>1</v>
      </c>
      <c r="K9825" t="inlineStr">
        <is>
          <t>6772423e730fe8641e46925254250dd3</t>
        </is>
      </c>
      <c r="L9825" t="inlineStr">
        <is>
          <t>6772423e730fe8641e46925254250dd3</t>
        </is>
      </c>
      <c r="M9825" t="n">
        <v>1003</v>
      </c>
      <c r="N9825" t="n">
        <v>1003</v>
      </c>
    </row>
    <row r="9826">
      <c r="A9826" t="n">
        <v>156</v>
      </c>
      <c r="B9826" t="n">
        <v>2017</v>
      </c>
      <c r="C9826" t="n">
        <v>2251</v>
      </c>
      <c r="D9826" t="inlineStr">
        <is>
          <t>Das Bundesparlament hat die Energiestrategie 2050, welche nebst der Förderung der erneuerbaren Energien auch Massnahmen zur Erhöhung der Energieeffizienz vorsieht, 2016 beschlossen. Befürworten Sie die Energiestrategie 2050?</t>
        </is>
      </c>
      <c r="E9826" t="inlineStr">
        <is>
          <t>Standard-4</t>
        </is>
      </c>
      <c r="F9826" t="n">
        <v>13</v>
      </c>
      <c r="G9826" t="inlineStr">
        <is>
          <t>Umweltschutz &amp; Landwirtschaft</t>
        </is>
      </c>
      <c r="H9826" t="inlineStr">
        <is>
          <t>Q08708</t>
        </is>
      </c>
      <c r="I9826" t="inlineStr">
        <is>
          <t>de</t>
        </is>
      </c>
      <c r="J9826" t="b">
        <v>1</v>
      </c>
      <c r="K9826" t="inlineStr">
        <is>
          <t>6772423e730fe8641e46925254250dd3</t>
        </is>
      </c>
      <c r="L9826" t="inlineStr">
        <is>
          <t>6772423e730fe8641e46925254250dd3</t>
        </is>
      </c>
      <c r="M9826" t="n">
        <v>1003</v>
      </c>
      <c r="N9826" t="n">
        <v>1003</v>
      </c>
    </row>
    <row r="9828">
      <c r="A9828" s="1">
        <f>== Cluster 1002 – 2 Fragen – alle Fragen identisch ===</f>
        <v/>
      </c>
      <c r="B9828" s="1" t="n"/>
      <c r="C9828" s="1" t="n"/>
      <c r="D9828" s="1" t="n"/>
      <c r="E9828" s="1" t="n"/>
      <c r="F9828" s="1" t="n"/>
      <c r="G9828" s="1" t="n"/>
      <c r="H9828" s="1" t="n"/>
      <c r="I9828" s="1" t="n"/>
      <c r="J9828" s="1" t="n"/>
      <c r="K9828" s="1" t="n"/>
      <c r="L9828" s="1" t="n"/>
      <c r="M9828" s="1" t="n"/>
      <c r="N9828" s="1" t="n"/>
    </row>
    <row r="9829">
      <c r="A9829" t="inlineStr">
        <is>
          <t>ID_Wahl</t>
        </is>
      </c>
      <c r="B9829" t="inlineStr">
        <is>
          <t>Datum</t>
        </is>
      </c>
      <c r="C9829" t="inlineStr">
        <is>
          <t>Frage_ID</t>
        </is>
      </c>
      <c r="D9829" t="inlineStr">
        <is>
          <t>Frage_Text</t>
        </is>
      </c>
      <c r="E9829" t="inlineStr">
        <is>
          <t>Frage_Typ</t>
        </is>
      </c>
      <c r="F9829" t="inlineStr">
        <is>
          <t>Bereich_ID</t>
        </is>
      </c>
      <c r="G9829" t="inlineStr">
        <is>
          <t>Bereich</t>
        </is>
      </c>
      <c r="H9829" t="inlineStr">
        <is>
          <t>ID_gesamt</t>
        </is>
      </c>
      <c r="I9829" t="inlineStr">
        <is>
          <t>Sprache</t>
        </is>
      </c>
      <c r="J9829" t="inlineStr">
        <is>
          <t>Duplikat</t>
        </is>
      </c>
      <c r="K9829" t="inlineStr">
        <is>
          <t>Frage_Hash</t>
        </is>
      </c>
      <c r="L9829" t="inlineStr">
        <is>
          <t>Duplikat_Gruppe</t>
        </is>
      </c>
      <c r="M9829" t="inlineStr">
        <is>
          <t>Cluster_Duplikate</t>
        </is>
      </c>
      <c r="N9829" t="inlineStr">
        <is>
          <t>Cluster_Final</t>
        </is>
      </c>
    </row>
    <row r="9830">
      <c r="A9830" t="n">
        <v>156</v>
      </c>
      <c r="B9830" t="n">
        <v>2017</v>
      </c>
      <c r="C9830" t="n">
        <v>2220</v>
      </c>
      <c r="D9830" t="inlineStr">
        <is>
          <t>Würden Sie es begrüssen, wenn die Kinderzulagen steuerbefreit wären?</t>
        </is>
      </c>
      <c r="E9830" t="inlineStr">
        <is>
          <t>Standard-4</t>
        </is>
      </c>
      <c r="F9830" t="n">
        <v>12</v>
      </c>
      <c r="G9830" t="inlineStr">
        <is>
          <t>Sozialstaat &amp; Familie</t>
        </is>
      </c>
      <c r="H9830" t="inlineStr">
        <is>
          <t>Q05368</t>
        </is>
      </c>
      <c r="I9830" t="inlineStr">
        <is>
          <t>de</t>
        </is>
      </c>
      <c r="J9830" t="b">
        <v>1</v>
      </c>
      <c r="K9830" t="inlineStr">
        <is>
          <t>41d30ab3d72c05b0769d20c100053e48</t>
        </is>
      </c>
      <c r="L9830" t="inlineStr">
        <is>
          <t>41d30ab3d72c05b0769d20c100053e48</t>
        </is>
      </c>
      <c r="M9830" t="n">
        <v>1002</v>
      </c>
      <c r="N9830" t="n">
        <v>1002</v>
      </c>
    </row>
    <row r="9831">
      <c r="A9831" t="n">
        <v>156</v>
      </c>
      <c r="B9831" t="n">
        <v>2017</v>
      </c>
      <c r="C9831" t="n">
        <v>2220</v>
      </c>
      <c r="D9831" t="inlineStr">
        <is>
          <t>Würden Sie es begrüssen, wenn die Kinderzulagen steuerbefreit wären?</t>
        </is>
      </c>
      <c r="E9831" t="inlineStr">
        <is>
          <t>Standard-4</t>
        </is>
      </c>
      <c r="F9831" t="n">
        <v>12</v>
      </c>
      <c r="G9831" t="inlineStr">
        <is>
          <t>Sozialstaat &amp; Familie</t>
        </is>
      </c>
      <c r="H9831" t="inlineStr">
        <is>
          <t>Q08706</t>
        </is>
      </c>
      <c r="I9831" t="inlineStr">
        <is>
          <t>de</t>
        </is>
      </c>
      <c r="J9831" t="b">
        <v>1</v>
      </c>
      <c r="K9831" t="inlineStr">
        <is>
          <t>41d30ab3d72c05b0769d20c100053e48</t>
        </is>
      </c>
      <c r="L9831" t="inlineStr">
        <is>
          <t>41d30ab3d72c05b0769d20c100053e48</t>
        </is>
      </c>
      <c r="M9831" t="n">
        <v>1002</v>
      </c>
      <c r="N9831" t="n">
        <v>1002</v>
      </c>
    </row>
    <row r="9833">
      <c r="A9833" s="1">
        <f>== Cluster 1001 – 2 Fragen – alle Fragen identisch ===</f>
        <v/>
      </c>
      <c r="B9833" s="1" t="n"/>
      <c r="C9833" s="1" t="n"/>
      <c r="D9833" s="1" t="n"/>
      <c r="E9833" s="1" t="n"/>
      <c r="F9833" s="1" t="n"/>
      <c r="G9833" s="1" t="n"/>
      <c r="H9833" s="1" t="n"/>
      <c r="I9833" s="1" t="n"/>
      <c r="J9833" s="1" t="n"/>
      <c r="K9833" s="1" t="n"/>
      <c r="L9833" s="1" t="n"/>
      <c r="M9833" s="1" t="n"/>
      <c r="N9833" s="1" t="n"/>
    </row>
    <row r="9834">
      <c r="A9834" t="inlineStr">
        <is>
          <t>ID_Wahl</t>
        </is>
      </c>
      <c r="B9834" t="inlineStr">
        <is>
          <t>Datum</t>
        </is>
      </c>
      <c r="C9834" t="inlineStr">
        <is>
          <t>Frage_ID</t>
        </is>
      </c>
      <c r="D9834" t="inlineStr">
        <is>
          <t>Frage_Text</t>
        </is>
      </c>
      <c r="E9834" t="inlineStr">
        <is>
          <t>Frage_Typ</t>
        </is>
      </c>
      <c r="F9834" t="inlineStr">
        <is>
          <t>Bereich_ID</t>
        </is>
      </c>
      <c r="G9834" t="inlineStr">
        <is>
          <t>Bereich</t>
        </is>
      </c>
      <c r="H9834" t="inlineStr">
        <is>
          <t>ID_gesamt</t>
        </is>
      </c>
      <c r="I9834" t="inlineStr">
        <is>
          <t>Sprache</t>
        </is>
      </c>
      <c r="J9834" t="inlineStr">
        <is>
          <t>Duplikat</t>
        </is>
      </c>
      <c r="K9834" t="inlineStr">
        <is>
          <t>Frage_Hash</t>
        </is>
      </c>
      <c r="L9834" t="inlineStr">
        <is>
          <t>Duplikat_Gruppe</t>
        </is>
      </c>
      <c r="M9834" t="inlineStr">
        <is>
          <t>Cluster_Duplikate</t>
        </is>
      </c>
      <c r="N9834" t="inlineStr">
        <is>
          <t>Cluster_Final</t>
        </is>
      </c>
    </row>
    <row r="9835">
      <c r="A9835" t="n">
        <v>156</v>
      </c>
      <c r="B9835" t="n">
        <v>2017</v>
      </c>
      <c r="C9835" t="n">
        <v>2222</v>
      </c>
      <c r="D9835" t="inlineStr">
        <is>
          <t>Soll der Kanton Wallis die Schaffung von familienergänzenden Betreuungsstrukturen (Tagesstätten, Tagesschulen, Mittagstische) verstärkt finanziell unterstützen?</t>
        </is>
      </c>
      <c r="E9835" t="inlineStr">
        <is>
          <t>Standard-4</t>
        </is>
      </c>
      <c r="F9835" t="n">
        <v>12</v>
      </c>
      <c r="G9835" t="inlineStr">
        <is>
          <t>Sozialstaat &amp; Familie</t>
        </is>
      </c>
      <c r="H9835" t="inlineStr">
        <is>
          <t>Q05366</t>
        </is>
      </c>
      <c r="I9835" t="inlineStr">
        <is>
          <t>de</t>
        </is>
      </c>
      <c r="J9835" t="b">
        <v>1</v>
      </c>
      <c r="K9835" t="inlineStr">
        <is>
          <t>8d77012c1f37a4af3b9683576451c87b</t>
        </is>
      </c>
      <c r="L9835" t="inlineStr">
        <is>
          <t>8d77012c1f37a4af3b9683576451c87b</t>
        </is>
      </c>
      <c r="M9835" t="n">
        <v>1001</v>
      </c>
      <c r="N9835" t="n">
        <v>1001</v>
      </c>
    </row>
    <row r="9836">
      <c r="A9836" t="n">
        <v>156</v>
      </c>
      <c r="B9836" t="n">
        <v>2017</v>
      </c>
      <c r="C9836" t="n">
        <v>2222</v>
      </c>
      <c r="D9836" t="inlineStr">
        <is>
          <t>Soll der Kanton Wallis die Schaffung von familienergänzenden Betreuungsstrukturen (Tagesstätten, Tagesschulen, Mittagstische) verstärkt finanziell unterstützen?</t>
        </is>
      </c>
      <c r="E9836" t="inlineStr">
        <is>
          <t>Standard-4</t>
        </is>
      </c>
      <c r="F9836" t="n">
        <v>12</v>
      </c>
      <c r="G9836" t="inlineStr">
        <is>
          <t>Sozialstaat &amp; Familie</t>
        </is>
      </c>
      <c r="H9836" t="inlineStr">
        <is>
          <t>Q08704</t>
        </is>
      </c>
      <c r="I9836" t="inlineStr">
        <is>
          <t>de</t>
        </is>
      </c>
      <c r="J9836" t="b">
        <v>1</v>
      </c>
      <c r="K9836" t="inlineStr">
        <is>
          <t>8d77012c1f37a4af3b9683576451c87b</t>
        </is>
      </c>
      <c r="L9836" t="inlineStr">
        <is>
          <t>8d77012c1f37a4af3b9683576451c87b</t>
        </is>
      </c>
      <c r="M9836" t="n">
        <v>1001</v>
      </c>
      <c r="N9836" t="n">
        <v>1001</v>
      </c>
    </row>
    <row r="9838">
      <c r="A9838" s="1">
        <f>== Cluster 1000 – 2 Fragen – alle Fragen identisch ===</f>
        <v/>
      </c>
      <c r="B9838" s="1" t="n"/>
      <c r="C9838" s="1" t="n"/>
      <c r="D9838" s="1" t="n"/>
      <c r="E9838" s="1" t="n"/>
      <c r="F9838" s="1" t="n"/>
      <c r="G9838" s="1" t="n"/>
      <c r="H9838" s="1" t="n"/>
      <c r="I9838" s="1" t="n"/>
      <c r="J9838" s="1" t="n"/>
      <c r="K9838" s="1" t="n"/>
      <c r="L9838" s="1" t="n"/>
      <c r="M9838" s="1" t="n"/>
      <c r="N9838" s="1" t="n"/>
    </row>
    <row r="9839">
      <c r="A9839" t="inlineStr">
        <is>
          <t>ID_Wahl</t>
        </is>
      </c>
      <c r="B9839" t="inlineStr">
        <is>
          <t>Datum</t>
        </is>
      </c>
      <c r="C9839" t="inlineStr">
        <is>
          <t>Frage_ID</t>
        </is>
      </c>
      <c r="D9839" t="inlineStr">
        <is>
          <t>Frage_Text</t>
        </is>
      </c>
      <c r="E9839" t="inlineStr">
        <is>
          <t>Frage_Typ</t>
        </is>
      </c>
      <c r="F9839" t="inlineStr">
        <is>
          <t>Bereich_ID</t>
        </is>
      </c>
      <c r="G9839" t="inlineStr">
        <is>
          <t>Bereich</t>
        </is>
      </c>
      <c r="H9839" t="inlineStr">
        <is>
          <t>ID_gesamt</t>
        </is>
      </c>
      <c r="I9839" t="inlineStr">
        <is>
          <t>Sprache</t>
        </is>
      </c>
      <c r="J9839" t="inlineStr">
        <is>
          <t>Duplikat</t>
        </is>
      </c>
      <c r="K9839" t="inlineStr">
        <is>
          <t>Frage_Hash</t>
        </is>
      </c>
      <c r="L9839" t="inlineStr">
        <is>
          <t>Duplikat_Gruppe</t>
        </is>
      </c>
      <c r="M9839" t="inlineStr">
        <is>
          <t>Cluster_Duplikate</t>
        </is>
      </c>
      <c r="N9839" t="inlineStr">
        <is>
          <t>Cluster_Final</t>
        </is>
      </c>
    </row>
    <row r="9840">
      <c r="A9840" t="n">
        <v>156</v>
      </c>
      <c r="B9840" t="n">
        <v>2017</v>
      </c>
      <c r="C9840" t="n">
        <v>2254</v>
      </c>
      <c r="D9840" t="inlineStr">
        <is>
          <t>Soll der Kanton Wallis Gemeindezusammenschlüsse finanziell stärker fördern?</t>
        </is>
      </c>
      <c r="E9840" t="inlineStr">
        <is>
          <t>Standard-4</t>
        </is>
      </c>
      <c r="F9840" t="n">
        <v>10</v>
      </c>
      <c r="G9840" t="inlineStr">
        <is>
          <t>Politisches System</t>
        </is>
      </c>
      <c r="H9840" t="inlineStr">
        <is>
          <t>Q05363</t>
        </is>
      </c>
      <c r="I9840" t="inlineStr">
        <is>
          <t>de</t>
        </is>
      </c>
      <c r="J9840" t="b">
        <v>1</v>
      </c>
      <c r="K9840" t="inlineStr">
        <is>
          <t>b0bf3ed38b25c29d2393b53cfd69b2cc</t>
        </is>
      </c>
      <c r="L9840" t="inlineStr">
        <is>
          <t>b0bf3ed38b25c29d2393b53cfd69b2cc</t>
        </is>
      </c>
      <c r="M9840" t="n">
        <v>1000</v>
      </c>
      <c r="N9840" t="n">
        <v>1000</v>
      </c>
    </row>
    <row r="9841">
      <c r="A9841" t="n">
        <v>156</v>
      </c>
      <c r="B9841" t="n">
        <v>2017</v>
      </c>
      <c r="C9841" t="n">
        <v>2254</v>
      </c>
      <c r="D9841" t="inlineStr">
        <is>
          <t>Soll der Kanton Wallis Gemeindezusammenschlüsse finanziell stärker fördern?</t>
        </is>
      </c>
      <c r="E9841" t="inlineStr">
        <is>
          <t>Standard-4</t>
        </is>
      </c>
      <c r="F9841" t="n">
        <v>10</v>
      </c>
      <c r="G9841" t="inlineStr">
        <is>
          <t>Politisches System</t>
        </is>
      </c>
      <c r="H9841" t="inlineStr">
        <is>
          <t>Q08701</t>
        </is>
      </c>
      <c r="I9841" t="inlineStr">
        <is>
          <t>de</t>
        </is>
      </c>
      <c r="J9841" t="b">
        <v>1</v>
      </c>
      <c r="K9841" t="inlineStr">
        <is>
          <t>b0bf3ed38b25c29d2393b53cfd69b2cc</t>
        </is>
      </c>
      <c r="L9841" t="inlineStr">
        <is>
          <t>b0bf3ed38b25c29d2393b53cfd69b2cc</t>
        </is>
      </c>
      <c r="M9841" t="n">
        <v>1000</v>
      </c>
      <c r="N9841" t="n">
        <v>1000</v>
      </c>
    </row>
    <row r="9843">
      <c r="A9843" s="1">
        <f>== Cluster 999 – 2 Fragen – alle Fragen identisch ===</f>
        <v/>
      </c>
      <c r="B9843" s="1" t="n"/>
      <c r="C9843" s="1" t="n"/>
      <c r="D9843" s="1" t="n"/>
      <c r="E9843" s="1" t="n"/>
      <c r="F9843" s="1" t="n"/>
      <c r="G9843" s="1" t="n"/>
      <c r="H9843" s="1" t="n"/>
      <c r="I9843" s="1" t="n"/>
      <c r="J9843" s="1" t="n"/>
      <c r="K9843" s="1" t="n"/>
      <c r="L9843" s="1" t="n"/>
      <c r="M9843" s="1" t="n"/>
      <c r="N9843" s="1" t="n"/>
    </row>
    <row r="9844">
      <c r="A9844" t="inlineStr">
        <is>
          <t>ID_Wahl</t>
        </is>
      </c>
      <c r="B9844" t="inlineStr">
        <is>
          <t>Datum</t>
        </is>
      </c>
      <c r="C9844" t="inlineStr">
        <is>
          <t>Frage_ID</t>
        </is>
      </c>
      <c r="D9844" t="inlineStr">
        <is>
          <t>Frage_Text</t>
        </is>
      </c>
      <c r="E9844" t="inlineStr">
        <is>
          <t>Frage_Typ</t>
        </is>
      </c>
      <c r="F9844" t="inlineStr">
        <is>
          <t>Bereich_ID</t>
        </is>
      </c>
      <c r="G9844" t="inlineStr">
        <is>
          <t>Bereich</t>
        </is>
      </c>
      <c r="H9844" t="inlineStr">
        <is>
          <t>ID_gesamt</t>
        </is>
      </c>
      <c r="I9844" t="inlineStr">
        <is>
          <t>Sprache</t>
        </is>
      </c>
      <c r="J9844" t="inlineStr">
        <is>
          <t>Duplikat</t>
        </is>
      </c>
      <c r="K9844" t="inlineStr">
        <is>
          <t>Frage_Hash</t>
        </is>
      </c>
      <c r="L9844" t="inlineStr">
        <is>
          <t>Duplikat_Gruppe</t>
        </is>
      </c>
      <c r="M9844" t="inlineStr">
        <is>
          <t>Cluster_Duplikate</t>
        </is>
      </c>
      <c r="N9844" t="inlineStr">
        <is>
          <t>Cluster_Final</t>
        </is>
      </c>
    </row>
    <row r="9845">
      <c r="A9845" t="n">
        <v>156</v>
      </c>
      <c r="B9845" t="n">
        <v>2017</v>
      </c>
      <c r="C9845" t="n">
        <v>2256</v>
      </c>
      <c r="D9845" t="inlineStr">
        <is>
          <t>Eine kantonale Volksinitiative verlangt die Totalrevision der Walliser Kantonsverfassung aus dem Jahre 1907. Befürworten Sie dieses Anliegen?</t>
        </is>
      </c>
      <c r="E9845" t="inlineStr">
        <is>
          <t>Standard-4</t>
        </is>
      </c>
      <c r="F9845" t="n">
        <v>10</v>
      </c>
      <c r="G9845" t="inlineStr">
        <is>
          <t>Politisches System</t>
        </is>
      </c>
      <c r="H9845" t="inlineStr">
        <is>
          <t>Q05362</t>
        </is>
      </c>
      <c r="I9845" t="inlineStr">
        <is>
          <t>de</t>
        </is>
      </c>
      <c r="J9845" t="b">
        <v>1</v>
      </c>
      <c r="K9845" t="inlineStr">
        <is>
          <t>5efbdc7a52c18c2b738dbacf9a866070</t>
        </is>
      </c>
      <c r="L9845" t="inlineStr">
        <is>
          <t>5efbdc7a52c18c2b738dbacf9a866070</t>
        </is>
      </c>
      <c r="M9845" t="n">
        <v>999</v>
      </c>
      <c r="N9845" t="n">
        <v>999</v>
      </c>
    </row>
    <row r="9846">
      <c r="A9846" t="n">
        <v>156</v>
      </c>
      <c r="B9846" t="n">
        <v>2017</v>
      </c>
      <c r="C9846" t="n">
        <v>2256</v>
      </c>
      <c r="D9846" t="inlineStr">
        <is>
          <t>Eine kantonale Volksinitiative verlangt die Totalrevision der Walliser Kantonsverfassung aus dem Jahre 1907. Befürworten Sie dieses Anliegen?</t>
        </is>
      </c>
      <c r="E9846" t="inlineStr">
        <is>
          <t>Standard-4</t>
        </is>
      </c>
      <c r="F9846" t="n">
        <v>10</v>
      </c>
      <c r="G9846" t="inlineStr">
        <is>
          <t>Politisches System</t>
        </is>
      </c>
      <c r="H9846" t="inlineStr">
        <is>
          <t>Q08700</t>
        </is>
      </c>
      <c r="I9846" t="inlineStr">
        <is>
          <t>de</t>
        </is>
      </c>
      <c r="J9846" t="b">
        <v>1</v>
      </c>
      <c r="K9846" t="inlineStr">
        <is>
          <t>5efbdc7a52c18c2b738dbacf9a866070</t>
        </is>
      </c>
      <c r="L9846" t="inlineStr">
        <is>
          <t>5efbdc7a52c18c2b738dbacf9a866070</t>
        </is>
      </c>
      <c r="M9846" t="n">
        <v>999</v>
      </c>
      <c r="N9846" t="n">
        <v>999</v>
      </c>
    </row>
    <row r="9848">
      <c r="A9848" s="1">
        <f>== Cluster 998 – 2 Fragen – alle Fragen identisch ===</f>
        <v/>
      </c>
      <c r="B9848" s="1" t="n"/>
      <c r="C9848" s="1" t="n"/>
      <c r="D9848" s="1" t="n"/>
      <c r="E9848" s="1" t="n"/>
      <c r="F9848" s="1" t="n"/>
      <c r="G9848" s="1" t="n"/>
      <c r="H9848" s="1" t="n"/>
      <c r="I9848" s="1" t="n"/>
      <c r="J9848" s="1" t="n"/>
      <c r="K9848" s="1" t="n"/>
      <c r="L9848" s="1" t="n"/>
      <c r="M9848" s="1" t="n"/>
      <c r="N9848" s="1" t="n"/>
    </row>
    <row r="9849">
      <c r="A9849" t="inlineStr">
        <is>
          <t>ID_Wahl</t>
        </is>
      </c>
      <c r="B9849" t="inlineStr">
        <is>
          <t>Datum</t>
        </is>
      </c>
      <c r="C9849" t="inlineStr">
        <is>
          <t>Frage_ID</t>
        </is>
      </c>
      <c r="D9849" t="inlineStr">
        <is>
          <t>Frage_Text</t>
        </is>
      </c>
      <c r="E9849" t="inlineStr">
        <is>
          <t>Frage_Typ</t>
        </is>
      </c>
      <c r="F9849" t="inlineStr">
        <is>
          <t>Bereich_ID</t>
        </is>
      </c>
      <c r="G9849" t="inlineStr">
        <is>
          <t>Bereich</t>
        </is>
      </c>
      <c r="H9849" t="inlineStr">
        <is>
          <t>ID_gesamt</t>
        </is>
      </c>
      <c r="I9849" t="inlineStr">
        <is>
          <t>Sprache</t>
        </is>
      </c>
      <c r="J9849" t="inlineStr">
        <is>
          <t>Duplikat</t>
        </is>
      </c>
      <c r="K9849" t="inlineStr">
        <is>
          <t>Frage_Hash</t>
        </is>
      </c>
      <c r="L9849" t="inlineStr">
        <is>
          <t>Duplikat_Gruppe</t>
        </is>
      </c>
      <c r="M9849" t="inlineStr">
        <is>
          <t>Cluster_Duplikate</t>
        </is>
      </c>
      <c r="N9849" t="inlineStr">
        <is>
          <t>Cluster_Final</t>
        </is>
      </c>
    </row>
    <row r="9850">
      <c r="A9850" t="n">
        <v>156</v>
      </c>
      <c r="B9850" t="n">
        <v>2017</v>
      </c>
      <c r="C9850" t="n">
        <v>2253</v>
      </c>
      <c r="D9850" t="inlineStr">
        <is>
          <t>Soll der Walliser Staatsrat von 5 auf 7 Mitglieder erhöht werden?</t>
        </is>
      </c>
      <c r="E9850" t="inlineStr">
        <is>
          <t>Standard-4</t>
        </is>
      </c>
      <c r="F9850" t="n">
        <v>10</v>
      </c>
      <c r="G9850" t="inlineStr">
        <is>
          <t>Politisches System</t>
        </is>
      </c>
      <c r="H9850" t="inlineStr">
        <is>
          <t>Q05361</t>
        </is>
      </c>
      <c r="I9850" t="inlineStr">
        <is>
          <t>de</t>
        </is>
      </c>
      <c r="J9850" t="b">
        <v>1</v>
      </c>
      <c r="K9850" t="inlineStr">
        <is>
          <t>b565f217dac2610a6dd34da09300521b</t>
        </is>
      </c>
      <c r="L9850" t="inlineStr">
        <is>
          <t>b565f217dac2610a6dd34da09300521b</t>
        </is>
      </c>
      <c r="M9850" t="n">
        <v>998</v>
      </c>
      <c r="N9850" t="n">
        <v>998</v>
      </c>
    </row>
    <row r="9851">
      <c r="A9851" t="n">
        <v>156</v>
      </c>
      <c r="B9851" t="n">
        <v>2017</v>
      </c>
      <c r="C9851" t="n">
        <v>2253</v>
      </c>
      <c r="D9851" t="inlineStr">
        <is>
          <t>Soll der Walliser Staatsrat von 5 auf 7 Mitglieder erhöht werden?</t>
        </is>
      </c>
      <c r="E9851" t="inlineStr">
        <is>
          <t>Standard-4</t>
        </is>
      </c>
      <c r="F9851" t="n">
        <v>10</v>
      </c>
      <c r="G9851" t="inlineStr">
        <is>
          <t>Politisches System</t>
        </is>
      </c>
      <c r="H9851" t="inlineStr">
        <is>
          <t>Q08699</t>
        </is>
      </c>
      <c r="I9851" t="inlineStr">
        <is>
          <t>de</t>
        </is>
      </c>
      <c r="J9851" t="b">
        <v>1</v>
      </c>
      <c r="K9851" t="inlineStr">
        <is>
          <t>b565f217dac2610a6dd34da09300521b</t>
        </is>
      </c>
      <c r="L9851" t="inlineStr">
        <is>
          <t>b565f217dac2610a6dd34da09300521b</t>
        </is>
      </c>
      <c r="M9851" t="n">
        <v>998</v>
      </c>
      <c r="N9851" t="n">
        <v>998</v>
      </c>
    </row>
    <row r="9853">
      <c r="A9853" s="1">
        <f>== Cluster 997 – 2 Fragen – alle Fragen identisch ===</f>
        <v/>
      </c>
      <c r="B9853" s="1" t="n"/>
      <c r="C9853" s="1" t="n"/>
      <c r="D9853" s="1" t="n"/>
      <c r="E9853" s="1" t="n"/>
      <c r="F9853" s="1" t="n"/>
      <c r="G9853" s="1" t="n"/>
      <c r="H9853" s="1" t="n"/>
      <c r="I9853" s="1" t="n"/>
      <c r="J9853" s="1" t="n"/>
      <c r="K9853" s="1" t="n"/>
      <c r="L9853" s="1" t="n"/>
      <c r="M9853" s="1" t="n"/>
      <c r="N9853" s="1" t="n"/>
    </row>
    <row r="9854">
      <c r="A9854" t="inlineStr">
        <is>
          <t>ID_Wahl</t>
        </is>
      </c>
      <c r="B9854" t="inlineStr">
        <is>
          <t>Datum</t>
        </is>
      </c>
      <c r="C9854" t="inlineStr">
        <is>
          <t>Frage_ID</t>
        </is>
      </c>
      <c r="D9854" t="inlineStr">
        <is>
          <t>Frage_Text</t>
        </is>
      </c>
      <c r="E9854" t="inlineStr">
        <is>
          <t>Frage_Typ</t>
        </is>
      </c>
      <c r="F9854" t="inlineStr">
        <is>
          <t>Bereich_ID</t>
        </is>
      </c>
      <c r="G9854" t="inlineStr">
        <is>
          <t>Bereich</t>
        </is>
      </c>
      <c r="H9854" t="inlineStr">
        <is>
          <t>ID_gesamt</t>
        </is>
      </c>
      <c r="I9854" t="inlineStr">
        <is>
          <t>Sprache</t>
        </is>
      </c>
      <c r="J9854" t="inlineStr">
        <is>
          <t>Duplikat</t>
        </is>
      </c>
      <c r="K9854" t="inlineStr">
        <is>
          <t>Frage_Hash</t>
        </is>
      </c>
      <c r="L9854" t="inlineStr">
        <is>
          <t>Duplikat_Gruppe</t>
        </is>
      </c>
      <c r="M9854" t="inlineStr">
        <is>
          <t>Cluster_Duplikate</t>
        </is>
      </c>
      <c r="N9854" t="inlineStr">
        <is>
          <t>Cluster_Final</t>
        </is>
      </c>
    </row>
    <row r="9855">
      <c r="A9855" t="n">
        <v>156</v>
      </c>
      <c r="B9855" t="n">
        <v>2017</v>
      </c>
      <c r="C9855" t="n">
        <v>2230</v>
      </c>
      <c r="D9855" t="inlineStr">
        <is>
          <t>Soll sich der Kanton Wallis beim Bund für eine Verschärfung der Asylpraxis einsetzen?</t>
        </is>
      </c>
      <c r="E9855" t="inlineStr">
        <is>
          <t>Standard-4</t>
        </is>
      </c>
      <c r="F9855" t="n">
        <v>9</v>
      </c>
      <c r="G9855" t="inlineStr">
        <is>
          <t>Migration &amp; Integration</t>
        </is>
      </c>
      <c r="H9855" t="inlineStr">
        <is>
          <t>Q05359</t>
        </is>
      </c>
      <c r="I9855" t="inlineStr">
        <is>
          <t>de</t>
        </is>
      </c>
      <c r="J9855" t="b">
        <v>1</v>
      </c>
      <c r="K9855" t="inlineStr">
        <is>
          <t>2e72d654a815200536bc36c6556244d3</t>
        </is>
      </c>
      <c r="L9855" t="inlineStr">
        <is>
          <t>2e72d654a815200536bc36c6556244d3</t>
        </is>
      </c>
      <c r="M9855" t="n">
        <v>997</v>
      </c>
      <c r="N9855" t="n">
        <v>997</v>
      </c>
    </row>
    <row r="9856">
      <c r="A9856" t="n">
        <v>156</v>
      </c>
      <c r="B9856" t="n">
        <v>2017</v>
      </c>
      <c r="C9856" t="n">
        <v>2230</v>
      </c>
      <c r="D9856" t="inlineStr">
        <is>
          <t>Soll sich der Kanton Wallis beim Bund für eine Verschärfung der Asylpraxis einsetzen?</t>
        </is>
      </c>
      <c r="E9856" t="inlineStr">
        <is>
          <t>Standard-4</t>
        </is>
      </c>
      <c r="F9856" t="n">
        <v>9</v>
      </c>
      <c r="G9856" t="inlineStr">
        <is>
          <t>Migration &amp; Integration</t>
        </is>
      </c>
      <c r="H9856" t="inlineStr">
        <is>
          <t>Q08697</t>
        </is>
      </c>
      <c r="I9856" t="inlineStr">
        <is>
          <t>de</t>
        </is>
      </c>
      <c r="J9856" t="b">
        <v>1</v>
      </c>
      <c r="K9856" t="inlineStr">
        <is>
          <t>2e72d654a815200536bc36c6556244d3</t>
        </is>
      </c>
      <c r="L9856" t="inlineStr">
        <is>
          <t>2e72d654a815200536bc36c6556244d3</t>
        </is>
      </c>
      <c r="M9856" t="n">
        <v>997</v>
      </c>
      <c r="N9856" t="n">
        <v>997</v>
      </c>
    </row>
    <row r="9858">
      <c r="A9858" s="1">
        <f>== Cluster 996 – 2 Fragen – alle Fragen identisch ===</f>
        <v/>
      </c>
      <c r="B9858" s="1" t="n"/>
      <c r="C9858" s="1" t="n"/>
      <c r="D9858" s="1" t="n"/>
      <c r="E9858" s="1" t="n"/>
      <c r="F9858" s="1" t="n"/>
      <c r="G9858" s="1" t="n"/>
      <c r="H9858" s="1" t="n"/>
      <c r="I9858" s="1" t="n"/>
      <c r="J9858" s="1" t="n"/>
      <c r="K9858" s="1" t="n"/>
      <c r="L9858" s="1" t="n"/>
      <c r="M9858" s="1" t="n"/>
      <c r="N9858" s="1" t="n"/>
    </row>
    <row r="9859">
      <c r="A9859" t="inlineStr">
        <is>
          <t>ID_Wahl</t>
        </is>
      </c>
      <c r="B9859" t="inlineStr">
        <is>
          <t>Datum</t>
        </is>
      </c>
      <c r="C9859" t="inlineStr">
        <is>
          <t>Frage_ID</t>
        </is>
      </c>
      <c r="D9859" t="inlineStr">
        <is>
          <t>Frage_Text</t>
        </is>
      </c>
      <c r="E9859" t="inlineStr">
        <is>
          <t>Frage_Typ</t>
        </is>
      </c>
      <c r="F9859" t="inlineStr">
        <is>
          <t>Bereich_ID</t>
        </is>
      </c>
      <c r="G9859" t="inlineStr">
        <is>
          <t>Bereich</t>
        </is>
      </c>
      <c r="H9859" t="inlineStr">
        <is>
          <t>ID_gesamt</t>
        </is>
      </c>
      <c r="I9859" t="inlineStr">
        <is>
          <t>Sprache</t>
        </is>
      </c>
      <c r="J9859" t="inlineStr">
        <is>
          <t>Duplikat</t>
        </is>
      </c>
      <c r="K9859" t="inlineStr">
        <is>
          <t>Frage_Hash</t>
        </is>
      </c>
      <c r="L9859" t="inlineStr">
        <is>
          <t>Duplikat_Gruppe</t>
        </is>
      </c>
      <c r="M9859" t="inlineStr">
        <is>
          <t>Cluster_Duplikate</t>
        </is>
      </c>
      <c r="N9859" t="inlineStr">
        <is>
          <t>Cluster_Final</t>
        </is>
      </c>
    </row>
    <row r="9860">
      <c r="A9860" t="n">
        <v>156</v>
      </c>
      <c r="B9860" t="n">
        <v>2017</v>
      </c>
      <c r="C9860" t="n">
        <v>2226</v>
      </c>
      <c r="D9860" t="inlineStr">
        <is>
          <t>In den Westschweizer Kantonen (ausser dem Wallis) besteht das Ausländerstimm- und Wahlrecht auf Gemeindeebene. Würden Sie dessen Einführung auch im Kanton Wallis begrüssen?</t>
        </is>
      </c>
      <c r="E9860" t="inlineStr">
        <is>
          <t>Standard-4</t>
        </is>
      </c>
      <c r="F9860" t="n">
        <v>9</v>
      </c>
      <c r="G9860" t="inlineStr">
        <is>
          <t>Migration &amp; Integration</t>
        </is>
      </c>
      <c r="H9860" t="inlineStr">
        <is>
          <t>Q05355</t>
        </is>
      </c>
      <c r="I9860" t="inlineStr">
        <is>
          <t>de</t>
        </is>
      </c>
      <c r="J9860" t="b">
        <v>1</v>
      </c>
      <c r="K9860" t="inlineStr">
        <is>
          <t>bceb5ff5f5c6b749862c1584eb166557</t>
        </is>
      </c>
      <c r="L9860" t="inlineStr">
        <is>
          <t>bceb5ff5f5c6b749862c1584eb166557</t>
        </is>
      </c>
      <c r="M9860" t="n">
        <v>996</v>
      </c>
      <c r="N9860" t="n">
        <v>996</v>
      </c>
    </row>
    <row r="9861">
      <c r="A9861" t="n">
        <v>156</v>
      </c>
      <c r="B9861" t="n">
        <v>2017</v>
      </c>
      <c r="C9861" t="n">
        <v>2226</v>
      </c>
      <c r="D9861" t="inlineStr">
        <is>
          <t>In den Westschweizer Kantonen (ausser dem Wallis) besteht das Ausländerstimm- und Wahlrecht auf Gemeindeebene. Würden Sie dessen Einführung auch im Kanton Wallis begrüssen?</t>
        </is>
      </c>
      <c r="E9861" t="inlineStr">
        <is>
          <t>Standard-4</t>
        </is>
      </c>
      <c r="F9861" t="n">
        <v>9</v>
      </c>
      <c r="G9861" t="inlineStr">
        <is>
          <t>Migration &amp; Integration</t>
        </is>
      </c>
      <c r="H9861" t="inlineStr">
        <is>
          <t>Q08693</t>
        </is>
      </c>
      <c r="I9861" t="inlineStr">
        <is>
          <t>de</t>
        </is>
      </c>
      <c r="J9861" t="b">
        <v>1</v>
      </c>
      <c r="K9861" t="inlineStr">
        <is>
          <t>bceb5ff5f5c6b749862c1584eb166557</t>
        </is>
      </c>
      <c r="L9861" t="inlineStr">
        <is>
          <t>bceb5ff5f5c6b749862c1584eb166557</t>
        </is>
      </c>
      <c r="M9861" t="n">
        <v>996</v>
      </c>
      <c r="N9861" t="n">
        <v>996</v>
      </c>
    </row>
    <row r="9863">
      <c r="A9863" s="1">
        <f>== Cluster 995 – 2 Fragen – alle Fragen identisch ===</f>
        <v/>
      </c>
      <c r="B9863" s="1" t="n"/>
      <c r="C9863" s="1" t="n"/>
      <c r="D9863" s="1" t="n"/>
      <c r="E9863" s="1" t="n"/>
      <c r="F9863" s="1" t="n"/>
      <c r="G9863" s="1" t="n"/>
      <c r="H9863" s="1" t="n"/>
      <c r="I9863" s="1" t="n"/>
      <c r="J9863" s="1" t="n"/>
      <c r="K9863" s="1" t="n"/>
      <c r="L9863" s="1" t="n"/>
      <c r="M9863" s="1" t="n"/>
      <c r="N9863" s="1" t="n"/>
    </row>
    <row r="9864">
      <c r="A9864" t="inlineStr">
        <is>
          <t>ID_Wahl</t>
        </is>
      </c>
      <c r="B9864" t="inlineStr">
        <is>
          <t>Datum</t>
        </is>
      </c>
      <c r="C9864" t="inlineStr">
        <is>
          <t>Frage_ID</t>
        </is>
      </c>
      <c r="D9864" t="inlineStr">
        <is>
          <t>Frage_Text</t>
        </is>
      </c>
      <c r="E9864" t="inlineStr">
        <is>
          <t>Frage_Typ</t>
        </is>
      </c>
      <c r="F9864" t="inlineStr">
        <is>
          <t>Bereich_ID</t>
        </is>
      </c>
      <c r="G9864" t="inlineStr">
        <is>
          <t>Bereich</t>
        </is>
      </c>
      <c r="H9864" t="inlineStr">
        <is>
          <t>ID_gesamt</t>
        </is>
      </c>
      <c r="I9864" t="inlineStr">
        <is>
          <t>Sprache</t>
        </is>
      </c>
      <c r="J9864" t="inlineStr">
        <is>
          <t>Duplikat</t>
        </is>
      </c>
      <c r="K9864" t="inlineStr">
        <is>
          <t>Frage_Hash</t>
        </is>
      </c>
      <c r="L9864" t="inlineStr">
        <is>
          <t>Duplikat_Gruppe</t>
        </is>
      </c>
      <c r="M9864" t="inlineStr">
        <is>
          <t>Cluster_Duplikate</t>
        </is>
      </c>
      <c r="N9864" t="inlineStr">
        <is>
          <t>Cluster_Final</t>
        </is>
      </c>
    </row>
    <row r="9865">
      <c r="A9865" t="n">
        <v>156</v>
      </c>
      <c r="B9865" t="n">
        <v>2017</v>
      </c>
      <c r="C9865" t="n">
        <v>2228</v>
      </c>
      <c r="D9865" t="inlineStr">
        <is>
          <t>Soll sich der Kanton Wallis stärker - auch finanziell - für die Integration der Ausländerinnen und Ausländer einsetzen?</t>
        </is>
      </c>
      <c r="E9865" t="inlineStr">
        <is>
          <t>Standard-4</t>
        </is>
      </c>
      <c r="F9865" t="n">
        <v>9</v>
      </c>
      <c r="G9865" t="inlineStr">
        <is>
          <t>Migration &amp; Integration</t>
        </is>
      </c>
      <c r="H9865" t="inlineStr">
        <is>
          <t>Q05354</t>
        </is>
      </c>
      <c r="I9865" t="inlineStr">
        <is>
          <t>de</t>
        </is>
      </c>
      <c r="J9865" t="b">
        <v>1</v>
      </c>
      <c r="K9865" t="inlineStr">
        <is>
          <t>0a1d0a7e5387a8fb5269f94a30f3afd4</t>
        </is>
      </c>
      <c r="L9865" t="inlineStr">
        <is>
          <t>0a1d0a7e5387a8fb5269f94a30f3afd4</t>
        </is>
      </c>
      <c r="M9865" t="n">
        <v>995</v>
      </c>
      <c r="N9865" t="n">
        <v>995</v>
      </c>
    </row>
    <row r="9866">
      <c r="A9866" t="n">
        <v>156</v>
      </c>
      <c r="B9866" t="n">
        <v>2017</v>
      </c>
      <c r="C9866" t="n">
        <v>2228</v>
      </c>
      <c r="D9866" t="inlineStr">
        <is>
          <t>Soll sich der Kanton Wallis stärker - auch finanziell - für die Integration der Ausländerinnen und Ausländer einsetzen?</t>
        </is>
      </c>
      <c r="E9866" t="inlineStr">
        <is>
          <t>Standard-4</t>
        </is>
      </c>
      <c r="F9866" t="n">
        <v>9</v>
      </c>
      <c r="G9866" t="inlineStr">
        <is>
          <t>Migration &amp; Integration</t>
        </is>
      </c>
      <c r="H9866" t="inlineStr">
        <is>
          <t>Q08692</t>
        </is>
      </c>
      <c r="I9866" t="inlineStr">
        <is>
          <t>de</t>
        </is>
      </c>
      <c r="J9866" t="b">
        <v>1</v>
      </c>
      <c r="K9866" t="inlineStr">
        <is>
          <t>0a1d0a7e5387a8fb5269f94a30f3afd4</t>
        </is>
      </c>
      <c r="L9866" t="inlineStr">
        <is>
          <t>0a1d0a7e5387a8fb5269f94a30f3afd4</t>
        </is>
      </c>
      <c r="M9866" t="n">
        <v>995</v>
      </c>
      <c r="N9866" t="n">
        <v>995</v>
      </c>
    </row>
    <row r="9868">
      <c r="A9868" s="1">
        <f>== Cluster 994 – 2 Fragen – alle Fragen identisch ===</f>
        <v/>
      </c>
      <c r="B9868" s="1" t="n"/>
      <c r="C9868" s="1" t="n"/>
      <c r="D9868" s="1" t="n"/>
      <c r="E9868" s="1" t="n"/>
      <c r="F9868" s="1" t="n"/>
      <c r="G9868" s="1" t="n"/>
      <c r="H9868" s="1" t="n"/>
      <c r="I9868" s="1" t="n"/>
      <c r="J9868" s="1" t="n"/>
      <c r="K9868" s="1" t="n"/>
      <c r="L9868" s="1" t="n"/>
      <c r="M9868" s="1" t="n"/>
      <c r="N9868" s="1" t="n"/>
    </row>
    <row r="9869">
      <c r="A9869" t="inlineStr">
        <is>
          <t>ID_Wahl</t>
        </is>
      </c>
      <c r="B9869" t="inlineStr">
        <is>
          <t>Datum</t>
        </is>
      </c>
      <c r="C9869" t="inlineStr">
        <is>
          <t>Frage_ID</t>
        </is>
      </c>
      <c r="D9869" t="inlineStr">
        <is>
          <t>Frage_Text</t>
        </is>
      </c>
      <c r="E9869" t="inlineStr">
        <is>
          <t>Frage_Typ</t>
        </is>
      </c>
      <c r="F9869" t="inlineStr">
        <is>
          <t>Bereich_ID</t>
        </is>
      </c>
      <c r="G9869" t="inlineStr">
        <is>
          <t>Bereich</t>
        </is>
      </c>
      <c r="H9869" t="inlineStr">
        <is>
          <t>ID_gesamt</t>
        </is>
      </c>
      <c r="I9869" t="inlineStr">
        <is>
          <t>Sprache</t>
        </is>
      </c>
      <c r="J9869" t="inlineStr">
        <is>
          <t>Duplikat</t>
        </is>
      </c>
      <c r="K9869" t="inlineStr">
        <is>
          <t>Frage_Hash</t>
        </is>
      </c>
      <c r="L9869" t="inlineStr">
        <is>
          <t>Duplikat_Gruppe</t>
        </is>
      </c>
      <c r="M9869" t="inlineStr">
        <is>
          <t>Cluster_Duplikate</t>
        </is>
      </c>
      <c r="N9869" t="inlineStr">
        <is>
          <t>Cluster_Final</t>
        </is>
      </c>
    </row>
    <row r="9870">
      <c r="A9870" t="n">
        <v>156</v>
      </c>
      <c r="B9870" t="n">
        <v>2017</v>
      </c>
      <c r="C9870" t="n">
        <v>2234</v>
      </c>
      <c r="D9870" t="inlineStr">
        <is>
          <t>Befürworten Sie die Kandidatur des Kanton Wallis zusammen mit den anderen Westschweizer Kantonen für die Olympischen Winterspiele 2026?</t>
        </is>
      </c>
      <c r="E9870" t="inlineStr">
        <is>
          <t>Standard-4</t>
        </is>
      </c>
      <c r="F9870" t="n">
        <v>8</v>
      </c>
      <c r="G9870" t="inlineStr">
        <is>
          <t>Kultur, Sport &amp; Medien</t>
        </is>
      </c>
      <c r="H9870" t="inlineStr">
        <is>
          <t>Q05351</t>
        </is>
      </c>
      <c r="I9870" t="inlineStr">
        <is>
          <t>de</t>
        </is>
      </c>
      <c r="J9870" t="b">
        <v>1</v>
      </c>
      <c r="K9870" t="inlineStr">
        <is>
          <t>cebc608e161a16ad9b95165901ecff02</t>
        </is>
      </c>
      <c r="L9870" t="inlineStr">
        <is>
          <t>cebc608e161a16ad9b95165901ecff02</t>
        </is>
      </c>
      <c r="M9870" t="n">
        <v>994</v>
      </c>
      <c r="N9870" t="n">
        <v>994</v>
      </c>
    </row>
    <row r="9871">
      <c r="A9871" t="n">
        <v>156</v>
      </c>
      <c r="B9871" t="n">
        <v>2017</v>
      </c>
      <c r="C9871" t="n">
        <v>2234</v>
      </c>
      <c r="D9871" t="inlineStr">
        <is>
          <t>Befürworten Sie die Kandidatur des Kanton Wallis zusammen mit den anderen Westschweizer Kantonen für die Olympischen Winterspiele 2026?</t>
        </is>
      </c>
      <c r="E9871" t="inlineStr">
        <is>
          <t>Standard-4</t>
        </is>
      </c>
      <c r="F9871" t="n">
        <v>8</v>
      </c>
      <c r="G9871" t="inlineStr">
        <is>
          <t>Kultur, Sport &amp; Medien</t>
        </is>
      </c>
      <c r="H9871" t="inlineStr">
        <is>
          <t>Q08689</t>
        </is>
      </c>
      <c r="I9871" t="inlineStr">
        <is>
          <t>de</t>
        </is>
      </c>
      <c r="J9871" t="b">
        <v>1</v>
      </c>
      <c r="K9871" t="inlineStr">
        <is>
          <t>cebc608e161a16ad9b95165901ecff02</t>
        </is>
      </c>
      <c r="L9871" t="inlineStr">
        <is>
          <t>cebc608e161a16ad9b95165901ecff02</t>
        </is>
      </c>
      <c r="M9871" t="n">
        <v>994</v>
      </c>
      <c r="N9871" t="n">
        <v>994</v>
      </c>
    </row>
    <row r="9873">
      <c r="A9873" s="1">
        <f>== Cluster 993 – 2 Fragen – alle Fragen identisch ===</f>
        <v/>
      </c>
      <c r="B9873" s="1" t="n"/>
      <c r="C9873" s="1" t="n"/>
      <c r="D9873" s="1" t="n"/>
      <c r="E9873" s="1" t="n"/>
      <c r="F9873" s="1" t="n"/>
      <c r="G9873" s="1" t="n"/>
      <c r="H9873" s="1" t="n"/>
      <c r="I9873" s="1" t="n"/>
      <c r="J9873" s="1" t="n"/>
      <c r="K9873" s="1" t="n"/>
      <c r="L9873" s="1" t="n"/>
      <c r="M9873" s="1" t="n"/>
      <c r="N9873" s="1" t="n"/>
    </row>
    <row r="9874">
      <c r="A9874" t="inlineStr">
        <is>
          <t>ID_Wahl</t>
        </is>
      </c>
      <c r="B9874" t="inlineStr">
        <is>
          <t>Datum</t>
        </is>
      </c>
      <c r="C9874" t="inlineStr">
        <is>
          <t>Frage_ID</t>
        </is>
      </c>
      <c r="D9874" t="inlineStr">
        <is>
          <t>Frage_Text</t>
        </is>
      </c>
      <c r="E9874" t="inlineStr">
        <is>
          <t>Frage_Typ</t>
        </is>
      </c>
      <c r="F9874" t="inlineStr">
        <is>
          <t>Bereich_ID</t>
        </is>
      </c>
      <c r="G9874" t="inlineStr">
        <is>
          <t>Bereich</t>
        </is>
      </c>
      <c r="H9874" t="inlineStr">
        <is>
          <t>ID_gesamt</t>
        </is>
      </c>
      <c r="I9874" t="inlineStr">
        <is>
          <t>Sprache</t>
        </is>
      </c>
      <c r="J9874" t="inlineStr">
        <is>
          <t>Duplikat</t>
        </is>
      </c>
      <c r="K9874" t="inlineStr">
        <is>
          <t>Frage_Hash</t>
        </is>
      </c>
      <c r="L9874" t="inlineStr">
        <is>
          <t>Duplikat_Gruppe</t>
        </is>
      </c>
      <c r="M9874" t="inlineStr">
        <is>
          <t>Cluster_Duplikate</t>
        </is>
      </c>
      <c r="N9874" t="inlineStr">
        <is>
          <t>Cluster_Final</t>
        </is>
      </c>
    </row>
    <row r="9875">
      <c r="A9875" t="n">
        <v>156</v>
      </c>
      <c r="B9875" t="n">
        <v>2017</v>
      </c>
      <c r="C9875" t="n">
        <v>2233</v>
      </c>
      <c r="D9875" t="inlineStr">
        <is>
          <t>Der Kanton Genf hat die öffentlich-rechtliche Anerkennung von Religionsgemeinschaften abgeschafft. Sollte der Kanton Wallis auch auf eine solche Anerkennung von Religionsgemeinschaften verzichten?</t>
        </is>
      </c>
      <c r="E9875" t="inlineStr">
        <is>
          <t>Standard-4</t>
        </is>
      </c>
      <c r="F9875" t="n">
        <v>8</v>
      </c>
      <c r="G9875" t="inlineStr">
        <is>
          <t>Kultur, Sport &amp; Medien</t>
        </is>
      </c>
      <c r="H9875" t="inlineStr">
        <is>
          <t>Q05349</t>
        </is>
      </c>
      <c r="I9875" t="inlineStr">
        <is>
          <t>de</t>
        </is>
      </c>
      <c r="J9875" t="b">
        <v>1</v>
      </c>
      <c r="K9875" t="inlineStr">
        <is>
          <t>5928dca513dd0473aa5b2124e3447be6</t>
        </is>
      </c>
      <c r="L9875" t="inlineStr">
        <is>
          <t>5928dca513dd0473aa5b2124e3447be6</t>
        </is>
      </c>
      <c r="M9875" t="n">
        <v>993</v>
      </c>
      <c r="N9875" t="n">
        <v>993</v>
      </c>
    </row>
    <row r="9876">
      <c r="A9876" t="n">
        <v>156</v>
      </c>
      <c r="B9876" t="n">
        <v>2017</v>
      </c>
      <c r="C9876" t="n">
        <v>2233</v>
      </c>
      <c r="D9876" t="inlineStr">
        <is>
          <t>Der Kanton Genf hat die öffentlich-rechtliche Anerkennung von Religionsgemeinschaften abgeschafft. Sollte der Kanton Wallis auch auf eine solche Anerkennung von Religionsgemeinschaften verzichten?</t>
        </is>
      </c>
      <c r="E9876" t="inlineStr">
        <is>
          <t>Standard-4</t>
        </is>
      </c>
      <c r="F9876" t="n">
        <v>8</v>
      </c>
      <c r="G9876" t="inlineStr">
        <is>
          <t>Kultur, Sport &amp; Medien</t>
        </is>
      </c>
      <c r="H9876" t="inlineStr">
        <is>
          <t>Q08687</t>
        </is>
      </c>
      <c r="I9876" t="inlineStr">
        <is>
          <t>de</t>
        </is>
      </c>
      <c r="J9876" t="b">
        <v>1</v>
      </c>
      <c r="K9876" t="inlineStr">
        <is>
          <t>5928dca513dd0473aa5b2124e3447be6</t>
        </is>
      </c>
      <c r="L9876" t="inlineStr">
        <is>
          <t>5928dca513dd0473aa5b2124e3447be6</t>
        </is>
      </c>
      <c r="M9876" t="n">
        <v>993</v>
      </c>
      <c r="N9876" t="n">
        <v>993</v>
      </c>
    </row>
    <row r="9878">
      <c r="A9878" s="1">
        <f>== Cluster 992 – 2 Fragen – alle Fragen identisch ===</f>
        <v/>
      </c>
      <c r="B9878" s="1" t="n"/>
      <c r="C9878" s="1" t="n"/>
      <c r="D9878" s="1" t="n"/>
      <c r="E9878" s="1" t="n"/>
      <c r="F9878" s="1" t="n"/>
      <c r="G9878" s="1" t="n"/>
      <c r="H9878" s="1" t="n"/>
      <c r="I9878" s="1" t="n"/>
      <c r="J9878" s="1" t="n"/>
      <c r="K9878" s="1" t="n"/>
      <c r="L9878" s="1" t="n"/>
      <c r="M9878" s="1" t="n"/>
      <c r="N9878" s="1" t="n"/>
    </row>
    <row r="9879">
      <c r="A9879" t="inlineStr">
        <is>
          <t>ID_Wahl</t>
        </is>
      </c>
      <c r="B9879" t="inlineStr">
        <is>
          <t>Datum</t>
        </is>
      </c>
      <c r="C9879" t="inlineStr">
        <is>
          <t>Frage_ID</t>
        </is>
      </c>
      <c r="D9879" t="inlineStr">
        <is>
          <t>Frage_Text</t>
        </is>
      </c>
      <c r="E9879" t="inlineStr">
        <is>
          <t>Frage_Typ</t>
        </is>
      </c>
      <c r="F9879" t="inlineStr">
        <is>
          <t>Bereich_ID</t>
        </is>
      </c>
      <c r="G9879" t="inlineStr">
        <is>
          <t>Bereich</t>
        </is>
      </c>
      <c r="H9879" t="inlineStr">
        <is>
          <t>ID_gesamt</t>
        </is>
      </c>
      <c r="I9879" t="inlineStr">
        <is>
          <t>Sprache</t>
        </is>
      </c>
      <c r="J9879" t="inlineStr">
        <is>
          <t>Duplikat</t>
        </is>
      </c>
      <c r="K9879" t="inlineStr">
        <is>
          <t>Frage_Hash</t>
        </is>
      </c>
      <c r="L9879" t="inlineStr">
        <is>
          <t>Duplikat_Gruppe</t>
        </is>
      </c>
      <c r="M9879" t="inlineStr">
        <is>
          <t>Cluster_Duplikate</t>
        </is>
      </c>
      <c r="N9879" t="inlineStr">
        <is>
          <t>Cluster_Final</t>
        </is>
      </c>
    </row>
    <row r="9880">
      <c r="A9880" t="n">
        <v>156</v>
      </c>
      <c r="B9880" t="n">
        <v>2017</v>
      </c>
      <c r="C9880" t="n">
        <v>2260</v>
      </c>
      <c r="D9880" t="inlineStr">
        <is>
          <t>Braucht es zur Wahrung der öffentlichen Sicherheit im Kanton Wallis eine stärkere sichtbare Präsenz der Polizei?</t>
        </is>
      </c>
      <c r="E9880" t="inlineStr">
        <is>
          <t>Standard-4</t>
        </is>
      </c>
      <c r="F9880" t="n">
        <v>7</v>
      </c>
      <c r="G9880" t="inlineStr">
        <is>
          <t>Justiz, Armee &amp; Polizei</t>
        </is>
      </c>
      <c r="H9880" t="inlineStr">
        <is>
          <t>Q05347</t>
        </is>
      </c>
      <c r="I9880" t="inlineStr">
        <is>
          <t>de</t>
        </is>
      </c>
      <c r="J9880" t="b">
        <v>1</v>
      </c>
      <c r="K9880" t="inlineStr">
        <is>
          <t>c5f63eccef6e2b94780d2c0c27531542</t>
        </is>
      </c>
      <c r="L9880" t="inlineStr">
        <is>
          <t>c5f63eccef6e2b94780d2c0c27531542</t>
        </is>
      </c>
      <c r="M9880" t="n">
        <v>992</v>
      </c>
      <c r="N9880" t="n">
        <v>992</v>
      </c>
    </row>
    <row r="9881">
      <c r="A9881" t="n">
        <v>156</v>
      </c>
      <c r="B9881" t="n">
        <v>2017</v>
      </c>
      <c r="C9881" t="n">
        <v>2260</v>
      </c>
      <c r="D9881" t="inlineStr">
        <is>
          <t>Braucht es zur Wahrung der öffentlichen Sicherheit im Kanton Wallis eine stärkere sichtbare Präsenz der Polizei?</t>
        </is>
      </c>
      <c r="E9881" t="inlineStr">
        <is>
          <t>Standard-4</t>
        </is>
      </c>
      <c r="F9881" t="n">
        <v>7</v>
      </c>
      <c r="G9881" t="inlineStr">
        <is>
          <t>Justiz, Armee &amp; Polizei</t>
        </is>
      </c>
      <c r="H9881" t="inlineStr">
        <is>
          <t>Q08685</t>
        </is>
      </c>
      <c r="I9881" t="inlineStr">
        <is>
          <t>de</t>
        </is>
      </c>
      <c r="J9881" t="b">
        <v>1</v>
      </c>
      <c r="K9881" t="inlineStr">
        <is>
          <t>c5f63eccef6e2b94780d2c0c27531542</t>
        </is>
      </c>
      <c r="L9881" t="inlineStr">
        <is>
          <t>c5f63eccef6e2b94780d2c0c27531542</t>
        </is>
      </c>
      <c r="M9881" t="n">
        <v>992</v>
      </c>
      <c r="N9881" t="n">
        <v>992</v>
      </c>
    </row>
    <row r="9883">
      <c r="A9883" s="1">
        <f>== Cluster 991 – 2 Fragen – alle Fragen identisch ===</f>
        <v/>
      </c>
      <c r="B9883" s="1" t="n"/>
      <c r="C9883" s="1" t="n"/>
      <c r="D9883" s="1" t="n"/>
      <c r="E9883" s="1" t="n"/>
      <c r="F9883" s="1" t="n"/>
      <c r="G9883" s="1" t="n"/>
      <c r="H9883" s="1" t="n"/>
      <c r="I9883" s="1" t="n"/>
      <c r="J9883" s="1" t="n"/>
      <c r="K9883" s="1" t="n"/>
      <c r="L9883" s="1" t="n"/>
      <c r="M9883" s="1" t="n"/>
      <c r="N9883" s="1" t="n"/>
    </row>
    <row r="9884">
      <c r="A9884" t="inlineStr">
        <is>
          <t>ID_Wahl</t>
        </is>
      </c>
      <c r="B9884" t="inlineStr">
        <is>
          <t>Datum</t>
        </is>
      </c>
      <c r="C9884" t="inlineStr">
        <is>
          <t>Frage_ID</t>
        </is>
      </c>
      <c r="D9884" t="inlineStr">
        <is>
          <t>Frage_Text</t>
        </is>
      </c>
      <c r="E9884" t="inlineStr">
        <is>
          <t>Frage_Typ</t>
        </is>
      </c>
      <c r="F9884" t="inlineStr">
        <is>
          <t>Bereich_ID</t>
        </is>
      </c>
      <c r="G9884" t="inlineStr">
        <is>
          <t>Bereich</t>
        </is>
      </c>
      <c r="H9884" t="inlineStr">
        <is>
          <t>ID_gesamt</t>
        </is>
      </c>
      <c r="I9884" t="inlineStr">
        <is>
          <t>Sprache</t>
        </is>
      </c>
      <c r="J9884" t="inlineStr">
        <is>
          <t>Duplikat</t>
        </is>
      </c>
      <c r="K9884" t="inlineStr">
        <is>
          <t>Frage_Hash</t>
        </is>
      </c>
      <c r="L9884" t="inlineStr">
        <is>
          <t>Duplikat_Gruppe</t>
        </is>
      </c>
      <c r="M9884" t="inlineStr">
        <is>
          <t>Cluster_Duplikate</t>
        </is>
      </c>
      <c r="N9884" t="inlineStr">
        <is>
          <t>Cluster_Final</t>
        </is>
      </c>
    </row>
    <row r="9885">
      <c r="A9885" t="n">
        <v>156</v>
      </c>
      <c r="B9885" t="n">
        <v>2017</v>
      </c>
      <c r="C9885" t="n">
        <v>2259</v>
      </c>
      <c r="D9885" t="inlineStr">
        <is>
          <t>Würden Sie die Einführung von Body-Cams (am Körper getragene Minikameras) bei Polizisten begrüssen?</t>
        </is>
      </c>
      <c r="E9885" t="inlineStr">
        <is>
          <t>Standard-4</t>
        </is>
      </c>
      <c r="F9885" t="n">
        <v>7</v>
      </c>
      <c r="G9885" t="inlineStr">
        <is>
          <t>Justiz, Armee &amp; Polizei</t>
        </is>
      </c>
      <c r="H9885" t="inlineStr">
        <is>
          <t>Q05344</t>
        </is>
      </c>
      <c r="I9885" t="inlineStr">
        <is>
          <t>de</t>
        </is>
      </c>
      <c r="J9885" t="b">
        <v>1</v>
      </c>
      <c r="K9885" t="inlineStr">
        <is>
          <t>0697140da199ecdc83d733b34a1e0eec</t>
        </is>
      </c>
      <c r="L9885" t="inlineStr">
        <is>
          <t>0697140da199ecdc83d733b34a1e0eec</t>
        </is>
      </c>
      <c r="M9885" t="n">
        <v>991</v>
      </c>
      <c r="N9885" t="n">
        <v>991</v>
      </c>
    </row>
    <row r="9886">
      <c r="A9886" t="n">
        <v>156</v>
      </c>
      <c r="B9886" t="n">
        <v>2017</v>
      </c>
      <c r="C9886" t="n">
        <v>2259</v>
      </c>
      <c r="D9886" t="inlineStr">
        <is>
          <t>Würden Sie die Einführung von Body-Cams (am Körper getragene Minikameras) bei Polizisten begrüssen?</t>
        </is>
      </c>
      <c r="E9886" t="inlineStr">
        <is>
          <t>Standard-4</t>
        </is>
      </c>
      <c r="F9886" t="n">
        <v>7</v>
      </c>
      <c r="G9886" t="inlineStr">
        <is>
          <t>Justiz, Armee &amp; Polizei</t>
        </is>
      </c>
      <c r="H9886" t="inlineStr">
        <is>
          <t>Q08682</t>
        </is>
      </c>
      <c r="I9886" t="inlineStr">
        <is>
          <t>de</t>
        </is>
      </c>
      <c r="J9886" t="b">
        <v>1</v>
      </c>
      <c r="K9886" t="inlineStr">
        <is>
          <t>0697140da199ecdc83d733b34a1e0eec</t>
        </is>
      </c>
      <c r="L9886" t="inlineStr">
        <is>
          <t>0697140da199ecdc83d733b34a1e0eec</t>
        </is>
      </c>
      <c r="M9886" t="n">
        <v>991</v>
      </c>
      <c r="N9886" t="n">
        <v>991</v>
      </c>
    </row>
    <row r="9888">
      <c r="A9888" s="1">
        <f>== Cluster 1023 – 2 Fragen – alle Fragen identisch ===</f>
        <v/>
      </c>
      <c r="B9888" s="1" t="n"/>
      <c r="C9888" s="1" t="n"/>
      <c r="D9888" s="1" t="n"/>
      <c r="E9888" s="1" t="n"/>
      <c r="F9888" s="1" t="n"/>
      <c r="G9888" s="1" t="n"/>
      <c r="H9888" s="1" t="n"/>
      <c r="I9888" s="1" t="n"/>
      <c r="J9888" s="1" t="n"/>
      <c r="K9888" s="1" t="n"/>
      <c r="L9888" s="1" t="n"/>
      <c r="M9888" s="1" t="n"/>
      <c r="N9888" s="1" t="n"/>
    </row>
    <row r="9889">
      <c r="A9889" t="inlineStr">
        <is>
          <t>ID_Wahl</t>
        </is>
      </c>
      <c r="B9889" t="inlineStr">
        <is>
          <t>Datum</t>
        </is>
      </c>
      <c r="C9889" t="inlineStr">
        <is>
          <t>Frage_ID</t>
        </is>
      </c>
      <c r="D9889" t="inlineStr">
        <is>
          <t>Frage_Text</t>
        </is>
      </c>
      <c r="E9889" t="inlineStr">
        <is>
          <t>Frage_Typ</t>
        </is>
      </c>
      <c r="F9889" t="inlineStr">
        <is>
          <t>Bereich_ID</t>
        </is>
      </c>
      <c r="G9889" t="inlineStr">
        <is>
          <t>Bereich</t>
        </is>
      </c>
      <c r="H9889" t="inlineStr">
        <is>
          <t>ID_gesamt</t>
        </is>
      </c>
      <c r="I9889" t="inlineStr">
        <is>
          <t>Sprache</t>
        </is>
      </c>
      <c r="J9889" t="inlineStr">
        <is>
          <t>Duplikat</t>
        </is>
      </c>
      <c r="K9889" t="inlineStr">
        <is>
          <t>Frage_Hash</t>
        </is>
      </c>
      <c r="L9889" t="inlineStr">
        <is>
          <t>Duplikat_Gruppe</t>
        </is>
      </c>
      <c r="M9889" t="inlineStr">
        <is>
          <t>Cluster_Duplikate</t>
        </is>
      </c>
      <c r="N9889" t="inlineStr">
        <is>
          <t>Cluster_Final</t>
        </is>
      </c>
    </row>
    <row r="9890">
      <c r="A9890" t="n">
        <v>178</v>
      </c>
      <c r="B9890" t="n">
        <v>2018</v>
      </c>
      <c r="C9890" t="n">
        <v>2693</v>
      </c>
      <c r="D9890" t="inlineStr">
        <is>
          <t>Befürworten Sie die Kürzung der kantonalen Beiträge an Behinderteninstitutionen um 1,7% bzw. 6,4 Mio. CHF im Rahmen des Entlastungspakets 2018?</t>
        </is>
      </c>
      <c r="E9890" t="inlineStr">
        <is>
          <t>Standard-4</t>
        </is>
      </c>
      <c r="F9890" t="n">
        <v>6</v>
      </c>
      <c r="G9890" t="inlineStr">
        <is>
          <t>Gesundheit</t>
        </is>
      </c>
      <c r="H9890" t="inlineStr">
        <is>
          <t>Q05401</t>
        </is>
      </c>
      <c r="I9890" t="inlineStr">
        <is>
          <t>de</t>
        </is>
      </c>
      <c r="J9890" t="b">
        <v>1</v>
      </c>
      <c r="K9890" t="inlineStr">
        <is>
          <t>5bee93d0626ba38ff767cde9584e58f6</t>
        </is>
      </c>
      <c r="L9890" t="inlineStr">
        <is>
          <t>5bee93d0626ba38ff767cde9584e58f6</t>
        </is>
      </c>
      <c r="M9890" t="n">
        <v>1023</v>
      </c>
      <c r="N9890" t="n">
        <v>1023</v>
      </c>
    </row>
    <row r="9891">
      <c r="A9891" t="n">
        <v>178</v>
      </c>
      <c r="B9891" t="n">
        <v>2018</v>
      </c>
      <c r="C9891" t="n">
        <v>2693</v>
      </c>
      <c r="D9891" t="inlineStr">
        <is>
          <t>Befürworten Sie die Kürzung der kantonalen Beiträge an Behinderteninstitutionen um 1,7% bzw. 6,4 Mio. CHF im Rahmen des Entlastungspakets 2018?</t>
        </is>
      </c>
      <c r="E9891" t="inlineStr">
        <is>
          <t>Standard-4</t>
        </is>
      </c>
      <c r="F9891" t="n">
        <v>6</v>
      </c>
      <c r="G9891" t="inlineStr">
        <is>
          <t>Gesundheit</t>
        </is>
      </c>
      <c r="H9891" t="inlineStr">
        <is>
          <t>Q06464</t>
        </is>
      </c>
      <c r="I9891" t="inlineStr">
        <is>
          <t>de</t>
        </is>
      </c>
      <c r="J9891" t="b">
        <v>1</v>
      </c>
      <c r="K9891" t="inlineStr">
        <is>
          <t>5bee93d0626ba38ff767cde9584e58f6</t>
        </is>
      </c>
      <c r="L9891" t="inlineStr">
        <is>
          <t>5bee93d0626ba38ff767cde9584e58f6</t>
        </is>
      </c>
      <c r="M9891" t="n">
        <v>1023</v>
      </c>
      <c r="N9891" t="n">
        <v>1023</v>
      </c>
    </row>
    <row r="9893">
      <c r="A9893" s="1">
        <f>== Cluster 1022 – 2 Fragen – alle Fragen identisch ===</f>
        <v/>
      </c>
      <c r="B9893" s="1" t="n"/>
      <c r="C9893" s="1" t="n"/>
      <c r="D9893" s="1" t="n"/>
      <c r="E9893" s="1" t="n"/>
      <c r="F9893" s="1" t="n"/>
      <c r="G9893" s="1" t="n"/>
      <c r="H9893" s="1" t="n"/>
      <c r="I9893" s="1" t="n"/>
      <c r="J9893" s="1" t="n"/>
      <c r="K9893" s="1" t="n"/>
      <c r="L9893" s="1" t="n"/>
      <c r="M9893" s="1" t="n"/>
      <c r="N9893" s="1" t="n"/>
    </row>
    <row r="9894">
      <c r="A9894" t="inlineStr">
        <is>
          <t>ID_Wahl</t>
        </is>
      </c>
      <c r="B9894" t="inlineStr">
        <is>
          <t>Datum</t>
        </is>
      </c>
      <c r="C9894" t="inlineStr">
        <is>
          <t>Frage_ID</t>
        </is>
      </c>
      <c r="D9894" t="inlineStr">
        <is>
          <t>Frage_Text</t>
        </is>
      </c>
      <c r="E9894" t="inlineStr">
        <is>
          <t>Frage_Typ</t>
        </is>
      </c>
      <c r="F9894" t="inlineStr">
        <is>
          <t>Bereich_ID</t>
        </is>
      </c>
      <c r="G9894" t="inlineStr">
        <is>
          <t>Bereich</t>
        </is>
      </c>
      <c r="H9894" t="inlineStr">
        <is>
          <t>ID_gesamt</t>
        </is>
      </c>
      <c r="I9894" t="inlineStr">
        <is>
          <t>Sprache</t>
        </is>
      </c>
      <c r="J9894" t="inlineStr">
        <is>
          <t>Duplikat</t>
        </is>
      </c>
      <c r="K9894" t="inlineStr">
        <is>
          <t>Frage_Hash</t>
        </is>
      </c>
      <c r="L9894" t="inlineStr">
        <is>
          <t>Duplikat_Gruppe</t>
        </is>
      </c>
      <c r="M9894" t="inlineStr">
        <is>
          <t>Cluster_Duplikate</t>
        </is>
      </c>
      <c r="N9894" t="inlineStr">
        <is>
          <t>Cluster_Final</t>
        </is>
      </c>
    </row>
    <row r="9895">
      <c r="A9895" t="n">
        <v>178</v>
      </c>
      <c r="B9895" t="n">
        <v>2018</v>
      </c>
      <c r="C9895" t="n">
        <v>2695</v>
      </c>
      <c r="D9895" t="inlineStr">
        <is>
          <t>Soll der Kanton Bern bei der Spitalplanung mehr Kompetenzen erhalten, um Spitäler mit geringen Fallzahlen schliessen zu können?</t>
        </is>
      </c>
      <c r="E9895" t="inlineStr">
        <is>
          <t>Standard-4</t>
        </is>
      </c>
      <c r="F9895" t="n">
        <v>6</v>
      </c>
      <c r="G9895" t="inlineStr">
        <is>
          <t>Gesundheit</t>
        </is>
      </c>
      <c r="H9895" t="inlineStr">
        <is>
          <t>Q05400</t>
        </is>
      </c>
      <c r="I9895" t="inlineStr">
        <is>
          <t>de</t>
        </is>
      </c>
      <c r="J9895" t="b">
        <v>1</v>
      </c>
      <c r="K9895" t="inlineStr">
        <is>
          <t>74f6e0cc16db29ea63666431a8399eea</t>
        </is>
      </c>
      <c r="L9895" t="inlineStr">
        <is>
          <t>74f6e0cc16db29ea63666431a8399eea</t>
        </is>
      </c>
      <c r="M9895" t="n">
        <v>1022</v>
      </c>
      <c r="N9895" t="n">
        <v>1022</v>
      </c>
    </row>
    <row r="9896">
      <c r="A9896" t="n">
        <v>178</v>
      </c>
      <c r="B9896" t="n">
        <v>2018</v>
      </c>
      <c r="C9896" t="n">
        <v>2695</v>
      </c>
      <c r="D9896" t="inlineStr">
        <is>
          <t>Soll der Kanton Bern bei der Spitalplanung mehr Kompetenzen erhalten, um Spitäler mit geringen Fallzahlen schliessen zu können?</t>
        </is>
      </c>
      <c r="E9896" t="inlineStr">
        <is>
          <t>Standard-4</t>
        </is>
      </c>
      <c r="F9896" t="n">
        <v>6</v>
      </c>
      <c r="G9896" t="inlineStr">
        <is>
          <t>Gesundheit</t>
        </is>
      </c>
      <c r="H9896" t="inlineStr">
        <is>
          <t>Q06463</t>
        </is>
      </c>
      <c r="I9896" t="inlineStr">
        <is>
          <t>de</t>
        </is>
      </c>
      <c r="J9896" t="b">
        <v>1</v>
      </c>
      <c r="K9896" t="inlineStr">
        <is>
          <t>74f6e0cc16db29ea63666431a8399eea</t>
        </is>
      </c>
      <c r="L9896" t="inlineStr">
        <is>
          <t>74f6e0cc16db29ea63666431a8399eea</t>
        </is>
      </c>
      <c r="M9896" t="n">
        <v>1022</v>
      </c>
      <c r="N9896" t="n">
        <v>1022</v>
      </c>
    </row>
    <row r="9898">
      <c r="A9898" s="1">
        <f>== Cluster 1021 – 2 Fragen – alle Fragen identisch ===</f>
        <v/>
      </c>
      <c r="B9898" s="1" t="n"/>
      <c r="C9898" s="1" t="n"/>
      <c r="D9898" s="1" t="n"/>
      <c r="E9898" s="1" t="n"/>
      <c r="F9898" s="1" t="n"/>
      <c r="G9898" s="1" t="n"/>
      <c r="H9898" s="1" t="n"/>
      <c r="I9898" s="1" t="n"/>
      <c r="J9898" s="1" t="n"/>
      <c r="K9898" s="1" t="n"/>
      <c r="L9898" s="1" t="n"/>
      <c r="M9898" s="1" t="n"/>
      <c r="N9898" s="1" t="n"/>
    </row>
    <row r="9899">
      <c r="A9899" t="inlineStr">
        <is>
          <t>ID_Wahl</t>
        </is>
      </c>
      <c r="B9899" t="inlineStr">
        <is>
          <t>Datum</t>
        </is>
      </c>
      <c r="C9899" t="inlineStr">
        <is>
          <t>Frage_ID</t>
        </is>
      </c>
      <c r="D9899" t="inlineStr">
        <is>
          <t>Frage_Text</t>
        </is>
      </c>
      <c r="E9899" t="inlineStr">
        <is>
          <t>Frage_Typ</t>
        </is>
      </c>
      <c r="F9899" t="inlineStr">
        <is>
          <t>Bereich_ID</t>
        </is>
      </c>
      <c r="G9899" t="inlineStr">
        <is>
          <t>Bereich</t>
        </is>
      </c>
      <c r="H9899" t="inlineStr">
        <is>
          <t>ID_gesamt</t>
        </is>
      </c>
      <c r="I9899" t="inlineStr">
        <is>
          <t>Sprache</t>
        </is>
      </c>
      <c r="J9899" t="inlineStr">
        <is>
          <t>Duplikat</t>
        </is>
      </c>
      <c r="K9899" t="inlineStr">
        <is>
          <t>Frage_Hash</t>
        </is>
      </c>
      <c r="L9899" t="inlineStr">
        <is>
          <t>Duplikat_Gruppe</t>
        </is>
      </c>
      <c r="M9899" t="inlineStr">
        <is>
          <t>Cluster_Duplikate</t>
        </is>
      </c>
      <c r="N9899" t="inlineStr">
        <is>
          <t>Cluster_Final</t>
        </is>
      </c>
    </row>
    <row r="9900">
      <c r="A9900" t="n">
        <v>178</v>
      </c>
      <c r="B9900" t="n">
        <v>2018</v>
      </c>
      <c r="C9900" t="n">
        <v>2694</v>
      </c>
      <c r="D9900" t="inlineStr">
        <is>
          <t>Unterstützen Sie die Kürzung der individuellen Beiträge an die Verbilligung der Krankenkassenprämien, um Mehrausgaben von 26 Mio. Franken gegenüber 2017 zu vermeiden?</t>
        </is>
      </c>
      <c r="E9900" t="inlineStr">
        <is>
          <t>Standard-4</t>
        </is>
      </c>
      <c r="F9900" t="n">
        <v>6</v>
      </c>
      <c r="G9900" t="inlineStr">
        <is>
          <t>Gesundheit</t>
        </is>
      </c>
      <c r="H9900" t="inlineStr">
        <is>
          <t>Q05399</t>
        </is>
      </c>
      <c r="I9900" t="inlineStr">
        <is>
          <t>de</t>
        </is>
      </c>
      <c r="J9900" t="b">
        <v>1</v>
      </c>
      <c r="K9900" t="inlineStr">
        <is>
          <t>9cf7601e5f8daee223e5f4da685cbd14</t>
        </is>
      </c>
      <c r="L9900" t="inlineStr">
        <is>
          <t>9cf7601e5f8daee223e5f4da685cbd14</t>
        </is>
      </c>
      <c r="M9900" t="n">
        <v>1021</v>
      </c>
      <c r="N9900" t="n">
        <v>1021</v>
      </c>
    </row>
    <row r="9901">
      <c r="A9901" t="n">
        <v>178</v>
      </c>
      <c r="B9901" t="n">
        <v>2018</v>
      </c>
      <c r="C9901" t="n">
        <v>2694</v>
      </c>
      <c r="D9901" t="inlineStr">
        <is>
          <t>Unterstützen Sie die Kürzung der individuellen Beiträge an die Verbilligung der Krankenkassenprämien, um Mehrausgaben von 26 Mio. Franken gegenüber 2017 zu vermeiden?</t>
        </is>
      </c>
      <c r="E9901" t="inlineStr">
        <is>
          <t>Standard-4</t>
        </is>
      </c>
      <c r="F9901" t="n">
        <v>6</v>
      </c>
      <c r="G9901" t="inlineStr">
        <is>
          <t>Gesundheit</t>
        </is>
      </c>
      <c r="H9901" t="inlineStr">
        <is>
          <t>Q06462</t>
        </is>
      </c>
      <c r="I9901" t="inlineStr">
        <is>
          <t>de</t>
        </is>
      </c>
      <c r="J9901" t="b">
        <v>1</v>
      </c>
      <c r="K9901" t="inlineStr">
        <is>
          <t>9cf7601e5f8daee223e5f4da685cbd14</t>
        </is>
      </c>
      <c r="L9901" t="inlineStr">
        <is>
          <t>9cf7601e5f8daee223e5f4da685cbd14</t>
        </is>
      </c>
      <c r="M9901" t="n">
        <v>1021</v>
      </c>
      <c r="N9901" t="n">
        <v>1021</v>
      </c>
    </row>
    <row r="9903">
      <c r="A9903" s="1">
        <f>== Cluster 1020 – 2 Fragen – alle Fragen identisch ===</f>
        <v/>
      </c>
      <c r="B9903" s="1" t="n"/>
      <c r="C9903" s="1" t="n"/>
      <c r="D9903" s="1" t="n"/>
      <c r="E9903" s="1" t="n"/>
      <c r="F9903" s="1" t="n"/>
      <c r="G9903" s="1" t="n"/>
      <c r="H9903" s="1" t="n"/>
      <c r="I9903" s="1" t="n"/>
      <c r="J9903" s="1" t="n"/>
      <c r="K9903" s="1" t="n"/>
      <c r="L9903" s="1" t="n"/>
      <c r="M9903" s="1" t="n"/>
      <c r="N9903" s="1" t="n"/>
    </row>
    <row r="9904">
      <c r="A9904" t="inlineStr">
        <is>
          <t>ID_Wahl</t>
        </is>
      </c>
      <c r="B9904" t="inlineStr">
        <is>
          <t>Datum</t>
        </is>
      </c>
      <c r="C9904" t="inlineStr">
        <is>
          <t>Frage_ID</t>
        </is>
      </c>
      <c r="D9904" t="inlineStr">
        <is>
          <t>Frage_Text</t>
        </is>
      </c>
      <c r="E9904" t="inlineStr">
        <is>
          <t>Frage_Typ</t>
        </is>
      </c>
      <c r="F9904" t="inlineStr">
        <is>
          <t>Bereich_ID</t>
        </is>
      </c>
      <c r="G9904" t="inlineStr">
        <is>
          <t>Bereich</t>
        </is>
      </c>
      <c r="H9904" t="inlineStr">
        <is>
          <t>ID_gesamt</t>
        </is>
      </c>
      <c r="I9904" t="inlineStr">
        <is>
          <t>Sprache</t>
        </is>
      </c>
      <c r="J9904" t="inlineStr">
        <is>
          <t>Duplikat</t>
        </is>
      </c>
      <c r="K9904" t="inlineStr">
        <is>
          <t>Frage_Hash</t>
        </is>
      </c>
      <c r="L9904" t="inlineStr">
        <is>
          <t>Duplikat_Gruppe</t>
        </is>
      </c>
      <c r="M9904" t="inlineStr">
        <is>
          <t>Cluster_Duplikate</t>
        </is>
      </c>
      <c r="N9904" t="inlineStr">
        <is>
          <t>Cluster_Final</t>
        </is>
      </c>
    </row>
    <row r="9905">
      <c r="A9905" t="n">
        <v>178</v>
      </c>
      <c r="B9905" t="n">
        <v>2018</v>
      </c>
      <c r="C9905" t="n">
        <v>2704</v>
      </c>
      <c r="D9905" t="inlineStr">
        <is>
          <t>Soll in der Berner Kantonsverwaltung bei Kaderstellen eine Geschlechterquote von mind. 35% eingeführt werden?</t>
        </is>
      </c>
      <c r="E9905" t="inlineStr">
        <is>
          <t>Standard-4</t>
        </is>
      </c>
      <c r="F9905" t="n">
        <v>5</v>
      </c>
      <c r="G9905" t="inlineStr">
        <is>
          <t>Gesellschaft &amp; Ethik</t>
        </is>
      </c>
      <c r="H9905" t="inlineStr">
        <is>
          <t>Q05397</t>
        </is>
      </c>
      <c r="I9905" t="inlineStr">
        <is>
          <t>de</t>
        </is>
      </c>
      <c r="J9905" t="b">
        <v>1</v>
      </c>
      <c r="K9905" t="inlineStr">
        <is>
          <t>332f570a4c95e8eaa6ea6c31f1fe0d7f</t>
        </is>
      </c>
      <c r="L9905" t="inlineStr">
        <is>
          <t>332f570a4c95e8eaa6ea6c31f1fe0d7f</t>
        </is>
      </c>
      <c r="M9905" t="n">
        <v>1020</v>
      </c>
      <c r="N9905" t="n">
        <v>1020</v>
      </c>
    </row>
    <row r="9906">
      <c r="A9906" t="n">
        <v>178</v>
      </c>
      <c r="B9906" t="n">
        <v>2018</v>
      </c>
      <c r="C9906" t="n">
        <v>2704</v>
      </c>
      <c r="D9906" t="inlineStr">
        <is>
          <t>Soll in der Berner Kantonsverwaltung bei Kaderstellen eine Geschlechterquote von mind. 35% eingeführt werden?</t>
        </is>
      </c>
      <c r="E9906" t="inlineStr">
        <is>
          <t>Standard-4</t>
        </is>
      </c>
      <c r="F9906" t="n">
        <v>5</v>
      </c>
      <c r="G9906" t="inlineStr">
        <is>
          <t>Gesellschaft &amp; Ethik</t>
        </is>
      </c>
      <c r="H9906" t="inlineStr">
        <is>
          <t>Q06460</t>
        </is>
      </c>
      <c r="I9906" t="inlineStr">
        <is>
          <t>de</t>
        </is>
      </c>
      <c r="J9906" t="b">
        <v>1</v>
      </c>
      <c r="K9906" t="inlineStr">
        <is>
          <t>332f570a4c95e8eaa6ea6c31f1fe0d7f</t>
        </is>
      </c>
      <c r="L9906" t="inlineStr">
        <is>
          <t>332f570a4c95e8eaa6ea6c31f1fe0d7f</t>
        </is>
      </c>
      <c r="M9906" t="n">
        <v>1020</v>
      </c>
      <c r="N9906" t="n">
        <v>1020</v>
      </c>
    </row>
    <row r="9908">
      <c r="A9908" s="1">
        <f>== Cluster 1019 – 2 Fragen – alle Fragen identisch ===</f>
        <v/>
      </c>
      <c r="B9908" s="1" t="n"/>
      <c r="C9908" s="1" t="n"/>
      <c r="D9908" s="1" t="n"/>
      <c r="E9908" s="1" t="n"/>
      <c r="F9908" s="1" t="n"/>
      <c r="G9908" s="1" t="n"/>
      <c r="H9908" s="1" t="n"/>
      <c r="I9908" s="1" t="n"/>
      <c r="J9908" s="1" t="n"/>
      <c r="K9908" s="1" t="n"/>
      <c r="L9908" s="1" t="n"/>
      <c r="M9908" s="1" t="n"/>
      <c r="N9908" s="1" t="n"/>
    </row>
    <row r="9909">
      <c r="A9909" t="inlineStr">
        <is>
          <t>ID_Wahl</t>
        </is>
      </c>
      <c r="B9909" t="inlineStr">
        <is>
          <t>Datum</t>
        </is>
      </c>
      <c r="C9909" t="inlineStr">
        <is>
          <t>Frage_ID</t>
        </is>
      </c>
      <c r="D9909" t="inlineStr">
        <is>
          <t>Frage_Text</t>
        </is>
      </c>
      <c r="E9909" t="inlineStr">
        <is>
          <t>Frage_Typ</t>
        </is>
      </c>
      <c r="F9909" t="inlineStr">
        <is>
          <t>Bereich_ID</t>
        </is>
      </c>
      <c r="G9909" t="inlineStr">
        <is>
          <t>Bereich</t>
        </is>
      </c>
      <c r="H9909" t="inlineStr">
        <is>
          <t>ID_gesamt</t>
        </is>
      </c>
      <c r="I9909" t="inlineStr">
        <is>
          <t>Sprache</t>
        </is>
      </c>
      <c r="J9909" t="inlineStr">
        <is>
          <t>Duplikat</t>
        </is>
      </c>
      <c r="K9909" t="inlineStr">
        <is>
          <t>Frage_Hash</t>
        </is>
      </c>
      <c r="L9909" t="inlineStr">
        <is>
          <t>Duplikat_Gruppe</t>
        </is>
      </c>
      <c r="M9909" t="inlineStr">
        <is>
          <t>Cluster_Duplikate</t>
        </is>
      </c>
      <c r="N9909" t="inlineStr">
        <is>
          <t>Cluster_Final</t>
        </is>
      </c>
    </row>
    <row r="9910">
      <c r="A9910" t="n">
        <v>178</v>
      </c>
      <c r="B9910" t="n">
        <v>2018</v>
      </c>
      <c r="C9910" t="n">
        <v>2726</v>
      </c>
      <c r="D9910" t="inlineStr">
        <is>
          <t>Sollen die Steuern für natürliche Personen im Kanton Bern gesenkt werden?</t>
        </is>
      </c>
      <c r="E9910" t="inlineStr">
        <is>
          <t>Standard-4</t>
        </is>
      </c>
      <c r="F9910" t="n">
        <v>4</v>
      </c>
      <c r="G9910" t="inlineStr">
        <is>
          <t>Finanzen &amp; Steuern</t>
        </is>
      </c>
      <c r="H9910" t="inlineStr">
        <is>
          <t>Q05395</t>
        </is>
      </c>
      <c r="I9910" t="inlineStr">
        <is>
          <t>de</t>
        </is>
      </c>
      <c r="J9910" t="b">
        <v>1</v>
      </c>
      <c r="K9910" t="inlineStr">
        <is>
          <t>340fb530119a741980e6fd28616b3e4c</t>
        </is>
      </c>
      <c r="L9910" t="inlineStr">
        <is>
          <t>340fb530119a741980e6fd28616b3e4c</t>
        </is>
      </c>
      <c r="M9910" t="n">
        <v>1019</v>
      </c>
      <c r="N9910" t="n">
        <v>1019</v>
      </c>
    </row>
    <row r="9911">
      <c r="A9911" t="n">
        <v>178</v>
      </c>
      <c r="B9911" t="n">
        <v>2018</v>
      </c>
      <c r="C9911" t="n">
        <v>2726</v>
      </c>
      <c r="D9911" t="inlineStr">
        <is>
          <t>Sollen die Steuern für natürliche Personen im Kanton Bern gesenkt werden?</t>
        </is>
      </c>
      <c r="E9911" t="inlineStr">
        <is>
          <t>Standard-4</t>
        </is>
      </c>
      <c r="F9911" t="n">
        <v>4</v>
      </c>
      <c r="G9911" t="inlineStr">
        <is>
          <t>Finanzen &amp; Steuern</t>
        </is>
      </c>
      <c r="H9911" t="inlineStr">
        <is>
          <t>Q06458</t>
        </is>
      </c>
      <c r="I9911" t="inlineStr">
        <is>
          <t>de</t>
        </is>
      </c>
      <c r="J9911" t="b">
        <v>1</v>
      </c>
      <c r="K9911" t="inlineStr">
        <is>
          <t>340fb530119a741980e6fd28616b3e4c</t>
        </is>
      </c>
      <c r="L9911" t="inlineStr">
        <is>
          <t>340fb530119a741980e6fd28616b3e4c</t>
        </is>
      </c>
      <c r="M9911" t="n">
        <v>1019</v>
      </c>
      <c r="N9911" t="n">
        <v>1019</v>
      </c>
    </row>
    <row r="9913">
      <c r="A9913" s="1">
        <f>== Cluster 1018 – 2 Fragen – alle Fragen identisch ===</f>
        <v/>
      </c>
      <c r="B9913" s="1" t="n"/>
      <c r="C9913" s="1" t="n"/>
      <c r="D9913" s="1" t="n"/>
      <c r="E9913" s="1" t="n"/>
      <c r="F9913" s="1" t="n"/>
      <c r="G9913" s="1" t="n"/>
      <c r="H9913" s="1" t="n"/>
      <c r="I9913" s="1" t="n"/>
      <c r="J9913" s="1" t="n"/>
      <c r="K9913" s="1" t="n"/>
      <c r="L9913" s="1" t="n"/>
      <c r="M9913" s="1" t="n"/>
      <c r="N9913" s="1" t="n"/>
    </row>
    <row r="9914">
      <c r="A9914" t="inlineStr">
        <is>
          <t>ID_Wahl</t>
        </is>
      </c>
      <c r="B9914" t="inlineStr">
        <is>
          <t>Datum</t>
        </is>
      </c>
      <c r="C9914" t="inlineStr">
        <is>
          <t>Frage_ID</t>
        </is>
      </c>
      <c r="D9914" t="inlineStr">
        <is>
          <t>Frage_Text</t>
        </is>
      </c>
      <c r="E9914" t="inlineStr">
        <is>
          <t>Frage_Typ</t>
        </is>
      </c>
      <c r="F9914" t="inlineStr">
        <is>
          <t>Bereich_ID</t>
        </is>
      </c>
      <c r="G9914" t="inlineStr">
        <is>
          <t>Bereich</t>
        </is>
      </c>
      <c r="H9914" t="inlineStr">
        <is>
          <t>ID_gesamt</t>
        </is>
      </c>
      <c r="I9914" t="inlineStr">
        <is>
          <t>Sprache</t>
        </is>
      </c>
      <c r="J9914" t="inlineStr">
        <is>
          <t>Duplikat</t>
        </is>
      </c>
      <c r="K9914" t="inlineStr">
        <is>
          <t>Frage_Hash</t>
        </is>
      </c>
      <c r="L9914" t="inlineStr">
        <is>
          <t>Duplikat_Gruppe</t>
        </is>
      </c>
      <c r="M9914" t="inlineStr">
        <is>
          <t>Cluster_Duplikate</t>
        </is>
      </c>
      <c r="N9914" t="inlineStr">
        <is>
          <t>Cluster_Final</t>
        </is>
      </c>
    </row>
    <row r="9915">
      <c r="A9915" t="n">
        <v>178</v>
      </c>
      <c r="B9915" t="n">
        <v>2018</v>
      </c>
      <c r="C9915" t="n">
        <v>2727</v>
      </c>
      <c r="D9915" t="inlineStr">
        <is>
          <t>Würden Sie eine Lockerung der Schuldenbremse im Kanton Bern befürworten?</t>
        </is>
      </c>
      <c r="E9915" t="inlineStr">
        <is>
          <t>Standard-4</t>
        </is>
      </c>
      <c r="F9915" t="n">
        <v>4</v>
      </c>
      <c r="G9915" t="inlineStr">
        <is>
          <t>Finanzen &amp; Steuern</t>
        </is>
      </c>
      <c r="H9915" t="inlineStr">
        <is>
          <t>Q05394</t>
        </is>
      </c>
      <c r="I9915" t="inlineStr">
        <is>
          <t>de</t>
        </is>
      </c>
      <c r="J9915" t="b">
        <v>1</v>
      </c>
      <c r="K9915" t="inlineStr">
        <is>
          <t>9395e68357440a6f44c2305aaf8feb1b</t>
        </is>
      </c>
      <c r="L9915" t="inlineStr">
        <is>
          <t>9395e68357440a6f44c2305aaf8feb1b</t>
        </is>
      </c>
      <c r="M9915" t="n">
        <v>1018</v>
      </c>
      <c r="N9915" t="n">
        <v>1018</v>
      </c>
    </row>
    <row r="9916">
      <c r="A9916" t="n">
        <v>178</v>
      </c>
      <c r="B9916" t="n">
        <v>2018</v>
      </c>
      <c r="C9916" t="n">
        <v>2727</v>
      </c>
      <c r="D9916" t="inlineStr">
        <is>
          <t>Würden Sie eine Lockerung der Schuldenbremse im Kanton Bern befürworten?</t>
        </is>
      </c>
      <c r="E9916" t="inlineStr">
        <is>
          <t>Standard-4</t>
        </is>
      </c>
      <c r="F9916" t="n">
        <v>4</v>
      </c>
      <c r="G9916" t="inlineStr">
        <is>
          <t>Finanzen &amp; Steuern</t>
        </is>
      </c>
      <c r="H9916" t="inlineStr">
        <is>
          <t>Q06457</t>
        </is>
      </c>
      <c r="I9916" t="inlineStr">
        <is>
          <t>de</t>
        </is>
      </c>
      <c r="J9916" t="b">
        <v>1</v>
      </c>
      <c r="K9916" t="inlineStr">
        <is>
          <t>9395e68357440a6f44c2305aaf8feb1b</t>
        </is>
      </c>
      <c r="L9916" t="inlineStr">
        <is>
          <t>9395e68357440a6f44c2305aaf8feb1b</t>
        </is>
      </c>
      <c r="M9916" t="n">
        <v>1018</v>
      </c>
      <c r="N9916" t="n">
        <v>1018</v>
      </c>
    </row>
    <row r="9918">
      <c r="A9918" s="1">
        <f>== Cluster 1017 – 2 Fragen – alle Fragen identisch ===</f>
        <v/>
      </c>
      <c r="B9918" s="1" t="n"/>
      <c r="C9918" s="1" t="n"/>
      <c r="D9918" s="1" t="n"/>
      <c r="E9918" s="1" t="n"/>
      <c r="F9918" s="1" t="n"/>
      <c r="G9918" s="1" t="n"/>
      <c r="H9918" s="1" t="n"/>
      <c r="I9918" s="1" t="n"/>
      <c r="J9918" s="1" t="n"/>
      <c r="K9918" s="1" t="n"/>
      <c r="L9918" s="1" t="n"/>
      <c r="M9918" s="1" t="n"/>
      <c r="N9918" s="1" t="n"/>
    </row>
    <row r="9919">
      <c r="A9919" t="inlineStr">
        <is>
          <t>ID_Wahl</t>
        </is>
      </c>
      <c r="B9919" t="inlineStr">
        <is>
          <t>Datum</t>
        </is>
      </c>
      <c r="C9919" t="inlineStr">
        <is>
          <t>Frage_ID</t>
        </is>
      </c>
      <c r="D9919" t="inlineStr">
        <is>
          <t>Frage_Text</t>
        </is>
      </c>
      <c r="E9919" t="inlineStr">
        <is>
          <t>Frage_Typ</t>
        </is>
      </c>
      <c r="F9919" t="inlineStr">
        <is>
          <t>Bereich_ID</t>
        </is>
      </c>
      <c r="G9919" t="inlineStr">
        <is>
          <t>Bereich</t>
        </is>
      </c>
      <c r="H9919" t="inlineStr">
        <is>
          <t>ID_gesamt</t>
        </is>
      </c>
      <c r="I9919" t="inlineStr">
        <is>
          <t>Sprache</t>
        </is>
      </c>
      <c r="J9919" t="inlineStr">
        <is>
          <t>Duplikat</t>
        </is>
      </c>
      <c r="K9919" t="inlineStr">
        <is>
          <t>Frage_Hash</t>
        </is>
      </c>
      <c r="L9919" t="inlineStr">
        <is>
          <t>Duplikat_Gruppe</t>
        </is>
      </c>
      <c r="M9919" t="inlineStr">
        <is>
          <t>Cluster_Duplikate</t>
        </is>
      </c>
      <c r="N9919" t="inlineStr">
        <is>
          <t>Cluster_Final</t>
        </is>
      </c>
    </row>
    <row r="9920">
      <c r="A9920" t="n">
        <v>178</v>
      </c>
      <c r="B9920" t="n">
        <v>2018</v>
      </c>
      <c r="C9920" t="n">
        <v>2728</v>
      </c>
      <c r="D9920" t="inlineStr">
        <is>
          <t>Im Rahmen der Steuergesetzrevision 2019 möchte der Kanton Bern die Gewinnsteuern für Unternehmen von 21.64% (heute) auf 18.71% (2020) senken. Befürworten Sie dieses Anliegen?</t>
        </is>
      </c>
      <c r="E9920" t="inlineStr">
        <is>
          <t>Standard-4</t>
        </is>
      </c>
      <c r="F9920" t="n">
        <v>4</v>
      </c>
      <c r="G9920" t="inlineStr">
        <is>
          <t>Finanzen &amp; Steuern</t>
        </is>
      </c>
      <c r="H9920" t="inlineStr">
        <is>
          <t>Q05393</t>
        </is>
      </c>
      <c r="I9920" t="inlineStr">
        <is>
          <t>de</t>
        </is>
      </c>
      <c r="J9920" t="b">
        <v>1</v>
      </c>
      <c r="K9920" t="inlineStr">
        <is>
          <t>5c7b99939dc167f61710a3fbcf269596</t>
        </is>
      </c>
      <c r="L9920" t="inlineStr">
        <is>
          <t>5c7b99939dc167f61710a3fbcf269596</t>
        </is>
      </c>
      <c r="M9920" t="n">
        <v>1017</v>
      </c>
      <c r="N9920" t="n">
        <v>1017</v>
      </c>
    </row>
    <row r="9921">
      <c r="A9921" t="n">
        <v>178</v>
      </c>
      <c r="B9921" t="n">
        <v>2018</v>
      </c>
      <c r="C9921" t="n">
        <v>2728</v>
      </c>
      <c r="D9921" t="inlineStr">
        <is>
          <t>Im Rahmen der Steuergesetzrevision 2019 möchte der Kanton Bern die Gewinnsteuern für Unternehmen von 21.64% (heute) auf 18.71% (2020) senken. Befürworten Sie dieses Anliegen?</t>
        </is>
      </c>
      <c r="E9921" t="inlineStr">
        <is>
          <t>Standard-4</t>
        </is>
      </c>
      <c r="F9921" t="n">
        <v>4</v>
      </c>
      <c r="G9921" t="inlineStr">
        <is>
          <t>Finanzen &amp; Steuern</t>
        </is>
      </c>
      <c r="H9921" t="inlineStr">
        <is>
          <t>Q06456</t>
        </is>
      </c>
      <c r="I9921" t="inlineStr">
        <is>
          <t>de</t>
        </is>
      </c>
      <c r="J9921" t="b">
        <v>1</v>
      </c>
      <c r="K9921" t="inlineStr">
        <is>
          <t>5c7b99939dc167f61710a3fbcf269596</t>
        </is>
      </c>
      <c r="L9921" t="inlineStr">
        <is>
          <t>5c7b99939dc167f61710a3fbcf269596</t>
        </is>
      </c>
      <c r="M9921" t="n">
        <v>1017</v>
      </c>
      <c r="N9921" t="n">
        <v>1017</v>
      </c>
    </row>
    <row r="9923">
      <c r="A9923" s="1">
        <f>== Cluster 1016 – 2 Fragen – alle Fragen identisch ===</f>
        <v/>
      </c>
      <c r="B9923" s="1" t="n"/>
      <c r="C9923" s="1" t="n"/>
      <c r="D9923" s="1" t="n"/>
      <c r="E9923" s="1" t="n"/>
      <c r="F9923" s="1" t="n"/>
      <c r="G9923" s="1" t="n"/>
      <c r="H9923" s="1" t="n"/>
      <c r="I9923" s="1" t="n"/>
      <c r="J9923" s="1" t="n"/>
      <c r="K9923" s="1" t="n"/>
      <c r="L9923" s="1" t="n"/>
      <c r="M9923" s="1" t="n"/>
      <c r="N9923" s="1" t="n"/>
    </row>
    <row r="9924">
      <c r="A9924" t="inlineStr">
        <is>
          <t>ID_Wahl</t>
        </is>
      </c>
      <c r="B9924" t="inlineStr">
        <is>
          <t>Datum</t>
        </is>
      </c>
      <c r="C9924" t="inlineStr">
        <is>
          <t>Frage_ID</t>
        </is>
      </c>
      <c r="D9924" t="inlineStr">
        <is>
          <t>Frage_Text</t>
        </is>
      </c>
      <c r="E9924" t="inlineStr">
        <is>
          <t>Frage_Typ</t>
        </is>
      </c>
      <c r="F9924" t="inlineStr">
        <is>
          <t>Bereich_ID</t>
        </is>
      </c>
      <c r="G9924" t="inlineStr">
        <is>
          <t>Bereich</t>
        </is>
      </c>
      <c r="H9924" t="inlineStr">
        <is>
          <t>ID_gesamt</t>
        </is>
      </c>
      <c r="I9924" t="inlineStr">
        <is>
          <t>Sprache</t>
        </is>
      </c>
      <c r="J9924" t="inlineStr">
        <is>
          <t>Duplikat</t>
        </is>
      </c>
      <c r="K9924" t="inlineStr">
        <is>
          <t>Frage_Hash</t>
        </is>
      </c>
      <c r="L9924" t="inlineStr">
        <is>
          <t>Duplikat_Gruppe</t>
        </is>
      </c>
      <c r="M9924" t="inlineStr">
        <is>
          <t>Cluster_Duplikate</t>
        </is>
      </c>
      <c r="N9924" t="inlineStr">
        <is>
          <t>Cluster_Final</t>
        </is>
      </c>
    </row>
    <row r="9925">
      <c r="A9925" t="n">
        <v>178</v>
      </c>
      <c r="B9925" t="n">
        <v>2018</v>
      </c>
      <c r="C9925" t="n">
        <v>2707</v>
      </c>
      <c r="D9925" t="inlineStr">
        <is>
          <t>Durch Digitalisierung und Automatisierung werden viele Arbeitsplätze gefährdet. Soll der Kanton Bern betroffene Personen durch die Finanzierung von Umschulungen und Weiterbildungen verstärkt unterstützen?</t>
        </is>
      </c>
      <c r="E9925" t="inlineStr">
        <is>
          <t>Standard-4</t>
        </is>
      </c>
      <c r="F9925" t="n">
        <v>3</v>
      </c>
      <c r="G9925" t="inlineStr">
        <is>
          <t>Digitalisierung</t>
        </is>
      </c>
      <c r="H9925" t="inlineStr">
        <is>
          <t>Q05392</t>
        </is>
      </c>
      <c r="I9925" t="inlineStr">
        <is>
          <t>de</t>
        </is>
      </c>
      <c r="J9925" t="b">
        <v>1</v>
      </c>
      <c r="K9925" t="inlineStr">
        <is>
          <t>6fa98cb3aae313dfff26d40ad1023e66</t>
        </is>
      </c>
      <c r="L9925" t="inlineStr">
        <is>
          <t>6fa98cb3aae313dfff26d40ad1023e66</t>
        </is>
      </c>
      <c r="M9925" t="n">
        <v>1016</v>
      </c>
      <c r="N9925" t="n">
        <v>1016</v>
      </c>
    </row>
    <row r="9926">
      <c r="A9926" t="n">
        <v>178</v>
      </c>
      <c r="B9926" t="n">
        <v>2018</v>
      </c>
      <c r="C9926" t="n">
        <v>2707</v>
      </c>
      <c r="D9926" t="inlineStr">
        <is>
          <t>Durch Digitalisierung und Automatisierung werden viele Arbeitsplätze gefährdet. Soll der Kanton Bern betroffene Personen durch die Finanzierung von Umschulungen und Weiterbildungen verstärkt unterstützen?</t>
        </is>
      </c>
      <c r="E9926" t="inlineStr">
        <is>
          <t>Standard-4</t>
        </is>
      </c>
      <c r="F9926" t="n">
        <v>3</v>
      </c>
      <c r="G9926" t="inlineStr">
        <is>
          <t>Digitalisierung</t>
        </is>
      </c>
      <c r="H9926" t="inlineStr">
        <is>
          <t>Q06455</t>
        </is>
      </c>
      <c r="I9926" t="inlineStr">
        <is>
          <t>de</t>
        </is>
      </c>
      <c r="J9926" t="b">
        <v>1</v>
      </c>
      <c r="K9926" t="inlineStr">
        <is>
          <t>6fa98cb3aae313dfff26d40ad1023e66</t>
        </is>
      </c>
      <c r="L9926" t="inlineStr">
        <is>
          <t>6fa98cb3aae313dfff26d40ad1023e66</t>
        </is>
      </c>
      <c r="M9926" t="n">
        <v>1016</v>
      </c>
      <c r="N9926" t="n">
        <v>1016</v>
      </c>
    </row>
    <row r="9928">
      <c r="A9928" s="1">
        <f>== Cluster 1015 – 2 Fragen – alle Fragen identisch ===</f>
        <v/>
      </c>
      <c r="B9928" s="1" t="n"/>
      <c r="C9928" s="1" t="n"/>
      <c r="D9928" s="1" t="n"/>
      <c r="E9928" s="1" t="n"/>
      <c r="F9928" s="1" t="n"/>
      <c r="G9928" s="1" t="n"/>
      <c r="H9928" s="1" t="n"/>
      <c r="I9928" s="1" t="n"/>
      <c r="J9928" s="1" t="n"/>
      <c r="K9928" s="1" t="n"/>
      <c r="L9928" s="1" t="n"/>
      <c r="M9928" s="1" t="n"/>
      <c r="N9928" s="1" t="n"/>
    </row>
    <row r="9929">
      <c r="A9929" t="inlineStr">
        <is>
          <t>ID_Wahl</t>
        </is>
      </c>
      <c r="B9929" t="inlineStr">
        <is>
          <t>Datum</t>
        </is>
      </c>
      <c r="C9929" t="inlineStr">
        <is>
          <t>Frage_ID</t>
        </is>
      </c>
      <c r="D9929" t="inlineStr">
        <is>
          <t>Frage_Text</t>
        </is>
      </c>
      <c r="E9929" t="inlineStr">
        <is>
          <t>Frage_Typ</t>
        </is>
      </c>
      <c r="F9929" t="inlineStr">
        <is>
          <t>Bereich_ID</t>
        </is>
      </c>
      <c r="G9929" t="inlineStr">
        <is>
          <t>Bereich</t>
        </is>
      </c>
      <c r="H9929" t="inlineStr">
        <is>
          <t>ID_gesamt</t>
        </is>
      </c>
      <c r="I9929" t="inlineStr">
        <is>
          <t>Sprache</t>
        </is>
      </c>
      <c r="J9929" t="inlineStr">
        <is>
          <t>Duplikat</t>
        </is>
      </c>
      <c r="K9929" t="inlineStr">
        <is>
          <t>Frage_Hash</t>
        </is>
      </c>
      <c r="L9929" t="inlineStr">
        <is>
          <t>Duplikat_Gruppe</t>
        </is>
      </c>
      <c r="M9929" t="inlineStr">
        <is>
          <t>Cluster_Duplikate</t>
        </is>
      </c>
      <c r="N9929" t="inlineStr">
        <is>
          <t>Cluster_Final</t>
        </is>
      </c>
    </row>
    <row r="9930">
      <c r="A9930" t="n">
        <v>178</v>
      </c>
      <c r="B9930" t="n">
        <v>2018</v>
      </c>
      <c r="C9930" t="n">
        <v>2708</v>
      </c>
      <c r="D9930" t="inlineStr">
        <is>
          <t>Der Wettbewerb in verschiedenen Branchen wurde durch Online-Vermittlungsdienste (z.B. Airbnb, booking.com, Uber) verschärft. Sollten diese Dienste vom Staat strenger reguliert werden?</t>
        </is>
      </c>
      <c r="E9930" t="inlineStr">
        <is>
          <t>Standard-4</t>
        </is>
      </c>
      <c r="F9930" t="n">
        <v>3</v>
      </c>
      <c r="G9930" t="inlineStr">
        <is>
          <t>Digitalisierung</t>
        </is>
      </c>
      <c r="H9930" t="inlineStr">
        <is>
          <t>Q05391</t>
        </is>
      </c>
      <c r="I9930" t="inlineStr">
        <is>
          <t>de</t>
        </is>
      </c>
      <c r="J9930" t="b">
        <v>1</v>
      </c>
      <c r="K9930" t="inlineStr">
        <is>
          <t>867f64711ee4e642b750b6d7328fa2e6</t>
        </is>
      </c>
      <c r="L9930" t="inlineStr">
        <is>
          <t>867f64711ee4e642b750b6d7328fa2e6</t>
        </is>
      </c>
      <c r="M9930" t="n">
        <v>1015</v>
      </c>
      <c r="N9930" t="n">
        <v>1015</v>
      </c>
    </row>
    <row r="9931">
      <c r="A9931" t="n">
        <v>178</v>
      </c>
      <c r="B9931" t="n">
        <v>2018</v>
      </c>
      <c r="C9931" t="n">
        <v>2708</v>
      </c>
      <c r="D9931" t="inlineStr">
        <is>
          <t>Der Wettbewerb in verschiedenen Branchen wurde durch Online-Vermittlungsdienste (z.B. Airbnb, booking.com, Uber) verschärft. Sollten diese Dienste vom Staat strenger reguliert werden?</t>
        </is>
      </c>
      <c r="E9931" t="inlineStr">
        <is>
          <t>Standard-4</t>
        </is>
      </c>
      <c r="F9931" t="n">
        <v>3</v>
      </c>
      <c r="G9931" t="inlineStr">
        <is>
          <t>Digitalisierung</t>
        </is>
      </c>
      <c r="H9931" t="inlineStr">
        <is>
          <t>Q06454</t>
        </is>
      </c>
      <c r="I9931" t="inlineStr">
        <is>
          <t>de</t>
        </is>
      </c>
      <c r="J9931" t="b">
        <v>1</v>
      </c>
      <c r="K9931" t="inlineStr">
        <is>
          <t>867f64711ee4e642b750b6d7328fa2e6</t>
        </is>
      </c>
      <c r="L9931" t="inlineStr">
        <is>
          <t>867f64711ee4e642b750b6d7328fa2e6</t>
        </is>
      </c>
      <c r="M9931" t="n">
        <v>1015</v>
      </c>
      <c r="N9931" t="n">
        <v>1015</v>
      </c>
    </row>
    <row r="9933">
      <c r="A9933" s="1">
        <f>== Cluster 1014 – 2 Fragen – alle Fragen identisch ===</f>
        <v/>
      </c>
      <c r="B9933" s="1" t="n"/>
      <c r="C9933" s="1" t="n"/>
      <c r="D9933" s="1" t="n"/>
      <c r="E9933" s="1" t="n"/>
      <c r="F9933" s="1" t="n"/>
      <c r="G9933" s="1" t="n"/>
      <c r="H9933" s="1" t="n"/>
      <c r="I9933" s="1" t="n"/>
      <c r="J9933" s="1" t="n"/>
      <c r="K9933" s="1" t="n"/>
      <c r="L9933" s="1" t="n"/>
      <c r="M9933" s="1" t="n"/>
      <c r="N9933" s="1" t="n"/>
    </row>
    <row r="9934">
      <c r="A9934" t="inlineStr">
        <is>
          <t>ID_Wahl</t>
        </is>
      </c>
      <c r="B9934" t="inlineStr">
        <is>
          <t>Datum</t>
        </is>
      </c>
      <c r="C9934" t="inlineStr">
        <is>
          <t>Frage_ID</t>
        </is>
      </c>
      <c r="D9934" t="inlineStr">
        <is>
          <t>Frage_Text</t>
        </is>
      </c>
      <c r="E9934" t="inlineStr">
        <is>
          <t>Frage_Typ</t>
        </is>
      </c>
      <c r="F9934" t="inlineStr">
        <is>
          <t>Bereich_ID</t>
        </is>
      </c>
      <c r="G9934" t="inlineStr">
        <is>
          <t>Bereich</t>
        </is>
      </c>
      <c r="H9934" t="inlineStr">
        <is>
          <t>ID_gesamt</t>
        </is>
      </c>
      <c r="I9934" t="inlineStr">
        <is>
          <t>Sprache</t>
        </is>
      </c>
      <c r="J9934" t="inlineStr">
        <is>
          <t>Duplikat</t>
        </is>
      </c>
      <c r="K9934" t="inlineStr">
        <is>
          <t>Frage_Hash</t>
        </is>
      </c>
      <c r="L9934" t="inlineStr">
        <is>
          <t>Duplikat_Gruppe</t>
        </is>
      </c>
      <c r="M9934" t="inlineStr">
        <is>
          <t>Cluster_Duplikate</t>
        </is>
      </c>
      <c r="N9934" t="inlineStr">
        <is>
          <t>Cluster_Final</t>
        </is>
      </c>
    </row>
    <row r="9935">
      <c r="A9935" t="n">
        <v>178</v>
      </c>
      <c r="B9935" t="n">
        <v>2018</v>
      </c>
      <c r="C9935" t="n">
        <v>2709</v>
      </c>
      <c r="D9935" t="inlineStr">
        <is>
          <t>Soll die Netzneutralität (gleichberechtigte Datenübertragung aller Angebote im Internet) per Gesetz verankert werden?</t>
        </is>
      </c>
      <c r="E9935" t="inlineStr">
        <is>
          <t>Standard-4</t>
        </is>
      </c>
      <c r="F9935" t="n">
        <v>3</v>
      </c>
      <c r="G9935" t="inlineStr">
        <is>
          <t>Digitalisierung</t>
        </is>
      </c>
      <c r="H9935" t="inlineStr">
        <is>
          <t>Q05390</t>
        </is>
      </c>
      <c r="I9935" t="inlineStr">
        <is>
          <t>de</t>
        </is>
      </c>
      <c r="J9935" t="b">
        <v>1</v>
      </c>
      <c r="K9935" t="inlineStr">
        <is>
          <t>1c7f154ee821ab212cc0c84f928ed0c5</t>
        </is>
      </c>
      <c r="L9935" t="inlineStr">
        <is>
          <t>1c7f154ee821ab212cc0c84f928ed0c5</t>
        </is>
      </c>
      <c r="M9935" t="n">
        <v>1014</v>
      </c>
      <c r="N9935" t="n">
        <v>1014</v>
      </c>
    </row>
    <row r="9936">
      <c r="A9936" t="n">
        <v>178</v>
      </c>
      <c r="B9936" t="n">
        <v>2018</v>
      </c>
      <c r="C9936" t="n">
        <v>2709</v>
      </c>
      <c r="D9936" t="inlineStr">
        <is>
          <t>Soll die Netzneutralität (gleichberechtigte Datenübertragung aller Angebote im Internet) per Gesetz verankert werden?</t>
        </is>
      </c>
      <c r="E9936" t="inlineStr">
        <is>
          <t>Standard-4</t>
        </is>
      </c>
      <c r="F9936" t="n">
        <v>3</v>
      </c>
      <c r="G9936" t="inlineStr">
        <is>
          <t>Digitalisierung</t>
        </is>
      </c>
      <c r="H9936" t="inlineStr">
        <is>
          <t>Q06453</t>
        </is>
      </c>
      <c r="I9936" t="inlineStr">
        <is>
          <t>de</t>
        </is>
      </c>
      <c r="J9936" t="b">
        <v>1</v>
      </c>
      <c r="K9936" t="inlineStr">
        <is>
          <t>1c7f154ee821ab212cc0c84f928ed0c5</t>
        </is>
      </c>
      <c r="L9936" t="inlineStr">
        <is>
          <t>1c7f154ee821ab212cc0c84f928ed0c5</t>
        </is>
      </c>
      <c r="M9936" t="n">
        <v>1014</v>
      </c>
      <c r="N9936" t="n">
        <v>1014</v>
      </c>
    </row>
    <row r="9938">
      <c r="A9938" s="1">
        <f>== Cluster 1013 – 2 Fragen – alle Fragen identisch ===</f>
        <v/>
      </c>
      <c r="B9938" s="1" t="n"/>
      <c r="C9938" s="1" t="n"/>
      <c r="D9938" s="1" t="n"/>
      <c r="E9938" s="1" t="n"/>
      <c r="F9938" s="1" t="n"/>
      <c r="G9938" s="1" t="n"/>
      <c r="H9938" s="1" t="n"/>
      <c r="I9938" s="1" t="n"/>
      <c r="J9938" s="1" t="n"/>
      <c r="K9938" s="1" t="n"/>
      <c r="L9938" s="1" t="n"/>
      <c r="M9938" s="1" t="n"/>
      <c r="N9938" s="1" t="n"/>
    </row>
    <row r="9939">
      <c r="A9939" t="inlineStr">
        <is>
          <t>ID_Wahl</t>
        </is>
      </c>
      <c r="B9939" t="inlineStr">
        <is>
          <t>Datum</t>
        </is>
      </c>
      <c r="C9939" t="inlineStr">
        <is>
          <t>Frage_ID</t>
        </is>
      </c>
      <c r="D9939" t="inlineStr">
        <is>
          <t>Frage_Text</t>
        </is>
      </c>
      <c r="E9939" t="inlineStr">
        <is>
          <t>Frage_Typ</t>
        </is>
      </c>
      <c r="F9939" t="inlineStr">
        <is>
          <t>Bereich_ID</t>
        </is>
      </c>
      <c r="G9939" t="inlineStr">
        <is>
          <t>Bereich</t>
        </is>
      </c>
      <c r="H9939" t="inlineStr">
        <is>
          <t>ID_gesamt</t>
        </is>
      </c>
      <c r="I9939" t="inlineStr">
        <is>
          <t>Sprache</t>
        </is>
      </c>
      <c r="J9939" t="inlineStr">
        <is>
          <t>Duplikat</t>
        </is>
      </c>
      <c r="K9939" t="inlineStr">
        <is>
          <t>Frage_Hash</t>
        </is>
      </c>
      <c r="L9939" t="inlineStr">
        <is>
          <t>Duplikat_Gruppe</t>
        </is>
      </c>
      <c r="M9939" t="inlineStr">
        <is>
          <t>Cluster_Duplikate</t>
        </is>
      </c>
      <c r="N9939" t="inlineStr">
        <is>
          <t>Cluster_Final</t>
        </is>
      </c>
    </row>
    <row r="9940">
      <c r="A9940" t="n">
        <v>178</v>
      </c>
      <c r="B9940" t="n">
        <v>2018</v>
      </c>
      <c r="C9940" t="n">
        <v>2706</v>
      </c>
      <c r="D9940" t="inlineStr">
        <is>
          <t>Soll der Kanton Bern die elektronische Stimmabgabe bei Wahlen und Abstimmungen (E-Voting) flächendeckend einführen?</t>
        </is>
      </c>
      <c r="E9940" t="inlineStr">
        <is>
          <t>Standard-4</t>
        </is>
      </c>
      <c r="F9940" t="n">
        <v>3</v>
      </c>
      <c r="G9940" t="inlineStr">
        <is>
          <t>Digitalisierung</t>
        </is>
      </c>
      <c r="H9940" t="inlineStr">
        <is>
          <t>Q05389</t>
        </is>
      </c>
      <c r="I9940" t="inlineStr">
        <is>
          <t>de</t>
        </is>
      </c>
      <c r="J9940" t="b">
        <v>1</v>
      </c>
      <c r="K9940" t="inlineStr">
        <is>
          <t>b76f30edca1f1929ce8969afd9f0c7ce</t>
        </is>
      </c>
      <c r="L9940" t="inlineStr">
        <is>
          <t>b76f30edca1f1929ce8969afd9f0c7ce</t>
        </is>
      </c>
      <c r="M9940" t="n">
        <v>1013</v>
      </c>
      <c r="N9940" t="n">
        <v>1013</v>
      </c>
    </row>
    <row r="9941">
      <c r="A9941" t="n">
        <v>178</v>
      </c>
      <c r="B9941" t="n">
        <v>2018</v>
      </c>
      <c r="C9941" t="n">
        <v>2706</v>
      </c>
      <c r="D9941" t="inlineStr">
        <is>
          <t>Soll der Kanton Bern die elektronische Stimmabgabe bei Wahlen und Abstimmungen (E-Voting) flächendeckend einführen?</t>
        </is>
      </c>
      <c r="E9941" t="inlineStr">
        <is>
          <t>Standard-4</t>
        </is>
      </c>
      <c r="F9941" t="n">
        <v>3</v>
      </c>
      <c r="G9941" t="inlineStr">
        <is>
          <t>Digitalisierung</t>
        </is>
      </c>
      <c r="H9941" t="inlineStr">
        <is>
          <t>Q06452</t>
        </is>
      </c>
      <c r="I9941" t="inlineStr">
        <is>
          <t>de</t>
        </is>
      </c>
      <c r="J9941" t="b">
        <v>1</v>
      </c>
      <c r="K9941" t="inlineStr">
        <is>
          <t>b76f30edca1f1929ce8969afd9f0c7ce</t>
        </is>
      </c>
      <c r="L9941" t="inlineStr">
        <is>
          <t>b76f30edca1f1929ce8969afd9f0c7ce</t>
        </is>
      </c>
      <c r="M9941" t="n">
        <v>1013</v>
      </c>
      <c r="N9941" t="n">
        <v>1013</v>
      </c>
    </row>
    <row r="9943">
      <c r="A9943" s="1">
        <f>== Cluster 1012 – 2 Fragen – alle Fragen identisch ===</f>
        <v/>
      </c>
      <c r="B9943" s="1" t="n"/>
      <c r="C9943" s="1" t="n"/>
      <c r="D9943" s="1" t="n"/>
      <c r="E9943" s="1" t="n"/>
      <c r="F9943" s="1" t="n"/>
      <c r="G9943" s="1" t="n"/>
      <c r="H9943" s="1" t="n"/>
      <c r="I9943" s="1" t="n"/>
      <c r="J9943" s="1" t="n"/>
      <c r="K9943" s="1" t="n"/>
      <c r="L9943" s="1" t="n"/>
      <c r="M9943" s="1" t="n"/>
      <c r="N9943" s="1" t="n"/>
    </row>
    <row r="9944">
      <c r="A9944" t="inlineStr">
        <is>
          <t>ID_Wahl</t>
        </is>
      </c>
      <c r="B9944" t="inlineStr">
        <is>
          <t>Datum</t>
        </is>
      </c>
      <c r="C9944" t="inlineStr">
        <is>
          <t>Frage_ID</t>
        </is>
      </c>
      <c r="D9944" t="inlineStr">
        <is>
          <t>Frage_Text</t>
        </is>
      </c>
      <c r="E9944" t="inlineStr">
        <is>
          <t>Frage_Typ</t>
        </is>
      </c>
      <c r="F9944" t="inlineStr">
        <is>
          <t>Bereich_ID</t>
        </is>
      </c>
      <c r="G9944" t="inlineStr">
        <is>
          <t>Bereich</t>
        </is>
      </c>
      <c r="H9944" t="inlineStr">
        <is>
          <t>ID_gesamt</t>
        </is>
      </c>
      <c r="I9944" t="inlineStr">
        <is>
          <t>Sprache</t>
        </is>
      </c>
      <c r="J9944" t="inlineStr">
        <is>
          <t>Duplikat</t>
        </is>
      </c>
      <c r="K9944" t="inlineStr">
        <is>
          <t>Frage_Hash</t>
        </is>
      </c>
      <c r="L9944" t="inlineStr">
        <is>
          <t>Duplikat_Gruppe</t>
        </is>
      </c>
      <c r="M9944" t="inlineStr">
        <is>
          <t>Cluster_Duplikate</t>
        </is>
      </c>
      <c r="N9944" t="inlineStr">
        <is>
          <t>Cluster_Final</t>
        </is>
      </c>
    </row>
    <row r="9945">
      <c r="A9945" t="n">
        <v>178</v>
      </c>
      <c r="B9945" t="n">
        <v>2018</v>
      </c>
      <c r="C9945" t="n">
        <v>2699</v>
      </c>
      <c r="D9945" t="inlineStr">
        <is>
          <t>Befürworten Sie den vorgezogenen Fremdsprachenunterricht (Frühfranzösisch ab dem 3. und Frühenglisch ab dem 5.Schuljahr) an Berner Schulen?</t>
        </is>
      </c>
      <c r="E9945" t="inlineStr">
        <is>
          <t>Standard-4</t>
        </is>
      </c>
      <c r="F9945" t="n">
        <v>2</v>
      </c>
      <c r="G9945" t="inlineStr">
        <is>
          <t>Bildung</t>
        </is>
      </c>
      <c r="H9945" t="inlineStr">
        <is>
          <t>Q05388</t>
        </is>
      </c>
      <c r="I9945" t="inlineStr">
        <is>
          <t>de</t>
        </is>
      </c>
      <c r="J9945" t="b">
        <v>1</v>
      </c>
      <c r="K9945" t="inlineStr">
        <is>
          <t>0cae408ded513db661bb33925a79a949</t>
        </is>
      </c>
      <c r="L9945" t="inlineStr">
        <is>
          <t>0cae408ded513db661bb33925a79a949</t>
        </is>
      </c>
      <c r="M9945" t="n">
        <v>1012</v>
      </c>
      <c r="N9945" t="n">
        <v>1012</v>
      </c>
    </row>
    <row r="9946">
      <c r="A9946" t="n">
        <v>178</v>
      </c>
      <c r="B9946" t="n">
        <v>2018</v>
      </c>
      <c r="C9946" t="n">
        <v>2699</v>
      </c>
      <c r="D9946" t="inlineStr">
        <is>
          <t>Befürworten Sie den vorgezogenen Fremdsprachenunterricht (Frühfranzösisch ab dem 3. und Frühenglisch ab dem 5.Schuljahr) an Berner Schulen?</t>
        </is>
      </c>
      <c r="E9946" t="inlineStr">
        <is>
          <t>Standard-4</t>
        </is>
      </c>
      <c r="F9946" t="n">
        <v>2</v>
      </c>
      <c r="G9946" t="inlineStr">
        <is>
          <t>Bildung</t>
        </is>
      </c>
      <c r="H9946" t="inlineStr">
        <is>
          <t>Q06451</t>
        </is>
      </c>
      <c r="I9946" t="inlineStr">
        <is>
          <t>de</t>
        </is>
      </c>
      <c r="J9946" t="b">
        <v>1</v>
      </c>
      <c r="K9946" t="inlineStr">
        <is>
          <t>0cae408ded513db661bb33925a79a949</t>
        </is>
      </c>
      <c r="L9946" t="inlineStr">
        <is>
          <t>0cae408ded513db661bb33925a79a949</t>
        </is>
      </c>
      <c r="M9946" t="n">
        <v>1012</v>
      </c>
      <c r="N9946" t="n">
        <v>1012</v>
      </c>
    </row>
    <row r="9948">
      <c r="A9948" s="1">
        <f>== Cluster 1010 – 2 Fragen – alle Fragen identisch ===</f>
        <v/>
      </c>
      <c r="B9948" s="1" t="n"/>
      <c r="C9948" s="1" t="n"/>
      <c r="D9948" s="1" t="n"/>
      <c r="E9948" s="1" t="n"/>
      <c r="F9948" s="1" t="n"/>
      <c r="G9948" s="1" t="n"/>
      <c r="H9948" s="1" t="n"/>
      <c r="I9948" s="1" t="n"/>
      <c r="J9948" s="1" t="n"/>
      <c r="K9948" s="1" t="n"/>
      <c r="L9948" s="1" t="n"/>
      <c r="M9948" s="1" t="n"/>
      <c r="N9948" s="1" t="n"/>
    </row>
    <row r="9949">
      <c r="A9949" t="inlineStr">
        <is>
          <t>ID_Wahl</t>
        </is>
      </c>
      <c r="B9949" t="inlineStr">
        <is>
          <t>Datum</t>
        </is>
      </c>
      <c r="C9949" t="inlineStr">
        <is>
          <t>Frage_ID</t>
        </is>
      </c>
      <c r="D9949" t="inlineStr">
        <is>
          <t>Frage_Text</t>
        </is>
      </c>
      <c r="E9949" t="inlineStr">
        <is>
          <t>Frage_Typ</t>
        </is>
      </c>
      <c r="F9949" t="inlineStr">
        <is>
          <t>Bereich_ID</t>
        </is>
      </c>
      <c r="G9949" t="inlineStr">
        <is>
          <t>Bereich</t>
        </is>
      </c>
      <c r="H9949" t="inlineStr">
        <is>
          <t>ID_gesamt</t>
        </is>
      </c>
      <c r="I9949" t="inlineStr">
        <is>
          <t>Sprache</t>
        </is>
      </c>
      <c r="J9949" t="inlineStr">
        <is>
          <t>Duplikat</t>
        </is>
      </c>
      <c r="K9949" t="inlineStr">
        <is>
          <t>Frage_Hash</t>
        </is>
      </c>
      <c r="L9949" t="inlineStr">
        <is>
          <t>Duplikat_Gruppe</t>
        </is>
      </c>
      <c r="M9949" t="inlineStr">
        <is>
          <t>Cluster_Duplikate</t>
        </is>
      </c>
      <c r="N9949" t="inlineStr">
        <is>
          <t>Cluster_Final</t>
        </is>
      </c>
    </row>
    <row r="9950">
      <c r="A9950" t="n">
        <v>178</v>
      </c>
      <c r="B9950" t="n">
        <v>2018</v>
      </c>
      <c r="C9950" t="n">
        <v>2698</v>
      </c>
      <c r="D9950" t="inlineStr">
        <is>
          <t>Befürworten Sie den an Berner Schulen beschlossenen Lehrplan 21?</t>
        </is>
      </c>
      <c r="E9950" t="inlineStr">
        <is>
          <t>Standard-4</t>
        </is>
      </c>
      <c r="F9950" t="n">
        <v>2</v>
      </c>
      <c r="G9950" t="inlineStr">
        <is>
          <t>Bildung</t>
        </is>
      </c>
      <c r="H9950" t="inlineStr">
        <is>
          <t>Q05385</t>
        </is>
      </c>
      <c r="I9950" t="inlineStr">
        <is>
          <t>de</t>
        </is>
      </c>
      <c r="J9950" t="b">
        <v>1</v>
      </c>
      <c r="K9950" t="inlineStr">
        <is>
          <t>a3e7f913e4968c154f166cf99ee9dfaf</t>
        </is>
      </c>
      <c r="L9950" t="inlineStr">
        <is>
          <t>a3e7f913e4968c154f166cf99ee9dfaf</t>
        </is>
      </c>
      <c r="M9950" t="n">
        <v>1010</v>
      </c>
      <c r="N9950" t="n">
        <v>1010</v>
      </c>
    </row>
    <row r="9951">
      <c r="A9951" t="n">
        <v>178</v>
      </c>
      <c r="B9951" t="n">
        <v>2018</v>
      </c>
      <c r="C9951" t="n">
        <v>2698</v>
      </c>
      <c r="D9951" t="inlineStr">
        <is>
          <t>Befürworten Sie den an Berner Schulen beschlossenen Lehrplan 21?</t>
        </is>
      </c>
      <c r="E9951" t="inlineStr">
        <is>
          <t>Standard-4</t>
        </is>
      </c>
      <c r="F9951" t="n">
        <v>2</v>
      </c>
      <c r="G9951" t="inlineStr">
        <is>
          <t>Bildung</t>
        </is>
      </c>
      <c r="H9951" t="inlineStr">
        <is>
          <t>Q06448</t>
        </is>
      </c>
      <c r="I9951" t="inlineStr">
        <is>
          <t>de</t>
        </is>
      </c>
      <c r="J9951" t="b">
        <v>1</v>
      </c>
      <c r="K9951" t="inlineStr">
        <is>
          <t>a3e7f913e4968c154f166cf99ee9dfaf</t>
        </is>
      </c>
      <c r="L9951" t="inlineStr">
        <is>
          <t>a3e7f913e4968c154f166cf99ee9dfaf</t>
        </is>
      </c>
      <c r="M9951" t="n">
        <v>1010</v>
      </c>
      <c r="N9951" t="n">
        <v>1010</v>
      </c>
    </row>
    <row r="9953">
      <c r="A9953" s="1">
        <f>== Cluster 1009 – 2 Fragen – alle Fragen identisch ===</f>
        <v/>
      </c>
      <c r="B9953" s="1" t="n"/>
      <c r="C9953" s="1" t="n"/>
      <c r="D9953" s="1" t="n"/>
      <c r="E9953" s="1" t="n"/>
      <c r="F9953" s="1" t="n"/>
      <c r="G9953" s="1" t="n"/>
      <c r="H9953" s="1" t="n"/>
      <c r="I9953" s="1" t="n"/>
      <c r="J9953" s="1" t="n"/>
      <c r="K9953" s="1" t="n"/>
      <c r="L9953" s="1" t="n"/>
      <c r="M9953" s="1" t="n"/>
      <c r="N9953" s="1" t="n"/>
    </row>
    <row r="9954">
      <c r="A9954" t="inlineStr">
        <is>
          <t>ID_Wahl</t>
        </is>
      </c>
      <c r="B9954" t="inlineStr">
        <is>
          <t>Datum</t>
        </is>
      </c>
      <c r="C9954" t="inlineStr">
        <is>
          <t>Frage_ID</t>
        </is>
      </c>
      <c r="D9954" t="inlineStr">
        <is>
          <t>Frage_Text</t>
        </is>
      </c>
      <c r="E9954" t="inlineStr">
        <is>
          <t>Frage_Typ</t>
        </is>
      </c>
      <c r="F9954" t="inlineStr">
        <is>
          <t>Bereich_ID</t>
        </is>
      </c>
      <c r="G9954" t="inlineStr">
        <is>
          <t>Bereich</t>
        </is>
      </c>
      <c r="H9954" t="inlineStr">
        <is>
          <t>ID_gesamt</t>
        </is>
      </c>
      <c r="I9954" t="inlineStr">
        <is>
          <t>Sprache</t>
        </is>
      </c>
      <c r="J9954" t="inlineStr">
        <is>
          <t>Duplikat</t>
        </is>
      </c>
      <c r="K9954" t="inlineStr">
        <is>
          <t>Frage_Hash</t>
        </is>
      </c>
      <c r="L9954" t="inlineStr">
        <is>
          <t>Duplikat_Gruppe</t>
        </is>
      </c>
      <c r="M9954" t="inlineStr">
        <is>
          <t>Cluster_Duplikate</t>
        </is>
      </c>
      <c r="N9954" t="inlineStr">
        <is>
          <t>Cluster_Final</t>
        </is>
      </c>
    </row>
    <row r="9955">
      <c r="A9955" t="n">
        <v>178</v>
      </c>
      <c r="B9955" t="n">
        <v>2018</v>
      </c>
      <c r="C9955" t="n">
        <v>2714</v>
      </c>
      <c r="D9955" t="inlineStr">
        <is>
          <t>Soll der Kanton Bern sein aussenpolitisches Engagement (z.B. in der Entwicklungszusammenarbeit oder internationalen Partnerschaften) ausbauen?</t>
        </is>
      </c>
      <c r="E9955" t="inlineStr">
        <is>
          <t>Standard-4</t>
        </is>
      </c>
      <c r="F9955" t="n">
        <v>1</v>
      </c>
      <c r="G9955" t="inlineStr">
        <is>
          <t>Aussenpolitik</t>
        </is>
      </c>
      <c r="H9955" t="inlineStr">
        <is>
          <t>Q05381</t>
        </is>
      </c>
      <c r="I9955" t="inlineStr">
        <is>
          <t>de</t>
        </is>
      </c>
      <c r="J9955" t="b">
        <v>1</v>
      </c>
      <c r="K9955" t="inlineStr">
        <is>
          <t>502d10b394adb4ec04177cdef373a445</t>
        </is>
      </c>
      <c r="L9955" t="inlineStr">
        <is>
          <t>502d10b394adb4ec04177cdef373a445</t>
        </is>
      </c>
      <c r="M9955" t="n">
        <v>1009</v>
      </c>
      <c r="N9955" t="n">
        <v>1009</v>
      </c>
    </row>
    <row r="9956">
      <c r="A9956" t="n">
        <v>178</v>
      </c>
      <c r="B9956" t="n">
        <v>2018</v>
      </c>
      <c r="C9956" t="n">
        <v>2714</v>
      </c>
      <c r="D9956" t="inlineStr">
        <is>
          <t>Soll der Kanton Bern sein aussenpolitisches Engagement (z.B. in der Entwicklungszusammenarbeit oder internationalen Partnerschaften) ausbauen?</t>
        </is>
      </c>
      <c r="E9956" t="inlineStr">
        <is>
          <t>Standard-4</t>
        </is>
      </c>
      <c r="F9956" t="n">
        <v>1</v>
      </c>
      <c r="G9956" t="inlineStr">
        <is>
          <t>Aussenpolitik</t>
        </is>
      </c>
      <c r="H9956" t="inlineStr">
        <is>
          <t>Q06444</t>
        </is>
      </c>
      <c r="I9956" t="inlineStr">
        <is>
          <t>de</t>
        </is>
      </c>
      <c r="J9956" t="b">
        <v>1</v>
      </c>
      <c r="K9956" t="inlineStr">
        <is>
          <t>502d10b394adb4ec04177cdef373a445</t>
        </is>
      </c>
      <c r="L9956" t="inlineStr">
        <is>
          <t>502d10b394adb4ec04177cdef373a445</t>
        </is>
      </c>
      <c r="M9956" t="n">
        <v>1009</v>
      </c>
      <c r="N9956" t="n">
        <v>1009</v>
      </c>
    </row>
    <row r="9958">
      <c r="A9958" s="1">
        <f>== Cluster 1008 – 2 Fragen – alle Fragen identisch ===</f>
        <v/>
      </c>
      <c r="B9958" s="1" t="n"/>
      <c r="C9958" s="1" t="n"/>
      <c r="D9958" s="1" t="n"/>
      <c r="E9958" s="1" t="n"/>
      <c r="F9958" s="1" t="n"/>
      <c r="G9958" s="1" t="n"/>
      <c r="H9958" s="1" t="n"/>
      <c r="I9958" s="1" t="n"/>
      <c r="J9958" s="1" t="n"/>
      <c r="K9958" s="1" t="n"/>
      <c r="L9958" s="1" t="n"/>
      <c r="M9958" s="1" t="n"/>
      <c r="N9958" s="1" t="n"/>
    </row>
    <row r="9959">
      <c r="A9959" t="inlineStr">
        <is>
          <t>ID_Wahl</t>
        </is>
      </c>
      <c r="B9959" t="inlineStr">
        <is>
          <t>Datum</t>
        </is>
      </c>
      <c r="C9959" t="inlineStr">
        <is>
          <t>Frage_ID</t>
        </is>
      </c>
      <c r="D9959" t="inlineStr">
        <is>
          <t>Frage_Text</t>
        </is>
      </c>
      <c r="E9959" t="inlineStr">
        <is>
          <t>Frage_Typ</t>
        </is>
      </c>
      <c r="F9959" t="inlineStr">
        <is>
          <t>Bereich_ID</t>
        </is>
      </c>
      <c r="G9959" t="inlineStr">
        <is>
          <t>Bereich</t>
        </is>
      </c>
      <c r="H9959" t="inlineStr">
        <is>
          <t>ID_gesamt</t>
        </is>
      </c>
      <c r="I9959" t="inlineStr">
        <is>
          <t>Sprache</t>
        </is>
      </c>
      <c r="J9959" t="inlineStr">
        <is>
          <t>Duplikat</t>
        </is>
      </c>
      <c r="K9959" t="inlineStr">
        <is>
          <t>Frage_Hash</t>
        </is>
      </c>
      <c r="L9959" t="inlineStr">
        <is>
          <t>Duplikat_Gruppe</t>
        </is>
      </c>
      <c r="M9959" t="inlineStr">
        <is>
          <t>Cluster_Duplikate</t>
        </is>
      </c>
      <c r="N9959" t="inlineStr">
        <is>
          <t>Cluster_Final</t>
        </is>
      </c>
    </row>
    <row r="9960">
      <c r="A9960" t="n">
        <v>156</v>
      </c>
      <c r="B9960" t="n">
        <v>2017</v>
      </c>
      <c r="C9960" t="n">
        <v>2244</v>
      </c>
      <c r="D9960" t="inlineStr">
        <is>
          <t>Soll der Kanton Wallis staatseigene Unternehmen (teil-)privatisieren (z.B. die Walliser Kantonalbank WKB oder die Walliser Elektrizitätsgesellschaft FMV)?</t>
        </is>
      </c>
      <c r="E9960" t="inlineStr">
        <is>
          <t>Standard-4</t>
        </is>
      </c>
      <c r="F9960" t="n">
        <v>15</v>
      </c>
      <c r="G9960" t="inlineStr">
        <is>
          <t>Wirtschaft &amp; Arbeit</t>
        </is>
      </c>
      <c r="H9960" t="inlineStr">
        <is>
          <t>Q05380</t>
        </is>
      </c>
      <c r="I9960" t="inlineStr">
        <is>
          <t>de</t>
        </is>
      </c>
      <c r="J9960" t="b">
        <v>1</v>
      </c>
      <c r="K9960" t="inlineStr">
        <is>
          <t>2c2c4a65d02089a6b44a2799e18489c2</t>
        </is>
      </c>
      <c r="L9960" t="inlineStr">
        <is>
          <t>2c2c4a65d02089a6b44a2799e18489c2</t>
        </is>
      </c>
      <c r="M9960" t="n">
        <v>1008</v>
      </c>
      <c r="N9960" t="n">
        <v>1008</v>
      </c>
    </row>
    <row r="9961">
      <c r="A9961" t="n">
        <v>156</v>
      </c>
      <c r="B9961" t="n">
        <v>2017</v>
      </c>
      <c r="C9961" t="n">
        <v>2244</v>
      </c>
      <c r="D9961" t="inlineStr">
        <is>
          <t>Soll der Kanton Wallis staatseigene Unternehmen (teil-)privatisieren (z.B. die Walliser Kantonalbank WKB oder die Walliser Elektrizitätsgesellschaft FMV)?</t>
        </is>
      </c>
      <c r="E9961" t="inlineStr">
        <is>
          <t>Standard-4</t>
        </is>
      </c>
      <c r="F9961" t="n">
        <v>15</v>
      </c>
      <c r="G9961" t="inlineStr">
        <is>
          <t>Wirtschaft &amp; Arbeit</t>
        </is>
      </c>
      <c r="H9961" t="inlineStr">
        <is>
          <t>Q08718</t>
        </is>
      </c>
      <c r="I9961" t="inlineStr">
        <is>
          <t>de</t>
        </is>
      </c>
      <c r="J9961" t="b">
        <v>1</v>
      </c>
      <c r="K9961" t="inlineStr">
        <is>
          <t>2c2c4a65d02089a6b44a2799e18489c2</t>
        </is>
      </c>
      <c r="L9961" t="inlineStr">
        <is>
          <t>2c2c4a65d02089a6b44a2799e18489c2</t>
        </is>
      </c>
      <c r="M9961" t="n">
        <v>1008</v>
      </c>
      <c r="N9961" t="n">
        <v>1008</v>
      </c>
    </row>
    <row r="9963">
      <c r="A9963" s="1">
        <f>== Cluster 1007 – 2 Fragen – alle Fragen identisch ===</f>
        <v/>
      </c>
      <c r="B9963" s="1" t="n"/>
      <c r="C9963" s="1" t="n"/>
      <c r="D9963" s="1" t="n"/>
      <c r="E9963" s="1" t="n"/>
      <c r="F9963" s="1" t="n"/>
      <c r="G9963" s="1" t="n"/>
      <c r="H9963" s="1" t="n"/>
      <c r="I9963" s="1" t="n"/>
      <c r="J9963" s="1" t="n"/>
      <c r="K9963" s="1" t="n"/>
      <c r="L9963" s="1" t="n"/>
      <c r="M9963" s="1" t="n"/>
      <c r="N9963" s="1" t="n"/>
    </row>
    <row r="9964">
      <c r="A9964" t="inlineStr">
        <is>
          <t>ID_Wahl</t>
        </is>
      </c>
      <c r="B9964" t="inlineStr">
        <is>
          <t>Datum</t>
        </is>
      </c>
      <c r="C9964" t="inlineStr">
        <is>
          <t>Frage_ID</t>
        </is>
      </c>
      <c r="D9964" t="inlineStr">
        <is>
          <t>Frage_Text</t>
        </is>
      </c>
      <c r="E9964" t="inlineStr">
        <is>
          <t>Frage_Typ</t>
        </is>
      </c>
      <c r="F9964" t="inlineStr">
        <is>
          <t>Bereich_ID</t>
        </is>
      </c>
      <c r="G9964" t="inlineStr">
        <is>
          <t>Bereich</t>
        </is>
      </c>
      <c r="H9964" t="inlineStr">
        <is>
          <t>ID_gesamt</t>
        </is>
      </c>
      <c r="I9964" t="inlineStr">
        <is>
          <t>Sprache</t>
        </is>
      </c>
      <c r="J9964" t="inlineStr">
        <is>
          <t>Duplikat</t>
        </is>
      </c>
      <c r="K9964" t="inlineStr">
        <is>
          <t>Frage_Hash</t>
        </is>
      </c>
      <c r="L9964" t="inlineStr">
        <is>
          <t>Duplikat_Gruppe</t>
        </is>
      </c>
      <c r="M9964" t="inlineStr">
        <is>
          <t>Cluster_Duplikate</t>
        </is>
      </c>
      <c r="N9964" t="inlineStr">
        <is>
          <t>Cluster_Final</t>
        </is>
      </c>
    </row>
    <row r="9965">
      <c r="A9965" t="n">
        <v>156</v>
      </c>
      <c r="B9965" t="n">
        <v>2017</v>
      </c>
      <c r="C9965" t="n">
        <v>2252</v>
      </c>
      <c r="D9965" t="inlineStr">
        <is>
          <t>Soll der Kanton Wallis Massnahmen ergreifen, um den Langsamverkehr (Velo- und Fussverkehr) gegenüber dem motorisierten Verkehr stärker zu fördern?</t>
        </is>
      </c>
      <c r="E9965" t="inlineStr">
        <is>
          <t>Standard-4</t>
        </is>
      </c>
      <c r="F9965" t="n">
        <v>14</v>
      </c>
      <c r="G9965" t="inlineStr">
        <is>
          <t>Verkehr</t>
        </is>
      </c>
      <c r="H9965" t="inlineStr">
        <is>
          <t>Q05377</t>
        </is>
      </c>
      <c r="I9965" t="inlineStr">
        <is>
          <t>de</t>
        </is>
      </c>
      <c r="J9965" t="b">
        <v>1</v>
      </c>
      <c r="K9965" t="inlineStr">
        <is>
          <t>9cd4e8810116067de11ca5818bd6d141</t>
        </is>
      </c>
      <c r="L9965" t="inlineStr">
        <is>
          <t>9cd4e8810116067de11ca5818bd6d141</t>
        </is>
      </c>
      <c r="M9965" t="n">
        <v>1007</v>
      </c>
      <c r="N9965" t="n">
        <v>1007</v>
      </c>
    </row>
    <row r="9966">
      <c r="A9966" t="n">
        <v>156</v>
      </c>
      <c r="B9966" t="n">
        <v>2017</v>
      </c>
      <c r="C9966" t="n">
        <v>2252</v>
      </c>
      <c r="D9966" t="inlineStr">
        <is>
          <t>Soll der Kanton Wallis Massnahmen ergreifen, um den Langsamverkehr (Velo- und Fussverkehr) gegenüber dem motorisierten Verkehr stärker zu fördern?</t>
        </is>
      </c>
      <c r="E9966" t="inlineStr">
        <is>
          <t>Standard-4</t>
        </is>
      </c>
      <c r="F9966" t="n">
        <v>14</v>
      </c>
      <c r="G9966" t="inlineStr">
        <is>
          <t>Verkehr</t>
        </is>
      </c>
      <c r="H9966" t="inlineStr">
        <is>
          <t>Q08715</t>
        </is>
      </c>
      <c r="I9966" t="inlineStr">
        <is>
          <t>de</t>
        </is>
      </c>
      <c r="J9966" t="b">
        <v>1</v>
      </c>
      <c r="K9966" t="inlineStr">
        <is>
          <t>9cd4e8810116067de11ca5818bd6d141</t>
        </is>
      </c>
      <c r="L9966" t="inlineStr">
        <is>
          <t>9cd4e8810116067de11ca5818bd6d141</t>
        </is>
      </c>
      <c r="M9966" t="n">
        <v>1007</v>
      </c>
      <c r="N9966" t="n">
        <v>1007</v>
      </c>
    </row>
    <row r="9968">
      <c r="A9968" s="1">
        <f>== Cluster 273 – 2 Fragen – alle Fragen identisch ===</f>
        <v/>
      </c>
      <c r="B9968" s="1" t="n"/>
      <c r="C9968" s="1" t="n"/>
      <c r="D9968" s="1" t="n"/>
      <c r="E9968" s="1" t="n"/>
      <c r="F9968" s="1" t="n"/>
      <c r="G9968" s="1" t="n"/>
      <c r="H9968" s="1" t="n"/>
      <c r="I9968" s="1" t="n"/>
      <c r="J9968" s="1" t="n"/>
      <c r="K9968" s="1" t="n"/>
      <c r="L9968" s="1" t="n"/>
      <c r="M9968" s="1" t="n"/>
      <c r="N9968" s="1" t="n"/>
    </row>
    <row r="9969">
      <c r="A9969" t="inlineStr">
        <is>
          <t>ID_Wahl</t>
        </is>
      </c>
      <c r="B9969" t="inlineStr">
        <is>
          <t>Datum</t>
        </is>
      </c>
      <c r="C9969" t="inlineStr">
        <is>
          <t>Frage_ID</t>
        </is>
      </c>
      <c r="D9969" t="inlineStr">
        <is>
          <t>Frage_Text</t>
        </is>
      </c>
      <c r="E9969" t="inlineStr">
        <is>
          <t>Frage_Typ</t>
        </is>
      </c>
      <c r="F9969" t="inlineStr">
        <is>
          <t>Bereich_ID</t>
        </is>
      </c>
      <c r="G9969" t="inlineStr">
        <is>
          <t>Bereich</t>
        </is>
      </c>
      <c r="H9969" t="inlineStr">
        <is>
          <t>ID_gesamt</t>
        </is>
      </c>
      <c r="I9969" t="inlineStr">
        <is>
          <t>Sprache</t>
        </is>
      </c>
      <c r="J9969" t="inlineStr">
        <is>
          <t>Duplikat</t>
        </is>
      </c>
      <c r="K9969" t="inlineStr">
        <is>
          <t>Frage_Hash</t>
        </is>
      </c>
      <c r="L9969" t="inlineStr">
        <is>
          <t>Duplikat_Gruppe</t>
        </is>
      </c>
      <c r="M9969" t="inlineStr">
        <is>
          <t>Cluster_Duplikate</t>
        </is>
      </c>
      <c r="N9969" t="inlineStr">
        <is>
          <t>Cluster_Final</t>
        </is>
      </c>
    </row>
    <row r="9970">
      <c r="A9970" t="n">
        <v>45</v>
      </c>
      <c r="B9970" s="2" t="n">
        <v>44129</v>
      </c>
      <c r="C9970" t="n">
        <v>2278</v>
      </c>
      <c r="D9970" t="inlineStr">
        <is>
          <t>Befürworten Sie den Bau des geplanten 'Hafenbecken 3' zwischen Autobahnzoll und Bahnlinie in Basel Nord?</t>
        </is>
      </c>
      <c r="E9970" t="inlineStr">
        <is>
          <t>options4</t>
        </is>
      </c>
      <c r="F9970" t="n">
        <v>5507</v>
      </c>
      <c r="G9970" t="n">
        <v/>
      </c>
      <c r="H9970" t="inlineStr">
        <is>
          <t>Q00651</t>
        </is>
      </c>
      <c r="I9970" t="inlineStr">
        <is>
          <t>de</t>
        </is>
      </c>
      <c r="J9970" t="b">
        <v>1</v>
      </c>
      <c r="K9970" t="inlineStr">
        <is>
          <t>97c5cc97edccdf55cd12dd0b32826598</t>
        </is>
      </c>
      <c r="L9970" t="inlineStr">
        <is>
          <t>97c5cc97edccdf55cd12dd0b32826598</t>
        </is>
      </c>
      <c r="M9970" t="n">
        <v>273</v>
      </c>
      <c r="N9970" t="n">
        <v>273</v>
      </c>
    </row>
    <row r="9971">
      <c r="A9971" t="n">
        <v>258</v>
      </c>
      <c r="B9971" t="n">
        <v>2020</v>
      </c>
      <c r="C9971" t="n">
        <v>4207</v>
      </c>
      <c r="D9971" t="inlineStr">
        <is>
          <t>Befürworten Sie den Bau des geplanten 'Hafenbecken 3' zwischen Autobahnzoll und Bahnlinie in Basel Nord?</t>
        </is>
      </c>
      <c r="E9971" t="inlineStr">
        <is>
          <t>Standard-4</t>
        </is>
      </c>
      <c r="F9971" t="n">
        <v>14</v>
      </c>
      <c r="G9971" t="inlineStr">
        <is>
          <t>Verkehr</t>
        </is>
      </c>
      <c r="H9971" t="inlineStr">
        <is>
          <t>Q06770</t>
        </is>
      </c>
      <c r="I9971" t="inlineStr">
        <is>
          <t>de</t>
        </is>
      </c>
      <c r="J9971" t="b">
        <v>1</v>
      </c>
      <c r="K9971" t="inlineStr">
        <is>
          <t>97c5cc97edccdf55cd12dd0b32826598</t>
        </is>
      </c>
      <c r="L9971" t="inlineStr">
        <is>
          <t>97c5cc97edccdf55cd12dd0b32826598</t>
        </is>
      </c>
      <c r="M9971" t="n">
        <v>273</v>
      </c>
      <c r="N9971" t="n">
        <v>273</v>
      </c>
    </row>
    <row r="9973">
      <c r="A9973" s="1">
        <f>== Cluster 272 – 2 Fragen – alle Fragen identisch ===</f>
        <v/>
      </c>
      <c r="B9973" s="1" t="n"/>
      <c r="C9973" s="1" t="n"/>
      <c r="D9973" s="1" t="n"/>
      <c r="E9973" s="1" t="n"/>
      <c r="F9973" s="1" t="n"/>
      <c r="G9973" s="1" t="n"/>
      <c r="H9973" s="1" t="n"/>
      <c r="I9973" s="1" t="n"/>
      <c r="J9973" s="1" t="n"/>
      <c r="K9973" s="1" t="n"/>
      <c r="L9973" s="1" t="n"/>
      <c r="M9973" s="1" t="n"/>
      <c r="N9973" s="1" t="n"/>
    </row>
    <row r="9974">
      <c r="A9974" t="inlineStr">
        <is>
          <t>ID_Wahl</t>
        </is>
      </c>
      <c r="B9974" t="inlineStr">
        <is>
          <t>Datum</t>
        </is>
      </c>
      <c r="C9974" t="inlineStr">
        <is>
          <t>Frage_ID</t>
        </is>
      </c>
      <c r="D9974" t="inlineStr">
        <is>
          <t>Frage_Text</t>
        </is>
      </c>
      <c r="E9974" t="inlineStr">
        <is>
          <t>Frage_Typ</t>
        </is>
      </c>
      <c r="F9974" t="inlineStr">
        <is>
          <t>Bereich_ID</t>
        </is>
      </c>
      <c r="G9974" t="inlineStr">
        <is>
          <t>Bereich</t>
        </is>
      </c>
      <c r="H9974" t="inlineStr">
        <is>
          <t>ID_gesamt</t>
        </is>
      </c>
      <c r="I9974" t="inlineStr">
        <is>
          <t>Sprache</t>
        </is>
      </c>
      <c r="J9974" t="inlineStr">
        <is>
          <t>Duplikat</t>
        </is>
      </c>
      <c r="K9974" t="inlineStr">
        <is>
          <t>Frage_Hash</t>
        </is>
      </c>
      <c r="L9974" t="inlineStr">
        <is>
          <t>Duplikat_Gruppe</t>
        </is>
      </c>
      <c r="M9974" t="inlineStr">
        <is>
          <t>Cluster_Duplikate</t>
        </is>
      </c>
      <c r="N9974" t="inlineStr">
        <is>
          <t>Cluster_Final</t>
        </is>
      </c>
    </row>
    <row r="9975">
      <c r="A9975" t="n">
        <v>45</v>
      </c>
      <c r="B9975" s="2" t="n">
        <v>44129</v>
      </c>
      <c r="C9975" t="n">
        <v>2275</v>
      </c>
      <c r="D9975" t="inlineStr">
        <is>
          <t>Befürworten Sie den Bau eines unterirdischen Autobahn-Westrings um die Stadt (Verbindung A2 Hagnau bis Nordtangente / A35)?</t>
        </is>
      </c>
      <c r="E9975" t="inlineStr">
        <is>
          <t>options4</t>
        </is>
      </c>
      <c r="F9975" t="n">
        <v>5507</v>
      </c>
      <c r="G9975" t="n">
        <v/>
      </c>
      <c r="H9975" t="inlineStr">
        <is>
          <t>Q00650</t>
        </is>
      </c>
      <c r="I9975" t="inlineStr">
        <is>
          <t>de</t>
        </is>
      </c>
      <c r="J9975" t="b">
        <v>1</v>
      </c>
      <c r="K9975" t="inlineStr">
        <is>
          <t>84b7da9ebc983fb84a6216e89e829514</t>
        </is>
      </c>
      <c r="L9975" t="inlineStr">
        <is>
          <t>84b7da9ebc983fb84a6216e89e829514</t>
        </is>
      </c>
      <c r="M9975" t="n">
        <v>272</v>
      </c>
      <c r="N9975" t="n">
        <v>272</v>
      </c>
    </row>
    <row r="9976">
      <c r="A9976" t="n">
        <v>258</v>
      </c>
      <c r="B9976" t="n">
        <v>2020</v>
      </c>
      <c r="C9976" t="n">
        <v>4206</v>
      </c>
      <c r="D9976" t="inlineStr">
        <is>
          <t>Befürworten Sie den Bau eines unterirdischen Autobahn-Westrings um die Stadt (Verbindung A2 Hagnau bis Nordtangente / A35)?</t>
        </is>
      </c>
      <c r="E9976" t="inlineStr">
        <is>
          <t>Standard-4</t>
        </is>
      </c>
      <c r="F9976" t="n">
        <v>14</v>
      </c>
      <c r="G9976" t="inlineStr">
        <is>
          <t>Verkehr</t>
        </is>
      </c>
      <c r="H9976" t="inlineStr">
        <is>
          <t>Q06769</t>
        </is>
      </c>
      <c r="I9976" t="inlineStr">
        <is>
          <t>de</t>
        </is>
      </c>
      <c r="J9976" t="b">
        <v>1</v>
      </c>
      <c r="K9976" t="inlineStr">
        <is>
          <t>84b7da9ebc983fb84a6216e89e829514</t>
        </is>
      </c>
      <c r="L9976" t="inlineStr">
        <is>
          <t>84b7da9ebc983fb84a6216e89e829514</t>
        </is>
      </c>
      <c r="M9976" t="n">
        <v>272</v>
      </c>
      <c r="N9976" t="n">
        <v>272</v>
      </c>
    </row>
    <row r="9978">
      <c r="A9978" s="1">
        <f>== Cluster 271 – 2 Fragen – alle Fragen identisch ===</f>
        <v/>
      </c>
      <c r="B9978" s="1" t="n"/>
      <c r="C9978" s="1" t="n"/>
      <c r="D9978" s="1" t="n"/>
      <c r="E9978" s="1" t="n"/>
      <c r="F9978" s="1" t="n"/>
      <c r="G9978" s="1" t="n"/>
      <c r="H9978" s="1" t="n"/>
      <c r="I9978" s="1" t="n"/>
      <c r="J9978" s="1" t="n"/>
      <c r="K9978" s="1" t="n"/>
      <c r="L9978" s="1" t="n"/>
      <c r="M9978" s="1" t="n"/>
      <c r="N9978" s="1" t="n"/>
    </row>
    <row r="9979">
      <c r="A9979" t="inlineStr">
        <is>
          <t>ID_Wahl</t>
        </is>
      </c>
      <c r="B9979" t="inlineStr">
        <is>
          <t>Datum</t>
        </is>
      </c>
      <c r="C9979" t="inlineStr">
        <is>
          <t>Frage_ID</t>
        </is>
      </c>
      <c r="D9979" t="inlineStr">
        <is>
          <t>Frage_Text</t>
        </is>
      </c>
      <c r="E9979" t="inlineStr">
        <is>
          <t>Frage_Typ</t>
        </is>
      </c>
      <c r="F9979" t="inlineStr">
        <is>
          <t>Bereich_ID</t>
        </is>
      </c>
      <c r="G9979" t="inlineStr">
        <is>
          <t>Bereich</t>
        </is>
      </c>
      <c r="H9979" t="inlineStr">
        <is>
          <t>ID_gesamt</t>
        </is>
      </c>
      <c r="I9979" t="inlineStr">
        <is>
          <t>Sprache</t>
        </is>
      </c>
      <c r="J9979" t="inlineStr">
        <is>
          <t>Duplikat</t>
        </is>
      </c>
      <c r="K9979" t="inlineStr">
        <is>
          <t>Frage_Hash</t>
        </is>
      </c>
      <c r="L9979" t="inlineStr">
        <is>
          <t>Duplikat_Gruppe</t>
        </is>
      </c>
      <c r="M9979" t="inlineStr">
        <is>
          <t>Cluster_Duplikate</t>
        </is>
      </c>
      <c r="N9979" t="inlineStr">
        <is>
          <t>Cluster_Final</t>
        </is>
      </c>
    </row>
    <row r="9980">
      <c r="A9980" t="n">
        <v>45</v>
      </c>
      <c r="B9980" s="2" t="n">
        <v>44129</v>
      </c>
      <c r="C9980" t="n">
        <v>2272</v>
      </c>
      <c r="D9980" t="inlineStr">
        <is>
          <t>Soll der Kanton Basel-Stadt mehr finanzielle Mittel für die Sicherstellung der Biodiversität bereistellen?</t>
        </is>
      </c>
      <c r="E9980" t="inlineStr">
        <is>
          <t>options4</t>
        </is>
      </c>
      <c r="F9980" t="n">
        <v>5516</v>
      </c>
      <c r="G9980" t="inlineStr">
        <is>
          <t>Energie &amp; Umwelt</t>
        </is>
      </c>
      <c r="H9980" t="inlineStr">
        <is>
          <t>Q00649</t>
        </is>
      </c>
      <c r="I9980" t="inlineStr">
        <is>
          <t>de</t>
        </is>
      </c>
      <c r="J9980" t="b">
        <v>1</v>
      </c>
      <c r="K9980" t="inlineStr">
        <is>
          <t>fa3705a6040bfe35ed438e5cad8fc117</t>
        </is>
      </c>
      <c r="L9980" t="inlineStr">
        <is>
          <t>fa3705a6040bfe35ed438e5cad8fc117</t>
        </is>
      </c>
      <c r="M9980" t="n">
        <v>271</v>
      </c>
      <c r="N9980" t="n">
        <v>271</v>
      </c>
    </row>
    <row r="9981">
      <c r="A9981" t="n">
        <v>258</v>
      </c>
      <c r="B9981" t="n">
        <v>2020</v>
      </c>
      <c r="C9981" t="n">
        <v>4205</v>
      </c>
      <c r="D9981" t="inlineStr">
        <is>
          <t>Soll der Kanton Basel-Stadt mehr finanzielle Mittel für die Sicherstellung der Biodiversität bereistellen?</t>
        </is>
      </c>
      <c r="E9981" t="inlineStr">
        <is>
          <t>Standard-4</t>
        </is>
      </c>
      <c r="F9981" t="n">
        <v>13</v>
      </c>
      <c r="G9981" t="inlineStr">
        <is>
          <t>Umweltschutz &amp; Landwirtschaft</t>
        </is>
      </c>
      <c r="H9981" t="inlineStr">
        <is>
          <t>Q06764</t>
        </is>
      </c>
      <c r="I9981" t="inlineStr">
        <is>
          <t>de</t>
        </is>
      </c>
      <c r="J9981" t="b">
        <v>1</v>
      </c>
      <c r="K9981" t="inlineStr">
        <is>
          <t>fa3705a6040bfe35ed438e5cad8fc117</t>
        </is>
      </c>
      <c r="L9981" t="inlineStr">
        <is>
          <t>fa3705a6040bfe35ed438e5cad8fc117</t>
        </is>
      </c>
      <c r="M9981" t="n">
        <v>271</v>
      </c>
      <c r="N9981" t="n">
        <v>271</v>
      </c>
    </row>
    <row r="9983">
      <c r="A9983" s="1">
        <f>== Cluster 270 – 2 Fragen – alle Fragen identisch ===</f>
        <v/>
      </c>
      <c r="B9983" s="1" t="n"/>
      <c r="C9983" s="1" t="n"/>
      <c r="D9983" s="1" t="n"/>
      <c r="E9983" s="1" t="n"/>
      <c r="F9983" s="1" t="n"/>
      <c r="G9983" s="1" t="n"/>
      <c r="H9983" s="1" t="n"/>
      <c r="I9983" s="1" t="n"/>
      <c r="J9983" s="1" t="n"/>
      <c r="K9983" s="1" t="n"/>
      <c r="L9983" s="1" t="n"/>
      <c r="M9983" s="1" t="n"/>
      <c r="N9983" s="1" t="n"/>
    </row>
    <row r="9984">
      <c r="A9984" t="inlineStr">
        <is>
          <t>ID_Wahl</t>
        </is>
      </c>
      <c r="B9984" t="inlineStr">
        <is>
          <t>Datum</t>
        </is>
      </c>
      <c r="C9984" t="inlineStr">
        <is>
          <t>Frage_ID</t>
        </is>
      </c>
      <c r="D9984" t="inlineStr">
        <is>
          <t>Frage_Text</t>
        </is>
      </c>
      <c r="E9984" t="inlineStr">
        <is>
          <t>Frage_Typ</t>
        </is>
      </c>
      <c r="F9984" t="inlineStr">
        <is>
          <t>Bereich_ID</t>
        </is>
      </c>
      <c r="G9984" t="inlineStr">
        <is>
          <t>Bereich</t>
        </is>
      </c>
      <c r="H9984" t="inlineStr">
        <is>
          <t>ID_gesamt</t>
        </is>
      </c>
      <c r="I9984" t="inlineStr">
        <is>
          <t>Sprache</t>
        </is>
      </c>
      <c r="J9984" t="inlineStr">
        <is>
          <t>Duplikat</t>
        </is>
      </c>
      <c r="K9984" t="inlineStr">
        <is>
          <t>Frage_Hash</t>
        </is>
      </c>
      <c r="L9984" t="inlineStr">
        <is>
          <t>Duplikat_Gruppe</t>
        </is>
      </c>
      <c r="M9984" t="inlineStr">
        <is>
          <t>Cluster_Duplikate</t>
        </is>
      </c>
      <c r="N9984" t="inlineStr">
        <is>
          <t>Cluster_Final</t>
        </is>
      </c>
    </row>
    <row r="9985">
      <c r="A9985" t="n">
        <v>45</v>
      </c>
      <c r="B9985" s="2" t="n">
        <v>44129</v>
      </c>
      <c r="C9985" t="n">
        <v>2269</v>
      </c>
      <c r="D9985" t="inlineStr">
        <is>
          <t>Sollen die kantonalen Föderbeiträge für erneuerbare Energie erhöht werden?</t>
        </is>
      </c>
      <c r="E9985" t="inlineStr">
        <is>
          <t>options4</t>
        </is>
      </c>
      <c r="F9985" t="n">
        <v>5516</v>
      </c>
      <c r="G9985" t="inlineStr">
        <is>
          <t>Energie &amp; Umwelt</t>
        </is>
      </c>
      <c r="H9985" t="inlineStr">
        <is>
          <t>Q00648</t>
        </is>
      </c>
      <c r="I9985" t="inlineStr">
        <is>
          <t>de</t>
        </is>
      </c>
      <c r="J9985" t="b">
        <v>1</v>
      </c>
      <c r="K9985" t="inlineStr">
        <is>
          <t>6f68ce197ade565524e737e4be12aa8d</t>
        </is>
      </c>
      <c r="L9985" t="inlineStr">
        <is>
          <t>6f68ce197ade565524e737e4be12aa8d</t>
        </is>
      </c>
      <c r="M9985" t="n">
        <v>270</v>
      </c>
      <c r="N9985" t="n">
        <v>270</v>
      </c>
    </row>
    <row r="9986">
      <c r="A9986" t="n">
        <v>258</v>
      </c>
      <c r="B9986" t="n">
        <v>2020</v>
      </c>
      <c r="C9986" t="n">
        <v>4204</v>
      </c>
      <c r="D9986" t="inlineStr">
        <is>
          <t>Sollen die kantonalen Föderbeiträge für erneuerbare Energie erhöht werden?</t>
        </is>
      </c>
      <c r="E9986" t="inlineStr">
        <is>
          <t>Standard-4</t>
        </is>
      </c>
      <c r="F9986" t="n">
        <v>13</v>
      </c>
      <c r="G9986" t="inlineStr">
        <is>
          <t>Umweltschutz &amp; Landwirtschaft</t>
        </is>
      </c>
      <c r="H9986" t="inlineStr">
        <is>
          <t>Q06765</t>
        </is>
      </c>
      <c r="I9986" t="inlineStr">
        <is>
          <t>de</t>
        </is>
      </c>
      <c r="J9986" t="b">
        <v>1</v>
      </c>
      <c r="K9986" t="inlineStr">
        <is>
          <t>6f68ce197ade565524e737e4be12aa8d</t>
        </is>
      </c>
      <c r="L9986" t="inlineStr">
        <is>
          <t>6f68ce197ade565524e737e4be12aa8d</t>
        </is>
      </c>
      <c r="M9986" t="n">
        <v>270</v>
      </c>
      <c r="N9986" t="n">
        <v>270</v>
      </c>
    </row>
    <row r="9988">
      <c r="A9988" s="1">
        <f>== Cluster 269 – 2 Fragen – alle Fragen identisch ===</f>
        <v/>
      </c>
      <c r="B9988" s="1" t="n"/>
      <c r="C9988" s="1" t="n"/>
      <c r="D9988" s="1" t="n"/>
      <c r="E9988" s="1" t="n"/>
      <c r="F9988" s="1" t="n"/>
      <c r="G9988" s="1" t="n"/>
      <c r="H9988" s="1" t="n"/>
      <c r="I9988" s="1" t="n"/>
      <c r="J9988" s="1" t="n"/>
      <c r="K9988" s="1" t="n"/>
      <c r="L9988" s="1" t="n"/>
      <c r="M9988" s="1" t="n"/>
      <c r="N9988" s="1" t="n"/>
    </row>
    <row r="9989">
      <c r="A9989" t="inlineStr">
        <is>
          <t>ID_Wahl</t>
        </is>
      </c>
      <c r="B9989" t="inlineStr">
        <is>
          <t>Datum</t>
        </is>
      </c>
      <c r="C9989" t="inlineStr">
        <is>
          <t>Frage_ID</t>
        </is>
      </c>
      <c r="D9989" t="inlineStr">
        <is>
          <t>Frage_Text</t>
        </is>
      </c>
      <c r="E9989" t="inlineStr">
        <is>
          <t>Frage_Typ</t>
        </is>
      </c>
      <c r="F9989" t="inlineStr">
        <is>
          <t>Bereich_ID</t>
        </is>
      </c>
      <c r="G9989" t="inlineStr">
        <is>
          <t>Bereich</t>
        </is>
      </c>
      <c r="H9989" t="inlineStr">
        <is>
          <t>ID_gesamt</t>
        </is>
      </c>
      <c r="I9989" t="inlineStr">
        <is>
          <t>Sprache</t>
        </is>
      </c>
      <c r="J9989" t="inlineStr">
        <is>
          <t>Duplikat</t>
        </is>
      </c>
      <c r="K9989" t="inlineStr">
        <is>
          <t>Frage_Hash</t>
        </is>
      </c>
      <c r="L9989" t="inlineStr">
        <is>
          <t>Duplikat_Gruppe</t>
        </is>
      </c>
      <c r="M9989" t="inlineStr">
        <is>
          <t>Cluster_Duplikate</t>
        </is>
      </c>
      <c r="N9989" t="inlineStr">
        <is>
          <t>Cluster_Final</t>
        </is>
      </c>
    </row>
    <row r="9990">
      <c r="A9990" t="n">
        <v>45</v>
      </c>
      <c r="B9990" s="2" t="n">
        <v>44129</v>
      </c>
      <c r="C9990" t="n">
        <v>2266</v>
      </c>
      <c r="D9990" t="inlineStr">
        <is>
          <t>Eine Initiative fordert, dass der Kanton Basel-Stadt bis 2030 im Rahmen seiner Kompetenzen die Treibhausgasemissionen auf netto null senkt. Befürworten Sie dies?</t>
        </is>
      </c>
      <c r="E9990" t="inlineStr">
        <is>
          <t>options4</t>
        </is>
      </c>
      <c r="F9990" t="n">
        <v>5516</v>
      </c>
      <c r="G9990" t="inlineStr">
        <is>
          <t>Energie &amp; Umwelt</t>
        </is>
      </c>
      <c r="H9990" t="inlineStr">
        <is>
          <t>Q00647</t>
        </is>
      </c>
      <c r="I9990" t="inlineStr">
        <is>
          <t>de</t>
        </is>
      </c>
      <c r="J9990" t="b">
        <v>1</v>
      </c>
      <c r="K9990" t="inlineStr">
        <is>
          <t>cfb53cbf36aca48ff1be9a3922c517bd</t>
        </is>
      </c>
      <c r="L9990" t="inlineStr">
        <is>
          <t>cfb53cbf36aca48ff1be9a3922c517bd</t>
        </is>
      </c>
      <c r="M9990" t="n">
        <v>269</v>
      </c>
      <c r="N9990" t="n">
        <v>269</v>
      </c>
    </row>
    <row r="9991">
      <c r="A9991" t="n">
        <v>258</v>
      </c>
      <c r="B9991" t="n">
        <v>2020</v>
      </c>
      <c r="C9991" t="n">
        <v>4203</v>
      </c>
      <c r="D9991" t="inlineStr">
        <is>
          <t>Eine Initiative fordert, dass der Kanton Basel-Stadt bis 2030 im Rahmen seiner Kompetenzen die Treibhausgasemissionen auf netto null senkt. Befürworten Sie dies?</t>
        </is>
      </c>
      <c r="E9991" t="inlineStr">
        <is>
          <t>Standard-4</t>
        </is>
      </c>
      <c r="F9991" t="n">
        <v>13</v>
      </c>
      <c r="G9991" t="inlineStr">
        <is>
          <t>Umweltschutz &amp; Landwirtschaft</t>
        </is>
      </c>
      <c r="H9991" t="inlineStr">
        <is>
          <t>Q06767</t>
        </is>
      </c>
      <c r="I9991" t="inlineStr">
        <is>
          <t>de</t>
        </is>
      </c>
      <c r="J9991" t="b">
        <v>1</v>
      </c>
      <c r="K9991" t="inlineStr">
        <is>
          <t>cfb53cbf36aca48ff1be9a3922c517bd</t>
        </is>
      </c>
      <c r="L9991" t="inlineStr">
        <is>
          <t>cfb53cbf36aca48ff1be9a3922c517bd</t>
        </is>
      </c>
      <c r="M9991" t="n">
        <v>269</v>
      </c>
      <c r="N9991" t="n">
        <v>269</v>
      </c>
    </row>
    <row r="9993">
      <c r="A9993" s="1">
        <f>== Cluster 268 – 2 Fragen – alle Fragen identisch ===</f>
        <v/>
      </c>
      <c r="B9993" s="1" t="n"/>
      <c r="C9993" s="1" t="n"/>
      <c r="D9993" s="1" t="n"/>
      <c r="E9993" s="1" t="n"/>
      <c r="F9993" s="1" t="n"/>
      <c r="G9993" s="1" t="n"/>
      <c r="H9993" s="1" t="n"/>
      <c r="I9993" s="1" t="n"/>
      <c r="J9993" s="1" t="n"/>
      <c r="K9993" s="1" t="n"/>
      <c r="L9993" s="1" t="n"/>
      <c r="M9993" s="1" t="n"/>
      <c r="N9993" s="1" t="n"/>
    </row>
    <row r="9994">
      <c r="A9994" t="inlineStr">
        <is>
          <t>ID_Wahl</t>
        </is>
      </c>
      <c r="B9994" t="inlineStr">
        <is>
          <t>Datum</t>
        </is>
      </c>
      <c r="C9994" t="inlineStr">
        <is>
          <t>Frage_ID</t>
        </is>
      </c>
      <c r="D9994" t="inlineStr">
        <is>
          <t>Frage_Text</t>
        </is>
      </c>
      <c r="E9994" t="inlineStr">
        <is>
          <t>Frage_Typ</t>
        </is>
      </c>
      <c r="F9994" t="inlineStr">
        <is>
          <t>Bereich_ID</t>
        </is>
      </c>
      <c r="G9994" t="inlineStr">
        <is>
          <t>Bereich</t>
        </is>
      </c>
      <c r="H9994" t="inlineStr">
        <is>
          <t>ID_gesamt</t>
        </is>
      </c>
      <c r="I9994" t="inlineStr">
        <is>
          <t>Sprache</t>
        </is>
      </c>
      <c r="J9994" t="inlineStr">
        <is>
          <t>Duplikat</t>
        </is>
      </c>
      <c r="K9994" t="inlineStr">
        <is>
          <t>Frage_Hash</t>
        </is>
      </c>
      <c r="L9994" t="inlineStr">
        <is>
          <t>Duplikat_Gruppe</t>
        </is>
      </c>
      <c r="M9994" t="inlineStr">
        <is>
          <t>Cluster_Duplikate</t>
        </is>
      </c>
      <c r="N9994" t="inlineStr">
        <is>
          <t>Cluster_Final</t>
        </is>
      </c>
    </row>
    <row r="9995">
      <c r="A9995" t="n">
        <v>45</v>
      </c>
      <c r="B9995" s="2" t="n">
        <v>44129</v>
      </c>
      <c r="C9995" t="n">
        <v>2263</v>
      </c>
      <c r="D9995" t="inlineStr">
        <is>
          <t>Derzeit sind die Basler Verkehrsbetriebe (BVB) eine öffentlich-rechtliche Anstalt. Sollen die BVB wieder vollständig in die Verwaltung integriert werden?</t>
        </is>
      </c>
      <c r="E9995" t="inlineStr">
        <is>
          <t>options4</t>
        </is>
      </c>
      <c r="F9995" t="n">
        <v>4562</v>
      </c>
      <c r="G9995" t="inlineStr">
        <is>
          <t>Wirtschaft &amp; Arbeit</t>
        </is>
      </c>
      <c r="H9995" t="inlineStr">
        <is>
          <t>Q00646</t>
        </is>
      </c>
      <c r="I9995" t="inlineStr">
        <is>
          <t>de</t>
        </is>
      </c>
      <c r="J9995" t="b">
        <v>1</v>
      </c>
      <c r="K9995" t="inlineStr">
        <is>
          <t>939931db84587df83b3e0adae514d9c1</t>
        </is>
      </c>
      <c r="L9995" t="inlineStr">
        <is>
          <t>939931db84587df83b3e0adae514d9c1</t>
        </is>
      </c>
      <c r="M9995" t="n">
        <v>268</v>
      </c>
      <c r="N9995" t="n">
        <v>268</v>
      </c>
    </row>
    <row r="9996">
      <c r="A9996" t="n">
        <v>258</v>
      </c>
      <c r="B9996" t="n">
        <v>2020</v>
      </c>
      <c r="C9996" t="n">
        <v>4202</v>
      </c>
      <c r="D9996" t="inlineStr">
        <is>
          <t>Derzeit sind die Basler Verkehrsbetriebe (BVB) eine öffentlich-rechtliche Anstalt. Sollen die BVB wieder vollständig in die Verwaltung integriert werden?</t>
        </is>
      </c>
      <c r="E9996" t="inlineStr">
        <is>
          <t>Standard-4</t>
        </is>
      </c>
      <c r="F9996" t="n">
        <v>14</v>
      </c>
      <c r="G9996" t="inlineStr">
        <is>
          <t>Verkehr</t>
        </is>
      </c>
      <c r="H9996" t="inlineStr">
        <is>
          <t>Q06774</t>
        </is>
      </c>
      <c r="I9996" t="inlineStr">
        <is>
          <t>de</t>
        </is>
      </c>
      <c r="J9996" t="b">
        <v>1</v>
      </c>
      <c r="K9996" t="inlineStr">
        <is>
          <t>939931db84587df83b3e0adae514d9c1</t>
        </is>
      </c>
      <c r="L9996" t="inlineStr">
        <is>
          <t>939931db84587df83b3e0adae514d9c1</t>
        </is>
      </c>
      <c r="M9996" t="n">
        <v>268</v>
      </c>
      <c r="N9996" t="n">
        <v>268</v>
      </c>
    </row>
    <row r="9998">
      <c r="A9998" s="1">
        <f>== Cluster 267 – 2 Fragen – alle Fragen identisch ===</f>
        <v/>
      </c>
      <c r="B9998" s="1" t="n"/>
      <c r="C9998" s="1" t="n"/>
      <c r="D9998" s="1" t="n"/>
      <c r="E9998" s="1" t="n"/>
      <c r="F9998" s="1" t="n"/>
      <c r="G9998" s="1" t="n"/>
      <c r="H9998" s="1" t="n"/>
      <c r="I9998" s="1" t="n"/>
      <c r="J9998" s="1" t="n"/>
      <c r="K9998" s="1" t="n"/>
      <c r="L9998" s="1" t="n"/>
      <c r="M9998" s="1" t="n"/>
      <c r="N9998" s="1" t="n"/>
    </row>
    <row r="9999">
      <c r="A9999" t="inlineStr">
        <is>
          <t>ID_Wahl</t>
        </is>
      </c>
      <c r="B9999" t="inlineStr">
        <is>
          <t>Datum</t>
        </is>
      </c>
      <c r="C9999" t="inlineStr">
        <is>
          <t>Frage_ID</t>
        </is>
      </c>
      <c r="D9999" t="inlineStr">
        <is>
          <t>Frage_Text</t>
        </is>
      </c>
      <c r="E9999" t="inlineStr">
        <is>
          <t>Frage_Typ</t>
        </is>
      </c>
      <c r="F9999" t="inlineStr">
        <is>
          <t>Bereich_ID</t>
        </is>
      </c>
      <c r="G9999" t="inlineStr">
        <is>
          <t>Bereich</t>
        </is>
      </c>
      <c r="H9999" t="inlineStr">
        <is>
          <t>ID_gesamt</t>
        </is>
      </c>
      <c r="I9999" t="inlineStr">
        <is>
          <t>Sprache</t>
        </is>
      </c>
      <c r="J9999" t="inlineStr">
        <is>
          <t>Duplikat</t>
        </is>
      </c>
      <c r="K9999" t="inlineStr">
        <is>
          <t>Frage_Hash</t>
        </is>
      </c>
      <c r="L9999" t="inlineStr">
        <is>
          <t>Duplikat_Gruppe</t>
        </is>
      </c>
      <c r="M9999" t="inlineStr">
        <is>
          <t>Cluster_Duplikate</t>
        </is>
      </c>
      <c r="N9999" t="inlineStr">
        <is>
          <t>Cluster_Final</t>
        </is>
      </c>
    </row>
    <row r="10000">
      <c r="A10000" t="n">
        <v>45</v>
      </c>
      <c r="B10000" s="2" t="n">
        <v>44129</v>
      </c>
      <c r="C10000" t="n">
        <v>2257</v>
      </c>
      <c r="D10000" t="inlineStr">
        <is>
          <t>Soll der Kanton auf die Erbringung eigener Dienstleistungen verzichten, falls dadurch private Angebote konkurrenziert werden (z.B. Kehrichtabfuhr, Stadtgärnerei, Gleissanierungen)?</t>
        </is>
      </c>
      <c r="E10000" t="inlineStr">
        <is>
          <t>options4</t>
        </is>
      </c>
      <c r="F10000" t="n">
        <v>4562</v>
      </c>
      <c r="G10000" t="inlineStr">
        <is>
          <t>Wirtschaft &amp; Arbeit</t>
        </is>
      </c>
      <c r="H10000" t="inlineStr">
        <is>
          <t>Q00644</t>
        </is>
      </c>
      <c r="I10000" t="inlineStr">
        <is>
          <t>de</t>
        </is>
      </c>
      <c r="J10000" t="b">
        <v>1</v>
      </c>
      <c r="K10000" t="inlineStr">
        <is>
          <t>cc8fe640bfbd65d777167bb822717011</t>
        </is>
      </c>
      <c r="L10000" t="inlineStr">
        <is>
          <t>cc8fe640bfbd65d777167bb822717011</t>
        </is>
      </c>
      <c r="M10000" t="n">
        <v>267</v>
      </c>
      <c r="N10000" t="n">
        <v>267</v>
      </c>
    </row>
    <row r="10001">
      <c r="A10001" t="n">
        <v>258</v>
      </c>
      <c r="B10001" t="n">
        <v>2020</v>
      </c>
      <c r="C10001" t="n">
        <v>4200</v>
      </c>
      <c r="D10001" t="inlineStr">
        <is>
          <t>Soll der Kanton auf die Erbringung eigener Dienstleistungen verzichten, falls dadurch private Angebote konkurrenziert werden (z.B. Kehrichtabfuhr, Stadtgärnerei, Gleissanierungen)?</t>
        </is>
      </c>
      <c r="E10001" t="inlineStr">
        <is>
          <t>Standard-4</t>
        </is>
      </c>
      <c r="F10001" t="n">
        <v>15</v>
      </c>
      <c r="G10001" t="inlineStr">
        <is>
          <t>Wirtschaft &amp; Arbeit</t>
        </is>
      </c>
      <c r="H10001" t="inlineStr">
        <is>
          <t>Q06779</t>
        </is>
      </c>
      <c r="I10001" t="inlineStr">
        <is>
          <t>de</t>
        </is>
      </c>
      <c r="J10001" t="b">
        <v>1</v>
      </c>
      <c r="K10001" t="inlineStr">
        <is>
          <t>cc8fe640bfbd65d777167bb822717011</t>
        </is>
      </c>
      <c r="L10001" t="inlineStr">
        <is>
          <t>cc8fe640bfbd65d777167bb822717011</t>
        </is>
      </c>
      <c r="M10001" t="n">
        <v>267</v>
      </c>
      <c r="N10001" t="n">
        <v>267</v>
      </c>
    </row>
    <row r="10003">
      <c r="A10003" s="1">
        <f>== Cluster 266 – 2 Fragen – alle Fragen identisch ===</f>
        <v/>
      </c>
      <c r="B10003" s="1" t="n"/>
      <c r="C10003" s="1" t="n"/>
      <c r="D10003" s="1" t="n"/>
      <c r="E10003" s="1" t="n"/>
      <c r="F10003" s="1" t="n"/>
      <c r="G10003" s="1" t="n"/>
      <c r="H10003" s="1" t="n"/>
      <c r="I10003" s="1" t="n"/>
      <c r="J10003" s="1" t="n"/>
      <c r="K10003" s="1" t="n"/>
      <c r="L10003" s="1" t="n"/>
      <c r="M10003" s="1" t="n"/>
      <c r="N10003" s="1" t="n"/>
    </row>
    <row r="10004">
      <c r="A10004" t="inlineStr">
        <is>
          <t>ID_Wahl</t>
        </is>
      </c>
      <c r="B10004" t="inlineStr">
        <is>
          <t>Datum</t>
        </is>
      </c>
      <c r="C10004" t="inlineStr">
        <is>
          <t>Frage_ID</t>
        </is>
      </c>
      <c r="D10004" t="inlineStr">
        <is>
          <t>Frage_Text</t>
        </is>
      </c>
      <c r="E10004" t="inlineStr">
        <is>
          <t>Frage_Typ</t>
        </is>
      </c>
      <c r="F10004" t="inlineStr">
        <is>
          <t>Bereich_ID</t>
        </is>
      </c>
      <c r="G10004" t="inlineStr">
        <is>
          <t>Bereich</t>
        </is>
      </c>
      <c r="H10004" t="inlineStr">
        <is>
          <t>ID_gesamt</t>
        </is>
      </c>
      <c r="I10004" t="inlineStr">
        <is>
          <t>Sprache</t>
        </is>
      </c>
      <c r="J10004" t="inlineStr">
        <is>
          <t>Duplikat</t>
        </is>
      </c>
      <c r="K10004" t="inlineStr">
        <is>
          <t>Frage_Hash</t>
        </is>
      </c>
      <c r="L10004" t="inlineStr">
        <is>
          <t>Duplikat_Gruppe</t>
        </is>
      </c>
      <c r="M10004" t="inlineStr">
        <is>
          <t>Cluster_Duplikate</t>
        </is>
      </c>
      <c r="N10004" t="inlineStr">
        <is>
          <t>Cluster_Final</t>
        </is>
      </c>
    </row>
    <row r="10005">
      <c r="A10005" t="n">
        <v>45</v>
      </c>
      <c r="B10005" s="2" t="n">
        <v>44129</v>
      </c>
      <c r="C10005" t="n">
        <v>2245</v>
      </c>
      <c r="D10005" t="inlineStr">
        <is>
          <t>Eine Volksinitiative fordert die Einführung eines kantonalen Mindestlohns für alle Arbeitnehmenden in der Höhe von netto 23 Franken pro Stunde. Befürworten Sie dies?</t>
        </is>
      </c>
      <c r="E10005" t="inlineStr">
        <is>
          <t>options4</t>
        </is>
      </c>
      <c r="F10005" t="n">
        <v>4562</v>
      </c>
      <c r="G10005" t="inlineStr">
        <is>
          <t>Wirtschaft &amp; Arbeit</t>
        </is>
      </c>
      <c r="H10005" t="inlineStr">
        <is>
          <t>Q00640</t>
        </is>
      </c>
      <c r="I10005" t="inlineStr">
        <is>
          <t>de</t>
        </is>
      </c>
      <c r="J10005" t="b">
        <v>1</v>
      </c>
      <c r="K10005" t="inlineStr">
        <is>
          <t>cd65b069a097570f1a023a6805453591</t>
        </is>
      </c>
      <c r="L10005" t="inlineStr">
        <is>
          <t>cd65b069a097570f1a023a6805453591</t>
        </is>
      </c>
      <c r="M10005" t="n">
        <v>266</v>
      </c>
      <c r="N10005" t="n">
        <v>266</v>
      </c>
    </row>
    <row r="10006">
      <c r="A10006" t="n">
        <v>258</v>
      </c>
      <c r="B10006" t="n">
        <v>2020</v>
      </c>
      <c r="C10006" t="n">
        <v>4196</v>
      </c>
      <c r="D10006" t="inlineStr">
        <is>
          <t>Eine Volksinitiative fordert die Einführung eines kantonalen Mindestlohns für alle Arbeitnehmenden in der Höhe von netto 23 Franken pro Stunde. Befürworten Sie dies?</t>
        </is>
      </c>
      <c r="E10006" t="inlineStr">
        <is>
          <t>Standard-4</t>
        </is>
      </c>
      <c r="F10006" t="n">
        <v>15</v>
      </c>
      <c r="G10006" t="inlineStr">
        <is>
          <t>Wirtschaft &amp; Arbeit</t>
        </is>
      </c>
      <c r="H10006" t="inlineStr">
        <is>
          <t>Q06778</t>
        </is>
      </c>
      <c r="I10006" t="inlineStr">
        <is>
          <t>de</t>
        </is>
      </c>
      <c r="J10006" t="b">
        <v>1</v>
      </c>
      <c r="K10006" t="inlineStr">
        <is>
          <t>cd65b069a097570f1a023a6805453591</t>
        </is>
      </c>
      <c r="L10006" t="inlineStr">
        <is>
          <t>cd65b069a097570f1a023a6805453591</t>
        </is>
      </c>
      <c r="M10006" t="n">
        <v>266</v>
      </c>
      <c r="N10006" t="n">
        <v>266</v>
      </c>
    </row>
    <row r="10008">
      <c r="A10008" s="1">
        <f>== Cluster 265 – 2 Fragen – alle Fragen identisch ===</f>
        <v/>
      </c>
      <c r="B10008" s="1" t="n"/>
      <c r="C10008" s="1" t="n"/>
      <c r="D10008" s="1" t="n"/>
      <c r="E10008" s="1" t="n"/>
      <c r="F10008" s="1" t="n"/>
      <c r="G10008" s="1" t="n"/>
      <c r="H10008" s="1" t="n"/>
      <c r="I10008" s="1" t="n"/>
      <c r="J10008" s="1" t="n"/>
      <c r="K10008" s="1" t="n"/>
      <c r="L10008" s="1" t="n"/>
      <c r="M10008" s="1" t="n"/>
      <c r="N10008" s="1" t="n"/>
    </row>
    <row r="10009">
      <c r="A10009" t="inlineStr">
        <is>
          <t>ID_Wahl</t>
        </is>
      </c>
      <c r="B10009" t="inlineStr">
        <is>
          <t>Datum</t>
        </is>
      </c>
      <c r="C10009" t="inlineStr">
        <is>
          <t>Frage_ID</t>
        </is>
      </c>
      <c r="D10009" t="inlineStr">
        <is>
          <t>Frage_Text</t>
        </is>
      </c>
      <c r="E10009" t="inlineStr">
        <is>
          <t>Frage_Typ</t>
        </is>
      </c>
      <c r="F10009" t="inlineStr">
        <is>
          <t>Bereich_ID</t>
        </is>
      </c>
      <c r="G10009" t="inlineStr">
        <is>
          <t>Bereich</t>
        </is>
      </c>
      <c r="H10009" t="inlineStr">
        <is>
          <t>ID_gesamt</t>
        </is>
      </c>
      <c r="I10009" t="inlineStr">
        <is>
          <t>Sprache</t>
        </is>
      </c>
      <c r="J10009" t="inlineStr">
        <is>
          <t>Duplikat</t>
        </is>
      </c>
      <c r="K10009" t="inlineStr">
        <is>
          <t>Frage_Hash</t>
        </is>
      </c>
      <c r="L10009" t="inlineStr">
        <is>
          <t>Duplikat_Gruppe</t>
        </is>
      </c>
      <c r="M10009" t="inlineStr">
        <is>
          <t>Cluster_Duplikate</t>
        </is>
      </c>
      <c r="N10009" t="inlineStr">
        <is>
          <t>Cluster_Final</t>
        </is>
      </c>
    </row>
    <row r="10010">
      <c r="A10010" t="n">
        <v>45</v>
      </c>
      <c r="B10010" s="2" t="n">
        <v>44129</v>
      </c>
      <c r="C10010" t="n">
        <v>2242</v>
      </c>
      <c r="D10010" t="inlineStr">
        <is>
          <t>Soll der Kanton Basel-Stadt die Ausgaben im Rahmen eines Impulsprogramms für eine nachhaltige Wirtschaft deutlich erhöhen?</t>
        </is>
      </c>
      <c r="E10010" t="inlineStr">
        <is>
          <t>options4</t>
        </is>
      </c>
      <c r="F10010" t="n">
        <v>4441</v>
      </c>
      <c r="G10010" t="inlineStr">
        <is>
          <t>Finanzen &amp; Steuern</t>
        </is>
      </c>
      <c r="H10010" t="inlineStr">
        <is>
          <t>Q00639</t>
        </is>
      </c>
      <c r="I10010" t="inlineStr">
        <is>
          <t>de</t>
        </is>
      </c>
      <c r="J10010" t="b">
        <v>1</v>
      </c>
      <c r="K10010" t="inlineStr">
        <is>
          <t>bfc1dfb0d12449144e73e42e3726eb21</t>
        </is>
      </c>
      <c r="L10010" t="inlineStr">
        <is>
          <t>bfc1dfb0d12449144e73e42e3726eb21</t>
        </is>
      </c>
      <c r="M10010" t="n">
        <v>265</v>
      </c>
      <c r="N10010" t="n">
        <v>265</v>
      </c>
    </row>
    <row r="10011">
      <c r="A10011" t="n">
        <v>258</v>
      </c>
      <c r="B10011" t="n">
        <v>2020</v>
      </c>
      <c r="C10011" t="n">
        <v>4195</v>
      </c>
      <c r="D10011" t="inlineStr">
        <is>
          <t>Soll der Kanton Basel-Stadt die Ausgaben im Rahmen eines Impulsprogramms für eine nachhaltige Wirtschaft deutlich erhöhen?</t>
        </is>
      </c>
      <c r="E10011" t="inlineStr">
        <is>
          <t>Standard-4</t>
        </is>
      </c>
      <c r="F10011" t="n">
        <v>15</v>
      </c>
      <c r="G10011" t="inlineStr">
        <is>
          <t>Wirtschaft &amp; Arbeit</t>
        </is>
      </c>
      <c r="H10011" t="inlineStr">
        <is>
          <t>Q06781</t>
        </is>
      </c>
      <c r="I10011" t="inlineStr">
        <is>
          <t>de</t>
        </is>
      </c>
      <c r="J10011" t="b">
        <v>1</v>
      </c>
      <c r="K10011" t="inlineStr">
        <is>
          <t>bfc1dfb0d12449144e73e42e3726eb21</t>
        </is>
      </c>
      <c r="L10011" t="inlineStr">
        <is>
          <t>bfc1dfb0d12449144e73e42e3726eb21</t>
        </is>
      </c>
      <c r="M10011" t="n">
        <v>265</v>
      </c>
      <c r="N10011" t="n">
        <v>265</v>
      </c>
    </row>
    <row r="10013">
      <c r="A10013" s="1">
        <f>== Cluster 264 – 2 Fragen – alle Fragen identisch ===</f>
        <v/>
      </c>
      <c r="B10013" s="1" t="n"/>
      <c r="C10013" s="1" t="n"/>
      <c r="D10013" s="1" t="n"/>
      <c r="E10013" s="1" t="n"/>
      <c r="F10013" s="1" t="n"/>
      <c r="G10013" s="1" t="n"/>
      <c r="H10013" s="1" t="n"/>
      <c r="I10013" s="1" t="n"/>
      <c r="J10013" s="1" t="n"/>
      <c r="K10013" s="1" t="n"/>
      <c r="L10013" s="1" t="n"/>
      <c r="M10013" s="1" t="n"/>
      <c r="N10013" s="1" t="n"/>
    </row>
    <row r="10014">
      <c r="A10014" t="inlineStr">
        <is>
          <t>ID_Wahl</t>
        </is>
      </c>
      <c r="B10014" t="inlineStr">
        <is>
          <t>Datum</t>
        </is>
      </c>
      <c r="C10014" t="inlineStr">
        <is>
          <t>Frage_ID</t>
        </is>
      </c>
      <c r="D10014" t="inlineStr">
        <is>
          <t>Frage_Text</t>
        </is>
      </c>
      <c r="E10014" t="inlineStr">
        <is>
          <t>Frage_Typ</t>
        </is>
      </c>
      <c r="F10014" t="inlineStr">
        <is>
          <t>Bereich_ID</t>
        </is>
      </c>
      <c r="G10014" t="inlineStr">
        <is>
          <t>Bereich</t>
        </is>
      </c>
      <c r="H10014" t="inlineStr">
        <is>
          <t>ID_gesamt</t>
        </is>
      </c>
      <c r="I10014" t="inlineStr">
        <is>
          <t>Sprache</t>
        </is>
      </c>
      <c r="J10014" t="inlineStr">
        <is>
          <t>Duplikat</t>
        </is>
      </c>
      <c r="K10014" t="inlineStr">
        <is>
          <t>Frage_Hash</t>
        </is>
      </c>
      <c r="L10014" t="inlineStr">
        <is>
          <t>Duplikat_Gruppe</t>
        </is>
      </c>
      <c r="M10014" t="inlineStr">
        <is>
          <t>Cluster_Duplikate</t>
        </is>
      </c>
      <c r="N10014" t="inlineStr">
        <is>
          <t>Cluster_Final</t>
        </is>
      </c>
    </row>
    <row r="10015">
      <c r="A10015" t="n">
        <v>45</v>
      </c>
      <c r="B10015" s="2" t="n">
        <v>44129</v>
      </c>
      <c r="C10015" t="n">
        <v>2236</v>
      </c>
      <c r="D10015" t="inlineStr">
        <is>
          <t>Soll im Kanton Basel-Stadt der Steuersatz auf Dividenden (Gewinnausschüttung von Unternehmen) wieder gesenkt werden?</t>
        </is>
      </c>
      <c r="E10015" t="inlineStr">
        <is>
          <t>options4</t>
        </is>
      </c>
      <c r="F10015" t="n">
        <v>4441</v>
      </c>
      <c r="G10015" t="inlineStr">
        <is>
          <t>Finanzen &amp; Steuern</t>
        </is>
      </c>
      <c r="H10015" t="inlineStr">
        <is>
          <t>Q00637</t>
        </is>
      </c>
      <c r="I10015" t="inlineStr">
        <is>
          <t>de</t>
        </is>
      </c>
      <c r="J10015" t="b">
        <v>1</v>
      </c>
      <c r="K10015" t="inlineStr">
        <is>
          <t>75c648e0bc2f26b785847d009730321d</t>
        </is>
      </c>
      <c r="L10015" t="inlineStr">
        <is>
          <t>75c648e0bc2f26b785847d009730321d</t>
        </is>
      </c>
      <c r="M10015" t="n">
        <v>264</v>
      </c>
      <c r="N10015" t="n">
        <v>264</v>
      </c>
    </row>
    <row r="10016">
      <c r="A10016" t="n">
        <v>258</v>
      </c>
      <c r="B10016" t="n">
        <v>2020</v>
      </c>
      <c r="C10016" t="n">
        <v>4193</v>
      </c>
      <c r="D10016" t="inlineStr">
        <is>
          <t>Soll im Kanton Basel-Stadt der Steuersatz auf Dividenden (Gewinnausschüttung von Unternehmen) wieder gesenkt werden?</t>
        </is>
      </c>
      <c r="E10016" t="inlineStr">
        <is>
          <t>Standard-4</t>
        </is>
      </c>
      <c r="F10016" t="n">
        <v>4</v>
      </c>
      <c r="G10016" t="inlineStr">
        <is>
          <t>Finanzen &amp; Steuern</t>
        </is>
      </c>
      <c r="H10016" t="inlineStr">
        <is>
          <t>Q06736</t>
        </is>
      </c>
      <c r="I10016" t="inlineStr">
        <is>
          <t>de</t>
        </is>
      </c>
      <c r="J10016" t="b">
        <v>1</v>
      </c>
      <c r="K10016" t="inlineStr">
        <is>
          <t>75c648e0bc2f26b785847d009730321d</t>
        </is>
      </c>
      <c r="L10016" t="inlineStr">
        <is>
          <t>75c648e0bc2f26b785847d009730321d</t>
        </is>
      </c>
      <c r="M10016" t="n">
        <v>264</v>
      </c>
      <c r="N10016" t="n">
        <v>264</v>
      </c>
    </row>
    <row r="10018">
      <c r="A10018" s="1">
        <f>== Cluster 263 – 2 Fragen – alle Fragen identisch ===</f>
        <v/>
      </c>
      <c r="B10018" s="1" t="n"/>
      <c r="C10018" s="1" t="n"/>
      <c r="D10018" s="1" t="n"/>
      <c r="E10018" s="1" t="n"/>
      <c r="F10018" s="1" t="n"/>
      <c r="G10018" s="1" t="n"/>
      <c r="H10018" s="1" t="n"/>
      <c r="I10018" s="1" t="n"/>
      <c r="J10018" s="1" t="n"/>
      <c r="K10018" s="1" t="n"/>
      <c r="L10018" s="1" t="n"/>
      <c r="M10018" s="1" t="n"/>
      <c r="N10018" s="1" t="n"/>
    </row>
    <row r="10019">
      <c r="A10019" t="inlineStr">
        <is>
          <t>ID_Wahl</t>
        </is>
      </c>
      <c r="B10019" t="inlineStr">
        <is>
          <t>Datum</t>
        </is>
      </c>
      <c r="C10019" t="inlineStr">
        <is>
          <t>Frage_ID</t>
        </is>
      </c>
      <c r="D10019" t="inlineStr">
        <is>
          <t>Frage_Text</t>
        </is>
      </c>
      <c r="E10019" t="inlineStr">
        <is>
          <t>Frage_Typ</t>
        </is>
      </c>
      <c r="F10019" t="inlineStr">
        <is>
          <t>Bereich_ID</t>
        </is>
      </c>
      <c r="G10019" t="inlineStr">
        <is>
          <t>Bereich</t>
        </is>
      </c>
      <c r="H10019" t="inlineStr">
        <is>
          <t>ID_gesamt</t>
        </is>
      </c>
      <c r="I10019" t="inlineStr">
        <is>
          <t>Sprache</t>
        </is>
      </c>
      <c r="J10019" t="inlineStr">
        <is>
          <t>Duplikat</t>
        </is>
      </c>
      <c r="K10019" t="inlineStr">
        <is>
          <t>Frage_Hash</t>
        </is>
      </c>
      <c r="L10019" t="inlineStr">
        <is>
          <t>Duplikat_Gruppe</t>
        </is>
      </c>
      <c r="M10019" t="inlineStr">
        <is>
          <t>Cluster_Duplikate</t>
        </is>
      </c>
      <c r="N10019" t="inlineStr">
        <is>
          <t>Cluster_Final</t>
        </is>
      </c>
    </row>
    <row r="10020">
      <c r="A10020" t="n">
        <v>45</v>
      </c>
      <c r="B10020" s="2" t="n">
        <v>44129</v>
      </c>
      <c r="C10020" t="n">
        <v>2230</v>
      </c>
      <c r="D10020" t="inlineStr">
        <is>
          <t>Finden Sie es richtig, dass im Kanton Basel-Stadt eine Geschlechterquote von mindestens 30% für die Verwaltungsräte staatsnaher Betriebe gilt?</t>
        </is>
      </c>
      <c r="E10020" t="inlineStr">
        <is>
          <t>options4</t>
        </is>
      </c>
      <c r="F10020" t="n">
        <v>5014</v>
      </c>
      <c r="G10020" t="inlineStr">
        <is>
          <t>Gesellschaft, Kultur &amp; Ethik</t>
        </is>
      </c>
      <c r="H10020" t="inlineStr">
        <is>
          <t>Q00635</t>
        </is>
      </c>
      <c r="I10020" t="inlineStr">
        <is>
          <t>de</t>
        </is>
      </c>
      <c r="J10020" t="b">
        <v>1</v>
      </c>
      <c r="K10020" t="inlineStr">
        <is>
          <t>3e863ee3b56ab096c3adb89c972421c6</t>
        </is>
      </c>
      <c r="L10020" t="inlineStr">
        <is>
          <t>3e863ee3b56ab096c3adb89c972421c6</t>
        </is>
      </c>
      <c r="M10020" t="n">
        <v>263</v>
      </c>
      <c r="N10020" t="n">
        <v>263</v>
      </c>
    </row>
    <row r="10021">
      <c r="A10021" t="n">
        <v>258</v>
      </c>
      <c r="B10021" t="n">
        <v>2020</v>
      </c>
      <c r="C10021" t="n">
        <v>4191</v>
      </c>
      <c r="D10021" t="inlineStr">
        <is>
          <t>Finden Sie es richtig, dass im Kanton Basel-Stadt eine Geschlechterquote von mindestens 30% für die Verwaltungsräte staatsnaher Betriebe gilt?</t>
        </is>
      </c>
      <c r="E10021" t="inlineStr">
        <is>
          <t>Standard-4</t>
        </is>
      </c>
      <c r="F10021" t="n">
        <v>5</v>
      </c>
      <c r="G10021" t="inlineStr">
        <is>
          <t>Gesellschaft &amp; Ethik</t>
        </is>
      </c>
      <c r="H10021" t="inlineStr">
        <is>
          <t>Q06740</t>
        </is>
      </c>
      <c r="I10021" t="inlineStr">
        <is>
          <t>de</t>
        </is>
      </c>
      <c r="J10021" t="b">
        <v>1</v>
      </c>
      <c r="K10021" t="inlineStr">
        <is>
          <t>3e863ee3b56ab096c3adb89c972421c6</t>
        </is>
      </c>
      <c r="L10021" t="inlineStr">
        <is>
          <t>3e863ee3b56ab096c3adb89c972421c6</t>
        </is>
      </c>
      <c r="M10021" t="n">
        <v>263</v>
      </c>
      <c r="N10021" t="n">
        <v>263</v>
      </c>
    </row>
    <row r="10023">
      <c r="A10023" s="1">
        <f>== Cluster 262 – 2 Fragen – alle Fragen identisch ===</f>
        <v/>
      </c>
      <c r="B10023" s="1" t="n"/>
      <c r="C10023" s="1" t="n"/>
      <c r="D10023" s="1" t="n"/>
      <c r="E10023" s="1" t="n"/>
      <c r="F10023" s="1" t="n"/>
      <c r="G10023" s="1" t="n"/>
      <c r="H10023" s="1" t="n"/>
      <c r="I10023" s="1" t="n"/>
      <c r="J10023" s="1" t="n"/>
      <c r="K10023" s="1" t="n"/>
      <c r="L10023" s="1" t="n"/>
      <c r="M10023" s="1" t="n"/>
      <c r="N10023" s="1" t="n"/>
    </row>
    <row r="10024">
      <c r="A10024" t="inlineStr">
        <is>
          <t>ID_Wahl</t>
        </is>
      </c>
      <c r="B10024" t="inlineStr">
        <is>
          <t>Datum</t>
        </is>
      </c>
      <c r="C10024" t="inlineStr">
        <is>
          <t>Frage_ID</t>
        </is>
      </c>
      <c r="D10024" t="inlineStr">
        <is>
          <t>Frage_Text</t>
        </is>
      </c>
      <c r="E10024" t="inlineStr">
        <is>
          <t>Frage_Typ</t>
        </is>
      </c>
      <c r="F10024" t="inlineStr">
        <is>
          <t>Bereich_ID</t>
        </is>
      </c>
      <c r="G10024" t="inlineStr">
        <is>
          <t>Bereich</t>
        </is>
      </c>
      <c r="H10024" t="inlineStr">
        <is>
          <t>ID_gesamt</t>
        </is>
      </c>
      <c r="I10024" t="inlineStr">
        <is>
          <t>Sprache</t>
        </is>
      </c>
      <c r="J10024" t="inlineStr">
        <is>
          <t>Duplikat</t>
        </is>
      </c>
      <c r="K10024" t="inlineStr">
        <is>
          <t>Frage_Hash</t>
        </is>
      </c>
      <c r="L10024" t="inlineStr">
        <is>
          <t>Duplikat_Gruppe</t>
        </is>
      </c>
      <c r="M10024" t="inlineStr">
        <is>
          <t>Cluster_Duplikate</t>
        </is>
      </c>
      <c r="N10024" t="inlineStr">
        <is>
          <t>Cluster_Final</t>
        </is>
      </c>
    </row>
    <row r="10025">
      <c r="A10025" t="n">
        <v>45</v>
      </c>
      <c r="B10025" s="2" t="n">
        <v>44129</v>
      </c>
      <c r="C10025" t="n">
        <v>2227</v>
      </c>
      <c r="D10025" t="inlineStr">
        <is>
          <t>Eine Volksinitiative fordert, dass die kantonale Kulturförderung vermehrt die Jugendkultur (Pop-, Club und Subkultur) unterstützen soll. Befürworten Sie dies?</t>
        </is>
      </c>
      <c r="E10025" t="inlineStr">
        <is>
          <t>options4</t>
        </is>
      </c>
      <c r="F10025" t="n">
        <v>5014</v>
      </c>
      <c r="G10025" t="inlineStr">
        <is>
          <t>Gesellschaft, Kultur &amp; Ethik</t>
        </is>
      </c>
      <c r="H10025" t="inlineStr">
        <is>
          <t>Q00634</t>
        </is>
      </c>
      <c r="I10025" t="inlineStr">
        <is>
          <t>de</t>
        </is>
      </c>
      <c r="J10025" t="b">
        <v>1</v>
      </c>
      <c r="K10025" t="inlineStr">
        <is>
          <t>82565c0939efac9cb3704f463b753135</t>
        </is>
      </c>
      <c r="L10025" t="inlineStr">
        <is>
          <t>82565c0939efac9cb3704f463b753135</t>
        </is>
      </c>
      <c r="M10025" t="n">
        <v>262</v>
      </c>
      <c r="N10025" t="n">
        <v>262</v>
      </c>
    </row>
    <row r="10026">
      <c r="A10026" t="n">
        <v>258</v>
      </c>
      <c r="B10026" t="n">
        <v>2020</v>
      </c>
      <c r="C10026" t="n">
        <v>4190</v>
      </c>
      <c r="D10026" t="inlineStr">
        <is>
          <t>Eine Volksinitiative fordert, dass die kantonale Kulturförderung vermehrt die Jugendkultur (Pop-, Club und Subkultur) unterstützen soll. Befürworten Sie dies?</t>
        </is>
      </c>
      <c r="E10026" t="inlineStr">
        <is>
          <t>Standard-4</t>
        </is>
      </c>
      <c r="F10026" t="n">
        <v>8</v>
      </c>
      <c r="G10026" t="inlineStr">
        <is>
          <t>Kultur, Sport &amp; Medien</t>
        </is>
      </c>
      <c r="H10026" t="inlineStr">
        <is>
          <t>Q06750</t>
        </is>
      </c>
      <c r="I10026" t="inlineStr">
        <is>
          <t>de</t>
        </is>
      </c>
      <c r="J10026" t="b">
        <v>1</v>
      </c>
      <c r="K10026" t="inlineStr">
        <is>
          <t>82565c0939efac9cb3704f463b753135</t>
        </is>
      </c>
      <c r="L10026" t="inlineStr">
        <is>
          <t>82565c0939efac9cb3704f463b753135</t>
        </is>
      </c>
      <c r="M10026" t="n">
        <v>262</v>
      </c>
      <c r="N10026" t="n">
        <v>262</v>
      </c>
    </row>
    <row r="10028">
      <c r="A10028" s="1">
        <f>== Cluster 261 – 2 Fragen – alle Fragen identisch ===</f>
        <v/>
      </c>
      <c r="B10028" s="1" t="n"/>
      <c r="C10028" s="1" t="n"/>
      <c r="D10028" s="1" t="n"/>
      <c r="E10028" s="1" t="n"/>
      <c r="F10028" s="1" t="n"/>
      <c r="G10028" s="1" t="n"/>
      <c r="H10028" s="1" t="n"/>
      <c r="I10028" s="1" t="n"/>
      <c r="J10028" s="1" t="n"/>
      <c r="K10028" s="1" t="n"/>
      <c r="L10028" s="1" t="n"/>
      <c r="M10028" s="1" t="n"/>
      <c r="N10028" s="1" t="n"/>
    </row>
    <row r="10029">
      <c r="A10029" t="inlineStr">
        <is>
          <t>ID_Wahl</t>
        </is>
      </c>
      <c r="B10029" t="inlineStr">
        <is>
          <t>Datum</t>
        </is>
      </c>
      <c r="C10029" t="inlineStr">
        <is>
          <t>Frage_ID</t>
        </is>
      </c>
      <c r="D10029" t="inlineStr">
        <is>
          <t>Frage_Text</t>
        </is>
      </c>
      <c r="E10029" t="inlineStr">
        <is>
          <t>Frage_Typ</t>
        </is>
      </c>
      <c r="F10029" t="inlineStr">
        <is>
          <t>Bereich_ID</t>
        </is>
      </c>
      <c r="G10029" t="inlineStr">
        <is>
          <t>Bereich</t>
        </is>
      </c>
      <c r="H10029" t="inlineStr">
        <is>
          <t>ID_gesamt</t>
        </is>
      </c>
      <c r="I10029" t="inlineStr">
        <is>
          <t>Sprache</t>
        </is>
      </c>
      <c r="J10029" t="inlineStr">
        <is>
          <t>Duplikat</t>
        </is>
      </c>
      <c r="K10029" t="inlineStr">
        <is>
          <t>Frage_Hash</t>
        </is>
      </c>
      <c r="L10029" t="inlineStr">
        <is>
          <t>Duplikat_Gruppe</t>
        </is>
      </c>
      <c r="M10029" t="inlineStr">
        <is>
          <t>Cluster_Duplikate</t>
        </is>
      </c>
      <c r="N10029" t="inlineStr">
        <is>
          <t>Cluster_Final</t>
        </is>
      </c>
    </row>
    <row r="10030">
      <c r="A10030" t="n">
        <v>45</v>
      </c>
      <c r="B10030" s="2" t="n">
        <v>44129</v>
      </c>
      <c r="C10030" t="n">
        <v>2218</v>
      </c>
      <c r="D10030" t="inlineStr">
        <is>
          <t>Sollen Sans-Papiers im Kanton Basel-Stadt einen geregelten Aufenthaltsstatus erhalten?</t>
        </is>
      </c>
      <c r="E10030" t="inlineStr">
        <is>
          <t>options4</t>
        </is>
      </c>
      <c r="F10030" t="n">
        <v>4281</v>
      </c>
      <c r="G10030" t="inlineStr">
        <is>
          <t>Migration &amp; Integration</t>
        </is>
      </c>
      <c r="H10030" t="inlineStr">
        <is>
          <t>Q00631</t>
        </is>
      </c>
      <c r="I10030" t="inlineStr">
        <is>
          <t>de</t>
        </is>
      </c>
      <c r="J10030" t="b">
        <v>1</v>
      </c>
      <c r="K10030" t="inlineStr">
        <is>
          <t>ae68293af6a5c90f9b8c71d91c249e93</t>
        </is>
      </c>
      <c r="L10030" t="inlineStr">
        <is>
          <t>ae68293af6a5c90f9b8c71d91c249e93</t>
        </is>
      </c>
      <c r="M10030" t="n">
        <v>261</v>
      </c>
      <c r="N10030" t="n">
        <v>261</v>
      </c>
    </row>
    <row r="10031">
      <c r="A10031" t="n">
        <v>258</v>
      </c>
      <c r="B10031" t="n">
        <v>2020</v>
      </c>
      <c r="C10031" t="n">
        <v>4187</v>
      </c>
      <c r="D10031" t="inlineStr">
        <is>
          <t>Sollen Sans-Papiers im Kanton Basel-Stadt einen geregelten Aufenthaltsstatus erhalten?</t>
        </is>
      </c>
      <c r="E10031" t="inlineStr">
        <is>
          <t>Standard-4</t>
        </is>
      </c>
      <c r="F10031" t="n">
        <v>9</v>
      </c>
      <c r="G10031" t="inlineStr">
        <is>
          <t>Migration &amp; Integration</t>
        </is>
      </c>
      <c r="H10031" t="inlineStr">
        <is>
          <t>Q06755</t>
        </is>
      </c>
      <c r="I10031" t="inlineStr">
        <is>
          <t>de</t>
        </is>
      </c>
      <c r="J10031" t="b">
        <v>1</v>
      </c>
      <c r="K10031" t="inlineStr">
        <is>
          <t>ae68293af6a5c90f9b8c71d91c249e93</t>
        </is>
      </c>
      <c r="L10031" t="inlineStr">
        <is>
          <t>ae68293af6a5c90f9b8c71d91c249e93</t>
        </is>
      </c>
      <c r="M10031" t="n">
        <v>261</v>
      </c>
      <c r="N10031" t="n">
        <v>261</v>
      </c>
    </row>
    <row r="10033">
      <c r="A10033" s="1">
        <f>== Cluster 259 – 2 Fragen – alle Fragen identisch ===</f>
        <v/>
      </c>
      <c r="B10033" s="1" t="n"/>
      <c r="C10033" s="1" t="n"/>
      <c r="D10033" s="1" t="n"/>
      <c r="E10033" s="1" t="n"/>
      <c r="F10033" s="1" t="n"/>
      <c r="G10033" s="1" t="n"/>
      <c r="H10033" s="1" t="n"/>
      <c r="I10033" s="1" t="n"/>
      <c r="J10033" s="1" t="n"/>
      <c r="K10033" s="1" t="n"/>
      <c r="L10033" s="1" t="n"/>
      <c r="M10033" s="1" t="n"/>
      <c r="N10033" s="1" t="n"/>
    </row>
    <row r="10034">
      <c r="A10034" t="inlineStr">
        <is>
          <t>ID_Wahl</t>
        </is>
      </c>
      <c r="B10034" t="inlineStr">
        <is>
          <t>Datum</t>
        </is>
      </c>
      <c r="C10034" t="inlineStr">
        <is>
          <t>Frage_ID</t>
        </is>
      </c>
      <c r="D10034" t="inlineStr">
        <is>
          <t>Frage_Text</t>
        </is>
      </c>
      <c r="E10034" t="inlineStr">
        <is>
          <t>Frage_Typ</t>
        </is>
      </c>
      <c r="F10034" t="inlineStr">
        <is>
          <t>Bereich_ID</t>
        </is>
      </c>
      <c r="G10034" t="inlineStr">
        <is>
          <t>Bereich</t>
        </is>
      </c>
      <c r="H10034" t="inlineStr">
        <is>
          <t>ID_gesamt</t>
        </is>
      </c>
      <c r="I10034" t="inlineStr">
        <is>
          <t>Sprache</t>
        </is>
      </c>
      <c r="J10034" t="inlineStr">
        <is>
          <t>Duplikat</t>
        </is>
      </c>
      <c r="K10034" t="inlineStr">
        <is>
          <t>Frage_Hash</t>
        </is>
      </c>
      <c r="L10034" t="inlineStr">
        <is>
          <t>Duplikat_Gruppe</t>
        </is>
      </c>
      <c r="M10034" t="inlineStr">
        <is>
          <t>Cluster_Duplikate</t>
        </is>
      </c>
      <c r="N10034" t="inlineStr">
        <is>
          <t>Cluster_Final</t>
        </is>
      </c>
    </row>
    <row r="10035">
      <c r="A10035" t="n">
        <v>45</v>
      </c>
      <c r="B10035" s="2" t="n">
        <v>44129</v>
      </c>
      <c r="C10035" t="n">
        <v>2209</v>
      </c>
      <c r="D10035" t="inlineStr">
        <is>
          <t>Sollen die Anforderungen für Einbürgerungen im Kanton Basel-Stadt erhöht werden?</t>
        </is>
      </c>
      <c r="E10035" t="inlineStr">
        <is>
          <t>options4</t>
        </is>
      </c>
      <c r="F10035" t="n">
        <v>4281</v>
      </c>
      <c r="G10035" t="inlineStr">
        <is>
          <t>Migration &amp; Integration</t>
        </is>
      </c>
      <c r="H10035" t="inlineStr">
        <is>
          <t>Q00628</t>
        </is>
      </c>
      <c r="I10035" t="inlineStr">
        <is>
          <t>de</t>
        </is>
      </c>
      <c r="J10035" t="b">
        <v>1</v>
      </c>
      <c r="K10035" t="inlineStr">
        <is>
          <t>5d0ee35a7053d017e548a369212efbd2</t>
        </is>
      </c>
      <c r="L10035" t="inlineStr">
        <is>
          <t>5d0ee35a7053d017e548a369212efbd2</t>
        </is>
      </c>
      <c r="M10035" t="n">
        <v>259</v>
      </c>
      <c r="N10035" t="n">
        <v>259</v>
      </c>
    </row>
    <row r="10036">
      <c r="A10036" t="n">
        <v>258</v>
      </c>
      <c r="B10036" t="n">
        <v>2020</v>
      </c>
      <c r="C10036" t="n">
        <v>4184</v>
      </c>
      <c r="D10036" t="inlineStr">
        <is>
          <t>Sollen die Anforderungen für Einbürgerungen im Kanton Basel-Stadt erhöht werden?</t>
        </is>
      </c>
      <c r="E10036" t="inlineStr">
        <is>
          <t>Standard-4</t>
        </is>
      </c>
      <c r="F10036" t="n">
        <v>9</v>
      </c>
      <c r="G10036" t="inlineStr">
        <is>
          <t>Migration &amp; Integration</t>
        </is>
      </c>
      <c r="H10036" t="inlineStr">
        <is>
          <t>Q06754</t>
        </is>
      </c>
      <c r="I10036" t="inlineStr">
        <is>
          <t>de</t>
        </is>
      </c>
      <c r="J10036" t="b">
        <v>1</v>
      </c>
      <c r="K10036" t="inlineStr">
        <is>
          <t>5d0ee35a7053d017e548a369212efbd2</t>
        </is>
      </c>
      <c r="L10036" t="inlineStr">
        <is>
          <t>5d0ee35a7053d017e548a369212efbd2</t>
        </is>
      </c>
      <c r="M10036" t="n">
        <v>259</v>
      </c>
      <c r="N10036" t="n">
        <v>259</v>
      </c>
    </row>
    <row r="10038">
      <c r="A10038" s="1">
        <f>== Cluster 1025 – 2 Fragen – alle Fragen identisch ===</f>
        <v/>
      </c>
      <c r="B10038" s="1" t="n"/>
      <c r="C10038" s="1" t="n"/>
      <c r="D10038" s="1" t="n"/>
      <c r="E10038" s="1" t="n"/>
      <c r="F10038" s="1" t="n"/>
      <c r="G10038" s="1" t="n"/>
      <c r="H10038" s="1" t="n"/>
      <c r="I10038" s="1" t="n"/>
      <c r="J10038" s="1" t="n"/>
      <c r="K10038" s="1" t="n"/>
      <c r="L10038" s="1" t="n"/>
      <c r="M10038" s="1" t="n"/>
      <c r="N10038" s="1" t="n"/>
    </row>
    <row r="10039">
      <c r="A10039" t="inlineStr">
        <is>
          <t>ID_Wahl</t>
        </is>
      </c>
      <c r="B10039" t="inlineStr">
        <is>
          <t>Datum</t>
        </is>
      </c>
      <c r="C10039" t="inlineStr">
        <is>
          <t>Frage_ID</t>
        </is>
      </c>
      <c r="D10039" t="inlineStr">
        <is>
          <t>Frage_Text</t>
        </is>
      </c>
      <c r="E10039" t="inlineStr">
        <is>
          <t>Frage_Typ</t>
        </is>
      </c>
      <c r="F10039" t="inlineStr">
        <is>
          <t>Bereich_ID</t>
        </is>
      </c>
      <c r="G10039" t="inlineStr">
        <is>
          <t>Bereich</t>
        </is>
      </c>
      <c r="H10039" t="inlineStr">
        <is>
          <t>ID_gesamt</t>
        </is>
      </c>
      <c r="I10039" t="inlineStr">
        <is>
          <t>Sprache</t>
        </is>
      </c>
      <c r="J10039" t="inlineStr">
        <is>
          <t>Duplikat</t>
        </is>
      </c>
      <c r="K10039" t="inlineStr">
        <is>
          <t>Frage_Hash</t>
        </is>
      </c>
      <c r="L10039" t="inlineStr">
        <is>
          <t>Duplikat_Gruppe</t>
        </is>
      </c>
      <c r="M10039" t="inlineStr">
        <is>
          <t>Cluster_Duplikate</t>
        </is>
      </c>
      <c r="N10039" t="inlineStr">
        <is>
          <t>Cluster_Final</t>
        </is>
      </c>
    </row>
    <row r="10040">
      <c r="A10040" t="n">
        <v>178</v>
      </c>
      <c r="B10040" t="n">
        <v>2018</v>
      </c>
      <c r="C10040" t="n">
        <v>2747</v>
      </c>
      <c r="D10040" t="inlineStr">
        <is>
          <t>Polizei und Justiz</t>
        </is>
      </c>
      <c r="E10040" t="inlineStr">
        <is>
          <t>Budget-5</t>
        </is>
      </c>
      <c r="F10040" t="n">
        <v>7</v>
      </c>
      <c r="G10040" t="inlineStr">
        <is>
          <t>Justiz, Armee &amp; Polizei</t>
        </is>
      </c>
      <c r="H10040" t="inlineStr">
        <is>
          <t>Q05403</t>
        </is>
      </c>
      <c r="I10040" t="inlineStr">
        <is>
          <t>de</t>
        </is>
      </c>
      <c r="J10040" t="b">
        <v>1</v>
      </c>
      <c r="K10040" t="inlineStr">
        <is>
          <t>43c82249880358111a4802be929f4244</t>
        </is>
      </c>
      <c r="L10040" t="inlineStr">
        <is>
          <t>43c82249880358111a4802be929f4244</t>
        </is>
      </c>
      <c r="M10040" t="n">
        <v>1025</v>
      </c>
      <c r="N10040" t="n">
        <v>1025</v>
      </c>
    </row>
    <row r="10041">
      <c r="A10041" t="n">
        <v>178</v>
      </c>
      <c r="B10041" t="n">
        <v>2018</v>
      </c>
      <c r="C10041" t="n">
        <v>2747</v>
      </c>
      <c r="D10041" t="inlineStr">
        <is>
          <t>Polizei und Justiz</t>
        </is>
      </c>
      <c r="E10041" t="inlineStr">
        <is>
          <t>Budget-5</t>
        </is>
      </c>
      <c r="F10041" t="n">
        <v>7</v>
      </c>
      <c r="G10041" t="inlineStr">
        <is>
          <t>Justiz, Armee &amp; Polizei</t>
        </is>
      </c>
      <c r="H10041" t="inlineStr">
        <is>
          <t>Q06466</t>
        </is>
      </c>
      <c r="I10041" t="inlineStr">
        <is>
          <t>de</t>
        </is>
      </c>
      <c r="J10041" t="b">
        <v>1</v>
      </c>
      <c r="K10041" t="inlineStr">
        <is>
          <t>43c82249880358111a4802be929f4244</t>
        </is>
      </c>
      <c r="L10041" t="inlineStr">
        <is>
          <t>43c82249880358111a4802be929f4244</t>
        </is>
      </c>
      <c r="M10041" t="n">
        <v>1025</v>
      </c>
      <c r="N10041" t="n">
        <v>1025</v>
      </c>
    </row>
    <row r="10043">
      <c r="A10043" s="1">
        <f>== Cluster 1024 – 2 Fragen – alle Fragen identisch ===</f>
        <v/>
      </c>
      <c r="B10043" s="1" t="n"/>
      <c r="C10043" s="1" t="n"/>
      <c r="D10043" s="1" t="n"/>
      <c r="E10043" s="1" t="n"/>
      <c r="F10043" s="1" t="n"/>
      <c r="G10043" s="1" t="n"/>
      <c r="H10043" s="1" t="n"/>
      <c r="I10043" s="1" t="n"/>
      <c r="J10043" s="1" t="n"/>
      <c r="K10043" s="1" t="n"/>
      <c r="L10043" s="1" t="n"/>
      <c r="M10043" s="1" t="n"/>
      <c r="N10043" s="1" t="n"/>
    </row>
    <row r="10044">
      <c r="A10044" t="inlineStr">
        <is>
          <t>ID_Wahl</t>
        </is>
      </c>
      <c r="B10044" t="inlineStr">
        <is>
          <t>Datum</t>
        </is>
      </c>
      <c r="C10044" t="inlineStr">
        <is>
          <t>Frage_ID</t>
        </is>
      </c>
      <c r="D10044" t="inlineStr">
        <is>
          <t>Frage_Text</t>
        </is>
      </c>
      <c r="E10044" t="inlineStr">
        <is>
          <t>Frage_Typ</t>
        </is>
      </c>
      <c r="F10044" t="inlineStr">
        <is>
          <t>Bereich_ID</t>
        </is>
      </c>
      <c r="G10044" t="inlineStr">
        <is>
          <t>Bereich</t>
        </is>
      </c>
      <c r="H10044" t="inlineStr">
        <is>
          <t>ID_gesamt</t>
        </is>
      </c>
      <c r="I10044" t="inlineStr">
        <is>
          <t>Sprache</t>
        </is>
      </c>
      <c r="J10044" t="inlineStr">
        <is>
          <t>Duplikat</t>
        </is>
      </c>
      <c r="K10044" t="inlineStr">
        <is>
          <t>Frage_Hash</t>
        </is>
      </c>
      <c r="L10044" t="inlineStr">
        <is>
          <t>Duplikat_Gruppe</t>
        </is>
      </c>
      <c r="M10044" t="inlineStr">
        <is>
          <t>Cluster_Duplikate</t>
        </is>
      </c>
      <c r="N10044" t="inlineStr">
        <is>
          <t>Cluster_Final</t>
        </is>
      </c>
    </row>
    <row r="10045">
      <c r="A10045" t="n">
        <v>178</v>
      </c>
      <c r="B10045" t="n">
        <v>2018</v>
      </c>
      <c r="C10045" t="n">
        <v>2718</v>
      </c>
      <c r="D10045" t="inlineStr">
        <is>
          <t>Befürworten Sie die vermehrte Auslagerung von polizeilichen Aufgaben an private Sicherheitsdienste (z.B. Securitas)?</t>
        </is>
      </c>
      <c r="E10045" t="inlineStr">
        <is>
          <t>Standard-4</t>
        </is>
      </c>
      <c r="F10045" t="n">
        <v>7</v>
      </c>
      <c r="G10045" t="inlineStr">
        <is>
          <t>Justiz, Armee &amp; Polizei</t>
        </is>
      </c>
      <c r="H10045" t="inlineStr">
        <is>
          <t>Q05402</t>
        </is>
      </c>
      <c r="I10045" t="inlineStr">
        <is>
          <t>de</t>
        </is>
      </c>
      <c r="J10045" t="b">
        <v>1</v>
      </c>
      <c r="K10045" t="inlineStr">
        <is>
          <t>52fe0c8c451db0bca8d62f5982529584</t>
        </is>
      </c>
      <c r="L10045" t="inlineStr">
        <is>
          <t>52fe0c8c451db0bca8d62f5982529584</t>
        </is>
      </c>
      <c r="M10045" t="n">
        <v>1024</v>
      </c>
      <c r="N10045" t="n">
        <v>1024</v>
      </c>
    </row>
    <row r="10046">
      <c r="A10046" t="n">
        <v>178</v>
      </c>
      <c r="B10046" t="n">
        <v>2018</v>
      </c>
      <c r="C10046" t="n">
        <v>2718</v>
      </c>
      <c r="D10046" t="inlineStr">
        <is>
          <t>Befürworten Sie die vermehrte Auslagerung von polizeilichen Aufgaben an private Sicherheitsdienste (z.B. Securitas)?</t>
        </is>
      </c>
      <c r="E10046" t="inlineStr">
        <is>
          <t>Standard-4</t>
        </is>
      </c>
      <c r="F10046" t="n">
        <v>7</v>
      </c>
      <c r="G10046" t="inlineStr">
        <is>
          <t>Justiz, Armee &amp; Polizei</t>
        </is>
      </c>
      <c r="H10046" t="inlineStr">
        <is>
          <t>Q06465</t>
        </is>
      </c>
      <c r="I10046" t="inlineStr">
        <is>
          <t>de</t>
        </is>
      </c>
      <c r="J10046" t="b">
        <v>1</v>
      </c>
      <c r="K10046" t="inlineStr">
        <is>
          <t>52fe0c8c451db0bca8d62f5982529584</t>
        </is>
      </c>
      <c r="L10046" t="inlineStr">
        <is>
          <t>52fe0c8c451db0bca8d62f5982529584</t>
        </is>
      </c>
      <c r="M10046" t="n">
        <v>1024</v>
      </c>
      <c r="N10046" t="n">
        <v>1024</v>
      </c>
    </row>
    <row r="10048">
      <c r="A10048" s="1">
        <f>== Cluster 1049 – 2 Fragen – alle Fragen identisch ===</f>
        <v/>
      </c>
      <c r="B10048" s="1" t="n"/>
      <c r="C10048" s="1" t="n"/>
      <c r="D10048" s="1" t="n"/>
      <c r="E10048" s="1" t="n"/>
      <c r="F10048" s="1" t="n"/>
      <c r="G10048" s="1" t="n"/>
      <c r="H10048" s="1" t="n"/>
      <c r="I10048" s="1" t="n"/>
      <c r="J10048" s="1" t="n"/>
      <c r="K10048" s="1" t="n"/>
      <c r="L10048" s="1" t="n"/>
      <c r="M10048" s="1" t="n"/>
      <c r="N10048" s="1" t="n"/>
    </row>
    <row r="10049">
      <c r="A10049" t="inlineStr">
        <is>
          <t>ID_Wahl</t>
        </is>
      </c>
      <c r="B10049" t="inlineStr">
        <is>
          <t>Datum</t>
        </is>
      </c>
      <c r="C10049" t="inlineStr">
        <is>
          <t>Frage_ID</t>
        </is>
      </c>
      <c r="D10049" t="inlineStr">
        <is>
          <t>Frage_Text</t>
        </is>
      </c>
      <c r="E10049" t="inlineStr">
        <is>
          <t>Frage_Typ</t>
        </is>
      </c>
      <c r="F10049" t="inlineStr">
        <is>
          <t>Bereich_ID</t>
        </is>
      </c>
      <c r="G10049" t="inlineStr">
        <is>
          <t>Bereich</t>
        </is>
      </c>
      <c r="H10049" t="inlineStr">
        <is>
          <t>ID_gesamt</t>
        </is>
      </c>
      <c r="I10049" t="inlineStr">
        <is>
          <t>Sprache</t>
        </is>
      </c>
      <c r="J10049" t="inlineStr">
        <is>
          <t>Duplikat</t>
        </is>
      </c>
      <c r="K10049" t="inlineStr">
        <is>
          <t>Frage_Hash</t>
        </is>
      </c>
      <c r="L10049" t="inlineStr">
        <is>
          <t>Duplikat_Gruppe</t>
        </is>
      </c>
      <c r="M10049" t="inlineStr">
        <is>
          <t>Cluster_Duplikate</t>
        </is>
      </c>
      <c r="N10049" t="inlineStr">
        <is>
          <t>Cluster_Final</t>
        </is>
      </c>
    </row>
    <row r="10050">
      <c r="A10050" t="n">
        <v>178</v>
      </c>
      <c r="B10050" t="n">
        <v>2018</v>
      </c>
      <c r="C10050" t="n">
        <v>2722</v>
      </c>
      <c r="D10050" t="inlineStr">
        <is>
          <t>Soll der Kanton Bern zusätzliche Standplätze für ausländische Fahrende zur Verfügung stellen?</t>
        </is>
      </c>
      <c r="E10050" t="inlineStr">
        <is>
          <t>Standard-4</t>
        </is>
      </c>
      <c r="F10050" t="n">
        <v>14</v>
      </c>
      <c r="G10050" t="inlineStr">
        <is>
          <t>Verkehr</t>
        </is>
      </c>
      <c r="H10050" t="inlineStr">
        <is>
          <t>Q05435</t>
        </is>
      </c>
      <c r="I10050" t="inlineStr">
        <is>
          <t>de</t>
        </is>
      </c>
      <c r="J10050" t="b">
        <v>1</v>
      </c>
      <c r="K10050" t="inlineStr">
        <is>
          <t>88d6d70514065179af9b52066895214f</t>
        </is>
      </c>
      <c r="L10050" t="inlineStr">
        <is>
          <t>88d6d70514065179af9b52066895214f</t>
        </is>
      </c>
      <c r="M10050" t="n">
        <v>1049</v>
      </c>
      <c r="N10050" t="n">
        <v>1049</v>
      </c>
    </row>
    <row r="10051">
      <c r="A10051" t="n">
        <v>178</v>
      </c>
      <c r="B10051" t="n">
        <v>2018</v>
      </c>
      <c r="C10051" t="n">
        <v>2722</v>
      </c>
      <c r="D10051" t="inlineStr">
        <is>
          <t>Soll der Kanton Bern zusätzliche Standplätze für ausländische Fahrende zur Verfügung stellen?</t>
        </is>
      </c>
      <c r="E10051" t="inlineStr">
        <is>
          <t>Standard-4</t>
        </is>
      </c>
      <c r="F10051" t="n">
        <v>14</v>
      </c>
      <c r="G10051" t="inlineStr">
        <is>
          <t>Verkehr</t>
        </is>
      </c>
      <c r="H10051" t="inlineStr">
        <is>
          <t>Q06498</t>
        </is>
      </c>
      <c r="I10051" t="inlineStr">
        <is>
          <t>de</t>
        </is>
      </c>
      <c r="J10051" t="b">
        <v>1</v>
      </c>
      <c r="K10051" t="inlineStr">
        <is>
          <t>88d6d70514065179af9b52066895214f</t>
        </is>
      </c>
      <c r="L10051" t="inlineStr">
        <is>
          <t>88d6d70514065179af9b52066895214f</t>
        </is>
      </c>
      <c r="M10051" t="n">
        <v>1049</v>
      </c>
      <c r="N10051" t="n">
        <v>1049</v>
      </c>
    </row>
    <row r="10053">
      <c r="A10053" s="1">
        <f>== Cluster 1048 – 2 Fragen – alle Fragen identisch ===</f>
        <v/>
      </c>
      <c r="B10053" s="1" t="n"/>
      <c r="C10053" s="1" t="n"/>
      <c r="D10053" s="1" t="n"/>
      <c r="E10053" s="1" t="n"/>
      <c r="F10053" s="1" t="n"/>
      <c r="G10053" s="1" t="n"/>
      <c r="H10053" s="1" t="n"/>
      <c r="I10053" s="1" t="n"/>
      <c r="J10053" s="1" t="n"/>
      <c r="K10053" s="1" t="n"/>
      <c r="L10053" s="1" t="n"/>
      <c r="M10053" s="1" t="n"/>
      <c r="N10053" s="1" t="n"/>
    </row>
    <row r="10054">
      <c r="A10054" t="inlineStr">
        <is>
          <t>ID_Wahl</t>
        </is>
      </c>
      <c r="B10054" t="inlineStr">
        <is>
          <t>Datum</t>
        </is>
      </c>
      <c r="C10054" t="inlineStr">
        <is>
          <t>Frage_ID</t>
        </is>
      </c>
      <c r="D10054" t="inlineStr">
        <is>
          <t>Frage_Text</t>
        </is>
      </c>
      <c r="E10054" t="inlineStr">
        <is>
          <t>Frage_Typ</t>
        </is>
      </c>
      <c r="F10054" t="inlineStr">
        <is>
          <t>Bereich_ID</t>
        </is>
      </c>
      <c r="G10054" t="inlineStr">
        <is>
          <t>Bereich</t>
        </is>
      </c>
      <c r="H10054" t="inlineStr">
        <is>
          <t>ID_gesamt</t>
        </is>
      </c>
      <c r="I10054" t="inlineStr">
        <is>
          <t>Sprache</t>
        </is>
      </c>
      <c r="J10054" t="inlineStr">
        <is>
          <t>Duplikat</t>
        </is>
      </c>
      <c r="K10054" t="inlineStr">
        <is>
          <t>Frage_Hash</t>
        </is>
      </c>
      <c r="L10054" t="inlineStr">
        <is>
          <t>Duplikat_Gruppe</t>
        </is>
      </c>
      <c r="M10054" t="inlineStr">
        <is>
          <t>Cluster_Duplikate</t>
        </is>
      </c>
      <c r="N10054" t="inlineStr">
        <is>
          <t>Cluster_Final</t>
        </is>
      </c>
    </row>
    <row r="10055">
      <c r="A10055" t="n">
        <v>178</v>
      </c>
      <c r="B10055" t="n">
        <v>2018</v>
      </c>
      <c r="C10055" t="n">
        <v>2745</v>
      </c>
      <c r="D10055" t="inlineStr">
        <is>
          <t>Strassenbau und -unterhalt</t>
        </is>
      </c>
      <c r="E10055" t="inlineStr">
        <is>
          <t>Budget-5</t>
        </is>
      </c>
      <c r="F10055" t="n">
        <v>14</v>
      </c>
      <c r="G10055" t="inlineStr">
        <is>
          <t>Verkehr</t>
        </is>
      </c>
      <c r="H10055" t="inlineStr">
        <is>
          <t>Q05434</t>
        </is>
      </c>
      <c r="I10055" t="inlineStr">
        <is>
          <t>de</t>
        </is>
      </c>
      <c r="J10055" t="b">
        <v>1</v>
      </c>
      <c r="K10055" t="inlineStr">
        <is>
          <t>9bb9da5ce026b6acd6e4d1c7bee15149</t>
        </is>
      </c>
      <c r="L10055" t="inlineStr">
        <is>
          <t>9bb9da5ce026b6acd6e4d1c7bee15149</t>
        </is>
      </c>
      <c r="M10055" t="n">
        <v>1048</v>
      </c>
      <c r="N10055" t="n">
        <v>1048</v>
      </c>
    </row>
    <row r="10056">
      <c r="A10056" t="n">
        <v>178</v>
      </c>
      <c r="B10056" t="n">
        <v>2018</v>
      </c>
      <c r="C10056" t="n">
        <v>2745</v>
      </c>
      <c r="D10056" t="inlineStr">
        <is>
          <t>Strassenbau und -unterhalt</t>
        </is>
      </c>
      <c r="E10056" t="inlineStr">
        <is>
          <t>Budget-5</t>
        </is>
      </c>
      <c r="F10056" t="n">
        <v>14</v>
      </c>
      <c r="G10056" t="inlineStr">
        <is>
          <t>Verkehr</t>
        </is>
      </c>
      <c r="H10056" t="inlineStr">
        <is>
          <t>Q06497</t>
        </is>
      </c>
      <c r="I10056" t="inlineStr">
        <is>
          <t>de</t>
        </is>
      </c>
      <c r="J10056" t="b">
        <v>1</v>
      </c>
      <c r="K10056" t="inlineStr">
        <is>
          <t>9bb9da5ce026b6acd6e4d1c7bee15149</t>
        </is>
      </c>
      <c r="L10056" t="inlineStr">
        <is>
          <t>9bb9da5ce026b6acd6e4d1c7bee15149</t>
        </is>
      </c>
      <c r="M10056" t="n">
        <v>1048</v>
      </c>
      <c r="N10056" t="n">
        <v>1048</v>
      </c>
    </row>
    <row r="10058">
      <c r="A10058" s="1">
        <f>== Cluster 1047 – 2 Fragen – alle Fragen identisch ===</f>
        <v/>
      </c>
      <c r="B10058" s="1" t="n"/>
      <c r="C10058" s="1" t="n"/>
      <c r="D10058" s="1" t="n"/>
      <c r="E10058" s="1" t="n"/>
      <c r="F10058" s="1" t="n"/>
      <c r="G10058" s="1" t="n"/>
      <c r="H10058" s="1" t="n"/>
      <c r="I10058" s="1" t="n"/>
      <c r="J10058" s="1" t="n"/>
      <c r="K10058" s="1" t="n"/>
      <c r="L10058" s="1" t="n"/>
      <c r="M10058" s="1" t="n"/>
      <c r="N10058" s="1" t="n"/>
    </row>
    <row r="10059">
      <c r="A10059" t="inlineStr">
        <is>
          <t>ID_Wahl</t>
        </is>
      </c>
      <c r="B10059" t="inlineStr">
        <is>
          <t>Datum</t>
        </is>
      </c>
      <c r="C10059" t="inlineStr">
        <is>
          <t>Frage_ID</t>
        </is>
      </c>
      <c r="D10059" t="inlineStr">
        <is>
          <t>Frage_Text</t>
        </is>
      </c>
      <c r="E10059" t="inlineStr">
        <is>
          <t>Frage_Typ</t>
        </is>
      </c>
      <c r="F10059" t="inlineStr">
        <is>
          <t>Bereich_ID</t>
        </is>
      </c>
      <c r="G10059" t="inlineStr">
        <is>
          <t>Bereich</t>
        </is>
      </c>
      <c r="H10059" t="inlineStr">
        <is>
          <t>ID_gesamt</t>
        </is>
      </c>
      <c r="I10059" t="inlineStr">
        <is>
          <t>Sprache</t>
        </is>
      </c>
      <c r="J10059" t="inlineStr">
        <is>
          <t>Duplikat</t>
        </is>
      </c>
      <c r="K10059" t="inlineStr">
        <is>
          <t>Frage_Hash</t>
        </is>
      </c>
      <c r="L10059" t="inlineStr">
        <is>
          <t>Duplikat_Gruppe</t>
        </is>
      </c>
      <c r="M10059" t="inlineStr">
        <is>
          <t>Cluster_Duplikate</t>
        </is>
      </c>
      <c r="N10059" t="inlineStr">
        <is>
          <t>Cluster_Final</t>
        </is>
      </c>
    </row>
    <row r="10060">
      <c r="A10060" t="n">
        <v>178</v>
      </c>
      <c r="B10060" t="n">
        <v>2018</v>
      </c>
      <c r="C10060" t="n">
        <v>2738</v>
      </c>
      <c r="D10060" t="inlineStr">
        <is>
          <t>Soll der Kanton Bern den Einsatz von Pestiziden in der Landwirtschaft stärker beschränken?</t>
        </is>
      </c>
      <c r="E10060" t="inlineStr">
        <is>
          <t>Standard-4</t>
        </is>
      </c>
      <c r="F10060" t="n">
        <v>13</v>
      </c>
      <c r="G10060" t="inlineStr">
        <is>
          <t>Umweltschutz &amp; Landwirtschaft</t>
        </is>
      </c>
      <c r="H10060" t="inlineStr">
        <is>
          <t>Q05432</t>
        </is>
      </c>
      <c r="I10060" t="inlineStr">
        <is>
          <t>de</t>
        </is>
      </c>
      <c r="J10060" t="b">
        <v>1</v>
      </c>
      <c r="K10060" t="inlineStr">
        <is>
          <t>f03eb7d9b6065cdbf1e751b9236edb36</t>
        </is>
      </c>
      <c r="L10060" t="inlineStr">
        <is>
          <t>f03eb7d9b6065cdbf1e751b9236edb36</t>
        </is>
      </c>
      <c r="M10060" t="n">
        <v>1047</v>
      </c>
      <c r="N10060" t="n">
        <v>1047</v>
      </c>
    </row>
    <row r="10061">
      <c r="A10061" t="n">
        <v>178</v>
      </c>
      <c r="B10061" t="n">
        <v>2018</v>
      </c>
      <c r="C10061" t="n">
        <v>2738</v>
      </c>
      <c r="D10061" t="inlineStr">
        <is>
          <t>Soll der Kanton Bern den Einsatz von Pestiziden in der Landwirtschaft stärker beschränken?</t>
        </is>
      </c>
      <c r="E10061" t="inlineStr">
        <is>
          <t>Standard-4</t>
        </is>
      </c>
      <c r="F10061" t="n">
        <v>13</v>
      </c>
      <c r="G10061" t="inlineStr">
        <is>
          <t>Umweltschutz &amp; Landwirtschaft</t>
        </is>
      </c>
      <c r="H10061" t="inlineStr">
        <is>
          <t>Q06494</t>
        </is>
      </c>
      <c r="I10061" t="inlineStr">
        <is>
          <t>de</t>
        </is>
      </c>
      <c r="J10061" t="b">
        <v>1</v>
      </c>
      <c r="K10061" t="inlineStr">
        <is>
          <t>f03eb7d9b6065cdbf1e751b9236edb36</t>
        </is>
      </c>
      <c r="L10061" t="inlineStr">
        <is>
          <t>f03eb7d9b6065cdbf1e751b9236edb36</t>
        </is>
      </c>
      <c r="M10061" t="n">
        <v>1047</v>
      </c>
      <c r="N10061" t="n">
        <v>1047</v>
      </c>
    </row>
    <row r="10063">
      <c r="A10063" s="1">
        <f>== Cluster 1044 – 2 Fragen – alle Fragen identisch ===</f>
        <v/>
      </c>
      <c r="B10063" s="1" t="n"/>
      <c r="C10063" s="1" t="n"/>
      <c r="D10063" s="1" t="n"/>
      <c r="E10063" s="1" t="n"/>
      <c r="F10063" s="1" t="n"/>
      <c r="G10063" s="1" t="n"/>
      <c r="H10063" s="1" t="n"/>
      <c r="I10063" s="1" t="n"/>
      <c r="J10063" s="1" t="n"/>
      <c r="K10063" s="1" t="n"/>
      <c r="L10063" s="1" t="n"/>
      <c r="M10063" s="1" t="n"/>
      <c r="N10063" s="1" t="n"/>
    </row>
    <row r="10064">
      <c r="A10064" t="inlineStr">
        <is>
          <t>ID_Wahl</t>
        </is>
      </c>
      <c r="B10064" t="inlineStr">
        <is>
          <t>Datum</t>
        </is>
      </c>
      <c r="C10064" t="inlineStr">
        <is>
          <t>Frage_ID</t>
        </is>
      </c>
      <c r="D10064" t="inlineStr">
        <is>
          <t>Frage_Text</t>
        </is>
      </c>
      <c r="E10064" t="inlineStr">
        <is>
          <t>Frage_Typ</t>
        </is>
      </c>
      <c r="F10064" t="inlineStr">
        <is>
          <t>Bereich_ID</t>
        </is>
      </c>
      <c r="G10064" t="inlineStr">
        <is>
          <t>Bereich</t>
        </is>
      </c>
      <c r="H10064" t="inlineStr">
        <is>
          <t>ID_gesamt</t>
        </is>
      </c>
      <c r="I10064" t="inlineStr">
        <is>
          <t>Sprache</t>
        </is>
      </c>
      <c r="J10064" t="inlineStr">
        <is>
          <t>Duplikat</t>
        </is>
      </c>
      <c r="K10064" t="inlineStr">
        <is>
          <t>Frage_Hash</t>
        </is>
      </c>
      <c r="L10064" t="inlineStr">
        <is>
          <t>Duplikat_Gruppe</t>
        </is>
      </c>
      <c r="M10064" t="inlineStr">
        <is>
          <t>Cluster_Duplikate</t>
        </is>
      </c>
      <c r="N10064" t="inlineStr">
        <is>
          <t>Cluster_Final</t>
        </is>
      </c>
    </row>
    <row r="10065">
      <c r="A10065" t="n">
        <v>178</v>
      </c>
      <c r="B10065" t="n">
        <v>2018</v>
      </c>
      <c r="C10065" t="n">
        <v>2739</v>
      </c>
      <c r="D10065" t="inlineStr">
        <is>
          <t>Soll sich der Kanton Bern stärker für die Vision einer 2000-Watt-Gesellschaft einsetzen und dazu verbindliche Massnahmen (z.B. Gebäudevorschriften oder Lenkungsabgaben) ergreifen?</t>
        </is>
      </c>
      <c r="E10065" t="inlineStr">
        <is>
          <t>Standard-4</t>
        </is>
      </c>
      <c r="F10065" t="n">
        <v>13</v>
      </c>
      <c r="G10065" t="inlineStr">
        <is>
          <t>Umweltschutz &amp; Landwirtschaft</t>
        </is>
      </c>
      <c r="H10065" t="inlineStr">
        <is>
          <t>Q05427</t>
        </is>
      </c>
      <c r="I10065" t="inlineStr">
        <is>
          <t>de</t>
        </is>
      </c>
      <c r="J10065" t="b">
        <v>1</v>
      </c>
      <c r="K10065" t="inlineStr">
        <is>
          <t>158d4ba7bfe93fc58b0152ccdc7c8fea</t>
        </is>
      </c>
      <c r="L10065" t="inlineStr">
        <is>
          <t>158d4ba7bfe93fc58b0152ccdc7c8fea</t>
        </is>
      </c>
      <c r="M10065" t="n">
        <v>1044</v>
      </c>
      <c r="N10065" t="n">
        <v>1044</v>
      </c>
    </row>
    <row r="10066">
      <c r="A10066" t="n">
        <v>178</v>
      </c>
      <c r="B10066" t="n">
        <v>2018</v>
      </c>
      <c r="C10066" t="n">
        <v>2739</v>
      </c>
      <c r="D10066" t="inlineStr">
        <is>
          <t>Soll sich der Kanton Bern stärker für die Vision einer 2000-Watt-Gesellschaft einsetzen und dazu verbindliche Massnahmen (z.B. Gebäudevorschriften oder Lenkungsabgaben) ergreifen?</t>
        </is>
      </c>
      <c r="E10066" t="inlineStr">
        <is>
          <t>Standard-4</t>
        </is>
      </c>
      <c r="F10066" t="n">
        <v>13</v>
      </c>
      <c r="G10066" t="inlineStr">
        <is>
          <t>Umweltschutz &amp; Landwirtschaft</t>
        </is>
      </c>
      <c r="H10066" t="inlineStr">
        <is>
          <t>Q06490</t>
        </is>
      </c>
      <c r="I10066" t="inlineStr">
        <is>
          <t>de</t>
        </is>
      </c>
      <c r="J10066" t="b">
        <v>1</v>
      </c>
      <c r="K10066" t="inlineStr">
        <is>
          <t>158d4ba7bfe93fc58b0152ccdc7c8fea</t>
        </is>
      </c>
      <c r="L10066" t="inlineStr">
        <is>
          <t>158d4ba7bfe93fc58b0152ccdc7c8fea</t>
        </is>
      </c>
      <c r="M10066" t="n">
        <v>1044</v>
      </c>
      <c r="N10066" t="n">
        <v>1044</v>
      </c>
    </row>
    <row r="10068">
      <c r="A10068" s="1">
        <f>== Cluster 1042 – 2 Fragen – alle Fragen identisch ===</f>
        <v/>
      </c>
      <c r="B10068" s="1" t="n"/>
      <c r="C10068" s="1" t="n"/>
      <c r="D10068" s="1" t="n"/>
      <c r="E10068" s="1" t="n"/>
      <c r="F10068" s="1" t="n"/>
      <c r="G10068" s="1" t="n"/>
      <c r="H10068" s="1" t="n"/>
      <c r="I10068" s="1" t="n"/>
      <c r="J10068" s="1" t="n"/>
      <c r="K10068" s="1" t="n"/>
      <c r="L10068" s="1" t="n"/>
      <c r="M10068" s="1" t="n"/>
      <c r="N10068" s="1" t="n"/>
    </row>
    <row r="10069">
      <c r="A10069" t="inlineStr">
        <is>
          <t>ID_Wahl</t>
        </is>
      </c>
      <c r="B10069" t="inlineStr">
        <is>
          <t>Datum</t>
        </is>
      </c>
      <c r="C10069" t="inlineStr">
        <is>
          <t>Frage_ID</t>
        </is>
      </c>
      <c r="D10069" t="inlineStr">
        <is>
          <t>Frage_Text</t>
        </is>
      </c>
      <c r="E10069" t="inlineStr">
        <is>
          <t>Frage_Typ</t>
        </is>
      </c>
      <c r="F10069" t="inlineStr">
        <is>
          <t>Bereich_ID</t>
        </is>
      </c>
      <c r="G10069" t="inlineStr">
        <is>
          <t>Bereich</t>
        </is>
      </c>
      <c r="H10069" t="inlineStr">
        <is>
          <t>ID_gesamt</t>
        </is>
      </c>
      <c r="I10069" t="inlineStr">
        <is>
          <t>Sprache</t>
        </is>
      </c>
      <c r="J10069" t="inlineStr">
        <is>
          <t>Duplikat</t>
        </is>
      </c>
      <c r="K10069" t="inlineStr">
        <is>
          <t>Frage_Hash</t>
        </is>
      </c>
      <c r="L10069" t="inlineStr">
        <is>
          <t>Duplikat_Gruppe</t>
        </is>
      </c>
      <c r="M10069" t="inlineStr">
        <is>
          <t>Cluster_Duplikate</t>
        </is>
      </c>
      <c r="N10069" t="inlineStr">
        <is>
          <t>Cluster_Final</t>
        </is>
      </c>
    </row>
    <row r="10070">
      <c r="A10070" t="n">
        <v>178</v>
      </c>
      <c r="B10070" t="n">
        <v>2018</v>
      </c>
      <c r="C10070" t="n">
        <v>2690</v>
      </c>
      <c r="D10070" t="inlineStr">
        <is>
          <t>Der Kanton Bern hat im Dezember eine Kürzung der Sozialhilfebeiträge beschlossen. Befürworten Sie dies?</t>
        </is>
      </c>
      <c r="E10070" t="inlineStr">
        <is>
          <t>Standard-4</t>
        </is>
      </c>
      <c r="F10070" t="n">
        <v>12</v>
      </c>
      <c r="G10070" t="inlineStr">
        <is>
          <t>Sozialstaat &amp; Familie</t>
        </is>
      </c>
      <c r="H10070" t="inlineStr">
        <is>
          <t>Q05425</t>
        </is>
      </c>
      <c r="I10070" t="inlineStr">
        <is>
          <t>de</t>
        </is>
      </c>
      <c r="J10070" t="b">
        <v>1</v>
      </c>
      <c r="K10070" t="inlineStr">
        <is>
          <t>252c106c8e2236ca0716faa0b0dab037</t>
        </is>
      </c>
      <c r="L10070" t="inlineStr">
        <is>
          <t>252c106c8e2236ca0716faa0b0dab037</t>
        </is>
      </c>
      <c r="M10070" t="n">
        <v>1042</v>
      </c>
      <c r="N10070" t="n">
        <v>1042</v>
      </c>
    </row>
    <row r="10071">
      <c r="A10071" t="n">
        <v>178</v>
      </c>
      <c r="B10071" t="n">
        <v>2018</v>
      </c>
      <c r="C10071" t="n">
        <v>2690</v>
      </c>
      <c r="D10071" t="inlineStr">
        <is>
          <t>Der Kanton Bern hat im Dezember eine Kürzung der Sozialhilfebeiträge beschlossen. Befürworten Sie dies?</t>
        </is>
      </c>
      <c r="E10071" t="inlineStr">
        <is>
          <t>Standard-4</t>
        </is>
      </c>
      <c r="F10071" t="n">
        <v>12</v>
      </c>
      <c r="G10071" t="inlineStr">
        <is>
          <t>Sozialstaat &amp; Familie</t>
        </is>
      </c>
      <c r="H10071" t="inlineStr">
        <is>
          <t>Q06488</t>
        </is>
      </c>
      <c r="I10071" t="inlineStr">
        <is>
          <t>de</t>
        </is>
      </c>
      <c r="J10071" t="b">
        <v>1</v>
      </c>
      <c r="K10071" t="inlineStr">
        <is>
          <t>252c106c8e2236ca0716faa0b0dab037</t>
        </is>
      </c>
      <c r="L10071" t="inlineStr">
        <is>
          <t>252c106c8e2236ca0716faa0b0dab037</t>
        </is>
      </c>
      <c r="M10071" t="n">
        <v>1042</v>
      </c>
      <c r="N10071" t="n">
        <v>1042</v>
      </c>
    </row>
    <row r="10073">
      <c r="A10073" s="1">
        <f>== Cluster 1041 – 2 Fragen – alle Fragen identisch ===</f>
        <v/>
      </c>
      <c r="B10073" s="1" t="n"/>
      <c r="C10073" s="1" t="n"/>
      <c r="D10073" s="1" t="n"/>
      <c r="E10073" s="1" t="n"/>
      <c r="F10073" s="1" t="n"/>
      <c r="G10073" s="1" t="n"/>
      <c r="H10073" s="1" t="n"/>
      <c r="I10073" s="1" t="n"/>
      <c r="J10073" s="1" t="n"/>
      <c r="K10073" s="1" t="n"/>
      <c r="L10073" s="1" t="n"/>
      <c r="M10073" s="1" t="n"/>
      <c r="N10073" s="1" t="n"/>
    </row>
    <row r="10074">
      <c r="A10074" t="inlineStr">
        <is>
          <t>ID_Wahl</t>
        </is>
      </c>
      <c r="B10074" t="inlineStr">
        <is>
          <t>Datum</t>
        </is>
      </c>
      <c r="C10074" t="inlineStr">
        <is>
          <t>Frage_ID</t>
        </is>
      </c>
      <c r="D10074" t="inlineStr">
        <is>
          <t>Frage_Text</t>
        </is>
      </c>
      <c r="E10074" t="inlineStr">
        <is>
          <t>Frage_Typ</t>
        </is>
      </c>
      <c r="F10074" t="inlineStr">
        <is>
          <t>Bereich_ID</t>
        </is>
      </c>
      <c r="G10074" t="inlineStr">
        <is>
          <t>Bereich</t>
        </is>
      </c>
      <c r="H10074" t="inlineStr">
        <is>
          <t>ID_gesamt</t>
        </is>
      </c>
      <c r="I10074" t="inlineStr">
        <is>
          <t>Sprache</t>
        </is>
      </c>
      <c r="J10074" t="inlineStr">
        <is>
          <t>Duplikat</t>
        </is>
      </c>
      <c r="K10074" t="inlineStr">
        <is>
          <t>Frage_Hash</t>
        </is>
      </c>
      <c r="L10074" t="inlineStr">
        <is>
          <t>Duplikat_Gruppe</t>
        </is>
      </c>
      <c r="M10074" t="inlineStr">
        <is>
          <t>Cluster_Duplikate</t>
        </is>
      </c>
      <c r="N10074" t="inlineStr">
        <is>
          <t>Cluster_Final</t>
        </is>
      </c>
    </row>
    <row r="10075">
      <c r="A10075" t="n">
        <v>178</v>
      </c>
      <c r="B10075" t="n">
        <v>2018</v>
      </c>
      <c r="C10075" t="n">
        <v>2691</v>
      </c>
      <c r="D10075" t="inlineStr">
        <is>
          <t>Würden Sie die Einführung von kantonalen Ergänzungsleistungen für Familien mit tiefen Einkommen begrüssen?</t>
        </is>
      </c>
      <c r="E10075" t="inlineStr">
        <is>
          <t>Standard-4</t>
        </is>
      </c>
      <c r="F10075" t="n">
        <v>12</v>
      </c>
      <c r="G10075" t="inlineStr">
        <is>
          <t>Sozialstaat &amp; Familie</t>
        </is>
      </c>
      <c r="H10075" t="inlineStr">
        <is>
          <t>Q05424</t>
        </is>
      </c>
      <c r="I10075" t="inlineStr">
        <is>
          <t>de</t>
        </is>
      </c>
      <c r="J10075" t="b">
        <v>1</v>
      </c>
      <c r="K10075" t="inlineStr">
        <is>
          <t>093bdd93add0e95fe352e50fd435d696</t>
        </is>
      </c>
      <c r="L10075" t="inlineStr">
        <is>
          <t>093bdd93add0e95fe352e50fd435d696</t>
        </is>
      </c>
      <c r="M10075" t="n">
        <v>1041</v>
      </c>
      <c r="N10075" t="n">
        <v>1041</v>
      </c>
    </row>
    <row r="10076">
      <c r="A10076" t="n">
        <v>178</v>
      </c>
      <c r="B10076" t="n">
        <v>2018</v>
      </c>
      <c r="C10076" t="n">
        <v>2691</v>
      </c>
      <c r="D10076" t="inlineStr">
        <is>
          <t>Würden Sie die Einführung von kantonalen Ergänzungsleistungen für Familien mit tiefen Einkommen begrüssen?</t>
        </is>
      </c>
      <c r="E10076" t="inlineStr">
        <is>
          <t>Standard-4</t>
        </is>
      </c>
      <c r="F10076" t="n">
        <v>12</v>
      </c>
      <c r="G10076" t="inlineStr">
        <is>
          <t>Sozialstaat &amp; Familie</t>
        </is>
      </c>
      <c r="H10076" t="inlineStr">
        <is>
          <t>Q06487</t>
        </is>
      </c>
      <c r="I10076" t="inlineStr">
        <is>
          <t>de</t>
        </is>
      </c>
      <c r="J10076" t="b">
        <v>1</v>
      </c>
      <c r="K10076" t="inlineStr">
        <is>
          <t>093bdd93add0e95fe352e50fd435d696</t>
        </is>
      </c>
      <c r="L10076" t="inlineStr">
        <is>
          <t>093bdd93add0e95fe352e50fd435d696</t>
        </is>
      </c>
      <c r="M10076" t="n">
        <v>1041</v>
      </c>
      <c r="N10076" t="n">
        <v>1041</v>
      </c>
    </row>
    <row r="10078">
      <c r="A10078" s="1">
        <f>== Cluster 1040 – 2 Fragen – alle Fragen identisch ===</f>
        <v/>
      </c>
      <c r="B10078" s="1" t="n"/>
      <c r="C10078" s="1" t="n"/>
      <c r="D10078" s="1" t="n"/>
      <c r="E10078" s="1" t="n"/>
      <c r="F10078" s="1" t="n"/>
      <c r="G10078" s="1" t="n"/>
      <c r="H10078" s="1" t="n"/>
      <c r="I10078" s="1" t="n"/>
      <c r="J10078" s="1" t="n"/>
      <c r="K10078" s="1" t="n"/>
      <c r="L10078" s="1" t="n"/>
      <c r="M10078" s="1" t="n"/>
      <c r="N10078" s="1" t="n"/>
    </row>
    <row r="10079">
      <c r="A10079" t="inlineStr">
        <is>
          <t>ID_Wahl</t>
        </is>
      </c>
      <c r="B10079" t="inlineStr">
        <is>
          <t>Datum</t>
        </is>
      </c>
      <c r="C10079" t="inlineStr">
        <is>
          <t>Frage_ID</t>
        </is>
      </c>
      <c r="D10079" t="inlineStr">
        <is>
          <t>Frage_Text</t>
        </is>
      </c>
      <c r="E10079" t="inlineStr">
        <is>
          <t>Frage_Typ</t>
        </is>
      </c>
      <c r="F10079" t="inlineStr">
        <is>
          <t>Bereich_ID</t>
        </is>
      </c>
      <c r="G10079" t="inlineStr">
        <is>
          <t>Bereich</t>
        </is>
      </c>
      <c r="H10079" t="inlineStr">
        <is>
          <t>ID_gesamt</t>
        </is>
      </c>
      <c r="I10079" t="inlineStr">
        <is>
          <t>Sprache</t>
        </is>
      </c>
      <c r="J10079" t="inlineStr">
        <is>
          <t>Duplikat</t>
        </is>
      </c>
      <c r="K10079" t="inlineStr">
        <is>
          <t>Frage_Hash</t>
        </is>
      </c>
      <c r="L10079" t="inlineStr">
        <is>
          <t>Duplikat_Gruppe</t>
        </is>
      </c>
      <c r="M10079" t="inlineStr">
        <is>
          <t>Cluster_Duplikate</t>
        </is>
      </c>
      <c r="N10079" t="inlineStr">
        <is>
          <t>Cluster_Final</t>
        </is>
      </c>
    </row>
    <row r="10080">
      <c r="A10080" t="n">
        <v>178</v>
      </c>
      <c r="B10080" t="n">
        <v>2018</v>
      </c>
      <c r="C10080" t="n">
        <v>2735</v>
      </c>
      <c r="D10080" t="inlineStr">
        <is>
          <t>Soll sich der Kanton Bern stärker für den Erhalt des Service-Public-Angebots (z.B. Poststellen, ÖV-Verbindungen) in den ländlichen Gemeinden einsetzen?</t>
        </is>
      </c>
      <c r="E10080" t="inlineStr">
        <is>
          <t>Standard-4</t>
        </is>
      </c>
      <c r="F10080" t="n">
        <v>12</v>
      </c>
      <c r="G10080" t="inlineStr">
        <is>
          <t>Sozialstaat &amp; Familie</t>
        </is>
      </c>
      <c r="H10080" t="inlineStr">
        <is>
          <t>Q05423</t>
        </is>
      </c>
      <c r="I10080" t="inlineStr">
        <is>
          <t>de</t>
        </is>
      </c>
      <c r="J10080" t="b">
        <v>1</v>
      </c>
      <c r="K10080" t="inlineStr">
        <is>
          <t>2984e26194e8a871a1bb3791669ac6be</t>
        </is>
      </c>
      <c r="L10080" t="inlineStr">
        <is>
          <t>2984e26194e8a871a1bb3791669ac6be</t>
        </is>
      </c>
      <c r="M10080" t="n">
        <v>1040</v>
      </c>
      <c r="N10080" t="n">
        <v>1040</v>
      </c>
    </row>
    <row r="10081">
      <c r="A10081" t="n">
        <v>178</v>
      </c>
      <c r="B10081" t="n">
        <v>2018</v>
      </c>
      <c r="C10081" t="n">
        <v>2735</v>
      </c>
      <c r="D10081" t="inlineStr">
        <is>
          <t>Soll sich der Kanton Bern stärker für den Erhalt des Service-Public-Angebots (z.B. Poststellen, ÖV-Verbindungen) in den ländlichen Gemeinden einsetzen?</t>
        </is>
      </c>
      <c r="E10081" t="inlineStr">
        <is>
          <t>Standard-4</t>
        </is>
      </c>
      <c r="F10081" t="n">
        <v>12</v>
      </c>
      <c r="G10081" t="inlineStr">
        <is>
          <t>Sozialstaat &amp; Familie</t>
        </is>
      </c>
      <c r="H10081" t="inlineStr">
        <is>
          <t>Q06486</t>
        </is>
      </c>
      <c r="I10081" t="inlineStr">
        <is>
          <t>de</t>
        </is>
      </c>
      <c r="J10081" t="b">
        <v>1</v>
      </c>
      <c r="K10081" t="inlineStr">
        <is>
          <t>2984e26194e8a871a1bb3791669ac6be</t>
        </is>
      </c>
      <c r="L10081" t="inlineStr">
        <is>
          <t>2984e26194e8a871a1bb3791669ac6be</t>
        </is>
      </c>
      <c r="M10081" t="n">
        <v>1040</v>
      </c>
      <c r="N10081" t="n">
        <v>1040</v>
      </c>
    </row>
    <row r="10083">
      <c r="A10083" s="1">
        <f>== Cluster 1039 – 2 Fragen – alle Fragen identisch ===</f>
        <v/>
      </c>
      <c r="B10083" s="1" t="n"/>
      <c r="C10083" s="1" t="n"/>
      <c r="D10083" s="1" t="n"/>
      <c r="E10083" s="1" t="n"/>
      <c r="F10083" s="1" t="n"/>
      <c r="G10083" s="1" t="n"/>
      <c r="H10083" s="1" t="n"/>
      <c r="I10083" s="1" t="n"/>
      <c r="J10083" s="1" t="n"/>
      <c r="K10083" s="1" t="n"/>
      <c r="L10083" s="1" t="n"/>
      <c r="M10083" s="1" t="n"/>
      <c r="N10083" s="1" t="n"/>
    </row>
    <row r="10084">
      <c r="A10084" t="inlineStr">
        <is>
          <t>ID_Wahl</t>
        </is>
      </c>
      <c r="B10084" t="inlineStr">
        <is>
          <t>Datum</t>
        </is>
      </c>
      <c r="C10084" t="inlineStr">
        <is>
          <t>Frage_ID</t>
        </is>
      </c>
      <c r="D10084" t="inlineStr">
        <is>
          <t>Frage_Text</t>
        </is>
      </c>
      <c r="E10084" t="inlineStr">
        <is>
          <t>Frage_Typ</t>
        </is>
      </c>
      <c r="F10084" t="inlineStr">
        <is>
          <t>Bereich_ID</t>
        </is>
      </c>
      <c r="G10084" t="inlineStr">
        <is>
          <t>Bereich</t>
        </is>
      </c>
      <c r="H10084" t="inlineStr">
        <is>
          <t>ID_gesamt</t>
        </is>
      </c>
      <c r="I10084" t="inlineStr">
        <is>
          <t>Sprache</t>
        </is>
      </c>
      <c r="J10084" t="inlineStr">
        <is>
          <t>Duplikat</t>
        </is>
      </c>
      <c r="K10084" t="inlineStr">
        <is>
          <t>Frage_Hash</t>
        </is>
      </c>
      <c r="L10084" t="inlineStr">
        <is>
          <t>Duplikat_Gruppe</t>
        </is>
      </c>
      <c r="M10084" t="inlineStr">
        <is>
          <t>Cluster_Duplikate</t>
        </is>
      </c>
      <c r="N10084" t="inlineStr">
        <is>
          <t>Cluster_Final</t>
        </is>
      </c>
    </row>
    <row r="10085">
      <c r="A10085" t="n">
        <v>178</v>
      </c>
      <c r="B10085" t="n">
        <v>2018</v>
      </c>
      <c r="C10085" t="n">
        <v>2696</v>
      </c>
      <c r="D10085" t="inlineStr">
        <is>
          <t>Sollen alle Schulen im Kanton Bern obligatorisch als Tagesschulen mit integriertem Betreuungsangebot geführt werden?</t>
        </is>
      </c>
      <c r="E10085" t="inlineStr">
        <is>
          <t>Standard-4</t>
        </is>
      </c>
      <c r="F10085" t="n">
        <v>12</v>
      </c>
      <c r="G10085" t="inlineStr">
        <is>
          <t>Sozialstaat &amp; Familie</t>
        </is>
      </c>
      <c r="H10085" t="inlineStr">
        <is>
          <t>Q05421</t>
        </is>
      </c>
      <c r="I10085" t="inlineStr">
        <is>
          <t>de</t>
        </is>
      </c>
      <c r="J10085" t="b">
        <v>1</v>
      </c>
      <c r="K10085" t="inlineStr">
        <is>
          <t>321b8454602d9b91768cd570e5f94199</t>
        </is>
      </c>
      <c r="L10085" t="inlineStr">
        <is>
          <t>321b8454602d9b91768cd570e5f94199</t>
        </is>
      </c>
      <c r="M10085" t="n">
        <v>1039</v>
      </c>
      <c r="N10085" t="n">
        <v>1039</v>
      </c>
    </row>
    <row r="10086">
      <c r="A10086" t="n">
        <v>178</v>
      </c>
      <c r="B10086" t="n">
        <v>2018</v>
      </c>
      <c r="C10086" t="n">
        <v>2696</v>
      </c>
      <c r="D10086" t="inlineStr">
        <is>
          <t>Sollen alle Schulen im Kanton Bern obligatorisch als Tagesschulen mit integriertem Betreuungsangebot geführt werden?</t>
        </is>
      </c>
      <c r="E10086" t="inlineStr">
        <is>
          <t>Standard-4</t>
        </is>
      </c>
      <c r="F10086" t="n">
        <v>12</v>
      </c>
      <c r="G10086" t="inlineStr">
        <is>
          <t>Sozialstaat &amp; Familie</t>
        </is>
      </c>
      <c r="H10086" t="inlineStr">
        <is>
          <t>Q06484</t>
        </is>
      </c>
      <c r="I10086" t="inlineStr">
        <is>
          <t>de</t>
        </is>
      </c>
      <c r="J10086" t="b">
        <v>1</v>
      </c>
      <c r="K10086" t="inlineStr">
        <is>
          <t>321b8454602d9b91768cd570e5f94199</t>
        </is>
      </c>
      <c r="L10086" t="inlineStr">
        <is>
          <t>321b8454602d9b91768cd570e5f94199</t>
        </is>
      </c>
      <c r="M10086" t="n">
        <v>1039</v>
      </c>
      <c r="N10086" t="n">
        <v>1039</v>
      </c>
    </row>
    <row r="10088">
      <c r="A10088" s="1">
        <f>== Cluster 1037 – 2 Fragen – alle Fragen identisch ===</f>
        <v/>
      </c>
      <c r="B10088" s="1" t="n"/>
      <c r="C10088" s="1" t="n"/>
      <c r="D10088" s="1" t="n"/>
      <c r="E10088" s="1" t="n"/>
      <c r="F10088" s="1" t="n"/>
      <c r="G10088" s="1" t="n"/>
      <c r="H10088" s="1" t="n"/>
      <c r="I10088" s="1" t="n"/>
      <c r="J10088" s="1" t="n"/>
      <c r="K10088" s="1" t="n"/>
      <c r="L10088" s="1" t="n"/>
      <c r="M10088" s="1" t="n"/>
      <c r="N10088" s="1" t="n"/>
    </row>
    <row r="10089">
      <c r="A10089" t="inlineStr">
        <is>
          <t>ID_Wahl</t>
        </is>
      </c>
      <c r="B10089" t="inlineStr">
        <is>
          <t>Datum</t>
        </is>
      </c>
      <c r="C10089" t="inlineStr">
        <is>
          <t>Frage_ID</t>
        </is>
      </c>
      <c r="D10089" t="inlineStr">
        <is>
          <t>Frage_Text</t>
        </is>
      </c>
      <c r="E10089" t="inlineStr">
        <is>
          <t>Frage_Typ</t>
        </is>
      </c>
      <c r="F10089" t="inlineStr">
        <is>
          <t>Bereich_ID</t>
        </is>
      </c>
      <c r="G10089" t="inlineStr">
        <is>
          <t>Bereich</t>
        </is>
      </c>
      <c r="H10089" t="inlineStr">
        <is>
          <t>ID_gesamt</t>
        </is>
      </c>
      <c r="I10089" t="inlineStr">
        <is>
          <t>Sprache</t>
        </is>
      </c>
      <c r="J10089" t="inlineStr">
        <is>
          <t>Duplikat</t>
        </is>
      </c>
      <c r="K10089" t="inlineStr">
        <is>
          <t>Frage_Hash</t>
        </is>
      </c>
      <c r="L10089" t="inlineStr">
        <is>
          <t>Duplikat_Gruppe</t>
        </is>
      </c>
      <c r="M10089" t="inlineStr">
        <is>
          <t>Cluster_Duplikate</t>
        </is>
      </c>
      <c r="N10089" t="inlineStr">
        <is>
          <t>Cluster_Final</t>
        </is>
      </c>
    </row>
    <row r="10090">
      <c r="A10090" t="n">
        <v>178</v>
      </c>
      <c r="B10090" t="n">
        <v>2018</v>
      </c>
      <c r="C10090" t="n">
        <v>2703</v>
      </c>
      <c r="D10090" t="inlineStr">
        <is>
          <t>Sind Sie für die konsequente Trennung von Staat und Kirche im Kanton Bern?</t>
        </is>
      </c>
      <c r="E10090" t="inlineStr">
        <is>
          <t>Standard-4</t>
        </is>
      </c>
      <c r="F10090" t="n">
        <v>10</v>
      </c>
      <c r="G10090" t="inlineStr">
        <is>
          <t>Politisches System</t>
        </is>
      </c>
      <c r="H10090" t="inlineStr">
        <is>
          <t>Q05418</t>
        </is>
      </c>
      <c r="I10090" t="inlineStr">
        <is>
          <t>de</t>
        </is>
      </c>
      <c r="J10090" t="b">
        <v>1</v>
      </c>
      <c r="K10090" t="inlineStr">
        <is>
          <t>456e61f926ce6c0db1b5001802bbaf6f</t>
        </is>
      </c>
      <c r="L10090" t="inlineStr">
        <is>
          <t>456e61f926ce6c0db1b5001802bbaf6f</t>
        </is>
      </c>
      <c r="M10090" t="n">
        <v>1037</v>
      </c>
      <c r="N10090" t="n">
        <v>1037</v>
      </c>
    </row>
    <row r="10091">
      <c r="A10091" t="n">
        <v>178</v>
      </c>
      <c r="B10091" t="n">
        <v>2018</v>
      </c>
      <c r="C10091" t="n">
        <v>2703</v>
      </c>
      <c r="D10091" t="inlineStr">
        <is>
          <t>Sind Sie für die konsequente Trennung von Staat und Kirche im Kanton Bern?</t>
        </is>
      </c>
      <c r="E10091" t="inlineStr">
        <is>
          <t>Standard-4</t>
        </is>
      </c>
      <c r="F10091" t="n">
        <v>10</v>
      </c>
      <c r="G10091" t="inlineStr">
        <is>
          <t>Politisches System</t>
        </is>
      </c>
      <c r="H10091" t="inlineStr">
        <is>
          <t>Q06481</t>
        </is>
      </c>
      <c r="I10091" t="inlineStr">
        <is>
          <t>de</t>
        </is>
      </c>
      <c r="J10091" t="b">
        <v>1</v>
      </c>
      <c r="K10091" t="inlineStr">
        <is>
          <t>456e61f926ce6c0db1b5001802bbaf6f</t>
        </is>
      </c>
      <c r="L10091" t="inlineStr">
        <is>
          <t>456e61f926ce6c0db1b5001802bbaf6f</t>
        </is>
      </c>
      <c r="M10091" t="n">
        <v>1037</v>
      </c>
      <c r="N10091" t="n">
        <v>1037</v>
      </c>
    </row>
    <row r="10093">
      <c r="A10093" s="1">
        <f>== Cluster 1036 – 2 Fragen – alle Fragen identisch ===</f>
        <v/>
      </c>
      <c r="B10093" s="1" t="n"/>
      <c r="C10093" s="1" t="n"/>
      <c r="D10093" s="1" t="n"/>
      <c r="E10093" s="1" t="n"/>
      <c r="F10093" s="1" t="n"/>
      <c r="G10093" s="1" t="n"/>
      <c r="H10093" s="1" t="n"/>
      <c r="I10093" s="1" t="n"/>
      <c r="J10093" s="1" t="n"/>
      <c r="K10093" s="1" t="n"/>
      <c r="L10093" s="1" t="n"/>
      <c r="M10093" s="1" t="n"/>
      <c r="N10093" s="1" t="n"/>
    </row>
    <row r="10094">
      <c r="A10094" t="inlineStr">
        <is>
          <t>ID_Wahl</t>
        </is>
      </c>
      <c r="B10094" t="inlineStr">
        <is>
          <t>Datum</t>
        </is>
      </c>
      <c r="C10094" t="inlineStr">
        <is>
          <t>Frage_ID</t>
        </is>
      </c>
      <c r="D10094" t="inlineStr">
        <is>
          <t>Frage_Text</t>
        </is>
      </c>
      <c r="E10094" t="inlineStr">
        <is>
          <t>Frage_Typ</t>
        </is>
      </c>
      <c r="F10094" t="inlineStr">
        <is>
          <t>Bereich_ID</t>
        </is>
      </c>
      <c r="G10094" t="inlineStr">
        <is>
          <t>Bereich</t>
        </is>
      </c>
      <c r="H10094" t="inlineStr">
        <is>
          <t>ID_gesamt</t>
        </is>
      </c>
      <c r="I10094" t="inlineStr">
        <is>
          <t>Sprache</t>
        </is>
      </c>
      <c r="J10094" t="inlineStr">
        <is>
          <t>Duplikat</t>
        </is>
      </c>
      <c r="K10094" t="inlineStr">
        <is>
          <t>Frage_Hash</t>
        </is>
      </c>
      <c r="L10094" t="inlineStr">
        <is>
          <t>Duplikat_Gruppe</t>
        </is>
      </c>
      <c r="M10094" t="inlineStr">
        <is>
          <t>Cluster_Duplikate</t>
        </is>
      </c>
      <c r="N10094" t="inlineStr">
        <is>
          <t>Cluster_Final</t>
        </is>
      </c>
    </row>
    <row r="10095">
      <c r="A10095" t="n">
        <v>178</v>
      </c>
      <c r="B10095" t="n">
        <v>2018</v>
      </c>
      <c r="C10095" t="n">
        <v>2741</v>
      </c>
      <c r="D10095" t="inlineStr">
        <is>
          <t>Allgemeine Kantonsverwaltung</t>
        </is>
      </c>
      <c r="E10095" t="inlineStr">
        <is>
          <t>Budget-5</t>
        </is>
      </c>
      <c r="F10095" t="n">
        <v>10</v>
      </c>
      <c r="G10095" t="inlineStr">
        <is>
          <t>Politisches System</t>
        </is>
      </c>
      <c r="H10095" t="inlineStr">
        <is>
          <t>Q05417</t>
        </is>
      </c>
      <c r="I10095" t="inlineStr">
        <is>
          <t>de</t>
        </is>
      </c>
      <c r="J10095" t="b">
        <v>1</v>
      </c>
      <c r="K10095" t="inlineStr">
        <is>
          <t>15f34445ca6910f6e5dff541b7ad30e1</t>
        </is>
      </c>
      <c r="L10095" t="inlineStr">
        <is>
          <t>15f34445ca6910f6e5dff541b7ad30e1</t>
        </is>
      </c>
      <c r="M10095" t="n">
        <v>1036</v>
      </c>
      <c r="N10095" t="n">
        <v>1036</v>
      </c>
    </row>
    <row r="10096">
      <c r="A10096" t="n">
        <v>178</v>
      </c>
      <c r="B10096" t="n">
        <v>2018</v>
      </c>
      <c r="C10096" t="n">
        <v>2741</v>
      </c>
      <c r="D10096" t="inlineStr">
        <is>
          <t>Allgemeine Kantonsverwaltung</t>
        </is>
      </c>
      <c r="E10096" t="inlineStr">
        <is>
          <t>Budget-5</t>
        </is>
      </c>
      <c r="F10096" t="n">
        <v>10</v>
      </c>
      <c r="G10096" t="inlineStr">
        <is>
          <t>Politisches System</t>
        </is>
      </c>
      <c r="H10096" t="inlineStr">
        <is>
          <t>Q06480</t>
        </is>
      </c>
      <c r="I10096" t="inlineStr">
        <is>
          <t>de</t>
        </is>
      </c>
      <c r="J10096" t="b">
        <v>1</v>
      </c>
      <c r="K10096" t="inlineStr">
        <is>
          <t>15f34445ca6910f6e5dff541b7ad30e1</t>
        </is>
      </c>
      <c r="L10096" t="inlineStr">
        <is>
          <t>15f34445ca6910f6e5dff541b7ad30e1</t>
        </is>
      </c>
      <c r="M10096" t="n">
        <v>1036</v>
      </c>
      <c r="N10096" t="n">
        <v>1036</v>
      </c>
    </row>
    <row r="10098">
      <c r="A10098" s="1">
        <f>== Cluster 1034 – 2 Fragen – alle Fragen identisch ===</f>
        <v/>
      </c>
      <c r="B10098" s="1" t="n"/>
      <c r="C10098" s="1" t="n"/>
      <c r="D10098" s="1" t="n"/>
      <c r="E10098" s="1" t="n"/>
      <c r="F10098" s="1" t="n"/>
      <c r="G10098" s="1" t="n"/>
      <c r="H10098" s="1" t="n"/>
      <c r="I10098" s="1" t="n"/>
      <c r="J10098" s="1" t="n"/>
      <c r="K10098" s="1" t="n"/>
      <c r="L10098" s="1" t="n"/>
      <c r="M10098" s="1" t="n"/>
      <c r="N10098" s="1" t="n"/>
    </row>
    <row r="10099">
      <c r="A10099" t="inlineStr">
        <is>
          <t>ID_Wahl</t>
        </is>
      </c>
      <c r="B10099" t="inlineStr">
        <is>
          <t>Datum</t>
        </is>
      </c>
      <c r="C10099" t="inlineStr">
        <is>
          <t>Frage_ID</t>
        </is>
      </c>
      <c r="D10099" t="inlineStr">
        <is>
          <t>Frage_Text</t>
        </is>
      </c>
      <c r="E10099" t="inlineStr">
        <is>
          <t>Frage_Typ</t>
        </is>
      </c>
      <c r="F10099" t="inlineStr">
        <is>
          <t>Bereich_ID</t>
        </is>
      </c>
      <c r="G10099" t="inlineStr">
        <is>
          <t>Bereich</t>
        </is>
      </c>
      <c r="H10099" t="inlineStr">
        <is>
          <t>ID_gesamt</t>
        </is>
      </c>
      <c r="I10099" t="inlineStr">
        <is>
          <t>Sprache</t>
        </is>
      </c>
      <c r="J10099" t="inlineStr">
        <is>
          <t>Duplikat</t>
        </is>
      </c>
      <c r="K10099" t="inlineStr">
        <is>
          <t>Frage_Hash</t>
        </is>
      </c>
      <c r="L10099" t="inlineStr">
        <is>
          <t>Duplikat_Gruppe</t>
        </is>
      </c>
      <c r="M10099" t="inlineStr">
        <is>
          <t>Cluster_Duplikate</t>
        </is>
      </c>
      <c r="N10099" t="inlineStr">
        <is>
          <t>Cluster_Final</t>
        </is>
      </c>
    </row>
    <row r="10100">
      <c r="A10100" t="n">
        <v>178</v>
      </c>
      <c r="B10100" t="n">
        <v>2018</v>
      </c>
      <c r="C10100" t="n">
        <v>2702</v>
      </c>
      <c r="D10100" t="inlineStr">
        <is>
          <t>Würden Sie die Einführung eines Verhüllungsverbots ("Burkaverbot") im Kanton Bern befürworten?</t>
        </is>
      </c>
      <c r="E10100" t="inlineStr">
        <is>
          <t>Standard-4</t>
        </is>
      </c>
      <c r="F10100" t="n">
        <v>9</v>
      </c>
      <c r="G10100" t="inlineStr">
        <is>
          <t>Migration &amp; Integration</t>
        </is>
      </c>
      <c r="H10100" t="inlineStr">
        <is>
          <t>Q05415</t>
        </is>
      </c>
      <c r="I10100" t="inlineStr">
        <is>
          <t>de</t>
        </is>
      </c>
      <c r="J10100" t="b">
        <v>1</v>
      </c>
      <c r="K10100" t="inlineStr">
        <is>
          <t>9a8c79c5ff5c6a1cfe87b2184ee703b1</t>
        </is>
      </c>
      <c r="L10100" t="inlineStr">
        <is>
          <t>9a8c79c5ff5c6a1cfe87b2184ee703b1</t>
        </is>
      </c>
      <c r="M10100" t="n">
        <v>1034</v>
      </c>
      <c r="N10100" t="n">
        <v>1034</v>
      </c>
    </row>
    <row r="10101">
      <c r="A10101" t="n">
        <v>178</v>
      </c>
      <c r="B10101" t="n">
        <v>2018</v>
      </c>
      <c r="C10101" t="n">
        <v>2702</v>
      </c>
      <c r="D10101" t="inlineStr">
        <is>
          <t>Würden Sie die Einführung eines Verhüllungsverbots ("Burkaverbot") im Kanton Bern befürworten?</t>
        </is>
      </c>
      <c r="E10101" t="inlineStr">
        <is>
          <t>Standard-4</t>
        </is>
      </c>
      <c r="F10101" t="n">
        <v>9</v>
      </c>
      <c r="G10101" t="inlineStr">
        <is>
          <t>Migration &amp; Integration</t>
        </is>
      </c>
      <c r="H10101" t="inlineStr">
        <is>
          <t>Q06478</t>
        </is>
      </c>
      <c r="I10101" t="inlineStr">
        <is>
          <t>de</t>
        </is>
      </c>
      <c r="J10101" t="b">
        <v>1</v>
      </c>
      <c r="K10101" t="inlineStr">
        <is>
          <t>9a8c79c5ff5c6a1cfe87b2184ee703b1</t>
        </is>
      </c>
      <c r="L10101" t="inlineStr">
        <is>
          <t>9a8c79c5ff5c6a1cfe87b2184ee703b1</t>
        </is>
      </c>
      <c r="M10101" t="n">
        <v>1034</v>
      </c>
      <c r="N10101" t="n">
        <v>1034</v>
      </c>
    </row>
    <row r="10103">
      <c r="A10103" s="1">
        <f>== Cluster 1033 – 2 Fragen – alle Fragen identisch ===</f>
        <v/>
      </c>
      <c r="B10103" s="1" t="n"/>
      <c r="C10103" s="1" t="n"/>
      <c r="D10103" s="1" t="n"/>
      <c r="E10103" s="1" t="n"/>
      <c r="F10103" s="1" t="n"/>
      <c r="G10103" s="1" t="n"/>
      <c r="H10103" s="1" t="n"/>
      <c r="I10103" s="1" t="n"/>
      <c r="J10103" s="1" t="n"/>
      <c r="K10103" s="1" t="n"/>
      <c r="L10103" s="1" t="n"/>
      <c r="M10103" s="1" t="n"/>
      <c r="N10103" s="1" t="n"/>
    </row>
    <row r="10104">
      <c r="A10104" t="inlineStr">
        <is>
          <t>ID_Wahl</t>
        </is>
      </c>
      <c r="B10104" t="inlineStr">
        <is>
          <t>Datum</t>
        </is>
      </c>
      <c r="C10104" t="inlineStr">
        <is>
          <t>Frage_ID</t>
        </is>
      </c>
      <c r="D10104" t="inlineStr">
        <is>
          <t>Frage_Text</t>
        </is>
      </c>
      <c r="E10104" t="inlineStr">
        <is>
          <t>Frage_Typ</t>
        </is>
      </c>
      <c r="F10104" t="inlineStr">
        <is>
          <t>Bereich_ID</t>
        </is>
      </c>
      <c r="G10104" t="inlineStr">
        <is>
          <t>Bereich</t>
        </is>
      </c>
      <c r="H10104" t="inlineStr">
        <is>
          <t>ID_gesamt</t>
        </is>
      </c>
      <c r="I10104" t="inlineStr">
        <is>
          <t>Sprache</t>
        </is>
      </c>
      <c r="J10104" t="inlineStr">
        <is>
          <t>Duplikat</t>
        </is>
      </c>
      <c r="K10104" t="inlineStr">
        <is>
          <t>Frage_Hash</t>
        </is>
      </c>
      <c r="L10104" t="inlineStr">
        <is>
          <t>Duplikat_Gruppe</t>
        </is>
      </c>
      <c r="M10104" t="inlineStr">
        <is>
          <t>Cluster_Duplikate</t>
        </is>
      </c>
      <c r="N10104" t="inlineStr">
        <is>
          <t>Cluster_Final</t>
        </is>
      </c>
    </row>
    <row r="10105">
      <c r="A10105" t="n">
        <v>178</v>
      </c>
      <c r="B10105" t="n">
        <v>2018</v>
      </c>
      <c r="C10105" t="n">
        <v>2725</v>
      </c>
      <c r="D10105" t="inlineStr">
        <is>
          <t>Sollen die Anforderungen bei Einbürgerungen erhöht werden (z.B. bezüglich Deutschkenntnisse, gesellschaftliche Integration)?</t>
        </is>
      </c>
      <c r="E10105" t="inlineStr">
        <is>
          <t>Standard-4</t>
        </is>
      </c>
      <c r="F10105" t="n">
        <v>9</v>
      </c>
      <c r="G10105" t="inlineStr">
        <is>
          <t>Migration &amp; Integration</t>
        </is>
      </c>
      <c r="H10105" t="inlineStr">
        <is>
          <t>Q05414</t>
        </is>
      </c>
      <c r="I10105" t="inlineStr">
        <is>
          <t>de</t>
        </is>
      </c>
      <c r="J10105" t="b">
        <v>1</v>
      </c>
      <c r="K10105" t="inlineStr">
        <is>
          <t>c7e99f614c940b216fdb074c34bee5d4</t>
        </is>
      </c>
      <c r="L10105" t="inlineStr">
        <is>
          <t>c7e99f614c940b216fdb074c34bee5d4</t>
        </is>
      </c>
      <c r="M10105" t="n">
        <v>1033</v>
      </c>
      <c r="N10105" t="n">
        <v>1033</v>
      </c>
    </row>
    <row r="10106">
      <c r="A10106" t="n">
        <v>178</v>
      </c>
      <c r="B10106" t="n">
        <v>2018</v>
      </c>
      <c r="C10106" t="n">
        <v>2725</v>
      </c>
      <c r="D10106" t="inlineStr">
        <is>
          <t>Sollen die Anforderungen bei Einbürgerungen erhöht werden (z.B. bezüglich Deutschkenntnisse, gesellschaftliche Integration)?</t>
        </is>
      </c>
      <c r="E10106" t="inlineStr">
        <is>
          <t>Standard-4</t>
        </is>
      </c>
      <c r="F10106" t="n">
        <v>9</v>
      </c>
      <c r="G10106" t="inlineStr">
        <is>
          <t>Migration &amp; Integration</t>
        </is>
      </c>
      <c r="H10106" t="inlineStr">
        <is>
          <t>Q06477</t>
        </is>
      </c>
      <c r="I10106" t="inlineStr">
        <is>
          <t>de</t>
        </is>
      </c>
      <c r="J10106" t="b">
        <v>1</v>
      </c>
      <c r="K10106" t="inlineStr">
        <is>
          <t>c7e99f614c940b216fdb074c34bee5d4</t>
        </is>
      </c>
      <c r="L10106" t="inlineStr">
        <is>
          <t>c7e99f614c940b216fdb074c34bee5d4</t>
        </is>
      </c>
      <c r="M10106" t="n">
        <v>1033</v>
      </c>
      <c r="N10106" t="n">
        <v>1033</v>
      </c>
    </row>
    <row r="10108">
      <c r="A10108" s="1">
        <f>== Cluster 1032 – 2 Fragen – alle Fragen identisch ===</f>
        <v/>
      </c>
      <c r="B10108" s="1" t="n"/>
      <c r="C10108" s="1" t="n"/>
      <c r="D10108" s="1" t="n"/>
      <c r="E10108" s="1" t="n"/>
      <c r="F10108" s="1" t="n"/>
      <c r="G10108" s="1" t="n"/>
      <c r="H10108" s="1" t="n"/>
      <c r="I10108" s="1" t="n"/>
      <c r="J10108" s="1" t="n"/>
      <c r="K10108" s="1" t="n"/>
      <c r="L10108" s="1" t="n"/>
      <c r="M10108" s="1" t="n"/>
      <c r="N10108" s="1" t="n"/>
    </row>
    <row r="10109">
      <c r="A10109" t="inlineStr">
        <is>
          <t>ID_Wahl</t>
        </is>
      </c>
      <c r="B10109" t="inlineStr">
        <is>
          <t>Datum</t>
        </is>
      </c>
      <c r="C10109" t="inlineStr">
        <is>
          <t>Frage_ID</t>
        </is>
      </c>
      <c r="D10109" t="inlineStr">
        <is>
          <t>Frage_Text</t>
        </is>
      </c>
      <c r="E10109" t="inlineStr">
        <is>
          <t>Frage_Typ</t>
        </is>
      </c>
      <c r="F10109" t="inlineStr">
        <is>
          <t>Bereich_ID</t>
        </is>
      </c>
      <c r="G10109" t="inlineStr">
        <is>
          <t>Bereich</t>
        </is>
      </c>
      <c r="H10109" t="inlineStr">
        <is>
          <t>ID_gesamt</t>
        </is>
      </c>
      <c r="I10109" t="inlineStr">
        <is>
          <t>Sprache</t>
        </is>
      </c>
      <c r="J10109" t="inlineStr">
        <is>
          <t>Duplikat</t>
        </is>
      </c>
      <c r="K10109" t="inlineStr">
        <is>
          <t>Frage_Hash</t>
        </is>
      </c>
      <c r="L10109" t="inlineStr">
        <is>
          <t>Duplikat_Gruppe</t>
        </is>
      </c>
      <c r="M10109" t="inlineStr">
        <is>
          <t>Cluster_Duplikate</t>
        </is>
      </c>
      <c r="N10109" t="inlineStr">
        <is>
          <t>Cluster_Final</t>
        </is>
      </c>
    </row>
    <row r="10110">
      <c r="A10110" t="n">
        <v>178</v>
      </c>
      <c r="B10110" t="n">
        <v>2018</v>
      </c>
      <c r="C10110" t="n">
        <v>2713</v>
      </c>
      <c r="D10110" t="inlineStr">
        <is>
          <t>Hat für Sie die eigenständige Begrenzung der Zuwanderung Priorität gegenüber dem Erhalt der Bilateralen Verträge mit der EU?</t>
        </is>
      </c>
      <c r="E10110" t="inlineStr">
        <is>
          <t>Standard-4</t>
        </is>
      </c>
      <c r="F10110" t="n">
        <v>9</v>
      </c>
      <c r="G10110" t="inlineStr">
        <is>
          <t>Migration &amp; Integration</t>
        </is>
      </c>
      <c r="H10110" t="inlineStr">
        <is>
          <t>Q05413</t>
        </is>
      </c>
      <c r="I10110" t="inlineStr">
        <is>
          <t>de</t>
        </is>
      </c>
      <c r="J10110" t="b">
        <v>1</v>
      </c>
      <c r="K10110" t="inlineStr">
        <is>
          <t>9d6c534b740ca944a5be708b715193d3</t>
        </is>
      </c>
      <c r="L10110" t="inlineStr">
        <is>
          <t>9d6c534b740ca944a5be708b715193d3</t>
        </is>
      </c>
      <c r="M10110" t="n">
        <v>1032</v>
      </c>
      <c r="N10110" t="n">
        <v>1032</v>
      </c>
    </row>
    <row r="10111">
      <c r="A10111" t="n">
        <v>178</v>
      </c>
      <c r="B10111" t="n">
        <v>2018</v>
      </c>
      <c r="C10111" t="n">
        <v>2713</v>
      </c>
      <c r="D10111" t="inlineStr">
        <is>
          <t>Hat für Sie die eigenständige Begrenzung der Zuwanderung Priorität gegenüber dem Erhalt der Bilateralen Verträge mit der EU?</t>
        </is>
      </c>
      <c r="E10111" t="inlineStr">
        <is>
          <t>Standard-4</t>
        </is>
      </c>
      <c r="F10111" t="n">
        <v>9</v>
      </c>
      <c r="G10111" t="inlineStr">
        <is>
          <t>Migration &amp; Integration</t>
        </is>
      </c>
      <c r="H10111" t="inlineStr">
        <is>
          <t>Q06476</t>
        </is>
      </c>
      <c r="I10111" t="inlineStr">
        <is>
          <t>de</t>
        </is>
      </c>
      <c r="J10111" t="b">
        <v>1</v>
      </c>
      <c r="K10111" t="inlineStr">
        <is>
          <t>9d6c534b740ca944a5be708b715193d3</t>
        </is>
      </c>
      <c r="L10111" t="inlineStr">
        <is>
          <t>9d6c534b740ca944a5be708b715193d3</t>
        </is>
      </c>
      <c r="M10111" t="n">
        <v>1032</v>
      </c>
      <c r="N10111" t="n">
        <v>1032</v>
      </c>
    </row>
    <row r="10113">
      <c r="A10113" s="1">
        <f>== Cluster 1029 – 2 Fragen – alle Fragen identisch ===</f>
        <v/>
      </c>
      <c r="B10113" s="1" t="n"/>
      <c r="C10113" s="1" t="n"/>
      <c r="D10113" s="1" t="n"/>
      <c r="E10113" s="1" t="n"/>
      <c r="F10113" s="1" t="n"/>
      <c r="G10113" s="1" t="n"/>
      <c r="H10113" s="1" t="n"/>
      <c r="I10113" s="1" t="n"/>
      <c r="J10113" s="1" t="n"/>
      <c r="K10113" s="1" t="n"/>
      <c r="L10113" s="1" t="n"/>
      <c r="M10113" s="1" t="n"/>
      <c r="N10113" s="1" t="n"/>
    </row>
    <row r="10114">
      <c r="A10114" t="inlineStr">
        <is>
          <t>ID_Wahl</t>
        </is>
      </c>
      <c r="B10114" t="inlineStr">
        <is>
          <t>Datum</t>
        </is>
      </c>
      <c r="C10114" t="inlineStr">
        <is>
          <t>Frage_ID</t>
        </is>
      </c>
      <c r="D10114" t="inlineStr">
        <is>
          <t>Frage_Text</t>
        </is>
      </c>
      <c r="E10114" t="inlineStr">
        <is>
          <t>Frage_Typ</t>
        </is>
      </c>
      <c r="F10114" t="inlineStr">
        <is>
          <t>Bereich_ID</t>
        </is>
      </c>
      <c r="G10114" t="inlineStr">
        <is>
          <t>Bereich</t>
        </is>
      </c>
      <c r="H10114" t="inlineStr">
        <is>
          <t>ID_gesamt</t>
        </is>
      </c>
      <c r="I10114" t="inlineStr">
        <is>
          <t>Sprache</t>
        </is>
      </c>
      <c r="J10114" t="inlineStr">
        <is>
          <t>Duplikat</t>
        </is>
      </c>
      <c r="K10114" t="inlineStr">
        <is>
          <t>Frage_Hash</t>
        </is>
      </c>
      <c r="L10114" t="inlineStr">
        <is>
          <t>Duplikat_Gruppe</t>
        </is>
      </c>
      <c r="M10114" t="inlineStr">
        <is>
          <t>Cluster_Duplikate</t>
        </is>
      </c>
      <c r="N10114" t="inlineStr">
        <is>
          <t>Cluster_Final</t>
        </is>
      </c>
    </row>
    <row r="10115">
      <c r="A10115" t="n">
        <v>178</v>
      </c>
      <c r="B10115" t="n">
        <v>2018</v>
      </c>
      <c r="C10115" t="n">
        <v>2724</v>
      </c>
      <c r="D10115" t="inlineStr">
        <is>
          <t>Soll sich der Kanton Bern für die Lockerung der Arbeitsbewilligungspraxis für Asylsuchende einsetzen?</t>
        </is>
      </c>
      <c r="E10115" t="inlineStr">
        <is>
          <t>Standard-4</t>
        </is>
      </c>
      <c r="F10115" t="n">
        <v>9</v>
      </c>
      <c r="G10115" t="inlineStr">
        <is>
          <t>Migration &amp; Integration</t>
        </is>
      </c>
      <c r="H10115" t="inlineStr">
        <is>
          <t>Q05410</t>
        </is>
      </c>
      <c r="I10115" t="inlineStr">
        <is>
          <t>de</t>
        </is>
      </c>
      <c r="J10115" t="b">
        <v>1</v>
      </c>
      <c r="K10115" t="inlineStr">
        <is>
          <t>8458afd9a0c97d303a500ea2cc9d2401</t>
        </is>
      </c>
      <c r="L10115" t="inlineStr">
        <is>
          <t>8458afd9a0c97d303a500ea2cc9d2401</t>
        </is>
      </c>
      <c r="M10115" t="n">
        <v>1029</v>
      </c>
      <c r="N10115" t="n">
        <v>1029</v>
      </c>
    </row>
    <row r="10116">
      <c r="A10116" t="n">
        <v>178</v>
      </c>
      <c r="B10116" t="n">
        <v>2018</v>
      </c>
      <c r="C10116" t="n">
        <v>2724</v>
      </c>
      <c r="D10116" t="inlineStr">
        <is>
          <t>Soll sich der Kanton Bern für die Lockerung der Arbeitsbewilligungspraxis für Asylsuchende einsetzen?</t>
        </is>
      </c>
      <c r="E10116" t="inlineStr">
        <is>
          <t>Standard-4</t>
        </is>
      </c>
      <c r="F10116" t="n">
        <v>9</v>
      </c>
      <c r="G10116" t="inlineStr">
        <is>
          <t>Migration &amp; Integration</t>
        </is>
      </c>
      <c r="H10116" t="inlineStr">
        <is>
          <t>Q06473</t>
        </is>
      </c>
      <c r="I10116" t="inlineStr">
        <is>
          <t>de</t>
        </is>
      </c>
      <c r="J10116" t="b">
        <v>1</v>
      </c>
      <c r="K10116" t="inlineStr">
        <is>
          <t>8458afd9a0c97d303a500ea2cc9d2401</t>
        </is>
      </c>
      <c r="L10116" t="inlineStr">
        <is>
          <t>8458afd9a0c97d303a500ea2cc9d2401</t>
        </is>
      </c>
      <c r="M10116" t="n">
        <v>1029</v>
      </c>
      <c r="N10116" t="n">
        <v>1029</v>
      </c>
    </row>
    <row r="10118">
      <c r="A10118" s="1">
        <f>== Cluster 1028 – 2 Fragen – alle Fragen identisch ===</f>
        <v/>
      </c>
      <c r="B10118" s="1" t="n"/>
      <c r="C10118" s="1" t="n"/>
      <c r="D10118" s="1" t="n"/>
      <c r="E10118" s="1" t="n"/>
      <c r="F10118" s="1" t="n"/>
      <c r="G10118" s="1" t="n"/>
      <c r="H10118" s="1" t="n"/>
      <c r="I10118" s="1" t="n"/>
      <c r="J10118" s="1" t="n"/>
      <c r="K10118" s="1" t="n"/>
      <c r="L10118" s="1" t="n"/>
      <c r="M10118" s="1" t="n"/>
      <c r="N10118" s="1" t="n"/>
    </row>
    <row r="10119">
      <c r="A10119" t="inlineStr">
        <is>
          <t>ID_Wahl</t>
        </is>
      </c>
      <c r="B10119" t="inlineStr">
        <is>
          <t>Datum</t>
        </is>
      </c>
      <c r="C10119" t="inlineStr">
        <is>
          <t>Frage_ID</t>
        </is>
      </c>
      <c r="D10119" t="inlineStr">
        <is>
          <t>Frage_Text</t>
        </is>
      </c>
      <c r="E10119" t="inlineStr">
        <is>
          <t>Frage_Typ</t>
        </is>
      </c>
      <c r="F10119" t="inlineStr">
        <is>
          <t>Bereich_ID</t>
        </is>
      </c>
      <c r="G10119" t="inlineStr">
        <is>
          <t>Bereich</t>
        </is>
      </c>
      <c r="H10119" t="inlineStr">
        <is>
          <t>ID_gesamt</t>
        </is>
      </c>
      <c r="I10119" t="inlineStr">
        <is>
          <t>Sprache</t>
        </is>
      </c>
      <c r="J10119" t="inlineStr">
        <is>
          <t>Duplikat</t>
        </is>
      </c>
      <c r="K10119" t="inlineStr">
        <is>
          <t>Frage_Hash</t>
        </is>
      </c>
      <c r="L10119" t="inlineStr">
        <is>
          <t>Duplikat_Gruppe</t>
        </is>
      </c>
      <c r="M10119" t="inlineStr">
        <is>
          <t>Cluster_Duplikate</t>
        </is>
      </c>
      <c r="N10119" t="inlineStr">
        <is>
          <t>Cluster_Final</t>
        </is>
      </c>
    </row>
    <row r="10120">
      <c r="A10120" t="n">
        <v>178</v>
      </c>
      <c r="B10120" t="n">
        <v>2018</v>
      </c>
      <c r="C10120" t="n">
        <v>2712</v>
      </c>
      <c r="D10120" t="inlineStr">
        <is>
          <t>Eine eidgenössische Volksinitiative forderte eine Abschaffung der Radio- und Fernsehgebühren. Haben Sie dieses Anliegen befürwortet?</t>
        </is>
      </c>
      <c r="E10120" t="inlineStr">
        <is>
          <t>Standard-4</t>
        </is>
      </c>
      <c r="F10120" t="n">
        <v>8</v>
      </c>
      <c r="G10120" t="inlineStr">
        <is>
          <t>Kultur, Sport &amp; Medien</t>
        </is>
      </c>
      <c r="H10120" t="inlineStr">
        <is>
          <t>Q05409</t>
        </is>
      </c>
      <c r="I10120" t="inlineStr">
        <is>
          <t>de</t>
        </is>
      </c>
      <c r="J10120" t="b">
        <v>1</v>
      </c>
      <c r="K10120" t="inlineStr">
        <is>
          <t>2e788902a7825f22a961d1e92283edc0</t>
        </is>
      </c>
      <c r="L10120" t="inlineStr">
        <is>
          <t>2e788902a7825f22a961d1e92283edc0</t>
        </is>
      </c>
      <c r="M10120" t="n">
        <v>1028</v>
      </c>
      <c r="N10120" t="n">
        <v>1028</v>
      </c>
    </row>
    <row r="10121">
      <c r="A10121" t="n">
        <v>178</v>
      </c>
      <c r="B10121" t="n">
        <v>2018</v>
      </c>
      <c r="C10121" t="n">
        <v>2712</v>
      </c>
      <c r="D10121" t="inlineStr">
        <is>
          <t>Eine eidgenössische Volksinitiative forderte eine Abschaffung der Radio- und Fernsehgebühren. Haben Sie dieses Anliegen befürwortet?</t>
        </is>
      </c>
      <c r="E10121" t="inlineStr">
        <is>
          <t>Standard-4</t>
        </is>
      </c>
      <c r="F10121" t="n">
        <v>8</v>
      </c>
      <c r="G10121" t="inlineStr">
        <is>
          <t>Kultur, Sport &amp; Medien</t>
        </is>
      </c>
      <c r="H10121" t="inlineStr">
        <is>
          <t>Q06472</t>
        </is>
      </c>
      <c r="I10121" t="inlineStr">
        <is>
          <t>de</t>
        </is>
      </c>
      <c r="J10121" t="b">
        <v>1</v>
      </c>
      <c r="K10121" t="inlineStr">
        <is>
          <t>2e788902a7825f22a961d1e92283edc0</t>
        </is>
      </c>
      <c r="L10121" t="inlineStr">
        <is>
          <t>2e788902a7825f22a961d1e92283edc0</t>
        </is>
      </c>
      <c r="M10121" t="n">
        <v>1028</v>
      </c>
      <c r="N10121" t="n">
        <v>1028</v>
      </c>
    </row>
    <row r="10123">
      <c r="A10123" s="1">
        <f>== Cluster 1027 – 2 Fragen – alle Fragen identisch ===</f>
        <v/>
      </c>
      <c r="B10123" s="1" t="n"/>
      <c r="C10123" s="1" t="n"/>
      <c r="D10123" s="1" t="n"/>
      <c r="E10123" s="1" t="n"/>
      <c r="F10123" s="1" t="n"/>
      <c r="G10123" s="1" t="n"/>
      <c r="H10123" s="1" t="n"/>
      <c r="I10123" s="1" t="n"/>
      <c r="J10123" s="1" t="n"/>
      <c r="K10123" s="1" t="n"/>
      <c r="L10123" s="1" t="n"/>
      <c r="M10123" s="1" t="n"/>
      <c r="N10123" s="1" t="n"/>
    </row>
    <row r="10124">
      <c r="A10124" t="inlineStr">
        <is>
          <t>ID_Wahl</t>
        </is>
      </c>
      <c r="B10124" t="inlineStr">
        <is>
          <t>Datum</t>
        </is>
      </c>
      <c r="C10124" t="inlineStr">
        <is>
          <t>Frage_ID</t>
        </is>
      </c>
      <c r="D10124" t="inlineStr">
        <is>
          <t>Frage_Text</t>
        </is>
      </c>
      <c r="E10124" t="inlineStr">
        <is>
          <t>Frage_Typ</t>
        </is>
      </c>
      <c r="F10124" t="inlineStr">
        <is>
          <t>Bereich_ID</t>
        </is>
      </c>
      <c r="G10124" t="inlineStr">
        <is>
          <t>Bereich</t>
        </is>
      </c>
      <c r="H10124" t="inlineStr">
        <is>
          <t>ID_gesamt</t>
        </is>
      </c>
      <c r="I10124" t="inlineStr">
        <is>
          <t>Sprache</t>
        </is>
      </c>
      <c r="J10124" t="inlineStr">
        <is>
          <t>Duplikat</t>
        </is>
      </c>
      <c r="K10124" t="inlineStr">
        <is>
          <t>Frage_Hash</t>
        </is>
      </c>
      <c r="L10124" t="inlineStr">
        <is>
          <t>Duplikat_Gruppe</t>
        </is>
      </c>
      <c r="M10124" t="inlineStr">
        <is>
          <t>Cluster_Duplikate</t>
        </is>
      </c>
      <c r="N10124" t="inlineStr">
        <is>
          <t>Cluster_Final</t>
        </is>
      </c>
    </row>
    <row r="10125">
      <c r="A10125" t="n">
        <v>178</v>
      </c>
      <c r="B10125" t="n">
        <v>2018</v>
      </c>
      <c r="C10125" t="n">
        <v>2700</v>
      </c>
      <c r="D10125" t="inlineStr">
        <is>
          <t>Soll sich der Kanton Bern finanziell an der Olympiakandidatur "Sion 2026" beteiligen?</t>
        </is>
      </c>
      <c r="E10125" t="inlineStr">
        <is>
          <t>Standard-4</t>
        </is>
      </c>
      <c r="F10125" t="n">
        <v>8</v>
      </c>
      <c r="G10125" t="inlineStr">
        <is>
          <t>Kultur, Sport &amp; Medien</t>
        </is>
      </c>
      <c r="H10125" t="inlineStr">
        <is>
          <t>Q05408</t>
        </is>
      </c>
      <c r="I10125" t="inlineStr">
        <is>
          <t>de</t>
        </is>
      </c>
      <c r="J10125" t="b">
        <v>1</v>
      </c>
      <c r="K10125" t="inlineStr">
        <is>
          <t>fa444538764f630daa821043a45e4f63</t>
        </is>
      </c>
      <c r="L10125" t="inlineStr">
        <is>
          <t>fa444538764f630daa821043a45e4f63</t>
        </is>
      </c>
      <c r="M10125" t="n">
        <v>1027</v>
      </c>
      <c r="N10125" t="n">
        <v>1027</v>
      </c>
    </row>
    <row r="10126">
      <c r="A10126" t="n">
        <v>178</v>
      </c>
      <c r="B10126" t="n">
        <v>2018</v>
      </c>
      <c r="C10126" t="n">
        <v>2700</v>
      </c>
      <c r="D10126" t="inlineStr">
        <is>
          <t>Soll sich der Kanton Bern finanziell an der Olympiakandidatur "Sion 2026" beteiligen?</t>
        </is>
      </c>
      <c r="E10126" t="inlineStr">
        <is>
          <t>Standard-4</t>
        </is>
      </c>
      <c r="F10126" t="n">
        <v>8</v>
      </c>
      <c r="G10126" t="inlineStr">
        <is>
          <t>Kultur, Sport &amp; Medien</t>
        </is>
      </c>
      <c r="H10126" t="inlineStr">
        <is>
          <t>Q06471</t>
        </is>
      </c>
      <c r="I10126" t="inlineStr">
        <is>
          <t>de</t>
        </is>
      </c>
      <c r="J10126" t="b">
        <v>1</v>
      </c>
      <c r="K10126" t="inlineStr">
        <is>
          <t>fa444538764f630daa821043a45e4f63</t>
        </is>
      </c>
      <c r="L10126" t="inlineStr">
        <is>
          <t>fa444538764f630daa821043a45e4f63</t>
        </is>
      </c>
      <c r="M10126" t="n">
        <v>1027</v>
      </c>
      <c r="N10126" t="n">
        <v>1027</v>
      </c>
    </row>
    <row r="10128">
      <c r="A10128" s="1">
        <f>== Cluster 255 – 2 Fragen – alle Fragen identisch ===</f>
        <v/>
      </c>
      <c r="B10128" s="1" t="n"/>
      <c r="C10128" s="1" t="n"/>
      <c r="D10128" s="1" t="n"/>
      <c r="E10128" s="1" t="n"/>
      <c r="F10128" s="1" t="n"/>
      <c r="G10128" s="1" t="n"/>
      <c r="H10128" s="1" t="n"/>
      <c r="I10128" s="1" t="n"/>
      <c r="J10128" s="1" t="n"/>
      <c r="K10128" s="1" t="n"/>
      <c r="L10128" s="1" t="n"/>
      <c r="M10128" s="1" t="n"/>
      <c r="N10128" s="1" t="n"/>
    </row>
    <row r="10129">
      <c r="A10129" t="inlineStr">
        <is>
          <t>ID_Wahl</t>
        </is>
      </c>
      <c r="B10129" t="inlineStr">
        <is>
          <t>Datum</t>
        </is>
      </c>
      <c r="C10129" t="inlineStr">
        <is>
          <t>Frage_ID</t>
        </is>
      </c>
      <c r="D10129" t="inlineStr">
        <is>
          <t>Frage_Text</t>
        </is>
      </c>
      <c r="E10129" t="inlineStr">
        <is>
          <t>Frage_Typ</t>
        </is>
      </c>
      <c r="F10129" t="inlineStr">
        <is>
          <t>Bereich_ID</t>
        </is>
      </c>
      <c r="G10129" t="inlineStr">
        <is>
          <t>Bereich</t>
        </is>
      </c>
      <c r="H10129" t="inlineStr">
        <is>
          <t>ID_gesamt</t>
        </is>
      </c>
      <c r="I10129" t="inlineStr">
        <is>
          <t>Sprache</t>
        </is>
      </c>
      <c r="J10129" t="inlineStr">
        <is>
          <t>Duplikat</t>
        </is>
      </c>
      <c r="K10129" t="inlineStr">
        <is>
          <t>Frage_Hash</t>
        </is>
      </c>
      <c r="L10129" t="inlineStr">
        <is>
          <t>Duplikat_Gruppe</t>
        </is>
      </c>
      <c r="M10129" t="inlineStr">
        <is>
          <t>Cluster_Duplikate</t>
        </is>
      </c>
      <c r="N10129" t="inlineStr">
        <is>
          <t>Cluster_Final</t>
        </is>
      </c>
    </row>
    <row r="10130">
      <c r="A10130" t="n">
        <v>45</v>
      </c>
      <c r="B10130" s="2" t="n">
        <v>44129</v>
      </c>
      <c r="C10130" t="n">
        <v>2188</v>
      </c>
      <c r="D10130" t="inlineStr">
        <is>
          <t>Befürworten Sie eine stärkere staatliche Steuerung des Angebots an Gesundheitsleistungen?</t>
        </is>
      </c>
      <c r="E10130" t="inlineStr">
        <is>
          <t>options4</t>
        </is>
      </c>
      <c r="F10130" t="n">
        <v>4209</v>
      </c>
      <c r="G10130" t="inlineStr">
        <is>
          <t>Gesundheitswesen</t>
        </is>
      </c>
      <c r="H10130" t="inlineStr">
        <is>
          <t>Q00621</t>
        </is>
      </c>
      <c r="I10130" t="inlineStr">
        <is>
          <t>de</t>
        </is>
      </c>
      <c r="J10130" t="b">
        <v>1</v>
      </c>
      <c r="K10130" t="inlineStr">
        <is>
          <t>c4ab4d9abf246e0407499d8f4b926108</t>
        </is>
      </c>
      <c r="L10130" t="inlineStr">
        <is>
          <t>c4ab4d9abf246e0407499d8f4b926108</t>
        </is>
      </c>
      <c r="M10130" t="n">
        <v>255</v>
      </c>
      <c r="N10130" t="n">
        <v>255</v>
      </c>
    </row>
    <row r="10131">
      <c r="A10131" t="n">
        <v>258</v>
      </c>
      <c r="B10131" t="n">
        <v>2020</v>
      </c>
      <c r="C10131" t="n">
        <v>4177</v>
      </c>
      <c r="D10131" t="inlineStr">
        <is>
          <t>Befürworten Sie eine stärkere staatliche Steuerung des Angebots an Gesundheitsleistungen?</t>
        </is>
      </c>
      <c r="E10131" t="inlineStr">
        <is>
          <t>Standard-4</t>
        </is>
      </c>
      <c r="F10131" t="n">
        <v>6</v>
      </c>
      <c r="G10131" t="inlineStr">
        <is>
          <t>Gesundheit</t>
        </is>
      </c>
      <c r="H10131" t="inlineStr">
        <is>
          <t>Q06743</t>
        </is>
      </c>
      <c r="I10131" t="inlineStr">
        <is>
          <t>de</t>
        </is>
      </c>
      <c r="J10131" t="b">
        <v>1</v>
      </c>
      <c r="K10131" t="inlineStr">
        <is>
          <t>c4ab4d9abf246e0407499d8f4b926108</t>
        </is>
      </c>
      <c r="L10131" t="inlineStr">
        <is>
          <t>c4ab4d9abf246e0407499d8f4b926108</t>
        </is>
      </c>
      <c r="M10131" t="n">
        <v>255</v>
      </c>
      <c r="N10131" t="n">
        <v>255</v>
      </c>
    </row>
    <row r="10133">
      <c r="A10133" s="1">
        <f>== Cluster 254 – 2 Fragen – alle Fragen identisch ===</f>
        <v/>
      </c>
      <c r="B10133" s="1" t="n"/>
      <c r="C10133" s="1" t="n"/>
      <c r="D10133" s="1" t="n"/>
      <c r="E10133" s="1" t="n"/>
      <c r="F10133" s="1" t="n"/>
      <c r="G10133" s="1" t="n"/>
      <c r="H10133" s="1" t="n"/>
      <c r="I10133" s="1" t="n"/>
      <c r="J10133" s="1" t="n"/>
      <c r="K10133" s="1" t="n"/>
      <c r="L10133" s="1" t="n"/>
      <c r="M10133" s="1" t="n"/>
      <c r="N10133" s="1" t="n"/>
    </row>
    <row r="10134">
      <c r="A10134" t="inlineStr">
        <is>
          <t>ID_Wahl</t>
        </is>
      </c>
      <c r="B10134" t="inlineStr">
        <is>
          <t>Datum</t>
        </is>
      </c>
      <c r="C10134" t="inlineStr">
        <is>
          <t>Frage_ID</t>
        </is>
      </c>
      <c r="D10134" t="inlineStr">
        <is>
          <t>Frage_Text</t>
        </is>
      </c>
      <c r="E10134" t="inlineStr">
        <is>
          <t>Frage_Typ</t>
        </is>
      </c>
      <c r="F10134" t="inlineStr">
        <is>
          <t>Bereich_ID</t>
        </is>
      </c>
      <c r="G10134" t="inlineStr">
        <is>
          <t>Bereich</t>
        </is>
      </c>
      <c r="H10134" t="inlineStr">
        <is>
          <t>ID_gesamt</t>
        </is>
      </c>
      <c r="I10134" t="inlineStr">
        <is>
          <t>Sprache</t>
        </is>
      </c>
      <c r="J10134" t="inlineStr">
        <is>
          <t>Duplikat</t>
        </is>
      </c>
      <c r="K10134" t="inlineStr">
        <is>
          <t>Frage_Hash</t>
        </is>
      </c>
      <c r="L10134" t="inlineStr">
        <is>
          <t>Duplikat_Gruppe</t>
        </is>
      </c>
      <c r="M10134" t="inlineStr">
        <is>
          <t>Cluster_Duplikate</t>
        </is>
      </c>
      <c r="N10134" t="inlineStr">
        <is>
          <t>Cluster_Final</t>
        </is>
      </c>
    </row>
    <row r="10135">
      <c r="A10135" t="n">
        <v>45</v>
      </c>
      <c r="B10135" s="2" t="n">
        <v>44129</v>
      </c>
      <c r="C10135" t="n">
        <v>2182</v>
      </c>
      <c r="D10135" t="inlineStr">
        <is>
          <t>Sollen im Kanton Basel-Stadt Ergänzungsleistungen für Familien mit tiefem Einkommen eingeführt werden?</t>
        </is>
      </c>
      <c r="E10135" t="inlineStr">
        <is>
          <t>options4</t>
        </is>
      </c>
      <c r="F10135" t="n">
        <v>4178</v>
      </c>
      <c r="G10135" t="inlineStr">
        <is>
          <t>Sozialstaat &amp; Familie</t>
        </is>
      </c>
      <c r="H10135" t="inlineStr">
        <is>
          <t>Q00619</t>
        </is>
      </c>
      <c r="I10135" t="inlineStr">
        <is>
          <t>de</t>
        </is>
      </c>
      <c r="J10135" t="b">
        <v>1</v>
      </c>
      <c r="K10135" t="inlineStr">
        <is>
          <t>d3fd52604a13439424f5ead1f87490ca</t>
        </is>
      </c>
      <c r="L10135" t="inlineStr">
        <is>
          <t>d3fd52604a13439424f5ead1f87490ca</t>
        </is>
      </c>
      <c r="M10135" t="n">
        <v>254</v>
      </c>
      <c r="N10135" t="n">
        <v>254</v>
      </c>
    </row>
    <row r="10136">
      <c r="A10136" t="n">
        <v>258</v>
      </c>
      <c r="B10136" t="n">
        <v>2020</v>
      </c>
      <c r="C10136" t="n">
        <v>4175</v>
      </c>
      <c r="D10136" t="inlineStr">
        <is>
          <t>Sollen im Kanton Basel-Stadt Ergänzungsleistungen für Familien mit tiefem Einkommen eingeführt werden?</t>
        </is>
      </c>
      <c r="E10136" t="inlineStr">
        <is>
          <t>Standard-4</t>
        </is>
      </c>
      <c r="F10136" t="n">
        <v>12</v>
      </c>
      <c r="G10136" t="inlineStr">
        <is>
          <t>Sozialstaat &amp; Familie</t>
        </is>
      </c>
      <c r="H10136" t="inlineStr">
        <is>
          <t>Q06761</t>
        </is>
      </c>
      <c r="I10136" t="inlineStr">
        <is>
          <t>de</t>
        </is>
      </c>
      <c r="J10136" t="b">
        <v>1</v>
      </c>
      <c r="K10136" t="inlineStr">
        <is>
          <t>d3fd52604a13439424f5ead1f87490ca</t>
        </is>
      </c>
      <c r="L10136" t="inlineStr">
        <is>
          <t>d3fd52604a13439424f5ead1f87490ca</t>
        </is>
      </c>
      <c r="M10136" t="n">
        <v>254</v>
      </c>
      <c r="N10136" t="n">
        <v>254</v>
      </c>
    </row>
    <row r="10138">
      <c r="A10138" s="1">
        <f>== Cluster 253 – 2 Fragen – alle Fragen identisch ===</f>
        <v/>
      </c>
      <c r="B10138" s="1" t="n"/>
      <c r="C10138" s="1" t="n"/>
      <c r="D10138" s="1" t="n"/>
      <c r="E10138" s="1" t="n"/>
      <c r="F10138" s="1" t="n"/>
      <c r="G10138" s="1" t="n"/>
      <c r="H10138" s="1" t="n"/>
      <c r="I10138" s="1" t="n"/>
      <c r="J10138" s="1" t="n"/>
      <c r="K10138" s="1" t="n"/>
      <c r="L10138" s="1" t="n"/>
      <c r="M10138" s="1" t="n"/>
      <c r="N10138" s="1" t="n"/>
    </row>
    <row r="10139">
      <c r="A10139" t="inlineStr">
        <is>
          <t>ID_Wahl</t>
        </is>
      </c>
      <c r="B10139" t="inlineStr">
        <is>
          <t>Datum</t>
        </is>
      </c>
      <c r="C10139" t="inlineStr">
        <is>
          <t>Frage_ID</t>
        </is>
      </c>
      <c r="D10139" t="inlineStr">
        <is>
          <t>Frage_Text</t>
        </is>
      </c>
      <c r="E10139" t="inlineStr">
        <is>
          <t>Frage_Typ</t>
        </is>
      </c>
      <c r="F10139" t="inlineStr">
        <is>
          <t>Bereich_ID</t>
        </is>
      </c>
      <c r="G10139" t="inlineStr">
        <is>
          <t>Bereich</t>
        </is>
      </c>
      <c r="H10139" t="inlineStr">
        <is>
          <t>ID_gesamt</t>
        </is>
      </c>
      <c r="I10139" t="inlineStr">
        <is>
          <t>Sprache</t>
        </is>
      </c>
      <c r="J10139" t="inlineStr">
        <is>
          <t>Duplikat</t>
        </is>
      </c>
      <c r="K10139" t="inlineStr">
        <is>
          <t>Frage_Hash</t>
        </is>
      </c>
      <c r="L10139" t="inlineStr">
        <is>
          <t>Duplikat_Gruppe</t>
        </is>
      </c>
      <c r="M10139" t="inlineStr">
        <is>
          <t>Cluster_Duplikate</t>
        </is>
      </c>
      <c r="N10139" t="inlineStr">
        <is>
          <t>Cluster_Final</t>
        </is>
      </c>
    </row>
    <row r="10140">
      <c r="A10140" t="n">
        <v>45</v>
      </c>
      <c r="B10140" s="2" t="n">
        <v>44129</v>
      </c>
      <c r="C10140" t="n">
        <v>2170</v>
      </c>
      <c r="D10140" t="inlineStr">
        <is>
          <t>Sollen die Prämienverbilligungen weiterhin dem Anstieg der Krankenkassenprämien angepasst werden?</t>
        </is>
      </c>
      <c r="E10140" t="inlineStr">
        <is>
          <t>options4</t>
        </is>
      </c>
      <c r="F10140" t="n">
        <v>4209</v>
      </c>
      <c r="G10140" t="inlineStr">
        <is>
          <t>Gesundheitswesen</t>
        </is>
      </c>
      <c r="H10140" t="inlineStr">
        <is>
          <t>Q00615</t>
        </is>
      </c>
      <c r="I10140" t="inlineStr">
        <is>
          <t>de</t>
        </is>
      </c>
      <c r="J10140" t="b">
        <v>1</v>
      </c>
      <c r="K10140" t="inlineStr">
        <is>
          <t>2f35d1b63e71f2ac02c16b9e8236ee05</t>
        </is>
      </c>
      <c r="L10140" t="inlineStr">
        <is>
          <t>2f35d1b63e71f2ac02c16b9e8236ee05</t>
        </is>
      </c>
      <c r="M10140" t="n">
        <v>253</v>
      </c>
      <c r="N10140" t="n">
        <v>253</v>
      </c>
    </row>
    <row r="10141">
      <c r="A10141" t="n">
        <v>258</v>
      </c>
      <c r="B10141" t="n">
        <v>2020</v>
      </c>
      <c r="C10141" t="n">
        <v>4171</v>
      </c>
      <c r="D10141" t="inlineStr">
        <is>
          <t>Sollen die Prämienverbilligungen weiterhin dem Anstieg der Krankenkassenprämien angepasst werden?</t>
        </is>
      </c>
      <c r="E10141" t="inlineStr">
        <is>
          <t>Standard-4</t>
        </is>
      </c>
      <c r="F10141" t="n">
        <v>6</v>
      </c>
      <c r="G10141" t="inlineStr">
        <is>
          <t>Gesundheit</t>
        </is>
      </c>
      <c r="H10141" t="inlineStr">
        <is>
          <t>Q06741</t>
        </is>
      </c>
      <c r="I10141" t="inlineStr">
        <is>
          <t>de</t>
        </is>
      </c>
      <c r="J10141" t="b">
        <v>1</v>
      </c>
      <c r="K10141" t="inlineStr">
        <is>
          <t>2f35d1b63e71f2ac02c16b9e8236ee05</t>
        </is>
      </c>
      <c r="L10141" t="inlineStr">
        <is>
          <t>2f35d1b63e71f2ac02c16b9e8236ee05</t>
        </is>
      </c>
      <c r="M10141" t="n">
        <v>253</v>
      </c>
      <c r="N10141" t="n">
        <v>253</v>
      </c>
    </row>
    <row r="10143">
      <c r="A10143" s="1">
        <f>== Cluster 251 – 2 Fragen – alle Fragen identisch ===</f>
        <v/>
      </c>
      <c r="B10143" s="1" t="n"/>
      <c r="C10143" s="1" t="n"/>
      <c r="D10143" s="1" t="n"/>
      <c r="E10143" s="1" t="n"/>
      <c r="F10143" s="1" t="n"/>
      <c r="G10143" s="1" t="n"/>
      <c r="H10143" s="1" t="n"/>
      <c r="I10143" s="1" t="n"/>
      <c r="J10143" s="1" t="n"/>
      <c r="K10143" s="1" t="n"/>
      <c r="L10143" s="1" t="n"/>
      <c r="M10143" s="1" t="n"/>
      <c r="N10143" s="1" t="n"/>
    </row>
    <row r="10144">
      <c r="A10144" t="inlineStr">
        <is>
          <t>ID_Wahl</t>
        </is>
      </c>
      <c r="B10144" t="inlineStr">
        <is>
          <t>Datum</t>
        </is>
      </c>
      <c r="C10144" t="inlineStr">
        <is>
          <t>Frage_ID</t>
        </is>
      </c>
      <c r="D10144" t="inlineStr">
        <is>
          <t>Frage_Text</t>
        </is>
      </c>
      <c r="E10144" t="inlineStr">
        <is>
          <t>Frage_Typ</t>
        </is>
      </c>
      <c r="F10144" t="inlineStr">
        <is>
          <t>Bereich_ID</t>
        </is>
      </c>
      <c r="G10144" t="inlineStr">
        <is>
          <t>Bereich</t>
        </is>
      </c>
      <c r="H10144" t="inlineStr">
        <is>
          <t>ID_gesamt</t>
        </is>
      </c>
      <c r="I10144" t="inlineStr">
        <is>
          <t>Sprache</t>
        </is>
      </c>
      <c r="J10144" t="inlineStr">
        <is>
          <t>Duplikat</t>
        </is>
      </c>
      <c r="K10144" t="inlineStr">
        <is>
          <t>Frage_Hash</t>
        </is>
      </c>
      <c r="L10144" t="inlineStr">
        <is>
          <t>Duplikat_Gruppe</t>
        </is>
      </c>
      <c r="M10144" t="inlineStr">
        <is>
          <t>Cluster_Duplikate</t>
        </is>
      </c>
      <c r="N10144" t="inlineStr">
        <is>
          <t>Cluster_Final</t>
        </is>
      </c>
    </row>
    <row r="10145">
      <c r="A10145" t="n">
        <v>24</v>
      </c>
      <c r="B10145" s="2" t="n">
        <v>44122</v>
      </c>
      <c r="C10145" t="n">
        <v>2143</v>
      </c>
      <c r="D10145" t="inlineStr">
        <is>
          <t>Sollen zur Wahrung der öffentlichen Sicherheit deutlich mehr Stellen bei der Polizei geschaffen werden?</t>
        </is>
      </c>
      <c r="E10145" t="inlineStr">
        <is>
          <t>options4</t>
        </is>
      </c>
      <c r="F10145" t="n">
        <v>5216</v>
      </c>
      <c r="G10145" t="inlineStr">
        <is>
          <t>Sicherheit &amp; Polizei</t>
        </is>
      </c>
      <c r="H10145" t="inlineStr">
        <is>
          <t>Q00603</t>
        </is>
      </c>
      <c r="I10145" t="inlineStr">
        <is>
          <t>de</t>
        </is>
      </c>
      <c r="J10145" t="b">
        <v>1</v>
      </c>
      <c r="K10145" t="inlineStr">
        <is>
          <t>c81065a01b46d766a9e635adb943c7a7</t>
        </is>
      </c>
      <c r="L10145" t="inlineStr">
        <is>
          <t>c81065a01b46d766a9e635adb943c7a7</t>
        </is>
      </c>
      <c r="M10145" t="n">
        <v>251</v>
      </c>
      <c r="N10145" t="n">
        <v>251</v>
      </c>
    </row>
    <row r="10146">
      <c r="A10146" t="n">
        <v>255</v>
      </c>
      <c r="B10146" t="n">
        <v>2020</v>
      </c>
      <c r="C10146" t="n">
        <v>4158</v>
      </c>
      <c r="D10146" t="inlineStr">
        <is>
          <t>Sollen zur Wahrung der öffentlichen Sicherheit deutlich mehr Stellen bei der Polizei geschaffen werden?</t>
        </is>
      </c>
      <c r="E10146" t="inlineStr">
        <is>
          <t>Standard-4</t>
        </is>
      </c>
      <c r="F10146" t="n">
        <v>7</v>
      </c>
      <c r="G10146" t="inlineStr">
        <is>
          <t>Justiz, Armee &amp; Polizei</t>
        </is>
      </c>
      <c r="H10146" t="inlineStr">
        <is>
          <t>Q06350</t>
        </is>
      </c>
      <c r="I10146" t="inlineStr">
        <is>
          <t>de</t>
        </is>
      </c>
      <c r="J10146" t="b">
        <v>1</v>
      </c>
      <c r="K10146" t="inlineStr">
        <is>
          <t>c81065a01b46d766a9e635adb943c7a7</t>
        </is>
      </c>
      <c r="L10146" t="inlineStr">
        <is>
          <t>c81065a01b46d766a9e635adb943c7a7</t>
        </is>
      </c>
      <c r="M10146" t="n">
        <v>251</v>
      </c>
      <c r="N10146" t="n">
        <v>251</v>
      </c>
    </row>
    <row r="10148">
      <c r="A10148" s="1">
        <f>== Cluster 245 – 2 Fragen – alle Fragen identisch ===</f>
        <v/>
      </c>
      <c r="B10148" s="1" t="n"/>
      <c r="C10148" s="1" t="n"/>
      <c r="D10148" s="1" t="n"/>
      <c r="E10148" s="1" t="n"/>
      <c r="F10148" s="1" t="n"/>
      <c r="G10148" s="1" t="n"/>
      <c r="H10148" s="1" t="n"/>
      <c r="I10148" s="1" t="n"/>
      <c r="J10148" s="1" t="n"/>
      <c r="K10148" s="1" t="n"/>
      <c r="L10148" s="1" t="n"/>
      <c r="M10148" s="1" t="n"/>
      <c r="N10148" s="1" t="n"/>
    </row>
    <row r="10149">
      <c r="A10149" t="inlineStr">
        <is>
          <t>ID_Wahl</t>
        </is>
      </c>
      <c r="B10149" t="inlineStr">
        <is>
          <t>Datum</t>
        </is>
      </c>
      <c r="C10149" t="inlineStr">
        <is>
          <t>Frage_ID</t>
        </is>
      </c>
      <c r="D10149" t="inlineStr">
        <is>
          <t>Frage_Text</t>
        </is>
      </c>
      <c r="E10149" t="inlineStr">
        <is>
          <t>Frage_Typ</t>
        </is>
      </c>
      <c r="F10149" t="inlineStr">
        <is>
          <t>Bereich_ID</t>
        </is>
      </c>
      <c r="G10149" t="inlineStr">
        <is>
          <t>Bereich</t>
        </is>
      </c>
      <c r="H10149" t="inlineStr">
        <is>
          <t>ID_gesamt</t>
        </is>
      </c>
      <c r="I10149" t="inlineStr">
        <is>
          <t>Sprache</t>
        </is>
      </c>
      <c r="J10149" t="inlineStr">
        <is>
          <t>Duplikat</t>
        </is>
      </c>
      <c r="K10149" t="inlineStr">
        <is>
          <t>Frage_Hash</t>
        </is>
      </c>
      <c r="L10149" t="inlineStr">
        <is>
          <t>Duplikat_Gruppe</t>
        </is>
      </c>
      <c r="M10149" t="inlineStr">
        <is>
          <t>Cluster_Duplikate</t>
        </is>
      </c>
      <c r="N10149" t="inlineStr">
        <is>
          <t>Cluster_Final</t>
        </is>
      </c>
    </row>
    <row r="10150">
      <c r="A10150" t="n">
        <v>24</v>
      </c>
      <c r="B10150" s="2" t="n">
        <v>44122</v>
      </c>
      <c r="C10150" t="n">
        <v>2123</v>
      </c>
      <c r="D10150" t="inlineStr">
        <is>
          <t>Sollen nur noch Landwirt/-innen Direktzahlungen erhalten, die einen erweiterten ökologischen Leistungsnachweis erbringen (u.a. Verzicht auf synthetische Pestizide und Beschränkung des Antibiotika-Einsatzes)?</t>
        </is>
      </c>
      <c r="E10150" t="inlineStr">
        <is>
          <t>options4</t>
        </is>
      </c>
      <c r="F10150" t="n">
        <v>5510</v>
      </c>
      <c r="G10150" t="inlineStr">
        <is>
          <t>Energie &amp; Umwelt</t>
        </is>
      </c>
      <c r="H10150" t="inlineStr">
        <is>
          <t>Q00593</t>
        </is>
      </c>
      <c r="I10150" t="inlineStr">
        <is>
          <t>de</t>
        </is>
      </c>
      <c r="J10150" t="b">
        <v>1</v>
      </c>
      <c r="K10150" t="inlineStr">
        <is>
          <t>fb727db54c7e399c2a009d8646103783</t>
        </is>
      </c>
      <c r="L10150" t="inlineStr">
        <is>
          <t>fb727db54c7e399c2a009d8646103783</t>
        </is>
      </c>
      <c r="M10150" t="n">
        <v>245</v>
      </c>
      <c r="N10150" t="n">
        <v>245</v>
      </c>
    </row>
    <row r="10151">
      <c r="A10151" t="n">
        <v>255</v>
      </c>
      <c r="B10151" t="n">
        <v>2020</v>
      </c>
      <c r="C10151" t="n">
        <v>4148</v>
      </c>
      <c r="D10151" t="inlineStr">
        <is>
          <t>Sollen nur noch Landwirt/-innen Direktzahlungen erhalten, die einen erweiterten ökologischen Leistungsnachweis erbringen (u.a. Verzicht auf synthetische Pestizide und Beschränkung des Antibiotika-Einsatzes)?</t>
        </is>
      </c>
      <c r="E10151" t="inlineStr">
        <is>
          <t>Standard-4</t>
        </is>
      </c>
      <c r="F10151" t="n">
        <v>13</v>
      </c>
      <c r="G10151" t="inlineStr">
        <is>
          <t>Umweltschutz &amp; Landwirtschaft</t>
        </is>
      </c>
      <c r="H10151" t="inlineStr">
        <is>
          <t>Q06370</t>
        </is>
      </c>
      <c r="I10151" t="inlineStr">
        <is>
          <t>de</t>
        </is>
      </c>
      <c r="J10151" t="b">
        <v>1</v>
      </c>
      <c r="K10151" t="inlineStr">
        <is>
          <t>fb727db54c7e399c2a009d8646103783</t>
        </is>
      </c>
      <c r="L10151" t="inlineStr">
        <is>
          <t>fb727db54c7e399c2a009d8646103783</t>
        </is>
      </c>
      <c r="M10151" t="n">
        <v>245</v>
      </c>
      <c r="N10151" t="n">
        <v>245</v>
      </c>
    </row>
    <row r="10153">
      <c r="A10153" s="1">
        <f>== Cluster 244 – 2 Fragen – alle Fragen identisch ===</f>
        <v/>
      </c>
      <c r="B10153" s="1" t="n"/>
      <c r="C10153" s="1" t="n"/>
      <c r="D10153" s="1" t="n"/>
      <c r="E10153" s="1" t="n"/>
      <c r="F10153" s="1" t="n"/>
      <c r="G10153" s="1" t="n"/>
      <c r="H10153" s="1" t="n"/>
      <c r="I10153" s="1" t="n"/>
      <c r="J10153" s="1" t="n"/>
      <c r="K10153" s="1" t="n"/>
      <c r="L10153" s="1" t="n"/>
      <c r="M10153" s="1" t="n"/>
      <c r="N10153" s="1" t="n"/>
    </row>
    <row r="10154">
      <c r="A10154" t="inlineStr">
        <is>
          <t>ID_Wahl</t>
        </is>
      </c>
      <c r="B10154" t="inlineStr">
        <is>
          <t>Datum</t>
        </is>
      </c>
      <c r="C10154" t="inlineStr">
        <is>
          <t>Frage_ID</t>
        </is>
      </c>
      <c r="D10154" t="inlineStr">
        <is>
          <t>Frage_Text</t>
        </is>
      </c>
      <c r="E10154" t="inlineStr">
        <is>
          <t>Frage_Typ</t>
        </is>
      </c>
      <c r="F10154" t="inlineStr">
        <is>
          <t>Bereich_ID</t>
        </is>
      </c>
      <c r="G10154" t="inlineStr">
        <is>
          <t>Bereich</t>
        </is>
      </c>
      <c r="H10154" t="inlineStr">
        <is>
          <t>ID_gesamt</t>
        </is>
      </c>
      <c r="I10154" t="inlineStr">
        <is>
          <t>Sprache</t>
        </is>
      </c>
      <c r="J10154" t="inlineStr">
        <is>
          <t>Duplikat</t>
        </is>
      </c>
      <c r="K10154" t="inlineStr">
        <is>
          <t>Frage_Hash</t>
        </is>
      </c>
      <c r="L10154" t="inlineStr">
        <is>
          <t>Duplikat_Gruppe</t>
        </is>
      </c>
      <c r="M10154" t="inlineStr">
        <is>
          <t>Cluster_Duplikate</t>
        </is>
      </c>
      <c r="N10154" t="inlineStr">
        <is>
          <t>Cluster_Final</t>
        </is>
      </c>
    </row>
    <row r="10155">
      <c r="A10155" t="n">
        <v>24</v>
      </c>
      <c r="B10155" s="2" t="n">
        <v>44122</v>
      </c>
      <c r="C10155" t="n">
        <v>2121</v>
      </c>
      <c r="D10155" t="inlineStr">
        <is>
          <t>Sollen Neubauten einen Teil ihres Strombedarfs durch Photovoltaik-Anlagen (Solarstrom) selbst decken müssen?</t>
        </is>
      </c>
      <c r="E10155" t="inlineStr">
        <is>
          <t>options4</t>
        </is>
      </c>
      <c r="F10155" t="n">
        <v>5510</v>
      </c>
      <c r="G10155" t="inlineStr">
        <is>
          <t>Energie &amp; Umwelt</t>
        </is>
      </c>
      <c r="H10155" t="inlineStr">
        <is>
          <t>Q00592</t>
        </is>
      </c>
      <c r="I10155" t="inlineStr">
        <is>
          <t>de</t>
        </is>
      </c>
      <c r="J10155" t="b">
        <v>1</v>
      </c>
      <c r="K10155" t="inlineStr">
        <is>
          <t>62cce33314498c42699cca54a369b1c4</t>
        </is>
      </c>
      <c r="L10155" t="inlineStr">
        <is>
          <t>62cce33314498c42699cca54a369b1c4</t>
        </is>
      </c>
      <c r="M10155" t="n">
        <v>244</v>
      </c>
      <c r="N10155" t="n">
        <v>244</v>
      </c>
    </row>
    <row r="10156">
      <c r="A10156" t="n">
        <v>255</v>
      </c>
      <c r="B10156" t="n">
        <v>2020</v>
      </c>
      <c r="C10156" t="n">
        <v>4147</v>
      </c>
      <c r="D10156" t="inlineStr">
        <is>
          <t>Sollen Neubauten einen Teil ihres Strombedarfs durch Photovoltaik-Anlagen (Solarstrom) selbst decken müssen?</t>
        </is>
      </c>
      <c r="E10156" t="inlineStr">
        <is>
          <t>Standard-4</t>
        </is>
      </c>
      <c r="F10156" t="n">
        <v>13</v>
      </c>
      <c r="G10156" t="inlineStr">
        <is>
          <t>Umweltschutz &amp; Landwirtschaft</t>
        </is>
      </c>
      <c r="H10156" t="inlineStr">
        <is>
          <t>Q06369</t>
        </is>
      </c>
      <c r="I10156" t="inlineStr">
        <is>
          <t>de</t>
        </is>
      </c>
      <c r="J10156" t="b">
        <v>1</v>
      </c>
      <c r="K10156" t="inlineStr">
        <is>
          <t>62cce33314498c42699cca54a369b1c4</t>
        </is>
      </c>
      <c r="L10156" t="inlineStr">
        <is>
          <t>62cce33314498c42699cca54a369b1c4</t>
        </is>
      </c>
      <c r="M10156" t="n">
        <v>244</v>
      </c>
      <c r="N10156" t="n">
        <v>244</v>
      </c>
    </row>
    <row r="10158">
      <c r="A10158" s="1">
        <f>== Cluster 243 – 2 Fragen – alle Fragen identisch ===</f>
        <v/>
      </c>
      <c r="B10158" s="1" t="n"/>
      <c r="C10158" s="1" t="n"/>
      <c r="D10158" s="1" t="n"/>
      <c r="E10158" s="1" t="n"/>
      <c r="F10158" s="1" t="n"/>
      <c r="G10158" s="1" t="n"/>
      <c r="H10158" s="1" t="n"/>
      <c r="I10158" s="1" t="n"/>
      <c r="J10158" s="1" t="n"/>
      <c r="K10158" s="1" t="n"/>
      <c r="L10158" s="1" t="n"/>
      <c r="M10158" s="1" t="n"/>
      <c r="N10158" s="1" t="n"/>
    </row>
    <row r="10159">
      <c r="A10159" t="inlineStr">
        <is>
          <t>ID_Wahl</t>
        </is>
      </c>
      <c r="B10159" t="inlineStr">
        <is>
          <t>Datum</t>
        </is>
      </c>
      <c r="C10159" t="inlineStr">
        <is>
          <t>Frage_ID</t>
        </is>
      </c>
      <c r="D10159" t="inlineStr">
        <is>
          <t>Frage_Text</t>
        </is>
      </c>
      <c r="E10159" t="inlineStr">
        <is>
          <t>Frage_Typ</t>
        </is>
      </c>
      <c r="F10159" t="inlineStr">
        <is>
          <t>Bereich_ID</t>
        </is>
      </c>
      <c r="G10159" t="inlineStr">
        <is>
          <t>Bereich</t>
        </is>
      </c>
      <c r="H10159" t="inlineStr">
        <is>
          <t>ID_gesamt</t>
        </is>
      </c>
      <c r="I10159" t="inlineStr">
        <is>
          <t>Sprache</t>
        </is>
      </c>
      <c r="J10159" t="inlineStr">
        <is>
          <t>Duplikat</t>
        </is>
      </c>
      <c r="K10159" t="inlineStr">
        <is>
          <t>Frage_Hash</t>
        </is>
      </c>
      <c r="L10159" t="inlineStr">
        <is>
          <t>Duplikat_Gruppe</t>
        </is>
      </c>
      <c r="M10159" t="inlineStr">
        <is>
          <t>Cluster_Duplikate</t>
        </is>
      </c>
      <c r="N10159" t="inlineStr">
        <is>
          <t>Cluster_Final</t>
        </is>
      </c>
    </row>
    <row r="10160">
      <c r="A10160" t="n">
        <v>24</v>
      </c>
      <c r="B10160" s="2" t="n">
        <v>44122</v>
      </c>
      <c r="C10160" t="n">
        <v>2119</v>
      </c>
      <c r="D10160" t="inlineStr">
        <is>
          <t>Sollen die Ausgaben für die Strasseninfrastruktur im Kanton in den nächsten Jahren erhöht werden?</t>
        </is>
      </c>
      <c r="E10160" t="inlineStr">
        <is>
          <t>options4</t>
        </is>
      </c>
      <c r="F10160" t="n">
        <v>5501</v>
      </c>
      <c r="G10160" t="n">
        <v/>
      </c>
      <c r="H10160" t="inlineStr">
        <is>
          <t>Q00591</t>
        </is>
      </c>
      <c r="I10160" t="inlineStr">
        <is>
          <t>de</t>
        </is>
      </c>
      <c r="J10160" t="b">
        <v>1</v>
      </c>
      <c r="K10160" t="inlineStr">
        <is>
          <t>fe9133dc2fe4eb85664a88ffcae62042</t>
        </is>
      </c>
      <c r="L10160" t="inlineStr">
        <is>
          <t>fe9133dc2fe4eb85664a88ffcae62042</t>
        </is>
      </c>
      <c r="M10160" t="n">
        <v>243</v>
      </c>
      <c r="N10160" t="n">
        <v>243</v>
      </c>
    </row>
    <row r="10161">
      <c r="A10161" t="n">
        <v>255</v>
      </c>
      <c r="B10161" t="n">
        <v>2020</v>
      </c>
      <c r="C10161" t="n">
        <v>4146</v>
      </c>
      <c r="D10161" t="inlineStr">
        <is>
          <t>Sollen die Ausgaben für die Strasseninfrastruktur im Kanton in den nächsten Jahren erhöht werden?</t>
        </is>
      </c>
      <c r="E10161" t="inlineStr">
        <is>
          <t>Standard-4</t>
        </is>
      </c>
      <c r="F10161" t="n">
        <v>14</v>
      </c>
      <c r="G10161" t="inlineStr">
        <is>
          <t>Verkehr</t>
        </is>
      </c>
      <c r="H10161" t="inlineStr">
        <is>
          <t>Q06373</t>
        </is>
      </c>
      <c r="I10161" t="inlineStr">
        <is>
          <t>de</t>
        </is>
      </c>
      <c r="J10161" t="b">
        <v>1</v>
      </c>
      <c r="K10161" t="inlineStr">
        <is>
          <t>fe9133dc2fe4eb85664a88ffcae62042</t>
        </is>
      </c>
      <c r="L10161" t="inlineStr">
        <is>
          <t>fe9133dc2fe4eb85664a88ffcae62042</t>
        </is>
      </c>
      <c r="M10161" t="n">
        <v>243</v>
      </c>
      <c r="N10161" t="n">
        <v>243</v>
      </c>
    </row>
    <row r="10163">
      <c r="A10163" s="1">
        <f>== Cluster 242 – 2 Fragen – alle Fragen identisch ===</f>
        <v/>
      </c>
      <c r="B10163" s="1" t="n"/>
      <c r="C10163" s="1" t="n"/>
      <c r="D10163" s="1" t="n"/>
      <c r="E10163" s="1" t="n"/>
      <c r="F10163" s="1" t="n"/>
      <c r="G10163" s="1" t="n"/>
      <c r="H10163" s="1" t="n"/>
      <c r="I10163" s="1" t="n"/>
      <c r="J10163" s="1" t="n"/>
      <c r="K10163" s="1" t="n"/>
      <c r="L10163" s="1" t="n"/>
      <c r="M10163" s="1" t="n"/>
      <c r="N10163" s="1" t="n"/>
    </row>
    <row r="10164">
      <c r="A10164" t="inlineStr">
        <is>
          <t>ID_Wahl</t>
        </is>
      </c>
      <c r="B10164" t="inlineStr">
        <is>
          <t>Datum</t>
        </is>
      </c>
      <c r="C10164" t="inlineStr">
        <is>
          <t>Frage_ID</t>
        </is>
      </c>
      <c r="D10164" t="inlineStr">
        <is>
          <t>Frage_Text</t>
        </is>
      </c>
      <c r="E10164" t="inlineStr">
        <is>
          <t>Frage_Typ</t>
        </is>
      </c>
      <c r="F10164" t="inlineStr">
        <is>
          <t>Bereich_ID</t>
        </is>
      </c>
      <c r="G10164" t="inlineStr">
        <is>
          <t>Bereich</t>
        </is>
      </c>
      <c r="H10164" t="inlineStr">
        <is>
          <t>ID_gesamt</t>
        </is>
      </c>
      <c r="I10164" t="inlineStr">
        <is>
          <t>Sprache</t>
        </is>
      </c>
      <c r="J10164" t="inlineStr">
        <is>
          <t>Duplikat</t>
        </is>
      </c>
      <c r="K10164" t="inlineStr">
        <is>
          <t>Frage_Hash</t>
        </is>
      </c>
      <c r="L10164" t="inlineStr">
        <is>
          <t>Duplikat_Gruppe</t>
        </is>
      </c>
      <c r="M10164" t="inlineStr">
        <is>
          <t>Cluster_Duplikate</t>
        </is>
      </c>
      <c r="N10164" t="inlineStr">
        <is>
          <t>Cluster_Final</t>
        </is>
      </c>
    </row>
    <row r="10165">
      <c r="A10165" t="n">
        <v>24</v>
      </c>
      <c r="B10165" s="2" t="n">
        <v>44122</v>
      </c>
      <c r="C10165" t="n">
        <v>2117</v>
      </c>
      <c r="D10165" t="inlineStr">
        <is>
          <t>Soll die Elektromobilität im Kanton stärker gefördert werden (bspw. durch das Einrichten von Ladestationen)?</t>
        </is>
      </c>
      <c r="E10165" t="inlineStr">
        <is>
          <t>options4</t>
        </is>
      </c>
      <c r="F10165" t="n">
        <v>5501</v>
      </c>
      <c r="G10165" t="n">
        <v/>
      </c>
      <c r="H10165" t="inlineStr">
        <is>
          <t>Q00590</t>
        </is>
      </c>
      <c r="I10165" t="inlineStr">
        <is>
          <t>de</t>
        </is>
      </c>
      <c r="J10165" t="b">
        <v>1</v>
      </c>
      <c r="K10165" t="inlineStr">
        <is>
          <t>4cb0ae2ce75905e10c7c171d7ed82439</t>
        </is>
      </c>
      <c r="L10165" t="inlineStr">
        <is>
          <t>4cb0ae2ce75905e10c7c171d7ed82439</t>
        </is>
      </c>
      <c r="M10165" t="n">
        <v>242</v>
      </c>
      <c r="N10165" t="n">
        <v>242</v>
      </c>
    </row>
    <row r="10166">
      <c r="A10166" t="n">
        <v>255</v>
      </c>
      <c r="B10166" t="n">
        <v>2020</v>
      </c>
      <c r="C10166" t="n">
        <v>4145</v>
      </c>
      <c r="D10166" t="inlineStr">
        <is>
          <t>Soll die Elektromobilität im Kanton stärker gefördert werden (bspw. durch das Einrichten von Ladestationen)?</t>
        </is>
      </c>
      <c r="E10166" t="inlineStr">
        <is>
          <t>Standard-4</t>
        </is>
      </c>
      <c r="F10166" t="n">
        <v>13</v>
      </c>
      <c r="G10166" t="inlineStr">
        <is>
          <t>Umweltschutz &amp; Landwirtschaft</t>
        </is>
      </c>
      <c r="H10166" t="inlineStr">
        <is>
          <t>Q06367</t>
        </is>
      </c>
      <c r="I10166" t="inlineStr">
        <is>
          <t>de</t>
        </is>
      </c>
      <c r="J10166" t="b">
        <v>1</v>
      </c>
      <c r="K10166" t="inlineStr">
        <is>
          <t>4cb0ae2ce75905e10c7c171d7ed82439</t>
        </is>
      </c>
      <c r="L10166" t="inlineStr">
        <is>
          <t>4cb0ae2ce75905e10c7c171d7ed82439</t>
        </is>
      </c>
      <c r="M10166" t="n">
        <v>242</v>
      </c>
      <c r="N10166" t="n">
        <v>242</v>
      </c>
    </row>
    <row r="10168">
      <c r="A10168" s="1">
        <f>== Cluster 1057 – 2 Fragen – alle Fragen identisch ===</f>
        <v/>
      </c>
      <c r="B10168" s="1" t="n"/>
      <c r="C10168" s="1" t="n"/>
      <c r="D10168" s="1" t="n"/>
      <c r="E10168" s="1" t="n"/>
      <c r="F10168" s="1" t="n"/>
      <c r="G10168" s="1" t="n"/>
      <c r="H10168" s="1" t="n"/>
      <c r="I10168" s="1" t="n"/>
      <c r="J10168" s="1" t="n"/>
      <c r="K10168" s="1" t="n"/>
      <c r="L10168" s="1" t="n"/>
      <c r="M10168" s="1" t="n"/>
      <c r="N10168" s="1" t="n"/>
    </row>
    <row r="10169">
      <c r="A10169" t="inlineStr">
        <is>
          <t>ID_Wahl</t>
        </is>
      </c>
      <c r="B10169" t="inlineStr">
        <is>
          <t>Datum</t>
        </is>
      </c>
      <c r="C10169" t="inlineStr">
        <is>
          <t>Frage_ID</t>
        </is>
      </c>
      <c r="D10169" t="inlineStr">
        <is>
          <t>Frage_Text</t>
        </is>
      </c>
      <c r="E10169" t="inlineStr">
        <is>
          <t>Frage_Typ</t>
        </is>
      </c>
      <c r="F10169" t="inlineStr">
        <is>
          <t>Bereich_ID</t>
        </is>
      </c>
      <c r="G10169" t="inlineStr">
        <is>
          <t>Bereich</t>
        </is>
      </c>
      <c r="H10169" t="inlineStr">
        <is>
          <t>ID_gesamt</t>
        </is>
      </c>
      <c r="I10169" t="inlineStr">
        <is>
          <t>Sprache</t>
        </is>
      </c>
      <c r="J10169" t="inlineStr">
        <is>
          <t>Duplikat</t>
        </is>
      </c>
      <c r="K10169" t="inlineStr">
        <is>
          <t>Frage_Hash</t>
        </is>
      </c>
      <c r="L10169" t="inlineStr">
        <is>
          <t>Duplikat_Gruppe</t>
        </is>
      </c>
      <c r="M10169" t="inlineStr">
        <is>
          <t>Cluster_Duplikate</t>
        </is>
      </c>
      <c r="N10169" t="inlineStr">
        <is>
          <t>Cluster_Final</t>
        </is>
      </c>
    </row>
    <row r="10170">
      <c r="A10170" t="n">
        <v>191</v>
      </c>
      <c r="B10170" t="n">
        <v>2018</v>
      </c>
      <c r="C10170" t="n">
        <v>2958</v>
      </c>
      <c r="D10170" t="inlineStr">
        <is>
          <t>Soll der Kanton Glarus elektronische Abstimmungshilfen an der Landsgemeinde einführen?</t>
        </is>
      </c>
      <c r="E10170" t="inlineStr">
        <is>
          <t>Standard-4</t>
        </is>
      </c>
      <c r="F10170" t="n">
        <v>3</v>
      </c>
      <c r="G10170" t="inlineStr">
        <is>
          <t>Digitalisierung</t>
        </is>
      </c>
      <c r="H10170" t="inlineStr">
        <is>
          <t>Q05505</t>
        </is>
      </c>
      <c r="I10170" t="inlineStr">
        <is>
          <t>de</t>
        </is>
      </c>
      <c r="J10170" t="b">
        <v>1</v>
      </c>
      <c r="K10170" t="inlineStr">
        <is>
          <t>a360ecde1267ab1fcc954e092c051e24</t>
        </is>
      </c>
      <c r="L10170" t="inlineStr">
        <is>
          <t>a360ecde1267ab1fcc954e092c051e24</t>
        </is>
      </c>
      <c r="M10170" t="n">
        <v>1057</v>
      </c>
      <c r="N10170" t="n">
        <v>1057</v>
      </c>
    </row>
    <row r="10171">
      <c r="A10171" t="n">
        <v>191</v>
      </c>
      <c r="B10171" t="n">
        <v>2018</v>
      </c>
      <c r="C10171" t="n">
        <v>2958</v>
      </c>
      <c r="D10171" t="inlineStr">
        <is>
          <t>Soll der Kanton Glarus elektronische Abstimmungshilfen an der Landsgemeinde einführen?</t>
        </is>
      </c>
      <c r="E10171" t="inlineStr">
        <is>
          <t>Standard-4</t>
        </is>
      </c>
      <c r="F10171" t="n">
        <v>3</v>
      </c>
      <c r="G10171" t="inlineStr">
        <is>
          <t>Digitalisierung</t>
        </is>
      </c>
      <c r="H10171" t="inlineStr">
        <is>
          <t>Q07019</t>
        </is>
      </c>
      <c r="I10171" t="inlineStr">
        <is>
          <t>de</t>
        </is>
      </c>
      <c r="J10171" t="b">
        <v>1</v>
      </c>
      <c r="K10171" t="inlineStr">
        <is>
          <t>a360ecde1267ab1fcc954e092c051e24</t>
        </is>
      </c>
      <c r="L10171" t="inlineStr">
        <is>
          <t>a360ecde1267ab1fcc954e092c051e24</t>
        </is>
      </c>
      <c r="M10171" t="n">
        <v>1057</v>
      </c>
      <c r="N10171" t="n">
        <v>1057</v>
      </c>
    </row>
    <row r="10173">
      <c r="A10173" s="1">
        <f>== Cluster 1056 – 2 Fragen – alle Fragen identisch ===</f>
        <v/>
      </c>
      <c r="B10173" s="1" t="n"/>
      <c r="C10173" s="1" t="n"/>
      <c r="D10173" s="1" t="n"/>
      <c r="E10173" s="1" t="n"/>
      <c r="F10173" s="1" t="n"/>
      <c r="G10173" s="1" t="n"/>
      <c r="H10173" s="1" t="n"/>
      <c r="I10173" s="1" t="n"/>
      <c r="J10173" s="1" t="n"/>
      <c r="K10173" s="1" t="n"/>
      <c r="L10173" s="1" t="n"/>
      <c r="M10173" s="1" t="n"/>
      <c r="N10173" s="1" t="n"/>
    </row>
    <row r="10174">
      <c r="A10174" t="inlineStr">
        <is>
          <t>ID_Wahl</t>
        </is>
      </c>
      <c r="B10174" t="inlineStr">
        <is>
          <t>Datum</t>
        </is>
      </c>
      <c r="C10174" t="inlineStr">
        <is>
          <t>Frage_ID</t>
        </is>
      </c>
      <c r="D10174" t="inlineStr">
        <is>
          <t>Frage_Text</t>
        </is>
      </c>
      <c r="E10174" t="inlineStr">
        <is>
          <t>Frage_Typ</t>
        </is>
      </c>
      <c r="F10174" t="inlineStr">
        <is>
          <t>Bereich_ID</t>
        </is>
      </c>
      <c r="G10174" t="inlineStr">
        <is>
          <t>Bereich</t>
        </is>
      </c>
      <c r="H10174" t="inlineStr">
        <is>
          <t>ID_gesamt</t>
        </is>
      </c>
      <c r="I10174" t="inlineStr">
        <is>
          <t>Sprache</t>
        </is>
      </c>
      <c r="J10174" t="inlineStr">
        <is>
          <t>Duplikat</t>
        </is>
      </c>
      <c r="K10174" t="inlineStr">
        <is>
          <t>Frage_Hash</t>
        </is>
      </c>
      <c r="L10174" t="inlineStr">
        <is>
          <t>Duplikat_Gruppe</t>
        </is>
      </c>
      <c r="M10174" t="inlineStr">
        <is>
          <t>Cluster_Duplikate</t>
        </is>
      </c>
      <c r="N10174" t="inlineStr">
        <is>
          <t>Cluster_Final</t>
        </is>
      </c>
    </row>
    <row r="10175">
      <c r="A10175" t="n">
        <v>191</v>
      </c>
      <c r="B10175" t="n">
        <v>2018</v>
      </c>
      <c r="C10175" t="n">
        <v>2950</v>
      </c>
      <c r="D10175" t="inlineStr">
        <is>
          <t>Befürworten Sie die Zusammenlegung von Schulstandorten (z.B. Elm, Engi, Hätzigen und Schwändi) im Kanton Glarus?</t>
        </is>
      </c>
      <c r="E10175" t="inlineStr">
        <is>
          <t>Standard-4</t>
        </is>
      </c>
      <c r="F10175" t="n">
        <v>2</v>
      </c>
      <c r="G10175" t="inlineStr">
        <is>
          <t>Bildung</t>
        </is>
      </c>
      <c r="H10175" t="inlineStr">
        <is>
          <t>Q05504</t>
        </is>
      </c>
      <c r="I10175" t="inlineStr">
        <is>
          <t>de</t>
        </is>
      </c>
      <c r="J10175" t="b">
        <v>1</v>
      </c>
      <c r="K10175" t="inlineStr">
        <is>
          <t>64d2969f6c215c62284812bb8d9e614c</t>
        </is>
      </c>
      <c r="L10175" t="inlineStr">
        <is>
          <t>64d2969f6c215c62284812bb8d9e614c</t>
        </is>
      </c>
      <c r="M10175" t="n">
        <v>1056</v>
      </c>
      <c r="N10175" t="n">
        <v>1056</v>
      </c>
    </row>
    <row r="10176">
      <c r="A10176" t="n">
        <v>191</v>
      </c>
      <c r="B10176" t="n">
        <v>2018</v>
      </c>
      <c r="C10176" t="n">
        <v>2950</v>
      </c>
      <c r="D10176" t="inlineStr">
        <is>
          <t>Befürworten Sie die Zusammenlegung von Schulstandorten (z.B. Elm, Engi, Hätzigen und Schwändi) im Kanton Glarus?</t>
        </is>
      </c>
      <c r="E10176" t="inlineStr">
        <is>
          <t>Standard-4</t>
        </is>
      </c>
      <c r="F10176" t="n">
        <v>2</v>
      </c>
      <c r="G10176" t="inlineStr">
        <is>
          <t>Bildung</t>
        </is>
      </c>
      <c r="H10176" t="inlineStr">
        <is>
          <t>Q07018</t>
        </is>
      </c>
      <c r="I10176" t="inlineStr">
        <is>
          <t>de</t>
        </is>
      </c>
      <c r="J10176" t="b">
        <v>1</v>
      </c>
      <c r="K10176" t="inlineStr">
        <is>
          <t>64d2969f6c215c62284812bb8d9e614c</t>
        </is>
      </c>
      <c r="L10176" t="inlineStr">
        <is>
          <t>64d2969f6c215c62284812bb8d9e614c</t>
        </is>
      </c>
      <c r="M10176" t="n">
        <v>1056</v>
      </c>
      <c r="N10176" t="n">
        <v>1056</v>
      </c>
    </row>
    <row r="10178">
      <c r="A10178" s="1">
        <f>== Cluster 1055 – 2 Fragen – alle Fragen identisch ===</f>
        <v/>
      </c>
      <c r="B10178" s="1" t="n"/>
      <c r="C10178" s="1" t="n"/>
      <c r="D10178" s="1" t="n"/>
      <c r="E10178" s="1" t="n"/>
      <c r="F10178" s="1" t="n"/>
      <c r="G10178" s="1" t="n"/>
      <c r="H10178" s="1" t="n"/>
      <c r="I10178" s="1" t="n"/>
      <c r="J10178" s="1" t="n"/>
      <c r="K10178" s="1" t="n"/>
      <c r="L10178" s="1" t="n"/>
      <c r="M10178" s="1" t="n"/>
      <c r="N10178" s="1" t="n"/>
    </row>
    <row r="10179">
      <c r="A10179" t="inlineStr">
        <is>
          <t>ID_Wahl</t>
        </is>
      </c>
      <c r="B10179" t="inlineStr">
        <is>
          <t>Datum</t>
        </is>
      </c>
      <c r="C10179" t="inlineStr">
        <is>
          <t>Frage_ID</t>
        </is>
      </c>
      <c r="D10179" t="inlineStr">
        <is>
          <t>Frage_Text</t>
        </is>
      </c>
      <c r="E10179" t="inlineStr">
        <is>
          <t>Frage_Typ</t>
        </is>
      </c>
      <c r="F10179" t="inlineStr">
        <is>
          <t>Bereich_ID</t>
        </is>
      </c>
      <c r="G10179" t="inlineStr">
        <is>
          <t>Bereich</t>
        </is>
      </c>
      <c r="H10179" t="inlineStr">
        <is>
          <t>ID_gesamt</t>
        </is>
      </c>
      <c r="I10179" t="inlineStr">
        <is>
          <t>Sprache</t>
        </is>
      </c>
      <c r="J10179" t="inlineStr">
        <is>
          <t>Duplikat</t>
        </is>
      </c>
      <c r="K10179" t="inlineStr">
        <is>
          <t>Frage_Hash</t>
        </is>
      </c>
      <c r="L10179" t="inlineStr">
        <is>
          <t>Duplikat_Gruppe</t>
        </is>
      </c>
      <c r="M10179" t="inlineStr">
        <is>
          <t>Cluster_Duplikate</t>
        </is>
      </c>
      <c r="N10179" t="inlineStr">
        <is>
          <t>Cluster_Final</t>
        </is>
      </c>
    </row>
    <row r="10180">
      <c r="A10180" t="n">
        <v>191</v>
      </c>
      <c r="B10180" t="n">
        <v>2018</v>
      </c>
      <c r="C10180" t="n">
        <v>2984</v>
      </c>
      <c r="D10180" t="inlineStr">
        <is>
          <t>Sollen finanzielle Anreize für die Rückkehr junger Erwachsener in den Kanton Glarus nach der Ausbildung bzw. dem Studium geschaffen werden?</t>
        </is>
      </c>
      <c r="E10180" t="inlineStr">
        <is>
          <t>Standard-4</t>
        </is>
      </c>
      <c r="F10180" t="n">
        <v>2</v>
      </c>
      <c r="G10180" t="inlineStr">
        <is>
          <t>Bildung</t>
        </is>
      </c>
      <c r="H10180" t="inlineStr">
        <is>
          <t>Q05502</t>
        </is>
      </c>
      <c r="I10180" t="inlineStr">
        <is>
          <t>de</t>
        </is>
      </c>
      <c r="J10180" t="b">
        <v>1</v>
      </c>
      <c r="K10180" t="inlineStr">
        <is>
          <t>412413a6b9293575b4294f98e9fb6cf7</t>
        </is>
      </c>
      <c r="L10180" t="inlineStr">
        <is>
          <t>412413a6b9293575b4294f98e9fb6cf7</t>
        </is>
      </c>
      <c r="M10180" t="n">
        <v>1055</v>
      </c>
      <c r="N10180" t="n">
        <v>1055</v>
      </c>
    </row>
    <row r="10181">
      <c r="A10181" t="n">
        <v>191</v>
      </c>
      <c r="B10181" t="n">
        <v>2018</v>
      </c>
      <c r="C10181" t="n">
        <v>2984</v>
      </c>
      <c r="D10181" t="inlineStr">
        <is>
          <t>Sollen finanzielle Anreize für die Rückkehr junger Erwachsener in den Kanton Glarus nach der Ausbildung bzw. dem Studium geschaffen werden?</t>
        </is>
      </c>
      <c r="E10181" t="inlineStr">
        <is>
          <t>Standard-4</t>
        </is>
      </c>
      <c r="F10181" t="n">
        <v>2</v>
      </c>
      <c r="G10181" t="inlineStr">
        <is>
          <t>Bildung</t>
        </is>
      </c>
      <c r="H10181" t="inlineStr">
        <is>
          <t>Q07016</t>
        </is>
      </c>
      <c r="I10181" t="inlineStr">
        <is>
          <t>de</t>
        </is>
      </c>
      <c r="J10181" t="b">
        <v>1</v>
      </c>
      <c r="K10181" t="inlineStr">
        <is>
          <t>412413a6b9293575b4294f98e9fb6cf7</t>
        </is>
      </c>
      <c r="L10181" t="inlineStr">
        <is>
          <t>412413a6b9293575b4294f98e9fb6cf7</t>
        </is>
      </c>
      <c r="M10181" t="n">
        <v>1055</v>
      </c>
      <c r="N10181" t="n">
        <v>1055</v>
      </c>
    </row>
    <row r="10183">
      <c r="A10183" s="1">
        <f>== Cluster 1054 – 2 Fragen – alle Fragen identisch ===</f>
        <v/>
      </c>
      <c r="B10183" s="1" t="n"/>
      <c r="C10183" s="1" t="n"/>
      <c r="D10183" s="1" t="n"/>
      <c r="E10183" s="1" t="n"/>
      <c r="F10183" s="1" t="n"/>
      <c r="G10183" s="1" t="n"/>
      <c r="H10183" s="1" t="n"/>
      <c r="I10183" s="1" t="n"/>
      <c r="J10183" s="1" t="n"/>
      <c r="K10183" s="1" t="n"/>
      <c r="L10183" s="1" t="n"/>
      <c r="M10183" s="1" t="n"/>
      <c r="N10183" s="1" t="n"/>
    </row>
    <row r="10184">
      <c r="A10184" t="inlineStr">
        <is>
          <t>ID_Wahl</t>
        </is>
      </c>
      <c r="B10184" t="inlineStr">
        <is>
          <t>Datum</t>
        </is>
      </c>
      <c r="C10184" t="inlineStr">
        <is>
          <t>Frage_ID</t>
        </is>
      </c>
      <c r="D10184" t="inlineStr">
        <is>
          <t>Frage_Text</t>
        </is>
      </c>
      <c r="E10184" t="inlineStr">
        <is>
          <t>Frage_Typ</t>
        </is>
      </c>
      <c r="F10184" t="inlineStr">
        <is>
          <t>Bereich_ID</t>
        </is>
      </c>
      <c r="G10184" t="inlineStr">
        <is>
          <t>Bereich</t>
        </is>
      </c>
      <c r="H10184" t="inlineStr">
        <is>
          <t>ID_gesamt</t>
        </is>
      </c>
      <c r="I10184" t="inlineStr">
        <is>
          <t>Sprache</t>
        </is>
      </c>
      <c r="J10184" t="inlineStr">
        <is>
          <t>Duplikat</t>
        </is>
      </c>
      <c r="K10184" t="inlineStr">
        <is>
          <t>Frage_Hash</t>
        </is>
      </c>
      <c r="L10184" t="inlineStr">
        <is>
          <t>Duplikat_Gruppe</t>
        </is>
      </c>
      <c r="M10184" t="inlineStr">
        <is>
          <t>Cluster_Duplikate</t>
        </is>
      </c>
      <c r="N10184" t="inlineStr">
        <is>
          <t>Cluster_Final</t>
        </is>
      </c>
    </row>
    <row r="10185">
      <c r="A10185" t="n">
        <v>191</v>
      </c>
      <c r="B10185" t="n">
        <v>2018</v>
      </c>
      <c r="C10185" t="n">
        <v>2972</v>
      </c>
      <c r="D10185" t="inlineStr">
        <is>
          <t>Soll die Schweiz das Schengen-Abkommen mit der EU kündigen und wieder verstärkte Kontrollen direkt an der Grenze einführen?</t>
        </is>
      </c>
      <c r="E10185" t="inlineStr">
        <is>
          <t>Standard-4</t>
        </is>
      </c>
      <c r="F10185" t="n">
        <v>1</v>
      </c>
      <c r="G10185" t="inlineStr">
        <is>
          <t>Aussenpolitik</t>
        </is>
      </c>
      <c r="H10185" t="inlineStr">
        <is>
          <t>Q05501</t>
        </is>
      </c>
      <c r="I10185" t="inlineStr">
        <is>
          <t>de</t>
        </is>
      </c>
      <c r="J10185" t="b">
        <v>1</v>
      </c>
      <c r="K10185" t="inlineStr">
        <is>
          <t>bfae0adad2704ae5bc64ea9885b888d7</t>
        </is>
      </c>
      <c r="L10185" t="inlineStr">
        <is>
          <t>bfae0adad2704ae5bc64ea9885b888d7</t>
        </is>
      </c>
      <c r="M10185" t="n">
        <v>1054</v>
      </c>
      <c r="N10185" t="n">
        <v>1054</v>
      </c>
    </row>
    <row r="10186">
      <c r="A10186" t="n">
        <v>191</v>
      </c>
      <c r="B10186" t="n">
        <v>2018</v>
      </c>
      <c r="C10186" t="n">
        <v>2972</v>
      </c>
      <c r="D10186" t="inlineStr">
        <is>
          <t>Soll die Schweiz das Schengen-Abkommen mit der EU kündigen und wieder verstärkte Kontrollen direkt an der Grenze einführen?</t>
        </is>
      </c>
      <c r="E10186" t="inlineStr">
        <is>
          <t>Standard-4</t>
        </is>
      </c>
      <c r="F10186" t="n">
        <v>1</v>
      </c>
      <c r="G10186" t="inlineStr">
        <is>
          <t>Aussenpolitik</t>
        </is>
      </c>
      <c r="H10186" t="inlineStr">
        <is>
          <t>Q07015</t>
        </is>
      </c>
      <c r="I10186" t="inlineStr">
        <is>
          <t>de</t>
        </is>
      </c>
      <c r="J10186" t="b">
        <v>1</v>
      </c>
      <c r="K10186" t="inlineStr">
        <is>
          <t>bfae0adad2704ae5bc64ea9885b888d7</t>
        </is>
      </c>
      <c r="L10186" t="inlineStr">
        <is>
          <t>bfae0adad2704ae5bc64ea9885b888d7</t>
        </is>
      </c>
      <c r="M10186" t="n">
        <v>1054</v>
      </c>
      <c r="N10186" t="n">
        <v>1054</v>
      </c>
    </row>
    <row r="10188">
      <c r="A10188" s="1">
        <f>== Cluster 1053 – 2 Fragen – alle Fragen identisch ===</f>
        <v/>
      </c>
      <c r="B10188" s="1" t="n"/>
      <c r="C10188" s="1" t="n"/>
      <c r="D10188" s="1" t="n"/>
      <c r="E10188" s="1" t="n"/>
      <c r="F10188" s="1" t="n"/>
      <c r="G10188" s="1" t="n"/>
      <c r="H10188" s="1" t="n"/>
      <c r="I10188" s="1" t="n"/>
      <c r="J10188" s="1" t="n"/>
      <c r="K10188" s="1" t="n"/>
      <c r="L10188" s="1" t="n"/>
      <c r="M10188" s="1" t="n"/>
      <c r="N10188" s="1" t="n"/>
    </row>
    <row r="10189">
      <c r="A10189" t="inlineStr">
        <is>
          <t>ID_Wahl</t>
        </is>
      </c>
      <c r="B10189" t="inlineStr">
        <is>
          <t>Datum</t>
        </is>
      </c>
      <c r="C10189" t="inlineStr">
        <is>
          <t>Frage_ID</t>
        </is>
      </c>
      <c r="D10189" t="inlineStr">
        <is>
          <t>Frage_Text</t>
        </is>
      </c>
      <c r="E10189" t="inlineStr">
        <is>
          <t>Frage_Typ</t>
        </is>
      </c>
      <c r="F10189" t="inlineStr">
        <is>
          <t>Bereich_ID</t>
        </is>
      </c>
      <c r="G10189" t="inlineStr">
        <is>
          <t>Bereich</t>
        </is>
      </c>
      <c r="H10189" t="inlineStr">
        <is>
          <t>ID_gesamt</t>
        </is>
      </c>
      <c r="I10189" t="inlineStr">
        <is>
          <t>Sprache</t>
        </is>
      </c>
      <c r="J10189" t="inlineStr">
        <is>
          <t>Duplikat</t>
        </is>
      </c>
      <c r="K10189" t="inlineStr">
        <is>
          <t>Frage_Hash</t>
        </is>
      </c>
      <c r="L10189" t="inlineStr">
        <is>
          <t>Duplikat_Gruppe</t>
        </is>
      </c>
      <c r="M10189" t="inlineStr">
        <is>
          <t>Cluster_Duplikate</t>
        </is>
      </c>
      <c r="N10189" t="inlineStr">
        <is>
          <t>Cluster_Final</t>
        </is>
      </c>
    </row>
    <row r="10190">
      <c r="A10190" t="n">
        <v>178</v>
      </c>
      <c r="B10190" t="n">
        <v>2018</v>
      </c>
      <c r="C10190" t="n">
        <v>2731</v>
      </c>
      <c r="D10190" t="inlineStr">
        <is>
          <t>Soll sich die kantonale Wirtschaftsförderung verstärkt auf Projekte in den Agglomerationen und Städten konzentrieren?</t>
        </is>
      </c>
      <c r="E10190" t="inlineStr">
        <is>
          <t>Standard-4</t>
        </is>
      </c>
      <c r="F10190" t="n">
        <v>15</v>
      </c>
      <c r="G10190" t="inlineStr">
        <is>
          <t>Wirtschaft &amp; Arbeit</t>
        </is>
      </c>
      <c r="H10190" t="inlineStr">
        <is>
          <t>Q05440</t>
        </is>
      </c>
      <c r="I10190" t="inlineStr">
        <is>
          <t>de</t>
        </is>
      </c>
      <c r="J10190" t="b">
        <v>1</v>
      </c>
      <c r="K10190" t="inlineStr">
        <is>
          <t>547db14503d83acc461b9ad6d8947695</t>
        </is>
      </c>
      <c r="L10190" t="inlineStr">
        <is>
          <t>547db14503d83acc461b9ad6d8947695</t>
        </is>
      </c>
      <c r="M10190" t="n">
        <v>1053</v>
      </c>
      <c r="N10190" t="n">
        <v>1053</v>
      </c>
    </row>
    <row r="10191">
      <c r="A10191" t="n">
        <v>178</v>
      </c>
      <c r="B10191" t="n">
        <v>2018</v>
      </c>
      <c r="C10191" t="n">
        <v>2731</v>
      </c>
      <c r="D10191" t="inlineStr">
        <is>
          <t>Soll sich die kantonale Wirtschaftsförderung verstärkt auf Projekte in den Agglomerationen und Städten konzentrieren?</t>
        </is>
      </c>
      <c r="E10191" t="inlineStr">
        <is>
          <t>Standard-4</t>
        </is>
      </c>
      <c r="F10191" t="n">
        <v>15</v>
      </c>
      <c r="G10191" t="inlineStr">
        <is>
          <t>Wirtschaft &amp; Arbeit</t>
        </is>
      </c>
      <c r="H10191" t="inlineStr">
        <is>
          <t>Q06503</t>
        </is>
      </c>
      <c r="I10191" t="inlineStr">
        <is>
          <t>de</t>
        </is>
      </c>
      <c r="J10191" t="b">
        <v>1</v>
      </c>
      <c r="K10191" t="inlineStr">
        <is>
          <t>547db14503d83acc461b9ad6d8947695</t>
        </is>
      </c>
      <c r="L10191" t="inlineStr">
        <is>
          <t>547db14503d83acc461b9ad6d8947695</t>
        </is>
      </c>
      <c r="M10191" t="n">
        <v>1053</v>
      </c>
      <c r="N10191" t="n">
        <v>1053</v>
      </c>
    </row>
    <row r="10193">
      <c r="A10193" s="1">
        <f>== Cluster 1052 – 2 Fragen – alle Fragen identisch ===</f>
        <v/>
      </c>
      <c r="B10193" s="1" t="n"/>
      <c r="C10193" s="1" t="n"/>
      <c r="D10193" s="1" t="n"/>
      <c r="E10193" s="1" t="n"/>
      <c r="F10193" s="1" t="n"/>
      <c r="G10193" s="1" t="n"/>
      <c r="H10193" s="1" t="n"/>
      <c r="I10193" s="1" t="n"/>
      <c r="J10193" s="1" t="n"/>
      <c r="K10193" s="1" t="n"/>
      <c r="L10193" s="1" t="n"/>
      <c r="M10193" s="1" t="n"/>
      <c r="N10193" s="1" t="n"/>
    </row>
    <row r="10194">
      <c r="A10194" t="inlineStr">
        <is>
          <t>ID_Wahl</t>
        </is>
      </c>
      <c r="B10194" t="inlineStr">
        <is>
          <t>Datum</t>
        </is>
      </c>
      <c r="C10194" t="inlineStr">
        <is>
          <t>Frage_ID</t>
        </is>
      </c>
      <c r="D10194" t="inlineStr">
        <is>
          <t>Frage_Text</t>
        </is>
      </c>
      <c r="E10194" t="inlineStr">
        <is>
          <t>Frage_Typ</t>
        </is>
      </c>
      <c r="F10194" t="inlineStr">
        <is>
          <t>Bereich_ID</t>
        </is>
      </c>
      <c r="G10194" t="inlineStr">
        <is>
          <t>Bereich</t>
        </is>
      </c>
      <c r="H10194" t="inlineStr">
        <is>
          <t>ID_gesamt</t>
        </is>
      </c>
      <c r="I10194" t="inlineStr">
        <is>
          <t>Sprache</t>
        </is>
      </c>
      <c r="J10194" t="inlineStr">
        <is>
          <t>Duplikat</t>
        </is>
      </c>
      <c r="K10194" t="inlineStr">
        <is>
          <t>Frage_Hash</t>
        </is>
      </c>
      <c r="L10194" t="inlineStr">
        <is>
          <t>Duplikat_Gruppe</t>
        </is>
      </c>
      <c r="M10194" t="inlineStr">
        <is>
          <t>Cluster_Duplikate</t>
        </is>
      </c>
      <c r="N10194" t="inlineStr">
        <is>
          <t>Cluster_Final</t>
        </is>
      </c>
    </row>
    <row r="10195">
      <c r="A10195" t="n">
        <v>178</v>
      </c>
      <c r="B10195" t="n">
        <v>2018</v>
      </c>
      <c r="C10195" t="n">
        <v>2734</v>
      </c>
      <c r="D10195" t="inlineStr">
        <is>
          <t>Würden Sie eine vollständige Privatisierung der Bernischen Kraftwerke (BKW) befürworten?</t>
        </is>
      </c>
      <c r="E10195" t="inlineStr">
        <is>
          <t>Standard-4</t>
        </is>
      </c>
      <c r="F10195" t="n">
        <v>15</v>
      </c>
      <c r="G10195" t="inlineStr">
        <is>
          <t>Wirtschaft &amp; Arbeit</t>
        </is>
      </c>
      <c r="H10195" t="inlineStr">
        <is>
          <t>Q05439</t>
        </is>
      </c>
      <c r="I10195" t="inlineStr">
        <is>
          <t>de</t>
        </is>
      </c>
      <c r="J10195" t="b">
        <v>1</v>
      </c>
      <c r="K10195" t="inlineStr">
        <is>
          <t>360005562b784b78eab3ee40ca8941a7</t>
        </is>
      </c>
      <c r="L10195" t="inlineStr">
        <is>
          <t>360005562b784b78eab3ee40ca8941a7</t>
        </is>
      </c>
      <c r="M10195" t="n">
        <v>1052</v>
      </c>
      <c r="N10195" t="n">
        <v>1052</v>
      </c>
    </row>
    <row r="10196">
      <c r="A10196" t="n">
        <v>178</v>
      </c>
      <c r="B10196" t="n">
        <v>2018</v>
      </c>
      <c r="C10196" t="n">
        <v>2734</v>
      </c>
      <c r="D10196" t="inlineStr">
        <is>
          <t>Würden Sie eine vollständige Privatisierung der Bernischen Kraftwerke (BKW) befürworten?</t>
        </is>
      </c>
      <c r="E10196" t="inlineStr">
        <is>
          <t>Standard-4</t>
        </is>
      </c>
      <c r="F10196" t="n">
        <v>15</v>
      </c>
      <c r="G10196" t="inlineStr">
        <is>
          <t>Wirtschaft &amp; Arbeit</t>
        </is>
      </c>
      <c r="H10196" t="inlineStr">
        <is>
          <t>Q06502</t>
        </is>
      </c>
      <c r="I10196" t="inlineStr">
        <is>
          <t>de</t>
        </is>
      </c>
      <c r="J10196" t="b">
        <v>1</v>
      </c>
      <c r="K10196" t="inlineStr">
        <is>
          <t>360005562b784b78eab3ee40ca8941a7</t>
        </is>
      </c>
      <c r="L10196" t="inlineStr">
        <is>
          <t>360005562b784b78eab3ee40ca8941a7</t>
        </is>
      </c>
      <c r="M10196" t="n">
        <v>1052</v>
      </c>
      <c r="N10196" t="n">
        <v>1052</v>
      </c>
    </row>
    <row r="10198">
      <c r="A10198" s="1">
        <f>== Cluster 1051 – 2 Fragen – alle Fragen identisch ===</f>
        <v/>
      </c>
      <c r="B10198" s="1" t="n"/>
      <c r="C10198" s="1" t="n"/>
      <c r="D10198" s="1" t="n"/>
      <c r="E10198" s="1" t="n"/>
      <c r="F10198" s="1" t="n"/>
      <c r="G10198" s="1" t="n"/>
      <c r="H10198" s="1" t="n"/>
      <c r="I10198" s="1" t="n"/>
      <c r="J10198" s="1" t="n"/>
      <c r="K10198" s="1" t="n"/>
      <c r="L10198" s="1" t="n"/>
      <c r="M10198" s="1" t="n"/>
      <c r="N10198" s="1" t="n"/>
    </row>
    <row r="10199">
      <c r="A10199" t="inlineStr">
        <is>
          <t>ID_Wahl</t>
        </is>
      </c>
      <c r="B10199" t="inlineStr">
        <is>
          <t>Datum</t>
        </is>
      </c>
      <c r="C10199" t="inlineStr">
        <is>
          <t>Frage_ID</t>
        </is>
      </c>
      <c r="D10199" t="inlineStr">
        <is>
          <t>Frage_Text</t>
        </is>
      </c>
      <c r="E10199" t="inlineStr">
        <is>
          <t>Frage_Typ</t>
        </is>
      </c>
      <c r="F10199" t="inlineStr">
        <is>
          <t>Bereich_ID</t>
        </is>
      </c>
      <c r="G10199" t="inlineStr">
        <is>
          <t>Bereich</t>
        </is>
      </c>
      <c r="H10199" t="inlineStr">
        <is>
          <t>ID_gesamt</t>
        </is>
      </c>
      <c r="I10199" t="inlineStr">
        <is>
          <t>Sprache</t>
        </is>
      </c>
      <c r="J10199" t="inlineStr">
        <is>
          <t>Duplikat</t>
        </is>
      </c>
      <c r="K10199" t="inlineStr">
        <is>
          <t>Frage_Hash</t>
        </is>
      </c>
      <c r="L10199" t="inlineStr">
        <is>
          <t>Duplikat_Gruppe</t>
        </is>
      </c>
      <c r="M10199" t="inlineStr">
        <is>
          <t>Cluster_Duplikate</t>
        </is>
      </c>
      <c r="N10199" t="inlineStr">
        <is>
          <t>Cluster_Final</t>
        </is>
      </c>
    </row>
    <row r="10200">
      <c r="A10200" t="n">
        <v>178</v>
      </c>
      <c r="B10200" t="n">
        <v>2018</v>
      </c>
      <c r="C10200" t="n">
        <v>2730</v>
      </c>
      <c r="D10200" t="inlineStr">
        <is>
          <t>Würden Sie die Einführung eines für alle Arbeitnehmenden gültigen Mindestlohnes von 4'000 CHF (für eine Vollzeitstelle) befürworten?</t>
        </is>
      </c>
      <c r="E10200" t="inlineStr">
        <is>
          <t>Standard-4</t>
        </is>
      </c>
      <c r="F10200" t="n">
        <v>15</v>
      </c>
      <c r="G10200" t="inlineStr">
        <is>
          <t>Wirtschaft &amp; Arbeit</t>
        </is>
      </c>
      <c r="H10200" t="inlineStr">
        <is>
          <t>Q05438</t>
        </is>
      </c>
      <c r="I10200" t="inlineStr">
        <is>
          <t>de</t>
        </is>
      </c>
      <c r="J10200" t="b">
        <v>1</v>
      </c>
      <c r="K10200" t="inlineStr">
        <is>
          <t>4496423f162996ba113f0903db887e32</t>
        </is>
      </c>
      <c r="L10200" t="inlineStr">
        <is>
          <t>4496423f162996ba113f0903db887e32</t>
        </is>
      </c>
      <c r="M10200" t="n">
        <v>1051</v>
      </c>
      <c r="N10200" t="n">
        <v>1051</v>
      </c>
    </row>
    <row r="10201">
      <c r="A10201" t="n">
        <v>178</v>
      </c>
      <c r="B10201" t="n">
        <v>2018</v>
      </c>
      <c r="C10201" t="n">
        <v>2730</v>
      </c>
      <c r="D10201" t="inlineStr">
        <is>
          <t>Würden Sie die Einführung eines für alle Arbeitnehmenden gültigen Mindestlohnes von 4'000 CHF (für eine Vollzeitstelle) befürworten?</t>
        </is>
      </c>
      <c r="E10201" t="inlineStr">
        <is>
          <t>Standard-4</t>
        </is>
      </c>
      <c r="F10201" t="n">
        <v>15</v>
      </c>
      <c r="G10201" t="inlineStr">
        <is>
          <t>Wirtschaft &amp; Arbeit</t>
        </is>
      </c>
      <c r="H10201" t="inlineStr">
        <is>
          <t>Q06501</t>
        </is>
      </c>
      <c r="I10201" t="inlineStr">
        <is>
          <t>de</t>
        </is>
      </c>
      <c r="J10201" t="b">
        <v>1</v>
      </c>
      <c r="K10201" t="inlineStr">
        <is>
          <t>4496423f162996ba113f0903db887e32</t>
        </is>
      </c>
      <c r="L10201" t="inlineStr">
        <is>
          <t>4496423f162996ba113f0903db887e32</t>
        </is>
      </c>
      <c r="M10201" t="n">
        <v>1051</v>
      </c>
      <c r="N10201" t="n">
        <v>1051</v>
      </c>
    </row>
    <row r="10203">
      <c r="A10203" s="1">
        <f>== Cluster 1050 – 2 Fragen – alle Fragen identisch ===</f>
        <v/>
      </c>
      <c r="B10203" s="1" t="n"/>
      <c r="C10203" s="1" t="n"/>
      <c r="D10203" s="1" t="n"/>
      <c r="E10203" s="1" t="n"/>
      <c r="F10203" s="1" t="n"/>
      <c r="G10203" s="1" t="n"/>
      <c r="H10203" s="1" t="n"/>
      <c r="I10203" s="1" t="n"/>
      <c r="J10203" s="1" t="n"/>
      <c r="K10203" s="1" t="n"/>
      <c r="L10203" s="1" t="n"/>
      <c r="M10203" s="1" t="n"/>
      <c r="N10203" s="1" t="n"/>
    </row>
    <row r="10204">
      <c r="A10204" t="inlineStr">
        <is>
          <t>ID_Wahl</t>
        </is>
      </c>
      <c r="B10204" t="inlineStr">
        <is>
          <t>Datum</t>
        </is>
      </c>
      <c r="C10204" t="inlineStr">
        <is>
          <t>Frage_ID</t>
        </is>
      </c>
      <c r="D10204" t="inlineStr">
        <is>
          <t>Frage_Text</t>
        </is>
      </c>
      <c r="E10204" t="inlineStr">
        <is>
          <t>Frage_Typ</t>
        </is>
      </c>
      <c r="F10204" t="inlineStr">
        <is>
          <t>Bereich_ID</t>
        </is>
      </c>
      <c r="G10204" t="inlineStr">
        <is>
          <t>Bereich</t>
        </is>
      </c>
      <c r="H10204" t="inlineStr">
        <is>
          <t>ID_gesamt</t>
        </is>
      </c>
      <c r="I10204" t="inlineStr">
        <is>
          <t>Sprache</t>
        </is>
      </c>
      <c r="J10204" t="inlineStr">
        <is>
          <t>Duplikat</t>
        </is>
      </c>
      <c r="K10204" t="inlineStr">
        <is>
          <t>Frage_Hash</t>
        </is>
      </c>
      <c r="L10204" t="inlineStr">
        <is>
          <t>Duplikat_Gruppe</t>
        </is>
      </c>
      <c r="M10204" t="inlineStr">
        <is>
          <t>Cluster_Duplikate</t>
        </is>
      </c>
      <c r="N10204" t="inlineStr">
        <is>
          <t>Cluster_Final</t>
        </is>
      </c>
    </row>
    <row r="10205">
      <c r="A10205" t="n">
        <v>178</v>
      </c>
      <c r="B10205" t="n">
        <v>2018</v>
      </c>
      <c r="C10205" t="n">
        <v>2729</v>
      </c>
      <c r="D10205" t="inlineStr">
        <is>
          <t>Soll der Kanton Bern die finanzielle und sonstige Förderung von Unternehmensgründungen (Startups) ausbauen?</t>
        </is>
      </c>
      <c r="E10205" t="inlineStr">
        <is>
          <t>Standard-4</t>
        </is>
      </c>
      <c r="F10205" t="n">
        <v>15</v>
      </c>
      <c r="G10205" t="inlineStr">
        <is>
          <t>Wirtschaft &amp; Arbeit</t>
        </is>
      </c>
      <c r="H10205" t="inlineStr">
        <is>
          <t>Q05436</t>
        </is>
      </c>
      <c r="I10205" t="inlineStr">
        <is>
          <t>de</t>
        </is>
      </c>
      <c r="J10205" t="b">
        <v>1</v>
      </c>
      <c r="K10205" t="inlineStr">
        <is>
          <t>4cd1603fd0ff9c31d477b3e988dfba27</t>
        </is>
      </c>
      <c r="L10205" t="inlineStr">
        <is>
          <t>4cd1603fd0ff9c31d477b3e988dfba27</t>
        </is>
      </c>
      <c r="M10205" t="n">
        <v>1050</v>
      </c>
      <c r="N10205" t="n">
        <v>1050</v>
      </c>
    </row>
    <row r="10206">
      <c r="A10206" t="n">
        <v>178</v>
      </c>
      <c r="B10206" t="n">
        <v>2018</v>
      </c>
      <c r="C10206" t="n">
        <v>2729</v>
      </c>
      <c r="D10206" t="inlineStr">
        <is>
          <t>Soll der Kanton Bern die finanzielle und sonstige Förderung von Unternehmensgründungen (Startups) ausbauen?</t>
        </is>
      </c>
      <c r="E10206" t="inlineStr">
        <is>
          <t>Standard-4</t>
        </is>
      </c>
      <c r="F10206" t="n">
        <v>15</v>
      </c>
      <c r="G10206" t="inlineStr">
        <is>
          <t>Wirtschaft &amp; Arbeit</t>
        </is>
      </c>
      <c r="H10206" t="inlineStr">
        <is>
          <t>Q06499</t>
        </is>
      </c>
      <c r="I10206" t="inlineStr">
        <is>
          <t>de</t>
        </is>
      </c>
      <c r="J10206" t="b">
        <v>1</v>
      </c>
      <c r="K10206" t="inlineStr">
        <is>
          <t>4cd1603fd0ff9c31d477b3e988dfba27</t>
        </is>
      </c>
      <c r="L10206" t="inlineStr">
        <is>
          <t>4cd1603fd0ff9c31d477b3e988dfba27</t>
        </is>
      </c>
      <c r="M10206" t="n">
        <v>1050</v>
      </c>
      <c r="N10206" t="n">
        <v>1050</v>
      </c>
    </row>
    <row r="10208">
      <c r="A10208" s="1">
        <f>== Cluster 1075 – 2 Fragen – alle Fragen identisch ===</f>
        <v/>
      </c>
      <c r="B10208" s="1" t="n"/>
      <c r="C10208" s="1" t="n"/>
      <c r="D10208" s="1" t="n"/>
      <c r="E10208" s="1" t="n"/>
      <c r="F10208" s="1" t="n"/>
      <c r="G10208" s="1" t="n"/>
      <c r="H10208" s="1" t="n"/>
      <c r="I10208" s="1" t="n"/>
      <c r="J10208" s="1" t="n"/>
      <c r="K10208" s="1" t="n"/>
      <c r="L10208" s="1" t="n"/>
      <c r="M10208" s="1" t="n"/>
      <c r="N10208" s="1" t="n"/>
    </row>
    <row r="10209">
      <c r="A10209" t="inlineStr">
        <is>
          <t>ID_Wahl</t>
        </is>
      </c>
      <c r="B10209" t="inlineStr">
        <is>
          <t>Datum</t>
        </is>
      </c>
      <c r="C10209" t="inlineStr">
        <is>
          <t>Frage_ID</t>
        </is>
      </c>
      <c r="D10209" t="inlineStr">
        <is>
          <t>Frage_Text</t>
        </is>
      </c>
      <c r="E10209" t="inlineStr">
        <is>
          <t>Frage_Typ</t>
        </is>
      </c>
      <c r="F10209" t="inlineStr">
        <is>
          <t>Bereich_ID</t>
        </is>
      </c>
      <c r="G10209" t="inlineStr">
        <is>
          <t>Bereich</t>
        </is>
      </c>
      <c r="H10209" t="inlineStr">
        <is>
          <t>ID_gesamt</t>
        </is>
      </c>
      <c r="I10209" t="inlineStr">
        <is>
          <t>Sprache</t>
        </is>
      </c>
      <c r="J10209" t="inlineStr">
        <is>
          <t>Duplikat</t>
        </is>
      </c>
      <c r="K10209" t="inlineStr">
        <is>
          <t>Frage_Hash</t>
        </is>
      </c>
      <c r="L10209" t="inlineStr">
        <is>
          <t>Duplikat_Gruppe</t>
        </is>
      </c>
      <c r="M10209" t="inlineStr">
        <is>
          <t>Cluster_Duplikate</t>
        </is>
      </c>
      <c r="N10209" t="inlineStr">
        <is>
          <t>Cluster_Final</t>
        </is>
      </c>
    </row>
    <row r="10210">
      <c r="A10210" t="n">
        <v>191</v>
      </c>
      <c r="B10210" t="n">
        <v>2018</v>
      </c>
      <c r="C10210" t="n">
        <v>2957</v>
      </c>
      <c r="D10210" t="inlineStr">
        <is>
          <t>Würden Sie die Einführung eines Verhüllungsverbots ("Burkaverbot") in der Schweiz befürworten?</t>
        </is>
      </c>
      <c r="E10210" t="inlineStr">
        <is>
          <t>Standard-4</t>
        </is>
      </c>
      <c r="F10210" t="n">
        <v>9</v>
      </c>
      <c r="G10210" t="inlineStr">
        <is>
          <t>Migration &amp; Integration</t>
        </is>
      </c>
      <c r="H10210" t="inlineStr">
        <is>
          <t>Q05530</t>
        </is>
      </c>
      <c r="I10210" t="inlineStr">
        <is>
          <t>de</t>
        </is>
      </c>
      <c r="J10210" t="b">
        <v>1</v>
      </c>
      <c r="K10210" t="inlineStr">
        <is>
          <t>4535537521854feb5fe6aeccb20124ce</t>
        </is>
      </c>
      <c r="L10210" t="inlineStr">
        <is>
          <t>4535537521854feb5fe6aeccb20124ce</t>
        </is>
      </c>
      <c r="M10210" t="n">
        <v>1075</v>
      </c>
      <c r="N10210" t="n">
        <v>1075</v>
      </c>
    </row>
    <row r="10211">
      <c r="A10211" t="n">
        <v>191</v>
      </c>
      <c r="B10211" t="n">
        <v>2018</v>
      </c>
      <c r="C10211" t="n">
        <v>2957</v>
      </c>
      <c r="D10211" t="inlineStr">
        <is>
          <t>Würden Sie die Einführung eines Verhüllungsverbots ("Burkaverbot") in der Schweiz befürworten?</t>
        </is>
      </c>
      <c r="E10211" t="inlineStr">
        <is>
          <t>Standard-4</t>
        </is>
      </c>
      <c r="F10211" t="n">
        <v>9</v>
      </c>
      <c r="G10211" t="inlineStr">
        <is>
          <t>Migration &amp; Integration</t>
        </is>
      </c>
      <c r="H10211" t="inlineStr">
        <is>
          <t>Q07044</t>
        </is>
      </c>
      <c r="I10211" t="inlineStr">
        <is>
          <t>de</t>
        </is>
      </c>
      <c r="J10211" t="b">
        <v>1</v>
      </c>
      <c r="K10211" t="inlineStr">
        <is>
          <t>4535537521854feb5fe6aeccb20124ce</t>
        </is>
      </c>
      <c r="L10211" t="inlineStr">
        <is>
          <t>4535537521854feb5fe6aeccb20124ce</t>
        </is>
      </c>
      <c r="M10211" t="n">
        <v>1075</v>
      </c>
      <c r="N10211" t="n">
        <v>1075</v>
      </c>
    </row>
    <row r="10213">
      <c r="A10213" s="1">
        <f>== Cluster 1074 – 2 Fragen – alle Fragen identisch ===</f>
        <v/>
      </c>
      <c r="B10213" s="1" t="n"/>
      <c r="C10213" s="1" t="n"/>
      <c r="D10213" s="1" t="n"/>
      <c r="E10213" s="1" t="n"/>
      <c r="F10213" s="1" t="n"/>
      <c r="G10213" s="1" t="n"/>
      <c r="H10213" s="1" t="n"/>
      <c r="I10213" s="1" t="n"/>
      <c r="J10213" s="1" t="n"/>
      <c r="K10213" s="1" t="n"/>
      <c r="L10213" s="1" t="n"/>
      <c r="M10213" s="1" t="n"/>
      <c r="N10213" s="1" t="n"/>
    </row>
    <row r="10214">
      <c r="A10214" t="inlineStr">
        <is>
          <t>ID_Wahl</t>
        </is>
      </c>
      <c r="B10214" t="inlineStr">
        <is>
          <t>Datum</t>
        </is>
      </c>
      <c r="C10214" t="inlineStr">
        <is>
          <t>Frage_ID</t>
        </is>
      </c>
      <c r="D10214" t="inlineStr">
        <is>
          <t>Frage_Text</t>
        </is>
      </c>
      <c r="E10214" t="inlineStr">
        <is>
          <t>Frage_Typ</t>
        </is>
      </c>
      <c r="F10214" t="inlineStr">
        <is>
          <t>Bereich_ID</t>
        </is>
      </c>
      <c r="G10214" t="inlineStr">
        <is>
          <t>Bereich</t>
        </is>
      </c>
      <c r="H10214" t="inlineStr">
        <is>
          <t>ID_gesamt</t>
        </is>
      </c>
      <c r="I10214" t="inlineStr">
        <is>
          <t>Sprache</t>
        </is>
      </c>
      <c r="J10214" t="inlineStr">
        <is>
          <t>Duplikat</t>
        </is>
      </c>
      <c r="K10214" t="inlineStr">
        <is>
          <t>Frage_Hash</t>
        </is>
      </c>
      <c r="L10214" t="inlineStr">
        <is>
          <t>Duplikat_Gruppe</t>
        </is>
      </c>
      <c r="M10214" t="inlineStr">
        <is>
          <t>Cluster_Duplikate</t>
        </is>
      </c>
      <c r="N10214" t="inlineStr">
        <is>
          <t>Cluster_Final</t>
        </is>
      </c>
    </row>
    <row r="10215">
      <c r="A10215" t="n">
        <v>191</v>
      </c>
      <c r="B10215" t="n">
        <v>2018</v>
      </c>
      <c r="C10215" t="n">
        <v>2976</v>
      </c>
      <c r="D10215" t="inlineStr">
        <is>
          <t>Hat für Sie die Begrenzung der Einwanderung Priorität gegenüber dem Erhalt der Personenfreizügigkeit mit der EU?</t>
        </is>
      </c>
      <c r="E10215" t="inlineStr">
        <is>
          <t>Standard-4</t>
        </is>
      </c>
      <c r="F10215" t="n">
        <v>9</v>
      </c>
      <c r="G10215" t="inlineStr">
        <is>
          <t>Migration &amp; Integration</t>
        </is>
      </c>
      <c r="H10215" t="inlineStr">
        <is>
          <t>Q05528</t>
        </is>
      </c>
      <c r="I10215" t="inlineStr">
        <is>
          <t>de</t>
        </is>
      </c>
      <c r="J10215" t="b">
        <v>1</v>
      </c>
      <c r="K10215" t="inlineStr">
        <is>
          <t>62d484780b8d36d490814a03d08779bf</t>
        </is>
      </c>
      <c r="L10215" t="inlineStr">
        <is>
          <t>62d484780b8d36d490814a03d08779bf</t>
        </is>
      </c>
      <c r="M10215" t="n">
        <v>1074</v>
      </c>
      <c r="N10215" t="n">
        <v>1074</v>
      </c>
    </row>
    <row r="10216">
      <c r="A10216" t="n">
        <v>191</v>
      </c>
      <c r="B10216" t="n">
        <v>2018</v>
      </c>
      <c r="C10216" t="n">
        <v>2976</v>
      </c>
      <c r="D10216" t="inlineStr">
        <is>
          <t>Hat für Sie die Begrenzung der Einwanderung Priorität gegenüber dem Erhalt der Personenfreizügigkeit mit der EU?</t>
        </is>
      </c>
      <c r="E10216" t="inlineStr">
        <is>
          <t>Standard-4</t>
        </is>
      </c>
      <c r="F10216" t="n">
        <v>9</v>
      </c>
      <c r="G10216" t="inlineStr">
        <is>
          <t>Migration &amp; Integration</t>
        </is>
      </c>
      <c r="H10216" t="inlineStr">
        <is>
          <t>Q07042</t>
        </is>
      </c>
      <c r="I10216" t="inlineStr">
        <is>
          <t>de</t>
        </is>
      </c>
      <c r="J10216" t="b">
        <v>1</v>
      </c>
      <c r="K10216" t="inlineStr">
        <is>
          <t>62d484780b8d36d490814a03d08779bf</t>
        </is>
      </c>
      <c r="L10216" t="inlineStr">
        <is>
          <t>62d484780b8d36d490814a03d08779bf</t>
        </is>
      </c>
      <c r="M10216" t="n">
        <v>1074</v>
      </c>
      <c r="N10216" t="n">
        <v>1074</v>
      </c>
    </row>
    <row r="10218">
      <c r="A10218" s="1">
        <f>== Cluster 1073 – 2 Fragen – alle Fragen identisch ===</f>
        <v/>
      </c>
      <c r="B10218" s="1" t="n"/>
      <c r="C10218" s="1" t="n"/>
      <c r="D10218" s="1" t="n"/>
      <c r="E10218" s="1" t="n"/>
      <c r="F10218" s="1" t="n"/>
      <c r="G10218" s="1" t="n"/>
      <c r="H10218" s="1" t="n"/>
      <c r="I10218" s="1" t="n"/>
      <c r="J10218" s="1" t="n"/>
      <c r="K10218" s="1" t="n"/>
      <c r="L10218" s="1" t="n"/>
      <c r="M10218" s="1" t="n"/>
      <c r="N10218" s="1" t="n"/>
    </row>
    <row r="10219">
      <c r="A10219" t="inlineStr">
        <is>
          <t>ID_Wahl</t>
        </is>
      </c>
      <c r="B10219" t="inlineStr">
        <is>
          <t>Datum</t>
        </is>
      </c>
      <c r="C10219" t="inlineStr">
        <is>
          <t>Frage_ID</t>
        </is>
      </c>
      <c r="D10219" t="inlineStr">
        <is>
          <t>Frage_Text</t>
        </is>
      </c>
      <c r="E10219" t="inlineStr">
        <is>
          <t>Frage_Typ</t>
        </is>
      </c>
      <c r="F10219" t="inlineStr">
        <is>
          <t>Bereich_ID</t>
        </is>
      </c>
      <c r="G10219" t="inlineStr">
        <is>
          <t>Bereich</t>
        </is>
      </c>
      <c r="H10219" t="inlineStr">
        <is>
          <t>ID_gesamt</t>
        </is>
      </c>
      <c r="I10219" t="inlineStr">
        <is>
          <t>Sprache</t>
        </is>
      </c>
      <c r="J10219" t="inlineStr">
        <is>
          <t>Duplikat</t>
        </is>
      </c>
      <c r="K10219" t="inlineStr">
        <is>
          <t>Frage_Hash</t>
        </is>
      </c>
      <c r="L10219" t="inlineStr">
        <is>
          <t>Duplikat_Gruppe</t>
        </is>
      </c>
      <c r="M10219" t="inlineStr">
        <is>
          <t>Cluster_Duplikate</t>
        </is>
      </c>
      <c r="N10219" t="inlineStr">
        <is>
          <t>Cluster_Final</t>
        </is>
      </c>
    </row>
    <row r="10220">
      <c r="A10220" t="n">
        <v>191</v>
      </c>
      <c r="B10220" t="n">
        <v>2018</v>
      </c>
      <c r="C10220" t="n">
        <v>2964</v>
      </c>
      <c r="D10220" t="inlineStr">
        <is>
          <t>Soll das Stimm- und Wahlrecht für Ausländerinnen und Ausländer, die seit mindestens zehn Jahren in der Schweiz leben, auf kantonaler Ebene eingeführt werden?</t>
        </is>
      </c>
      <c r="E10220" t="inlineStr">
        <is>
          <t>Standard-4</t>
        </is>
      </c>
      <c r="F10220" t="n">
        <v>9</v>
      </c>
      <c r="G10220" t="inlineStr">
        <is>
          <t>Migration &amp; Integration</t>
        </is>
      </c>
      <c r="H10220" t="inlineStr">
        <is>
          <t>Q05527</t>
        </is>
      </c>
      <c r="I10220" t="inlineStr">
        <is>
          <t>de</t>
        </is>
      </c>
      <c r="J10220" t="b">
        <v>1</v>
      </c>
      <c r="K10220" t="inlineStr">
        <is>
          <t>6b298ec48b8645db518222a27e8d7388</t>
        </is>
      </c>
      <c r="L10220" t="inlineStr">
        <is>
          <t>6b298ec48b8645db518222a27e8d7388</t>
        </is>
      </c>
      <c r="M10220" t="n">
        <v>1073</v>
      </c>
      <c r="N10220" t="n">
        <v>1073</v>
      </c>
    </row>
    <row r="10221">
      <c r="A10221" t="n">
        <v>191</v>
      </c>
      <c r="B10221" t="n">
        <v>2018</v>
      </c>
      <c r="C10221" t="n">
        <v>2964</v>
      </c>
      <c r="D10221" t="inlineStr">
        <is>
          <t>Soll das Stimm- und Wahlrecht für Ausländerinnen und Ausländer, die seit mindestens zehn Jahren in der Schweiz leben, auf kantonaler Ebene eingeführt werden?</t>
        </is>
      </c>
      <c r="E10221" t="inlineStr">
        <is>
          <t>Standard-4</t>
        </is>
      </c>
      <c r="F10221" t="n">
        <v>9</v>
      </c>
      <c r="G10221" t="inlineStr">
        <is>
          <t>Migration &amp; Integration</t>
        </is>
      </c>
      <c r="H10221" t="inlineStr">
        <is>
          <t>Q07041</t>
        </is>
      </c>
      <c r="I10221" t="inlineStr">
        <is>
          <t>de</t>
        </is>
      </c>
      <c r="J10221" t="b">
        <v>1</v>
      </c>
      <c r="K10221" t="inlineStr">
        <is>
          <t>6b298ec48b8645db518222a27e8d7388</t>
        </is>
      </c>
      <c r="L10221" t="inlineStr">
        <is>
          <t>6b298ec48b8645db518222a27e8d7388</t>
        </is>
      </c>
      <c r="M10221" t="n">
        <v>1073</v>
      </c>
      <c r="N10221" t="n">
        <v>1073</v>
      </c>
    </row>
    <row r="10223">
      <c r="A10223" s="1">
        <f>== Cluster 1072 – 2 Fragen – alle Fragen identisch ===</f>
        <v/>
      </c>
      <c r="B10223" s="1" t="n"/>
      <c r="C10223" s="1" t="n"/>
      <c r="D10223" s="1" t="n"/>
      <c r="E10223" s="1" t="n"/>
      <c r="F10223" s="1" t="n"/>
      <c r="G10223" s="1" t="n"/>
      <c r="H10223" s="1" t="n"/>
      <c r="I10223" s="1" t="n"/>
      <c r="J10223" s="1" t="n"/>
      <c r="K10223" s="1" t="n"/>
      <c r="L10223" s="1" t="n"/>
      <c r="M10223" s="1" t="n"/>
      <c r="N10223" s="1" t="n"/>
    </row>
    <row r="10224">
      <c r="A10224" t="inlineStr">
        <is>
          <t>ID_Wahl</t>
        </is>
      </c>
      <c r="B10224" t="inlineStr">
        <is>
          <t>Datum</t>
        </is>
      </c>
      <c r="C10224" t="inlineStr">
        <is>
          <t>Frage_ID</t>
        </is>
      </c>
      <c r="D10224" t="inlineStr">
        <is>
          <t>Frage_Text</t>
        </is>
      </c>
      <c r="E10224" t="inlineStr">
        <is>
          <t>Frage_Typ</t>
        </is>
      </c>
      <c r="F10224" t="inlineStr">
        <is>
          <t>Bereich_ID</t>
        </is>
      </c>
      <c r="G10224" t="inlineStr">
        <is>
          <t>Bereich</t>
        </is>
      </c>
      <c r="H10224" t="inlineStr">
        <is>
          <t>ID_gesamt</t>
        </is>
      </c>
      <c r="I10224" t="inlineStr">
        <is>
          <t>Sprache</t>
        </is>
      </c>
      <c r="J10224" t="inlineStr">
        <is>
          <t>Duplikat</t>
        </is>
      </c>
      <c r="K10224" t="inlineStr">
        <is>
          <t>Frage_Hash</t>
        </is>
      </c>
      <c r="L10224" t="inlineStr">
        <is>
          <t>Duplikat_Gruppe</t>
        </is>
      </c>
      <c r="M10224" t="inlineStr">
        <is>
          <t>Cluster_Duplikate</t>
        </is>
      </c>
      <c r="N10224" t="inlineStr">
        <is>
          <t>Cluster_Final</t>
        </is>
      </c>
    </row>
    <row r="10225">
      <c r="A10225" t="n">
        <v>191</v>
      </c>
      <c r="B10225" t="n">
        <v>2018</v>
      </c>
      <c r="C10225" t="n">
        <v>2973</v>
      </c>
      <c r="D10225" t="inlineStr">
        <is>
          <t>Soll sich der Kanton Glarus stärker - auch finanziell - für die Integration der Ausländerinnen und Ausländer einsetzen?</t>
        </is>
      </c>
      <c r="E10225" t="inlineStr">
        <is>
          <t>Standard-4</t>
        </is>
      </c>
      <c r="F10225" t="n">
        <v>9</v>
      </c>
      <c r="G10225" t="inlineStr">
        <is>
          <t>Migration &amp; Integration</t>
        </is>
      </c>
      <c r="H10225" t="inlineStr">
        <is>
          <t>Q05526</t>
        </is>
      </c>
      <c r="I10225" t="inlineStr">
        <is>
          <t>de</t>
        </is>
      </c>
      <c r="J10225" t="b">
        <v>1</v>
      </c>
      <c r="K10225" t="inlineStr">
        <is>
          <t>129a56a57e1829ecb59512005721206c</t>
        </is>
      </c>
      <c r="L10225" t="inlineStr">
        <is>
          <t>129a56a57e1829ecb59512005721206c</t>
        </is>
      </c>
      <c r="M10225" t="n">
        <v>1072</v>
      </c>
      <c r="N10225" t="n">
        <v>1072</v>
      </c>
    </row>
    <row r="10226">
      <c r="A10226" t="n">
        <v>191</v>
      </c>
      <c r="B10226" t="n">
        <v>2018</v>
      </c>
      <c r="C10226" t="n">
        <v>2973</v>
      </c>
      <c r="D10226" t="inlineStr">
        <is>
          <t>Soll sich der Kanton Glarus stärker - auch finanziell - für die Integration der Ausländerinnen und Ausländer einsetzen?</t>
        </is>
      </c>
      <c r="E10226" t="inlineStr">
        <is>
          <t>Standard-4</t>
        </is>
      </c>
      <c r="F10226" t="n">
        <v>9</v>
      </c>
      <c r="G10226" t="inlineStr">
        <is>
          <t>Migration &amp; Integration</t>
        </is>
      </c>
      <c r="H10226" t="inlineStr">
        <is>
          <t>Q07040</t>
        </is>
      </c>
      <c r="I10226" t="inlineStr">
        <is>
          <t>de</t>
        </is>
      </c>
      <c r="J10226" t="b">
        <v>1</v>
      </c>
      <c r="K10226" t="inlineStr">
        <is>
          <t>129a56a57e1829ecb59512005721206c</t>
        </is>
      </c>
      <c r="L10226" t="inlineStr">
        <is>
          <t>129a56a57e1829ecb59512005721206c</t>
        </is>
      </c>
      <c r="M10226" t="n">
        <v>1072</v>
      </c>
      <c r="N10226" t="n">
        <v>1072</v>
      </c>
    </row>
    <row r="10228">
      <c r="A10228" s="1">
        <f>== Cluster 1071 – 2 Fragen – alle Fragen identisch ===</f>
        <v/>
      </c>
      <c r="B10228" s="1" t="n"/>
      <c r="C10228" s="1" t="n"/>
      <c r="D10228" s="1" t="n"/>
      <c r="E10228" s="1" t="n"/>
      <c r="F10228" s="1" t="n"/>
      <c r="G10228" s="1" t="n"/>
      <c r="H10228" s="1" t="n"/>
      <c r="I10228" s="1" t="n"/>
      <c r="J10228" s="1" t="n"/>
      <c r="K10228" s="1" t="n"/>
      <c r="L10228" s="1" t="n"/>
      <c r="M10228" s="1" t="n"/>
      <c r="N10228" s="1" t="n"/>
    </row>
    <row r="10229">
      <c r="A10229" t="inlineStr">
        <is>
          <t>ID_Wahl</t>
        </is>
      </c>
      <c r="B10229" t="inlineStr">
        <is>
          <t>Datum</t>
        </is>
      </c>
      <c r="C10229" t="inlineStr">
        <is>
          <t>Frage_ID</t>
        </is>
      </c>
      <c r="D10229" t="inlineStr">
        <is>
          <t>Frage_Text</t>
        </is>
      </c>
      <c r="E10229" t="inlineStr">
        <is>
          <t>Frage_Typ</t>
        </is>
      </c>
      <c r="F10229" t="inlineStr">
        <is>
          <t>Bereich_ID</t>
        </is>
      </c>
      <c r="G10229" t="inlineStr">
        <is>
          <t>Bereich</t>
        </is>
      </c>
      <c r="H10229" t="inlineStr">
        <is>
          <t>ID_gesamt</t>
        </is>
      </c>
      <c r="I10229" t="inlineStr">
        <is>
          <t>Sprache</t>
        </is>
      </c>
      <c r="J10229" t="inlineStr">
        <is>
          <t>Duplikat</t>
        </is>
      </c>
      <c r="K10229" t="inlineStr">
        <is>
          <t>Frage_Hash</t>
        </is>
      </c>
      <c r="L10229" t="inlineStr">
        <is>
          <t>Duplikat_Gruppe</t>
        </is>
      </c>
      <c r="M10229" t="inlineStr">
        <is>
          <t>Cluster_Duplikate</t>
        </is>
      </c>
      <c r="N10229" t="inlineStr">
        <is>
          <t>Cluster_Final</t>
        </is>
      </c>
    </row>
    <row r="10230">
      <c r="A10230" t="n">
        <v>191</v>
      </c>
      <c r="B10230" t="n">
        <v>2018</v>
      </c>
      <c r="C10230" t="n">
        <v>2975</v>
      </c>
      <c r="D10230" t="inlineStr">
        <is>
          <t>Soll sich der Kanton Glarus für eine Lockerung der Arbeitsbewilligungspraxis für Asylsuchende einsetzen?</t>
        </is>
      </c>
      <c r="E10230" t="inlineStr">
        <is>
          <t>Standard-4</t>
        </is>
      </c>
      <c r="F10230" t="n">
        <v>9</v>
      </c>
      <c r="G10230" t="inlineStr">
        <is>
          <t>Migration &amp; Integration</t>
        </is>
      </c>
      <c r="H10230" t="inlineStr">
        <is>
          <t>Q05525</t>
        </is>
      </c>
      <c r="I10230" t="inlineStr">
        <is>
          <t>de</t>
        </is>
      </c>
      <c r="J10230" t="b">
        <v>1</v>
      </c>
      <c r="K10230" t="inlineStr">
        <is>
          <t>2f859b32dc83e042b10591b1b45bfbd0</t>
        </is>
      </c>
      <c r="L10230" t="inlineStr">
        <is>
          <t>2f859b32dc83e042b10591b1b45bfbd0</t>
        </is>
      </c>
      <c r="M10230" t="n">
        <v>1071</v>
      </c>
      <c r="N10230" t="n">
        <v>1071</v>
      </c>
    </row>
    <row r="10231">
      <c r="A10231" t="n">
        <v>191</v>
      </c>
      <c r="B10231" t="n">
        <v>2018</v>
      </c>
      <c r="C10231" t="n">
        <v>2975</v>
      </c>
      <c r="D10231" t="inlineStr">
        <is>
          <t>Soll sich der Kanton Glarus für eine Lockerung der Arbeitsbewilligungspraxis für Asylsuchende einsetzen?</t>
        </is>
      </c>
      <c r="E10231" t="inlineStr">
        <is>
          <t>Standard-4</t>
        </is>
      </c>
      <c r="F10231" t="n">
        <v>9</v>
      </c>
      <c r="G10231" t="inlineStr">
        <is>
          <t>Migration &amp; Integration</t>
        </is>
      </c>
      <c r="H10231" t="inlineStr">
        <is>
          <t>Q07039</t>
        </is>
      </c>
      <c r="I10231" t="inlineStr">
        <is>
          <t>de</t>
        </is>
      </c>
      <c r="J10231" t="b">
        <v>1</v>
      </c>
      <c r="K10231" t="inlineStr">
        <is>
          <t>2f859b32dc83e042b10591b1b45bfbd0</t>
        </is>
      </c>
      <c r="L10231" t="inlineStr">
        <is>
          <t>2f859b32dc83e042b10591b1b45bfbd0</t>
        </is>
      </c>
      <c r="M10231" t="n">
        <v>1071</v>
      </c>
      <c r="N10231" t="n">
        <v>1071</v>
      </c>
    </row>
    <row r="10233">
      <c r="A10233" s="1">
        <f>== Cluster 1070 – 2 Fragen – alle Fragen identisch ===</f>
        <v/>
      </c>
      <c r="B10233" s="1" t="n"/>
      <c r="C10233" s="1" t="n"/>
      <c r="D10233" s="1" t="n"/>
      <c r="E10233" s="1" t="n"/>
      <c r="F10233" s="1" t="n"/>
      <c r="G10233" s="1" t="n"/>
      <c r="H10233" s="1" t="n"/>
      <c r="I10233" s="1" t="n"/>
      <c r="J10233" s="1" t="n"/>
      <c r="K10233" s="1" t="n"/>
      <c r="L10233" s="1" t="n"/>
      <c r="M10233" s="1" t="n"/>
      <c r="N10233" s="1" t="n"/>
    </row>
    <row r="10234">
      <c r="A10234" t="inlineStr">
        <is>
          <t>ID_Wahl</t>
        </is>
      </c>
      <c r="B10234" t="inlineStr">
        <is>
          <t>Datum</t>
        </is>
      </c>
      <c r="C10234" t="inlineStr">
        <is>
          <t>Frage_ID</t>
        </is>
      </c>
      <c r="D10234" t="inlineStr">
        <is>
          <t>Frage_Text</t>
        </is>
      </c>
      <c r="E10234" t="inlineStr">
        <is>
          <t>Frage_Typ</t>
        </is>
      </c>
      <c r="F10234" t="inlineStr">
        <is>
          <t>Bereich_ID</t>
        </is>
      </c>
      <c r="G10234" t="inlineStr">
        <is>
          <t>Bereich</t>
        </is>
      </c>
      <c r="H10234" t="inlineStr">
        <is>
          <t>ID_gesamt</t>
        </is>
      </c>
      <c r="I10234" t="inlineStr">
        <is>
          <t>Sprache</t>
        </is>
      </c>
      <c r="J10234" t="inlineStr">
        <is>
          <t>Duplikat</t>
        </is>
      </c>
      <c r="K10234" t="inlineStr">
        <is>
          <t>Frage_Hash</t>
        </is>
      </c>
      <c r="L10234" t="inlineStr">
        <is>
          <t>Duplikat_Gruppe</t>
        </is>
      </c>
      <c r="M10234" t="inlineStr">
        <is>
          <t>Cluster_Duplikate</t>
        </is>
      </c>
      <c r="N10234" t="inlineStr">
        <is>
          <t>Cluster_Final</t>
        </is>
      </c>
    </row>
    <row r="10235">
      <c r="A10235" t="n">
        <v>191</v>
      </c>
      <c r="B10235" t="n">
        <v>2018</v>
      </c>
      <c r="C10235" t="n">
        <v>2986</v>
      </c>
      <c r="D10235" t="inlineStr">
        <is>
          <t>Befürworten Sie eine finanzielle Unterstützung zur Sanierung der Sportbahnen Braunwald und Elm?</t>
        </is>
      </c>
      <c r="E10235" t="inlineStr">
        <is>
          <t>Standard-4</t>
        </is>
      </c>
      <c r="F10235" t="n">
        <v>8</v>
      </c>
      <c r="G10235" t="inlineStr">
        <is>
          <t>Kultur, Sport &amp; Medien</t>
        </is>
      </c>
      <c r="H10235" t="inlineStr">
        <is>
          <t>Q05524</t>
        </is>
      </c>
      <c r="I10235" t="inlineStr">
        <is>
          <t>de</t>
        </is>
      </c>
      <c r="J10235" t="b">
        <v>1</v>
      </c>
      <c r="K10235" t="inlineStr">
        <is>
          <t>29ceb65c19d7ccfb3818f21acaaa7f95</t>
        </is>
      </c>
      <c r="L10235" t="inlineStr">
        <is>
          <t>29ceb65c19d7ccfb3818f21acaaa7f95</t>
        </is>
      </c>
      <c r="M10235" t="n">
        <v>1070</v>
      </c>
      <c r="N10235" t="n">
        <v>1070</v>
      </c>
    </row>
    <row r="10236">
      <c r="A10236" t="n">
        <v>191</v>
      </c>
      <c r="B10236" t="n">
        <v>2018</v>
      </c>
      <c r="C10236" t="n">
        <v>2986</v>
      </c>
      <c r="D10236" t="inlineStr">
        <is>
          <t>Befürworten Sie eine finanzielle Unterstützung zur Sanierung der Sportbahnen Braunwald und Elm?</t>
        </is>
      </c>
      <c r="E10236" t="inlineStr">
        <is>
          <t>Standard-4</t>
        </is>
      </c>
      <c r="F10236" t="n">
        <v>8</v>
      </c>
      <c r="G10236" t="inlineStr">
        <is>
          <t>Kultur, Sport &amp; Medien</t>
        </is>
      </c>
      <c r="H10236" t="inlineStr">
        <is>
          <t>Q07038</t>
        </is>
      </c>
      <c r="I10236" t="inlineStr">
        <is>
          <t>de</t>
        </is>
      </c>
      <c r="J10236" t="b">
        <v>1</v>
      </c>
      <c r="K10236" t="inlineStr">
        <is>
          <t>29ceb65c19d7ccfb3818f21acaaa7f95</t>
        </is>
      </c>
      <c r="L10236" t="inlineStr">
        <is>
          <t>29ceb65c19d7ccfb3818f21acaaa7f95</t>
        </is>
      </c>
      <c r="M10236" t="n">
        <v>1070</v>
      </c>
      <c r="N10236" t="n">
        <v>1070</v>
      </c>
    </row>
    <row r="10238">
      <c r="A10238" s="1">
        <f>== Cluster 1069 – 2 Fragen – alle Fragen identisch ===</f>
        <v/>
      </c>
      <c r="B10238" s="1" t="n"/>
      <c r="C10238" s="1" t="n"/>
      <c r="D10238" s="1" t="n"/>
      <c r="E10238" s="1" t="n"/>
      <c r="F10238" s="1" t="n"/>
      <c r="G10238" s="1" t="n"/>
      <c r="H10238" s="1" t="n"/>
      <c r="I10238" s="1" t="n"/>
      <c r="J10238" s="1" t="n"/>
      <c r="K10238" s="1" t="n"/>
      <c r="L10238" s="1" t="n"/>
      <c r="M10238" s="1" t="n"/>
      <c r="N10238" s="1" t="n"/>
    </row>
    <row r="10239">
      <c r="A10239" t="inlineStr">
        <is>
          <t>ID_Wahl</t>
        </is>
      </c>
      <c r="B10239" t="inlineStr">
        <is>
          <t>Datum</t>
        </is>
      </c>
      <c r="C10239" t="inlineStr">
        <is>
          <t>Frage_ID</t>
        </is>
      </c>
      <c r="D10239" t="inlineStr">
        <is>
          <t>Frage_Text</t>
        </is>
      </c>
      <c r="E10239" t="inlineStr">
        <is>
          <t>Frage_Typ</t>
        </is>
      </c>
      <c r="F10239" t="inlineStr">
        <is>
          <t>Bereich_ID</t>
        </is>
      </c>
      <c r="G10239" t="inlineStr">
        <is>
          <t>Bereich</t>
        </is>
      </c>
      <c r="H10239" t="inlineStr">
        <is>
          <t>ID_gesamt</t>
        </is>
      </c>
      <c r="I10239" t="inlineStr">
        <is>
          <t>Sprache</t>
        </is>
      </c>
      <c r="J10239" t="inlineStr">
        <is>
          <t>Duplikat</t>
        </is>
      </c>
      <c r="K10239" t="inlineStr">
        <is>
          <t>Frage_Hash</t>
        </is>
      </c>
      <c r="L10239" t="inlineStr">
        <is>
          <t>Duplikat_Gruppe</t>
        </is>
      </c>
      <c r="M10239" t="inlineStr">
        <is>
          <t>Cluster_Duplikate</t>
        </is>
      </c>
      <c r="N10239" t="inlineStr">
        <is>
          <t>Cluster_Final</t>
        </is>
      </c>
    </row>
    <row r="10240">
      <c r="A10240" t="n">
        <v>191</v>
      </c>
      <c r="B10240" t="n">
        <v>2018</v>
      </c>
      <c r="C10240" t="n">
        <v>2952</v>
      </c>
      <c r="D10240" t="inlineStr">
        <is>
          <t>Soll der Kanton Glarus mehr finanzielle Mittel für die Sportförderung bereitstellen?</t>
        </is>
      </c>
      <c r="E10240" t="inlineStr">
        <is>
          <t>Standard-4</t>
        </is>
      </c>
      <c r="F10240" t="n">
        <v>8</v>
      </c>
      <c r="G10240" t="inlineStr">
        <is>
          <t>Kultur, Sport &amp; Medien</t>
        </is>
      </c>
      <c r="H10240" t="inlineStr">
        <is>
          <t>Q05523</t>
        </is>
      </c>
      <c r="I10240" t="inlineStr">
        <is>
          <t>de</t>
        </is>
      </c>
      <c r="J10240" t="b">
        <v>1</v>
      </c>
      <c r="K10240" t="inlineStr">
        <is>
          <t>fd4955ec8fcc2752aa5073ca908d5685</t>
        </is>
      </c>
      <c r="L10240" t="inlineStr">
        <is>
          <t>fd4955ec8fcc2752aa5073ca908d5685</t>
        </is>
      </c>
      <c r="M10240" t="n">
        <v>1069</v>
      </c>
      <c r="N10240" t="n">
        <v>1069</v>
      </c>
    </row>
    <row r="10241">
      <c r="A10241" t="n">
        <v>191</v>
      </c>
      <c r="B10241" t="n">
        <v>2018</v>
      </c>
      <c r="C10241" t="n">
        <v>2952</v>
      </c>
      <c r="D10241" t="inlineStr">
        <is>
          <t>Soll der Kanton Glarus mehr finanzielle Mittel für die Sportförderung bereitstellen?</t>
        </is>
      </c>
      <c r="E10241" t="inlineStr">
        <is>
          <t>Standard-4</t>
        </is>
      </c>
      <c r="F10241" t="n">
        <v>8</v>
      </c>
      <c r="G10241" t="inlineStr">
        <is>
          <t>Kultur, Sport &amp; Medien</t>
        </is>
      </c>
      <c r="H10241" t="inlineStr">
        <is>
          <t>Q07037</t>
        </is>
      </c>
      <c r="I10241" t="inlineStr">
        <is>
          <t>de</t>
        </is>
      </c>
      <c r="J10241" t="b">
        <v>1</v>
      </c>
      <c r="K10241" t="inlineStr">
        <is>
          <t>fd4955ec8fcc2752aa5073ca908d5685</t>
        </is>
      </c>
      <c r="L10241" t="inlineStr">
        <is>
          <t>fd4955ec8fcc2752aa5073ca908d5685</t>
        </is>
      </c>
      <c r="M10241" t="n">
        <v>1069</v>
      </c>
      <c r="N10241" t="n">
        <v>1069</v>
      </c>
    </row>
    <row r="10243">
      <c r="A10243" s="1">
        <f>== Cluster 1068 – 2 Fragen – alle Fragen identisch ===</f>
        <v/>
      </c>
      <c r="B10243" s="1" t="n"/>
      <c r="C10243" s="1" t="n"/>
      <c r="D10243" s="1" t="n"/>
      <c r="E10243" s="1" t="n"/>
      <c r="F10243" s="1" t="n"/>
      <c r="G10243" s="1" t="n"/>
      <c r="H10243" s="1" t="n"/>
      <c r="I10243" s="1" t="n"/>
      <c r="J10243" s="1" t="n"/>
      <c r="K10243" s="1" t="n"/>
      <c r="L10243" s="1" t="n"/>
      <c r="M10243" s="1" t="n"/>
      <c r="N10243" s="1" t="n"/>
    </row>
    <row r="10244">
      <c r="A10244" t="inlineStr">
        <is>
          <t>ID_Wahl</t>
        </is>
      </c>
      <c r="B10244" t="inlineStr">
        <is>
          <t>Datum</t>
        </is>
      </c>
      <c r="C10244" t="inlineStr">
        <is>
          <t>Frage_ID</t>
        </is>
      </c>
      <c r="D10244" t="inlineStr">
        <is>
          <t>Frage_Text</t>
        </is>
      </c>
      <c r="E10244" t="inlineStr">
        <is>
          <t>Frage_Typ</t>
        </is>
      </c>
      <c r="F10244" t="inlineStr">
        <is>
          <t>Bereich_ID</t>
        </is>
      </c>
      <c r="G10244" t="inlineStr">
        <is>
          <t>Bereich</t>
        </is>
      </c>
      <c r="H10244" t="inlineStr">
        <is>
          <t>ID_gesamt</t>
        </is>
      </c>
      <c r="I10244" t="inlineStr">
        <is>
          <t>Sprache</t>
        </is>
      </c>
      <c r="J10244" t="inlineStr">
        <is>
          <t>Duplikat</t>
        </is>
      </c>
      <c r="K10244" t="inlineStr">
        <is>
          <t>Frage_Hash</t>
        </is>
      </c>
      <c r="L10244" t="inlineStr">
        <is>
          <t>Duplikat_Gruppe</t>
        </is>
      </c>
      <c r="M10244" t="inlineStr">
        <is>
          <t>Cluster_Duplikate</t>
        </is>
      </c>
      <c r="N10244" t="inlineStr">
        <is>
          <t>Cluster_Final</t>
        </is>
      </c>
    </row>
    <row r="10245">
      <c r="A10245" t="n">
        <v>191</v>
      </c>
      <c r="B10245" t="n">
        <v>2018</v>
      </c>
      <c r="C10245" t="n">
        <v>2951</v>
      </c>
      <c r="D10245" t="inlineStr">
        <is>
          <t>Soll das Sportzentrum "Lintharena" in Näfels erweitert bzw. ausgebaut statt nur saniert werden?</t>
        </is>
      </c>
      <c r="E10245" t="inlineStr">
        <is>
          <t>Standard-4</t>
        </is>
      </c>
      <c r="F10245" t="n">
        <v>8</v>
      </c>
      <c r="G10245" t="inlineStr">
        <is>
          <t>Kultur, Sport &amp; Medien</t>
        </is>
      </c>
      <c r="H10245" t="inlineStr">
        <is>
          <t>Q05522</t>
        </is>
      </c>
      <c r="I10245" t="inlineStr">
        <is>
          <t>de</t>
        </is>
      </c>
      <c r="J10245" t="b">
        <v>1</v>
      </c>
      <c r="K10245" t="inlineStr">
        <is>
          <t>ddf55e59b00faef699e9073b96001ff5</t>
        </is>
      </c>
      <c r="L10245" t="inlineStr">
        <is>
          <t>ddf55e59b00faef699e9073b96001ff5</t>
        </is>
      </c>
      <c r="M10245" t="n">
        <v>1068</v>
      </c>
      <c r="N10245" t="n">
        <v>1068</v>
      </c>
    </row>
    <row r="10246">
      <c r="A10246" t="n">
        <v>191</v>
      </c>
      <c r="B10246" t="n">
        <v>2018</v>
      </c>
      <c r="C10246" t="n">
        <v>2951</v>
      </c>
      <c r="D10246" t="inlineStr">
        <is>
          <t>Soll das Sportzentrum "Lintharena" in Näfels erweitert bzw. ausgebaut statt nur saniert werden?</t>
        </is>
      </c>
      <c r="E10246" t="inlineStr">
        <is>
          <t>Standard-4</t>
        </is>
      </c>
      <c r="F10246" t="n">
        <v>8</v>
      </c>
      <c r="G10246" t="inlineStr">
        <is>
          <t>Kultur, Sport &amp; Medien</t>
        </is>
      </c>
      <c r="H10246" t="inlineStr">
        <is>
          <t>Q07036</t>
        </is>
      </c>
      <c r="I10246" t="inlineStr">
        <is>
          <t>de</t>
        </is>
      </c>
      <c r="J10246" t="b">
        <v>1</v>
      </c>
      <c r="K10246" t="inlineStr">
        <is>
          <t>ddf55e59b00faef699e9073b96001ff5</t>
        </is>
      </c>
      <c r="L10246" t="inlineStr">
        <is>
          <t>ddf55e59b00faef699e9073b96001ff5</t>
        </is>
      </c>
      <c r="M10246" t="n">
        <v>1068</v>
      </c>
      <c r="N10246" t="n">
        <v>1068</v>
      </c>
    </row>
    <row r="10248">
      <c r="A10248" s="1">
        <f>== Cluster 1066 – 2 Fragen – alle Fragen identisch ===</f>
        <v/>
      </c>
      <c r="B10248" s="1" t="n"/>
      <c r="C10248" s="1" t="n"/>
      <c r="D10248" s="1" t="n"/>
      <c r="E10248" s="1" t="n"/>
      <c r="F10248" s="1" t="n"/>
      <c r="G10248" s="1" t="n"/>
      <c r="H10248" s="1" t="n"/>
      <c r="I10248" s="1" t="n"/>
      <c r="J10248" s="1" t="n"/>
      <c r="K10248" s="1" t="n"/>
      <c r="L10248" s="1" t="n"/>
      <c r="M10248" s="1" t="n"/>
      <c r="N10248" s="1" t="n"/>
    </row>
    <row r="10249">
      <c r="A10249" t="inlineStr">
        <is>
          <t>ID_Wahl</t>
        </is>
      </c>
      <c r="B10249" t="inlineStr">
        <is>
          <t>Datum</t>
        </is>
      </c>
      <c r="C10249" t="inlineStr">
        <is>
          <t>Frage_ID</t>
        </is>
      </c>
      <c r="D10249" t="inlineStr">
        <is>
          <t>Frage_Text</t>
        </is>
      </c>
      <c r="E10249" t="inlineStr">
        <is>
          <t>Frage_Typ</t>
        </is>
      </c>
      <c r="F10249" t="inlineStr">
        <is>
          <t>Bereich_ID</t>
        </is>
      </c>
      <c r="G10249" t="inlineStr">
        <is>
          <t>Bereich</t>
        </is>
      </c>
      <c r="H10249" t="inlineStr">
        <is>
          <t>ID_gesamt</t>
        </is>
      </c>
      <c r="I10249" t="inlineStr">
        <is>
          <t>Sprache</t>
        </is>
      </c>
      <c r="J10249" t="inlineStr">
        <is>
          <t>Duplikat</t>
        </is>
      </c>
      <c r="K10249" t="inlineStr">
        <is>
          <t>Frage_Hash</t>
        </is>
      </c>
      <c r="L10249" t="inlineStr">
        <is>
          <t>Duplikat_Gruppe</t>
        </is>
      </c>
      <c r="M10249" t="inlineStr">
        <is>
          <t>Cluster_Duplikate</t>
        </is>
      </c>
      <c r="N10249" t="inlineStr">
        <is>
          <t>Cluster_Final</t>
        </is>
      </c>
    </row>
    <row r="10250">
      <c r="A10250" t="n">
        <v>191</v>
      </c>
      <c r="B10250" t="n">
        <v>2018</v>
      </c>
      <c r="C10250" t="n">
        <v>2962</v>
      </c>
      <c r="D10250" t="inlineStr">
        <is>
          <t>Soll der Kanton Glarus regionale Medien finanziell unterstützen?</t>
        </is>
      </c>
      <c r="E10250" t="inlineStr">
        <is>
          <t>Standard-4</t>
        </is>
      </c>
      <c r="F10250" t="n">
        <v>8</v>
      </c>
      <c r="G10250" t="inlineStr">
        <is>
          <t>Kultur, Sport &amp; Medien</t>
        </is>
      </c>
      <c r="H10250" t="inlineStr">
        <is>
          <t>Q05520</t>
        </is>
      </c>
      <c r="I10250" t="inlineStr">
        <is>
          <t>de</t>
        </is>
      </c>
      <c r="J10250" t="b">
        <v>1</v>
      </c>
      <c r="K10250" t="inlineStr">
        <is>
          <t>8734bec21f2549b93af41fefa423ea6d</t>
        </is>
      </c>
      <c r="L10250" t="inlineStr">
        <is>
          <t>8734bec21f2549b93af41fefa423ea6d</t>
        </is>
      </c>
      <c r="M10250" t="n">
        <v>1066</v>
      </c>
      <c r="N10250" t="n">
        <v>1066</v>
      </c>
    </row>
    <row r="10251">
      <c r="A10251" t="n">
        <v>191</v>
      </c>
      <c r="B10251" t="n">
        <v>2018</v>
      </c>
      <c r="C10251" t="n">
        <v>2962</v>
      </c>
      <c r="D10251" t="inlineStr">
        <is>
          <t>Soll der Kanton Glarus regionale Medien finanziell unterstützen?</t>
        </is>
      </c>
      <c r="E10251" t="inlineStr">
        <is>
          <t>Standard-4</t>
        </is>
      </c>
      <c r="F10251" t="n">
        <v>8</v>
      </c>
      <c r="G10251" t="inlineStr">
        <is>
          <t>Kultur, Sport &amp; Medien</t>
        </is>
      </c>
      <c r="H10251" t="inlineStr">
        <is>
          <t>Q07034</t>
        </is>
      </c>
      <c r="I10251" t="inlineStr">
        <is>
          <t>de</t>
        </is>
      </c>
      <c r="J10251" t="b">
        <v>1</v>
      </c>
      <c r="K10251" t="inlineStr">
        <is>
          <t>8734bec21f2549b93af41fefa423ea6d</t>
        </is>
      </c>
      <c r="L10251" t="inlineStr">
        <is>
          <t>8734bec21f2549b93af41fefa423ea6d</t>
        </is>
      </c>
      <c r="M10251" t="n">
        <v>1066</v>
      </c>
      <c r="N10251" t="n">
        <v>1066</v>
      </c>
    </row>
    <row r="10253">
      <c r="A10253" s="1">
        <f>== Cluster 1065 – 2 Fragen – alle Fragen identisch ===</f>
        <v/>
      </c>
      <c r="B10253" s="1" t="n"/>
      <c r="C10253" s="1" t="n"/>
      <c r="D10253" s="1" t="n"/>
      <c r="E10253" s="1" t="n"/>
      <c r="F10253" s="1" t="n"/>
      <c r="G10253" s="1" t="n"/>
      <c r="H10253" s="1" t="n"/>
      <c r="I10253" s="1" t="n"/>
      <c r="J10253" s="1" t="n"/>
      <c r="K10253" s="1" t="n"/>
      <c r="L10253" s="1" t="n"/>
      <c r="M10253" s="1" t="n"/>
      <c r="N10253" s="1" t="n"/>
    </row>
    <row r="10254">
      <c r="A10254" t="inlineStr">
        <is>
          <t>ID_Wahl</t>
        </is>
      </c>
      <c r="B10254" t="inlineStr">
        <is>
          <t>Datum</t>
        </is>
      </c>
      <c r="C10254" t="inlineStr">
        <is>
          <t>Frage_ID</t>
        </is>
      </c>
      <c r="D10254" t="inlineStr">
        <is>
          <t>Frage_Text</t>
        </is>
      </c>
      <c r="E10254" t="inlineStr">
        <is>
          <t>Frage_Typ</t>
        </is>
      </c>
      <c r="F10254" t="inlineStr">
        <is>
          <t>Bereich_ID</t>
        </is>
      </c>
      <c r="G10254" t="inlineStr">
        <is>
          <t>Bereich</t>
        </is>
      </c>
      <c r="H10254" t="inlineStr">
        <is>
          <t>ID_gesamt</t>
        </is>
      </c>
      <c r="I10254" t="inlineStr">
        <is>
          <t>Sprache</t>
        </is>
      </c>
      <c r="J10254" t="inlineStr">
        <is>
          <t>Duplikat</t>
        </is>
      </c>
      <c r="K10254" t="inlineStr">
        <is>
          <t>Frage_Hash</t>
        </is>
      </c>
      <c r="L10254" t="inlineStr">
        <is>
          <t>Duplikat_Gruppe</t>
        </is>
      </c>
      <c r="M10254" t="inlineStr">
        <is>
          <t>Cluster_Duplikate</t>
        </is>
      </c>
      <c r="N10254" t="inlineStr">
        <is>
          <t>Cluster_Final</t>
        </is>
      </c>
    </row>
    <row r="10255">
      <c r="A10255" t="n">
        <v>191</v>
      </c>
      <c r="B10255" t="n">
        <v>2018</v>
      </c>
      <c r="C10255" t="n">
        <v>2993</v>
      </c>
      <c r="D10255" t="inlineStr">
        <is>
          <t>Soll Wasser aus Bergseen in unerschlossenen Tälern und Landschaftsschutzgebieten für die künstliche Beschneiung genutzt werden dürfen?</t>
        </is>
      </c>
      <c r="E10255" t="inlineStr">
        <is>
          <t>Standard-4</t>
        </is>
      </c>
      <c r="F10255" t="n">
        <v>8</v>
      </c>
      <c r="G10255" t="inlineStr">
        <is>
          <t>Kultur, Sport &amp; Medien</t>
        </is>
      </c>
      <c r="H10255" t="inlineStr">
        <is>
          <t>Q05519</t>
        </is>
      </c>
      <c r="I10255" t="inlineStr">
        <is>
          <t>de</t>
        </is>
      </c>
      <c r="J10255" t="b">
        <v>1</v>
      </c>
      <c r="K10255" t="inlineStr">
        <is>
          <t>f74e635d05e823cb0a7ec0bceb5db1c4</t>
        </is>
      </c>
      <c r="L10255" t="inlineStr">
        <is>
          <t>f74e635d05e823cb0a7ec0bceb5db1c4</t>
        </is>
      </c>
      <c r="M10255" t="n">
        <v>1065</v>
      </c>
      <c r="N10255" t="n">
        <v>1065</v>
      </c>
    </row>
    <row r="10256">
      <c r="A10256" t="n">
        <v>191</v>
      </c>
      <c r="B10256" t="n">
        <v>2018</v>
      </c>
      <c r="C10256" t="n">
        <v>2993</v>
      </c>
      <c r="D10256" t="inlineStr">
        <is>
          <t>Soll Wasser aus Bergseen in unerschlossenen Tälern und Landschaftsschutzgebieten für die künstliche Beschneiung genutzt werden dürfen?</t>
        </is>
      </c>
      <c r="E10256" t="inlineStr">
        <is>
          <t>Standard-4</t>
        </is>
      </c>
      <c r="F10256" t="n">
        <v>8</v>
      </c>
      <c r="G10256" t="inlineStr">
        <is>
          <t>Kultur, Sport &amp; Medien</t>
        </is>
      </c>
      <c r="H10256" t="inlineStr">
        <is>
          <t>Q07033</t>
        </is>
      </c>
      <c r="I10256" t="inlineStr">
        <is>
          <t>de</t>
        </is>
      </c>
      <c r="J10256" t="b">
        <v>1</v>
      </c>
      <c r="K10256" t="inlineStr">
        <is>
          <t>f74e635d05e823cb0a7ec0bceb5db1c4</t>
        </is>
      </c>
      <c r="L10256" t="inlineStr">
        <is>
          <t>f74e635d05e823cb0a7ec0bceb5db1c4</t>
        </is>
      </c>
      <c r="M10256" t="n">
        <v>1065</v>
      </c>
      <c r="N10256" t="n">
        <v>1065</v>
      </c>
    </row>
    <row r="10258">
      <c r="A10258" s="1">
        <f>== Cluster 1062 – 2 Fragen – alle Fragen identisch ===</f>
        <v/>
      </c>
      <c r="B10258" s="1" t="n"/>
      <c r="C10258" s="1" t="n"/>
      <c r="D10258" s="1" t="n"/>
      <c r="E10258" s="1" t="n"/>
      <c r="F10258" s="1" t="n"/>
      <c r="G10258" s="1" t="n"/>
      <c r="H10258" s="1" t="n"/>
      <c r="I10258" s="1" t="n"/>
      <c r="J10258" s="1" t="n"/>
      <c r="K10258" s="1" t="n"/>
      <c r="L10258" s="1" t="n"/>
      <c r="M10258" s="1" t="n"/>
      <c r="N10258" s="1" t="n"/>
    </row>
    <row r="10259">
      <c r="A10259" t="inlineStr">
        <is>
          <t>ID_Wahl</t>
        </is>
      </c>
      <c r="B10259" t="inlineStr">
        <is>
          <t>Datum</t>
        </is>
      </c>
      <c r="C10259" t="inlineStr">
        <is>
          <t>Frage_ID</t>
        </is>
      </c>
      <c r="D10259" t="inlineStr">
        <is>
          <t>Frage_Text</t>
        </is>
      </c>
      <c r="E10259" t="inlineStr">
        <is>
          <t>Frage_Typ</t>
        </is>
      </c>
      <c r="F10259" t="inlineStr">
        <is>
          <t>Bereich_ID</t>
        </is>
      </c>
      <c r="G10259" t="inlineStr">
        <is>
          <t>Bereich</t>
        </is>
      </c>
      <c r="H10259" t="inlineStr">
        <is>
          <t>ID_gesamt</t>
        </is>
      </c>
      <c r="I10259" t="inlineStr">
        <is>
          <t>Sprache</t>
        </is>
      </c>
      <c r="J10259" t="inlineStr">
        <is>
          <t>Duplikat</t>
        </is>
      </c>
      <c r="K10259" t="inlineStr">
        <is>
          <t>Frage_Hash</t>
        </is>
      </c>
      <c r="L10259" t="inlineStr">
        <is>
          <t>Duplikat_Gruppe</t>
        </is>
      </c>
      <c r="M10259" t="inlineStr">
        <is>
          <t>Cluster_Duplikate</t>
        </is>
      </c>
      <c r="N10259" t="inlineStr">
        <is>
          <t>Cluster_Final</t>
        </is>
      </c>
    </row>
    <row r="10260">
      <c r="A10260" t="n">
        <v>191</v>
      </c>
      <c r="B10260" t="n">
        <v>2018</v>
      </c>
      <c r="C10260" t="n">
        <v>2947</v>
      </c>
      <c r="D10260" t="inlineStr">
        <is>
          <t>Soll der Kanton Glarus praktizierende Hausärzte in Randregionen finanziell unterstützen (z.B. durch steuerliche Vorteile für Hausärzte oder Anschubfinanzierungen für neue Arztpraxen)?</t>
        </is>
      </c>
      <c r="E10260" t="inlineStr">
        <is>
          <t>Standard-4</t>
        </is>
      </c>
      <c r="F10260" t="n">
        <v>6</v>
      </c>
      <c r="G10260" t="inlineStr">
        <is>
          <t>Gesundheit</t>
        </is>
      </c>
      <c r="H10260" t="inlineStr">
        <is>
          <t>Q05512</t>
        </is>
      </c>
      <c r="I10260" t="inlineStr">
        <is>
          <t>de</t>
        </is>
      </c>
      <c r="J10260" t="b">
        <v>1</v>
      </c>
      <c r="K10260" t="inlineStr">
        <is>
          <t>9f7508b22dc312f34c1d87a505631370</t>
        </is>
      </c>
      <c r="L10260" t="inlineStr">
        <is>
          <t>9f7508b22dc312f34c1d87a505631370</t>
        </is>
      </c>
      <c r="M10260" t="n">
        <v>1062</v>
      </c>
      <c r="N10260" t="n">
        <v>1062</v>
      </c>
    </row>
    <row r="10261">
      <c r="A10261" t="n">
        <v>191</v>
      </c>
      <c r="B10261" t="n">
        <v>2018</v>
      </c>
      <c r="C10261" t="n">
        <v>2947</v>
      </c>
      <c r="D10261" t="inlineStr">
        <is>
          <t>Soll der Kanton Glarus praktizierende Hausärzte in Randregionen finanziell unterstützen (z.B. durch steuerliche Vorteile für Hausärzte oder Anschubfinanzierungen für neue Arztpraxen)?</t>
        </is>
      </c>
      <c r="E10261" t="inlineStr">
        <is>
          <t>Standard-4</t>
        </is>
      </c>
      <c r="F10261" t="n">
        <v>6</v>
      </c>
      <c r="G10261" t="inlineStr">
        <is>
          <t>Gesundheit</t>
        </is>
      </c>
      <c r="H10261" t="inlineStr">
        <is>
          <t>Q07026</t>
        </is>
      </c>
      <c r="I10261" t="inlineStr">
        <is>
          <t>de</t>
        </is>
      </c>
      <c r="J10261" t="b">
        <v>1</v>
      </c>
      <c r="K10261" t="inlineStr">
        <is>
          <t>9f7508b22dc312f34c1d87a505631370</t>
        </is>
      </c>
      <c r="L10261" t="inlineStr">
        <is>
          <t>9f7508b22dc312f34c1d87a505631370</t>
        </is>
      </c>
      <c r="M10261" t="n">
        <v>1062</v>
      </c>
      <c r="N10261" t="n">
        <v>1062</v>
      </c>
    </row>
    <row r="10263">
      <c r="A10263" s="1">
        <f>== Cluster 1061 – 2 Fragen – alle Fragen identisch ===</f>
        <v/>
      </c>
      <c r="B10263" s="1" t="n"/>
      <c r="C10263" s="1" t="n"/>
      <c r="D10263" s="1" t="n"/>
      <c r="E10263" s="1" t="n"/>
      <c r="F10263" s="1" t="n"/>
      <c r="G10263" s="1" t="n"/>
      <c r="H10263" s="1" t="n"/>
      <c r="I10263" s="1" t="n"/>
      <c r="J10263" s="1" t="n"/>
      <c r="K10263" s="1" t="n"/>
      <c r="L10263" s="1" t="n"/>
      <c r="M10263" s="1" t="n"/>
      <c r="N10263" s="1" t="n"/>
    </row>
    <row r="10264">
      <c r="A10264" t="inlineStr">
        <is>
          <t>ID_Wahl</t>
        </is>
      </c>
      <c r="B10264" t="inlineStr">
        <is>
          <t>Datum</t>
        </is>
      </c>
      <c r="C10264" t="inlineStr">
        <is>
          <t>Frage_ID</t>
        </is>
      </c>
      <c r="D10264" t="inlineStr">
        <is>
          <t>Frage_Text</t>
        </is>
      </c>
      <c r="E10264" t="inlineStr">
        <is>
          <t>Frage_Typ</t>
        </is>
      </c>
      <c r="F10264" t="inlineStr">
        <is>
          <t>Bereich_ID</t>
        </is>
      </c>
      <c r="G10264" t="inlineStr">
        <is>
          <t>Bereich</t>
        </is>
      </c>
      <c r="H10264" t="inlineStr">
        <is>
          <t>ID_gesamt</t>
        </is>
      </c>
      <c r="I10264" t="inlineStr">
        <is>
          <t>Sprache</t>
        </is>
      </c>
      <c r="J10264" t="inlineStr">
        <is>
          <t>Duplikat</t>
        </is>
      </c>
      <c r="K10264" t="inlineStr">
        <is>
          <t>Frage_Hash</t>
        </is>
      </c>
      <c r="L10264" t="inlineStr">
        <is>
          <t>Duplikat_Gruppe</t>
        </is>
      </c>
      <c r="M10264" t="inlineStr">
        <is>
          <t>Cluster_Duplikate</t>
        </is>
      </c>
      <c r="N10264" t="inlineStr">
        <is>
          <t>Cluster_Final</t>
        </is>
      </c>
    </row>
    <row r="10265">
      <c r="A10265" t="n">
        <v>191</v>
      </c>
      <c r="B10265" t="n">
        <v>2018</v>
      </c>
      <c r="C10265" t="n">
        <v>2979</v>
      </c>
      <c r="D10265" t="inlineStr">
        <is>
          <t xml:space="preserve">Sollen im Rahmen der Wirtschafts- und Standortförderung im Kanton Glarus mehr Steuererleichterungen für Unternehmen gewährt werden? </t>
        </is>
      </c>
      <c r="E10265" t="inlineStr">
        <is>
          <t>Standard-4</t>
        </is>
      </c>
      <c r="F10265" t="n">
        <v>4</v>
      </c>
      <c r="G10265" t="inlineStr">
        <is>
          <t>Finanzen &amp; Steuern</t>
        </is>
      </c>
      <c r="H10265" t="inlineStr">
        <is>
          <t>Q05510</t>
        </is>
      </c>
      <c r="I10265" t="inlineStr">
        <is>
          <t>de</t>
        </is>
      </c>
      <c r="J10265" t="b">
        <v>1</v>
      </c>
      <c r="K10265" t="inlineStr">
        <is>
          <t>71644c1b2f8d3fd5b343d5c6ecebcf3f</t>
        </is>
      </c>
      <c r="L10265" t="inlineStr">
        <is>
          <t>71644c1b2f8d3fd5b343d5c6ecebcf3f</t>
        </is>
      </c>
      <c r="M10265" t="n">
        <v>1061</v>
      </c>
      <c r="N10265" t="n">
        <v>1061</v>
      </c>
    </row>
    <row r="10266">
      <c r="A10266" t="n">
        <v>191</v>
      </c>
      <c r="B10266" t="n">
        <v>2018</v>
      </c>
      <c r="C10266" t="n">
        <v>2979</v>
      </c>
      <c r="D10266" t="inlineStr">
        <is>
          <t xml:space="preserve">Sollen im Rahmen der Wirtschafts- und Standortförderung im Kanton Glarus mehr Steuererleichterungen für Unternehmen gewährt werden? </t>
        </is>
      </c>
      <c r="E10266" t="inlineStr">
        <is>
          <t>Standard-4</t>
        </is>
      </c>
      <c r="F10266" t="n">
        <v>4</v>
      </c>
      <c r="G10266" t="inlineStr">
        <is>
          <t>Finanzen &amp; Steuern</t>
        </is>
      </c>
      <c r="H10266" t="inlineStr">
        <is>
          <t>Q07024</t>
        </is>
      </c>
      <c r="I10266" t="inlineStr">
        <is>
          <t>de</t>
        </is>
      </c>
      <c r="J10266" t="b">
        <v>1</v>
      </c>
      <c r="K10266" t="inlineStr">
        <is>
          <t>71644c1b2f8d3fd5b343d5c6ecebcf3f</t>
        </is>
      </c>
      <c r="L10266" t="inlineStr">
        <is>
          <t>71644c1b2f8d3fd5b343d5c6ecebcf3f</t>
        </is>
      </c>
      <c r="M10266" t="n">
        <v>1061</v>
      </c>
      <c r="N10266" t="n">
        <v>1061</v>
      </c>
    </row>
    <row r="10268">
      <c r="A10268" s="1">
        <f>== Cluster 1060 – 2 Fragen – alle Fragen identisch ===</f>
        <v/>
      </c>
      <c r="B10268" s="1" t="n"/>
      <c r="C10268" s="1" t="n"/>
      <c r="D10268" s="1" t="n"/>
      <c r="E10268" s="1" t="n"/>
      <c r="F10268" s="1" t="n"/>
      <c r="G10268" s="1" t="n"/>
      <c r="H10268" s="1" t="n"/>
      <c r="I10268" s="1" t="n"/>
      <c r="J10268" s="1" t="n"/>
      <c r="K10268" s="1" t="n"/>
      <c r="L10268" s="1" t="n"/>
      <c r="M10268" s="1" t="n"/>
      <c r="N10268" s="1" t="n"/>
    </row>
    <row r="10269">
      <c r="A10269" t="inlineStr">
        <is>
          <t>ID_Wahl</t>
        </is>
      </c>
      <c r="B10269" t="inlineStr">
        <is>
          <t>Datum</t>
        </is>
      </c>
      <c r="C10269" t="inlineStr">
        <is>
          <t>Frage_ID</t>
        </is>
      </c>
      <c r="D10269" t="inlineStr">
        <is>
          <t>Frage_Text</t>
        </is>
      </c>
      <c r="E10269" t="inlineStr">
        <is>
          <t>Frage_Typ</t>
        </is>
      </c>
      <c r="F10269" t="inlineStr">
        <is>
          <t>Bereich_ID</t>
        </is>
      </c>
      <c r="G10269" t="inlineStr">
        <is>
          <t>Bereich</t>
        </is>
      </c>
      <c r="H10269" t="inlineStr">
        <is>
          <t>ID_gesamt</t>
        </is>
      </c>
      <c r="I10269" t="inlineStr">
        <is>
          <t>Sprache</t>
        </is>
      </c>
      <c r="J10269" t="inlineStr">
        <is>
          <t>Duplikat</t>
        </is>
      </c>
      <c r="K10269" t="inlineStr">
        <is>
          <t>Frage_Hash</t>
        </is>
      </c>
      <c r="L10269" t="inlineStr">
        <is>
          <t>Duplikat_Gruppe</t>
        </is>
      </c>
      <c r="M10269" t="inlineStr">
        <is>
          <t>Cluster_Duplikate</t>
        </is>
      </c>
      <c r="N10269" t="inlineStr">
        <is>
          <t>Cluster_Final</t>
        </is>
      </c>
    </row>
    <row r="10270">
      <c r="A10270" t="n">
        <v>191</v>
      </c>
      <c r="B10270" t="n">
        <v>2018</v>
      </c>
      <c r="C10270" t="n">
        <v>2977</v>
      </c>
      <c r="D10270" t="inlineStr">
        <is>
          <t>Befürworten Sie einen stärkeren Lastenausgleich zugunsten von Glarus Süd im Rahmen des kantonalen Finanzausgleichs?</t>
        </is>
      </c>
      <c r="E10270" t="inlineStr">
        <is>
          <t>Standard-4</t>
        </is>
      </c>
      <c r="F10270" t="n">
        <v>4</v>
      </c>
      <c r="G10270" t="inlineStr">
        <is>
          <t>Finanzen &amp; Steuern</t>
        </is>
      </c>
      <c r="H10270" t="inlineStr">
        <is>
          <t>Q05508</t>
        </is>
      </c>
      <c r="I10270" t="inlineStr">
        <is>
          <t>de</t>
        </is>
      </c>
      <c r="J10270" t="b">
        <v>1</v>
      </c>
      <c r="K10270" t="inlineStr">
        <is>
          <t>cbee44e11cf3818bb32d1f495e8dd0c9</t>
        </is>
      </c>
      <c r="L10270" t="inlineStr">
        <is>
          <t>cbee44e11cf3818bb32d1f495e8dd0c9</t>
        </is>
      </c>
      <c r="M10270" t="n">
        <v>1060</v>
      </c>
      <c r="N10270" t="n">
        <v>1060</v>
      </c>
    </row>
    <row r="10271">
      <c r="A10271" t="n">
        <v>191</v>
      </c>
      <c r="B10271" t="n">
        <v>2018</v>
      </c>
      <c r="C10271" t="n">
        <v>2977</v>
      </c>
      <c r="D10271" t="inlineStr">
        <is>
          <t>Befürworten Sie einen stärkeren Lastenausgleich zugunsten von Glarus Süd im Rahmen des kantonalen Finanzausgleichs?</t>
        </is>
      </c>
      <c r="E10271" t="inlineStr">
        <is>
          <t>Standard-4</t>
        </is>
      </c>
      <c r="F10271" t="n">
        <v>4</v>
      </c>
      <c r="G10271" t="inlineStr">
        <is>
          <t>Finanzen &amp; Steuern</t>
        </is>
      </c>
      <c r="H10271" t="inlineStr">
        <is>
          <t>Q07022</t>
        </is>
      </c>
      <c r="I10271" t="inlineStr">
        <is>
          <t>de</t>
        </is>
      </c>
      <c r="J10271" t="b">
        <v>1</v>
      </c>
      <c r="K10271" t="inlineStr">
        <is>
          <t>cbee44e11cf3818bb32d1f495e8dd0c9</t>
        </is>
      </c>
      <c r="L10271" t="inlineStr">
        <is>
          <t>cbee44e11cf3818bb32d1f495e8dd0c9</t>
        </is>
      </c>
      <c r="M10271" t="n">
        <v>1060</v>
      </c>
      <c r="N10271" t="n">
        <v>1060</v>
      </c>
    </row>
    <row r="10273">
      <c r="A10273" s="1">
        <f>== Cluster 1059 – 2 Fragen – alle Fragen identisch ===</f>
        <v/>
      </c>
      <c r="B10273" s="1" t="n"/>
      <c r="C10273" s="1" t="n"/>
      <c r="D10273" s="1" t="n"/>
      <c r="E10273" s="1" t="n"/>
      <c r="F10273" s="1" t="n"/>
      <c r="G10273" s="1" t="n"/>
      <c r="H10273" s="1" t="n"/>
      <c r="I10273" s="1" t="n"/>
      <c r="J10273" s="1" t="n"/>
      <c r="K10273" s="1" t="n"/>
      <c r="L10273" s="1" t="n"/>
      <c r="M10273" s="1" t="n"/>
      <c r="N10273" s="1" t="n"/>
    </row>
    <row r="10274">
      <c r="A10274" t="inlineStr">
        <is>
          <t>ID_Wahl</t>
        </is>
      </c>
      <c r="B10274" t="inlineStr">
        <is>
          <t>Datum</t>
        </is>
      </c>
      <c r="C10274" t="inlineStr">
        <is>
          <t>Frage_ID</t>
        </is>
      </c>
      <c r="D10274" t="inlineStr">
        <is>
          <t>Frage_Text</t>
        </is>
      </c>
      <c r="E10274" t="inlineStr">
        <is>
          <t>Frage_Typ</t>
        </is>
      </c>
      <c r="F10274" t="inlineStr">
        <is>
          <t>Bereich_ID</t>
        </is>
      </c>
      <c r="G10274" t="inlineStr">
        <is>
          <t>Bereich</t>
        </is>
      </c>
      <c r="H10274" t="inlineStr">
        <is>
          <t>ID_gesamt</t>
        </is>
      </c>
      <c r="I10274" t="inlineStr">
        <is>
          <t>Sprache</t>
        </is>
      </c>
      <c r="J10274" t="inlineStr">
        <is>
          <t>Duplikat</t>
        </is>
      </c>
      <c r="K10274" t="inlineStr">
        <is>
          <t>Frage_Hash</t>
        </is>
      </c>
      <c r="L10274" t="inlineStr">
        <is>
          <t>Duplikat_Gruppe</t>
        </is>
      </c>
      <c r="M10274" t="inlineStr">
        <is>
          <t>Cluster_Duplikate</t>
        </is>
      </c>
      <c r="N10274" t="inlineStr">
        <is>
          <t>Cluster_Final</t>
        </is>
      </c>
    </row>
    <row r="10275">
      <c r="A10275" t="n">
        <v>191</v>
      </c>
      <c r="B10275" t="n">
        <v>2018</v>
      </c>
      <c r="C10275" t="n">
        <v>2960</v>
      </c>
      <c r="D10275" t="inlineStr">
        <is>
          <t>Durch Digitalisierung und Automatisierung werden gewisse Arbeitsplätze gefährdet. Soll der Kanton Glarus betroffene Personen durch die Finanzierung von Umschulungen und Weiterbildungen verstärkt unterstützen?</t>
        </is>
      </c>
      <c r="E10275" t="inlineStr">
        <is>
          <t>Standard-4</t>
        </is>
      </c>
      <c r="F10275" t="n">
        <v>3</v>
      </c>
      <c r="G10275" t="inlineStr">
        <is>
          <t>Digitalisierung</t>
        </is>
      </c>
      <c r="H10275" t="inlineStr">
        <is>
          <t>Q05507</t>
        </is>
      </c>
      <c r="I10275" t="inlineStr">
        <is>
          <t>de</t>
        </is>
      </c>
      <c r="J10275" t="b">
        <v>1</v>
      </c>
      <c r="K10275" t="inlineStr">
        <is>
          <t>594fd7f9b5278daff30fad30ba3934d4</t>
        </is>
      </c>
      <c r="L10275" t="inlineStr">
        <is>
          <t>594fd7f9b5278daff30fad30ba3934d4</t>
        </is>
      </c>
      <c r="M10275" t="n">
        <v>1059</v>
      </c>
      <c r="N10275" t="n">
        <v>1059</v>
      </c>
    </row>
    <row r="10276">
      <c r="A10276" t="n">
        <v>191</v>
      </c>
      <c r="B10276" t="n">
        <v>2018</v>
      </c>
      <c r="C10276" t="n">
        <v>2960</v>
      </c>
      <c r="D10276" t="inlineStr">
        <is>
          <t>Durch Digitalisierung und Automatisierung werden gewisse Arbeitsplätze gefährdet. Soll der Kanton Glarus betroffene Personen durch die Finanzierung von Umschulungen und Weiterbildungen verstärkt unterstützen?</t>
        </is>
      </c>
      <c r="E10276" t="inlineStr">
        <is>
          <t>Standard-4</t>
        </is>
      </c>
      <c r="F10276" t="n">
        <v>3</v>
      </c>
      <c r="G10276" t="inlineStr">
        <is>
          <t>Digitalisierung</t>
        </is>
      </c>
      <c r="H10276" t="inlineStr">
        <is>
          <t>Q07021</t>
        </is>
      </c>
      <c r="I10276" t="inlineStr">
        <is>
          <t>de</t>
        </is>
      </c>
      <c r="J10276" t="b">
        <v>1</v>
      </c>
      <c r="K10276" t="inlineStr">
        <is>
          <t>594fd7f9b5278daff30fad30ba3934d4</t>
        </is>
      </c>
      <c r="L10276" t="inlineStr">
        <is>
          <t>594fd7f9b5278daff30fad30ba3934d4</t>
        </is>
      </c>
      <c r="M10276" t="n">
        <v>1059</v>
      </c>
      <c r="N10276" t="n">
        <v>1059</v>
      </c>
    </row>
    <row r="10278">
      <c r="A10278" s="1">
        <f>== Cluster 1058 – 2 Fragen – alle Fragen identisch ===</f>
        <v/>
      </c>
      <c r="B10278" s="1" t="n"/>
      <c r="C10278" s="1" t="n"/>
      <c r="D10278" s="1" t="n"/>
      <c r="E10278" s="1" t="n"/>
      <c r="F10278" s="1" t="n"/>
      <c r="G10278" s="1" t="n"/>
      <c r="H10278" s="1" t="n"/>
      <c r="I10278" s="1" t="n"/>
      <c r="J10278" s="1" t="n"/>
      <c r="K10278" s="1" t="n"/>
      <c r="L10278" s="1" t="n"/>
      <c r="M10278" s="1" t="n"/>
      <c r="N10278" s="1" t="n"/>
    </row>
    <row r="10279">
      <c r="A10279" t="inlineStr">
        <is>
          <t>ID_Wahl</t>
        </is>
      </c>
      <c r="B10279" t="inlineStr">
        <is>
          <t>Datum</t>
        </is>
      </c>
      <c r="C10279" t="inlineStr">
        <is>
          <t>Frage_ID</t>
        </is>
      </c>
      <c r="D10279" t="inlineStr">
        <is>
          <t>Frage_Text</t>
        </is>
      </c>
      <c r="E10279" t="inlineStr">
        <is>
          <t>Frage_Typ</t>
        </is>
      </c>
      <c r="F10279" t="inlineStr">
        <is>
          <t>Bereich_ID</t>
        </is>
      </c>
      <c r="G10279" t="inlineStr">
        <is>
          <t>Bereich</t>
        </is>
      </c>
      <c r="H10279" t="inlineStr">
        <is>
          <t>ID_gesamt</t>
        </is>
      </c>
      <c r="I10279" t="inlineStr">
        <is>
          <t>Sprache</t>
        </is>
      </c>
      <c r="J10279" t="inlineStr">
        <is>
          <t>Duplikat</t>
        </is>
      </c>
      <c r="K10279" t="inlineStr">
        <is>
          <t>Frage_Hash</t>
        </is>
      </c>
      <c r="L10279" t="inlineStr">
        <is>
          <t>Duplikat_Gruppe</t>
        </is>
      </c>
      <c r="M10279" t="inlineStr">
        <is>
          <t>Cluster_Duplikate</t>
        </is>
      </c>
      <c r="N10279" t="inlineStr">
        <is>
          <t>Cluster_Final</t>
        </is>
      </c>
    </row>
    <row r="10280">
      <c r="A10280" t="n">
        <v>191</v>
      </c>
      <c r="B10280" t="n">
        <v>2018</v>
      </c>
      <c r="C10280" t="n">
        <v>2959</v>
      </c>
      <c r="D10280" t="inlineStr">
        <is>
          <t>Der Wettbewerb in verschiedenen Branchen wurde durch Online-Vermittlungsdienste (z.B. z.B. Unterkünfte via "Airbnb", Taxidienste via "Uber") verschärft. Sollten diese Dienste vom Kanton strenger reguliert werden?</t>
        </is>
      </c>
      <c r="E10280" t="inlineStr">
        <is>
          <t>Standard-4</t>
        </is>
      </c>
      <c r="F10280" t="n">
        <v>3</v>
      </c>
      <c r="G10280" t="inlineStr">
        <is>
          <t>Digitalisierung</t>
        </is>
      </c>
      <c r="H10280" t="inlineStr">
        <is>
          <t>Q05506</t>
        </is>
      </c>
      <c r="I10280" t="inlineStr">
        <is>
          <t>de</t>
        </is>
      </c>
      <c r="J10280" t="b">
        <v>1</v>
      </c>
      <c r="K10280" t="inlineStr">
        <is>
          <t>9d8fd7d70a1c81befdc8004ca8aba549</t>
        </is>
      </c>
      <c r="L10280" t="inlineStr">
        <is>
          <t>9d8fd7d70a1c81befdc8004ca8aba549</t>
        </is>
      </c>
      <c r="M10280" t="n">
        <v>1058</v>
      </c>
      <c r="N10280" t="n">
        <v>1058</v>
      </c>
    </row>
    <row r="10281">
      <c r="A10281" t="n">
        <v>191</v>
      </c>
      <c r="B10281" t="n">
        <v>2018</v>
      </c>
      <c r="C10281" t="n">
        <v>2959</v>
      </c>
      <c r="D10281" t="inlineStr">
        <is>
          <t>Der Wettbewerb in verschiedenen Branchen wurde durch Online-Vermittlungsdienste (z.B. z.B. Unterkünfte via "Airbnb", Taxidienste via "Uber") verschärft. Sollten diese Dienste vom Kanton strenger reguliert werden?</t>
        </is>
      </c>
      <c r="E10281" t="inlineStr">
        <is>
          <t>Standard-4</t>
        </is>
      </c>
      <c r="F10281" t="n">
        <v>3</v>
      </c>
      <c r="G10281" t="inlineStr">
        <is>
          <t>Digitalisierung</t>
        </is>
      </c>
      <c r="H10281" t="inlineStr">
        <is>
          <t>Q07020</t>
        </is>
      </c>
      <c r="I10281" t="inlineStr">
        <is>
          <t>de</t>
        </is>
      </c>
      <c r="J10281" t="b">
        <v>1</v>
      </c>
      <c r="K10281" t="inlineStr">
        <is>
          <t>9d8fd7d70a1c81befdc8004ca8aba549</t>
        </is>
      </c>
      <c r="L10281" t="inlineStr">
        <is>
          <t>9d8fd7d70a1c81befdc8004ca8aba549</t>
        </is>
      </c>
      <c r="M10281" t="n">
        <v>1058</v>
      </c>
      <c r="N10281" t="n">
        <v>1058</v>
      </c>
    </row>
    <row r="10283">
      <c r="A10283" s="1">
        <f>== Cluster 256 – 2 Fragen – alle Fragen identisch ===</f>
        <v/>
      </c>
      <c r="B10283" s="1" t="n"/>
      <c r="C10283" s="1" t="n"/>
      <c r="D10283" s="1" t="n"/>
      <c r="E10283" s="1" t="n"/>
      <c r="F10283" s="1" t="n"/>
      <c r="G10283" s="1" t="n"/>
      <c r="H10283" s="1" t="n"/>
      <c r="I10283" s="1" t="n"/>
      <c r="J10283" s="1" t="n"/>
      <c r="K10283" s="1" t="n"/>
      <c r="L10283" s="1" t="n"/>
      <c r="M10283" s="1" t="n"/>
      <c r="N10283" s="1" t="n"/>
    </row>
    <row r="10284">
      <c r="A10284" t="inlineStr">
        <is>
          <t>ID_Wahl</t>
        </is>
      </c>
      <c r="B10284" t="inlineStr">
        <is>
          <t>Datum</t>
        </is>
      </c>
      <c r="C10284" t="inlineStr">
        <is>
          <t>Frage_ID</t>
        </is>
      </c>
      <c r="D10284" t="inlineStr">
        <is>
          <t>Frage_Text</t>
        </is>
      </c>
      <c r="E10284" t="inlineStr">
        <is>
          <t>Frage_Typ</t>
        </is>
      </c>
      <c r="F10284" t="inlineStr">
        <is>
          <t>Bereich_ID</t>
        </is>
      </c>
      <c r="G10284" t="inlineStr">
        <is>
          <t>Bereich</t>
        </is>
      </c>
      <c r="H10284" t="inlineStr">
        <is>
          <t>ID_gesamt</t>
        </is>
      </c>
      <c r="I10284" t="inlineStr">
        <is>
          <t>Sprache</t>
        </is>
      </c>
      <c r="J10284" t="inlineStr">
        <is>
          <t>Duplikat</t>
        </is>
      </c>
      <c r="K10284" t="inlineStr">
        <is>
          <t>Frage_Hash</t>
        </is>
      </c>
      <c r="L10284" t="inlineStr">
        <is>
          <t>Duplikat_Gruppe</t>
        </is>
      </c>
      <c r="M10284" t="inlineStr">
        <is>
          <t>Cluster_Duplikate</t>
        </is>
      </c>
      <c r="N10284" t="inlineStr">
        <is>
          <t>Cluster_Final</t>
        </is>
      </c>
    </row>
    <row r="10285">
      <c r="A10285" t="n">
        <v>45</v>
      </c>
      <c r="B10285" s="2" t="n">
        <v>44129</v>
      </c>
      <c r="C10285" t="n">
        <v>2194</v>
      </c>
      <c r="D10285" t="inlineStr">
        <is>
          <t>Befürworten Sie die Wiedereinführung von Kleinklassen im Kanton Basel-Stadt für verhaltensauffällige Schüler/-innen?</t>
        </is>
      </c>
      <c r="E10285" t="inlineStr">
        <is>
          <t>options4</t>
        </is>
      </c>
      <c r="F10285" t="n">
        <v>4935</v>
      </c>
      <c r="G10285" t="inlineStr">
        <is>
          <t>Bildung &amp; Schule</t>
        </is>
      </c>
      <c r="H10285" t="inlineStr">
        <is>
          <t>Q00623</t>
        </is>
      </c>
      <c r="I10285" t="inlineStr">
        <is>
          <t>de</t>
        </is>
      </c>
      <c r="J10285" t="b">
        <v>1</v>
      </c>
      <c r="K10285" t="inlineStr">
        <is>
          <t>8f0c836ecb5cfd3c23dee14254151ea1</t>
        </is>
      </c>
      <c r="L10285" t="inlineStr">
        <is>
          <t>8f0c836ecb5cfd3c23dee14254151ea1</t>
        </is>
      </c>
      <c r="M10285" t="n">
        <v>256</v>
      </c>
      <c r="N10285" t="n">
        <v>256</v>
      </c>
    </row>
    <row r="10286">
      <c r="A10286" t="n">
        <v>258</v>
      </c>
      <c r="B10286" t="n">
        <v>2020</v>
      </c>
      <c r="C10286" t="n">
        <v>4179</v>
      </c>
      <c r="D10286" t="inlineStr">
        <is>
          <t>Befürworten Sie die Wiedereinführung von Kleinklassen im Kanton Basel-Stadt für verhaltensauffällige Schüler/-innen?</t>
        </is>
      </c>
      <c r="E10286" t="inlineStr">
        <is>
          <t>Standard-4</t>
        </is>
      </c>
      <c r="F10286" t="n">
        <v>2</v>
      </c>
      <c r="G10286" t="inlineStr">
        <is>
          <t>Bildung</t>
        </is>
      </c>
      <c r="H10286" t="inlineStr">
        <is>
          <t>Q06730</t>
        </is>
      </c>
      <c r="I10286" t="inlineStr">
        <is>
          <t>de</t>
        </is>
      </c>
      <c r="J10286" t="b">
        <v>1</v>
      </c>
      <c r="K10286" t="inlineStr">
        <is>
          <t>8f0c836ecb5cfd3c23dee14254151ea1</t>
        </is>
      </c>
      <c r="L10286" t="inlineStr">
        <is>
          <t>8f0c836ecb5cfd3c23dee14254151ea1</t>
        </is>
      </c>
      <c r="M10286" t="n">
        <v>256</v>
      </c>
      <c r="N10286" t="n">
        <v>256</v>
      </c>
    </row>
    <row r="10288">
      <c r="A10288" s="1">
        <f>== Cluster 1093 – 2 Fragen – alle Fragen identisch ===</f>
        <v/>
      </c>
      <c r="B10288" s="1" t="n"/>
      <c r="C10288" s="1" t="n"/>
      <c r="D10288" s="1" t="n"/>
      <c r="E10288" s="1" t="n"/>
      <c r="F10288" s="1" t="n"/>
      <c r="G10288" s="1" t="n"/>
      <c r="H10288" s="1" t="n"/>
      <c r="I10288" s="1" t="n"/>
      <c r="J10288" s="1" t="n"/>
      <c r="K10288" s="1" t="n"/>
      <c r="L10288" s="1" t="n"/>
      <c r="M10288" s="1" t="n"/>
      <c r="N10288" s="1" t="n"/>
    </row>
    <row r="10289">
      <c r="A10289" t="inlineStr">
        <is>
          <t>ID_Wahl</t>
        </is>
      </c>
      <c r="B10289" t="inlineStr">
        <is>
          <t>Datum</t>
        </is>
      </c>
      <c r="C10289" t="inlineStr">
        <is>
          <t>Frage_ID</t>
        </is>
      </c>
      <c r="D10289" t="inlineStr">
        <is>
          <t>Frage_Text</t>
        </is>
      </c>
      <c r="E10289" t="inlineStr">
        <is>
          <t>Frage_Typ</t>
        </is>
      </c>
      <c r="F10289" t="inlineStr">
        <is>
          <t>Bereich_ID</t>
        </is>
      </c>
      <c r="G10289" t="inlineStr">
        <is>
          <t>Bereich</t>
        </is>
      </c>
      <c r="H10289" t="inlineStr">
        <is>
          <t>ID_gesamt</t>
        </is>
      </c>
      <c r="I10289" t="inlineStr">
        <is>
          <t>Sprache</t>
        </is>
      </c>
      <c r="J10289" t="inlineStr">
        <is>
          <t>Duplikat</t>
        </is>
      </c>
      <c r="K10289" t="inlineStr">
        <is>
          <t>Frage_Hash</t>
        </is>
      </c>
      <c r="L10289" t="inlineStr">
        <is>
          <t>Duplikat_Gruppe</t>
        </is>
      </c>
      <c r="M10289" t="inlineStr">
        <is>
          <t>Cluster_Duplikate</t>
        </is>
      </c>
      <c r="N10289" t="inlineStr">
        <is>
          <t>Cluster_Final</t>
        </is>
      </c>
    </row>
    <row r="10290">
      <c r="A10290" t="n">
        <v>190</v>
      </c>
      <c r="B10290" t="n">
        <v>2018</v>
      </c>
      <c r="C10290" t="n">
        <v>2885</v>
      </c>
      <c r="D10290" t="inlineStr">
        <is>
          <t>Eine Volksinitiative fordert, dass im Kanton Graubünden auf Primarschulstufe nur noch eine Fremdsprache unterrichtet werden soll (Deutsch in romanisch- und italienischsprachigen Regionen, Englisch in deutschsprachigen Regionen). Befürworten Sie dies?</t>
        </is>
      </c>
      <c r="E10290" t="inlineStr">
        <is>
          <t>Standard-4</t>
        </is>
      </c>
      <c r="F10290" t="n">
        <v>2</v>
      </c>
      <c r="G10290" t="inlineStr">
        <is>
          <t>Bildung</t>
        </is>
      </c>
      <c r="H10290" t="inlineStr">
        <is>
          <t>Q05559</t>
        </is>
      </c>
      <c r="I10290" t="inlineStr">
        <is>
          <t>de</t>
        </is>
      </c>
      <c r="J10290" t="b">
        <v>1</v>
      </c>
      <c r="K10290" t="inlineStr">
        <is>
          <t>8433d423d2f75d0e14dbff3178c933ec</t>
        </is>
      </c>
      <c r="L10290" t="inlineStr">
        <is>
          <t>8433d423d2f75d0e14dbff3178c933ec</t>
        </is>
      </c>
      <c r="M10290" t="n">
        <v>1093</v>
      </c>
      <c r="N10290" t="n">
        <v>1093</v>
      </c>
    </row>
    <row r="10291">
      <c r="A10291" t="n">
        <v>190</v>
      </c>
      <c r="B10291" t="n">
        <v>2018</v>
      </c>
      <c r="C10291" t="n">
        <v>2885</v>
      </c>
      <c r="D10291" t="inlineStr">
        <is>
          <t>Eine Volksinitiative fordert, dass im Kanton Graubünden auf Primarschulstufe nur noch eine Fremdsprache unterrichtet werden soll (Deutsch in romanisch- und italienischsprachigen Regionen, Englisch in deutschsprachigen Regionen). Befürworten Sie dies?</t>
        </is>
      </c>
      <c r="E10291" t="inlineStr">
        <is>
          <t>Standard-4</t>
        </is>
      </c>
      <c r="F10291" t="n">
        <v>2</v>
      </c>
      <c r="G10291" t="inlineStr">
        <is>
          <t>Bildung</t>
        </is>
      </c>
      <c r="H10291" t="inlineStr">
        <is>
          <t>Q07133</t>
        </is>
      </c>
      <c r="I10291" t="inlineStr">
        <is>
          <t>de</t>
        </is>
      </c>
      <c r="J10291" t="b">
        <v>1</v>
      </c>
      <c r="K10291" t="inlineStr">
        <is>
          <t>8433d423d2f75d0e14dbff3178c933ec</t>
        </is>
      </c>
      <c r="L10291" t="inlineStr">
        <is>
          <t>8433d423d2f75d0e14dbff3178c933ec</t>
        </is>
      </c>
      <c r="M10291" t="n">
        <v>1093</v>
      </c>
      <c r="N10291" t="n">
        <v>1093</v>
      </c>
    </row>
    <row r="10293">
      <c r="A10293" s="1">
        <f>== Cluster 1091 – 2 Fragen – alle Fragen identisch ===</f>
        <v/>
      </c>
      <c r="B10293" s="1" t="n"/>
      <c r="C10293" s="1" t="n"/>
      <c r="D10293" s="1" t="n"/>
      <c r="E10293" s="1" t="n"/>
      <c r="F10293" s="1" t="n"/>
      <c r="G10293" s="1" t="n"/>
      <c r="H10293" s="1" t="n"/>
      <c r="I10293" s="1" t="n"/>
      <c r="J10293" s="1" t="n"/>
      <c r="K10293" s="1" t="n"/>
      <c r="L10293" s="1" t="n"/>
      <c r="M10293" s="1" t="n"/>
      <c r="N10293" s="1" t="n"/>
    </row>
    <row r="10294">
      <c r="A10294" t="inlineStr">
        <is>
          <t>ID_Wahl</t>
        </is>
      </c>
      <c r="B10294" t="inlineStr">
        <is>
          <t>Datum</t>
        </is>
      </c>
      <c r="C10294" t="inlineStr">
        <is>
          <t>Frage_ID</t>
        </is>
      </c>
      <c r="D10294" t="inlineStr">
        <is>
          <t>Frage_Text</t>
        </is>
      </c>
      <c r="E10294" t="inlineStr">
        <is>
          <t>Frage_Typ</t>
        </is>
      </c>
      <c r="F10294" t="inlineStr">
        <is>
          <t>Bereich_ID</t>
        </is>
      </c>
      <c r="G10294" t="inlineStr">
        <is>
          <t>Bereich</t>
        </is>
      </c>
      <c r="H10294" t="inlineStr">
        <is>
          <t>ID_gesamt</t>
        </is>
      </c>
      <c r="I10294" t="inlineStr">
        <is>
          <t>Sprache</t>
        </is>
      </c>
      <c r="J10294" t="inlineStr">
        <is>
          <t>Duplikat</t>
        </is>
      </c>
      <c r="K10294" t="inlineStr">
        <is>
          <t>Frage_Hash</t>
        </is>
      </c>
      <c r="L10294" t="inlineStr">
        <is>
          <t>Duplikat_Gruppe</t>
        </is>
      </c>
      <c r="M10294" t="inlineStr">
        <is>
          <t>Cluster_Duplikate</t>
        </is>
      </c>
      <c r="N10294" t="inlineStr">
        <is>
          <t>Cluster_Final</t>
        </is>
      </c>
    </row>
    <row r="10295">
      <c r="A10295" t="n">
        <v>191</v>
      </c>
      <c r="B10295" t="n">
        <v>2018</v>
      </c>
      <c r="C10295" t="n">
        <v>2990</v>
      </c>
      <c r="D10295" t="inlineStr">
        <is>
          <t>Soll der Kanton Glarus Massnahmen ergreifen, um den Langsamverkehr (Velo- und Fussverkehr) gegenüber dem motorisierten Verkehr stärker zu fördern?</t>
        </is>
      </c>
      <c r="E10295" t="inlineStr">
        <is>
          <t>Standard-4</t>
        </is>
      </c>
      <c r="F10295" t="n">
        <v>14</v>
      </c>
      <c r="G10295" t="inlineStr">
        <is>
          <t>Verkehr</t>
        </is>
      </c>
      <c r="H10295" t="inlineStr">
        <is>
          <t>Q05552</t>
        </is>
      </c>
      <c r="I10295" t="inlineStr">
        <is>
          <t>de</t>
        </is>
      </c>
      <c r="J10295" t="b">
        <v>1</v>
      </c>
      <c r="K10295" t="inlineStr">
        <is>
          <t>8f7ff71fdb0de974e60a5fe73115d187</t>
        </is>
      </c>
      <c r="L10295" t="inlineStr">
        <is>
          <t>8f7ff71fdb0de974e60a5fe73115d187</t>
        </is>
      </c>
      <c r="M10295" t="n">
        <v>1091</v>
      </c>
      <c r="N10295" t="n">
        <v>1091</v>
      </c>
    </row>
    <row r="10296">
      <c r="A10296" t="n">
        <v>191</v>
      </c>
      <c r="B10296" t="n">
        <v>2018</v>
      </c>
      <c r="C10296" t="n">
        <v>2990</v>
      </c>
      <c r="D10296" t="inlineStr">
        <is>
          <t>Soll der Kanton Glarus Massnahmen ergreifen, um den Langsamverkehr (Velo- und Fussverkehr) gegenüber dem motorisierten Verkehr stärker zu fördern?</t>
        </is>
      </c>
      <c r="E10296" t="inlineStr">
        <is>
          <t>Standard-4</t>
        </is>
      </c>
      <c r="F10296" t="n">
        <v>14</v>
      </c>
      <c r="G10296" t="inlineStr">
        <is>
          <t>Verkehr</t>
        </is>
      </c>
      <c r="H10296" t="inlineStr">
        <is>
          <t>Q07066</t>
        </is>
      </c>
      <c r="I10296" t="inlineStr">
        <is>
          <t>de</t>
        </is>
      </c>
      <c r="J10296" t="b">
        <v>1</v>
      </c>
      <c r="K10296" t="inlineStr">
        <is>
          <t>8f7ff71fdb0de974e60a5fe73115d187</t>
        </is>
      </c>
      <c r="L10296" t="inlineStr">
        <is>
          <t>8f7ff71fdb0de974e60a5fe73115d187</t>
        </is>
      </c>
      <c r="M10296" t="n">
        <v>1091</v>
      </c>
      <c r="N10296" t="n">
        <v>1091</v>
      </c>
    </row>
    <row r="10298">
      <c r="A10298" s="1">
        <f>== Cluster 1090 – 2 Fragen – alle Fragen identisch ===</f>
        <v/>
      </c>
      <c r="B10298" s="1" t="n"/>
      <c r="C10298" s="1" t="n"/>
      <c r="D10298" s="1" t="n"/>
      <c r="E10298" s="1" t="n"/>
      <c r="F10298" s="1" t="n"/>
      <c r="G10298" s="1" t="n"/>
      <c r="H10298" s="1" t="n"/>
      <c r="I10298" s="1" t="n"/>
      <c r="J10298" s="1" t="n"/>
      <c r="K10298" s="1" t="n"/>
      <c r="L10298" s="1" t="n"/>
      <c r="M10298" s="1" t="n"/>
      <c r="N10298" s="1" t="n"/>
    </row>
    <row r="10299">
      <c r="A10299" t="inlineStr">
        <is>
          <t>ID_Wahl</t>
        </is>
      </c>
      <c r="B10299" t="inlineStr">
        <is>
          <t>Datum</t>
        </is>
      </c>
      <c r="C10299" t="inlineStr">
        <is>
          <t>Frage_ID</t>
        </is>
      </c>
      <c r="D10299" t="inlineStr">
        <is>
          <t>Frage_Text</t>
        </is>
      </c>
      <c r="E10299" t="inlineStr">
        <is>
          <t>Frage_Typ</t>
        </is>
      </c>
      <c r="F10299" t="inlineStr">
        <is>
          <t>Bereich_ID</t>
        </is>
      </c>
      <c r="G10299" t="inlineStr">
        <is>
          <t>Bereich</t>
        </is>
      </c>
      <c r="H10299" t="inlineStr">
        <is>
          <t>ID_gesamt</t>
        </is>
      </c>
      <c r="I10299" t="inlineStr">
        <is>
          <t>Sprache</t>
        </is>
      </c>
      <c r="J10299" t="inlineStr">
        <is>
          <t>Duplikat</t>
        </is>
      </c>
      <c r="K10299" t="inlineStr">
        <is>
          <t>Frage_Hash</t>
        </is>
      </c>
      <c r="L10299" t="inlineStr">
        <is>
          <t>Duplikat_Gruppe</t>
        </is>
      </c>
      <c r="M10299" t="inlineStr">
        <is>
          <t>Cluster_Duplikate</t>
        </is>
      </c>
      <c r="N10299" t="inlineStr">
        <is>
          <t>Cluster_Final</t>
        </is>
      </c>
    </row>
    <row r="10300">
      <c r="A10300" t="n">
        <v>191</v>
      </c>
      <c r="B10300" t="n">
        <v>2018</v>
      </c>
      <c r="C10300" t="n">
        <v>2991</v>
      </c>
      <c r="D10300" t="inlineStr">
        <is>
          <t>Würden Sie eine Verlängerung der geplanten Umfahrungsstrasse bis hinter Glarus befürworten?</t>
        </is>
      </c>
      <c r="E10300" t="inlineStr">
        <is>
          <t>Standard-4</t>
        </is>
      </c>
      <c r="F10300" t="n">
        <v>14</v>
      </c>
      <c r="G10300" t="inlineStr">
        <is>
          <t>Verkehr</t>
        </is>
      </c>
      <c r="H10300" t="inlineStr">
        <is>
          <t>Q05551</t>
        </is>
      </c>
      <c r="I10300" t="inlineStr">
        <is>
          <t>de</t>
        </is>
      </c>
      <c r="J10300" t="b">
        <v>1</v>
      </c>
      <c r="K10300" t="inlineStr">
        <is>
          <t>be8353c818807f117b83c3bb12672102</t>
        </is>
      </c>
      <c r="L10300" t="inlineStr">
        <is>
          <t>be8353c818807f117b83c3bb12672102</t>
        </is>
      </c>
      <c r="M10300" t="n">
        <v>1090</v>
      </c>
      <c r="N10300" t="n">
        <v>1090</v>
      </c>
    </row>
    <row r="10301">
      <c r="A10301" t="n">
        <v>191</v>
      </c>
      <c r="B10301" t="n">
        <v>2018</v>
      </c>
      <c r="C10301" t="n">
        <v>2991</v>
      </c>
      <c r="D10301" t="inlineStr">
        <is>
          <t>Würden Sie eine Verlängerung der geplanten Umfahrungsstrasse bis hinter Glarus befürworten?</t>
        </is>
      </c>
      <c r="E10301" t="inlineStr">
        <is>
          <t>Standard-4</t>
        </is>
      </c>
      <c r="F10301" t="n">
        <v>14</v>
      </c>
      <c r="G10301" t="inlineStr">
        <is>
          <t>Verkehr</t>
        </is>
      </c>
      <c r="H10301" t="inlineStr">
        <is>
          <t>Q07065</t>
        </is>
      </c>
      <c r="I10301" t="inlineStr">
        <is>
          <t>de</t>
        </is>
      </c>
      <c r="J10301" t="b">
        <v>1</v>
      </c>
      <c r="K10301" t="inlineStr">
        <is>
          <t>be8353c818807f117b83c3bb12672102</t>
        </is>
      </c>
      <c r="L10301" t="inlineStr">
        <is>
          <t>be8353c818807f117b83c3bb12672102</t>
        </is>
      </c>
      <c r="M10301" t="n">
        <v>1090</v>
      </c>
      <c r="N10301" t="n">
        <v>1090</v>
      </c>
    </row>
    <row r="10303">
      <c r="A10303" s="1">
        <f>== Cluster 1089 – 2 Fragen – alle Fragen identisch ===</f>
        <v/>
      </c>
      <c r="B10303" s="1" t="n"/>
      <c r="C10303" s="1" t="n"/>
      <c r="D10303" s="1" t="n"/>
      <c r="E10303" s="1" t="n"/>
      <c r="F10303" s="1" t="n"/>
      <c r="G10303" s="1" t="n"/>
      <c r="H10303" s="1" t="n"/>
      <c r="I10303" s="1" t="n"/>
      <c r="J10303" s="1" t="n"/>
      <c r="K10303" s="1" t="n"/>
      <c r="L10303" s="1" t="n"/>
      <c r="M10303" s="1" t="n"/>
      <c r="N10303" s="1" t="n"/>
    </row>
    <row r="10304">
      <c r="A10304" t="inlineStr">
        <is>
          <t>ID_Wahl</t>
        </is>
      </c>
      <c r="B10304" t="inlineStr">
        <is>
          <t>Datum</t>
        </is>
      </c>
      <c r="C10304" t="inlineStr">
        <is>
          <t>Frage_ID</t>
        </is>
      </c>
      <c r="D10304" t="inlineStr">
        <is>
          <t>Frage_Text</t>
        </is>
      </c>
      <c r="E10304" t="inlineStr">
        <is>
          <t>Frage_Typ</t>
        </is>
      </c>
      <c r="F10304" t="inlineStr">
        <is>
          <t>Bereich_ID</t>
        </is>
      </c>
      <c r="G10304" t="inlineStr">
        <is>
          <t>Bereich</t>
        </is>
      </c>
      <c r="H10304" t="inlineStr">
        <is>
          <t>ID_gesamt</t>
        </is>
      </c>
      <c r="I10304" t="inlineStr">
        <is>
          <t>Sprache</t>
        </is>
      </c>
      <c r="J10304" t="inlineStr">
        <is>
          <t>Duplikat</t>
        </is>
      </c>
      <c r="K10304" t="inlineStr">
        <is>
          <t>Frage_Hash</t>
        </is>
      </c>
      <c r="L10304" t="inlineStr">
        <is>
          <t>Duplikat_Gruppe</t>
        </is>
      </c>
      <c r="M10304" t="inlineStr">
        <is>
          <t>Cluster_Duplikate</t>
        </is>
      </c>
      <c r="N10304" t="inlineStr">
        <is>
          <t>Cluster_Final</t>
        </is>
      </c>
    </row>
    <row r="10305">
      <c r="A10305" t="n">
        <v>191</v>
      </c>
      <c r="B10305" t="n">
        <v>2018</v>
      </c>
      <c r="C10305" t="n">
        <v>2995</v>
      </c>
      <c r="D10305" t="inlineStr">
        <is>
          <t>Soll der Kanton Glarus den Einsatz von Pestiziden in der Landwirtschaft stärker beschränken?</t>
        </is>
      </c>
      <c r="E10305" t="inlineStr">
        <is>
          <t>Standard-4</t>
        </is>
      </c>
      <c r="F10305" t="n">
        <v>13</v>
      </c>
      <c r="G10305" t="inlineStr">
        <is>
          <t>Umweltschutz &amp; Landwirtschaft</t>
        </is>
      </c>
      <c r="H10305" t="inlineStr">
        <is>
          <t>Q05549</t>
        </is>
      </c>
      <c r="I10305" t="inlineStr">
        <is>
          <t>de</t>
        </is>
      </c>
      <c r="J10305" t="b">
        <v>1</v>
      </c>
      <c r="K10305" t="inlineStr">
        <is>
          <t>de56f01d30d7cf7e51aeeab9fa8fe7bd</t>
        </is>
      </c>
      <c r="L10305" t="inlineStr">
        <is>
          <t>de56f01d30d7cf7e51aeeab9fa8fe7bd</t>
        </is>
      </c>
      <c r="M10305" t="n">
        <v>1089</v>
      </c>
      <c r="N10305" t="n">
        <v>1089</v>
      </c>
    </row>
    <row r="10306">
      <c r="A10306" t="n">
        <v>191</v>
      </c>
      <c r="B10306" t="n">
        <v>2018</v>
      </c>
      <c r="C10306" t="n">
        <v>2995</v>
      </c>
      <c r="D10306" t="inlineStr">
        <is>
          <t>Soll der Kanton Glarus den Einsatz von Pestiziden in der Landwirtschaft stärker beschränken?</t>
        </is>
      </c>
      <c r="E10306" t="inlineStr">
        <is>
          <t>Standard-4</t>
        </is>
      </c>
      <c r="F10306" t="n">
        <v>13</v>
      </c>
      <c r="G10306" t="inlineStr">
        <is>
          <t>Umweltschutz &amp; Landwirtschaft</t>
        </is>
      </c>
      <c r="H10306" t="inlineStr">
        <is>
          <t>Q07062</t>
        </is>
      </c>
      <c r="I10306" t="inlineStr">
        <is>
          <t>de</t>
        </is>
      </c>
      <c r="J10306" t="b">
        <v>1</v>
      </c>
      <c r="K10306" t="inlineStr">
        <is>
          <t>de56f01d30d7cf7e51aeeab9fa8fe7bd</t>
        </is>
      </c>
      <c r="L10306" t="inlineStr">
        <is>
          <t>de56f01d30d7cf7e51aeeab9fa8fe7bd</t>
        </is>
      </c>
      <c r="M10306" t="n">
        <v>1089</v>
      </c>
      <c r="N10306" t="n">
        <v>1089</v>
      </c>
    </row>
    <row r="10308">
      <c r="A10308" s="1">
        <f>== Cluster 1088 – 2 Fragen – alle Fragen identisch ===</f>
        <v/>
      </c>
      <c r="B10308" s="1" t="n"/>
      <c r="C10308" s="1" t="n"/>
      <c r="D10308" s="1" t="n"/>
      <c r="E10308" s="1" t="n"/>
      <c r="F10308" s="1" t="n"/>
      <c r="G10308" s="1" t="n"/>
      <c r="H10308" s="1" t="n"/>
      <c r="I10308" s="1" t="n"/>
      <c r="J10308" s="1" t="n"/>
      <c r="K10308" s="1" t="n"/>
      <c r="L10308" s="1" t="n"/>
      <c r="M10308" s="1" t="n"/>
      <c r="N10308" s="1" t="n"/>
    </row>
    <row r="10309">
      <c r="A10309" t="inlineStr">
        <is>
          <t>ID_Wahl</t>
        </is>
      </c>
      <c r="B10309" t="inlineStr">
        <is>
          <t>Datum</t>
        </is>
      </c>
      <c r="C10309" t="inlineStr">
        <is>
          <t>Frage_ID</t>
        </is>
      </c>
      <c r="D10309" t="inlineStr">
        <is>
          <t>Frage_Text</t>
        </is>
      </c>
      <c r="E10309" t="inlineStr">
        <is>
          <t>Frage_Typ</t>
        </is>
      </c>
      <c r="F10309" t="inlineStr">
        <is>
          <t>Bereich_ID</t>
        </is>
      </c>
      <c r="G10309" t="inlineStr">
        <is>
          <t>Bereich</t>
        </is>
      </c>
      <c r="H10309" t="inlineStr">
        <is>
          <t>ID_gesamt</t>
        </is>
      </c>
      <c r="I10309" t="inlineStr">
        <is>
          <t>Sprache</t>
        </is>
      </c>
      <c r="J10309" t="inlineStr">
        <is>
          <t>Duplikat</t>
        </is>
      </c>
      <c r="K10309" t="inlineStr">
        <is>
          <t>Frage_Hash</t>
        </is>
      </c>
      <c r="L10309" t="inlineStr">
        <is>
          <t>Duplikat_Gruppe</t>
        </is>
      </c>
      <c r="M10309" t="inlineStr">
        <is>
          <t>Cluster_Duplikate</t>
        </is>
      </c>
      <c r="N10309" t="inlineStr">
        <is>
          <t>Cluster_Final</t>
        </is>
      </c>
    </row>
    <row r="10310">
      <c r="A10310" t="n">
        <v>191</v>
      </c>
      <c r="B10310" t="n">
        <v>2018</v>
      </c>
      <c r="C10310" t="n">
        <v>2994</v>
      </c>
      <c r="D10310" t="inlineStr">
        <is>
          <t>Die Anzahl der geschützten historischen Gebäude im Kanton Glarus soll deutlich reduziert werden. Befürworten Sie dies?</t>
        </is>
      </c>
      <c r="E10310" t="inlineStr">
        <is>
          <t>Standard-4</t>
        </is>
      </c>
      <c r="F10310" t="n">
        <v>13</v>
      </c>
      <c r="G10310" t="inlineStr">
        <is>
          <t>Umweltschutz &amp; Landwirtschaft</t>
        </is>
      </c>
      <c r="H10310" t="inlineStr">
        <is>
          <t>Q05548</t>
        </is>
      </c>
      <c r="I10310" t="inlineStr">
        <is>
          <t>de</t>
        </is>
      </c>
      <c r="J10310" t="b">
        <v>1</v>
      </c>
      <c r="K10310" t="inlineStr">
        <is>
          <t>c672fb82f0c2c1752d885e0a80a4e971</t>
        </is>
      </c>
      <c r="L10310" t="inlineStr">
        <is>
          <t>c672fb82f0c2c1752d885e0a80a4e971</t>
        </is>
      </c>
      <c r="M10310" t="n">
        <v>1088</v>
      </c>
      <c r="N10310" t="n">
        <v>1088</v>
      </c>
    </row>
    <row r="10311">
      <c r="A10311" t="n">
        <v>191</v>
      </c>
      <c r="B10311" t="n">
        <v>2018</v>
      </c>
      <c r="C10311" t="n">
        <v>2994</v>
      </c>
      <c r="D10311" t="inlineStr">
        <is>
          <t>Die Anzahl der geschützten historischen Gebäude im Kanton Glarus soll deutlich reduziert werden. Befürworten Sie dies?</t>
        </is>
      </c>
      <c r="E10311" t="inlineStr">
        <is>
          <t>Standard-4</t>
        </is>
      </c>
      <c r="F10311" t="n">
        <v>13</v>
      </c>
      <c r="G10311" t="inlineStr">
        <is>
          <t>Umweltschutz &amp; Landwirtschaft</t>
        </is>
      </c>
      <c r="H10311" t="inlineStr">
        <is>
          <t>Q07061</t>
        </is>
      </c>
      <c r="I10311" t="inlineStr">
        <is>
          <t>de</t>
        </is>
      </c>
      <c r="J10311" t="b">
        <v>1</v>
      </c>
      <c r="K10311" t="inlineStr">
        <is>
          <t>c672fb82f0c2c1752d885e0a80a4e971</t>
        </is>
      </c>
      <c r="L10311" t="inlineStr">
        <is>
          <t>c672fb82f0c2c1752d885e0a80a4e971</t>
        </is>
      </c>
      <c r="M10311" t="n">
        <v>1088</v>
      </c>
      <c r="N10311" t="n">
        <v>1088</v>
      </c>
    </row>
    <row r="10313">
      <c r="A10313" s="1">
        <f>== Cluster 1087 – 2 Fragen – alle Fragen identisch ===</f>
        <v/>
      </c>
      <c r="B10313" s="1" t="n"/>
      <c r="C10313" s="1" t="n"/>
      <c r="D10313" s="1" t="n"/>
      <c r="E10313" s="1" t="n"/>
      <c r="F10313" s="1" t="n"/>
      <c r="G10313" s="1" t="n"/>
      <c r="H10313" s="1" t="n"/>
      <c r="I10313" s="1" t="n"/>
      <c r="J10313" s="1" t="n"/>
      <c r="K10313" s="1" t="n"/>
      <c r="L10313" s="1" t="n"/>
      <c r="M10313" s="1" t="n"/>
      <c r="N10313" s="1" t="n"/>
    </row>
    <row r="10314">
      <c r="A10314" t="inlineStr">
        <is>
          <t>ID_Wahl</t>
        </is>
      </c>
      <c r="B10314" t="inlineStr">
        <is>
          <t>Datum</t>
        </is>
      </c>
      <c r="C10314" t="inlineStr">
        <is>
          <t>Frage_ID</t>
        </is>
      </c>
      <c r="D10314" t="inlineStr">
        <is>
          <t>Frage_Text</t>
        </is>
      </c>
      <c r="E10314" t="inlineStr">
        <is>
          <t>Frage_Typ</t>
        </is>
      </c>
      <c r="F10314" t="inlineStr">
        <is>
          <t>Bereich_ID</t>
        </is>
      </c>
      <c r="G10314" t="inlineStr">
        <is>
          <t>Bereich</t>
        </is>
      </c>
      <c r="H10314" t="inlineStr">
        <is>
          <t>ID_gesamt</t>
        </is>
      </c>
      <c r="I10314" t="inlineStr">
        <is>
          <t>Sprache</t>
        </is>
      </c>
      <c r="J10314" t="inlineStr">
        <is>
          <t>Duplikat</t>
        </is>
      </c>
      <c r="K10314" t="inlineStr">
        <is>
          <t>Frage_Hash</t>
        </is>
      </c>
      <c r="L10314" t="inlineStr">
        <is>
          <t>Duplikat_Gruppe</t>
        </is>
      </c>
      <c r="M10314" t="inlineStr">
        <is>
          <t>Cluster_Duplikate</t>
        </is>
      </c>
      <c r="N10314" t="inlineStr">
        <is>
          <t>Cluster_Final</t>
        </is>
      </c>
    </row>
    <row r="10315">
      <c r="A10315" t="n">
        <v>191</v>
      </c>
      <c r="B10315" t="n">
        <v>2018</v>
      </c>
      <c r="C10315" t="n">
        <v>2981</v>
      </c>
      <c r="D10315" t="inlineStr">
        <is>
          <t>Eine eidgenössische Volksinitiative fordert, dass für importierte Nahrungsmittel umwelt- und tierfreundliche Standards sowie faire Arbeitsbedingungen eingehalten werden müssen. Befürworten Sie dies?</t>
        </is>
      </c>
      <c r="E10315" t="inlineStr">
        <is>
          <t>Standard-4</t>
        </is>
      </c>
      <c r="F10315" t="n">
        <v>13</v>
      </c>
      <c r="G10315" t="inlineStr">
        <is>
          <t>Umweltschutz &amp; Landwirtschaft</t>
        </is>
      </c>
      <c r="H10315" t="inlineStr">
        <is>
          <t>Q05547</t>
        </is>
      </c>
      <c r="I10315" t="inlineStr">
        <is>
          <t>de</t>
        </is>
      </c>
      <c r="J10315" t="b">
        <v>1</v>
      </c>
      <c r="K10315" t="inlineStr">
        <is>
          <t>0e7639e1649d5ee186d1ad6b37e9a372</t>
        </is>
      </c>
      <c r="L10315" t="inlineStr">
        <is>
          <t>0e7639e1649d5ee186d1ad6b37e9a372</t>
        </is>
      </c>
      <c r="M10315" t="n">
        <v>1087</v>
      </c>
      <c r="N10315" t="n">
        <v>1087</v>
      </c>
    </row>
    <row r="10316">
      <c r="A10316" t="n">
        <v>191</v>
      </c>
      <c r="B10316" t="n">
        <v>2018</v>
      </c>
      <c r="C10316" t="n">
        <v>2981</v>
      </c>
      <c r="D10316" t="inlineStr">
        <is>
          <t>Eine eidgenössische Volksinitiative fordert, dass für importierte Nahrungsmittel umwelt- und tierfreundliche Standards sowie faire Arbeitsbedingungen eingehalten werden müssen. Befürworten Sie dies?</t>
        </is>
      </c>
      <c r="E10316" t="inlineStr">
        <is>
          <t>Standard-4</t>
        </is>
      </c>
      <c r="F10316" t="n">
        <v>13</v>
      </c>
      <c r="G10316" t="inlineStr">
        <is>
          <t>Umweltschutz &amp; Landwirtschaft</t>
        </is>
      </c>
      <c r="H10316" t="inlineStr">
        <is>
          <t>Q07060</t>
        </is>
      </c>
      <c r="I10316" t="inlineStr">
        <is>
          <t>de</t>
        </is>
      </c>
      <c r="J10316" t="b">
        <v>1</v>
      </c>
      <c r="K10316" t="inlineStr">
        <is>
          <t>0e7639e1649d5ee186d1ad6b37e9a372</t>
        </is>
      </c>
      <c r="L10316" t="inlineStr">
        <is>
          <t>0e7639e1649d5ee186d1ad6b37e9a372</t>
        </is>
      </c>
      <c r="M10316" t="n">
        <v>1087</v>
      </c>
      <c r="N10316" t="n">
        <v>1087</v>
      </c>
    </row>
    <row r="10318">
      <c r="A10318" s="1">
        <f>== Cluster 1086 – 2 Fragen – alle Fragen identisch ===</f>
        <v/>
      </c>
      <c r="B10318" s="1" t="n"/>
      <c r="C10318" s="1" t="n"/>
      <c r="D10318" s="1" t="n"/>
      <c r="E10318" s="1" t="n"/>
      <c r="F10318" s="1" t="n"/>
      <c r="G10318" s="1" t="n"/>
      <c r="H10318" s="1" t="n"/>
      <c r="I10318" s="1" t="n"/>
      <c r="J10318" s="1" t="n"/>
      <c r="K10318" s="1" t="n"/>
      <c r="L10318" s="1" t="n"/>
      <c r="M10318" s="1" t="n"/>
      <c r="N10318" s="1" t="n"/>
    </row>
    <row r="10319">
      <c r="A10319" t="inlineStr">
        <is>
          <t>ID_Wahl</t>
        </is>
      </c>
      <c r="B10319" t="inlineStr">
        <is>
          <t>Datum</t>
        </is>
      </c>
      <c r="C10319" t="inlineStr">
        <is>
          <t>Frage_ID</t>
        </is>
      </c>
      <c r="D10319" t="inlineStr">
        <is>
          <t>Frage_Text</t>
        </is>
      </c>
      <c r="E10319" t="inlineStr">
        <is>
          <t>Frage_Typ</t>
        </is>
      </c>
      <c r="F10319" t="inlineStr">
        <is>
          <t>Bereich_ID</t>
        </is>
      </c>
      <c r="G10319" t="inlineStr">
        <is>
          <t>Bereich</t>
        </is>
      </c>
      <c r="H10319" t="inlineStr">
        <is>
          <t>ID_gesamt</t>
        </is>
      </c>
      <c r="I10319" t="inlineStr">
        <is>
          <t>Sprache</t>
        </is>
      </c>
      <c r="J10319" t="inlineStr">
        <is>
          <t>Duplikat</t>
        </is>
      </c>
      <c r="K10319" t="inlineStr">
        <is>
          <t>Frage_Hash</t>
        </is>
      </c>
      <c r="L10319" t="inlineStr">
        <is>
          <t>Duplikat_Gruppe</t>
        </is>
      </c>
      <c r="M10319" t="inlineStr">
        <is>
          <t>Cluster_Duplikate</t>
        </is>
      </c>
      <c r="N10319" t="inlineStr">
        <is>
          <t>Cluster_Final</t>
        </is>
      </c>
    </row>
    <row r="10320">
      <c r="A10320" t="n">
        <v>191</v>
      </c>
      <c r="B10320" t="n">
        <v>2018</v>
      </c>
      <c r="C10320" t="n">
        <v>2989</v>
      </c>
      <c r="D10320" t="inlineStr">
        <is>
          <t>Soll der Kanton Glarus die Produktion und die Nutzung von erneuerbaren Energien (z.B. Geothermie, Solarenergie) finanziell stärker fördern?</t>
        </is>
      </c>
      <c r="E10320" t="inlineStr">
        <is>
          <t>Standard-4</t>
        </is>
      </c>
      <c r="F10320" t="n">
        <v>13</v>
      </c>
      <c r="G10320" t="inlineStr">
        <is>
          <t>Umweltschutz &amp; Landwirtschaft</t>
        </is>
      </c>
      <c r="H10320" t="inlineStr">
        <is>
          <t>Q05546</t>
        </is>
      </c>
      <c r="I10320" t="inlineStr">
        <is>
          <t>de</t>
        </is>
      </c>
      <c r="J10320" t="b">
        <v>1</v>
      </c>
      <c r="K10320" t="inlineStr">
        <is>
          <t>389df2e556918a12d0072ef4cb294e7e</t>
        </is>
      </c>
      <c r="L10320" t="inlineStr">
        <is>
          <t>389df2e556918a12d0072ef4cb294e7e</t>
        </is>
      </c>
      <c r="M10320" t="n">
        <v>1086</v>
      </c>
      <c r="N10320" t="n">
        <v>1086</v>
      </c>
    </row>
    <row r="10321">
      <c r="A10321" t="n">
        <v>191</v>
      </c>
      <c r="B10321" t="n">
        <v>2018</v>
      </c>
      <c r="C10321" t="n">
        <v>2989</v>
      </c>
      <c r="D10321" t="inlineStr">
        <is>
          <t>Soll der Kanton Glarus die Produktion und die Nutzung von erneuerbaren Energien (z.B. Geothermie, Solarenergie) finanziell stärker fördern?</t>
        </is>
      </c>
      <c r="E10321" t="inlineStr">
        <is>
          <t>Standard-4</t>
        </is>
      </c>
      <c r="F10321" t="n">
        <v>13</v>
      </c>
      <c r="G10321" t="inlineStr">
        <is>
          <t>Umweltschutz &amp; Landwirtschaft</t>
        </is>
      </c>
      <c r="H10321" t="inlineStr">
        <is>
          <t>Q07059</t>
        </is>
      </c>
      <c r="I10321" t="inlineStr">
        <is>
          <t>de</t>
        </is>
      </c>
      <c r="J10321" t="b">
        <v>1</v>
      </c>
      <c r="K10321" t="inlineStr">
        <is>
          <t>389df2e556918a12d0072ef4cb294e7e</t>
        </is>
      </c>
      <c r="L10321" t="inlineStr">
        <is>
          <t>389df2e556918a12d0072ef4cb294e7e</t>
        </is>
      </c>
      <c r="M10321" t="n">
        <v>1086</v>
      </c>
      <c r="N10321" t="n">
        <v>1086</v>
      </c>
    </row>
    <row r="10323">
      <c r="A10323" s="1">
        <f>== Cluster 1085 – 2 Fragen – alle Fragen identisch ===</f>
        <v/>
      </c>
      <c r="B10323" s="1" t="n"/>
      <c r="C10323" s="1" t="n"/>
      <c r="D10323" s="1" t="n"/>
      <c r="E10323" s="1" t="n"/>
      <c r="F10323" s="1" t="n"/>
      <c r="G10323" s="1" t="n"/>
      <c r="H10323" s="1" t="n"/>
      <c r="I10323" s="1" t="n"/>
      <c r="J10323" s="1" t="n"/>
      <c r="K10323" s="1" t="n"/>
      <c r="L10323" s="1" t="n"/>
      <c r="M10323" s="1" t="n"/>
      <c r="N10323" s="1" t="n"/>
    </row>
    <row r="10324">
      <c r="A10324" t="inlineStr">
        <is>
          <t>ID_Wahl</t>
        </is>
      </c>
      <c r="B10324" t="inlineStr">
        <is>
          <t>Datum</t>
        </is>
      </c>
      <c r="C10324" t="inlineStr">
        <is>
          <t>Frage_ID</t>
        </is>
      </c>
      <c r="D10324" t="inlineStr">
        <is>
          <t>Frage_Text</t>
        </is>
      </c>
      <c r="E10324" t="inlineStr">
        <is>
          <t>Frage_Typ</t>
        </is>
      </c>
      <c r="F10324" t="inlineStr">
        <is>
          <t>Bereich_ID</t>
        </is>
      </c>
      <c r="G10324" t="inlineStr">
        <is>
          <t>Bereich</t>
        </is>
      </c>
      <c r="H10324" t="inlineStr">
        <is>
          <t>ID_gesamt</t>
        </is>
      </c>
      <c r="I10324" t="inlineStr">
        <is>
          <t>Sprache</t>
        </is>
      </c>
      <c r="J10324" t="inlineStr">
        <is>
          <t>Duplikat</t>
        </is>
      </c>
      <c r="K10324" t="inlineStr">
        <is>
          <t>Frage_Hash</t>
        </is>
      </c>
      <c r="L10324" t="inlineStr">
        <is>
          <t>Duplikat_Gruppe</t>
        </is>
      </c>
      <c r="M10324" t="inlineStr">
        <is>
          <t>Cluster_Duplikate</t>
        </is>
      </c>
      <c r="N10324" t="inlineStr">
        <is>
          <t>Cluster_Final</t>
        </is>
      </c>
    </row>
    <row r="10325">
      <c r="A10325" t="n">
        <v>191</v>
      </c>
      <c r="B10325" t="n">
        <v>2018</v>
      </c>
      <c r="C10325" t="n">
        <v>2988</v>
      </c>
      <c r="D10325" t="inlineStr">
        <is>
          <t>Soll sich der Kanton Glarus stärker für die Vision einer 2000-Watt-Gesellschaft einsetzen und dazu verbindliche Massnahmen (z.B. Gebäudevorschriften oder Lenkungsabgaben) ergreifen?</t>
        </is>
      </c>
      <c r="E10325" t="inlineStr">
        <is>
          <t>Standard-4</t>
        </is>
      </c>
      <c r="F10325" t="n">
        <v>13</v>
      </c>
      <c r="G10325" t="inlineStr">
        <is>
          <t>Umweltschutz &amp; Landwirtschaft</t>
        </is>
      </c>
      <c r="H10325" t="inlineStr">
        <is>
          <t>Q05544</t>
        </is>
      </c>
      <c r="I10325" t="inlineStr">
        <is>
          <t>de</t>
        </is>
      </c>
      <c r="J10325" t="b">
        <v>1</v>
      </c>
      <c r="K10325" t="inlineStr">
        <is>
          <t>66803ce83ba9952a62356642db32bf9e</t>
        </is>
      </c>
      <c r="L10325" t="inlineStr">
        <is>
          <t>66803ce83ba9952a62356642db32bf9e</t>
        </is>
      </c>
      <c r="M10325" t="n">
        <v>1085</v>
      </c>
      <c r="N10325" t="n">
        <v>1085</v>
      </c>
    </row>
    <row r="10326">
      <c r="A10326" t="n">
        <v>191</v>
      </c>
      <c r="B10326" t="n">
        <v>2018</v>
      </c>
      <c r="C10326" t="n">
        <v>2988</v>
      </c>
      <c r="D10326" t="inlineStr">
        <is>
          <t>Soll sich der Kanton Glarus stärker für die Vision einer 2000-Watt-Gesellschaft einsetzen und dazu verbindliche Massnahmen (z.B. Gebäudevorschriften oder Lenkungsabgaben) ergreifen?</t>
        </is>
      </c>
      <c r="E10326" t="inlineStr">
        <is>
          <t>Standard-4</t>
        </is>
      </c>
      <c r="F10326" t="n">
        <v>13</v>
      </c>
      <c r="G10326" t="inlineStr">
        <is>
          <t>Umweltschutz &amp; Landwirtschaft</t>
        </is>
      </c>
      <c r="H10326" t="inlineStr">
        <is>
          <t>Q07058</t>
        </is>
      </c>
      <c r="I10326" t="inlineStr">
        <is>
          <t>de</t>
        </is>
      </c>
      <c r="J10326" t="b">
        <v>1</v>
      </c>
      <c r="K10326" t="inlineStr">
        <is>
          <t>66803ce83ba9952a62356642db32bf9e</t>
        </is>
      </c>
      <c r="L10326" t="inlineStr">
        <is>
          <t>66803ce83ba9952a62356642db32bf9e</t>
        </is>
      </c>
      <c r="M10326" t="n">
        <v>1085</v>
      </c>
      <c r="N10326" t="n">
        <v>1085</v>
      </c>
    </row>
    <row r="10328">
      <c r="A10328" s="1">
        <f>== Cluster 1084 – 2 Fragen – alle Fragen identisch ===</f>
        <v/>
      </c>
      <c r="B10328" s="1" t="n"/>
      <c r="C10328" s="1" t="n"/>
      <c r="D10328" s="1" t="n"/>
      <c r="E10328" s="1" t="n"/>
      <c r="F10328" s="1" t="n"/>
      <c r="G10328" s="1" t="n"/>
      <c r="H10328" s="1" t="n"/>
      <c r="I10328" s="1" t="n"/>
      <c r="J10328" s="1" t="n"/>
      <c r="K10328" s="1" t="n"/>
      <c r="L10328" s="1" t="n"/>
      <c r="M10328" s="1" t="n"/>
      <c r="N10328" s="1" t="n"/>
    </row>
    <row r="10329">
      <c r="A10329" t="inlineStr">
        <is>
          <t>ID_Wahl</t>
        </is>
      </c>
      <c r="B10329" t="inlineStr">
        <is>
          <t>Datum</t>
        </is>
      </c>
      <c r="C10329" t="inlineStr">
        <is>
          <t>Frage_ID</t>
        </is>
      </c>
      <c r="D10329" t="inlineStr">
        <is>
          <t>Frage_Text</t>
        </is>
      </c>
      <c r="E10329" t="inlineStr">
        <is>
          <t>Frage_Typ</t>
        </is>
      </c>
      <c r="F10329" t="inlineStr">
        <is>
          <t>Bereich_ID</t>
        </is>
      </c>
      <c r="G10329" t="inlineStr">
        <is>
          <t>Bereich</t>
        </is>
      </c>
      <c r="H10329" t="inlineStr">
        <is>
          <t>ID_gesamt</t>
        </is>
      </c>
      <c r="I10329" t="inlineStr">
        <is>
          <t>Sprache</t>
        </is>
      </c>
      <c r="J10329" t="inlineStr">
        <is>
          <t>Duplikat</t>
        </is>
      </c>
      <c r="K10329" t="inlineStr">
        <is>
          <t>Frage_Hash</t>
        </is>
      </c>
      <c r="L10329" t="inlineStr">
        <is>
          <t>Duplikat_Gruppe</t>
        </is>
      </c>
      <c r="M10329" t="inlineStr">
        <is>
          <t>Cluster_Duplikate</t>
        </is>
      </c>
      <c r="N10329" t="inlineStr">
        <is>
          <t>Cluster_Final</t>
        </is>
      </c>
    </row>
    <row r="10330">
      <c r="A10330" t="n">
        <v>191</v>
      </c>
      <c r="B10330" t="n">
        <v>2018</v>
      </c>
      <c r="C10330" t="n">
        <v>2970</v>
      </c>
      <c r="D10330" t="inlineStr">
        <is>
          <t>Soll bei missbräuchlichen Bezug von Leistungen des Sozialstaats die empfangende Person - auch ohne richterlichen Beschluss - überwacht werden dürfen?</t>
        </is>
      </c>
      <c r="E10330" t="inlineStr">
        <is>
          <t>Standard-4</t>
        </is>
      </c>
      <c r="F10330" t="n">
        <v>12</v>
      </c>
      <c r="G10330" t="inlineStr">
        <is>
          <t>Sozialstaat &amp; Familie</t>
        </is>
      </c>
      <c r="H10330" t="inlineStr">
        <is>
          <t>Q05542</t>
        </is>
      </c>
      <c r="I10330" t="inlineStr">
        <is>
          <t>de</t>
        </is>
      </c>
      <c r="J10330" t="b">
        <v>1</v>
      </c>
      <c r="K10330" t="inlineStr">
        <is>
          <t>a9a5501c324fb2da738c6cc4c4bffa64</t>
        </is>
      </c>
      <c r="L10330" t="inlineStr">
        <is>
          <t>a9a5501c324fb2da738c6cc4c4bffa64</t>
        </is>
      </c>
      <c r="M10330" t="n">
        <v>1084</v>
      </c>
      <c r="N10330" t="n">
        <v>1084</v>
      </c>
    </row>
    <row r="10331">
      <c r="A10331" t="n">
        <v>191</v>
      </c>
      <c r="B10331" t="n">
        <v>2018</v>
      </c>
      <c r="C10331" t="n">
        <v>2970</v>
      </c>
      <c r="D10331" t="inlineStr">
        <is>
          <t>Soll bei missbräuchlichen Bezug von Leistungen des Sozialstaats die empfangende Person - auch ohne richterlichen Beschluss - überwacht werden dürfen?</t>
        </is>
      </c>
      <c r="E10331" t="inlineStr">
        <is>
          <t>Standard-4</t>
        </is>
      </c>
      <c r="F10331" t="n">
        <v>12</v>
      </c>
      <c r="G10331" t="inlineStr">
        <is>
          <t>Sozialstaat &amp; Familie</t>
        </is>
      </c>
      <c r="H10331" t="inlineStr">
        <is>
          <t>Q07056</t>
        </is>
      </c>
      <c r="I10331" t="inlineStr">
        <is>
          <t>de</t>
        </is>
      </c>
      <c r="J10331" t="b">
        <v>1</v>
      </c>
      <c r="K10331" t="inlineStr">
        <is>
          <t>a9a5501c324fb2da738c6cc4c4bffa64</t>
        </is>
      </c>
      <c r="L10331" t="inlineStr">
        <is>
          <t>a9a5501c324fb2da738c6cc4c4bffa64</t>
        </is>
      </c>
      <c r="M10331" t="n">
        <v>1084</v>
      </c>
      <c r="N10331" t="n">
        <v>1084</v>
      </c>
    </row>
    <row r="10333">
      <c r="A10333" s="1">
        <f>== Cluster 1083 – 2 Fragen – alle Fragen identisch ===</f>
        <v/>
      </c>
      <c r="B10333" s="1" t="n"/>
      <c r="C10333" s="1" t="n"/>
      <c r="D10333" s="1" t="n"/>
      <c r="E10333" s="1" t="n"/>
      <c r="F10333" s="1" t="n"/>
      <c r="G10333" s="1" t="n"/>
      <c r="H10333" s="1" t="n"/>
      <c r="I10333" s="1" t="n"/>
      <c r="J10333" s="1" t="n"/>
      <c r="K10333" s="1" t="n"/>
      <c r="L10333" s="1" t="n"/>
      <c r="M10333" s="1" t="n"/>
      <c r="N10333" s="1" t="n"/>
    </row>
    <row r="10334">
      <c r="A10334" t="inlineStr">
        <is>
          <t>ID_Wahl</t>
        </is>
      </c>
      <c r="B10334" t="inlineStr">
        <is>
          <t>Datum</t>
        </is>
      </c>
      <c r="C10334" t="inlineStr">
        <is>
          <t>Frage_ID</t>
        </is>
      </c>
      <c r="D10334" t="inlineStr">
        <is>
          <t>Frage_Text</t>
        </is>
      </c>
      <c r="E10334" t="inlineStr">
        <is>
          <t>Frage_Typ</t>
        </is>
      </c>
      <c r="F10334" t="inlineStr">
        <is>
          <t>Bereich_ID</t>
        </is>
      </c>
      <c r="G10334" t="inlineStr">
        <is>
          <t>Bereich</t>
        </is>
      </c>
      <c r="H10334" t="inlineStr">
        <is>
          <t>ID_gesamt</t>
        </is>
      </c>
      <c r="I10334" t="inlineStr">
        <is>
          <t>Sprache</t>
        </is>
      </c>
      <c r="J10334" t="inlineStr">
        <is>
          <t>Duplikat</t>
        </is>
      </c>
      <c r="K10334" t="inlineStr">
        <is>
          <t>Frage_Hash</t>
        </is>
      </c>
      <c r="L10334" t="inlineStr">
        <is>
          <t>Duplikat_Gruppe</t>
        </is>
      </c>
      <c r="M10334" t="inlineStr">
        <is>
          <t>Cluster_Duplikate</t>
        </is>
      </c>
      <c r="N10334" t="inlineStr">
        <is>
          <t>Cluster_Final</t>
        </is>
      </c>
    </row>
    <row r="10335">
      <c r="A10335" t="n">
        <v>191</v>
      </c>
      <c r="B10335" t="n">
        <v>2018</v>
      </c>
      <c r="C10335" t="n">
        <v>2943</v>
      </c>
      <c r="D10335" t="inlineStr">
        <is>
          <t>Würden Sie die Einführung von Ergänzungsleistungen für Familien mit tiefen Einkommen im Kanton Glarus befürworten?</t>
        </is>
      </c>
      <c r="E10335" t="inlineStr">
        <is>
          <t>Standard-4</t>
        </is>
      </c>
      <c r="F10335" t="n">
        <v>12</v>
      </c>
      <c r="G10335" t="inlineStr">
        <is>
          <t>Sozialstaat &amp; Familie</t>
        </is>
      </c>
      <c r="H10335" t="inlineStr">
        <is>
          <t>Q05541</t>
        </is>
      </c>
      <c r="I10335" t="inlineStr">
        <is>
          <t>de</t>
        </is>
      </c>
      <c r="J10335" t="b">
        <v>1</v>
      </c>
      <c r="K10335" t="inlineStr">
        <is>
          <t>73bf264878db3db58b9f318314a99088</t>
        </is>
      </c>
      <c r="L10335" t="inlineStr">
        <is>
          <t>73bf264878db3db58b9f318314a99088</t>
        </is>
      </c>
      <c r="M10335" t="n">
        <v>1083</v>
      </c>
      <c r="N10335" t="n">
        <v>1083</v>
      </c>
    </row>
    <row r="10336">
      <c r="A10336" t="n">
        <v>191</v>
      </c>
      <c r="B10336" t="n">
        <v>2018</v>
      </c>
      <c r="C10336" t="n">
        <v>2943</v>
      </c>
      <c r="D10336" t="inlineStr">
        <is>
          <t>Würden Sie die Einführung von Ergänzungsleistungen für Familien mit tiefen Einkommen im Kanton Glarus befürworten?</t>
        </is>
      </c>
      <c r="E10336" t="inlineStr">
        <is>
          <t>Standard-4</t>
        </is>
      </c>
      <c r="F10336" t="n">
        <v>12</v>
      </c>
      <c r="G10336" t="inlineStr">
        <is>
          <t>Sozialstaat &amp; Familie</t>
        </is>
      </c>
      <c r="H10336" t="inlineStr">
        <is>
          <t>Q07055</t>
        </is>
      </c>
      <c r="I10336" t="inlineStr">
        <is>
          <t>de</t>
        </is>
      </c>
      <c r="J10336" t="b">
        <v>1</v>
      </c>
      <c r="K10336" t="inlineStr">
        <is>
          <t>73bf264878db3db58b9f318314a99088</t>
        </is>
      </c>
      <c r="L10336" t="inlineStr">
        <is>
          <t>73bf264878db3db58b9f318314a99088</t>
        </is>
      </c>
      <c r="M10336" t="n">
        <v>1083</v>
      </c>
      <c r="N10336" t="n">
        <v>1083</v>
      </c>
    </row>
    <row r="10338">
      <c r="A10338" s="1">
        <f>== Cluster 1082 – 2 Fragen – alle Fragen identisch ===</f>
        <v/>
      </c>
      <c r="B10338" s="1" t="n"/>
      <c r="C10338" s="1" t="n"/>
      <c r="D10338" s="1" t="n"/>
      <c r="E10338" s="1" t="n"/>
      <c r="F10338" s="1" t="n"/>
      <c r="G10338" s="1" t="n"/>
      <c r="H10338" s="1" t="n"/>
      <c r="I10338" s="1" t="n"/>
      <c r="J10338" s="1" t="n"/>
      <c r="K10338" s="1" t="n"/>
      <c r="L10338" s="1" t="n"/>
      <c r="M10338" s="1" t="n"/>
      <c r="N10338" s="1" t="n"/>
    </row>
    <row r="10339">
      <c r="A10339" t="inlineStr">
        <is>
          <t>ID_Wahl</t>
        </is>
      </c>
      <c r="B10339" t="inlineStr">
        <is>
          <t>Datum</t>
        </is>
      </c>
      <c r="C10339" t="inlineStr">
        <is>
          <t>Frage_ID</t>
        </is>
      </c>
      <c r="D10339" t="inlineStr">
        <is>
          <t>Frage_Text</t>
        </is>
      </c>
      <c r="E10339" t="inlineStr">
        <is>
          <t>Frage_Typ</t>
        </is>
      </c>
      <c r="F10339" t="inlineStr">
        <is>
          <t>Bereich_ID</t>
        </is>
      </c>
      <c r="G10339" t="inlineStr">
        <is>
          <t>Bereich</t>
        </is>
      </c>
      <c r="H10339" t="inlineStr">
        <is>
          <t>ID_gesamt</t>
        </is>
      </c>
      <c r="I10339" t="inlineStr">
        <is>
          <t>Sprache</t>
        </is>
      </c>
      <c r="J10339" t="inlineStr">
        <is>
          <t>Duplikat</t>
        </is>
      </c>
      <c r="K10339" t="inlineStr">
        <is>
          <t>Frage_Hash</t>
        </is>
      </c>
      <c r="L10339" t="inlineStr">
        <is>
          <t>Duplikat_Gruppe</t>
        </is>
      </c>
      <c r="M10339" t="inlineStr">
        <is>
          <t>Cluster_Duplikate</t>
        </is>
      </c>
      <c r="N10339" t="inlineStr">
        <is>
          <t>Cluster_Final</t>
        </is>
      </c>
    </row>
    <row r="10340">
      <c r="A10340" t="n">
        <v>191</v>
      </c>
      <c r="B10340" t="n">
        <v>2018</v>
      </c>
      <c r="C10340" t="n">
        <v>2985</v>
      </c>
      <c r="D10340" t="inlineStr">
        <is>
          <t>Soll sich der Kanton Glarus stärker für den Erhalt des Service-Public-Angebots (z.B. Poststellen, ÖV-Verbindungen) in den ländlichen Gemeinden einsetzen?</t>
        </is>
      </c>
      <c r="E10340" t="inlineStr">
        <is>
          <t>Standard-4</t>
        </is>
      </c>
      <c r="F10340" t="n">
        <v>12</v>
      </c>
      <c r="G10340" t="inlineStr">
        <is>
          <t>Sozialstaat &amp; Familie</t>
        </is>
      </c>
      <c r="H10340" t="inlineStr">
        <is>
          <t>Q05540</t>
        </is>
      </c>
      <c r="I10340" t="inlineStr">
        <is>
          <t>de</t>
        </is>
      </c>
      <c r="J10340" t="b">
        <v>1</v>
      </c>
      <c r="K10340" t="inlineStr">
        <is>
          <t>7750fb5a4912766ea3e9fdeb410efcb1</t>
        </is>
      </c>
      <c r="L10340" t="inlineStr">
        <is>
          <t>7750fb5a4912766ea3e9fdeb410efcb1</t>
        </is>
      </c>
      <c r="M10340" t="n">
        <v>1082</v>
      </c>
      <c r="N10340" t="n">
        <v>1082</v>
      </c>
    </row>
    <row r="10341">
      <c r="A10341" t="n">
        <v>191</v>
      </c>
      <c r="B10341" t="n">
        <v>2018</v>
      </c>
      <c r="C10341" t="n">
        <v>2985</v>
      </c>
      <c r="D10341" t="inlineStr">
        <is>
          <t>Soll sich der Kanton Glarus stärker für den Erhalt des Service-Public-Angebots (z.B. Poststellen, ÖV-Verbindungen) in den ländlichen Gemeinden einsetzen?</t>
        </is>
      </c>
      <c r="E10341" t="inlineStr">
        <is>
          <t>Standard-4</t>
        </is>
      </c>
      <c r="F10341" t="n">
        <v>12</v>
      </c>
      <c r="G10341" t="inlineStr">
        <is>
          <t>Sozialstaat &amp; Familie</t>
        </is>
      </c>
      <c r="H10341" t="inlineStr">
        <is>
          <t>Q07054</t>
        </is>
      </c>
      <c r="I10341" t="inlineStr">
        <is>
          <t>de</t>
        </is>
      </c>
      <c r="J10341" t="b">
        <v>1</v>
      </c>
      <c r="K10341" t="inlineStr">
        <is>
          <t>7750fb5a4912766ea3e9fdeb410efcb1</t>
        </is>
      </c>
      <c r="L10341" t="inlineStr">
        <is>
          <t>7750fb5a4912766ea3e9fdeb410efcb1</t>
        </is>
      </c>
      <c r="M10341" t="n">
        <v>1082</v>
      </c>
      <c r="N10341" t="n">
        <v>1082</v>
      </c>
    </row>
    <row r="10343">
      <c r="A10343" s="1">
        <f>== Cluster 1081 – 2 Fragen – alle Fragen identisch ===</f>
        <v/>
      </c>
      <c r="B10343" s="1" t="n"/>
      <c r="C10343" s="1" t="n"/>
      <c r="D10343" s="1" t="n"/>
      <c r="E10343" s="1" t="n"/>
      <c r="F10343" s="1" t="n"/>
      <c r="G10343" s="1" t="n"/>
      <c r="H10343" s="1" t="n"/>
      <c r="I10343" s="1" t="n"/>
      <c r="J10343" s="1" t="n"/>
      <c r="K10343" s="1" t="n"/>
      <c r="L10343" s="1" t="n"/>
      <c r="M10343" s="1" t="n"/>
      <c r="N10343" s="1" t="n"/>
    </row>
    <row r="10344">
      <c r="A10344" t="inlineStr">
        <is>
          <t>ID_Wahl</t>
        </is>
      </c>
      <c r="B10344" t="inlineStr">
        <is>
          <t>Datum</t>
        </is>
      </c>
      <c r="C10344" t="inlineStr">
        <is>
          <t>Frage_ID</t>
        </is>
      </c>
      <c r="D10344" t="inlineStr">
        <is>
          <t>Frage_Text</t>
        </is>
      </c>
      <c r="E10344" t="inlineStr">
        <is>
          <t>Frage_Typ</t>
        </is>
      </c>
      <c r="F10344" t="inlineStr">
        <is>
          <t>Bereich_ID</t>
        </is>
      </c>
      <c r="G10344" t="inlineStr">
        <is>
          <t>Bereich</t>
        </is>
      </c>
      <c r="H10344" t="inlineStr">
        <is>
          <t>ID_gesamt</t>
        </is>
      </c>
      <c r="I10344" t="inlineStr">
        <is>
          <t>Sprache</t>
        </is>
      </c>
      <c r="J10344" t="inlineStr">
        <is>
          <t>Duplikat</t>
        </is>
      </c>
      <c r="K10344" t="inlineStr">
        <is>
          <t>Frage_Hash</t>
        </is>
      </c>
      <c r="L10344" t="inlineStr">
        <is>
          <t>Duplikat_Gruppe</t>
        </is>
      </c>
      <c r="M10344" t="inlineStr">
        <is>
          <t>Cluster_Duplikate</t>
        </is>
      </c>
      <c r="N10344" t="inlineStr">
        <is>
          <t>Cluster_Final</t>
        </is>
      </c>
    </row>
    <row r="10345">
      <c r="A10345" t="n">
        <v>191</v>
      </c>
      <c r="B10345" t="n">
        <v>2018</v>
      </c>
      <c r="C10345" t="n">
        <v>2946</v>
      </c>
      <c r="D10345" t="inlineStr">
        <is>
          <t>Sollen die Angebote für die Alters- und Seniorenbetreuung im Kanton Glarus stärker gefördert werden?</t>
        </is>
      </c>
      <c r="E10345" t="inlineStr">
        <is>
          <t>Standard-4</t>
        </is>
      </c>
      <c r="F10345" t="n">
        <v>12</v>
      </c>
      <c r="G10345" t="inlineStr">
        <is>
          <t>Sozialstaat &amp; Familie</t>
        </is>
      </c>
      <c r="H10345" t="inlineStr">
        <is>
          <t>Q05539</t>
        </is>
      </c>
      <c r="I10345" t="inlineStr">
        <is>
          <t>de</t>
        </is>
      </c>
      <c r="J10345" t="b">
        <v>1</v>
      </c>
      <c r="K10345" t="inlineStr">
        <is>
          <t>dbfaeca2b35471b151c9cc37466d2f35</t>
        </is>
      </c>
      <c r="L10345" t="inlineStr">
        <is>
          <t>dbfaeca2b35471b151c9cc37466d2f35</t>
        </is>
      </c>
      <c r="M10345" t="n">
        <v>1081</v>
      </c>
      <c r="N10345" t="n">
        <v>1081</v>
      </c>
    </row>
    <row r="10346">
      <c r="A10346" t="n">
        <v>191</v>
      </c>
      <c r="B10346" t="n">
        <v>2018</v>
      </c>
      <c r="C10346" t="n">
        <v>2946</v>
      </c>
      <c r="D10346" t="inlineStr">
        <is>
          <t>Sollen die Angebote für die Alters- und Seniorenbetreuung im Kanton Glarus stärker gefördert werden?</t>
        </is>
      </c>
      <c r="E10346" t="inlineStr">
        <is>
          <t>Standard-4</t>
        </is>
      </c>
      <c r="F10346" t="n">
        <v>12</v>
      </c>
      <c r="G10346" t="inlineStr">
        <is>
          <t>Sozialstaat &amp; Familie</t>
        </is>
      </c>
      <c r="H10346" t="inlineStr">
        <is>
          <t>Q07053</t>
        </is>
      </c>
      <c r="I10346" t="inlineStr">
        <is>
          <t>de</t>
        </is>
      </c>
      <c r="J10346" t="b">
        <v>1</v>
      </c>
      <c r="K10346" t="inlineStr">
        <is>
          <t>dbfaeca2b35471b151c9cc37466d2f35</t>
        </is>
      </c>
      <c r="L10346" t="inlineStr">
        <is>
          <t>dbfaeca2b35471b151c9cc37466d2f35</t>
        </is>
      </c>
      <c r="M10346" t="n">
        <v>1081</v>
      </c>
      <c r="N10346" t="n">
        <v>1081</v>
      </c>
    </row>
    <row r="10348">
      <c r="A10348" s="1">
        <f>== Cluster 1080 – 2 Fragen – alle Fragen identisch ===</f>
        <v/>
      </c>
      <c r="B10348" s="1" t="n"/>
      <c r="C10348" s="1" t="n"/>
      <c r="D10348" s="1" t="n"/>
      <c r="E10348" s="1" t="n"/>
      <c r="F10348" s="1" t="n"/>
      <c r="G10348" s="1" t="n"/>
      <c r="H10348" s="1" t="n"/>
      <c r="I10348" s="1" t="n"/>
      <c r="J10348" s="1" t="n"/>
      <c r="K10348" s="1" t="n"/>
      <c r="L10348" s="1" t="n"/>
      <c r="M10348" s="1" t="n"/>
      <c r="N10348" s="1" t="n"/>
    </row>
    <row r="10349">
      <c r="A10349" t="inlineStr">
        <is>
          <t>ID_Wahl</t>
        </is>
      </c>
      <c r="B10349" t="inlineStr">
        <is>
          <t>Datum</t>
        </is>
      </c>
      <c r="C10349" t="inlineStr">
        <is>
          <t>Frage_ID</t>
        </is>
      </c>
      <c r="D10349" t="inlineStr">
        <is>
          <t>Frage_Text</t>
        </is>
      </c>
      <c r="E10349" t="inlineStr">
        <is>
          <t>Frage_Typ</t>
        </is>
      </c>
      <c r="F10349" t="inlineStr">
        <is>
          <t>Bereich_ID</t>
        </is>
      </c>
      <c r="G10349" t="inlineStr">
        <is>
          <t>Bereich</t>
        </is>
      </c>
      <c r="H10349" t="inlineStr">
        <is>
          <t>ID_gesamt</t>
        </is>
      </c>
      <c r="I10349" t="inlineStr">
        <is>
          <t>Sprache</t>
        </is>
      </c>
      <c r="J10349" t="inlineStr">
        <is>
          <t>Duplikat</t>
        </is>
      </c>
      <c r="K10349" t="inlineStr">
        <is>
          <t>Frage_Hash</t>
        </is>
      </c>
      <c r="L10349" t="inlineStr">
        <is>
          <t>Duplikat_Gruppe</t>
        </is>
      </c>
      <c r="M10349" t="inlineStr">
        <is>
          <t>Cluster_Duplikate</t>
        </is>
      </c>
      <c r="N10349" t="inlineStr">
        <is>
          <t>Cluster_Final</t>
        </is>
      </c>
    </row>
    <row r="10350">
      <c r="A10350" t="n">
        <v>191</v>
      </c>
      <c r="B10350" t="n">
        <v>2018</v>
      </c>
      <c r="C10350" t="n">
        <v>2949</v>
      </c>
      <c r="D10350" t="inlineStr">
        <is>
          <t>Sollen alle Schulen im Kanton Glarus obligatorisch als Tagesschulen mit integriertem Betreuungsangebot geführt werden?</t>
        </is>
      </c>
      <c r="E10350" t="inlineStr">
        <is>
          <t>Standard-4</t>
        </is>
      </c>
      <c r="F10350" t="n">
        <v>12</v>
      </c>
      <c r="G10350" t="inlineStr">
        <is>
          <t>Sozialstaat &amp; Familie</t>
        </is>
      </c>
      <c r="H10350" t="inlineStr">
        <is>
          <t>Q05537</t>
        </is>
      </c>
      <c r="I10350" t="inlineStr">
        <is>
          <t>de</t>
        </is>
      </c>
      <c r="J10350" t="b">
        <v>1</v>
      </c>
      <c r="K10350" t="inlineStr">
        <is>
          <t>4f8b82f33a502502f371f592ab40bb42</t>
        </is>
      </c>
      <c r="L10350" t="inlineStr">
        <is>
          <t>4f8b82f33a502502f371f592ab40bb42</t>
        </is>
      </c>
      <c r="M10350" t="n">
        <v>1080</v>
      </c>
      <c r="N10350" t="n">
        <v>1080</v>
      </c>
    </row>
    <row r="10351">
      <c r="A10351" t="n">
        <v>191</v>
      </c>
      <c r="B10351" t="n">
        <v>2018</v>
      </c>
      <c r="C10351" t="n">
        <v>2949</v>
      </c>
      <c r="D10351" t="inlineStr">
        <is>
          <t>Sollen alle Schulen im Kanton Glarus obligatorisch als Tagesschulen mit integriertem Betreuungsangebot geführt werden?</t>
        </is>
      </c>
      <c r="E10351" t="inlineStr">
        <is>
          <t>Standard-4</t>
        </is>
      </c>
      <c r="F10351" t="n">
        <v>12</v>
      </c>
      <c r="G10351" t="inlineStr">
        <is>
          <t>Sozialstaat &amp; Familie</t>
        </is>
      </c>
      <c r="H10351" t="inlineStr">
        <is>
          <t>Q07051</t>
        </is>
      </c>
      <c r="I10351" t="inlineStr">
        <is>
          <t>de</t>
        </is>
      </c>
      <c r="J10351" t="b">
        <v>1</v>
      </c>
      <c r="K10351" t="inlineStr">
        <is>
          <t>4f8b82f33a502502f371f592ab40bb42</t>
        </is>
      </c>
      <c r="L10351" t="inlineStr">
        <is>
          <t>4f8b82f33a502502f371f592ab40bb42</t>
        </is>
      </c>
      <c r="M10351" t="n">
        <v>1080</v>
      </c>
      <c r="N10351" t="n">
        <v>1080</v>
      </c>
    </row>
    <row r="10353">
      <c r="A10353" s="1">
        <f>== Cluster 1078 – 2 Fragen – alle Fragen identisch ===</f>
        <v/>
      </c>
      <c r="B10353" s="1" t="n"/>
      <c r="C10353" s="1" t="n"/>
      <c r="D10353" s="1" t="n"/>
      <c r="E10353" s="1" t="n"/>
      <c r="F10353" s="1" t="n"/>
      <c r="G10353" s="1" t="n"/>
      <c r="H10353" s="1" t="n"/>
      <c r="I10353" s="1" t="n"/>
      <c r="J10353" s="1" t="n"/>
      <c r="K10353" s="1" t="n"/>
      <c r="L10353" s="1" t="n"/>
      <c r="M10353" s="1" t="n"/>
      <c r="N10353" s="1" t="n"/>
    </row>
    <row r="10354">
      <c r="A10354" t="inlineStr">
        <is>
          <t>ID_Wahl</t>
        </is>
      </c>
      <c r="B10354" t="inlineStr">
        <is>
          <t>Datum</t>
        </is>
      </c>
      <c r="C10354" t="inlineStr">
        <is>
          <t>Frage_ID</t>
        </is>
      </c>
      <c r="D10354" t="inlineStr">
        <is>
          <t>Frage_Text</t>
        </is>
      </c>
      <c r="E10354" t="inlineStr">
        <is>
          <t>Frage_Typ</t>
        </is>
      </c>
      <c r="F10354" t="inlineStr">
        <is>
          <t>Bereich_ID</t>
        </is>
      </c>
      <c r="G10354" t="inlineStr">
        <is>
          <t>Bereich</t>
        </is>
      </c>
      <c r="H10354" t="inlineStr">
        <is>
          <t>ID_gesamt</t>
        </is>
      </c>
      <c r="I10354" t="inlineStr">
        <is>
          <t>Sprache</t>
        </is>
      </c>
      <c r="J10354" t="inlineStr">
        <is>
          <t>Duplikat</t>
        </is>
      </c>
      <c r="K10354" t="inlineStr">
        <is>
          <t>Frage_Hash</t>
        </is>
      </c>
      <c r="L10354" t="inlineStr">
        <is>
          <t>Duplikat_Gruppe</t>
        </is>
      </c>
      <c r="M10354" t="inlineStr">
        <is>
          <t>Cluster_Duplikate</t>
        </is>
      </c>
      <c r="N10354" t="inlineStr">
        <is>
          <t>Cluster_Final</t>
        </is>
      </c>
    </row>
    <row r="10355">
      <c r="A10355" t="n">
        <v>191</v>
      </c>
      <c r="B10355" t="n">
        <v>2018</v>
      </c>
      <c r="C10355" t="n">
        <v>2954</v>
      </c>
      <c r="D10355" t="inlineStr">
        <is>
          <t>Soll der Kanton Glarus das Öffentlichkeitsprinzip einführen, welches jeder Person das Recht einräumt, amtliche Dokumente einzusehen und von den Behörden Auskünfte über den Inhalt von Dokumenten zu erhalten?</t>
        </is>
      </c>
      <c r="E10355" t="inlineStr">
        <is>
          <t>Standard-4</t>
        </is>
      </c>
      <c r="F10355" t="n">
        <v>10</v>
      </c>
      <c r="G10355" t="inlineStr">
        <is>
          <t>Politisches System</t>
        </is>
      </c>
      <c r="H10355" t="inlineStr">
        <is>
          <t>Q05534</t>
        </is>
      </c>
      <c r="I10355" t="inlineStr">
        <is>
          <t>de</t>
        </is>
      </c>
      <c r="J10355" t="b">
        <v>1</v>
      </c>
      <c r="K10355" t="inlineStr">
        <is>
          <t>2a2eaee3b6c8e90fa906dd8b044caf57</t>
        </is>
      </c>
      <c r="L10355" t="inlineStr">
        <is>
          <t>2a2eaee3b6c8e90fa906dd8b044caf57</t>
        </is>
      </c>
      <c r="M10355" t="n">
        <v>1078</v>
      </c>
      <c r="N10355" t="n">
        <v>1078</v>
      </c>
    </row>
    <row r="10356">
      <c r="A10356" t="n">
        <v>191</v>
      </c>
      <c r="B10356" t="n">
        <v>2018</v>
      </c>
      <c r="C10356" t="n">
        <v>2954</v>
      </c>
      <c r="D10356" t="inlineStr">
        <is>
          <t>Soll der Kanton Glarus das Öffentlichkeitsprinzip einführen, welches jeder Person das Recht einräumt, amtliche Dokumente einzusehen und von den Behörden Auskünfte über den Inhalt von Dokumenten zu erhalten?</t>
        </is>
      </c>
      <c r="E10356" t="inlineStr">
        <is>
          <t>Standard-4</t>
        </is>
      </c>
      <c r="F10356" t="n">
        <v>10</v>
      </c>
      <c r="G10356" t="inlineStr">
        <is>
          <t>Politisches System</t>
        </is>
      </c>
      <c r="H10356" t="inlineStr">
        <is>
          <t>Q07048</t>
        </is>
      </c>
      <c r="I10356" t="inlineStr">
        <is>
          <t>de</t>
        </is>
      </c>
      <c r="J10356" t="b">
        <v>1</v>
      </c>
      <c r="K10356" t="inlineStr">
        <is>
          <t>2a2eaee3b6c8e90fa906dd8b044caf57</t>
        </is>
      </c>
      <c r="L10356" t="inlineStr">
        <is>
          <t>2a2eaee3b6c8e90fa906dd8b044caf57</t>
        </is>
      </c>
      <c r="M10356" t="n">
        <v>1078</v>
      </c>
      <c r="N10356" t="n">
        <v>1078</v>
      </c>
    </row>
    <row r="10358">
      <c r="A10358" s="1">
        <f>== Cluster 1077 – 2 Fragen – alle Fragen identisch ===</f>
        <v/>
      </c>
      <c r="B10358" s="1" t="n"/>
      <c r="C10358" s="1" t="n"/>
      <c r="D10358" s="1" t="n"/>
      <c r="E10358" s="1" t="n"/>
      <c r="F10358" s="1" t="n"/>
      <c r="G10358" s="1" t="n"/>
      <c r="H10358" s="1" t="n"/>
      <c r="I10358" s="1" t="n"/>
      <c r="J10358" s="1" t="n"/>
      <c r="K10358" s="1" t="n"/>
      <c r="L10358" s="1" t="n"/>
      <c r="M10358" s="1" t="n"/>
      <c r="N10358" s="1" t="n"/>
    </row>
    <row r="10359">
      <c r="A10359" t="inlineStr">
        <is>
          <t>ID_Wahl</t>
        </is>
      </c>
      <c r="B10359" t="inlineStr">
        <is>
          <t>Datum</t>
        </is>
      </c>
      <c r="C10359" t="inlineStr">
        <is>
          <t>Frage_ID</t>
        </is>
      </c>
      <c r="D10359" t="inlineStr">
        <is>
          <t>Frage_Text</t>
        </is>
      </c>
      <c r="E10359" t="inlineStr">
        <is>
          <t>Frage_Typ</t>
        </is>
      </c>
      <c r="F10359" t="inlineStr">
        <is>
          <t>Bereich_ID</t>
        </is>
      </c>
      <c r="G10359" t="inlineStr">
        <is>
          <t>Bereich</t>
        </is>
      </c>
      <c r="H10359" t="inlineStr">
        <is>
          <t>ID_gesamt</t>
        </is>
      </c>
      <c r="I10359" t="inlineStr">
        <is>
          <t>Sprache</t>
        </is>
      </c>
      <c r="J10359" t="inlineStr">
        <is>
          <t>Duplikat</t>
        </is>
      </c>
      <c r="K10359" t="inlineStr">
        <is>
          <t>Frage_Hash</t>
        </is>
      </c>
      <c r="L10359" t="inlineStr">
        <is>
          <t>Duplikat_Gruppe</t>
        </is>
      </c>
      <c r="M10359" t="inlineStr">
        <is>
          <t>Cluster_Duplikate</t>
        </is>
      </c>
      <c r="N10359" t="inlineStr">
        <is>
          <t>Cluster_Final</t>
        </is>
      </c>
    </row>
    <row r="10360">
      <c r="A10360" t="n">
        <v>191</v>
      </c>
      <c r="B10360" t="n">
        <v>2018</v>
      </c>
      <c r="C10360" t="n">
        <v>2963</v>
      </c>
      <c r="D10360" t="inlineStr">
        <is>
          <t>Würden Sie die Einführung eines Jugendparlaments im Kanton Glarus begrüssen?</t>
        </is>
      </c>
      <c r="E10360" t="inlineStr">
        <is>
          <t>Standard-4</t>
        </is>
      </c>
      <c r="F10360" t="n">
        <v>10</v>
      </c>
      <c r="G10360" t="inlineStr">
        <is>
          <t>Politisches System</t>
        </is>
      </c>
      <c r="H10360" t="inlineStr">
        <is>
          <t>Q05533</t>
        </is>
      </c>
      <c r="I10360" t="inlineStr">
        <is>
          <t>de</t>
        </is>
      </c>
      <c r="J10360" t="b">
        <v>1</v>
      </c>
      <c r="K10360" t="inlineStr">
        <is>
          <t>b6bcbb30bc07d4d092dbb2e9a6462106</t>
        </is>
      </c>
      <c r="L10360" t="inlineStr">
        <is>
          <t>b6bcbb30bc07d4d092dbb2e9a6462106</t>
        </is>
      </c>
      <c r="M10360" t="n">
        <v>1077</v>
      </c>
      <c r="N10360" t="n">
        <v>1077</v>
      </c>
    </row>
    <row r="10361">
      <c r="A10361" t="n">
        <v>191</v>
      </c>
      <c r="B10361" t="n">
        <v>2018</v>
      </c>
      <c r="C10361" t="n">
        <v>2963</v>
      </c>
      <c r="D10361" t="inlineStr">
        <is>
          <t>Würden Sie die Einführung eines Jugendparlaments im Kanton Glarus begrüssen?</t>
        </is>
      </c>
      <c r="E10361" t="inlineStr">
        <is>
          <t>Standard-4</t>
        </is>
      </c>
      <c r="F10361" t="n">
        <v>10</v>
      </c>
      <c r="G10361" t="inlineStr">
        <is>
          <t>Politisches System</t>
        </is>
      </c>
      <c r="H10361" t="inlineStr">
        <is>
          <t>Q07047</t>
        </is>
      </c>
      <c r="I10361" t="inlineStr">
        <is>
          <t>de</t>
        </is>
      </c>
      <c r="J10361" t="b">
        <v>1</v>
      </c>
      <c r="K10361" t="inlineStr">
        <is>
          <t>b6bcbb30bc07d4d092dbb2e9a6462106</t>
        </is>
      </c>
      <c r="L10361" t="inlineStr">
        <is>
          <t>b6bcbb30bc07d4d092dbb2e9a6462106</t>
        </is>
      </c>
      <c r="M10361" t="n">
        <v>1077</v>
      </c>
      <c r="N10361" t="n">
        <v>1077</v>
      </c>
    </row>
    <row r="10363">
      <c r="A10363" s="1">
        <f>== Cluster 1076 – 2 Fragen – alle Fragen identisch ===</f>
        <v/>
      </c>
      <c r="B10363" s="1" t="n"/>
      <c r="C10363" s="1" t="n"/>
      <c r="D10363" s="1" t="n"/>
      <c r="E10363" s="1" t="n"/>
      <c r="F10363" s="1" t="n"/>
      <c r="G10363" s="1" t="n"/>
      <c r="H10363" s="1" t="n"/>
      <c r="I10363" s="1" t="n"/>
      <c r="J10363" s="1" t="n"/>
      <c r="K10363" s="1" t="n"/>
      <c r="L10363" s="1" t="n"/>
      <c r="M10363" s="1" t="n"/>
      <c r="N10363" s="1" t="n"/>
    </row>
    <row r="10364">
      <c r="A10364" t="inlineStr">
        <is>
          <t>ID_Wahl</t>
        </is>
      </c>
      <c r="B10364" t="inlineStr">
        <is>
          <t>Datum</t>
        </is>
      </c>
      <c r="C10364" t="inlineStr">
        <is>
          <t>Frage_ID</t>
        </is>
      </c>
      <c r="D10364" t="inlineStr">
        <is>
          <t>Frage_Text</t>
        </is>
      </c>
      <c r="E10364" t="inlineStr">
        <is>
          <t>Frage_Typ</t>
        </is>
      </c>
      <c r="F10364" t="inlineStr">
        <is>
          <t>Bereich_ID</t>
        </is>
      </c>
      <c r="G10364" t="inlineStr">
        <is>
          <t>Bereich</t>
        </is>
      </c>
      <c r="H10364" t="inlineStr">
        <is>
          <t>ID_gesamt</t>
        </is>
      </c>
      <c r="I10364" t="inlineStr">
        <is>
          <t>Sprache</t>
        </is>
      </c>
      <c r="J10364" t="inlineStr">
        <is>
          <t>Duplikat</t>
        </is>
      </c>
      <c r="K10364" t="inlineStr">
        <is>
          <t>Frage_Hash</t>
        </is>
      </c>
      <c r="L10364" t="inlineStr">
        <is>
          <t>Duplikat_Gruppe</t>
        </is>
      </c>
      <c r="M10364" t="inlineStr">
        <is>
          <t>Cluster_Duplikate</t>
        </is>
      </c>
      <c r="N10364" t="inlineStr">
        <is>
          <t>Cluster_Final</t>
        </is>
      </c>
    </row>
    <row r="10365">
      <c r="A10365" t="n">
        <v>191</v>
      </c>
      <c r="B10365" t="n">
        <v>2018</v>
      </c>
      <c r="C10365" t="n">
        <v>2955</v>
      </c>
      <c r="D10365" t="inlineStr">
        <is>
          <t>Sind Sie für die konsequente Trennung von Staat und Kirche im Kanton Glarus?</t>
        </is>
      </c>
      <c r="E10365" t="inlineStr">
        <is>
          <t>Standard-4</t>
        </is>
      </c>
      <c r="F10365" t="n">
        <v>10</v>
      </c>
      <c r="G10365" t="inlineStr">
        <is>
          <t>Politisches System</t>
        </is>
      </c>
      <c r="H10365" t="inlineStr">
        <is>
          <t>Q05532</t>
        </is>
      </c>
      <c r="I10365" t="inlineStr">
        <is>
          <t>de</t>
        </is>
      </c>
      <c r="J10365" t="b">
        <v>1</v>
      </c>
      <c r="K10365" t="inlineStr">
        <is>
          <t>cb2fd87d32f51fa7204df157ea5c1066</t>
        </is>
      </c>
      <c r="L10365" t="inlineStr">
        <is>
          <t>cb2fd87d32f51fa7204df157ea5c1066</t>
        </is>
      </c>
      <c r="M10365" t="n">
        <v>1076</v>
      </c>
      <c r="N10365" t="n">
        <v>1076</v>
      </c>
    </row>
    <row r="10366">
      <c r="A10366" t="n">
        <v>191</v>
      </c>
      <c r="B10366" t="n">
        <v>2018</v>
      </c>
      <c r="C10366" t="n">
        <v>2955</v>
      </c>
      <c r="D10366" t="inlineStr">
        <is>
          <t>Sind Sie für die konsequente Trennung von Staat und Kirche im Kanton Glarus?</t>
        </is>
      </c>
      <c r="E10366" t="inlineStr">
        <is>
          <t>Standard-4</t>
        </is>
      </c>
      <c r="F10366" t="n">
        <v>10</v>
      </c>
      <c r="G10366" t="inlineStr">
        <is>
          <t>Politisches System</t>
        </is>
      </c>
      <c r="H10366" t="inlineStr">
        <is>
          <t>Q07046</t>
        </is>
      </c>
      <c r="I10366" t="inlineStr">
        <is>
          <t>de</t>
        </is>
      </c>
      <c r="J10366" t="b">
        <v>1</v>
      </c>
      <c r="K10366" t="inlineStr">
        <is>
          <t>cb2fd87d32f51fa7204df157ea5c1066</t>
        </is>
      </c>
      <c r="L10366" t="inlineStr">
        <is>
          <t>cb2fd87d32f51fa7204df157ea5c1066</t>
        </is>
      </c>
      <c r="M10366" t="n">
        <v>1076</v>
      </c>
      <c r="N10366" t="n">
        <v>1076</v>
      </c>
    </row>
    <row r="10368">
      <c r="A10368" s="1">
        <f>== Cluster 1111 – 2 Fragen – alle Fragen identisch ===</f>
        <v/>
      </c>
      <c r="B10368" s="1" t="n"/>
      <c r="C10368" s="1" t="n"/>
      <c r="D10368" s="1" t="n"/>
      <c r="E10368" s="1" t="n"/>
      <c r="F10368" s="1" t="n"/>
      <c r="G10368" s="1" t="n"/>
      <c r="H10368" s="1" t="n"/>
      <c r="I10368" s="1" t="n"/>
      <c r="J10368" s="1" t="n"/>
      <c r="K10368" s="1" t="n"/>
      <c r="L10368" s="1" t="n"/>
      <c r="M10368" s="1" t="n"/>
      <c r="N10368" s="1" t="n"/>
    </row>
    <row r="10369">
      <c r="A10369" t="inlineStr">
        <is>
          <t>ID_Wahl</t>
        </is>
      </c>
      <c r="B10369" t="inlineStr">
        <is>
          <t>Datum</t>
        </is>
      </c>
      <c r="C10369" t="inlineStr">
        <is>
          <t>Frage_ID</t>
        </is>
      </c>
      <c r="D10369" t="inlineStr">
        <is>
          <t>Frage_Text</t>
        </is>
      </c>
      <c r="E10369" t="inlineStr">
        <is>
          <t>Frage_Typ</t>
        </is>
      </c>
      <c r="F10369" t="inlineStr">
        <is>
          <t>Bereich_ID</t>
        </is>
      </c>
      <c r="G10369" t="inlineStr">
        <is>
          <t>Bereich</t>
        </is>
      </c>
      <c r="H10369" t="inlineStr">
        <is>
          <t>ID_gesamt</t>
        </is>
      </c>
      <c r="I10369" t="inlineStr">
        <is>
          <t>Sprache</t>
        </is>
      </c>
      <c r="J10369" t="inlineStr">
        <is>
          <t>Duplikat</t>
        </is>
      </c>
      <c r="K10369" t="inlineStr">
        <is>
          <t>Frage_Hash</t>
        </is>
      </c>
      <c r="L10369" t="inlineStr">
        <is>
          <t>Duplikat_Gruppe</t>
        </is>
      </c>
      <c r="M10369" t="inlineStr">
        <is>
          <t>Cluster_Duplikate</t>
        </is>
      </c>
      <c r="N10369" t="inlineStr">
        <is>
          <t>Cluster_Final</t>
        </is>
      </c>
    </row>
    <row r="10370">
      <c r="A10370" t="n">
        <v>190</v>
      </c>
      <c r="B10370" t="n">
        <v>2018</v>
      </c>
      <c r="C10370" t="n">
        <v>2894</v>
      </c>
      <c r="D10370" t="inlineStr">
        <is>
          <t>Würden Sie die Einführung eines Verhüllungsverbots ("Burkaverbot") im Kanton Graubünden befürworten?</t>
        </is>
      </c>
      <c r="E10370" t="inlineStr">
        <is>
          <t>Standard-4</t>
        </is>
      </c>
      <c r="F10370" t="n">
        <v>9</v>
      </c>
      <c r="G10370" t="inlineStr">
        <is>
          <t>Migration &amp; Integration</t>
        </is>
      </c>
      <c r="H10370" t="inlineStr">
        <is>
          <t>Q05584</t>
        </is>
      </c>
      <c r="I10370" t="inlineStr">
        <is>
          <t>de</t>
        </is>
      </c>
      <c r="J10370" t="b">
        <v>1</v>
      </c>
      <c r="K10370" t="inlineStr">
        <is>
          <t>50e879b4602418ded8394b42b087d295</t>
        </is>
      </c>
      <c r="L10370" t="inlineStr">
        <is>
          <t>50e879b4602418ded8394b42b087d295</t>
        </is>
      </c>
      <c r="M10370" t="n">
        <v>1111</v>
      </c>
      <c r="N10370" t="n">
        <v>1111</v>
      </c>
    </row>
    <row r="10371">
      <c r="A10371" t="n">
        <v>190</v>
      </c>
      <c r="B10371" t="n">
        <v>2018</v>
      </c>
      <c r="C10371" t="n">
        <v>2894</v>
      </c>
      <c r="D10371" t="inlineStr">
        <is>
          <t>Würden Sie die Einführung eines Verhüllungsverbots ("Burkaverbot") im Kanton Graubünden befürworten?</t>
        </is>
      </c>
      <c r="E10371" t="inlineStr">
        <is>
          <t>Standard-4</t>
        </is>
      </c>
      <c r="F10371" t="n">
        <v>9</v>
      </c>
      <c r="G10371" t="inlineStr">
        <is>
          <t>Migration &amp; Integration</t>
        </is>
      </c>
      <c r="H10371" t="inlineStr">
        <is>
          <t>Q07158</t>
        </is>
      </c>
      <c r="I10371" t="inlineStr">
        <is>
          <t>de</t>
        </is>
      </c>
      <c r="J10371" t="b">
        <v>1</v>
      </c>
      <c r="K10371" t="inlineStr">
        <is>
          <t>50e879b4602418ded8394b42b087d295</t>
        </is>
      </c>
      <c r="L10371" t="inlineStr">
        <is>
          <t>50e879b4602418ded8394b42b087d295</t>
        </is>
      </c>
      <c r="M10371" t="n">
        <v>1111</v>
      </c>
      <c r="N10371" t="n">
        <v>1111</v>
      </c>
    </row>
    <row r="10373">
      <c r="A10373" s="1">
        <f>== Cluster 1110 – 2 Fragen – alle Fragen identisch ===</f>
        <v/>
      </c>
      <c r="B10373" s="1" t="n"/>
      <c r="C10373" s="1" t="n"/>
      <c r="D10373" s="1" t="n"/>
      <c r="E10373" s="1" t="n"/>
      <c r="F10373" s="1" t="n"/>
      <c r="G10373" s="1" t="n"/>
      <c r="H10373" s="1" t="n"/>
      <c r="I10373" s="1" t="n"/>
      <c r="J10373" s="1" t="n"/>
      <c r="K10373" s="1" t="n"/>
      <c r="L10373" s="1" t="n"/>
      <c r="M10373" s="1" t="n"/>
      <c r="N10373" s="1" t="n"/>
    </row>
    <row r="10374">
      <c r="A10374" t="inlineStr">
        <is>
          <t>ID_Wahl</t>
        </is>
      </c>
      <c r="B10374" t="inlineStr">
        <is>
          <t>Datum</t>
        </is>
      </c>
      <c r="C10374" t="inlineStr">
        <is>
          <t>Frage_ID</t>
        </is>
      </c>
      <c r="D10374" t="inlineStr">
        <is>
          <t>Frage_Text</t>
        </is>
      </c>
      <c r="E10374" t="inlineStr">
        <is>
          <t>Frage_Typ</t>
        </is>
      </c>
      <c r="F10374" t="inlineStr">
        <is>
          <t>Bereich_ID</t>
        </is>
      </c>
      <c r="G10374" t="inlineStr">
        <is>
          <t>Bereich</t>
        </is>
      </c>
      <c r="H10374" t="inlineStr">
        <is>
          <t>ID_gesamt</t>
        </is>
      </c>
      <c r="I10374" t="inlineStr">
        <is>
          <t>Sprache</t>
        </is>
      </c>
      <c r="J10374" t="inlineStr">
        <is>
          <t>Duplikat</t>
        </is>
      </c>
      <c r="K10374" t="inlineStr">
        <is>
          <t>Frage_Hash</t>
        </is>
      </c>
      <c r="L10374" t="inlineStr">
        <is>
          <t>Duplikat_Gruppe</t>
        </is>
      </c>
      <c r="M10374" t="inlineStr">
        <is>
          <t>Cluster_Duplikate</t>
        </is>
      </c>
      <c r="N10374" t="inlineStr">
        <is>
          <t>Cluster_Final</t>
        </is>
      </c>
    </row>
    <row r="10375">
      <c r="A10375" t="n">
        <v>190</v>
      </c>
      <c r="B10375" t="n">
        <v>2018</v>
      </c>
      <c r="C10375" t="n">
        <v>2900</v>
      </c>
      <c r="D10375" t="inlineStr">
        <is>
          <t>Soll das Stimmrecht für Ausländerinnen und Ausländer, die seit mindestens 10 Jahren in der Schweiz leben, auf kantonaler Ebene eingeführt werden?</t>
        </is>
      </c>
      <c r="E10375" t="inlineStr">
        <is>
          <t>Standard-4</t>
        </is>
      </c>
      <c r="F10375" t="n">
        <v>9</v>
      </c>
      <c r="G10375" t="inlineStr">
        <is>
          <t>Migration &amp; Integration</t>
        </is>
      </c>
      <c r="H10375" t="inlineStr">
        <is>
          <t>Q05581</t>
        </is>
      </c>
      <c r="I10375" t="inlineStr">
        <is>
          <t>de</t>
        </is>
      </c>
      <c r="J10375" t="b">
        <v>1</v>
      </c>
      <c r="K10375" t="inlineStr">
        <is>
          <t>00c73abc0aac22b041b6c8bafdf90dba</t>
        </is>
      </c>
      <c r="L10375" t="inlineStr">
        <is>
          <t>00c73abc0aac22b041b6c8bafdf90dba</t>
        </is>
      </c>
      <c r="M10375" t="n">
        <v>1110</v>
      </c>
      <c r="N10375" t="n">
        <v>1110</v>
      </c>
    </row>
    <row r="10376">
      <c r="A10376" t="n">
        <v>190</v>
      </c>
      <c r="B10376" t="n">
        <v>2018</v>
      </c>
      <c r="C10376" t="n">
        <v>2900</v>
      </c>
      <c r="D10376" t="inlineStr">
        <is>
          <t>Soll das Stimmrecht für Ausländerinnen und Ausländer, die seit mindestens 10 Jahren in der Schweiz leben, auf kantonaler Ebene eingeführt werden?</t>
        </is>
      </c>
      <c r="E10376" t="inlineStr">
        <is>
          <t>Standard-4</t>
        </is>
      </c>
      <c r="F10376" t="n">
        <v>9</v>
      </c>
      <c r="G10376" t="inlineStr">
        <is>
          <t>Migration &amp; Integration</t>
        </is>
      </c>
      <c r="H10376" t="inlineStr">
        <is>
          <t>Q07155</t>
        </is>
      </c>
      <c r="I10376" t="inlineStr">
        <is>
          <t>de</t>
        </is>
      </c>
      <c r="J10376" t="b">
        <v>1</v>
      </c>
      <c r="K10376" t="inlineStr">
        <is>
          <t>00c73abc0aac22b041b6c8bafdf90dba</t>
        </is>
      </c>
      <c r="L10376" t="inlineStr">
        <is>
          <t>00c73abc0aac22b041b6c8bafdf90dba</t>
        </is>
      </c>
      <c r="M10376" t="n">
        <v>1110</v>
      </c>
      <c r="N10376" t="n">
        <v>1110</v>
      </c>
    </row>
    <row r="10378">
      <c r="A10378" s="1">
        <f>== Cluster 1109 – 2 Fragen – alle Fragen identisch ===</f>
        <v/>
      </c>
      <c r="B10378" s="1" t="n"/>
      <c r="C10378" s="1" t="n"/>
      <c r="D10378" s="1" t="n"/>
      <c r="E10378" s="1" t="n"/>
      <c r="F10378" s="1" t="n"/>
      <c r="G10378" s="1" t="n"/>
      <c r="H10378" s="1" t="n"/>
      <c r="I10378" s="1" t="n"/>
      <c r="J10378" s="1" t="n"/>
      <c r="K10378" s="1" t="n"/>
      <c r="L10378" s="1" t="n"/>
      <c r="M10378" s="1" t="n"/>
      <c r="N10378" s="1" t="n"/>
    </row>
    <row r="10379">
      <c r="A10379" t="inlineStr">
        <is>
          <t>ID_Wahl</t>
        </is>
      </c>
      <c r="B10379" t="inlineStr">
        <is>
          <t>Datum</t>
        </is>
      </c>
      <c r="C10379" t="inlineStr">
        <is>
          <t>Frage_ID</t>
        </is>
      </c>
      <c r="D10379" t="inlineStr">
        <is>
          <t>Frage_Text</t>
        </is>
      </c>
      <c r="E10379" t="inlineStr">
        <is>
          <t>Frage_Typ</t>
        </is>
      </c>
      <c r="F10379" t="inlineStr">
        <is>
          <t>Bereich_ID</t>
        </is>
      </c>
      <c r="G10379" t="inlineStr">
        <is>
          <t>Bereich</t>
        </is>
      </c>
      <c r="H10379" t="inlineStr">
        <is>
          <t>ID_gesamt</t>
        </is>
      </c>
      <c r="I10379" t="inlineStr">
        <is>
          <t>Sprache</t>
        </is>
      </c>
      <c r="J10379" t="inlineStr">
        <is>
          <t>Duplikat</t>
        </is>
      </c>
      <c r="K10379" t="inlineStr">
        <is>
          <t>Frage_Hash</t>
        </is>
      </c>
      <c r="L10379" t="inlineStr">
        <is>
          <t>Duplikat_Gruppe</t>
        </is>
      </c>
      <c r="M10379" t="inlineStr">
        <is>
          <t>Cluster_Duplikate</t>
        </is>
      </c>
      <c r="N10379" t="inlineStr">
        <is>
          <t>Cluster_Final</t>
        </is>
      </c>
    </row>
    <row r="10380">
      <c r="A10380" t="n">
        <v>190</v>
      </c>
      <c r="B10380" t="n">
        <v>2018</v>
      </c>
      <c r="C10380" t="n">
        <v>2899</v>
      </c>
      <c r="D10380" t="inlineStr">
        <is>
          <t>Soll sich der Kanton Graubünden für die Lockerung der Arbeitsbewilligungspraxis für Asylsuchende einsetzen?</t>
        </is>
      </c>
      <c r="E10380" t="inlineStr">
        <is>
          <t>Standard-4</t>
        </is>
      </c>
      <c r="F10380" t="n">
        <v>9</v>
      </c>
      <c r="G10380" t="inlineStr">
        <is>
          <t>Migration &amp; Integration</t>
        </is>
      </c>
      <c r="H10380" t="inlineStr">
        <is>
          <t>Q05580</t>
        </is>
      </c>
      <c r="I10380" t="inlineStr">
        <is>
          <t>de</t>
        </is>
      </c>
      <c r="J10380" t="b">
        <v>1</v>
      </c>
      <c r="K10380" t="inlineStr">
        <is>
          <t>646464e0e97721186eb08c5561675468</t>
        </is>
      </c>
      <c r="L10380" t="inlineStr">
        <is>
          <t>646464e0e97721186eb08c5561675468</t>
        </is>
      </c>
      <c r="M10380" t="n">
        <v>1109</v>
      </c>
      <c r="N10380" t="n">
        <v>1109</v>
      </c>
    </row>
    <row r="10381">
      <c r="A10381" t="n">
        <v>190</v>
      </c>
      <c r="B10381" t="n">
        <v>2018</v>
      </c>
      <c r="C10381" t="n">
        <v>2899</v>
      </c>
      <c r="D10381" t="inlineStr">
        <is>
          <t>Soll sich der Kanton Graubünden für die Lockerung der Arbeitsbewilligungspraxis für Asylsuchende einsetzen?</t>
        </is>
      </c>
      <c r="E10381" t="inlineStr">
        <is>
          <t>Standard-4</t>
        </is>
      </c>
      <c r="F10381" t="n">
        <v>9</v>
      </c>
      <c r="G10381" t="inlineStr">
        <is>
          <t>Migration &amp; Integration</t>
        </is>
      </c>
      <c r="H10381" t="inlineStr">
        <is>
          <t>Q07154</t>
        </is>
      </c>
      <c r="I10381" t="inlineStr">
        <is>
          <t>de</t>
        </is>
      </c>
      <c r="J10381" t="b">
        <v>1</v>
      </c>
      <c r="K10381" t="inlineStr">
        <is>
          <t>646464e0e97721186eb08c5561675468</t>
        </is>
      </c>
      <c r="L10381" t="inlineStr">
        <is>
          <t>646464e0e97721186eb08c5561675468</t>
        </is>
      </c>
      <c r="M10381" t="n">
        <v>1109</v>
      </c>
      <c r="N10381" t="n">
        <v>1109</v>
      </c>
    </row>
    <row r="10383">
      <c r="A10383" s="1">
        <f>== Cluster 1108 – 2 Fragen – alle Fragen identisch ===</f>
        <v/>
      </c>
      <c r="B10383" s="1" t="n"/>
      <c r="C10383" s="1" t="n"/>
      <c r="D10383" s="1" t="n"/>
      <c r="E10383" s="1" t="n"/>
      <c r="F10383" s="1" t="n"/>
      <c r="G10383" s="1" t="n"/>
      <c r="H10383" s="1" t="n"/>
      <c r="I10383" s="1" t="n"/>
      <c r="J10383" s="1" t="n"/>
      <c r="K10383" s="1" t="n"/>
      <c r="L10383" s="1" t="n"/>
      <c r="M10383" s="1" t="n"/>
      <c r="N10383" s="1" t="n"/>
    </row>
    <row r="10384">
      <c r="A10384" t="inlineStr">
        <is>
          <t>ID_Wahl</t>
        </is>
      </c>
      <c r="B10384" t="inlineStr">
        <is>
          <t>Datum</t>
        </is>
      </c>
      <c r="C10384" t="inlineStr">
        <is>
          <t>Frage_ID</t>
        </is>
      </c>
      <c r="D10384" t="inlineStr">
        <is>
          <t>Frage_Text</t>
        </is>
      </c>
      <c r="E10384" t="inlineStr">
        <is>
          <t>Frage_Typ</t>
        </is>
      </c>
      <c r="F10384" t="inlineStr">
        <is>
          <t>Bereich_ID</t>
        </is>
      </c>
      <c r="G10384" t="inlineStr">
        <is>
          <t>Bereich</t>
        </is>
      </c>
      <c r="H10384" t="inlineStr">
        <is>
          <t>ID_gesamt</t>
        </is>
      </c>
      <c r="I10384" t="inlineStr">
        <is>
          <t>Sprache</t>
        </is>
      </c>
      <c r="J10384" t="inlineStr">
        <is>
          <t>Duplikat</t>
        </is>
      </c>
      <c r="K10384" t="inlineStr">
        <is>
          <t>Frage_Hash</t>
        </is>
      </c>
      <c r="L10384" t="inlineStr">
        <is>
          <t>Duplikat_Gruppe</t>
        </is>
      </c>
      <c r="M10384" t="inlineStr">
        <is>
          <t>Cluster_Duplikate</t>
        </is>
      </c>
      <c r="N10384" t="inlineStr">
        <is>
          <t>Cluster_Final</t>
        </is>
      </c>
    </row>
    <row r="10385">
      <c r="A10385" t="n">
        <v>190</v>
      </c>
      <c r="B10385" t="n">
        <v>2018</v>
      </c>
      <c r="C10385" t="n">
        <v>2887</v>
      </c>
      <c r="D10385" t="inlineStr">
        <is>
          <t>Würden Sie die Schaffung eines nationalen Schneesportzentrums in der Lenzerheide befürworten?</t>
        </is>
      </c>
      <c r="E10385" t="inlineStr">
        <is>
          <t>Standard-4</t>
        </is>
      </c>
      <c r="F10385" t="n">
        <v>8</v>
      </c>
      <c r="G10385" t="inlineStr">
        <is>
          <t>Kultur, Sport &amp; Medien</t>
        </is>
      </c>
      <c r="H10385" t="inlineStr">
        <is>
          <t>Q05578</t>
        </is>
      </c>
      <c r="I10385" t="inlineStr">
        <is>
          <t>de</t>
        </is>
      </c>
      <c r="J10385" t="b">
        <v>1</v>
      </c>
      <c r="K10385" t="inlineStr">
        <is>
          <t>0e2eb2349be241d3ee6942b702504ff4</t>
        </is>
      </c>
      <c r="L10385" t="inlineStr">
        <is>
          <t>0e2eb2349be241d3ee6942b702504ff4</t>
        </is>
      </c>
      <c r="M10385" t="n">
        <v>1108</v>
      </c>
      <c r="N10385" t="n">
        <v>1108</v>
      </c>
    </row>
    <row r="10386">
      <c r="A10386" t="n">
        <v>190</v>
      </c>
      <c r="B10386" t="n">
        <v>2018</v>
      </c>
      <c r="C10386" t="n">
        <v>2887</v>
      </c>
      <c r="D10386" t="inlineStr">
        <is>
          <t>Würden Sie die Schaffung eines nationalen Schneesportzentrums in der Lenzerheide befürworten?</t>
        </is>
      </c>
      <c r="E10386" t="inlineStr">
        <is>
          <t>Standard-4</t>
        </is>
      </c>
      <c r="F10386" t="n">
        <v>8</v>
      </c>
      <c r="G10386" t="inlineStr">
        <is>
          <t>Kultur, Sport &amp; Medien</t>
        </is>
      </c>
      <c r="H10386" t="inlineStr">
        <is>
          <t>Q07152</t>
        </is>
      </c>
      <c r="I10386" t="inlineStr">
        <is>
          <t>de</t>
        </is>
      </c>
      <c r="J10386" t="b">
        <v>1</v>
      </c>
      <c r="K10386" t="inlineStr">
        <is>
          <t>0e2eb2349be241d3ee6942b702504ff4</t>
        </is>
      </c>
      <c r="L10386" t="inlineStr">
        <is>
          <t>0e2eb2349be241d3ee6942b702504ff4</t>
        </is>
      </c>
      <c r="M10386" t="n">
        <v>1108</v>
      </c>
      <c r="N10386" t="n">
        <v>1108</v>
      </c>
    </row>
    <row r="10388">
      <c r="A10388" s="1">
        <f>== Cluster 1107 – 2 Fragen – alle Fragen identisch ===</f>
        <v/>
      </c>
      <c r="B10388" s="1" t="n"/>
      <c r="C10388" s="1" t="n"/>
      <c r="D10388" s="1" t="n"/>
      <c r="E10388" s="1" t="n"/>
      <c r="F10388" s="1" t="n"/>
      <c r="G10388" s="1" t="n"/>
      <c r="H10388" s="1" t="n"/>
      <c r="I10388" s="1" t="n"/>
      <c r="J10388" s="1" t="n"/>
      <c r="K10388" s="1" t="n"/>
      <c r="L10388" s="1" t="n"/>
      <c r="M10388" s="1" t="n"/>
      <c r="N10388" s="1" t="n"/>
    </row>
    <row r="10389">
      <c r="A10389" t="inlineStr">
        <is>
          <t>ID_Wahl</t>
        </is>
      </c>
      <c r="B10389" t="inlineStr">
        <is>
          <t>Datum</t>
        </is>
      </c>
      <c r="C10389" t="inlineStr">
        <is>
          <t>Frage_ID</t>
        </is>
      </c>
      <c r="D10389" t="inlineStr">
        <is>
          <t>Frage_Text</t>
        </is>
      </c>
      <c r="E10389" t="inlineStr">
        <is>
          <t>Frage_Typ</t>
        </is>
      </c>
      <c r="F10389" t="inlineStr">
        <is>
          <t>Bereich_ID</t>
        </is>
      </c>
      <c r="G10389" t="inlineStr">
        <is>
          <t>Bereich</t>
        </is>
      </c>
      <c r="H10389" t="inlineStr">
        <is>
          <t>ID_gesamt</t>
        </is>
      </c>
      <c r="I10389" t="inlineStr">
        <is>
          <t>Sprache</t>
        </is>
      </c>
      <c r="J10389" t="inlineStr">
        <is>
          <t>Duplikat</t>
        </is>
      </c>
      <c r="K10389" t="inlineStr">
        <is>
          <t>Frage_Hash</t>
        </is>
      </c>
      <c r="L10389" t="inlineStr">
        <is>
          <t>Duplikat_Gruppe</t>
        </is>
      </c>
      <c r="M10389" t="inlineStr">
        <is>
          <t>Cluster_Duplikate</t>
        </is>
      </c>
      <c r="N10389" t="inlineStr">
        <is>
          <t>Cluster_Final</t>
        </is>
      </c>
    </row>
    <row r="10390">
      <c r="A10390" t="n">
        <v>190</v>
      </c>
      <c r="B10390" t="n">
        <v>2018</v>
      </c>
      <c r="C10390" t="n">
        <v>2893</v>
      </c>
      <c r="D10390" t="inlineStr">
        <is>
          <t>Soll der Kanton verpflichtet werden, regionale Medien in allen Kantonssprachen finanziell zu fördern?</t>
        </is>
      </c>
      <c r="E10390" t="inlineStr">
        <is>
          <t>Standard-4</t>
        </is>
      </c>
      <c r="F10390" t="n">
        <v>8</v>
      </c>
      <c r="G10390" t="inlineStr">
        <is>
          <t>Kultur, Sport &amp; Medien</t>
        </is>
      </c>
      <c r="H10390" t="inlineStr">
        <is>
          <t>Q05577</t>
        </is>
      </c>
      <c r="I10390" t="inlineStr">
        <is>
          <t>de</t>
        </is>
      </c>
      <c r="J10390" t="b">
        <v>1</v>
      </c>
      <c r="K10390" t="inlineStr">
        <is>
          <t>1b9ccc2baf77cc691f18d24acb3070c6</t>
        </is>
      </c>
      <c r="L10390" t="inlineStr">
        <is>
          <t>1b9ccc2baf77cc691f18d24acb3070c6</t>
        </is>
      </c>
      <c r="M10390" t="n">
        <v>1107</v>
      </c>
      <c r="N10390" t="n">
        <v>1107</v>
      </c>
    </row>
    <row r="10391">
      <c r="A10391" t="n">
        <v>190</v>
      </c>
      <c r="B10391" t="n">
        <v>2018</v>
      </c>
      <c r="C10391" t="n">
        <v>2893</v>
      </c>
      <c r="D10391" t="inlineStr">
        <is>
          <t>Soll der Kanton verpflichtet werden, regionale Medien in allen Kantonssprachen finanziell zu fördern?</t>
        </is>
      </c>
      <c r="E10391" t="inlineStr">
        <is>
          <t>Standard-4</t>
        </is>
      </c>
      <c r="F10391" t="n">
        <v>8</v>
      </c>
      <c r="G10391" t="inlineStr">
        <is>
          <t>Kultur, Sport &amp; Medien</t>
        </is>
      </c>
      <c r="H10391" t="inlineStr">
        <is>
          <t>Q07151</t>
        </is>
      </c>
      <c r="I10391" t="inlineStr">
        <is>
          <t>de</t>
        </is>
      </c>
      <c r="J10391" t="b">
        <v>1</v>
      </c>
      <c r="K10391" t="inlineStr">
        <is>
          <t>1b9ccc2baf77cc691f18d24acb3070c6</t>
        </is>
      </c>
      <c r="L10391" t="inlineStr">
        <is>
          <t>1b9ccc2baf77cc691f18d24acb3070c6</t>
        </is>
      </c>
      <c r="M10391" t="n">
        <v>1107</v>
      </c>
      <c r="N10391" t="n">
        <v>1107</v>
      </c>
    </row>
    <row r="10393">
      <c r="A10393" s="1">
        <f>== Cluster 1106 – 2 Fragen – alle Fragen identisch ===</f>
        <v/>
      </c>
      <c r="B10393" s="1" t="n"/>
      <c r="C10393" s="1" t="n"/>
      <c r="D10393" s="1" t="n"/>
      <c r="E10393" s="1" t="n"/>
      <c r="F10393" s="1" t="n"/>
      <c r="G10393" s="1" t="n"/>
      <c r="H10393" s="1" t="n"/>
      <c r="I10393" s="1" t="n"/>
      <c r="J10393" s="1" t="n"/>
      <c r="K10393" s="1" t="n"/>
      <c r="L10393" s="1" t="n"/>
      <c r="M10393" s="1" t="n"/>
      <c r="N10393" s="1" t="n"/>
    </row>
    <row r="10394">
      <c r="A10394" t="inlineStr">
        <is>
          <t>ID_Wahl</t>
        </is>
      </c>
      <c r="B10394" t="inlineStr">
        <is>
          <t>Datum</t>
        </is>
      </c>
      <c r="C10394" t="inlineStr">
        <is>
          <t>Frage_ID</t>
        </is>
      </c>
      <c r="D10394" t="inlineStr">
        <is>
          <t>Frage_Text</t>
        </is>
      </c>
      <c r="E10394" t="inlineStr">
        <is>
          <t>Frage_Typ</t>
        </is>
      </c>
      <c r="F10394" t="inlineStr">
        <is>
          <t>Bereich_ID</t>
        </is>
      </c>
      <c r="G10394" t="inlineStr">
        <is>
          <t>Bereich</t>
        </is>
      </c>
      <c r="H10394" t="inlineStr">
        <is>
          <t>ID_gesamt</t>
        </is>
      </c>
      <c r="I10394" t="inlineStr">
        <is>
          <t>Sprache</t>
        </is>
      </c>
      <c r="J10394" t="inlineStr">
        <is>
          <t>Duplikat</t>
        </is>
      </c>
      <c r="K10394" t="inlineStr">
        <is>
          <t>Frage_Hash</t>
        </is>
      </c>
      <c r="L10394" t="inlineStr">
        <is>
          <t>Duplikat_Gruppe</t>
        </is>
      </c>
      <c r="M10394" t="inlineStr">
        <is>
          <t>Cluster_Duplikate</t>
        </is>
      </c>
      <c r="N10394" t="inlineStr">
        <is>
          <t>Cluster_Final</t>
        </is>
      </c>
    </row>
    <row r="10395">
      <c r="A10395" t="n">
        <v>190</v>
      </c>
      <c r="B10395" t="n">
        <v>2018</v>
      </c>
      <c r="C10395" t="n">
        <v>2898</v>
      </c>
      <c r="D10395" t="inlineStr">
        <is>
          <t>Eine Petition fordert mehr finanzielle Mittel zur Kulturförderung im Kanton Graubünden. Befürworten Sie dies?</t>
        </is>
      </c>
      <c r="E10395" t="inlineStr">
        <is>
          <t>Standard-4</t>
        </is>
      </c>
      <c r="F10395" t="n">
        <v>8</v>
      </c>
      <c r="G10395" t="inlineStr">
        <is>
          <t>Kultur, Sport &amp; Medien</t>
        </is>
      </c>
      <c r="H10395" t="inlineStr">
        <is>
          <t>Q05576</t>
        </is>
      </c>
      <c r="I10395" t="inlineStr">
        <is>
          <t>de</t>
        </is>
      </c>
      <c r="J10395" t="b">
        <v>1</v>
      </c>
      <c r="K10395" t="inlineStr">
        <is>
          <t>f47a2c2e5dbad2134ac82f897db712ae</t>
        </is>
      </c>
      <c r="L10395" t="inlineStr">
        <is>
          <t>f47a2c2e5dbad2134ac82f897db712ae</t>
        </is>
      </c>
      <c r="M10395" t="n">
        <v>1106</v>
      </c>
      <c r="N10395" t="n">
        <v>1106</v>
      </c>
    </row>
    <row r="10396">
      <c r="A10396" t="n">
        <v>190</v>
      </c>
      <c r="B10396" t="n">
        <v>2018</v>
      </c>
      <c r="C10396" t="n">
        <v>2898</v>
      </c>
      <c r="D10396" t="inlineStr">
        <is>
          <t>Eine Petition fordert mehr finanzielle Mittel zur Kulturförderung im Kanton Graubünden. Befürworten Sie dies?</t>
        </is>
      </c>
      <c r="E10396" t="inlineStr">
        <is>
          <t>Standard-4</t>
        </is>
      </c>
      <c r="F10396" t="n">
        <v>8</v>
      </c>
      <c r="G10396" t="inlineStr">
        <is>
          <t>Kultur, Sport &amp; Medien</t>
        </is>
      </c>
      <c r="H10396" t="inlineStr">
        <is>
          <t>Q07150</t>
        </is>
      </c>
      <c r="I10396" t="inlineStr">
        <is>
          <t>de</t>
        </is>
      </c>
      <c r="J10396" t="b">
        <v>1</v>
      </c>
      <c r="K10396" t="inlineStr">
        <is>
          <t>f47a2c2e5dbad2134ac82f897db712ae</t>
        </is>
      </c>
      <c r="L10396" t="inlineStr">
        <is>
          <t>f47a2c2e5dbad2134ac82f897db712ae</t>
        </is>
      </c>
      <c r="M10396" t="n">
        <v>1106</v>
      </c>
      <c r="N10396" t="n">
        <v>1106</v>
      </c>
    </row>
    <row r="10398">
      <c r="A10398" s="1">
        <f>== Cluster 1105 – 2 Fragen – alle Fragen identisch ===</f>
        <v/>
      </c>
      <c r="B10398" s="1" t="n"/>
      <c r="C10398" s="1" t="n"/>
      <c r="D10398" s="1" t="n"/>
      <c r="E10398" s="1" t="n"/>
      <c r="F10398" s="1" t="n"/>
      <c r="G10398" s="1" t="n"/>
      <c r="H10398" s="1" t="n"/>
      <c r="I10398" s="1" t="n"/>
      <c r="J10398" s="1" t="n"/>
      <c r="K10398" s="1" t="n"/>
      <c r="L10398" s="1" t="n"/>
      <c r="M10398" s="1" t="n"/>
      <c r="N10398" s="1" t="n"/>
    </row>
    <row r="10399">
      <c r="A10399" t="inlineStr">
        <is>
          <t>ID_Wahl</t>
        </is>
      </c>
      <c r="B10399" t="inlineStr">
        <is>
          <t>Datum</t>
        </is>
      </c>
      <c r="C10399" t="inlineStr">
        <is>
          <t>Frage_ID</t>
        </is>
      </c>
      <c r="D10399" t="inlineStr">
        <is>
          <t>Frage_Text</t>
        </is>
      </c>
      <c r="E10399" t="inlineStr">
        <is>
          <t>Frage_Typ</t>
        </is>
      </c>
      <c r="F10399" t="inlineStr">
        <is>
          <t>Bereich_ID</t>
        </is>
      </c>
      <c r="G10399" t="inlineStr">
        <is>
          <t>Bereich</t>
        </is>
      </c>
      <c r="H10399" t="inlineStr">
        <is>
          <t>ID_gesamt</t>
        </is>
      </c>
      <c r="I10399" t="inlineStr">
        <is>
          <t>Sprache</t>
        </is>
      </c>
      <c r="J10399" t="inlineStr">
        <is>
          <t>Duplikat</t>
        </is>
      </c>
      <c r="K10399" t="inlineStr">
        <is>
          <t>Frage_Hash</t>
        </is>
      </c>
      <c r="L10399" t="inlineStr">
        <is>
          <t>Duplikat_Gruppe</t>
        </is>
      </c>
      <c r="M10399" t="inlineStr">
        <is>
          <t>Cluster_Duplikate</t>
        </is>
      </c>
      <c r="N10399" t="inlineStr">
        <is>
          <t>Cluster_Final</t>
        </is>
      </c>
    </row>
    <row r="10400">
      <c r="A10400" t="n">
        <v>190</v>
      </c>
      <c r="B10400" t="n">
        <v>2018</v>
      </c>
      <c r="C10400" t="n">
        <v>2913</v>
      </c>
      <c r="D10400" t="inlineStr">
        <is>
          <t>Würden Sie eine Verschärfung des Schweizer Waffenrechts (Ausdehnung der Meldepflicht, Verbot von gewissen halbautomatischen Waffen) grundsätzlich befürworten?</t>
        </is>
      </c>
      <c r="E10400" t="inlineStr">
        <is>
          <t>Standard-4</t>
        </is>
      </c>
      <c r="F10400" t="n">
        <v>7</v>
      </c>
      <c r="G10400" t="inlineStr">
        <is>
          <t>Justiz, Armee &amp; Polizei</t>
        </is>
      </c>
      <c r="H10400" t="inlineStr">
        <is>
          <t>Q05575</t>
        </is>
      </c>
      <c r="I10400" t="inlineStr">
        <is>
          <t>de</t>
        </is>
      </c>
      <c r="J10400" t="b">
        <v>1</v>
      </c>
      <c r="K10400" t="inlineStr">
        <is>
          <t>dfb2994c4c249b615374343d7cacefda</t>
        </is>
      </c>
      <c r="L10400" t="inlineStr">
        <is>
          <t>dfb2994c4c249b615374343d7cacefda</t>
        </is>
      </c>
      <c r="M10400" t="n">
        <v>1105</v>
      </c>
      <c r="N10400" t="n">
        <v>1105</v>
      </c>
    </row>
    <row r="10401">
      <c r="A10401" t="n">
        <v>190</v>
      </c>
      <c r="B10401" t="n">
        <v>2018</v>
      </c>
      <c r="C10401" t="n">
        <v>2913</v>
      </c>
      <c r="D10401" t="inlineStr">
        <is>
          <t>Würden Sie eine Verschärfung des Schweizer Waffenrechts (Ausdehnung der Meldepflicht, Verbot von gewissen halbautomatischen Waffen) grundsätzlich befürworten?</t>
        </is>
      </c>
      <c r="E10401" t="inlineStr">
        <is>
          <t>Standard-4</t>
        </is>
      </c>
      <c r="F10401" t="n">
        <v>7</v>
      </c>
      <c r="G10401" t="inlineStr">
        <is>
          <t>Justiz, Armee &amp; Polizei</t>
        </is>
      </c>
      <c r="H10401" t="inlineStr">
        <is>
          <t>Q07149</t>
        </is>
      </c>
      <c r="I10401" t="inlineStr">
        <is>
          <t>de</t>
        </is>
      </c>
      <c r="J10401" t="b">
        <v>1</v>
      </c>
      <c r="K10401" t="inlineStr">
        <is>
          <t>dfb2994c4c249b615374343d7cacefda</t>
        </is>
      </c>
      <c r="L10401" t="inlineStr">
        <is>
          <t>dfb2994c4c249b615374343d7cacefda</t>
        </is>
      </c>
      <c r="M10401" t="n">
        <v>1105</v>
      </c>
      <c r="N10401" t="n">
        <v>1105</v>
      </c>
    </row>
    <row r="10403">
      <c r="A10403" s="1">
        <f>== Cluster 1104 – 2 Fragen – alle Fragen identisch ===</f>
        <v/>
      </c>
      <c r="B10403" s="1" t="n"/>
      <c r="C10403" s="1" t="n"/>
      <c r="D10403" s="1" t="n"/>
      <c r="E10403" s="1" t="n"/>
      <c r="F10403" s="1" t="n"/>
      <c r="G10403" s="1" t="n"/>
      <c r="H10403" s="1" t="n"/>
      <c r="I10403" s="1" t="n"/>
      <c r="J10403" s="1" t="n"/>
      <c r="K10403" s="1" t="n"/>
      <c r="L10403" s="1" t="n"/>
      <c r="M10403" s="1" t="n"/>
      <c r="N10403" s="1" t="n"/>
    </row>
    <row r="10404">
      <c r="A10404" t="inlineStr">
        <is>
          <t>ID_Wahl</t>
        </is>
      </c>
      <c r="B10404" t="inlineStr">
        <is>
          <t>Datum</t>
        </is>
      </c>
      <c r="C10404" t="inlineStr">
        <is>
          <t>Frage_ID</t>
        </is>
      </c>
      <c r="D10404" t="inlineStr">
        <is>
          <t>Frage_Text</t>
        </is>
      </c>
      <c r="E10404" t="inlineStr">
        <is>
          <t>Frage_Typ</t>
        </is>
      </c>
      <c r="F10404" t="inlineStr">
        <is>
          <t>Bereich_ID</t>
        </is>
      </c>
      <c r="G10404" t="inlineStr">
        <is>
          <t>Bereich</t>
        </is>
      </c>
      <c r="H10404" t="inlineStr">
        <is>
          <t>ID_gesamt</t>
        </is>
      </c>
      <c r="I10404" t="inlineStr">
        <is>
          <t>Sprache</t>
        </is>
      </c>
      <c r="J10404" t="inlineStr">
        <is>
          <t>Duplikat</t>
        </is>
      </c>
      <c r="K10404" t="inlineStr">
        <is>
          <t>Frage_Hash</t>
        </is>
      </c>
      <c r="L10404" t="inlineStr">
        <is>
          <t>Duplikat_Gruppe</t>
        </is>
      </c>
      <c r="M10404" t="inlineStr">
        <is>
          <t>Cluster_Duplikate</t>
        </is>
      </c>
      <c r="N10404" t="inlineStr">
        <is>
          <t>Cluster_Final</t>
        </is>
      </c>
    </row>
    <row r="10405">
      <c r="A10405" t="n">
        <v>190</v>
      </c>
      <c r="B10405" t="n">
        <v>2018</v>
      </c>
      <c r="C10405" t="n">
        <v>2915</v>
      </c>
      <c r="D10405" t="inlineStr">
        <is>
          <t>Würden Sie einen Ausbau der Videoüberwachung an neuralgischen Punkten im Kanton Graubünden (z.B. an Bahnhöfen, Schulen, Unterführungen) begrüssen?</t>
        </is>
      </c>
      <c r="E10405" t="inlineStr">
        <is>
          <t>Standard-4</t>
        </is>
      </c>
      <c r="F10405" t="n">
        <v>7</v>
      </c>
      <c r="G10405" t="inlineStr">
        <is>
          <t>Justiz, Armee &amp; Polizei</t>
        </is>
      </c>
      <c r="H10405" t="inlineStr">
        <is>
          <t>Q05574</t>
        </is>
      </c>
      <c r="I10405" t="inlineStr">
        <is>
          <t>de</t>
        </is>
      </c>
      <c r="J10405" t="b">
        <v>1</v>
      </c>
      <c r="K10405" t="inlineStr">
        <is>
          <t>8a8e513df33522e56c3ce2440e2884a5</t>
        </is>
      </c>
      <c r="L10405" t="inlineStr">
        <is>
          <t>8a8e513df33522e56c3ce2440e2884a5</t>
        </is>
      </c>
      <c r="M10405" t="n">
        <v>1104</v>
      </c>
      <c r="N10405" t="n">
        <v>1104</v>
      </c>
    </row>
    <row r="10406">
      <c r="A10406" t="n">
        <v>190</v>
      </c>
      <c r="B10406" t="n">
        <v>2018</v>
      </c>
      <c r="C10406" t="n">
        <v>2915</v>
      </c>
      <c r="D10406" t="inlineStr">
        <is>
          <t>Würden Sie einen Ausbau der Videoüberwachung an neuralgischen Punkten im Kanton Graubünden (z.B. an Bahnhöfen, Schulen, Unterführungen) begrüssen?</t>
        </is>
      </c>
      <c r="E10406" t="inlineStr">
        <is>
          <t>Standard-4</t>
        </is>
      </c>
      <c r="F10406" t="n">
        <v>7</v>
      </c>
      <c r="G10406" t="inlineStr">
        <is>
          <t>Justiz, Armee &amp; Polizei</t>
        </is>
      </c>
      <c r="H10406" t="inlineStr">
        <is>
          <t>Q07148</t>
        </is>
      </c>
      <c r="I10406" t="inlineStr">
        <is>
          <t>de</t>
        </is>
      </c>
      <c r="J10406" t="b">
        <v>1</v>
      </c>
      <c r="K10406" t="inlineStr">
        <is>
          <t>8a8e513df33522e56c3ce2440e2884a5</t>
        </is>
      </c>
      <c r="L10406" t="inlineStr">
        <is>
          <t>8a8e513df33522e56c3ce2440e2884a5</t>
        </is>
      </c>
      <c r="M10406" t="n">
        <v>1104</v>
      </c>
      <c r="N10406" t="n">
        <v>1104</v>
      </c>
    </row>
    <row r="10408">
      <c r="A10408" s="1">
        <f>== Cluster 1102 – 2 Fragen – alle Fragen identisch ===</f>
        <v/>
      </c>
      <c r="B10408" s="1" t="n"/>
      <c r="C10408" s="1" t="n"/>
      <c r="D10408" s="1" t="n"/>
      <c r="E10408" s="1" t="n"/>
      <c r="F10408" s="1" t="n"/>
      <c r="G10408" s="1" t="n"/>
      <c r="H10408" s="1" t="n"/>
      <c r="I10408" s="1" t="n"/>
      <c r="J10408" s="1" t="n"/>
      <c r="K10408" s="1" t="n"/>
      <c r="L10408" s="1" t="n"/>
      <c r="M10408" s="1" t="n"/>
      <c r="N10408" s="1" t="n"/>
    </row>
    <row r="10409">
      <c r="A10409" t="inlineStr">
        <is>
          <t>ID_Wahl</t>
        </is>
      </c>
      <c r="B10409" t="inlineStr">
        <is>
          <t>Datum</t>
        </is>
      </c>
      <c r="C10409" t="inlineStr">
        <is>
          <t>Frage_ID</t>
        </is>
      </c>
      <c r="D10409" t="inlineStr">
        <is>
          <t>Frage_Text</t>
        </is>
      </c>
      <c r="E10409" t="inlineStr">
        <is>
          <t>Frage_Typ</t>
        </is>
      </c>
      <c r="F10409" t="inlineStr">
        <is>
          <t>Bereich_ID</t>
        </is>
      </c>
      <c r="G10409" t="inlineStr">
        <is>
          <t>Bereich</t>
        </is>
      </c>
      <c r="H10409" t="inlineStr">
        <is>
          <t>ID_gesamt</t>
        </is>
      </c>
      <c r="I10409" t="inlineStr">
        <is>
          <t>Sprache</t>
        </is>
      </c>
      <c r="J10409" t="inlineStr">
        <is>
          <t>Duplikat</t>
        </is>
      </c>
      <c r="K10409" t="inlineStr">
        <is>
          <t>Frage_Hash</t>
        </is>
      </c>
      <c r="L10409" t="inlineStr">
        <is>
          <t>Duplikat_Gruppe</t>
        </is>
      </c>
      <c r="M10409" t="inlineStr">
        <is>
          <t>Cluster_Duplikate</t>
        </is>
      </c>
      <c r="N10409" t="inlineStr">
        <is>
          <t>Cluster_Final</t>
        </is>
      </c>
    </row>
    <row r="10410">
      <c r="A10410" t="n">
        <v>190</v>
      </c>
      <c r="B10410" t="n">
        <v>2018</v>
      </c>
      <c r="C10410" t="n">
        <v>2883</v>
      </c>
      <c r="D10410" t="inlineStr">
        <is>
          <t>Soll der Kanton Graubünden Hausarztpraxen in ländlichen Gebieten stärker unterstützen (z.B. mittels finanzieller Anreize)?</t>
        </is>
      </c>
      <c r="E10410" t="inlineStr">
        <is>
          <t>Standard-4</t>
        </is>
      </c>
      <c r="F10410" t="n">
        <v>6</v>
      </c>
      <c r="G10410" t="inlineStr">
        <is>
          <t>Gesundheit</t>
        </is>
      </c>
      <c r="H10410" t="inlineStr">
        <is>
          <t>Q05569</t>
        </is>
      </c>
      <c r="I10410" t="inlineStr">
        <is>
          <t>de</t>
        </is>
      </c>
      <c r="J10410" t="b">
        <v>1</v>
      </c>
      <c r="K10410" t="inlineStr">
        <is>
          <t>32f6335f3cd9b19b53a0019f3c4dd943</t>
        </is>
      </c>
      <c r="L10410" t="inlineStr">
        <is>
          <t>32f6335f3cd9b19b53a0019f3c4dd943</t>
        </is>
      </c>
      <c r="M10410" t="n">
        <v>1102</v>
      </c>
      <c r="N10410" t="n">
        <v>1102</v>
      </c>
    </row>
    <row r="10411">
      <c r="A10411" t="n">
        <v>190</v>
      </c>
      <c r="B10411" t="n">
        <v>2018</v>
      </c>
      <c r="C10411" t="n">
        <v>2883</v>
      </c>
      <c r="D10411" t="inlineStr">
        <is>
          <t>Soll der Kanton Graubünden Hausarztpraxen in ländlichen Gebieten stärker unterstützen (z.B. mittels finanzieller Anreize)?</t>
        </is>
      </c>
      <c r="E10411" t="inlineStr">
        <is>
          <t>Standard-4</t>
        </is>
      </c>
      <c r="F10411" t="n">
        <v>6</v>
      </c>
      <c r="G10411" t="inlineStr">
        <is>
          <t>Gesundheit</t>
        </is>
      </c>
      <c r="H10411" t="inlineStr">
        <is>
          <t>Q07143</t>
        </is>
      </c>
      <c r="I10411" t="inlineStr">
        <is>
          <t>de</t>
        </is>
      </c>
      <c r="J10411" t="b">
        <v>1</v>
      </c>
      <c r="K10411" t="inlineStr">
        <is>
          <t>32f6335f3cd9b19b53a0019f3c4dd943</t>
        </is>
      </c>
      <c r="L10411" t="inlineStr">
        <is>
          <t>32f6335f3cd9b19b53a0019f3c4dd943</t>
        </is>
      </c>
      <c r="M10411" t="n">
        <v>1102</v>
      </c>
      <c r="N10411" t="n">
        <v>1102</v>
      </c>
    </row>
    <row r="10413">
      <c r="A10413" s="1">
        <f>== Cluster 1100 – 2 Fragen – alle Fragen identisch ===</f>
        <v/>
      </c>
      <c r="B10413" s="1" t="n"/>
      <c r="C10413" s="1" t="n"/>
      <c r="D10413" s="1" t="n"/>
      <c r="E10413" s="1" t="n"/>
      <c r="F10413" s="1" t="n"/>
      <c r="G10413" s="1" t="n"/>
      <c r="H10413" s="1" t="n"/>
      <c r="I10413" s="1" t="n"/>
      <c r="J10413" s="1" t="n"/>
      <c r="K10413" s="1" t="n"/>
      <c r="L10413" s="1" t="n"/>
      <c r="M10413" s="1" t="n"/>
      <c r="N10413" s="1" t="n"/>
    </row>
    <row r="10414">
      <c r="A10414" t="inlineStr">
        <is>
          <t>ID_Wahl</t>
        </is>
      </c>
      <c r="B10414" t="inlineStr">
        <is>
          <t>Datum</t>
        </is>
      </c>
      <c r="C10414" t="inlineStr">
        <is>
          <t>Frage_ID</t>
        </is>
      </c>
      <c r="D10414" t="inlineStr">
        <is>
          <t>Frage_Text</t>
        </is>
      </c>
      <c r="E10414" t="inlineStr">
        <is>
          <t>Frage_Typ</t>
        </is>
      </c>
      <c r="F10414" t="inlineStr">
        <is>
          <t>Bereich_ID</t>
        </is>
      </c>
      <c r="G10414" t="inlineStr">
        <is>
          <t>Bereich</t>
        </is>
      </c>
      <c r="H10414" t="inlineStr">
        <is>
          <t>ID_gesamt</t>
        </is>
      </c>
      <c r="I10414" t="inlineStr">
        <is>
          <t>Sprache</t>
        </is>
      </c>
      <c r="J10414" t="inlineStr">
        <is>
          <t>Duplikat</t>
        </is>
      </c>
      <c r="K10414" t="inlineStr">
        <is>
          <t>Frage_Hash</t>
        </is>
      </c>
      <c r="L10414" t="inlineStr">
        <is>
          <t>Duplikat_Gruppe</t>
        </is>
      </c>
      <c r="M10414" t="inlineStr">
        <is>
          <t>Cluster_Duplikate</t>
        </is>
      </c>
      <c r="N10414" t="inlineStr">
        <is>
          <t>Cluster_Final</t>
        </is>
      </c>
    </row>
    <row r="10415">
      <c r="A10415" t="n">
        <v>190</v>
      </c>
      <c r="B10415" t="n">
        <v>2018</v>
      </c>
      <c r="C10415" t="n">
        <v>2904</v>
      </c>
      <c r="D10415" t="inlineStr">
        <is>
          <t>Haben Steuersenkungen für natürliche Personen in den nächsten vier Jahren für Sie Priorität?</t>
        </is>
      </c>
      <c r="E10415" t="inlineStr">
        <is>
          <t>Standard-4</t>
        </is>
      </c>
      <c r="F10415" t="n">
        <v>4</v>
      </c>
      <c r="G10415" t="inlineStr">
        <is>
          <t>Finanzen &amp; Steuern</t>
        </is>
      </c>
      <c r="H10415" t="inlineStr">
        <is>
          <t>Q05566</t>
        </is>
      </c>
      <c r="I10415" t="inlineStr">
        <is>
          <t>de</t>
        </is>
      </c>
      <c r="J10415" t="b">
        <v>1</v>
      </c>
      <c r="K10415" t="inlineStr">
        <is>
          <t>cd73476058293a6d1b7bfb98d2762b66</t>
        </is>
      </c>
      <c r="L10415" t="inlineStr">
        <is>
          <t>cd73476058293a6d1b7bfb98d2762b66</t>
        </is>
      </c>
      <c r="M10415" t="n">
        <v>1100</v>
      </c>
      <c r="N10415" t="n">
        <v>1100</v>
      </c>
    </row>
    <row r="10416">
      <c r="A10416" t="n">
        <v>190</v>
      </c>
      <c r="B10416" t="n">
        <v>2018</v>
      </c>
      <c r="C10416" t="n">
        <v>2904</v>
      </c>
      <c r="D10416" t="inlineStr">
        <is>
          <t>Haben Steuersenkungen für natürliche Personen in den nächsten vier Jahren für Sie Priorität?</t>
        </is>
      </c>
      <c r="E10416" t="inlineStr">
        <is>
          <t>Standard-4</t>
        </is>
      </c>
      <c r="F10416" t="n">
        <v>4</v>
      </c>
      <c r="G10416" t="inlineStr">
        <is>
          <t>Finanzen &amp; Steuern</t>
        </is>
      </c>
      <c r="H10416" t="inlineStr">
        <is>
          <t>Q07140</t>
        </is>
      </c>
      <c r="I10416" t="inlineStr">
        <is>
          <t>de</t>
        </is>
      </c>
      <c r="J10416" t="b">
        <v>1</v>
      </c>
      <c r="K10416" t="inlineStr">
        <is>
          <t>cd73476058293a6d1b7bfb98d2762b66</t>
        </is>
      </c>
      <c r="L10416" t="inlineStr">
        <is>
          <t>cd73476058293a6d1b7bfb98d2762b66</t>
        </is>
      </c>
      <c r="M10416" t="n">
        <v>1100</v>
      </c>
      <c r="N10416" t="n">
        <v>1100</v>
      </c>
    </row>
    <row r="10418">
      <c r="A10418" s="1">
        <f>== Cluster 1099 – 2 Fragen – alle Fragen identisch ===</f>
        <v/>
      </c>
      <c r="B10418" s="1" t="n"/>
      <c r="C10418" s="1" t="n"/>
      <c r="D10418" s="1" t="n"/>
      <c r="E10418" s="1" t="n"/>
      <c r="F10418" s="1" t="n"/>
      <c r="G10418" s="1" t="n"/>
      <c r="H10418" s="1" t="n"/>
      <c r="I10418" s="1" t="n"/>
      <c r="J10418" s="1" t="n"/>
      <c r="K10418" s="1" t="n"/>
      <c r="L10418" s="1" t="n"/>
      <c r="M10418" s="1" t="n"/>
      <c r="N10418" s="1" t="n"/>
    </row>
    <row r="10419">
      <c r="A10419" t="inlineStr">
        <is>
          <t>ID_Wahl</t>
        </is>
      </c>
      <c r="B10419" t="inlineStr">
        <is>
          <t>Datum</t>
        </is>
      </c>
      <c r="C10419" t="inlineStr">
        <is>
          <t>Frage_ID</t>
        </is>
      </c>
      <c r="D10419" t="inlineStr">
        <is>
          <t>Frage_Text</t>
        </is>
      </c>
      <c r="E10419" t="inlineStr">
        <is>
          <t>Frage_Typ</t>
        </is>
      </c>
      <c r="F10419" t="inlineStr">
        <is>
          <t>Bereich_ID</t>
        </is>
      </c>
      <c r="G10419" t="inlineStr">
        <is>
          <t>Bereich</t>
        </is>
      </c>
      <c r="H10419" t="inlineStr">
        <is>
          <t>ID_gesamt</t>
        </is>
      </c>
      <c r="I10419" t="inlineStr">
        <is>
          <t>Sprache</t>
        </is>
      </c>
      <c r="J10419" t="inlineStr">
        <is>
          <t>Duplikat</t>
        </is>
      </c>
      <c r="K10419" t="inlineStr">
        <is>
          <t>Frage_Hash</t>
        </is>
      </c>
      <c r="L10419" t="inlineStr">
        <is>
          <t>Duplikat_Gruppe</t>
        </is>
      </c>
      <c r="M10419" t="inlineStr">
        <is>
          <t>Cluster_Duplikate</t>
        </is>
      </c>
      <c r="N10419" t="inlineStr">
        <is>
          <t>Cluster_Final</t>
        </is>
      </c>
    </row>
    <row r="10420">
      <c r="A10420" t="n">
        <v>190</v>
      </c>
      <c r="B10420" t="n">
        <v>2018</v>
      </c>
      <c r="C10420" t="n">
        <v>2903</v>
      </c>
      <c r="D10420" t="inlineStr">
        <is>
          <t>Soll der Regierungsrat des Kantons Graubünden ein neues, umfassendes Sparpaket erarbeiten?</t>
        </is>
      </c>
      <c r="E10420" t="inlineStr">
        <is>
          <t>Standard-4</t>
        </is>
      </c>
      <c r="F10420" t="n">
        <v>4</v>
      </c>
      <c r="G10420" t="inlineStr">
        <is>
          <t>Finanzen &amp; Steuern</t>
        </is>
      </c>
      <c r="H10420" t="inlineStr">
        <is>
          <t>Q05565</t>
        </is>
      </c>
      <c r="I10420" t="inlineStr">
        <is>
          <t>de</t>
        </is>
      </c>
      <c r="J10420" t="b">
        <v>1</v>
      </c>
      <c r="K10420" t="inlineStr">
        <is>
          <t>7a944ced069b1455c62bb9779bc3ecc5</t>
        </is>
      </c>
      <c r="L10420" t="inlineStr">
        <is>
          <t>7a944ced069b1455c62bb9779bc3ecc5</t>
        </is>
      </c>
      <c r="M10420" t="n">
        <v>1099</v>
      </c>
      <c r="N10420" t="n">
        <v>1099</v>
      </c>
    </row>
    <row r="10421">
      <c r="A10421" t="n">
        <v>190</v>
      </c>
      <c r="B10421" t="n">
        <v>2018</v>
      </c>
      <c r="C10421" t="n">
        <v>2903</v>
      </c>
      <c r="D10421" t="inlineStr">
        <is>
          <t>Soll der Regierungsrat des Kantons Graubünden ein neues, umfassendes Sparpaket erarbeiten?</t>
        </is>
      </c>
      <c r="E10421" t="inlineStr">
        <is>
          <t>Standard-4</t>
        </is>
      </c>
      <c r="F10421" t="n">
        <v>4</v>
      </c>
      <c r="G10421" t="inlineStr">
        <is>
          <t>Finanzen &amp; Steuern</t>
        </is>
      </c>
      <c r="H10421" t="inlineStr">
        <is>
          <t>Q07139</t>
        </is>
      </c>
      <c r="I10421" t="inlineStr">
        <is>
          <t>de</t>
        </is>
      </c>
      <c r="J10421" t="b">
        <v>1</v>
      </c>
      <c r="K10421" t="inlineStr">
        <is>
          <t>7a944ced069b1455c62bb9779bc3ecc5</t>
        </is>
      </c>
      <c r="L10421" t="inlineStr">
        <is>
          <t>7a944ced069b1455c62bb9779bc3ecc5</t>
        </is>
      </c>
      <c r="M10421" t="n">
        <v>1099</v>
      </c>
      <c r="N10421" t="n">
        <v>1099</v>
      </c>
    </row>
    <row r="10423">
      <c r="A10423" s="1">
        <f>== Cluster 1098 – 2 Fragen – alle Fragen identisch ===</f>
        <v/>
      </c>
      <c r="B10423" s="1" t="n"/>
      <c r="C10423" s="1" t="n"/>
      <c r="D10423" s="1" t="n"/>
      <c r="E10423" s="1" t="n"/>
      <c r="F10423" s="1" t="n"/>
      <c r="G10423" s="1" t="n"/>
      <c r="H10423" s="1" t="n"/>
      <c r="I10423" s="1" t="n"/>
      <c r="J10423" s="1" t="n"/>
      <c r="K10423" s="1" t="n"/>
      <c r="L10423" s="1" t="n"/>
      <c r="M10423" s="1" t="n"/>
      <c r="N10423" s="1" t="n"/>
    </row>
    <row r="10424">
      <c r="A10424" t="inlineStr">
        <is>
          <t>ID_Wahl</t>
        </is>
      </c>
      <c r="B10424" t="inlineStr">
        <is>
          <t>Datum</t>
        </is>
      </c>
      <c r="C10424" t="inlineStr">
        <is>
          <t>Frage_ID</t>
        </is>
      </c>
      <c r="D10424" t="inlineStr">
        <is>
          <t>Frage_Text</t>
        </is>
      </c>
      <c r="E10424" t="inlineStr">
        <is>
          <t>Frage_Typ</t>
        </is>
      </c>
      <c r="F10424" t="inlineStr">
        <is>
          <t>Bereich_ID</t>
        </is>
      </c>
      <c r="G10424" t="inlineStr">
        <is>
          <t>Bereich</t>
        </is>
      </c>
      <c r="H10424" t="inlineStr">
        <is>
          <t>ID_gesamt</t>
        </is>
      </c>
      <c r="I10424" t="inlineStr">
        <is>
          <t>Sprache</t>
        </is>
      </c>
      <c r="J10424" t="inlineStr">
        <is>
          <t>Duplikat</t>
        </is>
      </c>
      <c r="K10424" t="inlineStr">
        <is>
          <t>Frage_Hash</t>
        </is>
      </c>
      <c r="L10424" t="inlineStr">
        <is>
          <t>Duplikat_Gruppe</t>
        </is>
      </c>
      <c r="M10424" t="inlineStr">
        <is>
          <t>Cluster_Duplikate</t>
        </is>
      </c>
      <c r="N10424" t="inlineStr">
        <is>
          <t>Cluster_Final</t>
        </is>
      </c>
    </row>
    <row r="10425">
      <c r="A10425" t="n">
        <v>190</v>
      </c>
      <c r="B10425" t="n">
        <v>2018</v>
      </c>
      <c r="C10425" t="n">
        <v>2905</v>
      </c>
      <c r="D10425" t="inlineStr">
        <is>
          <t>2017 wurden die Gewinnsteuern im Kanton Graubünden für Unternehmen gesenkt (von 16.7% auf 16.1%). Befürworten Sie eine weitere Reduktion dieser Steuern für Unternehmen?</t>
        </is>
      </c>
      <c r="E10425" t="inlineStr">
        <is>
          <t>Standard-4</t>
        </is>
      </c>
      <c r="F10425" t="n">
        <v>4</v>
      </c>
      <c r="G10425" t="inlineStr">
        <is>
          <t>Finanzen &amp; Steuern</t>
        </is>
      </c>
      <c r="H10425" t="inlineStr">
        <is>
          <t>Q05564</t>
        </is>
      </c>
      <c r="I10425" t="inlineStr">
        <is>
          <t>de</t>
        </is>
      </c>
      <c r="J10425" t="b">
        <v>1</v>
      </c>
      <c r="K10425" t="inlineStr">
        <is>
          <t>fe9e79e71040fe193efa120261e9cb8a</t>
        </is>
      </c>
      <c r="L10425" t="inlineStr">
        <is>
          <t>fe9e79e71040fe193efa120261e9cb8a</t>
        </is>
      </c>
      <c r="M10425" t="n">
        <v>1098</v>
      </c>
      <c r="N10425" t="n">
        <v>1098</v>
      </c>
    </row>
    <row r="10426">
      <c r="A10426" t="n">
        <v>190</v>
      </c>
      <c r="B10426" t="n">
        <v>2018</v>
      </c>
      <c r="C10426" t="n">
        <v>2905</v>
      </c>
      <c r="D10426" t="inlineStr">
        <is>
          <t>2017 wurden die Gewinnsteuern im Kanton Graubünden für Unternehmen gesenkt (von 16.7% auf 16.1%). Befürworten Sie eine weitere Reduktion dieser Steuern für Unternehmen?</t>
        </is>
      </c>
      <c r="E10426" t="inlineStr">
        <is>
          <t>Standard-4</t>
        </is>
      </c>
      <c r="F10426" t="n">
        <v>4</v>
      </c>
      <c r="G10426" t="inlineStr">
        <is>
          <t>Finanzen &amp; Steuern</t>
        </is>
      </c>
      <c r="H10426" t="inlineStr">
        <is>
          <t>Q07138</t>
        </is>
      </c>
      <c r="I10426" t="inlineStr">
        <is>
          <t>de</t>
        </is>
      </c>
      <c r="J10426" t="b">
        <v>1</v>
      </c>
      <c r="K10426" t="inlineStr">
        <is>
          <t>fe9e79e71040fe193efa120261e9cb8a</t>
        </is>
      </c>
      <c r="L10426" t="inlineStr">
        <is>
          <t>fe9e79e71040fe193efa120261e9cb8a</t>
        </is>
      </c>
      <c r="M10426" t="n">
        <v>1098</v>
      </c>
      <c r="N10426" t="n">
        <v>1098</v>
      </c>
    </row>
    <row r="10428">
      <c r="A10428" s="1">
        <f>== Cluster 1097 – 2 Fragen – alle Fragen identisch ===</f>
        <v/>
      </c>
      <c r="B10428" s="1" t="n"/>
      <c r="C10428" s="1" t="n"/>
      <c r="D10428" s="1" t="n"/>
      <c r="E10428" s="1" t="n"/>
      <c r="F10428" s="1" t="n"/>
      <c r="G10428" s="1" t="n"/>
      <c r="H10428" s="1" t="n"/>
      <c r="I10428" s="1" t="n"/>
      <c r="J10428" s="1" t="n"/>
      <c r="K10428" s="1" t="n"/>
      <c r="L10428" s="1" t="n"/>
      <c r="M10428" s="1" t="n"/>
      <c r="N10428" s="1" t="n"/>
    </row>
    <row r="10429">
      <c r="A10429" t="inlineStr">
        <is>
          <t>ID_Wahl</t>
        </is>
      </c>
      <c r="B10429" t="inlineStr">
        <is>
          <t>Datum</t>
        </is>
      </c>
      <c r="C10429" t="inlineStr">
        <is>
          <t>Frage_ID</t>
        </is>
      </c>
      <c r="D10429" t="inlineStr">
        <is>
          <t>Frage_Text</t>
        </is>
      </c>
      <c r="E10429" t="inlineStr">
        <is>
          <t>Frage_Typ</t>
        </is>
      </c>
      <c r="F10429" t="inlineStr">
        <is>
          <t>Bereich_ID</t>
        </is>
      </c>
      <c r="G10429" t="inlineStr">
        <is>
          <t>Bereich</t>
        </is>
      </c>
      <c r="H10429" t="inlineStr">
        <is>
          <t>ID_gesamt</t>
        </is>
      </c>
      <c r="I10429" t="inlineStr">
        <is>
          <t>Sprache</t>
        </is>
      </c>
      <c r="J10429" t="inlineStr">
        <is>
          <t>Duplikat</t>
        </is>
      </c>
      <c r="K10429" t="inlineStr">
        <is>
          <t>Frage_Hash</t>
        </is>
      </c>
      <c r="L10429" t="inlineStr">
        <is>
          <t>Duplikat_Gruppe</t>
        </is>
      </c>
      <c r="M10429" t="inlineStr">
        <is>
          <t>Cluster_Duplikate</t>
        </is>
      </c>
      <c r="N10429" t="inlineStr">
        <is>
          <t>Cluster_Final</t>
        </is>
      </c>
    </row>
    <row r="10430">
      <c r="A10430" t="n">
        <v>190</v>
      </c>
      <c r="B10430" t="n">
        <v>2018</v>
      </c>
      <c r="C10430" t="n">
        <v>2889</v>
      </c>
      <c r="D10430" t="inlineStr">
        <is>
          <t>Durch Digitalisierung und Automatisierung werden gewisse Arbeitsplätze gefährdet. Soll der Kanton Graubünden betroffene Personen durch die Finanzierung von Umschulungen und Weiterbildungen verstärkt unterstützen?</t>
        </is>
      </c>
      <c r="E10430" t="inlineStr">
        <is>
          <t>Standard-4</t>
        </is>
      </c>
      <c r="F10430" t="n">
        <v>3</v>
      </c>
      <c r="G10430" t="inlineStr">
        <is>
          <t>Digitalisierung</t>
        </is>
      </c>
      <c r="H10430" t="inlineStr">
        <is>
          <t>Q05563</t>
        </is>
      </c>
      <c r="I10430" t="inlineStr">
        <is>
          <t>de</t>
        </is>
      </c>
      <c r="J10430" t="b">
        <v>1</v>
      </c>
      <c r="K10430" t="inlineStr">
        <is>
          <t>f9897c43797a4ece32f64c9bd40a5503</t>
        </is>
      </c>
      <c r="L10430" t="inlineStr">
        <is>
          <t>f9897c43797a4ece32f64c9bd40a5503</t>
        </is>
      </c>
      <c r="M10430" t="n">
        <v>1097</v>
      </c>
      <c r="N10430" t="n">
        <v>1097</v>
      </c>
    </row>
    <row r="10431">
      <c r="A10431" t="n">
        <v>190</v>
      </c>
      <c r="B10431" t="n">
        <v>2018</v>
      </c>
      <c r="C10431" t="n">
        <v>2889</v>
      </c>
      <c r="D10431" t="inlineStr">
        <is>
          <t>Durch Digitalisierung und Automatisierung werden gewisse Arbeitsplätze gefährdet. Soll der Kanton Graubünden betroffene Personen durch die Finanzierung von Umschulungen und Weiterbildungen verstärkt unterstützen?</t>
        </is>
      </c>
      <c r="E10431" t="inlineStr">
        <is>
          <t>Standard-4</t>
        </is>
      </c>
      <c r="F10431" t="n">
        <v>3</v>
      </c>
      <c r="G10431" t="inlineStr">
        <is>
          <t>Digitalisierung</t>
        </is>
      </c>
      <c r="H10431" t="inlineStr">
        <is>
          <t>Q07137</t>
        </is>
      </c>
      <c r="I10431" t="inlineStr">
        <is>
          <t>de</t>
        </is>
      </c>
      <c r="J10431" t="b">
        <v>1</v>
      </c>
      <c r="K10431" t="inlineStr">
        <is>
          <t>f9897c43797a4ece32f64c9bd40a5503</t>
        </is>
      </c>
      <c r="L10431" t="inlineStr">
        <is>
          <t>f9897c43797a4ece32f64c9bd40a5503</t>
        </is>
      </c>
      <c r="M10431" t="n">
        <v>1097</v>
      </c>
      <c r="N10431" t="n">
        <v>1097</v>
      </c>
    </row>
    <row r="10433">
      <c r="A10433" s="1">
        <f>== Cluster 1096 – 2 Fragen – alle Fragen identisch ===</f>
        <v/>
      </c>
      <c r="B10433" s="1" t="n"/>
      <c r="C10433" s="1" t="n"/>
      <c r="D10433" s="1" t="n"/>
      <c r="E10433" s="1" t="n"/>
      <c r="F10433" s="1" t="n"/>
      <c r="G10433" s="1" t="n"/>
      <c r="H10433" s="1" t="n"/>
      <c r="I10433" s="1" t="n"/>
      <c r="J10433" s="1" t="n"/>
      <c r="K10433" s="1" t="n"/>
      <c r="L10433" s="1" t="n"/>
      <c r="M10433" s="1" t="n"/>
      <c r="N10433" s="1" t="n"/>
    </row>
    <row r="10434">
      <c r="A10434" t="inlineStr">
        <is>
          <t>ID_Wahl</t>
        </is>
      </c>
      <c r="B10434" t="inlineStr">
        <is>
          <t>Datum</t>
        </is>
      </c>
      <c r="C10434" t="inlineStr">
        <is>
          <t>Frage_ID</t>
        </is>
      </c>
      <c r="D10434" t="inlineStr">
        <is>
          <t>Frage_Text</t>
        </is>
      </c>
      <c r="E10434" t="inlineStr">
        <is>
          <t>Frage_Typ</t>
        </is>
      </c>
      <c r="F10434" t="inlineStr">
        <is>
          <t>Bereich_ID</t>
        </is>
      </c>
      <c r="G10434" t="inlineStr">
        <is>
          <t>Bereich</t>
        </is>
      </c>
      <c r="H10434" t="inlineStr">
        <is>
          <t>ID_gesamt</t>
        </is>
      </c>
      <c r="I10434" t="inlineStr">
        <is>
          <t>Sprache</t>
        </is>
      </c>
      <c r="J10434" t="inlineStr">
        <is>
          <t>Duplikat</t>
        </is>
      </c>
      <c r="K10434" t="inlineStr">
        <is>
          <t>Frage_Hash</t>
        </is>
      </c>
      <c r="L10434" t="inlineStr">
        <is>
          <t>Duplikat_Gruppe</t>
        </is>
      </c>
      <c r="M10434" t="inlineStr">
        <is>
          <t>Cluster_Duplikate</t>
        </is>
      </c>
      <c r="N10434" t="inlineStr">
        <is>
          <t>Cluster_Final</t>
        </is>
      </c>
    </row>
    <row r="10435">
      <c r="A10435" t="n">
        <v>190</v>
      </c>
      <c r="B10435" t="n">
        <v>2018</v>
      </c>
      <c r="C10435" t="n">
        <v>2890</v>
      </c>
      <c r="D10435" t="inlineStr">
        <is>
          <t>Der Wettbewerb in verschiedenen Branchen wurde durch Online-Vermittlungsdienste (z.B. Airbnb, booking.com, Uber) verschärft. Sollten diese Dienste vom Kanton strenger reguliert werden?</t>
        </is>
      </c>
      <c r="E10435" t="inlineStr">
        <is>
          <t>Standard-4</t>
        </is>
      </c>
      <c r="F10435" t="n">
        <v>3</v>
      </c>
      <c r="G10435" t="inlineStr">
        <is>
          <t>Digitalisierung</t>
        </is>
      </c>
      <c r="H10435" t="inlineStr">
        <is>
          <t>Q05562</t>
        </is>
      </c>
      <c r="I10435" t="inlineStr">
        <is>
          <t>de</t>
        </is>
      </c>
      <c r="J10435" t="b">
        <v>1</v>
      </c>
      <c r="K10435" t="inlineStr">
        <is>
          <t>a7456a1785a8ac5a5496684bec978fc0</t>
        </is>
      </c>
      <c r="L10435" t="inlineStr">
        <is>
          <t>a7456a1785a8ac5a5496684bec978fc0</t>
        </is>
      </c>
      <c r="M10435" t="n">
        <v>1096</v>
      </c>
      <c r="N10435" t="n">
        <v>1096</v>
      </c>
    </row>
    <row r="10436">
      <c r="A10436" t="n">
        <v>190</v>
      </c>
      <c r="B10436" t="n">
        <v>2018</v>
      </c>
      <c r="C10436" t="n">
        <v>2890</v>
      </c>
      <c r="D10436" t="inlineStr">
        <is>
          <t>Der Wettbewerb in verschiedenen Branchen wurde durch Online-Vermittlungsdienste (z.B. Airbnb, booking.com, Uber) verschärft. Sollten diese Dienste vom Kanton strenger reguliert werden?</t>
        </is>
      </c>
      <c r="E10436" t="inlineStr">
        <is>
          <t>Standard-4</t>
        </is>
      </c>
      <c r="F10436" t="n">
        <v>3</v>
      </c>
      <c r="G10436" t="inlineStr">
        <is>
          <t>Digitalisierung</t>
        </is>
      </c>
      <c r="H10436" t="inlineStr">
        <is>
          <t>Q07136</t>
        </is>
      </c>
      <c r="I10436" t="inlineStr">
        <is>
          <t>de</t>
        </is>
      </c>
      <c r="J10436" t="b">
        <v>1</v>
      </c>
      <c r="K10436" t="inlineStr">
        <is>
          <t>a7456a1785a8ac5a5496684bec978fc0</t>
        </is>
      </c>
      <c r="L10436" t="inlineStr">
        <is>
          <t>a7456a1785a8ac5a5496684bec978fc0</t>
        </is>
      </c>
      <c r="M10436" t="n">
        <v>1096</v>
      </c>
      <c r="N10436" t="n">
        <v>1096</v>
      </c>
    </row>
    <row r="10438">
      <c r="A10438" s="1">
        <f>== Cluster 1095 – 2 Fragen – alle Fragen identisch ===</f>
        <v/>
      </c>
      <c r="B10438" s="1" t="n"/>
      <c r="C10438" s="1" t="n"/>
      <c r="D10438" s="1" t="n"/>
      <c r="E10438" s="1" t="n"/>
      <c r="F10438" s="1" t="n"/>
      <c r="G10438" s="1" t="n"/>
      <c r="H10438" s="1" t="n"/>
      <c r="I10438" s="1" t="n"/>
      <c r="J10438" s="1" t="n"/>
      <c r="K10438" s="1" t="n"/>
      <c r="L10438" s="1" t="n"/>
      <c r="M10438" s="1" t="n"/>
      <c r="N10438" s="1" t="n"/>
    </row>
    <row r="10439">
      <c r="A10439" t="inlineStr">
        <is>
          <t>ID_Wahl</t>
        </is>
      </c>
      <c r="B10439" t="inlineStr">
        <is>
          <t>Datum</t>
        </is>
      </c>
      <c r="C10439" t="inlineStr">
        <is>
          <t>Frage_ID</t>
        </is>
      </c>
      <c r="D10439" t="inlineStr">
        <is>
          <t>Frage_Text</t>
        </is>
      </c>
      <c r="E10439" t="inlineStr">
        <is>
          <t>Frage_Typ</t>
        </is>
      </c>
      <c r="F10439" t="inlineStr">
        <is>
          <t>Bereich_ID</t>
        </is>
      </c>
      <c r="G10439" t="inlineStr">
        <is>
          <t>Bereich</t>
        </is>
      </c>
      <c r="H10439" t="inlineStr">
        <is>
          <t>ID_gesamt</t>
        </is>
      </c>
      <c r="I10439" t="inlineStr">
        <is>
          <t>Sprache</t>
        </is>
      </c>
      <c r="J10439" t="inlineStr">
        <is>
          <t>Duplikat</t>
        </is>
      </c>
      <c r="K10439" t="inlineStr">
        <is>
          <t>Frage_Hash</t>
        </is>
      </c>
      <c r="L10439" t="inlineStr">
        <is>
          <t>Duplikat_Gruppe</t>
        </is>
      </c>
      <c r="M10439" t="inlineStr">
        <is>
          <t>Cluster_Duplikate</t>
        </is>
      </c>
      <c r="N10439" t="inlineStr">
        <is>
          <t>Cluster_Final</t>
        </is>
      </c>
    </row>
    <row r="10440">
      <c r="A10440" t="n">
        <v>190</v>
      </c>
      <c r="B10440" t="n">
        <v>2018</v>
      </c>
      <c r="C10440" t="n">
        <v>2891</v>
      </c>
      <c r="D10440" t="inlineStr">
        <is>
          <t>Soll die Versorgung aller Gemeinden mit schnellem Internet (z.B. Glasfaser) vom Kanton gefördert werden?</t>
        </is>
      </c>
      <c r="E10440" t="inlineStr">
        <is>
          <t>Standard-4</t>
        </is>
      </c>
      <c r="F10440" t="n">
        <v>3</v>
      </c>
      <c r="G10440" t="inlineStr">
        <is>
          <t>Digitalisierung</t>
        </is>
      </c>
      <c r="H10440" t="inlineStr">
        <is>
          <t>Q05561</t>
        </is>
      </c>
      <c r="I10440" t="inlineStr">
        <is>
          <t>de</t>
        </is>
      </c>
      <c r="J10440" t="b">
        <v>1</v>
      </c>
      <c r="K10440" t="inlineStr">
        <is>
          <t>7bd10df8c8186953927ad8fd417d1672</t>
        </is>
      </c>
      <c r="L10440" t="inlineStr">
        <is>
          <t>7bd10df8c8186953927ad8fd417d1672</t>
        </is>
      </c>
      <c r="M10440" t="n">
        <v>1095</v>
      </c>
      <c r="N10440" t="n">
        <v>1095</v>
      </c>
    </row>
    <row r="10441">
      <c r="A10441" t="n">
        <v>190</v>
      </c>
      <c r="B10441" t="n">
        <v>2018</v>
      </c>
      <c r="C10441" t="n">
        <v>2891</v>
      </c>
      <c r="D10441" t="inlineStr">
        <is>
          <t>Soll die Versorgung aller Gemeinden mit schnellem Internet (z.B. Glasfaser) vom Kanton gefördert werden?</t>
        </is>
      </c>
      <c r="E10441" t="inlineStr">
        <is>
          <t>Standard-4</t>
        </is>
      </c>
      <c r="F10441" t="n">
        <v>3</v>
      </c>
      <c r="G10441" t="inlineStr">
        <is>
          <t>Digitalisierung</t>
        </is>
      </c>
      <c r="H10441" t="inlineStr">
        <is>
          <t>Q07135</t>
        </is>
      </c>
      <c r="I10441" t="inlineStr">
        <is>
          <t>de</t>
        </is>
      </c>
      <c r="J10441" t="b">
        <v>1</v>
      </c>
      <c r="K10441" t="inlineStr">
        <is>
          <t>7bd10df8c8186953927ad8fd417d1672</t>
        </is>
      </c>
      <c r="L10441" t="inlineStr">
        <is>
          <t>7bd10df8c8186953927ad8fd417d1672</t>
        </is>
      </c>
      <c r="M10441" t="n">
        <v>1095</v>
      </c>
      <c r="N10441" t="n">
        <v>1095</v>
      </c>
    </row>
    <row r="10443">
      <c r="A10443" s="1">
        <f>== Cluster 1094 – 2 Fragen – alle Fragen identisch ===</f>
        <v/>
      </c>
      <c r="B10443" s="1" t="n"/>
      <c r="C10443" s="1" t="n"/>
      <c r="D10443" s="1" t="n"/>
      <c r="E10443" s="1" t="n"/>
      <c r="F10443" s="1" t="n"/>
      <c r="G10443" s="1" t="n"/>
      <c r="H10443" s="1" t="n"/>
      <c r="I10443" s="1" t="n"/>
      <c r="J10443" s="1" t="n"/>
      <c r="K10443" s="1" t="n"/>
      <c r="L10443" s="1" t="n"/>
      <c r="M10443" s="1" t="n"/>
      <c r="N10443" s="1" t="n"/>
    </row>
    <row r="10444">
      <c r="A10444" t="inlineStr">
        <is>
          <t>ID_Wahl</t>
        </is>
      </c>
      <c r="B10444" t="inlineStr">
        <is>
          <t>Datum</t>
        </is>
      </c>
      <c r="C10444" t="inlineStr">
        <is>
          <t>Frage_ID</t>
        </is>
      </c>
      <c r="D10444" t="inlineStr">
        <is>
          <t>Frage_Text</t>
        </is>
      </c>
      <c r="E10444" t="inlineStr">
        <is>
          <t>Frage_Typ</t>
        </is>
      </c>
      <c r="F10444" t="inlineStr">
        <is>
          <t>Bereich_ID</t>
        </is>
      </c>
      <c r="G10444" t="inlineStr">
        <is>
          <t>Bereich</t>
        </is>
      </c>
      <c r="H10444" t="inlineStr">
        <is>
          <t>ID_gesamt</t>
        </is>
      </c>
      <c r="I10444" t="inlineStr">
        <is>
          <t>Sprache</t>
        </is>
      </c>
      <c r="J10444" t="inlineStr">
        <is>
          <t>Duplikat</t>
        </is>
      </c>
      <c r="K10444" t="inlineStr">
        <is>
          <t>Frage_Hash</t>
        </is>
      </c>
      <c r="L10444" t="inlineStr">
        <is>
          <t>Duplikat_Gruppe</t>
        </is>
      </c>
      <c r="M10444" t="inlineStr">
        <is>
          <t>Cluster_Duplikate</t>
        </is>
      </c>
      <c r="N10444" t="inlineStr">
        <is>
          <t>Cluster_Final</t>
        </is>
      </c>
    </row>
    <row r="10445">
      <c r="A10445" t="n">
        <v>190</v>
      </c>
      <c r="B10445" t="n">
        <v>2018</v>
      </c>
      <c r="C10445" t="n">
        <v>2888</v>
      </c>
      <c r="D10445" t="inlineStr">
        <is>
          <t>Soll der Kanton Graubünden als zusätzliche Möglichkeit zur Stimmabgabe die elektronische Stimmabgabe bei Wahlen und Abstimmungen (E-Voting) flächendeckend einführen?</t>
        </is>
      </c>
      <c r="E10445" t="inlineStr">
        <is>
          <t>Standard-4</t>
        </is>
      </c>
      <c r="F10445" t="n">
        <v>3</v>
      </c>
      <c r="G10445" t="inlineStr">
        <is>
          <t>Digitalisierung</t>
        </is>
      </c>
      <c r="H10445" t="inlineStr">
        <is>
          <t>Q05560</t>
        </is>
      </c>
      <c r="I10445" t="inlineStr">
        <is>
          <t>de</t>
        </is>
      </c>
      <c r="J10445" t="b">
        <v>1</v>
      </c>
      <c r="K10445" t="inlineStr">
        <is>
          <t>28bbb275b4e1eaeb98c017d8637b48d0</t>
        </is>
      </c>
      <c r="L10445" t="inlineStr">
        <is>
          <t>28bbb275b4e1eaeb98c017d8637b48d0</t>
        </is>
      </c>
      <c r="M10445" t="n">
        <v>1094</v>
      </c>
      <c r="N10445" t="n">
        <v>1094</v>
      </c>
    </row>
    <row r="10446">
      <c r="A10446" t="n">
        <v>190</v>
      </c>
      <c r="B10446" t="n">
        <v>2018</v>
      </c>
      <c r="C10446" t="n">
        <v>2888</v>
      </c>
      <c r="D10446" t="inlineStr">
        <is>
          <t>Soll der Kanton Graubünden als zusätzliche Möglichkeit zur Stimmabgabe die elektronische Stimmabgabe bei Wahlen und Abstimmungen (E-Voting) flächendeckend einführen?</t>
        </is>
      </c>
      <c r="E10446" t="inlineStr">
        <is>
          <t>Standard-4</t>
        </is>
      </c>
      <c r="F10446" t="n">
        <v>3</v>
      </c>
      <c r="G10446" t="inlineStr">
        <is>
          <t>Digitalisierung</t>
        </is>
      </c>
      <c r="H10446" t="inlineStr">
        <is>
          <t>Q07134</t>
        </is>
      </c>
      <c r="I10446" t="inlineStr">
        <is>
          <t>de</t>
        </is>
      </c>
      <c r="J10446" t="b">
        <v>1</v>
      </c>
      <c r="K10446" t="inlineStr">
        <is>
          <t>28bbb275b4e1eaeb98c017d8637b48d0</t>
        </is>
      </c>
      <c r="L10446" t="inlineStr">
        <is>
          <t>28bbb275b4e1eaeb98c017d8637b48d0</t>
        </is>
      </c>
      <c r="M10446" t="n">
        <v>1094</v>
      </c>
      <c r="N10446" t="n">
        <v>1094</v>
      </c>
    </row>
    <row r="10448">
      <c r="A10448" s="1">
        <f>== Cluster 236 – 2 Fragen – alle Fragen identisch ===</f>
        <v/>
      </c>
      <c r="B10448" s="1" t="n"/>
      <c r="C10448" s="1" t="n"/>
      <c r="D10448" s="1" t="n"/>
      <c r="E10448" s="1" t="n"/>
      <c r="F10448" s="1" t="n"/>
      <c r="G10448" s="1" t="n"/>
      <c r="H10448" s="1" t="n"/>
      <c r="I10448" s="1" t="n"/>
      <c r="J10448" s="1" t="n"/>
      <c r="K10448" s="1" t="n"/>
      <c r="L10448" s="1" t="n"/>
      <c r="M10448" s="1" t="n"/>
      <c r="N10448" s="1" t="n"/>
    </row>
    <row r="10449">
      <c r="A10449" t="inlineStr">
        <is>
          <t>ID_Wahl</t>
        </is>
      </c>
      <c r="B10449" t="inlineStr">
        <is>
          <t>Datum</t>
        </is>
      </c>
      <c r="C10449" t="inlineStr">
        <is>
          <t>Frage_ID</t>
        </is>
      </c>
      <c r="D10449" t="inlineStr">
        <is>
          <t>Frage_Text</t>
        </is>
      </c>
      <c r="E10449" t="inlineStr">
        <is>
          <t>Frage_Typ</t>
        </is>
      </c>
      <c r="F10449" t="inlineStr">
        <is>
          <t>Bereich_ID</t>
        </is>
      </c>
      <c r="G10449" t="inlineStr">
        <is>
          <t>Bereich</t>
        </is>
      </c>
      <c r="H10449" t="inlineStr">
        <is>
          <t>ID_gesamt</t>
        </is>
      </c>
      <c r="I10449" t="inlineStr">
        <is>
          <t>Sprache</t>
        </is>
      </c>
      <c r="J10449" t="inlineStr">
        <is>
          <t>Duplikat</t>
        </is>
      </c>
      <c r="K10449" t="inlineStr">
        <is>
          <t>Frage_Hash</t>
        </is>
      </c>
      <c r="L10449" t="inlineStr">
        <is>
          <t>Duplikat_Gruppe</t>
        </is>
      </c>
      <c r="M10449" t="inlineStr">
        <is>
          <t>Cluster_Duplikate</t>
        </is>
      </c>
      <c r="N10449" t="inlineStr">
        <is>
          <t>Cluster_Final</t>
        </is>
      </c>
    </row>
    <row r="10450">
      <c r="A10450" t="n">
        <v>24</v>
      </c>
      <c r="B10450" s="2" t="n">
        <v>44122</v>
      </c>
      <c r="C10450" t="n">
        <v>2101</v>
      </c>
      <c r="D10450" t="inlineStr">
        <is>
          <t>Soll der Kanton angesichts der Corona-Pandemie rasch Sparmassnahmen ergreifen?</t>
        </is>
      </c>
      <c r="E10450" t="inlineStr">
        <is>
          <t>options4</t>
        </is>
      </c>
      <c r="F10450" t="n">
        <v>4414</v>
      </c>
      <c r="G10450" t="inlineStr">
        <is>
          <t>Finanzen &amp; Steuern</t>
        </is>
      </c>
      <c r="H10450" t="inlineStr">
        <is>
          <t>Q00582</t>
        </is>
      </c>
      <c r="I10450" t="inlineStr">
        <is>
          <t>de</t>
        </is>
      </c>
      <c r="J10450" t="b">
        <v>1</v>
      </c>
      <c r="K10450" t="inlineStr">
        <is>
          <t>c2ac94a8bc06a17fdb1d411c4579c25f</t>
        </is>
      </c>
      <c r="L10450" t="inlineStr">
        <is>
          <t>c2ac94a8bc06a17fdb1d411c4579c25f</t>
        </is>
      </c>
      <c r="M10450" t="n">
        <v>236</v>
      </c>
      <c r="N10450" t="n">
        <v>236</v>
      </c>
    </row>
    <row r="10451">
      <c r="A10451" t="n">
        <v>255</v>
      </c>
      <c r="B10451" t="n">
        <v>2020</v>
      </c>
      <c r="C10451" t="n">
        <v>4137</v>
      </c>
      <c r="D10451" t="inlineStr">
        <is>
          <t>Soll der Kanton angesichts der Corona-Pandemie rasch Sparmassnahmen ergreifen?</t>
        </is>
      </c>
      <c r="E10451" t="inlineStr">
        <is>
          <t>Standard-4</t>
        </is>
      </c>
      <c r="F10451" t="n">
        <v>15</v>
      </c>
      <c r="G10451" t="inlineStr">
        <is>
          <t>Wirtschaft &amp; Arbeit</t>
        </is>
      </c>
      <c r="H10451" t="inlineStr">
        <is>
          <t>Q06383</t>
        </is>
      </c>
      <c r="I10451" t="inlineStr">
        <is>
          <t>de</t>
        </is>
      </c>
      <c r="J10451" t="b">
        <v>1</v>
      </c>
      <c r="K10451" t="inlineStr">
        <is>
          <t>c2ac94a8bc06a17fdb1d411c4579c25f</t>
        </is>
      </c>
      <c r="L10451" t="inlineStr">
        <is>
          <t>c2ac94a8bc06a17fdb1d411c4579c25f</t>
        </is>
      </c>
      <c r="M10451" t="n">
        <v>236</v>
      </c>
      <c r="N10451" t="n">
        <v>236</v>
      </c>
    </row>
    <row r="10453">
      <c r="A10453" s="1">
        <f>== Cluster 235 – 2 Fragen – alle Fragen identisch ===</f>
        <v/>
      </c>
      <c r="B10453" s="1" t="n"/>
      <c r="C10453" s="1" t="n"/>
      <c r="D10453" s="1" t="n"/>
      <c r="E10453" s="1" t="n"/>
      <c r="F10453" s="1" t="n"/>
      <c r="G10453" s="1" t="n"/>
      <c r="H10453" s="1" t="n"/>
      <c r="I10453" s="1" t="n"/>
      <c r="J10453" s="1" t="n"/>
      <c r="K10453" s="1" t="n"/>
      <c r="L10453" s="1" t="n"/>
      <c r="M10453" s="1" t="n"/>
      <c r="N10453" s="1" t="n"/>
    </row>
    <row r="10454">
      <c r="A10454" t="inlineStr">
        <is>
          <t>ID_Wahl</t>
        </is>
      </c>
      <c r="B10454" t="inlineStr">
        <is>
          <t>Datum</t>
        </is>
      </c>
      <c r="C10454" t="inlineStr">
        <is>
          <t>Frage_ID</t>
        </is>
      </c>
      <c r="D10454" t="inlineStr">
        <is>
          <t>Frage_Text</t>
        </is>
      </c>
      <c r="E10454" t="inlineStr">
        <is>
          <t>Frage_Typ</t>
        </is>
      </c>
      <c r="F10454" t="inlineStr">
        <is>
          <t>Bereich_ID</t>
        </is>
      </c>
      <c r="G10454" t="inlineStr">
        <is>
          <t>Bereich</t>
        </is>
      </c>
      <c r="H10454" t="inlineStr">
        <is>
          <t>ID_gesamt</t>
        </is>
      </c>
      <c r="I10454" t="inlineStr">
        <is>
          <t>Sprache</t>
        </is>
      </c>
      <c r="J10454" t="inlineStr">
        <is>
          <t>Duplikat</t>
        </is>
      </c>
      <c r="K10454" t="inlineStr">
        <is>
          <t>Frage_Hash</t>
        </is>
      </c>
      <c r="L10454" t="inlineStr">
        <is>
          <t>Duplikat_Gruppe</t>
        </is>
      </c>
      <c r="M10454" t="inlineStr">
        <is>
          <t>Cluster_Duplikate</t>
        </is>
      </c>
      <c r="N10454" t="inlineStr">
        <is>
          <t>Cluster_Final</t>
        </is>
      </c>
    </row>
    <row r="10455">
      <c r="A10455" t="n">
        <v>24</v>
      </c>
      <c r="B10455" s="2" t="n">
        <v>44122</v>
      </c>
      <c r="C10455" t="n">
        <v>2099</v>
      </c>
      <c r="D10455" t="inlineStr">
        <is>
          <t>Sollen die kantonalen Pauschalabzüge für Versicherungsprämien (u.a. Krankenkassen-Prämien) deutlich erhöht werden ?</t>
        </is>
      </c>
      <c r="E10455" t="inlineStr">
        <is>
          <t>options4</t>
        </is>
      </c>
      <c r="F10455" t="n">
        <v>4414</v>
      </c>
      <c r="G10455" t="inlineStr">
        <is>
          <t>Finanzen &amp; Steuern</t>
        </is>
      </c>
      <c r="H10455" t="inlineStr">
        <is>
          <t>Q00581</t>
        </is>
      </c>
      <c r="I10455" t="inlineStr">
        <is>
          <t>de</t>
        </is>
      </c>
      <c r="J10455" t="b">
        <v>1</v>
      </c>
      <c r="K10455" t="inlineStr">
        <is>
          <t>fc3c8cdb944bf7b2d21297ca6188dfc0</t>
        </is>
      </c>
      <c r="L10455" t="inlineStr">
        <is>
          <t>fc3c8cdb944bf7b2d21297ca6188dfc0</t>
        </is>
      </c>
      <c r="M10455" t="n">
        <v>235</v>
      </c>
      <c r="N10455" t="n">
        <v>235</v>
      </c>
    </row>
    <row r="10456">
      <c r="A10456" t="n">
        <v>255</v>
      </c>
      <c r="B10456" t="n">
        <v>2020</v>
      </c>
      <c r="C10456" t="n">
        <v>4136</v>
      </c>
      <c r="D10456" t="inlineStr">
        <is>
          <t>Sollen die kantonalen Pauschalabzüge für Versicherungsprämien (u.a. Krankenkassen-Prämien) deutlich erhöht werden ?</t>
        </is>
      </c>
      <c r="E10456" t="inlineStr">
        <is>
          <t>Standard-4</t>
        </is>
      </c>
      <c r="F10456" t="n">
        <v>6</v>
      </c>
      <c r="G10456" t="inlineStr">
        <is>
          <t>Gesundheit</t>
        </is>
      </c>
      <c r="H10456" t="inlineStr">
        <is>
          <t>Q06343</t>
        </is>
      </c>
      <c r="I10456" t="inlineStr">
        <is>
          <t>de</t>
        </is>
      </c>
      <c r="J10456" t="b">
        <v>1</v>
      </c>
      <c r="K10456" t="inlineStr">
        <is>
          <t>fc3c8cdb944bf7b2d21297ca6188dfc0</t>
        </is>
      </c>
      <c r="L10456" t="inlineStr">
        <is>
          <t>fc3c8cdb944bf7b2d21297ca6188dfc0</t>
        </is>
      </c>
      <c r="M10456" t="n">
        <v>235</v>
      </c>
      <c r="N10456" t="n">
        <v>235</v>
      </c>
    </row>
    <row r="10458">
      <c r="A10458" s="1">
        <f>== Cluster 234 – 2 Fragen – alle Fragen identisch ===</f>
        <v/>
      </c>
      <c r="B10458" s="1" t="n"/>
      <c r="C10458" s="1" t="n"/>
      <c r="D10458" s="1" t="n"/>
      <c r="E10458" s="1" t="n"/>
      <c r="F10458" s="1" t="n"/>
      <c r="G10458" s="1" t="n"/>
      <c r="H10458" s="1" t="n"/>
      <c r="I10458" s="1" t="n"/>
      <c r="J10458" s="1" t="n"/>
      <c r="K10458" s="1" t="n"/>
      <c r="L10458" s="1" t="n"/>
      <c r="M10458" s="1" t="n"/>
      <c r="N10458" s="1" t="n"/>
    </row>
    <row r="10459">
      <c r="A10459" t="inlineStr">
        <is>
          <t>ID_Wahl</t>
        </is>
      </c>
      <c r="B10459" t="inlineStr">
        <is>
          <t>Datum</t>
        </is>
      </c>
      <c r="C10459" t="inlineStr">
        <is>
          <t>Frage_ID</t>
        </is>
      </c>
      <c r="D10459" t="inlineStr">
        <is>
          <t>Frage_Text</t>
        </is>
      </c>
      <c r="E10459" t="inlineStr">
        <is>
          <t>Frage_Typ</t>
        </is>
      </c>
      <c r="F10459" t="inlineStr">
        <is>
          <t>Bereich_ID</t>
        </is>
      </c>
      <c r="G10459" t="inlineStr">
        <is>
          <t>Bereich</t>
        </is>
      </c>
      <c r="H10459" t="inlineStr">
        <is>
          <t>ID_gesamt</t>
        </is>
      </c>
      <c r="I10459" t="inlineStr">
        <is>
          <t>Sprache</t>
        </is>
      </c>
      <c r="J10459" t="inlineStr">
        <is>
          <t>Duplikat</t>
        </is>
      </c>
      <c r="K10459" t="inlineStr">
        <is>
          <t>Frage_Hash</t>
        </is>
      </c>
      <c r="L10459" t="inlineStr">
        <is>
          <t>Duplikat_Gruppe</t>
        </is>
      </c>
      <c r="M10459" t="inlineStr">
        <is>
          <t>Cluster_Duplikate</t>
        </is>
      </c>
      <c r="N10459" t="inlineStr">
        <is>
          <t>Cluster_Final</t>
        </is>
      </c>
    </row>
    <row r="10460">
      <c r="A10460" t="n">
        <v>24</v>
      </c>
      <c r="B10460" s="2" t="n">
        <v>44122</v>
      </c>
      <c r="C10460" t="n">
        <v>2095</v>
      </c>
      <c r="D10460" t="inlineStr">
        <is>
          <t>Würden Sie eine Senkung der kantonalen Unternehmenssteuern befürworten (Reduktion Gewinnsteuersätze)?</t>
        </is>
      </c>
      <c r="E10460" t="inlineStr">
        <is>
          <t>options4</t>
        </is>
      </c>
      <c r="F10460" t="n">
        <v>4414</v>
      </c>
      <c r="G10460" t="inlineStr">
        <is>
          <t>Finanzen &amp; Steuern</t>
        </is>
      </c>
      <c r="H10460" t="inlineStr">
        <is>
          <t>Q00579</t>
        </is>
      </c>
      <c r="I10460" t="inlineStr">
        <is>
          <t>de</t>
        </is>
      </c>
      <c r="J10460" t="b">
        <v>1</v>
      </c>
      <c r="K10460" t="inlineStr">
        <is>
          <t>70ea2c3477bed1b15945b52295321135</t>
        </is>
      </c>
      <c r="L10460" t="inlineStr">
        <is>
          <t>70ea2c3477bed1b15945b52295321135</t>
        </is>
      </c>
      <c r="M10460" t="n">
        <v>234</v>
      </c>
      <c r="N10460" t="n">
        <v>234</v>
      </c>
    </row>
    <row r="10461">
      <c r="A10461" t="n">
        <v>255</v>
      </c>
      <c r="B10461" t="n">
        <v>2020</v>
      </c>
      <c r="C10461" t="n">
        <v>4134</v>
      </c>
      <c r="D10461" t="inlineStr">
        <is>
          <t>Würden Sie eine Senkung der kantonalen Unternehmenssteuern befürworten (Reduktion Gewinnsteuersätze)?</t>
        </is>
      </c>
      <c r="E10461" t="inlineStr">
        <is>
          <t>Standard-4</t>
        </is>
      </c>
      <c r="F10461" t="n">
        <v>4</v>
      </c>
      <c r="G10461" t="inlineStr">
        <is>
          <t>Finanzen &amp; Steuern</t>
        </is>
      </c>
      <c r="H10461" t="inlineStr">
        <is>
          <t>Q06336</t>
        </is>
      </c>
      <c r="I10461" t="inlineStr">
        <is>
          <t>de</t>
        </is>
      </c>
      <c r="J10461" t="b">
        <v>1</v>
      </c>
      <c r="K10461" t="inlineStr">
        <is>
          <t>70ea2c3477bed1b15945b52295321135</t>
        </is>
      </c>
      <c r="L10461" t="inlineStr">
        <is>
          <t>70ea2c3477bed1b15945b52295321135</t>
        </is>
      </c>
      <c r="M10461" t="n">
        <v>234</v>
      </c>
      <c r="N10461" t="n">
        <v>234</v>
      </c>
    </row>
    <row r="10463">
      <c r="A10463" s="1">
        <f>== Cluster 233 – 2 Fragen – alle Fragen identisch ===</f>
        <v/>
      </c>
      <c r="B10463" s="1" t="n"/>
      <c r="C10463" s="1" t="n"/>
      <c r="D10463" s="1" t="n"/>
      <c r="E10463" s="1" t="n"/>
      <c r="F10463" s="1" t="n"/>
      <c r="G10463" s="1" t="n"/>
      <c r="H10463" s="1" t="n"/>
      <c r="I10463" s="1" t="n"/>
      <c r="J10463" s="1" t="n"/>
      <c r="K10463" s="1" t="n"/>
      <c r="L10463" s="1" t="n"/>
      <c r="M10463" s="1" t="n"/>
      <c r="N10463" s="1" t="n"/>
    </row>
    <row r="10464">
      <c r="A10464" t="inlineStr">
        <is>
          <t>ID_Wahl</t>
        </is>
      </c>
      <c r="B10464" t="inlineStr">
        <is>
          <t>Datum</t>
        </is>
      </c>
      <c r="C10464" t="inlineStr">
        <is>
          <t>Frage_ID</t>
        </is>
      </c>
      <c r="D10464" t="inlineStr">
        <is>
          <t>Frage_Text</t>
        </is>
      </c>
      <c r="E10464" t="inlineStr">
        <is>
          <t>Frage_Typ</t>
        </is>
      </c>
      <c r="F10464" t="inlineStr">
        <is>
          <t>Bereich_ID</t>
        </is>
      </c>
      <c r="G10464" t="inlineStr">
        <is>
          <t>Bereich</t>
        </is>
      </c>
      <c r="H10464" t="inlineStr">
        <is>
          <t>ID_gesamt</t>
        </is>
      </c>
      <c r="I10464" t="inlineStr">
        <is>
          <t>Sprache</t>
        </is>
      </c>
      <c r="J10464" t="inlineStr">
        <is>
          <t>Duplikat</t>
        </is>
      </c>
      <c r="K10464" t="inlineStr">
        <is>
          <t>Frage_Hash</t>
        </is>
      </c>
      <c r="L10464" t="inlineStr">
        <is>
          <t>Duplikat_Gruppe</t>
        </is>
      </c>
      <c r="M10464" t="inlineStr">
        <is>
          <t>Cluster_Duplikate</t>
        </is>
      </c>
      <c r="N10464" t="inlineStr">
        <is>
          <t>Cluster_Final</t>
        </is>
      </c>
    </row>
    <row r="10465">
      <c r="A10465" t="n">
        <v>24</v>
      </c>
      <c r="B10465" s="2" t="n">
        <v>44122</v>
      </c>
      <c r="C10465" t="n">
        <v>2093</v>
      </c>
      <c r="D10465" t="inlineStr">
        <is>
          <t>Würden Sie die Schaffung einer kantonalen Fachstelle für Gleichstellung der Geschlechter befürworten?</t>
        </is>
      </c>
      <c r="E10465" t="inlineStr">
        <is>
          <t>options4</t>
        </is>
      </c>
      <c r="F10465" t="n">
        <v>4992</v>
      </c>
      <c r="G10465" t="inlineStr">
        <is>
          <t>Gesellschaft, Kultur &amp; Ethik</t>
        </is>
      </c>
      <c r="H10465" t="inlineStr">
        <is>
          <t>Q00578</t>
        </is>
      </c>
      <c r="I10465" t="inlineStr">
        <is>
          <t>de</t>
        </is>
      </c>
      <c r="J10465" t="b">
        <v>1</v>
      </c>
      <c r="K10465" t="inlineStr">
        <is>
          <t>310a0a612a5caa095a9b0be4b18e4cba</t>
        </is>
      </c>
      <c r="L10465" t="inlineStr">
        <is>
          <t>310a0a612a5caa095a9b0be4b18e4cba</t>
        </is>
      </c>
      <c r="M10465" t="n">
        <v>233</v>
      </c>
      <c r="N10465" t="n">
        <v>233</v>
      </c>
    </row>
    <row r="10466">
      <c r="A10466" t="n">
        <v>255</v>
      </c>
      <c r="B10466" t="n">
        <v>2020</v>
      </c>
      <c r="C10466" t="n">
        <v>4133</v>
      </c>
      <c r="D10466" t="inlineStr">
        <is>
          <t>Würden Sie die Schaffung einer kantonalen Fachstelle für Gleichstellung der Geschlechter befürworten?</t>
        </is>
      </c>
      <c r="E10466" t="inlineStr">
        <is>
          <t>Standard-4</t>
        </is>
      </c>
      <c r="F10466" t="n">
        <v>5</v>
      </c>
      <c r="G10466" t="inlineStr">
        <is>
          <t>Gesellschaft &amp; Ethik</t>
        </is>
      </c>
      <c r="H10466" t="inlineStr">
        <is>
          <t>Q06341</t>
        </is>
      </c>
      <c r="I10466" t="inlineStr">
        <is>
          <t>de</t>
        </is>
      </c>
      <c r="J10466" t="b">
        <v>1</v>
      </c>
      <c r="K10466" t="inlineStr">
        <is>
          <t>310a0a612a5caa095a9b0be4b18e4cba</t>
        </is>
      </c>
      <c r="L10466" t="inlineStr">
        <is>
          <t>310a0a612a5caa095a9b0be4b18e4cba</t>
        </is>
      </c>
      <c r="M10466" t="n">
        <v>233</v>
      </c>
      <c r="N10466" t="n">
        <v>233</v>
      </c>
    </row>
    <row r="10468">
      <c r="A10468" s="1">
        <f>== Cluster 231 – 2 Fragen – alle Fragen identisch ===</f>
        <v/>
      </c>
      <c r="B10468" s="1" t="n"/>
      <c r="C10468" s="1" t="n"/>
      <c r="D10468" s="1" t="n"/>
      <c r="E10468" s="1" t="n"/>
      <c r="F10468" s="1" t="n"/>
      <c r="G10468" s="1" t="n"/>
      <c r="H10468" s="1" t="n"/>
      <c r="I10468" s="1" t="n"/>
      <c r="J10468" s="1" t="n"/>
      <c r="K10468" s="1" t="n"/>
      <c r="L10468" s="1" t="n"/>
      <c r="M10468" s="1" t="n"/>
      <c r="N10468" s="1" t="n"/>
    </row>
    <row r="10469">
      <c r="A10469" t="inlineStr">
        <is>
          <t>ID_Wahl</t>
        </is>
      </c>
      <c r="B10469" t="inlineStr">
        <is>
          <t>Datum</t>
        </is>
      </c>
      <c r="C10469" t="inlineStr">
        <is>
          <t>Frage_ID</t>
        </is>
      </c>
      <c r="D10469" t="inlineStr">
        <is>
          <t>Frage_Text</t>
        </is>
      </c>
      <c r="E10469" t="inlineStr">
        <is>
          <t>Frage_Typ</t>
        </is>
      </c>
      <c r="F10469" t="inlineStr">
        <is>
          <t>Bereich_ID</t>
        </is>
      </c>
      <c r="G10469" t="inlineStr">
        <is>
          <t>Bereich</t>
        </is>
      </c>
      <c r="H10469" t="inlineStr">
        <is>
          <t>ID_gesamt</t>
        </is>
      </c>
      <c r="I10469" t="inlineStr">
        <is>
          <t>Sprache</t>
        </is>
      </c>
      <c r="J10469" t="inlineStr">
        <is>
          <t>Duplikat</t>
        </is>
      </c>
      <c r="K10469" t="inlineStr">
        <is>
          <t>Frage_Hash</t>
        </is>
      </c>
      <c r="L10469" t="inlineStr">
        <is>
          <t>Duplikat_Gruppe</t>
        </is>
      </c>
      <c r="M10469" t="inlineStr">
        <is>
          <t>Cluster_Duplikate</t>
        </is>
      </c>
      <c r="N10469" t="inlineStr">
        <is>
          <t>Cluster_Final</t>
        </is>
      </c>
    </row>
    <row r="10470">
      <c r="A10470" t="n">
        <v>24</v>
      </c>
      <c r="B10470" s="2" t="n">
        <v>44122</v>
      </c>
      <c r="C10470" t="n">
        <v>2089</v>
      </c>
      <c r="D10470" t="inlineStr">
        <is>
          <t xml:space="preserve">Soll der Kanton – notfalls auch gegen den Willen der Gemeinden – fixe Durchgangsplätze für einheimische Fahrende einrichten? </t>
        </is>
      </c>
      <c r="E10470" t="inlineStr">
        <is>
          <t>options4</t>
        </is>
      </c>
      <c r="F10470" t="n">
        <v>4992</v>
      </c>
      <c r="G10470" t="inlineStr">
        <is>
          <t>Gesellschaft, Kultur &amp; Ethik</t>
        </is>
      </c>
      <c r="H10470" t="inlineStr">
        <is>
          <t>Q00576</t>
        </is>
      </c>
      <c r="I10470" t="inlineStr">
        <is>
          <t>de</t>
        </is>
      </c>
      <c r="J10470" t="b">
        <v>1</v>
      </c>
      <c r="K10470" t="inlineStr">
        <is>
          <t>579213bade505b14da0cfb3262ef6b04</t>
        </is>
      </c>
      <c r="L10470" t="inlineStr">
        <is>
          <t>579213bade505b14da0cfb3262ef6b04</t>
        </is>
      </c>
      <c r="M10470" t="n">
        <v>231</v>
      </c>
      <c r="N10470" t="n">
        <v>231</v>
      </c>
    </row>
    <row r="10471">
      <c r="A10471" t="n">
        <v>255</v>
      </c>
      <c r="B10471" t="n">
        <v>2020</v>
      </c>
      <c r="C10471" t="n">
        <v>4131</v>
      </c>
      <c r="D10471" t="inlineStr">
        <is>
          <t xml:space="preserve">Soll der Kanton – notfalls auch gegen den Willen der Gemeinden – fixe Durchgangsplätze für einheimische Fahrende einrichten? </t>
        </is>
      </c>
      <c r="E10471" t="inlineStr">
        <is>
          <t>Standard-4</t>
        </is>
      </c>
      <c r="F10471" t="n">
        <v>14</v>
      </c>
      <c r="G10471" t="inlineStr">
        <is>
          <t>Verkehr</t>
        </is>
      </c>
      <c r="H10471" t="inlineStr">
        <is>
          <t>Q06375</t>
        </is>
      </c>
      <c r="I10471" t="inlineStr">
        <is>
          <t>de</t>
        </is>
      </c>
      <c r="J10471" t="b">
        <v>1</v>
      </c>
      <c r="K10471" t="inlineStr">
        <is>
          <t>579213bade505b14da0cfb3262ef6b04</t>
        </is>
      </c>
      <c r="L10471" t="inlineStr">
        <is>
          <t>579213bade505b14da0cfb3262ef6b04</t>
        </is>
      </c>
      <c r="M10471" t="n">
        <v>231</v>
      </c>
      <c r="N10471" t="n">
        <v>231</v>
      </c>
    </row>
    <row r="10473">
      <c r="A10473" s="1">
        <f>== Cluster 228 – 2 Fragen – alle Fragen identisch ===</f>
        <v/>
      </c>
      <c r="B10473" s="1" t="n"/>
      <c r="C10473" s="1" t="n"/>
      <c r="D10473" s="1" t="n"/>
      <c r="E10473" s="1" t="n"/>
      <c r="F10473" s="1" t="n"/>
      <c r="G10473" s="1" t="n"/>
      <c r="H10473" s="1" t="n"/>
      <c r="I10473" s="1" t="n"/>
      <c r="J10473" s="1" t="n"/>
      <c r="K10473" s="1" t="n"/>
      <c r="L10473" s="1" t="n"/>
      <c r="M10473" s="1" t="n"/>
      <c r="N10473" s="1" t="n"/>
    </row>
    <row r="10474">
      <c r="A10474" t="inlineStr">
        <is>
          <t>ID_Wahl</t>
        </is>
      </c>
      <c r="B10474" t="inlineStr">
        <is>
          <t>Datum</t>
        </is>
      </c>
      <c r="C10474" t="inlineStr">
        <is>
          <t>Frage_ID</t>
        </is>
      </c>
      <c r="D10474" t="inlineStr">
        <is>
          <t>Frage_Text</t>
        </is>
      </c>
      <c r="E10474" t="inlineStr">
        <is>
          <t>Frage_Typ</t>
        </is>
      </c>
      <c r="F10474" t="inlineStr">
        <is>
          <t>Bereich_ID</t>
        </is>
      </c>
      <c r="G10474" t="inlineStr">
        <is>
          <t>Bereich</t>
        </is>
      </c>
      <c r="H10474" t="inlineStr">
        <is>
          <t>ID_gesamt</t>
        </is>
      </c>
      <c r="I10474" t="inlineStr">
        <is>
          <t>Sprache</t>
        </is>
      </c>
      <c r="J10474" t="inlineStr">
        <is>
          <t>Duplikat</t>
        </is>
      </c>
      <c r="K10474" t="inlineStr">
        <is>
          <t>Frage_Hash</t>
        </is>
      </c>
      <c r="L10474" t="inlineStr">
        <is>
          <t>Duplikat_Gruppe</t>
        </is>
      </c>
      <c r="M10474" t="inlineStr">
        <is>
          <t>Cluster_Duplikate</t>
        </is>
      </c>
      <c r="N10474" t="inlineStr">
        <is>
          <t>Cluster_Final</t>
        </is>
      </c>
    </row>
    <row r="10475">
      <c r="A10475" t="n">
        <v>24</v>
      </c>
      <c r="B10475" s="2" t="n">
        <v>44122</v>
      </c>
      <c r="C10475" t="n">
        <v>2079</v>
      </c>
      <c r="D10475" t="inlineStr">
        <is>
          <t>Würden Sie eine weitere Verschärfung des Asylrechts begrüssen?</t>
        </is>
      </c>
      <c r="E10475" t="inlineStr">
        <is>
          <t>options4</t>
        </is>
      </c>
      <c r="F10475" t="n">
        <v>4254</v>
      </c>
      <c r="G10475" t="inlineStr">
        <is>
          <t>Migration &amp; Integration</t>
        </is>
      </c>
      <c r="H10475" t="inlineStr">
        <is>
          <t>Q00571</t>
        </is>
      </c>
      <c r="I10475" t="inlineStr">
        <is>
          <t>de</t>
        </is>
      </c>
      <c r="J10475" t="b">
        <v>1</v>
      </c>
      <c r="K10475" t="inlineStr">
        <is>
          <t>5ebb09e66941360f88abe81b4e32db11</t>
        </is>
      </c>
      <c r="L10475" t="inlineStr">
        <is>
          <t>5ebb09e66941360f88abe81b4e32db11</t>
        </is>
      </c>
      <c r="M10475" t="n">
        <v>228</v>
      </c>
      <c r="N10475" t="n">
        <v>228</v>
      </c>
    </row>
    <row r="10476">
      <c r="A10476" t="n">
        <v>255</v>
      </c>
      <c r="B10476" t="n">
        <v>2020</v>
      </c>
      <c r="C10476" t="n">
        <v>4126</v>
      </c>
      <c r="D10476" t="inlineStr">
        <is>
          <t>Würden Sie eine weitere Verschärfung des Asylrechts begrüssen?</t>
        </is>
      </c>
      <c r="E10476" t="inlineStr">
        <is>
          <t>Standard-4</t>
        </is>
      </c>
      <c r="F10476" t="n">
        <v>9</v>
      </c>
      <c r="G10476" t="inlineStr">
        <is>
          <t>Migration &amp; Integration</t>
        </is>
      </c>
      <c r="H10476" t="inlineStr">
        <is>
          <t>Q06356</t>
        </is>
      </c>
      <c r="I10476" t="inlineStr">
        <is>
          <t>de</t>
        </is>
      </c>
      <c r="J10476" t="b">
        <v>1</v>
      </c>
      <c r="K10476" t="inlineStr">
        <is>
          <t>5ebb09e66941360f88abe81b4e32db11</t>
        </is>
      </c>
      <c r="L10476" t="inlineStr">
        <is>
          <t>5ebb09e66941360f88abe81b4e32db11</t>
        </is>
      </c>
      <c r="M10476" t="n">
        <v>228</v>
      </c>
      <c r="N10476" t="n">
        <v>228</v>
      </c>
    </row>
    <row r="10478">
      <c r="A10478" s="1">
        <f>== Cluster 227 – 2 Fragen – alle Fragen identisch ===</f>
        <v/>
      </c>
      <c r="B10478" s="1" t="n"/>
      <c r="C10478" s="1" t="n"/>
      <c r="D10478" s="1" t="n"/>
      <c r="E10478" s="1" t="n"/>
      <c r="F10478" s="1" t="n"/>
      <c r="G10478" s="1" t="n"/>
      <c r="H10478" s="1" t="n"/>
      <c r="I10478" s="1" t="n"/>
      <c r="J10478" s="1" t="n"/>
      <c r="K10478" s="1" t="n"/>
      <c r="L10478" s="1" t="n"/>
      <c r="M10478" s="1" t="n"/>
      <c r="N10478" s="1" t="n"/>
    </row>
    <row r="10479">
      <c r="A10479" t="inlineStr">
        <is>
          <t>ID_Wahl</t>
        </is>
      </c>
      <c r="B10479" t="inlineStr">
        <is>
          <t>Datum</t>
        </is>
      </c>
      <c r="C10479" t="inlineStr">
        <is>
          <t>Frage_ID</t>
        </is>
      </c>
      <c r="D10479" t="inlineStr">
        <is>
          <t>Frage_Text</t>
        </is>
      </c>
      <c r="E10479" t="inlineStr">
        <is>
          <t>Frage_Typ</t>
        </is>
      </c>
      <c r="F10479" t="inlineStr">
        <is>
          <t>Bereich_ID</t>
        </is>
      </c>
      <c r="G10479" t="inlineStr">
        <is>
          <t>Bereich</t>
        </is>
      </c>
      <c r="H10479" t="inlineStr">
        <is>
          <t>ID_gesamt</t>
        </is>
      </c>
      <c r="I10479" t="inlineStr">
        <is>
          <t>Sprache</t>
        </is>
      </c>
      <c r="J10479" t="inlineStr">
        <is>
          <t>Duplikat</t>
        </is>
      </c>
      <c r="K10479" t="inlineStr">
        <is>
          <t>Frage_Hash</t>
        </is>
      </c>
      <c r="L10479" t="inlineStr">
        <is>
          <t>Duplikat_Gruppe</t>
        </is>
      </c>
      <c r="M10479" t="inlineStr">
        <is>
          <t>Cluster_Duplikate</t>
        </is>
      </c>
      <c r="N10479" t="inlineStr">
        <is>
          <t>Cluster_Final</t>
        </is>
      </c>
    </row>
    <row r="10480">
      <c r="A10480" t="n">
        <v>24</v>
      </c>
      <c r="B10480" s="2" t="n">
        <v>44122</v>
      </c>
      <c r="C10480" t="n">
        <v>2077</v>
      </c>
      <c r="D10480" t="inlineStr">
        <is>
          <t>Vor kurzem wurden die kantonalen Anforderungen für Einbürgerungen verschärft (u.a. Ausdehnung Wartefrist auf 10 Jahre bei Sozialhilfebezug, staatsbürgerlicher Test). Begrüssen Sie dies?</t>
        </is>
      </c>
      <c r="E10480" t="inlineStr">
        <is>
          <t>options4</t>
        </is>
      </c>
      <c r="F10480" t="n">
        <v>4254</v>
      </c>
      <c r="G10480" t="inlineStr">
        <is>
          <t>Migration &amp; Integration</t>
        </is>
      </c>
      <c r="H10480" t="inlineStr">
        <is>
          <t>Q00570</t>
        </is>
      </c>
      <c r="I10480" t="inlineStr">
        <is>
          <t>de</t>
        </is>
      </c>
      <c r="J10480" t="b">
        <v>1</v>
      </c>
      <c r="K10480" t="inlineStr">
        <is>
          <t>e57146870f21294139c3e758b5cbcccd</t>
        </is>
      </c>
      <c r="L10480" t="inlineStr">
        <is>
          <t>e57146870f21294139c3e758b5cbcccd</t>
        </is>
      </c>
      <c r="M10480" t="n">
        <v>227</v>
      </c>
      <c r="N10480" t="n">
        <v>227</v>
      </c>
    </row>
    <row r="10481">
      <c r="A10481" t="n">
        <v>255</v>
      </c>
      <c r="B10481" t="n">
        <v>2020</v>
      </c>
      <c r="C10481" t="n">
        <v>4125</v>
      </c>
      <c r="D10481" t="inlineStr">
        <is>
          <t>Vor kurzem wurden die kantonalen Anforderungen für Einbürgerungen verschärft (u.a. Ausdehnung Wartefrist auf 10 Jahre bei Sozialhilfebezug, staatsbürgerlicher Test). Begrüssen Sie dies?</t>
        </is>
      </c>
      <c r="E10481" t="inlineStr">
        <is>
          <t>Standard-4</t>
        </is>
      </c>
      <c r="F10481" t="n">
        <v>9</v>
      </c>
      <c r="G10481" t="inlineStr">
        <is>
          <t>Migration &amp; Integration</t>
        </is>
      </c>
      <c r="H10481" t="inlineStr">
        <is>
          <t>Q06355</t>
        </is>
      </c>
      <c r="I10481" t="inlineStr">
        <is>
          <t>de</t>
        </is>
      </c>
      <c r="J10481" t="b">
        <v>1</v>
      </c>
      <c r="K10481" t="inlineStr">
        <is>
          <t>e57146870f21294139c3e758b5cbcccd</t>
        </is>
      </c>
      <c r="L10481" t="inlineStr">
        <is>
          <t>e57146870f21294139c3e758b5cbcccd</t>
        </is>
      </c>
      <c r="M10481" t="n">
        <v>227</v>
      </c>
      <c r="N10481" t="n">
        <v>227</v>
      </c>
    </row>
    <row r="10483">
      <c r="A10483" s="1">
        <f>== Cluster 226 – 2 Fragen – alle Fragen identisch ===</f>
        <v/>
      </c>
      <c r="B10483" s="1" t="n"/>
      <c r="C10483" s="1" t="n"/>
      <c r="D10483" s="1" t="n"/>
      <c r="E10483" s="1" t="n"/>
      <c r="F10483" s="1" t="n"/>
      <c r="G10483" s="1" t="n"/>
      <c r="H10483" s="1" t="n"/>
      <c r="I10483" s="1" t="n"/>
      <c r="J10483" s="1" t="n"/>
      <c r="K10483" s="1" t="n"/>
      <c r="L10483" s="1" t="n"/>
      <c r="M10483" s="1" t="n"/>
      <c r="N10483" s="1" t="n"/>
    </row>
    <row r="10484">
      <c r="A10484" t="inlineStr">
        <is>
          <t>ID_Wahl</t>
        </is>
      </c>
      <c r="B10484" t="inlineStr">
        <is>
          <t>Datum</t>
        </is>
      </c>
      <c r="C10484" t="inlineStr">
        <is>
          <t>Frage_ID</t>
        </is>
      </c>
      <c r="D10484" t="inlineStr">
        <is>
          <t>Frage_Text</t>
        </is>
      </c>
      <c r="E10484" t="inlineStr">
        <is>
          <t>Frage_Typ</t>
        </is>
      </c>
      <c r="F10484" t="inlineStr">
        <is>
          <t>Bereich_ID</t>
        </is>
      </c>
      <c r="G10484" t="inlineStr">
        <is>
          <t>Bereich</t>
        </is>
      </c>
      <c r="H10484" t="inlineStr">
        <is>
          <t>ID_gesamt</t>
        </is>
      </c>
      <c r="I10484" t="inlineStr">
        <is>
          <t>Sprache</t>
        </is>
      </c>
      <c r="J10484" t="inlineStr">
        <is>
          <t>Duplikat</t>
        </is>
      </c>
      <c r="K10484" t="inlineStr">
        <is>
          <t>Frage_Hash</t>
        </is>
      </c>
      <c r="L10484" t="inlineStr">
        <is>
          <t>Duplikat_Gruppe</t>
        </is>
      </c>
      <c r="M10484" t="inlineStr">
        <is>
          <t>Cluster_Duplikate</t>
        </is>
      </c>
      <c r="N10484" t="inlineStr">
        <is>
          <t>Cluster_Final</t>
        </is>
      </c>
    </row>
    <row r="10485">
      <c r="A10485" t="n">
        <v>24</v>
      </c>
      <c r="B10485" s="2" t="n">
        <v>44122</v>
      </c>
      <c r="C10485" t="n">
        <v>2071</v>
      </c>
      <c r="D10485" t="inlineStr">
        <is>
          <t>Sollen alle Volksschulen im Kanton als freiwillige Tagesschulen  geführt werden (mit integriertem Betreuungsangebot)?</t>
        </is>
      </c>
      <c r="E10485" t="inlineStr">
        <is>
          <t>options4</t>
        </is>
      </c>
      <c r="F10485" t="n">
        <v>4913</v>
      </c>
      <c r="G10485" t="inlineStr">
        <is>
          <t>Bildung &amp; Schule</t>
        </is>
      </c>
      <c r="H10485" t="inlineStr">
        <is>
          <t>Q00567</t>
        </is>
      </c>
      <c r="I10485" t="inlineStr">
        <is>
          <t>de</t>
        </is>
      </c>
      <c r="J10485" t="b">
        <v>1</v>
      </c>
      <c r="K10485" t="inlineStr">
        <is>
          <t>ea99ebcebccc015f198af37fc87c7dfe</t>
        </is>
      </c>
      <c r="L10485" t="inlineStr">
        <is>
          <t>ea99ebcebccc015f198af37fc87c7dfe</t>
        </is>
      </c>
      <c r="M10485" t="n">
        <v>226</v>
      </c>
      <c r="N10485" t="n">
        <v>226</v>
      </c>
    </row>
    <row r="10486">
      <c r="A10486" t="n">
        <v>255</v>
      </c>
      <c r="B10486" t="n">
        <v>2020</v>
      </c>
      <c r="C10486" t="n">
        <v>4122</v>
      </c>
      <c r="D10486" t="inlineStr">
        <is>
          <t>Sollen alle Volksschulen im Kanton als freiwillige Tagesschulen  geführt werden (mit integriertem Betreuungsangebot)?</t>
        </is>
      </c>
      <c r="E10486" t="inlineStr">
        <is>
          <t>Standard-4</t>
        </is>
      </c>
      <c r="F10486" t="n">
        <v>12</v>
      </c>
      <c r="G10486" t="inlineStr">
        <is>
          <t>Sozialstaat &amp; Familie</t>
        </is>
      </c>
      <c r="H10486" t="inlineStr">
        <is>
          <t>Q06361</t>
        </is>
      </c>
      <c r="I10486" t="inlineStr">
        <is>
          <t>de</t>
        </is>
      </c>
      <c r="J10486" t="b">
        <v>1</v>
      </c>
      <c r="K10486" t="inlineStr">
        <is>
          <t>ea99ebcebccc015f198af37fc87c7dfe</t>
        </is>
      </c>
      <c r="L10486" t="inlineStr">
        <is>
          <t>ea99ebcebccc015f198af37fc87c7dfe</t>
        </is>
      </c>
      <c r="M10486" t="n">
        <v>226</v>
      </c>
      <c r="N10486" t="n">
        <v>226</v>
      </c>
    </row>
    <row r="10488">
      <c r="A10488" s="1">
        <f>== Cluster 1121 – 2 Fragen – alle Fragen identisch ===</f>
        <v/>
      </c>
      <c r="B10488" s="1" t="n"/>
      <c r="C10488" s="1" t="n"/>
      <c r="D10488" s="1" t="n"/>
      <c r="E10488" s="1" t="n"/>
      <c r="F10488" s="1" t="n"/>
      <c r="G10488" s="1" t="n"/>
      <c r="H10488" s="1" t="n"/>
      <c r="I10488" s="1" t="n"/>
      <c r="J10488" s="1" t="n"/>
      <c r="K10488" s="1" t="n"/>
      <c r="L10488" s="1" t="n"/>
      <c r="M10488" s="1" t="n"/>
      <c r="N10488" s="1" t="n"/>
    </row>
    <row r="10489">
      <c r="A10489" t="inlineStr">
        <is>
          <t>ID_Wahl</t>
        </is>
      </c>
      <c r="B10489" t="inlineStr">
        <is>
          <t>Datum</t>
        </is>
      </c>
      <c r="C10489" t="inlineStr">
        <is>
          <t>Frage_ID</t>
        </is>
      </c>
      <c r="D10489" t="inlineStr">
        <is>
          <t>Frage_Text</t>
        </is>
      </c>
      <c r="E10489" t="inlineStr">
        <is>
          <t>Frage_Typ</t>
        </is>
      </c>
      <c r="F10489" t="inlineStr">
        <is>
          <t>Bereich_ID</t>
        </is>
      </c>
      <c r="G10489" t="inlineStr">
        <is>
          <t>Bereich</t>
        </is>
      </c>
      <c r="H10489" t="inlineStr">
        <is>
          <t>ID_gesamt</t>
        </is>
      </c>
      <c r="I10489" t="inlineStr">
        <is>
          <t>Sprache</t>
        </is>
      </c>
      <c r="J10489" t="inlineStr">
        <is>
          <t>Duplikat</t>
        </is>
      </c>
      <c r="K10489" t="inlineStr">
        <is>
          <t>Frage_Hash</t>
        </is>
      </c>
      <c r="L10489" t="inlineStr">
        <is>
          <t>Duplikat_Gruppe</t>
        </is>
      </c>
      <c r="M10489" t="inlineStr">
        <is>
          <t>Cluster_Duplikate</t>
        </is>
      </c>
      <c r="N10489" t="inlineStr">
        <is>
          <t>Cluster_Final</t>
        </is>
      </c>
    </row>
    <row r="10490">
      <c r="A10490" t="n">
        <v>190</v>
      </c>
      <c r="B10490" t="n">
        <v>2018</v>
      </c>
      <c r="C10490" t="n">
        <v>2928</v>
      </c>
      <c r="D10490" t="inlineStr">
        <is>
          <t>Sollen bestehende Bauten ausserhalb der Bauzone (z.B. Ställe oder Maiensässe) einfacher zu Wohngebäuden umgenutzt werden können?</t>
        </is>
      </c>
      <c r="E10490" t="inlineStr">
        <is>
          <t>Standard-4</t>
        </is>
      </c>
      <c r="F10490" t="n">
        <v>13</v>
      </c>
      <c r="G10490" t="inlineStr">
        <is>
          <t>Umweltschutz &amp; Landwirtschaft</t>
        </is>
      </c>
      <c r="H10490" t="inlineStr">
        <is>
          <t>Q05598</t>
        </is>
      </c>
      <c r="I10490" t="inlineStr">
        <is>
          <t>de</t>
        </is>
      </c>
      <c r="J10490" t="b">
        <v>1</v>
      </c>
      <c r="K10490" t="inlineStr">
        <is>
          <t>3e8f25b14e9304072b1070e60d2b29f4</t>
        </is>
      </c>
      <c r="L10490" t="inlineStr">
        <is>
          <t>3e8f25b14e9304072b1070e60d2b29f4</t>
        </is>
      </c>
      <c r="M10490" t="n">
        <v>1121</v>
      </c>
      <c r="N10490" t="n">
        <v>1121</v>
      </c>
    </row>
    <row r="10491">
      <c r="A10491" t="n">
        <v>190</v>
      </c>
      <c r="B10491" t="n">
        <v>2018</v>
      </c>
      <c r="C10491" t="n">
        <v>2928</v>
      </c>
      <c r="D10491" t="inlineStr">
        <is>
          <t>Sollen bestehende Bauten ausserhalb der Bauzone (z.B. Ställe oder Maiensässe) einfacher zu Wohngebäuden umgenutzt werden können?</t>
        </is>
      </c>
      <c r="E10491" t="inlineStr">
        <is>
          <t>Standard-4</t>
        </is>
      </c>
      <c r="F10491" t="n">
        <v>13</v>
      </c>
      <c r="G10491" t="inlineStr">
        <is>
          <t>Umweltschutz &amp; Landwirtschaft</t>
        </is>
      </c>
      <c r="H10491" t="inlineStr">
        <is>
          <t>Q07172</t>
        </is>
      </c>
      <c r="I10491" t="inlineStr">
        <is>
          <t>de</t>
        </is>
      </c>
      <c r="J10491" t="b">
        <v>1</v>
      </c>
      <c r="K10491" t="inlineStr">
        <is>
          <t>3e8f25b14e9304072b1070e60d2b29f4</t>
        </is>
      </c>
      <c r="L10491" t="inlineStr">
        <is>
          <t>3e8f25b14e9304072b1070e60d2b29f4</t>
        </is>
      </c>
      <c r="M10491" t="n">
        <v>1121</v>
      </c>
      <c r="N10491" t="n">
        <v>1121</v>
      </c>
    </row>
    <row r="10493">
      <c r="A10493" s="1">
        <f>== Cluster 1120 – 2 Fragen – alle Fragen identisch ===</f>
        <v/>
      </c>
      <c r="B10493" s="1" t="n"/>
      <c r="C10493" s="1" t="n"/>
      <c r="D10493" s="1" t="n"/>
      <c r="E10493" s="1" t="n"/>
      <c r="F10493" s="1" t="n"/>
      <c r="G10493" s="1" t="n"/>
      <c r="H10493" s="1" t="n"/>
      <c r="I10493" s="1" t="n"/>
      <c r="J10493" s="1" t="n"/>
      <c r="K10493" s="1" t="n"/>
      <c r="L10493" s="1" t="n"/>
      <c r="M10493" s="1" t="n"/>
      <c r="N10493" s="1" t="n"/>
    </row>
    <row r="10494">
      <c r="A10494" t="inlineStr">
        <is>
          <t>ID_Wahl</t>
        </is>
      </c>
      <c r="B10494" t="inlineStr">
        <is>
          <t>Datum</t>
        </is>
      </c>
      <c r="C10494" t="inlineStr">
        <is>
          <t>Frage_ID</t>
        </is>
      </c>
      <c r="D10494" t="inlineStr">
        <is>
          <t>Frage_Text</t>
        </is>
      </c>
      <c r="E10494" t="inlineStr">
        <is>
          <t>Frage_Typ</t>
        </is>
      </c>
      <c r="F10494" t="inlineStr">
        <is>
          <t>Bereich_ID</t>
        </is>
      </c>
      <c r="G10494" t="inlineStr">
        <is>
          <t>Bereich</t>
        </is>
      </c>
      <c r="H10494" t="inlineStr">
        <is>
          <t>ID_gesamt</t>
        </is>
      </c>
      <c r="I10494" t="inlineStr">
        <is>
          <t>Sprache</t>
        </is>
      </c>
      <c r="J10494" t="inlineStr">
        <is>
          <t>Duplikat</t>
        </is>
      </c>
      <c r="K10494" t="inlineStr">
        <is>
          <t>Frage_Hash</t>
        </is>
      </c>
      <c r="L10494" t="inlineStr">
        <is>
          <t>Duplikat_Gruppe</t>
        </is>
      </c>
      <c r="M10494" t="inlineStr">
        <is>
          <t>Cluster_Duplikate</t>
        </is>
      </c>
      <c r="N10494" t="inlineStr">
        <is>
          <t>Cluster_Final</t>
        </is>
      </c>
    </row>
    <row r="10495">
      <c r="A10495" t="n">
        <v>190</v>
      </c>
      <c r="B10495" t="n">
        <v>2018</v>
      </c>
      <c r="C10495" t="n">
        <v>2924</v>
      </c>
      <c r="D10495" t="inlineStr">
        <is>
          <t>Soll sich der Kanton Graubünden stärker für die Vision einer 2000-Watt-Gesellschaft einsetzen und dazu verbindliche Massnahmen (z.B. Gebäudevorschriften oder Lenkungsabgaben) ergreifen?</t>
        </is>
      </c>
      <c r="E10495" t="inlineStr">
        <is>
          <t>Standard-4</t>
        </is>
      </c>
      <c r="F10495" t="n">
        <v>13</v>
      </c>
      <c r="G10495" t="inlineStr">
        <is>
          <t>Umweltschutz &amp; Landwirtschaft</t>
        </is>
      </c>
      <c r="H10495" t="inlineStr">
        <is>
          <t>Q05597</t>
        </is>
      </c>
      <c r="I10495" t="inlineStr">
        <is>
          <t>de</t>
        </is>
      </c>
      <c r="J10495" t="b">
        <v>1</v>
      </c>
      <c r="K10495" t="inlineStr">
        <is>
          <t>95f588d154c5a2028ca9982b09f42db2</t>
        </is>
      </c>
      <c r="L10495" t="inlineStr">
        <is>
          <t>95f588d154c5a2028ca9982b09f42db2</t>
        </is>
      </c>
      <c r="M10495" t="n">
        <v>1120</v>
      </c>
      <c r="N10495" t="n">
        <v>1120</v>
      </c>
    </row>
    <row r="10496">
      <c r="A10496" t="n">
        <v>190</v>
      </c>
      <c r="B10496" t="n">
        <v>2018</v>
      </c>
      <c r="C10496" t="n">
        <v>2924</v>
      </c>
      <c r="D10496" t="inlineStr">
        <is>
          <t>Soll sich der Kanton Graubünden stärker für die Vision einer 2000-Watt-Gesellschaft einsetzen und dazu verbindliche Massnahmen (z.B. Gebäudevorschriften oder Lenkungsabgaben) ergreifen?</t>
        </is>
      </c>
      <c r="E10496" t="inlineStr">
        <is>
          <t>Standard-4</t>
        </is>
      </c>
      <c r="F10496" t="n">
        <v>13</v>
      </c>
      <c r="G10496" t="inlineStr">
        <is>
          <t>Umweltschutz &amp; Landwirtschaft</t>
        </is>
      </c>
      <c r="H10496" t="inlineStr">
        <is>
          <t>Q07171</t>
        </is>
      </c>
      <c r="I10496" t="inlineStr">
        <is>
          <t>de</t>
        </is>
      </c>
      <c r="J10496" t="b">
        <v>1</v>
      </c>
      <c r="K10496" t="inlineStr">
        <is>
          <t>95f588d154c5a2028ca9982b09f42db2</t>
        </is>
      </c>
      <c r="L10496" t="inlineStr">
        <is>
          <t>95f588d154c5a2028ca9982b09f42db2</t>
        </is>
      </c>
      <c r="M10496" t="n">
        <v>1120</v>
      </c>
      <c r="N10496" t="n">
        <v>1120</v>
      </c>
    </row>
    <row r="10498">
      <c r="A10498" s="1">
        <f>== Cluster 1119 – 2 Fragen – alle Fragen identisch ===</f>
        <v/>
      </c>
      <c r="B10498" s="1" t="n"/>
      <c r="C10498" s="1" t="n"/>
      <c r="D10498" s="1" t="n"/>
      <c r="E10498" s="1" t="n"/>
      <c r="F10498" s="1" t="n"/>
      <c r="G10498" s="1" t="n"/>
      <c r="H10498" s="1" t="n"/>
      <c r="I10498" s="1" t="n"/>
      <c r="J10498" s="1" t="n"/>
      <c r="K10498" s="1" t="n"/>
      <c r="L10498" s="1" t="n"/>
      <c r="M10498" s="1" t="n"/>
      <c r="N10498" s="1" t="n"/>
    </row>
    <row r="10499">
      <c r="A10499" t="inlineStr">
        <is>
          <t>ID_Wahl</t>
        </is>
      </c>
      <c r="B10499" t="inlineStr">
        <is>
          <t>Datum</t>
        </is>
      </c>
      <c r="C10499" t="inlineStr">
        <is>
          <t>Frage_ID</t>
        </is>
      </c>
      <c r="D10499" t="inlineStr">
        <is>
          <t>Frage_Text</t>
        </is>
      </c>
      <c r="E10499" t="inlineStr">
        <is>
          <t>Frage_Typ</t>
        </is>
      </c>
      <c r="F10499" t="inlineStr">
        <is>
          <t>Bereich_ID</t>
        </is>
      </c>
      <c r="G10499" t="inlineStr">
        <is>
          <t>Bereich</t>
        </is>
      </c>
      <c r="H10499" t="inlineStr">
        <is>
          <t>ID_gesamt</t>
        </is>
      </c>
      <c r="I10499" t="inlineStr">
        <is>
          <t>Sprache</t>
        </is>
      </c>
      <c r="J10499" t="inlineStr">
        <is>
          <t>Duplikat</t>
        </is>
      </c>
      <c r="K10499" t="inlineStr">
        <is>
          <t>Frage_Hash</t>
        </is>
      </c>
      <c r="L10499" t="inlineStr">
        <is>
          <t>Duplikat_Gruppe</t>
        </is>
      </c>
      <c r="M10499" t="inlineStr">
        <is>
          <t>Cluster_Duplikate</t>
        </is>
      </c>
      <c r="N10499" t="inlineStr">
        <is>
          <t>Cluster_Final</t>
        </is>
      </c>
    </row>
    <row r="10500">
      <c r="A10500" t="n">
        <v>190</v>
      </c>
      <c r="B10500" t="n">
        <v>2018</v>
      </c>
      <c r="C10500" t="n">
        <v>2918</v>
      </c>
      <c r="D10500" t="inlineStr">
        <is>
          <t>Befürworten Sie im Grundsatz, wenn bei Verdacht auf missbräuchlichen Bezug von Leistungen des Sozialstaats die Empfänger auch ohne richterlichen Beschluss überwacht werden dürfen?</t>
        </is>
      </c>
      <c r="E10500" t="inlineStr">
        <is>
          <t>Standard-4</t>
        </is>
      </c>
      <c r="F10500" t="n">
        <v>12</v>
      </c>
      <c r="G10500" t="inlineStr">
        <is>
          <t>Sozialstaat &amp; Familie</t>
        </is>
      </c>
      <c r="H10500" t="inlineStr">
        <is>
          <t>Q05595</t>
        </is>
      </c>
      <c r="I10500" t="inlineStr">
        <is>
          <t>de</t>
        </is>
      </c>
      <c r="J10500" t="b">
        <v>1</v>
      </c>
      <c r="K10500" t="inlineStr">
        <is>
          <t>f615df1399e706dcd1db67eceb9961b6</t>
        </is>
      </c>
      <c r="L10500" t="inlineStr">
        <is>
          <t>f615df1399e706dcd1db67eceb9961b6</t>
        </is>
      </c>
      <c r="M10500" t="n">
        <v>1119</v>
      </c>
      <c r="N10500" t="n">
        <v>1119</v>
      </c>
    </row>
    <row r="10501">
      <c r="A10501" t="n">
        <v>190</v>
      </c>
      <c r="B10501" t="n">
        <v>2018</v>
      </c>
      <c r="C10501" t="n">
        <v>2918</v>
      </c>
      <c r="D10501" t="inlineStr">
        <is>
          <t>Befürworten Sie im Grundsatz, wenn bei Verdacht auf missbräuchlichen Bezug von Leistungen des Sozialstaats die Empfänger auch ohne richterlichen Beschluss überwacht werden dürfen?</t>
        </is>
      </c>
      <c r="E10501" t="inlineStr">
        <is>
          <t>Standard-4</t>
        </is>
      </c>
      <c r="F10501" t="n">
        <v>12</v>
      </c>
      <c r="G10501" t="inlineStr">
        <is>
          <t>Sozialstaat &amp; Familie</t>
        </is>
      </c>
      <c r="H10501" t="inlineStr">
        <is>
          <t>Q07169</t>
        </is>
      </c>
      <c r="I10501" t="inlineStr">
        <is>
          <t>de</t>
        </is>
      </c>
      <c r="J10501" t="b">
        <v>1</v>
      </c>
      <c r="K10501" t="inlineStr">
        <is>
          <t>f615df1399e706dcd1db67eceb9961b6</t>
        </is>
      </c>
      <c r="L10501" t="inlineStr">
        <is>
          <t>f615df1399e706dcd1db67eceb9961b6</t>
        </is>
      </c>
      <c r="M10501" t="n">
        <v>1119</v>
      </c>
      <c r="N10501" t="n">
        <v>1119</v>
      </c>
    </row>
    <row r="10503">
      <c r="A10503" s="1">
        <f>== Cluster 1117 – 2 Fragen – alle Fragen identisch ===</f>
        <v/>
      </c>
      <c r="B10503" s="1" t="n"/>
      <c r="C10503" s="1" t="n"/>
      <c r="D10503" s="1" t="n"/>
      <c r="E10503" s="1" t="n"/>
      <c r="F10503" s="1" t="n"/>
      <c r="G10503" s="1" t="n"/>
      <c r="H10503" s="1" t="n"/>
      <c r="I10503" s="1" t="n"/>
      <c r="J10503" s="1" t="n"/>
      <c r="K10503" s="1" t="n"/>
      <c r="L10503" s="1" t="n"/>
      <c r="M10503" s="1" t="n"/>
      <c r="N10503" s="1" t="n"/>
    </row>
    <row r="10504">
      <c r="A10504" t="inlineStr">
        <is>
          <t>ID_Wahl</t>
        </is>
      </c>
      <c r="B10504" t="inlineStr">
        <is>
          <t>Datum</t>
        </is>
      </c>
      <c r="C10504" t="inlineStr">
        <is>
          <t>Frage_ID</t>
        </is>
      </c>
      <c r="D10504" t="inlineStr">
        <is>
          <t>Frage_Text</t>
        </is>
      </c>
      <c r="E10504" t="inlineStr">
        <is>
          <t>Frage_Typ</t>
        </is>
      </c>
      <c r="F10504" t="inlineStr">
        <is>
          <t>Bereich_ID</t>
        </is>
      </c>
      <c r="G10504" t="inlineStr">
        <is>
          <t>Bereich</t>
        </is>
      </c>
      <c r="H10504" t="inlineStr">
        <is>
          <t>ID_gesamt</t>
        </is>
      </c>
      <c r="I10504" t="inlineStr">
        <is>
          <t>Sprache</t>
        </is>
      </c>
      <c r="J10504" t="inlineStr">
        <is>
          <t>Duplikat</t>
        </is>
      </c>
      <c r="K10504" t="inlineStr">
        <is>
          <t>Frage_Hash</t>
        </is>
      </c>
      <c r="L10504" t="inlineStr">
        <is>
          <t>Duplikat_Gruppe</t>
        </is>
      </c>
      <c r="M10504" t="inlineStr">
        <is>
          <t>Cluster_Duplikate</t>
        </is>
      </c>
      <c r="N10504" t="inlineStr">
        <is>
          <t>Cluster_Final</t>
        </is>
      </c>
    </row>
    <row r="10505">
      <c r="A10505" t="n">
        <v>190</v>
      </c>
      <c r="B10505" t="n">
        <v>2018</v>
      </c>
      <c r="C10505" t="n">
        <v>2926</v>
      </c>
      <c r="D10505" t="inlineStr">
        <is>
          <t>Soll sich der Kanton Graubünden stärker für den Erhalt des Service-Public-Angebots (z.B. ÖV-Verbindungen, Poststellen) in den ländlichen Gemeinden einsetzen?</t>
        </is>
      </c>
      <c r="E10505" t="inlineStr">
        <is>
          <t>Standard-4</t>
        </is>
      </c>
      <c r="F10505" t="n">
        <v>12</v>
      </c>
      <c r="G10505" t="inlineStr">
        <is>
          <t>Sozialstaat &amp; Familie</t>
        </is>
      </c>
      <c r="H10505" t="inlineStr">
        <is>
          <t>Q05593</t>
        </is>
      </c>
      <c r="I10505" t="inlineStr">
        <is>
          <t>de</t>
        </is>
      </c>
      <c r="J10505" t="b">
        <v>1</v>
      </c>
      <c r="K10505" t="inlineStr">
        <is>
          <t>cc5d1e15b48488460e6da48896643f46</t>
        </is>
      </c>
      <c r="L10505" t="inlineStr">
        <is>
          <t>cc5d1e15b48488460e6da48896643f46</t>
        </is>
      </c>
      <c r="M10505" t="n">
        <v>1117</v>
      </c>
      <c r="N10505" t="n">
        <v>1117</v>
      </c>
    </row>
    <row r="10506">
      <c r="A10506" t="n">
        <v>190</v>
      </c>
      <c r="B10506" t="n">
        <v>2018</v>
      </c>
      <c r="C10506" t="n">
        <v>2926</v>
      </c>
      <c r="D10506" t="inlineStr">
        <is>
          <t>Soll sich der Kanton Graubünden stärker für den Erhalt des Service-Public-Angebots (z.B. ÖV-Verbindungen, Poststellen) in den ländlichen Gemeinden einsetzen?</t>
        </is>
      </c>
      <c r="E10506" t="inlineStr">
        <is>
          <t>Standard-4</t>
        </is>
      </c>
      <c r="F10506" t="n">
        <v>12</v>
      </c>
      <c r="G10506" t="inlineStr">
        <is>
          <t>Sozialstaat &amp; Familie</t>
        </is>
      </c>
      <c r="H10506" t="inlineStr">
        <is>
          <t>Q07167</t>
        </is>
      </c>
      <c r="I10506" t="inlineStr">
        <is>
          <t>de</t>
        </is>
      </c>
      <c r="J10506" t="b">
        <v>1</v>
      </c>
      <c r="K10506" t="inlineStr">
        <is>
          <t>cc5d1e15b48488460e6da48896643f46</t>
        </is>
      </c>
      <c r="L10506" t="inlineStr">
        <is>
          <t>cc5d1e15b48488460e6da48896643f46</t>
        </is>
      </c>
      <c r="M10506" t="n">
        <v>1117</v>
      </c>
      <c r="N10506" t="n">
        <v>1117</v>
      </c>
    </row>
    <row r="10508">
      <c r="A10508" s="1">
        <f>== Cluster 1116 – 2 Fragen – alle Fragen identisch ===</f>
        <v/>
      </c>
      <c r="B10508" s="1" t="n"/>
      <c r="C10508" s="1" t="n"/>
      <c r="D10508" s="1" t="n"/>
      <c r="E10508" s="1" t="n"/>
      <c r="F10508" s="1" t="n"/>
      <c r="G10508" s="1" t="n"/>
      <c r="H10508" s="1" t="n"/>
      <c r="I10508" s="1" t="n"/>
      <c r="J10508" s="1" t="n"/>
      <c r="K10508" s="1" t="n"/>
      <c r="L10508" s="1" t="n"/>
      <c r="M10508" s="1" t="n"/>
      <c r="N10508" s="1" t="n"/>
    </row>
    <row r="10509">
      <c r="A10509" t="inlineStr">
        <is>
          <t>ID_Wahl</t>
        </is>
      </c>
      <c r="B10509" t="inlineStr">
        <is>
          <t>Datum</t>
        </is>
      </c>
      <c r="C10509" t="inlineStr">
        <is>
          <t>Frage_ID</t>
        </is>
      </c>
      <c r="D10509" t="inlineStr">
        <is>
          <t>Frage_Text</t>
        </is>
      </c>
      <c r="E10509" t="inlineStr">
        <is>
          <t>Frage_Typ</t>
        </is>
      </c>
      <c r="F10509" t="inlineStr">
        <is>
          <t>Bereich_ID</t>
        </is>
      </c>
      <c r="G10509" t="inlineStr">
        <is>
          <t>Bereich</t>
        </is>
      </c>
      <c r="H10509" t="inlineStr">
        <is>
          <t>ID_gesamt</t>
        </is>
      </c>
      <c r="I10509" t="inlineStr">
        <is>
          <t>Sprache</t>
        </is>
      </c>
      <c r="J10509" t="inlineStr">
        <is>
          <t>Duplikat</t>
        </is>
      </c>
      <c r="K10509" t="inlineStr">
        <is>
          <t>Frage_Hash</t>
        </is>
      </c>
      <c r="L10509" t="inlineStr">
        <is>
          <t>Duplikat_Gruppe</t>
        </is>
      </c>
      <c r="M10509" t="inlineStr">
        <is>
          <t>Cluster_Duplikate</t>
        </is>
      </c>
      <c r="N10509" t="inlineStr">
        <is>
          <t>Cluster_Final</t>
        </is>
      </c>
    </row>
    <row r="10510">
      <c r="A10510" t="n">
        <v>190</v>
      </c>
      <c r="B10510" t="n">
        <v>2018</v>
      </c>
      <c r="C10510" t="n">
        <v>2886</v>
      </c>
      <c r="D10510" t="inlineStr">
        <is>
          <t>Würden Sie es begrüssen, wenn der Kanton Graubünden auf der Primarschulstufe alle Schulen als Tagesschulen mit integriertem Betreuungsangebot führen würde?</t>
        </is>
      </c>
      <c r="E10510" t="inlineStr">
        <is>
          <t>Standard-4</t>
        </is>
      </c>
      <c r="F10510" t="n">
        <v>12</v>
      </c>
      <c r="G10510" t="inlineStr">
        <is>
          <t>Sozialstaat &amp; Familie</t>
        </is>
      </c>
      <c r="H10510" t="inlineStr">
        <is>
          <t>Q05591</t>
        </is>
      </c>
      <c r="I10510" t="inlineStr">
        <is>
          <t>de</t>
        </is>
      </c>
      <c r="J10510" t="b">
        <v>1</v>
      </c>
      <c r="K10510" t="inlineStr">
        <is>
          <t>2d82af72c0f738a2be2fd9589f84e029</t>
        </is>
      </c>
      <c r="L10510" t="inlineStr">
        <is>
          <t>2d82af72c0f738a2be2fd9589f84e029</t>
        </is>
      </c>
      <c r="M10510" t="n">
        <v>1116</v>
      </c>
      <c r="N10510" t="n">
        <v>1116</v>
      </c>
    </row>
    <row r="10511">
      <c r="A10511" t="n">
        <v>190</v>
      </c>
      <c r="B10511" t="n">
        <v>2018</v>
      </c>
      <c r="C10511" t="n">
        <v>2886</v>
      </c>
      <c r="D10511" t="inlineStr">
        <is>
          <t>Würden Sie es begrüssen, wenn der Kanton Graubünden auf der Primarschulstufe alle Schulen als Tagesschulen mit integriertem Betreuungsangebot führen würde?</t>
        </is>
      </c>
      <c r="E10511" t="inlineStr">
        <is>
          <t>Standard-4</t>
        </is>
      </c>
      <c r="F10511" t="n">
        <v>12</v>
      </c>
      <c r="G10511" t="inlineStr">
        <is>
          <t>Sozialstaat &amp; Familie</t>
        </is>
      </c>
      <c r="H10511" t="inlineStr">
        <is>
          <t>Q07165</t>
        </is>
      </c>
      <c r="I10511" t="inlineStr">
        <is>
          <t>de</t>
        </is>
      </c>
      <c r="J10511" t="b">
        <v>1</v>
      </c>
      <c r="K10511" t="inlineStr">
        <is>
          <t>2d82af72c0f738a2be2fd9589f84e029</t>
        </is>
      </c>
      <c r="L10511" t="inlineStr">
        <is>
          <t>2d82af72c0f738a2be2fd9589f84e029</t>
        </is>
      </c>
      <c r="M10511" t="n">
        <v>1116</v>
      </c>
      <c r="N10511" t="n">
        <v>1116</v>
      </c>
    </row>
    <row r="10513">
      <c r="A10513" s="1">
        <f>== Cluster 1114 – 2 Fragen – alle Fragen identisch ===</f>
        <v/>
      </c>
      <c r="B10513" s="1" t="n"/>
      <c r="C10513" s="1" t="n"/>
      <c r="D10513" s="1" t="n"/>
      <c r="E10513" s="1" t="n"/>
      <c r="F10513" s="1" t="n"/>
      <c r="G10513" s="1" t="n"/>
      <c r="H10513" s="1" t="n"/>
      <c r="I10513" s="1" t="n"/>
      <c r="J10513" s="1" t="n"/>
      <c r="K10513" s="1" t="n"/>
      <c r="L10513" s="1" t="n"/>
      <c r="M10513" s="1" t="n"/>
      <c r="N10513" s="1" t="n"/>
    </row>
    <row r="10514">
      <c r="A10514" t="inlineStr">
        <is>
          <t>ID_Wahl</t>
        </is>
      </c>
      <c r="B10514" t="inlineStr">
        <is>
          <t>Datum</t>
        </is>
      </c>
      <c r="C10514" t="inlineStr">
        <is>
          <t>Frage_ID</t>
        </is>
      </c>
      <c r="D10514" t="inlineStr">
        <is>
          <t>Frage_Text</t>
        </is>
      </c>
      <c r="E10514" t="inlineStr">
        <is>
          <t>Frage_Typ</t>
        </is>
      </c>
      <c r="F10514" t="inlineStr">
        <is>
          <t>Bereich_ID</t>
        </is>
      </c>
      <c r="G10514" t="inlineStr">
        <is>
          <t>Bereich</t>
        </is>
      </c>
      <c r="H10514" t="inlineStr">
        <is>
          <t>ID_gesamt</t>
        </is>
      </c>
      <c r="I10514" t="inlineStr">
        <is>
          <t>Sprache</t>
        </is>
      </c>
      <c r="J10514" t="inlineStr">
        <is>
          <t>Duplikat</t>
        </is>
      </c>
      <c r="K10514" t="inlineStr">
        <is>
          <t>Frage_Hash</t>
        </is>
      </c>
      <c r="L10514" t="inlineStr">
        <is>
          <t>Duplikat_Gruppe</t>
        </is>
      </c>
      <c r="M10514" t="inlineStr">
        <is>
          <t>Cluster_Duplikate</t>
        </is>
      </c>
      <c r="N10514" t="inlineStr">
        <is>
          <t>Cluster_Final</t>
        </is>
      </c>
    </row>
    <row r="10515">
      <c r="A10515" t="n">
        <v>190</v>
      </c>
      <c r="B10515" t="n">
        <v>2018</v>
      </c>
      <c r="C10515" t="n">
        <v>2895</v>
      </c>
      <c r="D10515" t="inlineStr">
        <is>
          <t>Sind Sie für die konsequente Trennung von Staat und Kirche im Kanton Graubünden?</t>
        </is>
      </c>
      <c r="E10515" t="inlineStr">
        <is>
          <t>Standard-4</t>
        </is>
      </c>
      <c r="F10515" t="n">
        <v>10</v>
      </c>
      <c r="G10515" t="inlineStr">
        <is>
          <t>Politisches System</t>
        </is>
      </c>
      <c r="H10515" t="inlineStr">
        <is>
          <t>Q05588</t>
        </is>
      </c>
      <c r="I10515" t="inlineStr">
        <is>
          <t>de</t>
        </is>
      </c>
      <c r="J10515" t="b">
        <v>1</v>
      </c>
      <c r="K10515" t="inlineStr">
        <is>
          <t>04932a3065dfabbb54b1b6e4303bb43f</t>
        </is>
      </c>
      <c r="L10515" t="inlineStr">
        <is>
          <t>04932a3065dfabbb54b1b6e4303bb43f</t>
        </is>
      </c>
      <c r="M10515" t="n">
        <v>1114</v>
      </c>
      <c r="N10515" t="n">
        <v>1114</v>
      </c>
    </row>
    <row r="10516">
      <c r="A10516" t="n">
        <v>190</v>
      </c>
      <c r="B10516" t="n">
        <v>2018</v>
      </c>
      <c r="C10516" t="n">
        <v>2895</v>
      </c>
      <c r="D10516" t="inlineStr">
        <is>
          <t>Sind Sie für die konsequente Trennung von Staat und Kirche im Kanton Graubünden?</t>
        </is>
      </c>
      <c r="E10516" t="inlineStr">
        <is>
          <t>Standard-4</t>
        </is>
      </c>
      <c r="F10516" t="n">
        <v>10</v>
      </c>
      <c r="G10516" t="inlineStr">
        <is>
          <t>Politisches System</t>
        </is>
      </c>
      <c r="H10516" t="inlineStr">
        <is>
          <t>Q07162</t>
        </is>
      </c>
      <c r="I10516" t="inlineStr">
        <is>
          <t>de</t>
        </is>
      </c>
      <c r="J10516" t="b">
        <v>1</v>
      </c>
      <c r="K10516" t="inlineStr">
        <is>
          <t>04932a3065dfabbb54b1b6e4303bb43f</t>
        </is>
      </c>
      <c r="L10516" t="inlineStr">
        <is>
          <t>04932a3065dfabbb54b1b6e4303bb43f</t>
        </is>
      </c>
      <c r="M10516" t="n">
        <v>1114</v>
      </c>
      <c r="N10516" t="n">
        <v>1114</v>
      </c>
    </row>
    <row r="10518">
      <c r="A10518" s="1">
        <f>== Cluster 1113 – 2 Fragen – alle Fragen identisch ===</f>
        <v/>
      </c>
      <c r="B10518" s="1" t="n"/>
      <c r="C10518" s="1" t="n"/>
      <c r="D10518" s="1" t="n"/>
      <c r="E10518" s="1" t="n"/>
      <c r="F10518" s="1" t="n"/>
      <c r="G10518" s="1" t="n"/>
      <c r="H10518" s="1" t="n"/>
      <c r="I10518" s="1" t="n"/>
      <c r="J10518" s="1" t="n"/>
      <c r="K10518" s="1" t="n"/>
      <c r="L10518" s="1" t="n"/>
      <c r="M10518" s="1" t="n"/>
      <c r="N10518" s="1" t="n"/>
    </row>
    <row r="10519">
      <c r="A10519" t="inlineStr">
        <is>
          <t>ID_Wahl</t>
        </is>
      </c>
      <c r="B10519" t="inlineStr">
        <is>
          <t>Datum</t>
        </is>
      </c>
      <c r="C10519" t="inlineStr">
        <is>
          <t>Frage_ID</t>
        </is>
      </c>
      <c r="D10519" t="inlineStr">
        <is>
          <t>Frage_Text</t>
        </is>
      </c>
      <c r="E10519" t="inlineStr">
        <is>
          <t>Frage_Typ</t>
        </is>
      </c>
      <c r="F10519" t="inlineStr">
        <is>
          <t>Bereich_ID</t>
        </is>
      </c>
      <c r="G10519" t="inlineStr">
        <is>
          <t>Bereich</t>
        </is>
      </c>
      <c r="H10519" t="inlineStr">
        <is>
          <t>ID_gesamt</t>
        </is>
      </c>
      <c r="I10519" t="inlineStr">
        <is>
          <t>Sprache</t>
        </is>
      </c>
      <c r="J10519" t="inlineStr">
        <is>
          <t>Duplikat</t>
        </is>
      </c>
      <c r="K10519" t="inlineStr">
        <is>
          <t>Frage_Hash</t>
        </is>
      </c>
      <c r="L10519" t="inlineStr">
        <is>
          <t>Duplikat_Gruppe</t>
        </is>
      </c>
      <c r="M10519" t="inlineStr">
        <is>
          <t>Cluster_Duplikate</t>
        </is>
      </c>
      <c r="N10519" t="inlineStr">
        <is>
          <t>Cluster_Final</t>
        </is>
      </c>
    </row>
    <row r="10520">
      <c r="A10520" t="n">
        <v>190</v>
      </c>
      <c r="B10520" t="n">
        <v>2018</v>
      </c>
      <c r="C10520" t="n">
        <v>2919</v>
      </c>
      <c r="D10520" t="inlineStr">
        <is>
          <t>Soll das Stimmrechtsalter im Kanton Graubünden auf 16 Jahre gesenkt werden?</t>
        </is>
      </c>
      <c r="E10520" t="inlineStr">
        <is>
          <t>Standard-4</t>
        </is>
      </c>
      <c r="F10520" t="n">
        <v>10</v>
      </c>
      <c r="G10520" t="inlineStr">
        <is>
          <t>Politisches System</t>
        </is>
      </c>
      <c r="H10520" t="inlineStr">
        <is>
          <t>Q05587</t>
        </is>
      </c>
      <c r="I10520" t="inlineStr">
        <is>
          <t>de</t>
        </is>
      </c>
      <c r="J10520" t="b">
        <v>1</v>
      </c>
      <c r="K10520" t="inlineStr">
        <is>
          <t>b76110abacc385cb7b80d42dec9c216b</t>
        </is>
      </c>
      <c r="L10520" t="inlineStr">
        <is>
          <t>b76110abacc385cb7b80d42dec9c216b</t>
        </is>
      </c>
      <c r="M10520" t="n">
        <v>1113</v>
      </c>
      <c r="N10520" t="n">
        <v>1113</v>
      </c>
    </row>
    <row r="10521">
      <c r="A10521" t="n">
        <v>190</v>
      </c>
      <c r="B10521" t="n">
        <v>2018</v>
      </c>
      <c r="C10521" t="n">
        <v>2919</v>
      </c>
      <c r="D10521" t="inlineStr">
        <is>
          <t>Soll das Stimmrechtsalter im Kanton Graubünden auf 16 Jahre gesenkt werden?</t>
        </is>
      </c>
      <c r="E10521" t="inlineStr">
        <is>
          <t>Standard-4</t>
        </is>
      </c>
      <c r="F10521" t="n">
        <v>10</v>
      </c>
      <c r="G10521" t="inlineStr">
        <is>
          <t>Politisches System</t>
        </is>
      </c>
      <c r="H10521" t="inlineStr">
        <is>
          <t>Q07161</t>
        </is>
      </c>
      <c r="I10521" t="inlineStr">
        <is>
          <t>de</t>
        </is>
      </c>
      <c r="J10521" t="b">
        <v>1</v>
      </c>
      <c r="K10521" t="inlineStr">
        <is>
          <t>b76110abacc385cb7b80d42dec9c216b</t>
        </is>
      </c>
      <c r="L10521" t="inlineStr">
        <is>
          <t>b76110abacc385cb7b80d42dec9c216b</t>
        </is>
      </c>
      <c r="M10521" t="n">
        <v>1113</v>
      </c>
      <c r="N10521" t="n">
        <v>1113</v>
      </c>
    </row>
    <row r="10523">
      <c r="A10523" s="1">
        <f>== Cluster 1112 – 2 Fragen – alle Fragen identisch ===</f>
        <v/>
      </c>
      <c r="B10523" s="1" t="n"/>
      <c r="C10523" s="1" t="n"/>
      <c r="D10523" s="1" t="n"/>
      <c r="E10523" s="1" t="n"/>
      <c r="F10523" s="1" t="n"/>
      <c r="G10523" s="1" t="n"/>
      <c r="H10523" s="1" t="n"/>
      <c r="I10523" s="1" t="n"/>
      <c r="J10523" s="1" t="n"/>
      <c r="K10523" s="1" t="n"/>
      <c r="L10523" s="1" t="n"/>
      <c r="M10523" s="1" t="n"/>
      <c r="N10523" s="1" t="n"/>
    </row>
    <row r="10524">
      <c r="A10524" t="inlineStr">
        <is>
          <t>ID_Wahl</t>
        </is>
      </c>
      <c r="B10524" t="inlineStr">
        <is>
          <t>Datum</t>
        </is>
      </c>
      <c r="C10524" t="inlineStr">
        <is>
          <t>Frage_ID</t>
        </is>
      </c>
      <c r="D10524" t="inlineStr">
        <is>
          <t>Frage_Text</t>
        </is>
      </c>
      <c r="E10524" t="inlineStr">
        <is>
          <t>Frage_Typ</t>
        </is>
      </c>
      <c r="F10524" t="inlineStr">
        <is>
          <t>Bereich_ID</t>
        </is>
      </c>
      <c r="G10524" t="inlineStr">
        <is>
          <t>Bereich</t>
        </is>
      </c>
      <c r="H10524" t="inlineStr">
        <is>
          <t>ID_gesamt</t>
        </is>
      </c>
      <c r="I10524" t="inlineStr">
        <is>
          <t>Sprache</t>
        </is>
      </c>
      <c r="J10524" t="inlineStr">
        <is>
          <t>Duplikat</t>
        </is>
      </c>
      <c r="K10524" t="inlineStr">
        <is>
          <t>Frage_Hash</t>
        </is>
      </c>
      <c r="L10524" t="inlineStr">
        <is>
          <t>Duplikat_Gruppe</t>
        </is>
      </c>
      <c r="M10524" t="inlineStr">
        <is>
          <t>Cluster_Duplikate</t>
        </is>
      </c>
      <c r="N10524" t="inlineStr">
        <is>
          <t>Cluster_Final</t>
        </is>
      </c>
    </row>
    <row r="10525">
      <c r="A10525" t="n">
        <v>190</v>
      </c>
      <c r="B10525" t="n">
        <v>2018</v>
      </c>
      <c r="C10525" t="n">
        <v>2922</v>
      </c>
      <c r="D10525" t="inlineStr">
        <is>
          <t>Eine kantonale Volksinitiative fordert eine Verkleinerung des Grossen Rates von 120 auf 90 Mitglieder. Befürworten Sie das?</t>
        </is>
      </c>
      <c r="E10525" t="inlineStr">
        <is>
          <t>Standard-4</t>
        </is>
      </c>
      <c r="F10525" t="n">
        <v>10</v>
      </c>
      <c r="G10525" t="inlineStr">
        <is>
          <t>Poitisches System</t>
        </is>
      </c>
      <c r="H10525" t="inlineStr">
        <is>
          <t>Q05586</t>
        </is>
      </c>
      <c r="I10525" t="inlineStr">
        <is>
          <t>de</t>
        </is>
      </c>
      <c r="J10525" t="b">
        <v>1</v>
      </c>
      <c r="K10525" t="inlineStr">
        <is>
          <t>66dfb3a242d5a75b5a2cfab3c6a5c124</t>
        </is>
      </c>
      <c r="L10525" t="inlineStr">
        <is>
          <t>66dfb3a242d5a75b5a2cfab3c6a5c124</t>
        </is>
      </c>
      <c r="M10525" t="n">
        <v>1112</v>
      </c>
      <c r="N10525" t="n">
        <v>1112</v>
      </c>
    </row>
    <row r="10526">
      <c r="A10526" t="n">
        <v>190</v>
      </c>
      <c r="B10526" t="n">
        <v>2018</v>
      </c>
      <c r="C10526" t="n">
        <v>2922</v>
      </c>
      <c r="D10526" t="inlineStr">
        <is>
          <t>Eine kantonale Volksinitiative fordert eine Verkleinerung des Grossen Rates von 120 auf 90 Mitglieder. Befürworten Sie das?</t>
        </is>
      </c>
      <c r="E10526" t="inlineStr">
        <is>
          <t>Standard-4</t>
        </is>
      </c>
      <c r="F10526" t="n">
        <v>10</v>
      </c>
      <c r="G10526" t="inlineStr">
        <is>
          <t>Poitisches System</t>
        </is>
      </c>
      <c r="H10526" t="inlineStr">
        <is>
          <t>Q07160</t>
        </is>
      </c>
      <c r="I10526" t="inlineStr">
        <is>
          <t>de</t>
        </is>
      </c>
      <c r="J10526" t="b">
        <v>1</v>
      </c>
      <c r="K10526" t="inlineStr">
        <is>
          <t>66dfb3a242d5a75b5a2cfab3c6a5c124</t>
        </is>
      </c>
      <c r="L10526" t="inlineStr">
        <is>
          <t>66dfb3a242d5a75b5a2cfab3c6a5c124</t>
        </is>
      </c>
      <c r="M10526" t="n">
        <v>1112</v>
      </c>
      <c r="N10526" t="n">
        <v>1112</v>
      </c>
    </row>
    <row r="10528">
      <c r="A10528" s="1">
        <f>== Cluster 216 – 2 Fragen – alle Fragen identisch ===</f>
        <v/>
      </c>
      <c r="B10528" s="1" t="n"/>
      <c r="C10528" s="1" t="n"/>
      <c r="D10528" s="1" t="n"/>
      <c r="E10528" s="1" t="n"/>
      <c r="F10528" s="1" t="n"/>
      <c r="G10528" s="1" t="n"/>
      <c r="H10528" s="1" t="n"/>
      <c r="I10528" s="1" t="n"/>
      <c r="J10528" s="1" t="n"/>
      <c r="K10528" s="1" t="n"/>
      <c r="L10528" s="1" t="n"/>
      <c r="M10528" s="1" t="n"/>
      <c r="N10528" s="1" t="n"/>
    </row>
    <row r="10529">
      <c r="A10529" t="inlineStr">
        <is>
          <t>ID_Wahl</t>
        </is>
      </c>
      <c r="B10529" t="inlineStr">
        <is>
          <t>Datum</t>
        </is>
      </c>
      <c r="C10529" t="inlineStr">
        <is>
          <t>Frage_ID</t>
        </is>
      </c>
      <c r="D10529" t="inlineStr">
        <is>
          <t>Frage_Text</t>
        </is>
      </c>
      <c r="E10529" t="inlineStr">
        <is>
          <t>Frage_Typ</t>
        </is>
      </c>
      <c r="F10529" t="inlineStr">
        <is>
          <t>Bereich_ID</t>
        </is>
      </c>
      <c r="G10529" t="inlineStr">
        <is>
          <t>Bereich</t>
        </is>
      </c>
      <c r="H10529" t="inlineStr">
        <is>
          <t>ID_gesamt</t>
        </is>
      </c>
      <c r="I10529" t="inlineStr">
        <is>
          <t>Sprache</t>
        </is>
      </c>
      <c r="J10529" t="inlineStr">
        <is>
          <t>Duplikat</t>
        </is>
      </c>
      <c r="K10529" t="inlineStr">
        <is>
          <t>Frage_Hash</t>
        </is>
      </c>
      <c r="L10529" t="inlineStr">
        <is>
          <t>Duplikat_Gruppe</t>
        </is>
      </c>
      <c r="M10529" t="inlineStr">
        <is>
          <t>Cluster_Duplikate</t>
        </is>
      </c>
      <c r="N10529" t="inlineStr">
        <is>
          <t>Cluster_Final</t>
        </is>
      </c>
    </row>
    <row r="10530">
      <c r="A10530" t="n">
        <v>22</v>
      </c>
      <c r="B10530" s="2" t="n">
        <v>44101</v>
      </c>
      <c r="C10530" t="n">
        <v>1889</v>
      </c>
      <c r="D10530" t="inlineStr">
        <is>
          <t>Würden Sie es begrüssen, wenn innerorts auf Kantonsstrassen vermehrt Tempo 30-Zonen eingeführt würde?</t>
        </is>
      </c>
      <c r="E10530" t="inlineStr">
        <is>
          <t>options4</t>
        </is>
      </c>
      <c r="F10530" t="n">
        <v>5075</v>
      </c>
      <c r="G10530" t="inlineStr">
        <is>
          <t>Umwelt, Verkehr &amp; Energie</t>
        </is>
      </c>
      <c r="H10530" t="inlineStr">
        <is>
          <t>Q00538</t>
        </is>
      </c>
      <c r="I10530" t="inlineStr">
        <is>
          <t>de</t>
        </is>
      </c>
      <c r="J10530" t="b">
        <v>1</v>
      </c>
      <c r="K10530" t="inlineStr">
        <is>
          <t>cc4358841323dae08bd4333ac16b0c18</t>
        </is>
      </c>
      <c r="L10530" t="inlineStr">
        <is>
          <t>cc4358841323dae08bd4333ac16b0c18</t>
        </is>
      </c>
      <c r="M10530" t="n">
        <v>216</v>
      </c>
      <c r="N10530" t="n">
        <v>216</v>
      </c>
    </row>
    <row r="10531">
      <c r="A10531" t="n">
        <v>246</v>
      </c>
      <c r="B10531" t="n">
        <v>2020</v>
      </c>
      <c r="C10531" t="n">
        <v>4043</v>
      </c>
      <c r="D10531" t="inlineStr">
        <is>
          <t>Würden Sie es begrüssen, wenn innerorts auf Kantonsstrassen vermehrt Tempo 30-Zonen eingeführt würde?</t>
        </is>
      </c>
      <c r="E10531" t="inlineStr">
        <is>
          <t>Standard-4</t>
        </is>
      </c>
      <c r="F10531" t="n">
        <v>14</v>
      </c>
      <c r="G10531" t="inlineStr">
        <is>
          <t>Verkehr</t>
        </is>
      </c>
      <c r="H10531" t="inlineStr">
        <is>
          <t>Q07935</t>
        </is>
      </c>
      <c r="I10531" t="inlineStr">
        <is>
          <t>de</t>
        </is>
      </c>
      <c r="J10531" t="b">
        <v>1</v>
      </c>
      <c r="K10531" t="inlineStr">
        <is>
          <t>cc4358841323dae08bd4333ac16b0c18</t>
        </is>
      </c>
      <c r="L10531" t="inlineStr">
        <is>
          <t>cc4358841323dae08bd4333ac16b0c18</t>
        </is>
      </c>
      <c r="M10531" t="n">
        <v>216</v>
      </c>
      <c r="N10531" t="n">
        <v>216</v>
      </c>
    </row>
    <row r="10533">
      <c r="A10533" s="1">
        <f>== Cluster 214 – 2 Fragen – alle Fragen identisch ===</f>
        <v/>
      </c>
      <c r="B10533" s="1" t="n"/>
      <c r="C10533" s="1" t="n"/>
      <c r="D10533" s="1" t="n"/>
      <c r="E10533" s="1" t="n"/>
      <c r="F10533" s="1" t="n"/>
      <c r="G10533" s="1" t="n"/>
      <c r="H10533" s="1" t="n"/>
      <c r="I10533" s="1" t="n"/>
      <c r="J10533" s="1" t="n"/>
      <c r="K10533" s="1" t="n"/>
      <c r="L10533" s="1" t="n"/>
      <c r="M10533" s="1" t="n"/>
      <c r="N10533" s="1" t="n"/>
    </row>
    <row r="10534">
      <c r="A10534" t="inlineStr">
        <is>
          <t>ID_Wahl</t>
        </is>
      </c>
      <c r="B10534" t="inlineStr">
        <is>
          <t>Datum</t>
        </is>
      </c>
      <c r="C10534" t="inlineStr">
        <is>
          <t>Frage_ID</t>
        </is>
      </c>
      <c r="D10534" t="inlineStr">
        <is>
          <t>Frage_Text</t>
        </is>
      </c>
      <c r="E10534" t="inlineStr">
        <is>
          <t>Frage_Typ</t>
        </is>
      </c>
      <c r="F10534" t="inlineStr">
        <is>
          <t>Bereich_ID</t>
        </is>
      </c>
      <c r="G10534" t="inlineStr">
        <is>
          <t>Bereich</t>
        </is>
      </c>
      <c r="H10534" t="inlineStr">
        <is>
          <t>ID_gesamt</t>
        </is>
      </c>
      <c r="I10534" t="inlineStr">
        <is>
          <t>Sprache</t>
        </is>
      </c>
      <c r="J10534" t="inlineStr">
        <is>
          <t>Duplikat</t>
        </is>
      </c>
      <c r="K10534" t="inlineStr">
        <is>
          <t>Frage_Hash</t>
        </is>
      </c>
      <c r="L10534" t="inlineStr">
        <is>
          <t>Duplikat_Gruppe</t>
        </is>
      </c>
      <c r="M10534" t="inlineStr">
        <is>
          <t>Cluster_Duplikate</t>
        </is>
      </c>
      <c r="N10534" t="inlineStr">
        <is>
          <t>Cluster_Final</t>
        </is>
      </c>
    </row>
    <row r="10535">
      <c r="A10535" t="n">
        <v>22</v>
      </c>
      <c r="B10535" s="2" t="n">
        <v>44101</v>
      </c>
      <c r="C10535" t="n">
        <v>1887</v>
      </c>
      <c r="D10535" t="inlineStr">
        <is>
          <t>Soll der Kanton Solaranlagen an Gebäudefassaden und Dächern verstärkt fördern?</t>
        </is>
      </c>
      <c r="E10535" t="inlineStr">
        <is>
          <t>options4</t>
        </is>
      </c>
      <c r="F10535" t="n">
        <v>5075</v>
      </c>
      <c r="G10535" t="inlineStr">
        <is>
          <t>Umwelt, Verkehr &amp; Energie</t>
        </is>
      </c>
      <c r="H10535" t="inlineStr">
        <is>
          <t>Q00536</t>
        </is>
      </c>
      <c r="I10535" t="inlineStr">
        <is>
          <t>de</t>
        </is>
      </c>
      <c r="J10535" t="b">
        <v>1</v>
      </c>
      <c r="K10535" t="inlineStr">
        <is>
          <t>9f7de1b90e6de349050bf80d8953a4c7</t>
        </is>
      </c>
      <c r="L10535" t="inlineStr">
        <is>
          <t>9f7de1b90e6de349050bf80d8953a4c7</t>
        </is>
      </c>
      <c r="M10535" t="n">
        <v>214</v>
      </c>
      <c r="N10535" t="n">
        <v>214</v>
      </c>
    </row>
    <row r="10536">
      <c r="A10536" t="n">
        <v>246</v>
      </c>
      <c r="B10536" t="n">
        <v>2020</v>
      </c>
      <c r="C10536" t="n">
        <v>4041</v>
      </c>
      <c r="D10536" t="inlineStr">
        <is>
          <t>Soll der Kanton Solaranlagen an Gebäudefassaden und Dächern verstärkt fördern?</t>
        </is>
      </c>
      <c r="E10536" t="inlineStr">
        <is>
          <t>Standard-4</t>
        </is>
      </c>
      <c r="F10536" t="n">
        <v>13</v>
      </c>
      <c r="G10536" t="inlineStr">
        <is>
          <t>Umweltschutz &amp; Landwirtschaft</t>
        </is>
      </c>
      <c r="H10536" t="inlineStr">
        <is>
          <t>Q07932</t>
        </is>
      </c>
      <c r="I10536" t="inlineStr">
        <is>
          <t>de</t>
        </is>
      </c>
      <c r="J10536" t="b">
        <v>1</v>
      </c>
      <c r="K10536" t="inlineStr">
        <is>
          <t>9f7de1b90e6de349050bf80d8953a4c7</t>
        </is>
      </c>
      <c r="L10536" t="inlineStr">
        <is>
          <t>9f7de1b90e6de349050bf80d8953a4c7</t>
        </is>
      </c>
      <c r="M10536" t="n">
        <v>214</v>
      </c>
      <c r="N10536" t="n">
        <v>214</v>
      </c>
    </row>
    <row r="10538">
      <c r="A10538" s="1">
        <f>== Cluster 213 – 2 Fragen – alle Fragen identisch ===</f>
        <v/>
      </c>
      <c r="B10538" s="1" t="n"/>
      <c r="C10538" s="1" t="n"/>
      <c r="D10538" s="1" t="n"/>
      <c r="E10538" s="1" t="n"/>
      <c r="F10538" s="1" t="n"/>
      <c r="G10538" s="1" t="n"/>
      <c r="H10538" s="1" t="n"/>
      <c r="I10538" s="1" t="n"/>
      <c r="J10538" s="1" t="n"/>
      <c r="K10538" s="1" t="n"/>
      <c r="L10538" s="1" t="n"/>
      <c r="M10538" s="1" t="n"/>
      <c r="N10538" s="1" t="n"/>
    </row>
    <row r="10539">
      <c r="A10539" t="inlineStr">
        <is>
          <t>ID_Wahl</t>
        </is>
      </c>
      <c r="B10539" t="inlineStr">
        <is>
          <t>Datum</t>
        </is>
      </c>
      <c r="C10539" t="inlineStr">
        <is>
          <t>Frage_ID</t>
        </is>
      </c>
      <c r="D10539" t="inlineStr">
        <is>
          <t>Frage_Text</t>
        </is>
      </c>
      <c r="E10539" t="inlineStr">
        <is>
          <t>Frage_Typ</t>
        </is>
      </c>
      <c r="F10539" t="inlineStr">
        <is>
          <t>Bereich_ID</t>
        </is>
      </c>
      <c r="G10539" t="inlineStr">
        <is>
          <t>Bereich</t>
        </is>
      </c>
      <c r="H10539" t="inlineStr">
        <is>
          <t>ID_gesamt</t>
        </is>
      </c>
      <c r="I10539" t="inlineStr">
        <is>
          <t>Sprache</t>
        </is>
      </c>
      <c r="J10539" t="inlineStr">
        <is>
          <t>Duplikat</t>
        </is>
      </c>
      <c r="K10539" t="inlineStr">
        <is>
          <t>Frage_Hash</t>
        </is>
      </c>
      <c r="L10539" t="inlineStr">
        <is>
          <t>Duplikat_Gruppe</t>
        </is>
      </c>
      <c r="M10539" t="inlineStr">
        <is>
          <t>Cluster_Duplikate</t>
        </is>
      </c>
      <c r="N10539" t="inlineStr">
        <is>
          <t>Cluster_Final</t>
        </is>
      </c>
    </row>
    <row r="10540">
      <c r="A10540" t="n">
        <v>22</v>
      </c>
      <c r="B10540" s="2" t="n">
        <v>44101</v>
      </c>
      <c r="C10540" t="n">
        <v>1886</v>
      </c>
      <c r="D10540" t="inlineStr">
        <is>
          <t>Braucht es im Kanton Schaffhausen zusätzliche Massnahmen zugunsten des Klimas und der Biodiversität (z.B. Regelungen zur Schaffung von Grünräumen bzw. zum Bodenschutz, mehr natürliche Gewässerräume)?</t>
        </is>
      </c>
      <c r="E10540" t="inlineStr">
        <is>
          <t>options4</t>
        </is>
      </c>
      <c r="F10540" t="n">
        <v>5075</v>
      </c>
      <c r="G10540" t="inlineStr">
        <is>
          <t>Umwelt, Verkehr &amp; Energie</t>
        </is>
      </c>
      <c r="H10540" t="inlineStr">
        <is>
          <t>Q00535</t>
        </is>
      </c>
      <c r="I10540" t="inlineStr">
        <is>
          <t>de</t>
        </is>
      </c>
      <c r="J10540" t="b">
        <v>1</v>
      </c>
      <c r="K10540" t="inlineStr">
        <is>
          <t>ba31c689548fbecfec284fb82996b336</t>
        </is>
      </c>
      <c r="L10540" t="inlineStr">
        <is>
          <t>ba31c689548fbecfec284fb82996b336</t>
        </is>
      </c>
      <c r="M10540" t="n">
        <v>213</v>
      </c>
      <c r="N10540" t="n">
        <v>213</v>
      </c>
    </row>
    <row r="10541">
      <c r="A10541" t="n">
        <v>246</v>
      </c>
      <c r="B10541" t="n">
        <v>2020</v>
      </c>
      <c r="C10541" t="n">
        <v>4040</v>
      </c>
      <c r="D10541" t="inlineStr">
        <is>
          <t>Braucht es im Kanton Schaffhausen zusätzliche Massnahmen zugunsten des Klimas und der Biodiversität (z.B. Regelungen zur Schaffung von Grünräumen bzw. zum Bodenschutz, mehr natürliche Gewässerräume)?</t>
        </is>
      </c>
      <c r="E10541" t="inlineStr">
        <is>
          <t>Standard-4</t>
        </is>
      </c>
      <c r="F10541" t="n">
        <v>13</v>
      </c>
      <c r="G10541" t="inlineStr">
        <is>
          <t>Umweltschutz &amp; Landwirtschaft</t>
        </is>
      </c>
      <c r="H10541" t="inlineStr">
        <is>
          <t>Q07931</t>
        </is>
      </c>
      <c r="I10541" t="inlineStr">
        <is>
          <t>de</t>
        </is>
      </c>
      <c r="J10541" t="b">
        <v>1</v>
      </c>
      <c r="K10541" t="inlineStr">
        <is>
          <t>ba31c689548fbecfec284fb82996b336</t>
        </is>
      </c>
      <c r="L10541" t="inlineStr">
        <is>
          <t>ba31c689548fbecfec284fb82996b336</t>
        </is>
      </c>
      <c r="M10541" t="n">
        <v>213</v>
      </c>
      <c r="N10541" t="n">
        <v>213</v>
      </c>
    </row>
    <row r="10543">
      <c r="A10543" s="1">
        <f>== Cluster 212 – 2 Fragen – alle Fragen identisch ===</f>
        <v/>
      </c>
      <c r="B10543" s="1" t="n"/>
      <c r="C10543" s="1" t="n"/>
      <c r="D10543" s="1" t="n"/>
      <c r="E10543" s="1" t="n"/>
      <c r="F10543" s="1" t="n"/>
      <c r="G10543" s="1" t="n"/>
      <c r="H10543" s="1" t="n"/>
      <c r="I10543" s="1" t="n"/>
      <c r="J10543" s="1" t="n"/>
      <c r="K10543" s="1" t="n"/>
      <c r="L10543" s="1" t="n"/>
      <c r="M10543" s="1" t="n"/>
      <c r="N10543" s="1" t="n"/>
    </row>
    <row r="10544">
      <c r="A10544" t="inlineStr">
        <is>
          <t>ID_Wahl</t>
        </is>
      </c>
      <c r="B10544" t="inlineStr">
        <is>
          <t>Datum</t>
        </is>
      </c>
      <c r="C10544" t="inlineStr">
        <is>
          <t>Frage_ID</t>
        </is>
      </c>
      <c r="D10544" t="inlineStr">
        <is>
          <t>Frage_Text</t>
        </is>
      </c>
      <c r="E10544" t="inlineStr">
        <is>
          <t>Frage_Typ</t>
        </is>
      </c>
      <c r="F10544" t="inlineStr">
        <is>
          <t>Bereich_ID</t>
        </is>
      </c>
      <c r="G10544" t="inlineStr">
        <is>
          <t>Bereich</t>
        </is>
      </c>
      <c r="H10544" t="inlineStr">
        <is>
          <t>ID_gesamt</t>
        </is>
      </c>
      <c r="I10544" t="inlineStr">
        <is>
          <t>Sprache</t>
        </is>
      </c>
      <c r="J10544" t="inlineStr">
        <is>
          <t>Duplikat</t>
        </is>
      </c>
      <c r="K10544" t="inlineStr">
        <is>
          <t>Frage_Hash</t>
        </is>
      </c>
      <c r="L10544" t="inlineStr">
        <is>
          <t>Duplikat_Gruppe</t>
        </is>
      </c>
      <c r="M10544" t="inlineStr">
        <is>
          <t>Cluster_Duplikate</t>
        </is>
      </c>
      <c r="N10544" t="inlineStr">
        <is>
          <t>Cluster_Final</t>
        </is>
      </c>
    </row>
    <row r="10545">
      <c r="A10545" t="n">
        <v>22</v>
      </c>
      <c r="B10545" s="2" t="n">
        <v>44101</v>
      </c>
      <c r="C10545" t="n">
        <v>1885</v>
      </c>
      <c r="D10545" t="inlineStr">
        <is>
          <t xml:space="preserve">Soll der Kanton Kadermitarbeiter/-innen oder bestimmten Fachpersonen weiterhin Zulagen zahlen, um die Attraktivität des Kantons als Arbeitgeber zu steigern? </t>
        </is>
      </c>
      <c r="E10545" t="inlineStr">
        <is>
          <t>options4</t>
        </is>
      </c>
      <c r="F10545" t="n">
        <v>4539</v>
      </c>
      <c r="G10545" t="inlineStr">
        <is>
          <t>Wirtschaft &amp; Arbeit</t>
        </is>
      </c>
      <c r="H10545" t="inlineStr">
        <is>
          <t>Q00534</t>
        </is>
      </c>
      <c r="I10545" t="inlineStr">
        <is>
          <t>de</t>
        </is>
      </c>
      <c r="J10545" t="b">
        <v>1</v>
      </c>
      <c r="K10545" t="inlineStr">
        <is>
          <t>fb9d73cabbf51d6c43e65b57e8b5f354</t>
        </is>
      </c>
      <c r="L10545" t="inlineStr">
        <is>
          <t>fb9d73cabbf51d6c43e65b57e8b5f354</t>
        </is>
      </c>
      <c r="M10545" t="n">
        <v>212</v>
      </c>
      <c r="N10545" t="n">
        <v>212</v>
      </c>
    </row>
    <row r="10546">
      <c r="A10546" t="n">
        <v>246</v>
      </c>
      <c r="B10546" t="n">
        <v>2020</v>
      </c>
      <c r="C10546" t="n">
        <v>4039</v>
      </c>
      <c r="D10546" t="inlineStr">
        <is>
          <t xml:space="preserve">Soll der Kanton Kadermitarbeiter/-innen oder bestimmten Fachpersonen weiterhin Zulagen zahlen, um die Attraktivität des Kantons als Arbeitgeber zu steigern? </t>
        </is>
      </c>
      <c r="E10546" t="inlineStr">
        <is>
          <t>Standard-4</t>
        </is>
      </c>
      <c r="F10546" t="n">
        <v>15</v>
      </c>
      <c r="G10546" t="inlineStr">
        <is>
          <t>Wirtschaft &amp; Arbeit</t>
        </is>
      </c>
      <c r="H10546" t="inlineStr">
        <is>
          <t>Q07941</t>
        </is>
      </c>
      <c r="I10546" t="inlineStr">
        <is>
          <t>de</t>
        </is>
      </c>
      <c r="J10546" t="b">
        <v>1</v>
      </c>
      <c r="K10546" t="inlineStr">
        <is>
          <t>fb9d73cabbf51d6c43e65b57e8b5f354</t>
        </is>
      </c>
      <c r="L10546" t="inlineStr">
        <is>
          <t>fb9d73cabbf51d6c43e65b57e8b5f354</t>
        </is>
      </c>
      <c r="M10546" t="n">
        <v>212</v>
      </c>
      <c r="N10546" t="n">
        <v>212</v>
      </c>
    </row>
    <row r="10548">
      <c r="A10548" s="1">
        <f>== Cluster 211 – 2 Fragen – alle Fragen identisch ===</f>
        <v/>
      </c>
      <c r="B10548" s="1" t="n"/>
      <c r="C10548" s="1" t="n"/>
      <c r="D10548" s="1" t="n"/>
      <c r="E10548" s="1" t="n"/>
      <c r="F10548" s="1" t="n"/>
      <c r="G10548" s="1" t="n"/>
      <c r="H10548" s="1" t="n"/>
      <c r="I10548" s="1" t="n"/>
      <c r="J10548" s="1" t="n"/>
      <c r="K10548" s="1" t="n"/>
      <c r="L10548" s="1" t="n"/>
      <c r="M10548" s="1" t="n"/>
      <c r="N10548" s="1" t="n"/>
    </row>
    <row r="10549">
      <c r="A10549" t="inlineStr">
        <is>
          <t>ID_Wahl</t>
        </is>
      </c>
      <c r="B10549" t="inlineStr">
        <is>
          <t>Datum</t>
        </is>
      </c>
      <c r="C10549" t="inlineStr">
        <is>
          <t>Frage_ID</t>
        </is>
      </c>
      <c r="D10549" t="inlineStr">
        <is>
          <t>Frage_Text</t>
        </is>
      </c>
      <c r="E10549" t="inlineStr">
        <is>
          <t>Frage_Typ</t>
        </is>
      </c>
      <c r="F10549" t="inlineStr">
        <is>
          <t>Bereich_ID</t>
        </is>
      </c>
      <c r="G10549" t="inlineStr">
        <is>
          <t>Bereich</t>
        </is>
      </c>
      <c r="H10549" t="inlineStr">
        <is>
          <t>ID_gesamt</t>
        </is>
      </c>
      <c r="I10549" t="inlineStr">
        <is>
          <t>Sprache</t>
        </is>
      </c>
      <c r="J10549" t="inlineStr">
        <is>
          <t>Duplikat</t>
        </is>
      </c>
      <c r="K10549" t="inlineStr">
        <is>
          <t>Frage_Hash</t>
        </is>
      </c>
      <c r="L10549" t="inlineStr">
        <is>
          <t>Duplikat_Gruppe</t>
        </is>
      </c>
      <c r="M10549" t="inlineStr">
        <is>
          <t>Cluster_Duplikate</t>
        </is>
      </c>
      <c r="N10549" t="inlineStr">
        <is>
          <t>Cluster_Final</t>
        </is>
      </c>
    </row>
    <row r="10550">
      <c r="A10550" t="n">
        <v>22</v>
      </c>
      <c r="B10550" s="2" t="n">
        <v>44101</v>
      </c>
      <c r="C10550" t="n">
        <v>1884</v>
      </c>
      <c r="D10550" t="inlineStr">
        <is>
          <t>Soll der Kanton Schaffhausen das Service-Public-Angebot (z.B. ÖV-Verbindungen, Poststellen) stärker fördern?</t>
        </is>
      </c>
      <c r="E10550" t="inlineStr">
        <is>
          <t>options4</t>
        </is>
      </c>
      <c r="F10550" t="n">
        <v>4539</v>
      </c>
      <c r="G10550" t="inlineStr">
        <is>
          <t>Wirtschaft &amp; Arbeit</t>
        </is>
      </c>
      <c r="H10550" t="inlineStr">
        <is>
          <t>Q00533</t>
        </is>
      </c>
      <c r="I10550" t="inlineStr">
        <is>
          <t>de</t>
        </is>
      </c>
      <c r="J10550" t="b">
        <v>1</v>
      </c>
      <c r="K10550" t="inlineStr">
        <is>
          <t>76aca0f61e1e8f771bfc70221aee186b</t>
        </is>
      </c>
      <c r="L10550" t="inlineStr">
        <is>
          <t>76aca0f61e1e8f771bfc70221aee186b</t>
        </is>
      </c>
      <c r="M10550" t="n">
        <v>211</v>
      </c>
      <c r="N10550" t="n">
        <v>211</v>
      </c>
    </row>
    <row r="10551">
      <c r="A10551" t="n">
        <v>246</v>
      </c>
      <c r="B10551" t="n">
        <v>2020</v>
      </c>
      <c r="C10551" t="n">
        <v>4038</v>
      </c>
      <c r="D10551" t="inlineStr">
        <is>
          <t>Soll der Kanton Schaffhausen das Service-Public-Angebot (z.B. ÖV-Verbindungen, Poststellen) stärker fördern?</t>
        </is>
      </c>
      <c r="E10551" t="inlineStr">
        <is>
          <t>Standard-4</t>
        </is>
      </c>
      <c r="F10551" t="n">
        <v>12</v>
      </c>
      <c r="G10551" t="inlineStr">
        <is>
          <t>Sozialstaat &amp; Familie</t>
        </is>
      </c>
      <c r="H10551" t="inlineStr">
        <is>
          <t>Q07927</t>
        </is>
      </c>
      <c r="I10551" t="inlineStr">
        <is>
          <t>de</t>
        </is>
      </c>
      <c r="J10551" t="b">
        <v>1</v>
      </c>
      <c r="K10551" t="inlineStr">
        <is>
          <t>76aca0f61e1e8f771bfc70221aee186b</t>
        </is>
      </c>
      <c r="L10551" t="inlineStr">
        <is>
          <t>76aca0f61e1e8f771bfc70221aee186b</t>
        </is>
      </c>
      <c r="M10551" t="n">
        <v>211</v>
      </c>
      <c r="N10551" t="n">
        <v>211</v>
      </c>
    </row>
    <row r="10553">
      <c r="A10553" s="1">
        <f>== Cluster 1129 – 2 Fragen – alle Fragen identisch ===</f>
        <v/>
      </c>
      <c r="B10553" s="1" t="n"/>
      <c r="C10553" s="1" t="n"/>
      <c r="D10553" s="1" t="n"/>
      <c r="E10553" s="1" t="n"/>
      <c r="F10553" s="1" t="n"/>
      <c r="G10553" s="1" t="n"/>
      <c r="H10553" s="1" t="n"/>
      <c r="I10553" s="1" t="n"/>
      <c r="J10553" s="1" t="n"/>
      <c r="K10553" s="1" t="n"/>
      <c r="L10553" s="1" t="n"/>
      <c r="M10553" s="1" t="n"/>
      <c r="N10553" s="1" t="n"/>
    </row>
    <row r="10554">
      <c r="A10554" t="inlineStr">
        <is>
          <t>ID_Wahl</t>
        </is>
      </c>
      <c r="B10554" t="inlineStr">
        <is>
          <t>Datum</t>
        </is>
      </c>
      <c r="C10554" t="inlineStr">
        <is>
          <t>Frage_ID</t>
        </is>
      </c>
      <c r="D10554" t="inlineStr">
        <is>
          <t>Frage_Text</t>
        </is>
      </c>
      <c r="E10554" t="inlineStr">
        <is>
          <t>Frage_Typ</t>
        </is>
      </c>
      <c r="F10554" t="inlineStr">
        <is>
          <t>Bereich_ID</t>
        </is>
      </c>
      <c r="G10554" t="inlineStr">
        <is>
          <t>Bereich</t>
        </is>
      </c>
      <c r="H10554" t="inlineStr">
        <is>
          <t>ID_gesamt</t>
        </is>
      </c>
      <c r="I10554" t="inlineStr">
        <is>
          <t>Sprache</t>
        </is>
      </c>
      <c r="J10554" t="inlineStr">
        <is>
          <t>Duplikat</t>
        </is>
      </c>
      <c r="K10554" t="inlineStr">
        <is>
          <t>Frage_Hash</t>
        </is>
      </c>
      <c r="L10554" t="inlineStr">
        <is>
          <t>Duplikat_Gruppe</t>
        </is>
      </c>
      <c r="M10554" t="inlineStr">
        <is>
          <t>Cluster_Duplikate</t>
        </is>
      </c>
      <c r="N10554" t="inlineStr">
        <is>
          <t>Cluster_Final</t>
        </is>
      </c>
    </row>
    <row r="10555">
      <c r="A10555" t="n">
        <v>190</v>
      </c>
      <c r="B10555" t="n">
        <v>2018</v>
      </c>
      <c r="C10555" t="n">
        <v>2907</v>
      </c>
      <c r="D10555" t="inlineStr">
        <is>
          <t>Soll sich die Tourismusförderung stärker auf den schneeunabhängigen Tourismus konzentrieren?</t>
        </is>
      </c>
      <c r="E10555" t="inlineStr">
        <is>
          <t>Standard-4</t>
        </is>
      </c>
      <c r="F10555" t="n">
        <v>15</v>
      </c>
      <c r="G10555" t="inlineStr">
        <is>
          <t>Wirtschaft &amp; Arbeit</t>
        </is>
      </c>
      <c r="H10555" t="inlineStr">
        <is>
          <t>Q05611</t>
        </is>
      </c>
      <c r="I10555" t="inlineStr">
        <is>
          <t>de</t>
        </is>
      </c>
      <c r="J10555" t="b">
        <v>1</v>
      </c>
      <c r="K10555" t="inlineStr">
        <is>
          <t>6466686c1a7ab5fb32142fb2d772ae26</t>
        </is>
      </c>
      <c r="L10555" t="inlineStr">
        <is>
          <t>6466686c1a7ab5fb32142fb2d772ae26</t>
        </is>
      </c>
      <c r="M10555" t="n">
        <v>1129</v>
      </c>
      <c r="N10555" t="n">
        <v>1129</v>
      </c>
    </row>
    <row r="10556">
      <c r="A10556" t="n">
        <v>190</v>
      </c>
      <c r="B10556" t="n">
        <v>2018</v>
      </c>
      <c r="C10556" t="n">
        <v>2907</v>
      </c>
      <c r="D10556" t="inlineStr">
        <is>
          <t>Soll sich die Tourismusförderung stärker auf den schneeunabhängigen Tourismus konzentrieren?</t>
        </is>
      </c>
      <c r="E10556" t="inlineStr">
        <is>
          <t>Standard-4</t>
        </is>
      </c>
      <c r="F10556" t="n">
        <v>15</v>
      </c>
      <c r="G10556" t="inlineStr">
        <is>
          <t>Wirtschaft &amp; Arbeit</t>
        </is>
      </c>
      <c r="H10556" t="inlineStr">
        <is>
          <t>Q07185</t>
        </is>
      </c>
      <c r="I10556" t="inlineStr">
        <is>
          <t>de</t>
        </is>
      </c>
      <c r="J10556" t="b">
        <v>1</v>
      </c>
      <c r="K10556" t="inlineStr">
        <is>
          <t>6466686c1a7ab5fb32142fb2d772ae26</t>
        </is>
      </c>
      <c r="L10556" t="inlineStr">
        <is>
          <t>6466686c1a7ab5fb32142fb2d772ae26</t>
        </is>
      </c>
      <c r="M10556" t="n">
        <v>1129</v>
      </c>
      <c r="N10556" t="n">
        <v>1129</v>
      </c>
    </row>
    <row r="10558">
      <c r="A10558" s="1">
        <f>== Cluster 1128 – 2 Fragen – alle Fragen identisch ===</f>
        <v/>
      </c>
      <c r="B10558" s="1" t="n"/>
      <c r="C10558" s="1" t="n"/>
      <c r="D10558" s="1" t="n"/>
      <c r="E10558" s="1" t="n"/>
      <c r="F10558" s="1" t="n"/>
      <c r="G10558" s="1" t="n"/>
      <c r="H10558" s="1" t="n"/>
      <c r="I10558" s="1" t="n"/>
      <c r="J10558" s="1" t="n"/>
      <c r="K10558" s="1" t="n"/>
      <c r="L10558" s="1" t="n"/>
      <c r="M10558" s="1" t="n"/>
      <c r="N10558" s="1" t="n"/>
    </row>
    <row r="10559">
      <c r="A10559" t="inlineStr">
        <is>
          <t>ID_Wahl</t>
        </is>
      </c>
      <c r="B10559" t="inlineStr">
        <is>
          <t>Datum</t>
        </is>
      </c>
      <c r="C10559" t="inlineStr">
        <is>
          <t>Frage_ID</t>
        </is>
      </c>
      <c r="D10559" t="inlineStr">
        <is>
          <t>Frage_Text</t>
        </is>
      </c>
      <c r="E10559" t="inlineStr">
        <is>
          <t>Frage_Typ</t>
        </is>
      </c>
      <c r="F10559" t="inlineStr">
        <is>
          <t>Bereich_ID</t>
        </is>
      </c>
      <c r="G10559" t="inlineStr">
        <is>
          <t>Bereich</t>
        </is>
      </c>
      <c r="H10559" t="inlineStr">
        <is>
          <t>ID_gesamt</t>
        </is>
      </c>
      <c r="I10559" t="inlineStr">
        <is>
          <t>Sprache</t>
        </is>
      </c>
      <c r="J10559" t="inlineStr">
        <is>
          <t>Duplikat</t>
        </is>
      </c>
      <c r="K10559" t="inlineStr">
        <is>
          <t>Frage_Hash</t>
        </is>
      </c>
      <c r="L10559" t="inlineStr">
        <is>
          <t>Duplikat_Gruppe</t>
        </is>
      </c>
      <c r="M10559" t="inlineStr">
        <is>
          <t>Cluster_Duplikate</t>
        </is>
      </c>
      <c r="N10559" t="inlineStr">
        <is>
          <t>Cluster_Final</t>
        </is>
      </c>
    </row>
    <row r="10560">
      <c r="A10560" t="n">
        <v>190</v>
      </c>
      <c r="B10560" t="n">
        <v>2018</v>
      </c>
      <c r="C10560" t="n">
        <v>2912</v>
      </c>
      <c r="D10560" t="inlineStr">
        <is>
          <t>Soll der Kanton Graubünden seine Aktienbeteiligung an der Repower AG vollständig abgeben?</t>
        </is>
      </c>
      <c r="E10560" t="inlineStr">
        <is>
          <t>Standard-4</t>
        </is>
      </c>
      <c r="F10560" t="n">
        <v>15</v>
      </c>
      <c r="G10560" t="inlineStr">
        <is>
          <t>Wirtschaft &amp; Arbeit</t>
        </is>
      </c>
      <c r="H10560" t="inlineStr">
        <is>
          <t>Q05610</t>
        </is>
      </c>
      <c r="I10560" t="inlineStr">
        <is>
          <t>de</t>
        </is>
      </c>
      <c r="J10560" t="b">
        <v>1</v>
      </c>
      <c r="K10560" t="inlineStr">
        <is>
          <t>a36bfe54469157e89b23d166b91dd281</t>
        </is>
      </c>
      <c r="L10560" t="inlineStr">
        <is>
          <t>a36bfe54469157e89b23d166b91dd281</t>
        </is>
      </c>
      <c r="M10560" t="n">
        <v>1128</v>
      </c>
      <c r="N10560" t="n">
        <v>1128</v>
      </c>
    </row>
    <row r="10561">
      <c r="A10561" t="n">
        <v>190</v>
      </c>
      <c r="B10561" t="n">
        <v>2018</v>
      </c>
      <c r="C10561" t="n">
        <v>2912</v>
      </c>
      <c r="D10561" t="inlineStr">
        <is>
          <t>Soll der Kanton Graubünden seine Aktienbeteiligung an der Repower AG vollständig abgeben?</t>
        </is>
      </c>
      <c r="E10561" t="inlineStr">
        <is>
          <t>Standard-4</t>
        </is>
      </c>
      <c r="F10561" t="n">
        <v>15</v>
      </c>
      <c r="G10561" t="inlineStr">
        <is>
          <t>Wirtschaft &amp; Arbeit</t>
        </is>
      </c>
      <c r="H10561" t="inlineStr">
        <is>
          <t>Q07184</t>
        </is>
      </c>
      <c r="I10561" t="inlineStr">
        <is>
          <t>de</t>
        </is>
      </c>
      <c r="J10561" t="b">
        <v>1</v>
      </c>
      <c r="K10561" t="inlineStr">
        <is>
          <t>a36bfe54469157e89b23d166b91dd281</t>
        </is>
      </c>
      <c r="L10561" t="inlineStr">
        <is>
          <t>a36bfe54469157e89b23d166b91dd281</t>
        </is>
      </c>
      <c r="M10561" t="n">
        <v>1128</v>
      </c>
      <c r="N10561" t="n">
        <v>1128</v>
      </c>
    </row>
    <row r="10563">
      <c r="A10563" s="1">
        <f>== Cluster 1127 – 2 Fragen – alle Fragen identisch ===</f>
        <v/>
      </c>
      <c r="B10563" s="1" t="n"/>
      <c r="C10563" s="1" t="n"/>
      <c r="D10563" s="1" t="n"/>
      <c r="E10563" s="1" t="n"/>
      <c r="F10563" s="1" t="n"/>
      <c r="G10563" s="1" t="n"/>
      <c r="H10563" s="1" t="n"/>
      <c r="I10563" s="1" t="n"/>
      <c r="J10563" s="1" t="n"/>
      <c r="K10563" s="1" t="n"/>
      <c r="L10563" s="1" t="n"/>
      <c r="M10563" s="1" t="n"/>
      <c r="N10563" s="1" t="n"/>
    </row>
    <row r="10564">
      <c r="A10564" t="inlineStr">
        <is>
          <t>ID_Wahl</t>
        </is>
      </c>
      <c r="B10564" t="inlineStr">
        <is>
          <t>Datum</t>
        </is>
      </c>
      <c r="C10564" t="inlineStr">
        <is>
          <t>Frage_ID</t>
        </is>
      </c>
      <c r="D10564" t="inlineStr">
        <is>
          <t>Frage_Text</t>
        </is>
      </c>
      <c r="E10564" t="inlineStr">
        <is>
          <t>Frage_Typ</t>
        </is>
      </c>
      <c r="F10564" t="inlineStr">
        <is>
          <t>Bereich_ID</t>
        </is>
      </c>
      <c r="G10564" t="inlineStr">
        <is>
          <t>Bereich</t>
        </is>
      </c>
      <c r="H10564" t="inlineStr">
        <is>
          <t>ID_gesamt</t>
        </is>
      </c>
      <c r="I10564" t="inlineStr">
        <is>
          <t>Sprache</t>
        </is>
      </c>
      <c r="J10564" t="inlineStr">
        <is>
          <t>Duplikat</t>
        </is>
      </c>
      <c r="K10564" t="inlineStr">
        <is>
          <t>Frage_Hash</t>
        </is>
      </c>
      <c r="L10564" t="inlineStr">
        <is>
          <t>Duplikat_Gruppe</t>
        </is>
      </c>
      <c r="M10564" t="inlineStr">
        <is>
          <t>Cluster_Duplikate</t>
        </is>
      </c>
      <c r="N10564" t="inlineStr">
        <is>
          <t>Cluster_Final</t>
        </is>
      </c>
    </row>
    <row r="10565">
      <c r="A10565" t="n">
        <v>190</v>
      </c>
      <c r="B10565" t="n">
        <v>2018</v>
      </c>
      <c r="C10565" t="n">
        <v>2882</v>
      </c>
      <c r="D10565" t="inlineStr">
        <is>
          <t>Sollte sich der Kanton Graubünden finanziell stärker für Jugendarbeit (z.B. offene Jugendarbeit, Jugendprojekte von Vereinen etc.) engagieren?</t>
        </is>
      </c>
      <c r="E10565" t="inlineStr">
        <is>
          <t>Standard-4</t>
        </is>
      </c>
      <c r="F10565" t="n">
        <v>15</v>
      </c>
      <c r="G10565" t="inlineStr">
        <is>
          <t>Wirtschaft &amp; Arbeit</t>
        </is>
      </c>
      <c r="H10565" t="inlineStr">
        <is>
          <t>Q05607</t>
        </is>
      </c>
      <c r="I10565" t="inlineStr">
        <is>
          <t>de</t>
        </is>
      </c>
      <c r="J10565" t="b">
        <v>1</v>
      </c>
      <c r="K10565" t="inlineStr">
        <is>
          <t>96c5727f326a67341fcb1eac6cc2b487</t>
        </is>
      </c>
      <c r="L10565" t="inlineStr">
        <is>
          <t>96c5727f326a67341fcb1eac6cc2b487</t>
        </is>
      </c>
      <c r="M10565" t="n">
        <v>1127</v>
      </c>
      <c r="N10565" t="n">
        <v>1127</v>
      </c>
    </row>
    <row r="10566">
      <c r="A10566" t="n">
        <v>190</v>
      </c>
      <c r="B10566" t="n">
        <v>2018</v>
      </c>
      <c r="C10566" t="n">
        <v>2882</v>
      </c>
      <c r="D10566" t="inlineStr">
        <is>
          <t>Sollte sich der Kanton Graubünden finanziell stärker für Jugendarbeit (z.B. offene Jugendarbeit, Jugendprojekte von Vereinen etc.) engagieren?</t>
        </is>
      </c>
      <c r="E10566" t="inlineStr">
        <is>
          <t>Standard-4</t>
        </is>
      </c>
      <c r="F10566" t="n">
        <v>15</v>
      </c>
      <c r="G10566" t="inlineStr">
        <is>
          <t>Wirtschaft &amp; Arbeit</t>
        </is>
      </c>
      <c r="H10566" t="inlineStr">
        <is>
          <t>Q07181</t>
        </is>
      </c>
      <c r="I10566" t="inlineStr">
        <is>
          <t>de</t>
        </is>
      </c>
      <c r="J10566" t="b">
        <v>1</v>
      </c>
      <c r="K10566" t="inlineStr">
        <is>
          <t>96c5727f326a67341fcb1eac6cc2b487</t>
        </is>
      </c>
      <c r="L10566" t="inlineStr">
        <is>
          <t>96c5727f326a67341fcb1eac6cc2b487</t>
        </is>
      </c>
      <c r="M10566" t="n">
        <v>1127</v>
      </c>
      <c r="N10566" t="n">
        <v>1127</v>
      </c>
    </row>
    <row r="10568">
      <c r="A10568" s="1">
        <f>== Cluster 1126 – 2 Fragen – alle Fragen identisch ===</f>
        <v/>
      </c>
      <c r="B10568" s="1" t="n"/>
      <c r="C10568" s="1" t="n"/>
      <c r="D10568" s="1" t="n"/>
      <c r="E10568" s="1" t="n"/>
      <c r="F10568" s="1" t="n"/>
      <c r="G10568" s="1" t="n"/>
      <c r="H10568" s="1" t="n"/>
      <c r="I10568" s="1" t="n"/>
      <c r="J10568" s="1" t="n"/>
      <c r="K10568" s="1" t="n"/>
      <c r="L10568" s="1" t="n"/>
      <c r="M10568" s="1" t="n"/>
      <c r="N10568" s="1" t="n"/>
    </row>
    <row r="10569">
      <c r="A10569" t="inlineStr">
        <is>
          <t>ID_Wahl</t>
        </is>
      </c>
      <c r="B10569" t="inlineStr">
        <is>
          <t>Datum</t>
        </is>
      </c>
      <c r="C10569" t="inlineStr">
        <is>
          <t>Frage_ID</t>
        </is>
      </c>
      <c r="D10569" t="inlineStr">
        <is>
          <t>Frage_Text</t>
        </is>
      </c>
      <c r="E10569" t="inlineStr">
        <is>
          <t>Frage_Typ</t>
        </is>
      </c>
      <c r="F10569" t="inlineStr">
        <is>
          <t>Bereich_ID</t>
        </is>
      </c>
      <c r="G10569" t="inlineStr">
        <is>
          <t>Bereich</t>
        </is>
      </c>
      <c r="H10569" t="inlineStr">
        <is>
          <t>ID_gesamt</t>
        </is>
      </c>
      <c r="I10569" t="inlineStr">
        <is>
          <t>Sprache</t>
        </is>
      </c>
      <c r="J10569" t="inlineStr">
        <is>
          <t>Duplikat</t>
        </is>
      </c>
      <c r="K10569" t="inlineStr">
        <is>
          <t>Frage_Hash</t>
        </is>
      </c>
      <c r="L10569" t="inlineStr">
        <is>
          <t>Duplikat_Gruppe</t>
        </is>
      </c>
      <c r="M10569" t="inlineStr">
        <is>
          <t>Cluster_Duplikate</t>
        </is>
      </c>
      <c r="N10569" t="inlineStr">
        <is>
          <t>Cluster_Final</t>
        </is>
      </c>
    </row>
    <row r="10570">
      <c r="A10570" t="n">
        <v>190</v>
      </c>
      <c r="B10570" t="n">
        <v>2018</v>
      </c>
      <c r="C10570" t="n">
        <v>2910</v>
      </c>
      <c r="D10570" t="inlineStr">
        <is>
          <t>Würden Sie eine Lockerung der Bedingungen im Gesamtarbeitsvertrag (GAV) des Gastgewerbes für Berggebiete befürworten (z.B. tiefere Löhne oder längere Arbeitszeiten)?</t>
        </is>
      </c>
      <c r="E10570" t="inlineStr">
        <is>
          <t>Standard-4</t>
        </is>
      </c>
      <c r="F10570" t="n">
        <v>15</v>
      </c>
      <c r="G10570" t="inlineStr">
        <is>
          <t>Wirtschaft &amp; Arbeit</t>
        </is>
      </c>
      <c r="H10570" t="inlineStr">
        <is>
          <t>Q05606</t>
        </is>
      </c>
      <c r="I10570" t="inlineStr">
        <is>
          <t>de</t>
        </is>
      </c>
      <c r="J10570" t="b">
        <v>1</v>
      </c>
      <c r="K10570" t="inlineStr">
        <is>
          <t>026c4cdc96f40c870c9efb2939fa7bf9</t>
        </is>
      </c>
      <c r="L10570" t="inlineStr">
        <is>
          <t>026c4cdc96f40c870c9efb2939fa7bf9</t>
        </is>
      </c>
      <c r="M10570" t="n">
        <v>1126</v>
      </c>
      <c r="N10570" t="n">
        <v>1126</v>
      </c>
    </row>
    <row r="10571">
      <c r="A10571" t="n">
        <v>190</v>
      </c>
      <c r="B10571" t="n">
        <v>2018</v>
      </c>
      <c r="C10571" t="n">
        <v>2910</v>
      </c>
      <c r="D10571" t="inlineStr">
        <is>
          <t>Würden Sie eine Lockerung der Bedingungen im Gesamtarbeitsvertrag (GAV) des Gastgewerbes für Berggebiete befürworten (z.B. tiefere Löhne oder längere Arbeitszeiten)?</t>
        </is>
      </c>
      <c r="E10571" t="inlineStr">
        <is>
          <t>Standard-4</t>
        </is>
      </c>
      <c r="F10571" t="n">
        <v>15</v>
      </c>
      <c r="G10571" t="inlineStr">
        <is>
          <t>Wirtschaft &amp; Arbeit</t>
        </is>
      </c>
      <c r="H10571" t="inlineStr">
        <is>
          <t>Q07180</t>
        </is>
      </c>
      <c r="I10571" t="inlineStr">
        <is>
          <t>de</t>
        </is>
      </c>
      <c r="J10571" t="b">
        <v>1</v>
      </c>
      <c r="K10571" t="inlineStr">
        <is>
          <t>026c4cdc96f40c870c9efb2939fa7bf9</t>
        </is>
      </c>
      <c r="L10571" t="inlineStr">
        <is>
          <t>026c4cdc96f40c870c9efb2939fa7bf9</t>
        </is>
      </c>
      <c r="M10571" t="n">
        <v>1126</v>
      </c>
      <c r="N10571" t="n">
        <v>1126</v>
      </c>
    </row>
    <row r="10573">
      <c r="A10573" s="1">
        <f>== Cluster 1125 – 2 Fragen – alle Fragen identisch ===</f>
        <v/>
      </c>
      <c r="B10573" s="1" t="n"/>
      <c r="C10573" s="1" t="n"/>
      <c r="D10573" s="1" t="n"/>
      <c r="E10573" s="1" t="n"/>
      <c r="F10573" s="1" t="n"/>
      <c r="G10573" s="1" t="n"/>
      <c r="H10573" s="1" t="n"/>
      <c r="I10573" s="1" t="n"/>
      <c r="J10573" s="1" t="n"/>
      <c r="K10573" s="1" t="n"/>
      <c r="L10573" s="1" t="n"/>
      <c r="M10573" s="1" t="n"/>
      <c r="N10573" s="1" t="n"/>
    </row>
    <row r="10574">
      <c r="A10574" t="inlineStr">
        <is>
          <t>ID_Wahl</t>
        </is>
      </c>
      <c r="B10574" t="inlineStr">
        <is>
          <t>Datum</t>
        </is>
      </c>
      <c r="C10574" t="inlineStr">
        <is>
          <t>Frage_ID</t>
        </is>
      </c>
      <c r="D10574" t="inlineStr">
        <is>
          <t>Frage_Text</t>
        </is>
      </c>
      <c r="E10574" t="inlineStr">
        <is>
          <t>Frage_Typ</t>
        </is>
      </c>
      <c r="F10574" t="inlineStr">
        <is>
          <t>Bereich_ID</t>
        </is>
      </c>
      <c r="G10574" t="inlineStr">
        <is>
          <t>Bereich</t>
        </is>
      </c>
      <c r="H10574" t="inlineStr">
        <is>
          <t>ID_gesamt</t>
        </is>
      </c>
      <c r="I10574" t="inlineStr">
        <is>
          <t>Sprache</t>
        </is>
      </c>
      <c r="J10574" t="inlineStr">
        <is>
          <t>Duplikat</t>
        </is>
      </c>
      <c r="K10574" t="inlineStr">
        <is>
          <t>Frage_Hash</t>
        </is>
      </c>
      <c r="L10574" t="inlineStr">
        <is>
          <t>Duplikat_Gruppe</t>
        </is>
      </c>
      <c r="M10574" t="inlineStr">
        <is>
          <t>Cluster_Duplikate</t>
        </is>
      </c>
      <c r="N10574" t="inlineStr">
        <is>
          <t>Cluster_Final</t>
        </is>
      </c>
    </row>
    <row r="10575">
      <c r="A10575" t="n">
        <v>190</v>
      </c>
      <c r="B10575" t="n">
        <v>2018</v>
      </c>
      <c r="C10575" t="n">
        <v>2925</v>
      </c>
      <c r="D10575" t="inlineStr">
        <is>
          <t>Soll der Kanton Graubünden mehr für den Strassenbau und -unterhalt ausgeben?</t>
        </is>
      </c>
      <c r="E10575" t="inlineStr">
        <is>
          <t>Standard-4</t>
        </is>
      </c>
      <c r="F10575" t="n">
        <v>14</v>
      </c>
      <c r="G10575" t="inlineStr">
        <is>
          <t>Verkehr</t>
        </is>
      </c>
      <c r="H10575" t="inlineStr">
        <is>
          <t>Q05605</t>
        </is>
      </c>
      <c r="I10575" t="inlineStr">
        <is>
          <t>de</t>
        </is>
      </c>
      <c r="J10575" t="b">
        <v>1</v>
      </c>
      <c r="K10575" t="inlineStr">
        <is>
          <t>fd2d24054e181c6af72b8d8b9a2b7a26</t>
        </is>
      </c>
      <c r="L10575" t="inlineStr">
        <is>
          <t>fd2d24054e181c6af72b8d8b9a2b7a26</t>
        </is>
      </c>
      <c r="M10575" t="n">
        <v>1125</v>
      </c>
      <c r="N10575" t="n">
        <v>1125</v>
      </c>
    </row>
    <row r="10576">
      <c r="A10576" t="n">
        <v>190</v>
      </c>
      <c r="B10576" t="n">
        <v>2018</v>
      </c>
      <c r="C10576" t="n">
        <v>2925</v>
      </c>
      <c r="D10576" t="inlineStr">
        <is>
          <t>Soll der Kanton Graubünden mehr für den Strassenbau und -unterhalt ausgeben?</t>
        </is>
      </c>
      <c r="E10576" t="inlineStr">
        <is>
          <t>Standard-4</t>
        </is>
      </c>
      <c r="F10576" t="n">
        <v>14</v>
      </c>
      <c r="G10576" t="inlineStr">
        <is>
          <t>Verkehr</t>
        </is>
      </c>
      <c r="H10576" t="inlineStr">
        <is>
          <t>Q07179</t>
        </is>
      </c>
      <c r="I10576" t="inlineStr">
        <is>
          <t>de</t>
        </is>
      </c>
      <c r="J10576" t="b">
        <v>1</v>
      </c>
      <c r="K10576" t="inlineStr">
        <is>
          <t>fd2d24054e181c6af72b8d8b9a2b7a26</t>
        </is>
      </c>
      <c r="L10576" t="inlineStr">
        <is>
          <t>fd2d24054e181c6af72b8d8b9a2b7a26</t>
        </is>
      </c>
      <c r="M10576" t="n">
        <v>1125</v>
      </c>
      <c r="N10576" t="n">
        <v>1125</v>
      </c>
    </row>
    <row r="10578">
      <c r="A10578" s="1">
        <f>== Cluster 1124 – 2 Fragen – alle Fragen identisch ===</f>
        <v/>
      </c>
      <c r="B10578" s="1" t="n"/>
      <c r="C10578" s="1" t="n"/>
      <c r="D10578" s="1" t="n"/>
      <c r="E10578" s="1" t="n"/>
      <c r="F10578" s="1" t="n"/>
      <c r="G10578" s="1" t="n"/>
      <c r="H10578" s="1" t="n"/>
      <c r="I10578" s="1" t="n"/>
      <c r="J10578" s="1" t="n"/>
      <c r="K10578" s="1" t="n"/>
      <c r="L10578" s="1" t="n"/>
      <c r="M10578" s="1" t="n"/>
      <c r="N10578" s="1" t="n"/>
    </row>
    <row r="10579">
      <c r="A10579" t="inlineStr">
        <is>
          <t>ID_Wahl</t>
        </is>
      </c>
      <c r="B10579" t="inlineStr">
        <is>
          <t>Datum</t>
        </is>
      </c>
      <c r="C10579" t="inlineStr">
        <is>
          <t>Frage_ID</t>
        </is>
      </c>
      <c r="D10579" t="inlineStr">
        <is>
          <t>Frage_Text</t>
        </is>
      </c>
      <c r="E10579" t="inlineStr">
        <is>
          <t>Frage_Typ</t>
        </is>
      </c>
      <c r="F10579" t="inlineStr">
        <is>
          <t>Bereich_ID</t>
        </is>
      </c>
      <c r="G10579" t="inlineStr">
        <is>
          <t>Bereich</t>
        </is>
      </c>
      <c r="H10579" t="inlineStr">
        <is>
          <t>ID_gesamt</t>
        </is>
      </c>
      <c r="I10579" t="inlineStr">
        <is>
          <t>Sprache</t>
        </is>
      </c>
      <c r="J10579" t="inlineStr">
        <is>
          <t>Duplikat</t>
        </is>
      </c>
      <c r="K10579" t="inlineStr">
        <is>
          <t>Frage_Hash</t>
        </is>
      </c>
      <c r="L10579" t="inlineStr">
        <is>
          <t>Duplikat_Gruppe</t>
        </is>
      </c>
      <c r="M10579" t="inlineStr">
        <is>
          <t>Cluster_Duplikate</t>
        </is>
      </c>
      <c r="N10579" t="inlineStr">
        <is>
          <t>Cluster_Final</t>
        </is>
      </c>
    </row>
    <row r="10580">
      <c r="A10580" t="n">
        <v>190</v>
      </c>
      <c r="B10580" t="n">
        <v>2018</v>
      </c>
      <c r="C10580" t="n">
        <v>2923</v>
      </c>
      <c r="D10580" t="inlineStr">
        <is>
          <t>Befürworten Sie grundsätzlich Windpark-Anlagen, wie beispielsweise der Windpark in der Surselva (Parc da vent Lumnezia) mit mehreren Windkraftanlagen?</t>
        </is>
      </c>
      <c r="E10580" t="inlineStr">
        <is>
          <t>Standard-4</t>
        </is>
      </c>
      <c r="F10580" t="n">
        <v>13</v>
      </c>
      <c r="G10580" t="inlineStr">
        <is>
          <t>Umweltschutz &amp; Landwirtschaft</t>
        </is>
      </c>
      <c r="H10580" t="inlineStr">
        <is>
          <t>Q05603</t>
        </is>
      </c>
      <c r="I10580" t="inlineStr">
        <is>
          <t>de</t>
        </is>
      </c>
      <c r="J10580" t="b">
        <v>1</v>
      </c>
      <c r="K10580" t="inlineStr">
        <is>
          <t>d88a8a5a7191135236b8ea1609ba65fa</t>
        </is>
      </c>
      <c r="L10580" t="inlineStr">
        <is>
          <t>d88a8a5a7191135236b8ea1609ba65fa</t>
        </is>
      </c>
      <c r="M10580" t="n">
        <v>1124</v>
      </c>
      <c r="N10580" t="n">
        <v>1124</v>
      </c>
    </row>
    <row r="10581">
      <c r="A10581" t="n">
        <v>190</v>
      </c>
      <c r="B10581" t="n">
        <v>2018</v>
      </c>
      <c r="C10581" t="n">
        <v>2923</v>
      </c>
      <c r="D10581" t="inlineStr">
        <is>
          <t>Befürworten Sie grundsätzlich Windpark-Anlagen, wie beispielsweise der Windpark in der Surselva (Parc da vent Lumnezia) mit mehreren Windkraftanlagen?</t>
        </is>
      </c>
      <c r="E10581" t="inlineStr">
        <is>
          <t>Standard-4</t>
        </is>
      </c>
      <c r="F10581" t="n">
        <v>13</v>
      </c>
      <c r="G10581" t="inlineStr">
        <is>
          <t>Umweltschutz &amp; Landwirtschaft</t>
        </is>
      </c>
      <c r="H10581" t="inlineStr">
        <is>
          <t>Q07177</t>
        </is>
      </c>
      <c r="I10581" t="inlineStr">
        <is>
          <t>de</t>
        </is>
      </c>
      <c r="J10581" t="b">
        <v>1</v>
      </c>
      <c r="K10581" t="inlineStr">
        <is>
          <t>d88a8a5a7191135236b8ea1609ba65fa</t>
        </is>
      </c>
      <c r="L10581" t="inlineStr">
        <is>
          <t>d88a8a5a7191135236b8ea1609ba65fa</t>
        </is>
      </c>
      <c r="M10581" t="n">
        <v>1124</v>
      </c>
      <c r="N10581" t="n">
        <v>1124</v>
      </c>
    </row>
    <row r="10583">
      <c r="A10583" s="1">
        <f>== Cluster 1123 – 2 Fragen – alle Fragen identisch ===</f>
        <v/>
      </c>
      <c r="B10583" s="1" t="n"/>
      <c r="C10583" s="1" t="n"/>
      <c r="D10583" s="1" t="n"/>
      <c r="E10583" s="1" t="n"/>
      <c r="F10583" s="1" t="n"/>
      <c r="G10583" s="1" t="n"/>
      <c r="H10583" s="1" t="n"/>
      <c r="I10583" s="1" t="n"/>
      <c r="J10583" s="1" t="n"/>
      <c r="K10583" s="1" t="n"/>
      <c r="L10583" s="1" t="n"/>
      <c r="M10583" s="1" t="n"/>
      <c r="N10583" s="1" t="n"/>
    </row>
    <row r="10584">
      <c r="A10584" t="inlineStr">
        <is>
          <t>ID_Wahl</t>
        </is>
      </c>
      <c r="B10584" t="inlineStr">
        <is>
          <t>Datum</t>
        </is>
      </c>
      <c r="C10584" t="inlineStr">
        <is>
          <t>Frage_ID</t>
        </is>
      </c>
      <c r="D10584" t="inlineStr">
        <is>
          <t>Frage_Text</t>
        </is>
      </c>
      <c r="E10584" t="inlineStr">
        <is>
          <t>Frage_Typ</t>
        </is>
      </c>
      <c r="F10584" t="inlineStr">
        <is>
          <t>Bereich_ID</t>
        </is>
      </c>
      <c r="G10584" t="inlineStr">
        <is>
          <t>Bereich</t>
        </is>
      </c>
      <c r="H10584" t="inlineStr">
        <is>
          <t>ID_gesamt</t>
        </is>
      </c>
      <c r="I10584" t="inlineStr">
        <is>
          <t>Sprache</t>
        </is>
      </c>
      <c r="J10584" t="inlineStr">
        <is>
          <t>Duplikat</t>
        </is>
      </c>
      <c r="K10584" t="inlineStr">
        <is>
          <t>Frage_Hash</t>
        </is>
      </c>
      <c r="L10584" t="inlineStr">
        <is>
          <t>Duplikat_Gruppe</t>
        </is>
      </c>
      <c r="M10584" t="inlineStr">
        <is>
          <t>Cluster_Duplikate</t>
        </is>
      </c>
      <c r="N10584" t="inlineStr">
        <is>
          <t>Cluster_Final</t>
        </is>
      </c>
    </row>
    <row r="10585">
      <c r="A10585" t="n">
        <v>190</v>
      </c>
      <c r="B10585" t="n">
        <v>2018</v>
      </c>
      <c r="C10585" t="n">
        <v>2931</v>
      </c>
      <c r="D10585" t="inlineStr">
        <is>
          <t>Soll der Kanton Graubünden den Einsatz von Pestiziden in der Landwirtschaft stärker beschränken?</t>
        </is>
      </c>
      <c r="E10585" t="inlineStr">
        <is>
          <t>Standard-4</t>
        </is>
      </c>
      <c r="F10585" t="n">
        <v>13</v>
      </c>
      <c r="G10585" t="inlineStr">
        <is>
          <t>Umweltschutz &amp; Landwirtschaft</t>
        </is>
      </c>
      <c r="H10585" t="inlineStr">
        <is>
          <t>Q05602</t>
        </is>
      </c>
      <c r="I10585" t="inlineStr">
        <is>
          <t>de</t>
        </is>
      </c>
      <c r="J10585" t="b">
        <v>1</v>
      </c>
      <c r="K10585" t="inlineStr">
        <is>
          <t>7409090ea0078a2449a1738a4cc2e655</t>
        </is>
      </c>
      <c r="L10585" t="inlineStr">
        <is>
          <t>7409090ea0078a2449a1738a4cc2e655</t>
        </is>
      </c>
      <c r="M10585" t="n">
        <v>1123</v>
      </c>
      <c r="N10585" t="n">
        <v>1123</v>
      </c>
    </row>
    <row r="10586">
      <c r="A10586" t="n">
        <v>190</v>
      </c>
      <c r="B10586" t="n">
        <v>2018</v>
      </c>
      <c r="C10586" t="n">
        <v>2931</v>
      </c>
      <c r="D10586" t="inlineStr">
        <is>
          <t>Soll der Kanton Graubünden den Einsatz von Pestiziden in der Landwirtschaft stärker beschränken?</t>
        </is>
      </c>
      <c r="E10586" t="inlineStr">
        <is>
          <t>Standard-4</t>
        </is>
      </c>
      <c r="F10586" t="n">
        <v>13</v>
      </c>
      <c r="G10586" t="inlineStr">
        <is>
          <t>Umweltschutz &amp; Landwirtschaft</t>
        </is>
      </c>
      <c r="H10586" t="inlineStr">
        <is>
          <t>Q07176</t>
        </is>
      </c>
      <c r="I10586" t="inlineStr">
        <is>
          <t>de</t>
        </is>
      </c>
      <c r="J10586" t="b">
        <v>1</v>
      </c>
      <c r="K10586" t="inlineStr">
        <is>
          <t>7409090ea0078a2449a1738a4cc2e655</t>
        </is>
      </c>
      <c r="L10586" t="inlineStr">
        <is>
          <t>7409090ea0078a2449a1738a4cc2e655</t>
        </is>
      </c>
      <c r="M10586" t="n">
        <v>1123</v>
      </c>
      <c r="N10586" t="n">
        <v>1123</v>
      </c>
    </row>
    <row r="10588">
      <c r="A10588" s="1">
        <f>== Cluster 1122 – 2 Fragen – alle Fragen identisch ===</f>
        <v/>
      </c>
      <c r="B10588" s="1" t="n"/>
      <c r="C10588" s="1" t="n"/>
      <c r="D10588" s="1" t="n"/>
      <c r="E10588" s="1" t="n"/>
      <c r="F10588" s="1" t="n"/>
      <c r="G10588" s="1" t="n"/>
      <c r="H10588" s="1" t="n"/>
      <c r="I10588" s="1" t="n"/>
      <c r="J10588" s="1" t="n"/>
      <c r="K10588" s="1" t="n"/>
      <c r="L10588" s="1" t="n"/>
      <c r="M10588" s="1" t="n"/>
      <c r="N10588" s="1" t="n"/>
    </row>
    <row r="10589">
      <c r="A10589" t="inlineStr">
        <is>
          <t>ID_Wahl</t>
        </is>
      </c>
      <c r="B10589" t="inlineStr">
        <is>
          <t>Datum</t>
        </is>
      </c>
      <c r="C10589" t="inlineStr">
        <is>
          <t>Frage_ID</t>
        </is>
      </c>
      <c r="D10589" t="inlineStr">
        <is>
          <t>Frage_Text</t>
        </is>
      </c>
      <c r="E10589" t="inlineStr">
        <is>
          <t>Frage_Typ</t>
        </is>
      </c>
      <c r="F10589" t="inlineStr">
        <is>
          <t>Bereich_ID</t>
        </is>
      </c>
      <c r="G10589" t="inlineStr">
        <is>
          <t>Bereich</t>
        </is>
      </c>
      <c r="H10589" t="inlineStr">
        <is>
          <t>ID_gesamt</t>
        </is>
      </c>
      <c r="I10589" t="inlineStr">
        <is>
          <t>Sprache</t>
        </is>
      </c>
      <c r="J10589" t="inlineStr">
        <is>
          <t>Duplikat</t>
        </is>
      </c>
      <c r="K10589" t="inlineStr">
        <is>
          <t>Frage_Hash</t>
        </is>
      </c>
      <c r="L10589" t="inlineStr">
        <is>
          <t>Duplikat_Gruppe</t>
        </is>
      </c>
      <c r="M10589" t="inlineStr">
        <is>
          <t>Cluster_Duplikate</t>
        </is>
      </c>
      <c r="N10589" t="inlineStr">
        <is>
          <t>Cluster_Final</t>
        </is>
      </c>
    </row>
    <row r="10590">
      <c r="A10590" t="n">
        <v>190</v>
      </c>
      <c r="B10590" t="n">
        <v>2018</v>
      </c>
      <c r="C10590" t="n">
        <v>2930</v>
      </c>
      <c r="D10590" t="inlineStr">
        <is>
          <t>Im Kanton Graubünden wurde eine Volksinitiative lanciert, die die Sonderjagd abschaffen sowie Wildtiere besser schützen will. Unterstützen Sie dieses Anliegen?</t>
        </is>
      </c>
      <c r="E10590" t="inlineStr">
        <is>
          <t>Standard-4</t>
        </is>
      </c>
      <c r="F10590" t="n">
        <v>13</v>
      </c>
      <c r="G10590" t="inlineStr">
        <is>
          <t>Umweltschutz &amp; Landwirtschaft</t>
        </is>
      </c>
      <c r="H10590" t="inlineStr">
        <is>
          <t>Q05601</t>
        </is>
      </c>
      <c r="I10590" t="inlineStr">
        <is>
          <t>de</t>
        </is>
      </c>
      <c r="J10590" t="b">
        <v>1</v>
      </c>
      <c r="K10590" t="inlineStr">
        <is>
          <t>56b169e9b62b2a1fd2cff76632d160bc</t>
        </is>
      </c>
      <c r="L10590" t="inlineStr">
        <is>
          <t>56b169e9b62b2a1fd2cff76632d160bc</t>
        </is>
      </c>
      <c r="M10590" t="n">
        <v>1122</v>
      </c>
      <c r="N10590" t="n">
        <v>1122</v>
      </c>
    </row>
    <row r="10591">
      <c r="A10591" t="n">
        <v>190</v>
      </c>
      <c r="B10591" t="n">
        <v>2018</v>
      </c>
      <c r="C10591" t="n">
        <v>2930</v>
      </c>
      <c r="D10591" t="inlineStr">
        <is>
          <t>Im Kanton Graubünden wurde eine Volksinitiative lanciert, die die Sonderjagd abschaffen sowie Wildtiere besser schützen will. Unterstützen Sie dieses Anliegen?</t>
        </is>
      </c>
      <c r="E10591" t="inlineStr">
        <is>
          <t>Standard-4</t>
        </is>
      </c>
      <c r="F10591" t="n">
        <v>13</v>
      </c>
      <c r="G10591" t="inlineStr">
        <is>
          <t>Umweltschutz &amp; Landwirtschaft</t>
        </is>
      </c>
      <c r="H10591" t="inlineStr">
        <is>
          <t>Q07175</t>
        </is>
      </c>
      <c r="I10591" t="inlineStr">
        <is>
          <t>de</t>
        </is>
      </c>
      <c r="J10591" t="b">
        <v>1</v>
      </c>
      <c r="K10591" t="inlineStr">
        <is>
          <t>56b169e9b62b2a1fd2cff76632d160bc</t>
        </is>
      </c>
      <c r="L10591" t="inlineStr">
        <is>
          <t>56b169e9b62b2a1fd2cff76632d160bc</t>
        </is>
      </c>
      <c r="M10591" t="n">
        <v>1122</v>
      </c>
      <c r="N10591" t="n">
        <v>1122</v>
      </c>
    </row>
    <row r="10593">
      <c r="A10593" s="1">
        <f>== Cluster 241 – 2 Fragen – alle Fragen identisch ===</f>
        <v/>
      </c>
      <c r="B10593" s="1" t="n"/>
      <c r="C10593" s="1" t="n"/>
      <c r="D10593" s="1" t="n"/>
      <c r="E10593" s="1" t="n"/>
      <c r="F10593" s="1" t="n"/>
      <c r="G10593" s="1" t="n"/>
      <c r="H10593" s="1" t="n"/>
      <c r="I10593" s="1" t="n"/>
      <c r="J10593" s="1" t="n"/>
      <c r="K10593" s="1" t="n"/>
      <c r="L10593" s="1" t="n"/>
      <c r="M10593" s="1" t="n"/>
      <c r="N10593" s="1" t="n"/>
    </row>
    <row r="10594">
      <c r="A10594" t="inlineStr">
        <is>
          <t>ID_Wahl</t>
        </is>
      </c>
      <c r="B10594" t="inlineStr">
        <is>
          <t>Datum</t>
        </is>
      </c>
      <c r="C10594" t="inlineStr">
        <is>
          <t>Frage_ID</t>
        </is>
      </c>
      <c r="D10594" t="inlineStr">
        <is>
          <t>Frage_Text</t>
        </is>
      </c>
      <c r="E10594" t="inlineStr">
        <is>
          <t>Frage_Typ</t>
        </is>
      </c>
      <c r="F10594" t="inlineStr">
        <is>
          <t>Bereich_ID</t>
        </is>
      </c>
      <c r="G10594" t="inlineStr">
        <is>
          <t>Bereich</t>
        </is>
      </c>
      <c r="H10594" t="inlineStr">
        <is>
          <t>ID_gesamt</t>
        </is>
      </c>
      <c r="I10594" t="inlineStr">
        <is>
          <t>Sprache</t>
        </is>
      </c>
      <c r="J10594" t="inlineStr">
        <is>
          <t>Duplikat</t>
        </is>
      </c>
      <c r="K10594" t="inlineStr">
        <is>
          <t>Frage_Hash</t>
        </is>
      </c>
      <c r="L10594" t="inlineStr">
        <is>
          <t>Duplikat_Gruppe</t>
        </is>
      </c>
      <c r="M10594" t="inlineStr">
        <is>
          <t>Cluster_Duplikate</t>
        </is>
      </c>
      <c r="N10594" t="inlineStr">
        <is>
          <t>Cluster_Final</t>
        </is>
      </c>
    </row>
    <row r="10595">
      <c r="A10595" t="n">
        <v>24</v>
      </c>
      <c r="B10595" s="2" t="n">
        <v>44122</v>
      </c>
      <c r="C10595" t="n">
        <v>2115</v>
      </c>
      <c r="D10595" t="inlineStr">
        <is>
          <t>Soll der Kanton mehr Mittel für den öffentlichen Verkehr bereitstellen?</t>
        </is>
      </c>
      <c r="E10595" t="inlineStr">
        <is>
          <t>options4</t>
        </is>
      </c>
      <c r="F10595" t="n">
        <v>5501</v>
      </c>
      <c r="G10595" t="n">
        <v/>
      </c>
      <c r="H10595" t="inlineStr">
        <is>
          <t>Q00589</t>
        </is>
      </c>
      <c r="I10595" t="inlineStr">
        <is>
          <t>de</t>
        </is>
      </c>
      <c r="J10595" t="b">
        <v>1</v>
      </c>
      <c r="K10595" t="inlineStr">
        <is>
          <t>0256a98fa7fd1526834afab3456dd305</t>
        </is>
      </c>
      <c r="L10595" t="inlineStr">
        <is>
          <t>0256a98fa7fd1526834afab3456dd305</t>
        </is>
      </c>
      <c r="M10595" t="n">
        <v>241</v>
      </c>
      <c r="N10595" t="n">
        <v>241</v>
      </c>
    </row>
    <row r="10596">
      <c r="A10596" t="n">
        <v>255</v>
      </c>
      <c r="B10596" t="n">
        <v>2020</v>
      </c>
      <c r="C10596" t="n">
        <v>4144</v>
      </c>
      <c r="D10596" t="inlineStr">
        <is>
          <t>Soll der Kanton mehr Mittel für den öffentlichen Verkehr bereitstellen?</t>
        </is>
      </c>
      <c r="E10596" t="inlineStr">
        <is>
          <t>Standard-4</t>
        </is>
      </c>
      <c r="F10596" t="n">
        <v>14</v>
      </c>
      <c r="G10596" t="inlineStr">
        <is>
          <t>Verkehr</t>
        </is>
      </c>
      <c r="H10596" t="inlineStr">
        <is>
          <t>Q06374</t>
        </is>
      </c>
      <c r="I10596" t="inlineStr">
        <is>
          <t>de</t>
        </is>
      </c>
      <c r="J10596" t="b">
        <v>1</v>
      </c>
      <c r="K10596" t="inlineStr">
        <is>
          <t>0256a98fa7fd1526834afab3456dd305</t>
        </is>
      </c>
      <c r="L10596" t="inlineStr">
        <is>
          <t>0256a98fa7fd1526834afab3456dd305</t>
        </is>
      </c>
      <c r="M10596" t="n">
        <v>241</v>
      </c>
      <c r="N10596" t="n">
        <v>241</v>
      </c>
    </row>
    <row r="10598">
      <c r="A10598" s="1">
        <f>== Cluster 239 – 2 Fragen – alle Fragen identisch ===</f>
        <v/>
      </c>
      <c r="B10598" s="1" t="n"/>
      <c r="C10598" s="1" t="n"/>
      <c r="D10598" s="1" t="n"/>
      <c r="E10598" s="1" t="n"/>
      <c r="F10598" s="1" t="n"/>
      <c r="G10598" s="1" t="n"/>
      <c r="H10598" s="1" t="n"/>
      <c r="I10598" s="1" t="n"/>
      <c r="J10598" s="1" t="n"/>
      <c r="K10598" s="1" t="n"/>
      <c r="L10598" s="1" t="n"/>
      <c r="M10598" s="1" t="n"/>
      <c r="N10598" s="1" t="n"/>
    </row>
    <row r="10599">
      <c r="A10599" t="inlineStr">
        <is>
          <t>ID_Wahl</t>
        </is>
      </c>
      <c r="B10599" t="inlineStr">
        <is>
          <t>Datum</t>
        </is>
      </c>
      <c r="C10599" t="inlineStr">
        <is>
          <t>Frage_ID</t>
        </is>
      </c>
      <c r="D10599" t="inlineStr">
        <is>
          <t>Frage_Text</t>
        </is>
      </c>
      <c r="E10599" t="inlineStr">
        <is>
          <t>Frage_Typ</t>
        </is>
      </c>
      <c r="F10599" t="inlineStr">
        <is>
          <t>Bereich_ID</t>
        </is>
      </c>
      <c r="G10599" t="inlineStr">
        <is>
          <t>Bereich</t>
        </is>
      </c>
      <c r="H10599" t="inlineStr">
        <is>
          <t>ID_gesamt</t>
        </is>
      </c>
      <c r="I10599" t="inlineStr">
        <is>
          <t>Sprache</t>
        </is>
      </c>
      <c r="J10599" t="inlineStr">
        <is>
          <t>Duplikat</t>
        </is>
      </c>
      <c r="K10599" t="inlineStr">
        <is>
          <t>Frage_Hash</t>
        </is>
      </c>
      <c r="L10599" t="inlineStr">
        <is>
          <t>Duplikat_Gruppe</t>
        </is>
      </c>
      <c r="M10599" t="inlineStr">
        <is>
          <t>Cluster_Duplikate</t>
        </is>
      </c>
      <c r="N10599" t="inlineStr">
        <is>
          <t>Cluster_Final</t>
        </is>
      </c>
    </row>
    <row r="10600">
      <c r="A10600" t="n">
        <v>24</v>
      </c>
      <c r="B10600" s="2" t="n">
        <v>44122</v>
      </c>
      <c r="C10600" t="n">
        <v>2111</v>
      </c>
      <c r="D10600" t="inlineStr">
        <is>
          <t>Würden Sie eine vollständige Privatisierung der Aargauer Kantonalbank (Umwandlung in Aktiengesellschaft und Abschaffung der Staatsgarantie) begrüssen?</t>
        </is>
      </c>
      <c r="E10600" t="inlineStr">
        <is>
          <t>options4</t>
        </is>
      </c>
      <c r="F10600" t="n">
        <v>4535</v>
      </c>
      <c r="G10600" t="inlineStr">
        <is>
          <t>Wirtschaft &amp; Arbeit</t>
        </is>
      </c>
      <c r="H10600" t="inlineStr">
        <is>
          <t>Q00587</t>
        </is>
      </c>
      <c r="I10600" t="inlineStr">
        <is>
          <t>de</t>
        </is>
      </c>
      <c r="J10600" t="b">
        <v>1</v>
      </c>
      <c r="K10600" t="inlineStr">
        <is>
          <t>e6cedbf18c0d0bd852fbcaaad940a775</t>
        </is>
      </c>
      <c r="L10600" t="inlineStr">
        <is>
          <t>e6cedbf18c0d0bd852fbcaaad940a775</t>
        </is>
      </c>
      <c r="M10600" t="n">
        <v>239</v>
      </c>
      <c r="N10600" t="n">
        <v>239</v>
      </c>
    </row>
    <row r="10601">
      <c r="A10601" t="n">
        <v>255</v>
      </c>
      <c r="B10601" t="n">
        <v>2020</v>
      </c>
      <c r="C10601" t="n">
        <v>4142</v>
      </c>
      <c r="D10601" t="inlineStr">
        <is>
          <t>Würden Sie eine vollständige Privatisierung der Aargauer Kantonalbank (Umwandlung in Aktiengesellschaft und Abschaffung der Staatsgarantie) begrüssen?</t>
        </is>
      </c>
      <c r="E10601" t="inlineStr">
        <is>
          <t>Standard-4</t>
        </is>
      </c>
      <c r="F10601" t="n">
        <v>15</v>
      </c>
      <c r="G10601" t="inlineStr">
        <is>
          <t>Wirtschaft &amp; Arbeit</t>
        </is>
      </c>
      <c r="H10601" t="inlineStr">
        <is>
          <t>Q06381</t>
        </is>
      </c>
      <c r="I10601" t="inlineStr">
        <is>
          <t>de</t>
        </is>
      </c>
      <c r="J10601" t="b">
        <v>1</v>
      </c>
      <c r="K10601" t="inlineStr">
        <is>
          <t>e6cedbf18c0d0bd852fbcaaad940a775</t>
        </is>
      </c>
      <c r="L10601" t="inlineStr">
        <is>
          <t>e6cedbf18c0d0bd852fbcaaad940a775</t>
        </is>
      </c>
      <c r="M10601" t="n">
        <v>239</v>
      </c>
      <c r="N10601" t="n">
        <v>239</v>
      </c>
    </row>
    <row r="10603">
      <c r="A10603" s="1">
        <f>== Cluster 237 – 2 Fragen – alle Fragen identisch ===</f>
        <v/>
      </c>
      <c r="B10603" s="1" t="n"/>
      <c r="C10603" s="1" t="n"/>
      <c r="D10603" s="1" t="n"/>
      <c r="E10603" s="1" t="n"/>
      <c r="F10603" s="1" t="n"/>
      <c r="G10603" s="1" t="n"/>
      <c r="H10603" s="1" t="n"/>
      <c r="I10603" s="1" t="n"/>
      <c r="J10603" s="1" t="n"/>
      <c r="K10603" s="1" t="n"/>
      <c r="L10603" s="1" t="n"/>
      <c r="M10603" s="1" t="n"/>
      <c r="N10603" s="1" t="n"/>
    </row>
    <row r="10604">
      <c r="A10604" t="inlineStr">
        <is>
          <t>ID_Wahl</t>
        </is>
      </c>
      <c r="B10604" t="inlineStr">
        <is>
          <t>Datum</t>
        </is>
      </c>
      <c r="C10604" t="inlineStr">
        <is>
          <t>Frage_ID</t>
        </is>
      </c>
      <c r="D10604" t="inlineStr">
        <is>
          <t>Frage_Text</t>
        </is>
      </c>
      <c r="E10604" t="inlineStr">
        <is>
          <t>Frage_Typ</t>
        </is>
      </c>
      <c r="F10604" t="inlineStr">
        <is>
          <t>Bereich_ID</t>
        </is>
      </c>
      <c r="G10604" t="inlineStr">
        <is>
          <t>Bereich</t>
        </is>
      </c>
      <c r="H10604" t="inlineStr">
        <is>
          <t>ID_gesamt</t>
        </is>
      </c>
      <c r="I10604" t="inlineStr">
        <is>
          <t>Sprache</t>
        </is>
      </c>
      <c r="J10604" t="inlineStr">
        <is>
          <t>Duplikat</t>
        </is>
      </c>
      <c r="K10604" t="inlineStr">
        <is>
          <t>Frage_Hash</t>
        </is>
      </c>
      <c r="L10604" t="inlineStr">
        <is>
          <t>Duplikat_Gruppe</t>
        </is>
      </c>
      <c r="M10604" t="inlineStr">
        <is>
          <t>Cluster_Duplikate</t>
        </is>
      </c>
      <c r="N10604" t="inlineStr">
        <is>
          <t>Cluster_Final</t>
        </is>
      </c>
    </row>
    <row r="10605">
      <c r="A10605" t="n">
        <v>24</v>
      </c>
      <c r="B10605" s="2" t="n">
        <v>44122</v>
      </c>
      <c r="C10605" t="n">
        <v>2107</v>
      </c>
      <c r="D10605" t="inlineStr">
        <is>
          <t>Soll der Kanton das Service-Public-Angebot (z.B. Poststellen) stärker fördern?</t>
        </is>
      </c>
      <c r="E10605" t="inlineStr">
        <is>
          <t>options4</t>
        </is>
      </c>
      <c r="F10605" t="n">
        <v>4535</v>
      </c>
      <c r="G10605" t="inlineStr">
        <is>
          <t>Wirtschaft &amp; Arbeit</t>
        </is>
      </c>
      <c r="H10605" t="inlineStr">
        <is>
          <t>Q00585</t>
        </is>
      </c>
      <c r="I10605" t="inlineStr">
        <is>
          <t>de</t>
        </is>
      </c>
      <c r="J10605" t="b">
        <v>1</v>
      </c>
      <c r="K10605" t="inlineStr">
        <is>
          <t>f836cbbb29704e4a9d5936a70e53bf86</t>
        </is>
      </c>
      <c r="L10605" t="inlineStr">
        <is>
          <t>f836cbbb29704e4a9d5936a70e53bf86</t>
        </is>
      </c>
      <c r="M10605" t="n">
        <v>237</v>
      </c>
      <c r="N10605" t="n">
        <v>237</v>
      </c>
    </row>
    <row r="10606">
      <c r="A10606" t="n">
        <v>255</v>
      </c>
      <c r="B10606" t="n">
        <v>2020</v>
      </c>
      <c r="C10606" t="n">
        <v>4140</v>
      </c>
      <c r="D10606" t="inlineStr">
        <is>
          <t>Soll der Kanton das Service-Public-Angebot (z.B. Poststellen) stärker fördern?</t>
        </is>
      </c>
      <c r="E10606" t="inlineStr">
        <is>
          <t>Standard-4</t>
        </is>
      </c>
      <c r="F10606" t="n">
        <v>12</v>
      </c>
      <c r="G10606" t="inlineStr">
        <is>
          <t>Sozialstaat &amp; Familie</t>
        </is>
      </c>
      <c r="H10606" t="inlineStr">
        <is>
          <t>Q06363</t>
        </is>
      </c>
      <c r="I10606" t="inlineStr">
        <is>
          <t>de</t>
        </is>
      </c>
      <c r="J10606" t="b">
        <v>1</v>
      </c>
      <c r="K10606" t="inlineStr">
        <is>
          <t>f836cbbb29704e4a9d5936a70e53bf86</t>
        </is>
      </c>
      <c r="L10606" t="inlineStr">
        <is>
          <t>f836cbbb29704e4a9d5936a70e53bf86</t>
        </is>
      </c>
      <c r="M10606" t="n">
        <v>237</v>
      </c>
      <c r="N10606" t="n">
        <v>237</v>
      </c>
    </row>
    <row r="10608">
      <c r="A10608" s="1">
        <f>== Cluster 1154 – 2 Fragen – alle Fragen identisch ===</f>
        <v/>
      </c>
      <c r="B10608" s="1" t="n"/>
      <c r="C10608" s="1" t="n"/>
      <c r="D10608" s="1" t="n"/>
      <c r="E10608" s="1" t="n"/>
      <c r="F10608" s="1" t="n"/>
      <c r="G10608" s="1" t="n"/>
      <c r="H10608" s="1" t="n"/>
      <c r="I10608" s="1" t="n"/>
      <c r="J10608" s="1" t="n"/>
      <c r="K10608" s="1" t="n"/>
      <c r="L10608" s="1" t="n"/>
      <c r="M10608" s="1" t="n"/>
      <c r="N10608" s="1" t="n"/>
    </row>
    <row r="10609">
      <c r="A10609" t="inlineStr">
        <is>
          <t>ID_Wahl</t>
        </is>
      </c>
      <c r="B10609" t="inlineStr">
        <is>
          <t>Datum</t>
        </is>
      </c>
      <c r="C10609" t="inlineStr">
        <is>
          <t>Frage_ID</t>
        </is>
      </c>
      <c r="D10609" t="inlineStr">
        <is>
          <t>Frage_Text</t>
        </is>
      </c>
      <c r="E10609" t="inlineStr">
        <is>
          <t>Frage_Typ</t>
        </is>
      </c>
      <c r="F10609" t="inlineStr">
        <is>
          <t>Bereich_ID</t>
        </is>
      </c>
      <c r="G10609" t="inlineStr">
        <is>
          <t>Bereich</t>
        </is>
      </c>
      <c r="H10609" t="inlineStr">
        <is>
          <t>ID_gesamt</t>
        </is>
      </c>
      <c r="I10609" t="inlineStr">
        <is>
          <t>Sprache</t>
        </is>
      </c>
      <c r="J10609" t="inlineStr">
        <is>
          <t>Duplikat</t>
        </is>
      </c>
      <c r="K10609" t="inlineStr">
        <is>
          <t>Frage_Hash</t>
        </is>
      </c>
      <c r="L10609" t="inlineStr">
        <is>
          <t>Duplikat_Gruppe</t>
        </is>
      </c>
      <c r="M10609" t="inlineStr">
        <is>
          <t>Cluster_Duplikate</t>
        </is>
      </c>
      <c r="N10609" t="inlineStr">
        <is>
          <t>Cluster_Final</t>
        </is>
      </c>
    </row>
    <row r="10610">
      <c r="A10610" t="n">
        <v>195</v>
      </c>
      <c r="B10610" t="n">
        <v>2018</v>
      </c>
      <c r="C10610" t="n">
        <v>3045</v>
      </c>
      <c r="D10610" t="inlineStr">
        <is>
          <t>Befürworten Sie die Streichung der kantonalen Beiträge von CHF 280'000 an die Fachinstitution für Suchttherapie (sennhütte)?</t>
        </is>
      </c>
      <c r="E10610" t="inlineStr">
        <is>
          <t>Standard-4</t>
        </is>
      </c>
      <c r="F10610" t="n">
        <v>6</v>
      </c>
      <c r="G10610" t="inlineStr">
        <is>
          <t>Gesundheit</t>
        </is>
      </c>
      <c r="H10610" t="inlineStr">
        <is>
          <t>Q05701</t>
        </is>
      </c>
      <c r="I10610" t="inlineStr">
        <is>
          <t>de</t>
        </is>
      </c>
      <c r="J10610" t="b">
        <v>1</v>
      </c>
      <c r="K10610" t="inlineStr">
        <is>
          <t>961a2a9283210c969a2954f8034b1fc5</t>
        </is>
      </c>
      <c r="L10610" t="inlineStr">
        <is>
          <t>961a2a9283210c969a2954f8034b1fc5</t>
        </is>
      </c>
      <c r="M10610" t="n">
        <v>1154</v>
      </c>
      <c r="N10610" t="n">
        <v>1154</v>
      </c>
    </row>
    <row r="10611">
      <c r="A10611" t="n">
        <v>195</v>
      </c>
      <c r="B10611" t="n">
        <v>2018</v>
      </c>
      <c r="C10611" t="n">
        <v>3045</v>
      </c>
      <c r="D10611" t="inlineStr">
        <is>
          <t>Befürworten Sie die Streichung der kantonalen Beiträge von CHF 280'000 an die Fachinstitution für Suchttherapie (sennhütte)?</t>
        </is>
      </c>
      <c r="E10611" t="inlineStr">
        <is>
          <t>Standard-4</t>
        </is>
      </c>
      <c r="F10611" t="n">
        <v>6</v>
      </c>
      <c r="G10611" t="inlineStr">
        <is>
          <t>Gesundheit</t>
        </is>
      </c>
      <c r="H10611" t="inlineStr">
        <is>
          <t>Q08844</t>
        </is>
      </c>
      <c r="I10611" t="inlineStr">
        <is>
          <t>de</t>
        </is>
      </c>
      <c r="J10611" t="b">
        <v>1</v>
      </c>
      <c r="K10611" t="inlineStr">
        <is>
          <t>961a2a9283210c969a2954f8034b1fc5</t>
        </is>
      </c>
      <c r="L10611" t="inlineStr">
        <is>
          <t>961a2a9283210c969a2954f8034b1fc5</t>
        </is>
      </c>
      <c r="M10611" t="n">
        <v>1154</v>
      </c>
      <c r="N10611" t="n">
        <v>1154</v>
      </c>
    </row>
    <row r="10613">
      <c r="A10613" s="1">
        <f>== Cluster 1152 – 2 Fragen – alle Fragen identisch ===</f>
        <v/>
      </c>
      <c r="B10613" s="1" t="n"/>
      <c r="C10613" s="1" t="n"/>
      <c r="D10613" s="1" t="n"/>
      <c r="E10613" s="1" t="n"/>
      <c r="F10613" s="1" t="n"/>
      <c r="G10613" s="1" t="n"/>
      <c r="H10613" s="1" t="n"/>
      <c r="I10613" s="1" t="n"/>
      <c r="J10613" s="1" t="n"/>
      <c r="K10613" s="1" t="n"/>
      <c r="L10613" s="1" t="n"/>
      <c r="M10613" s="1" t="n"/>
      <c r="N10613" s="1" t="n"/>
    </row>
    <row r="10614">
      <c r="A10614" t="inlineStr">
        <is>
          <t>ID_Wahl</t>
        </is>
      </c>
      <c r="B10614" t="inlineStr">
        <is>
          <t>Datum</t>
        </is>
      </c>
      <c r="C10614" t="inlineStr">
        <is>
          <t>Frage_ID</t>
        </is>
      </c>
      <c r="D10614" t="inlineStr">
        <is>
          <t>Frage_Text</t>
        </is>
      </c>
      <c r="E10614" t="inlineStr">
        <is>
          <t>Frage_Typ</t>
        </is>
      </c>
      <c r="F10614" t="inlineStr">
        <is>
          <t>Bereich_ID</t>
        </is>
      </c>
      <c r="G10614" t="inlineStr">
        <is>
          <t>Bereich</t>
        </is>
      </c>
      <c r="H10614" t="inlineStr">
        <is>
          <t>ID_gesamt</t>
        </is>
      </c>
      <c r="I10614" t="inlineStr">
        <is>
          <t>Sprache</t>
        </is>
      </c>
      <c r="J10614" t="inlineStr">
        <is>
          <t>Duplikat</t>
        </is>
      </c>
      <c r="K10614" t="inlineStr">
        <is>
          <t>Frage_Hash</t>
        </is>
      </c>
      <c r="L10614" t="inlineStr">
        <is>
          <t>Duplikat_Gruppe</t>
        </is>
      </c>
      <c r="M10614" t="inlineStr">
        <is>
          <t>Cluster_Duplikate</t>
        </is>
      </c>
      <c r="N10614" t="inlineStr">
        <is>
          <t>Cluster_Final</t>
        </is>
      </c>
    </row>
    <row r="10615">
      <c r="A10615" t="n">
        <v>195</v>
      </c>
      <c r="B10615" t="n">
        <v>2018</v>
      </c>
      <c r="C10615" t="n">
        <v>3062</v>
      </c>
      <c r="D10615" t="inlineStr">
        <is>
          <t>Sollten Personen mit hohem Einkommen und Vermögen im Kanton Zug gegenüber heute mehr Steuern bezahlen (Erhöhung der Steuerprogression)?</t>
        </is>
      </c>
      <c r="E10615" t="inlineStr">
        <is>
          <t>Standard-4</t>
        </is>
      </c>
      <c r="F10615" t="n">
        <v>4</v>
      </c>
      <c r="G10615" t="inlineStr">
        <is>
          <t>Finanzen &amp; Steuern</t>
        </is>
      </c>
      <c r="H10615" t="inlineStr">
        <is>
          <t>Q05699</t>
        </is>
      </c>
      <c r="I10615" t="inlineStr">
        <is>
          <t>de</t>
        </is>
      </c>
      <c r="J10615" t="b">
        <v>1</v>
      </c>
      <c r="K10615" t="inlineStr">
        <is>
          <t>6d6a184398e4f57e1925f109a3d80720</t>
        </is>
      </c>
      <c r="L10615" t="inlineStr">
        <is>
          <t>6d6a184398e4f57e1925f109a3d80720</t>
        </is>
      </c>
      <c r="M10615" t="n">
        <v>1152</v>
      </c>
      <c r="N10615" t="n">
        <v>1152</v>
      </c>
    </row>
    <row r="10616">
      <c r="A10616" t="n">
        <v>195</v>
      </c>
      <c r="B10616" t="n">
        <v>2018</v>
      </c>
      <c r="C10616" t="n">
        <v>3062</v>
      </c>
      <c r="D10616" t="inlineStr">
        <is>
          <t>Sollten Personen mit hohem Einkommen und Vermögen im Kanton Zug gegenüber heute mehr Steuern bezahlen (Erhöhung der Steuerprogression)?</t>
        </is>
      </c>
      <c r="E10616" t="inlineStr">
        <is>
          <t>Standard-4</t>
        </is>
      </c>
      <c r="F10616" t="n">
        <v>4</v>
      </c>
      <c r="G10616" t="inlineStr">
        <is>
          <t>Finanzen &amp; Steuern</t>
        </is>
      </c>
      <c r="H10616" t="inlineStr">
        <is>
          <t>Q08842</t>
        </is>
      </c>
      <c r="I10616" t="inlineStr">
        <is>
          <t>de</t>
        </is>
      </c>
      <c r="J10616" t="b">
        <v>1</v>
      </c>
      <c r="K10616" t="inlineStr">
        <is>
          <t>6d6a184398e4f57e1925f109a3d80720</t>
        </is>
      </c>
      <c r="L10616" t="inlineStr">
        <is>
          <t>6d6a184398e4f57e1925f109a3d80720</t>
        </is>
      </c>
      <c r="M10616" t="n">
        <v>1152</v>
      </c>
      <c r="N10616" t="n">
        <v>1152</v>
      </c>
    </row>
    <row r="10618">
      <c r="A10618" s="1">
        <f>== Cluster 1151 – 2 Fragen – alle Fragen identisch ===</f>
        <v/>
      </c>
      <c r="B10618" s="1" t="n"/>
      <c r="C10618" s="1" t="n"/>
      <c r="D10618" s="1" t="n"/>
      <c r="E10618" s="1" t="n"/>
      <c r="F10618" s="1" t="n"/>
      <c r="G10618" s="1" t="n"/>
      <c r="H10618" s="1" t="n"/>
      <c r="I10618" s="1" t="n"/>
      <c r="J10618" s="1" t="n"/>
      <c r="K10618" s="1" t="n"/>
      <c r="L10618" s="1" t="n"/>
      <c r="M10618" s="1" t="n"/>
      <c r="N10618" s="1" t="n"/>
    </row>
    <row r="10619">
      <c r="A10619" t="inlineStr">
        <is>
          <t>ID_Wahl</t>
        </is>
      </c>
      <c r="B10619" t="inlineStr">
        <is>
          <t>Datum</t>
        </is>
      </c>
      <c r="C10619" t="inlineStr">
        <is>
          <t>Frage_ID</t>
        </is>
      </c>
      <c r="D10619" t="inlineStr">
        <is>
          <t>Frage_Text</t>
        </is>
      </c>
      <c r="E10619" t="inlineStr">
        <is>
          <t>Frage_Typ</t>
        </is>
      </c>
      <c r="F10619" t="inlineStr">
        <is>
          <t>Bereich_ID</t>
        </is>
      </c>
      <c r="G10619" t="inlineStr">
        <is>
          <t>Bereich</t>
        </is>
      </c>
      <c r="H10619" t="inlineStr">
        <is>
          <t>ID_gesamt</t>
        </is>
      </c>
      <c r="I10619" t="inlineStr">
        <is>
          <t>Sprache</t>
        </is>
      </c>
      <c r="J10619" t="inlineStr">
        <is>
          <t>Duplikat</t>
        </is>
      </c>
      <c r="K10619" t="inlineStr">
        <is>
          <t>Frage_Hash</t>
        </is>
      </c>
      <c r="L10619" t="inlineStr">
        <is>
          <t>Duplikat_Gruppe</t>
        </is>
      </c>
      <c r="M10619" t="inlineStr">
        <is>
          <t>Cluster_Duplikate</t>
        </is>
      </c>
      <c r="N10619" t="inlineStr">
        <is>
          <t>Cluster_Final</t>
        </is>
      </c>
    </row>
    <row r="10620">
      <c r="A10620" t="n">
        <v>195</v>
      </c>
      <c r="B10620" t="n">
        <v>2018</v>
      </c>
      <c r="C10620" t="n">
        <v>3063</v>
      </c>
      <c r="D10620" t="inlineStr">
        <is>
          <t>Würden Sie eine Erhöhung der Grundstückgewinnsteuer im Kanton Zug von 10 auf 20 Prozent begrüssen?</t>
        </is>
      </c>
      <c r="E10620" t="inlineStr">
        <is>
          <t>Standard-4</t>
        </is>
      </c>
      <c r="F10620" t="n">
        <v>4</v>
      </c>
      <c r="G10620" t="inlineStr">
        <is>
          <t>Finanzen &amp; Steuern</t>
        </is>
      </c>
      <c r="H10620" t="inlineStr">
        <is>
          <t>Q05698</t>
        </is>
      </c>
      <c r="I10620" t="inlineStr">
        <is>
          <t>de</t>
        </is>
      </c>
      <c r="J10620" t="b">
        <v>1</v>
      </c>
      <c r="K10620" t="inlineStr">
        <is>
          <t>b56f6562600c7a0f99f3374f317b4f62</t>
        </is>
      </c>
      <c r="L10620" t="inlineStr">
        <is>
          <t>b56f6562600c7a0f99f3374f317b4f62</t>
        </is>
      </c>
      <c r="M10620" t="n">
        <v>1151</v>
      </c>
      <c r="N10620" t="n">
        <v>1151</v>
      </c>
    </row>
    <row r="10621">
      <c r="A10621" t="n">
        <v>195</v>
      </c>
      <c r="B10621" t="n">
        <v>2018</v>
      </c>
      <c r="C10621" t="n">
        <v>3063</v>
      </c>
      <c r="D10621" t="inlineStr">
        <is>
          <t>Würden Sie eine Erhöhung der Grundstückgewinnsteuer im Kanton Zug von 10 auf 20 Prozent begrüssen?</t>
        </is>
      </c>
      <c r="E10621" t="inlineStr">
        <is>
          <t>Standard-4</t>
        </is>
      </c>
      <c r="F10621" t="n">
        <v>4</v>
      </c>
      <c r="G10621" t="inlineStr">
        <is>
          <t>Finanzen &amp; Steuern</t>
        </is>
      </c>
      <c r="H10621" t="inlineStr">
        <is>
          <t>Q08841</t>
        </is>
      </c>
      <c r="I10621" t="inlineStr">
        <is>
          <t>de</t>
        </is>
      </c>
      <c r="J10621" t="b">
        <v>1</v>
      </c>
      <c r="K10621" t="inlineStr">
        <is>
          <t>b56f6562600c7a0f99f3374f317b4f62</t>
        </is>
      </c>
      <c r="L10621" t="inlineStr">
        <is>
          <t>b56f6562600c7a0f99f3374f317b4f62</t>
        </is>
      </c>
      <c r="M10621" t="n">
        <v>1151</v>
      </c>
      <c r="N10621" t="n">
        <v>1151</v>
      </c>
    </row>
    <row r="10623">
      <c r="A10623" s="1">
        <f>== Cluster 1150 – 2 Fragen – alle Fragen identisch ===</f>
        <v/>
      </c>
      <c r="B10623" s="1" t="n"/>
      <c r="C10623" s="1" t="n"/>
      <c r="D10623" s="1" t="n"/>
      <c r="E10623" s="1" t="n"/>
      <c r="F10623" s="1" t="n"/>
      <c r="G10623" s="1" t="n"/>
      <c r="H10623" s="1" t="n"/>
      <c r="I10623" s="1" t="n"/>
      <c r="J10623" s="1" t="n"/>
      <c r="K10623" s="1" t="n"/>
      <c r="L10623" s="1" t="n"/>
      <c r="M10623" s="1" t="n"/>
      <c r="N10623" s="1" t="n"/>
    </row>
    <row r="10624">
      <c r="A10624" t="inlineStr">
        <is>
          <t>ID_Wahl</t>
        </is>
      </c>
      <c r="B10624" t="inlineStr">
        <is>
          <t>Datum</t>
        </is>
      </c>
      <c r="C10624" t="inlineStr">
        <is>
          <t>Frage_ID</t>
        </is>
      </c>
      <c r="D10624" t="inlineStr">
        <is>
          <t>Frage_Text</t>
        </is>
      </c>
      <c r="E10624" t="inlineStr">
        <is>
          <t>Frage_Typ</t>
        </is>
      </c>
      <c r="F10624" t="inlineStr">
        <is>
          <t>Bereich_ID</t>
        </is>
      </c>
      <c r="G10624" t="inlineStr">
        <is>
          <t>Bereich</t>
        </is>
      </c>
      <c r="H10624" t="inlineStr">
        <is>
          <t>ID_gesamt</t>
        </is>
      </c>
      <c r="I10624" t="inlineStr">
        <is>
          <t>Sprache</t>
        </is>
      </c>
      <c r="J10624" t="inlineStr">
        <is>
          <t>Duplikat</t>
        </is>
      </c>
      <c r="K10624" t="inlineStr">
        <is>
          <t>Frage_Hash</t>
        </is>
      </c>
      <c r="L10624" t="inlineStr">
        <is>
          <t>Duplikat_Gruppe</t>
        </is>
      </c>
      <c r="M10624" t="inlineStr">
        <is>
          <t>Cluster_Duplikate</t>
        </is>
      </c>
      <c r="N10624" t="inlineStr">
        <is>
          <t>Cluster_Final</t>
        </is>
      </c>
    </row>
    <row r="10625">
      <c r="A10625" t="n">
        <v>195</v>
      </c>
      <c r="B10625" t="n">
        <v>2018</v>
      </c>
      <c r="C10625" t="n">
        <v>3061</v>
      </c>
      <c r="D10625" t="inlineStr">
        <is>
          <t>Befürworten Sie eine befristete Erhöhung des Steuerfusses von 82 auf 86 Prozent als Beitrag zur Sanierung des Kantonshaushalts?</t>
        </is>
      </c>
      <c r="E10625" t="inlineStr">
        <is>
          <t>Standard-4</t>
        </is>
      </c>
      <c r="F10625" t="n">
        <v>4</v>
      </c>
      <c r="G10625" t="inlineStr">
        <is>
          <t>Finanzen &amp; Steuern</t>
        </is>
      </c>
      <c r="H10625" t="inlineStr">
        <is>
          <t>Q05697</t>
        </is>
      </c>
      <c r="I10625" t="inlineStr">
        <is>
          <t>de</t>
        </is>
      </c>
      <c r="J10625" t="b">
        <v>1</v>
      </c>
      <c r="K10625" t="inlineStr">
        <is>
          <t>feb73fecbf5a8198fdeb5e855533c0f6</t>
        </is>
      </c>
      <c r="L10625" t="inlineStr">
        <is>
          <t>feb73fecbf5a8198fdeb5e855533c0f6</t>
        </is>
      </c>
      <c r="M10625" t="n">
        <v>1150</v>
      </c>
      <c r="N10625" t="n">
        <v>1150</v>
      </c>
    </row>
    <row r="10626">
      <c r="A10626" t="n">
        <v>195</v>
      </c>
      <c r="B10626" t="n">
        <v>2018</v>
      </c>
      <c r="C10626" t="n">
        <v>3061</v>
      </c>
      <c r="D10626" t="inlineStr">
        <is>
          <t>Befürworten Sie eine befristete Erhöhung des Steuerfusses von 82 auf 86 Prozent als Beitrag zur Sanierung des Kantonshaushalts?</t>
        </is>
      </c>
      <c r="E10626" t="inlineStr">
        <is>
          <t>Standard-4</t>
        </is>
      </c>
      <c r="F10626" t="n">
        <v>4</v>
      </c>
      <c r="G10626" t="inlineStr">
        <is>
          <t>Finanzen &amp; Steuern</t>
        </is>
      </c>
      <c r="H10626" t="inlineStr">
        <is>
          <t>Q08840</t>
        </is>
      </c>
      <c r="I10626" t="inlineStr">
        <is>
          <t>de</t>
        </is>
      </c>
      <c r="J10626" t="b">
        <v>1</v>
      </c>
      <c r="K10626" t="inlineStr">
        <is>
          <t>feb73fecbf5a8198fdeb5e855533c0f6</t>
        </is>
      </c>
      <c r="L10626" t="inlineStr">
        <is>
          <t>feb73fecbf5a8198fdeb5e855533c0f6</t>
        </is>
      </c>
      <c r="M10626" t="n">
        <v>1150</v>
      </c>
      <c r="N10626" t="n">
        <v>1150</v>
      </c>
    </row>
    <row r="10628">
      <c r="A10628" s="1">
        <f>== Cluster 1149 – 2 Fragen – alle Fragen identisch ===</f>
        <v/>
      </c>
      <c r="B10628" s="1" t="n"/>
      <c r="C10628" s="1" t="n"/>
      <c r="D10628" s="1" t="n"/>
      <c r="E10628" s="1" t="n"/>
      <c r="F10628" s="1" t="n"/>
      <c r="G10628" s="1" t="n"/>
      <c r="H10628" s="1" t="n"/>
      <c r="I10628" s="1" t="n"/>
      <c r="J10628" s="1" t="n"/>
      <c r="K10628" s="1" t="n"/>
      <c r="L10628" s="1" t="n"/>
      <c r="M10628" s="1" t="n"/>
      <c r="N10628" s="1" t="n"/>
    </row>
    <row r="10629">
      <c r="A10629" t="inlineStr">
        <is>
          <t>ID_Wahl</t>
        </is>
      </c>
      <c r="B10629" t="inlineStr">
        <is>
          <t>Datum</t>
        </is>
      </c>
      <c r="C10629" t="inlineStr">
        <is>
          <t>Frage_ID</t>
        </is>
      </c>
      <c r="D10629" t="inlineStr">
        <is>
          <t>Frage_Text</t>
        </is>
      </c>
      <c r="E10629" t="inlineStr">
        <is>
          <t>Frage_Typ</t>
        </is>
      </c>
      <c r="F10629" t="inlineStr">
        <is>
          <t>Bereich_ID</t>
        </is>
      </c>
      <c r="G10629" t="inlineStr">
        <is>
          <t>Bereich</t>
        </is>
      </c>
      <c r="H10629" t="inlineStr">
        <is>
          <t>ID_gesamt</t>
        </is>
      </c>
      <c r="I10629" t="inlineStr">
        <is>
          <t>Sprache</t>
        </is>
      </c>
      <c r="J10629" t="inlineStr">
        <is>
          <t>Duplikat</t>
        </is>
      </c>
      <c r="K10629" t="inlineStr">
        <is>
          <t>Frage_Hash</t>
        </is>
      </c>
      <c r="L10629" t="inlineStr">
        <is>
          <t>Duplikat_Gruppe</t>
        </is>
      </c>
      <c r="M10629" t="inlineStr">
        <is>
          <t>Cluster_Duplikate</t>
        </is>
      </c>
      <c r="N10629" t="inlineStr">
        <is>
          <t>Cluster_Final</t>
        </is>
      </c>
    </row>
    <row r="10630">
      <c r="A10630" t="n">
        <v>195</v>
      </c>
      <c r="B10630" t="n">
        <v>2018</v>
      </c>
      <c r="C10630" t="n">
        <v>3064</v>
      </c>
      <c r="D10630" t="inlineStr">
        <is>
          <t>Soll es für die Zuger Gemeinden einen Mindeststeuersatz geben, der nicht unterschritten werden darf?</t>
        </is>
      </c>
      <c r="E10630" t="inlineStr">
        <is>
          <t>Standard-4</t>
        </is>
      </c>
      <c r="F10630" t="n">
        <v>4</v>
      </c>
      <c r="G10630" t="inlineStr">
        <is>
          <t>Finanzen &amp; Steuern</t>
        </is>
      </c>
      <c r="H10630" t="inlineStr">
        <is>
          <t>Q05696</t>
        </is>
      </c>
      <c r="I10630" t="inlineStr">
        <is>
          <t>de</t>
        </is>
      </c>
      <c r="J10630" t="b">
        <v>1</v>
      </c>
      <c r="K10630" t="inlineStr">
        <is>
          <t>47313599d70646b86edc732ff86e286a</t>
        </is>
      </c>
      <c r="L10630" t="inlineStr">
        <is>
          <t>47313599d70646b86edc732ff86e286a</t>
        </is>
      </c>
      <c r="M10630" t="n">
        <v>1149</v>
      </c>
      <c r="N10630" t="n">
        <v>1149</v>
      </c>
    </row>
    <row r="10631">
      <c r="A10631" t="n">
        <v>195</v>
      </c>
      <c r="B10631" t="n">
        <v>2018</v>
      </c>
      <c r="C10631" t="n">
        <v>3064</v>
      </c>
      <c r="D10631" t="inlineStr">
        <is>
          <t>Soll es für die Zuger Gemeinden einen Mindeststeuersatz geben, der nicht unterschritten werden darf?</t>
        </is>
      </c>
      <c r="E10631" t="inlineStr">
        <is>
          <t>Standard-4</t>
        </is>
      </c>
      <c r="F10631" t="n">
        <v>4</v>
      </c>
      <c r="G10631" t="inlineStr">
        <is>
          <t>Finanzen &amp; Steuern</t>
        </is>
      </c>
      <c r="H10631" t="inlineStr">
        <is>
          <t>Q08839</t>
        </is>
      </c>
      <c r="I10631" t="inlineStr">
        <is>
          <t>de</t>
        </is>
      </c>
      <c r="J10631" t="b">
        <v>1</v>
      </c>
      <c r="K10631" t="inlineStr">
        <is>
          <t>47313599d70646b86edc732ff86e286a</t>
        </is>
      </c>
      <c r="L10631" t="inlineStr">
        <is>
          <t>47313599d70646b86edc732ff86e286a</t>
        </is>
      </c>
      <c r="M10631" t="n">
        <v>1149</v>
      </c>
      <c r="N10631" t="n">
        <v>1149</v>
      </c>
    </row>
    <row r="10633">
      <c r="A10633" s="1">
        <f>== Cluster 1147 – 2 Fragen – alle Fragen identisch ===</f>
        <v/>
      </c>
      <c r="B10633" s="1" t="n"/>
      <c r="C10633" s="1" t="n"/>
      <c r="D10633" s="1" t="n"/>
      <c r="E10633" s="1" t="n"/>
      <c r="F10633" s="1" t="n"/>
      <c r="G10633" s="1" t="n"/>
      <c r="H10633" s="1" t="n"/>
      <c r="I10633" s="1" t="n"/>
      <c r="J10633" s="1" t="n"/>
      <c r="K10633" s="1" t="n"/>
      <c r="L10633" s="1" t="n"/>
      <c r="M10633" s="1" t="n"/>
      <c r="N10633" s="1" t="n"/>
    </row>
    <row r="10634">
      <c r="A10634" t="inlineStr">
        <is>
          <t>ID_Wahl</t>
        </is>
      </c>
      <c r="B10634" t="inlineStr">
        <is>
          <t>Datum</t>
        </is>
      </c>
      <c r="C10634" t="inlineStr">
        <is>
          <t>Frage_ID</t>
        </is>
      </c>
      <c r="D10634" t="inlineStr">
        <is>
          <t>Frage_Text</t>
        </is>
      </c>
      <c r="E10634" t="inlineStr">
        <is>
          <t>Frage_Typ</t>
        </is>
      </c>
      <c r="F10634" t="inlineStr">
        <is>
          <t>Bereich_ID</t>
        </is>
      </c>
      <c r="G10634" t="inlineStr">
        <is>
          <t>Bereich</t>
        </is>
      </c>
      <c r="H10634" t="inlineStr">
        <is>
          <t>ID_gesamt</t>
        </is>
      </c>
      <c r="I10634" t="inlineStr">
        <is>
          <t>Sprache</t>
        </is>
      </c>
      <c r="J10634" t="inlineStr">
        <is>
          <t>Duplikat</t>
        </is>
      </c>
      <c r="K10634" t="inlineStr">
        <is>
          <t>Frage_Hash</t>
        </is>
      </c>
      <c r="L10634" t="inlineStr">
        <is>
          <t>Duplikat_Gruppe</t>
        </is>
      </c>
      <c r="M10634" t="inlineStr">
        <is>
          <t>Cluster_Duplikate</t>
        </is>
      </c>
      <c r="N10634" t="inlineStr">
        <is>
          <t>Cluster_Final</t>
        </is>
      </c>
    </row>
    <row r="10635">
      <c r="A10635" t="n">
        <v>195</v>
      </c>
      <c r="B10635" t="n">
        <v>2018</v>
      </c>
      <c r="C10635" t="n">
        <v>3068</v>
      </c>
      <c r="D10635" t="inlineStr">
        <is>
          <t>Sollen sogenannte Briefkastenfirmen im Kanton Zug strenger reguliert und kontrolliert werden?</t>
        </is>
      </c>
      <c r="E10635" t="inlineStr">
        <is>
          <t>Standard-4</t>
        </is>
      </c>
      <c r="F10635" t="n">
        <v>4</v>
      </c>
      <c r="G10635" t="inlineStr">
        <is>
          <t>Finanzen &amp; Steuern</t>
        </is>
      </c>
      <c r="H10635" t="inlineStr">
        <is>
          <t>Q05694</t>
        </is>
      </c>
      <c r="I10635" t="inlineStr">
        <is>
          <t>de</t>
        </is>
      </c>
      <c r="J10635" t="b">
        <v>1</v>
      </c>
      <c r="K10635" t="inlineStr">
        <is>
          <t>7e5bfac4334729f8143390b9482f4046</t>
        </is>
      </c>
      <c r="L10635" t="inlineStr">
        <is>
          <t>7e5bfac4334729f8143390b9482f4046</t>
        </is>
      </c>
      <c r="M10635" t="n">
        <v>1147</v>
      </c>
      <c r="N10635" t="n">
        <v>1147</v>
      </c>
    </row>
    <row r="10636">
      <c r="A10636" t="n">
        <v>195</v>
      </c>
      <c r="B10636" t="n">
        <v>2018</v>
      </c>
      <c r="C10636" t="n">
        <v>3068</v>
      </c>
      <c r="D10636" t="inlineStr">
        <is>
          <t>Sollen sogenannte Briefkastenfirmen im Kanton Zug strenger reguliert und kontrolliert werden?</t>
        </is>
      </c>
      <c r="E10636" t="inlineStr">
        <is>
          <t>Standard-4</t>
        </is>
      </c>
      <c r="F10636" t="n">
        <v>4</v>
      </c>
      <c r="G10636" t="inlineStr">
        <is>
          <t>Finanzen &amp; Steuern</t>
        </is>
      </c>
      <c r="H10636" t="inlineStr">
        <is>
          <t>Q08837</t>
        </is>
      </c>
      <c r="I10636" t="inlineStr">
        <is>
          <t>de</t>
        </is>
      </c>
      <c r="J10636" t="b">
        <v>1</v>
      </c>
      <c r="K10636" t="inlineStr">
        <is>
          <t>7e5bfac4334729f8143390b9482f4046</t>
        </is>
      </c>
      <c r="L10636" t="inlineStr">
        <is>
          <t>7e5bfac4334729f8143390b9482f4046</t>
        </is>
      </c>
      <c r="M10636" t="n">
        <v>1147</v>
      </c>
      <c r="N10636" t="n">
        <v>1147</v>
      </c>
    </row>
    <row r="10638">
      <c r="A10638" s="1">
        <f>== Cluster 1145 – 2 Fragen – alle Fragen identisch ===</f>
        <v/>
      </c>
      <c r="B10638" s="1" t="n"/>
      <c r="C10638" s="1" t="n"/>
      <c r="D10638" s="1" t="n"/>
      <c r="E10638" s="1" t="n"/>
      <c r="F10638" s="1" t="n"/>
      <c r="G10638" s="1" t="n"/>
      <c r="H10638" s="1" t="n"/>
      <c r="I10638" s="1" t="n"/>
      <c r="J10638" s="1" t="n"/>
      <c r="K10638" s="1" t="n"/>
      <c r="L10638" s="1" t="n"/>
      <c r="M10638" s="1" t="n"/>
      <c r="N10638" s="1" t="n"/>
    </row>
    <row r="10639">
      <c r="A10639" t="inlineStr">
        <is>
          <t>ID_Wahl</t>
        </is>
      </c>
      <c r="B10639" t="inlineStr">
        <is>
          <t>Datum</t>
        </is>
      </c>
      <c r="C10639" t="inlineStr">
        <is>
          <t>Frage_ID</t>
        </is>
      </c>
      <c r="D10639" t="inlineStr">
        <is>
          <t>Frage_Text</t>
        </is>
      </c>
      <c r="E10639" t="inlineStr">
        <is>
          <t>Frage_Typ</t>
        </is>
      </c>
      <c r="F10639" t="inlineStr">
        <is>
          <t>Bereich_ID</t>
        </is>
      </c>
      <c r="G10639" t="inlineStr">
        <is>
          <t>Bereich</t>
        </is>
      </c>
      <c r="H10639" t="inlineStr">
        <is>
          <t>ID_gesamt</t>
        </is>
      </c>
      <c r="I10639" t="inlineStr">
        <is>
          <t>Sprache</t>
        </is>
      </c>
      <c r="J10639" t="inlineStr">
        <is>
          <t>Duplikat</t>
        </is>
      </c>
      <c r="K10639" t="inlineStr">
        <is>
          <t>Frage_Hash</t>
        </is>
      </c>
      <c r="L10639" t="inlineStr">
        <is>
          <t>Duplikat_Gruppe</t>
        </is>
      </c>
      <c r="M10639" t="inlineStr">
        <is>
          <t>Cluster_Duplikate</t>
        </is>
      </c>
      <c r="N10639" t="inlineStr">
        <is>
          <t>Cluster_Final</t>
        </is>
      </c>
    </row>
    <row r="10640">
      <c r="A10640" t="n">
        <v>195</v>
      </c>
      <c r="B10640" t="n">
        <v>2018</v>
      </c>
      <c r="C10640" t="n">
        <v>3084</v>
      </c>
      <c r="D10640" t="inlineStr">
        <is>
          <t>Soll die elektronische Stimmabgabe bei Wahlen und Abstimmungen (E-Voting) eingeführt werden?</t>
        </is>
      </c>
      <c r="E10640" t="inlineStr">
        <is>
          <t>Standard-4</t>
        </is>
      </c>
      <c r="F10640" t="n">
        <v>3</v>
      </c>
      <c r="G10640" t="inlineStr">
        <is>
          <t>Digitalisierung</t>
        </is>
      </c>
      <c r="H10640" t="inlineStr">
        <is>
          <t>Q05692</t>
        </is>
      </c>
      <c r="I10640" t="inlineStr">
        <is>
          <t>de</t>
        </is>
      </c>
      <c r="J10640" t="b">
        <v>1</v>
      </c>
      <c r="K10640" t="inlineStr">
        <is>
          <t>fe287625816df89cb8aaded4f35eecb4</t>
        </is>
      </c>
      <c r="L10640" t="inlineStr">
        <is>
          <t>fe287625816df89cb8aaded4f35eecb4</t>
        </is>
      </c>
      <c r="M10640" t="n">
        <v>1145</v>
      </c>
      <c r="N10640" t="n">
        <v>1145</v>
      </c>
    </row>
    <row r="10641">
      <c r="A10641" t="n">
        <v>195</v>
      </c>
      <c r="B10641" t="n">
        <v>2018</v>
      </c>
      <c r="C10641" t="n">
        <v>3084</v>
      </c>
      <c r="D10641" t="inlineStr">
        <is>
          <t>Soll die elektronische Stimmabgabe bei Wahlen und Abstimmungen (E-Voting) eingeführt werden?</t>
        </is>
      </c>
      <c r="E10641" t="inlineStr">
        <is>
          <t>Standard-4</t>
        </is>
      </c>
      <c r="F10641" t="n">
        <v>3</v>
      </c>
      <c r="G10641" t="inlineStr">
        <is>
          <t>Digitalisierung</t>
        </is>
      </c>
      <c r="H10641" t="inlineStr">
        <is>
          <t>Q08835</t>
        </is>
      </c>
      <c r="I10641" t="inlineStr">
        <is>
          <t>de</t>
        </is>
      </c>
      <c r="J10641" t="b">
        <v>1</v>
      </c>
      <c r="K10641" t="inlineStr">
        <is>
          <t>fe287625816df89cb8aaded4f35eecb4</t>
        </is>
      </c>
      <c r="L10641" t="inlineStr">
        <is>
          <t>fe287625816df89cb8aaded4f35eecb4</t>
        </is>
      </c>
      <c r="M10641" t="n">
        <v>1145</v>
      </c>
      <c r="N10641" t="n">
        <v>1145</v>
      </c>
    </row>
    <row r="10643">
      <c r="A10643" s="1">
        <f>== Cluster 1144 – 2 Fragen – alle Fragen identisch ===</f>
        <v/>
      </c>
      <c r="B10643" s="1" t="n"/>
      <c r="C10643" s="1" t="n"/>
      <c r="D10643" s="1" t="n"/>
      <c r="E10643" s="1" t="n"/>
      <c r="F10643" s="1" t="n"/>
      <c r="G10643" s="1" t="n"/>
      <c r="H10643" s="1" t="n"/>
      <c r="I10643" s="1" t="n"/>
      <c r="J10643" s="1" t="n"/>
      <c r="K10643" s="1" t="n"/>
      <c r="L10643" s="1" t="n"/>
      <c r="M10643" s="1" t="n"/>
      <c r="N10643" s="1" t="n"/>
    </row>
    <row r="10644">
      <c r="A10644" t="inlineStr">
        <is>
          <t>ID_Wahl</t>
        </is>
      </c>
      <c r="B10644" t="inlineStr">
        <is>
          <t>Datum</t>
        </is>
      </c>
      <c r="C10644" t="inlineStr">
        <is>
          <t>Frage_ID</t>
        </is>
      </c>
      <c r="D10644" t="inlineStr">
        <is>
          <t>Frage_Text</t>
        </is>
      </c>
      <c r="E10644" t="inlineStr">
        <is>
          <t>Frage_Typ</t>
        </is>
      </c>
      <c r="F10644" t="inlineStr">
        <is>
          <t>Bereich_ID</t>
        </is>
      </c>
      <c r="G10644" t="inlineStr">
        <is>
          <t>Bereich</t>
        </is>
      </c>
      <c r="H10644" t="inlineStr">
        <is>
          <t>ID_gesamt</t>
        </is>
      </c>
      <c r="I10644" t="inlineStr">
        <is>
          <t>Sprache</t>
        </is>
      </c>
      <c r="J10644" t="inlineStr">
        <is>
          <t>Duplikat</t>
        </is>
      </c>
      <c r="K10644" t="inlineStr">
        <is>
          <t>Frage_Hash</t>
        </is>
      </c>
      <c r="L10644" t="inlineStr">
        <is>
          <t>Duplikat_Gruppe</t>
        </is>
      </c>
      <c r="M10644" t="inlineStr">
        <is>
          <t>Cluster_Duplikate</t>
        </is>
      </c>
      <c r="N10644" t="inlineStr">
        <is>
          <t>Cluster_Final</t>
        </is>
      </c>
    </row>
    <row r="10645">
      <c r="A10645" t="n">
        <v>195</v>
      </c>
      <c r="B10645" t="n">
        <v>2018</v>
      </c>
      <c r="C10645" t="n">
        <v>3049</v>
      </c>
      <c r="D10645" t="inlineStr">
        <is>
          <t>Für die Schulklassen im Kanton Zug gilt eine maximale Klassengrösse von 26 Kindern in der Primarschule und 22 Kindern in der Sekundarschule und im Kindergarten. Sollen die Gemeinden die Klassengrössen nach dieser Höchstzahl ausrichten?</t>
        </is>
      </c>
      <c r="E10645" t="inlineStr">
        <is>
          <t>Standard-4</t>
        </is>
      </c>
      <c r="F10645" t="n">
        <v>2</v>
      </c>
      <c r="G10645" t="inlineStr">
        <is>
          <t>Bildung</t>
        </is>
      </c>
      <c r="H10645" t="inlineStr">
        <is>
          <t>Q05690</t>
        </is>
      </c>
      <c r="I10645" t="inlineStr">
        <is>
          <t>de</t>
        </is>
      </c>
      <c r="J10645" t="b">
        <v>1</v>
      </c>
      <c r="K10645" t="inlineStr">
        <is>
          <t>408358d4110b04ba5564f1450c0488a4</t>
        </is>
      </c>
      <c r="L10645" t="inlineStr">
        <is>
          <t>408358d4110b04ba5564f1450c0488a4</t>
        </is>
      </c>
      <c r="M10645" t="n">
        <v>1144</v>
      </c>
      <c r="N10645" t="n">
        <v>1144</v>
      </c>
    </row>
    <row r="10646">
      <c r="A10646" t="n">
        <v>195</v>
      </c>
      <c r="B10646" t="n">
        <v>2018</v>
      </c>
      <c r="C10646" t="n">
        <v>3049</v>
      </c>
      <c r="D10646" t="inlineStr">
        <is>
          <t>Für die Schulklassen im Kanton Zug gilt eine maximale Klassengrösse von 26 Kindern in der Primarschule und 22 Kindern in der Sekundarschule und im Kindergarten. Sollen die Gemeinden die Klassengrössen nach dieser Höchstzahl ausrichten?</t>
        </is>
      </c>
      <c r="E10646" t="inlineStr">
        <is>
          <t>Standard-4</t>
        </is>
      </c>
      <c r="F10646" t="n">
        <v>2</v>
      </c>
      <c r="G10646" t="inlineStr">
        <is>
          <t>Bildung</t>
        </is>
      </c>
      <c r="H10646" t="inlineStr">
        <is>
          <t>Q08833</t>
        </is>
      </c>
      <c r="I10646" t="inlineStr">
        <is>
          <t>de</t>
        </is>
      </c>
      <c r="J10646" t="b">
        <v>1</v>
      </c>
      <c r="K10646" t="inlineStr">
        <is>
          <t>408358d4110b04ba5564f1450c0488a4</t>
        </is>
      </c>
      <c r="L10646" t="inlineStr">
        <is>
          <t>408358d4110b04ba5564f1450c0488a4</t>
        </is>
      </c>
      <c r="M10646" t="n">
        <v>1144</v>
      </c>
      <c r="N10646" t="n">
        <v>1144</v>
      </c>
    </row>
    <row r="10648">
      <c r="A10648" s="1">
        <f>== Cluster 1143 – 2 Fragen – alle Fragen identisch ===</f>
        <v/>
      </c>
      <c r="B10648" s="1" t="n"/>
      <c r="C10648" s="1" t="n"/>
      <c r="D10648" s="1" t="n"/>
      <c r="E10648" s="1" t="n"/>
      <c r="F10648" s="1" t="n"/>
      <c r="G10648" s="1" t="n"/>
      <c r="H10648" s="1" t="n"/>
      <c r="I10648" s="1" t="n"/>
      <c r="J10648" s="1" t="n"/>
      <c r="K10648" s="1" t="n"/>
      <c r="L10648" s="1" t="n"/>
      <c r="M10648" s="1" t="n"/>
      <c r="N10648" s="1" t="n"/>
    </row>
    <row r="10649">
      <c r="A10649" t="inlineStr">
        <is>
          <t>ID_Wahl</t>
        </is>
      </c>
      <c r="B10649" t="inlineStr">
        <is>
          <t>Datum</t>
        </is>
      </c>
      <c r="C10649" t="inlineStr">
        <is>
          <t>Frage_ID</t>
        </is>
      </c>
      <c r="D10649" t="inlineStr">
        <is>
          <t>Frage_Text</t>
        </is>
      </c>
      <c r="E10649" t="inlineStr">
        <is>
          <t>Frage_Typ</t>
        </is>
      </c>
      <c r="F10649" t="inlineStr">
        <is>
          <t>Bereich_ID</t>
        </is>
      </c>
      <c r="G10649" t="inlineStr">
        <is>
          <t>Bereich</t>
        </is>
      </c>
      <c r="H10649" t="inlineStr">
        <is>
          <t>ID_gesamt</t>
        </is>
      </c>
      <c r="I10649" t="inlineStr">
        <is>
          <t>Sprache</t>
        </is>
      </c>
      <c r="J10649" t="inlineStr">
        <is>
          <t>Duplikat</t>
        </is>
      </c>
      <c r="K10649" t="inlineStr">
        <is>
          <t>Frage_Hash</t>
        </is>
      </c>
      <c r="L10649" t="inlineStr">
        <is>
          <t>Duplikat_Gruppe</t>
        </is>
      </c>
      <c r="M10649" t="inlineStr">
        <is>
          <t>Cluster_Duplikate</t>
        </is>
      </c>
      <c r="N10649" t="inlineStr">
        <is>
          <t>Cluster_Final</t>
        </is>
      </c>
    </row>
    <row r="10650">
      <c r="A10650" t="n">
        <v>195</v>
      </c>
      <c r="B10650" t="n">
        <v>2018</v>
      </c>
      <c r="C10650" t="n">
        <v>3050</v>
      </c>
      <c r="D10650" t="inlineStr">
        <is>
          <t>Soll der Kanton die Elternbeiträge für den Besuch des Untergymnasiums (z.B. für Exkursionen, Lager, Unterrichtsmaterial, Computer) deutlich reduzieren?</t>
        </is>
      </c>
      <c r="E10650" t="inlineStr">
        <is>
          <t>Standard-4</t>
        </is>
      </c>
      <c r="F10650" t="n">
        <v>2</v>
      </c>
      <c r="G10650" t="inlineStr">
        <is>
          <t>Bildung</t>
        </is>
      </c>
      <c r="H10650" t="inlineStr">
        <is>
          <t>Q05687</t>
        </is>
      </c>
      <c r="I10650" t="inlineStr">
        <is>
          <t>de</t>
        </is>
      </c>
      <c r="J10650" t="b">
        <v>1</v>
      </c>
      <c r="K10650" t="inlineStr">
        <is>
          <t>885f5fa7eda0a336e0e458e1aa509d7b</t>
        </is>
      </c>
      <c r="L10650" t="inlineStr">
        <is>
          <t>885f5fa7eda0a336e0e458e1aa509d7b</t>
        </is>
      </c>
      <c r="M10650" t="n">
        <v>1143</v>
      </c>
      <c r="N10650" t="n">
        <v>1143</v>
      </c>
    </row>
    <row r="10651">
      <c r="A10651" t="n">
        <v>195</v>
      </c>
      <c r="B10651" t="n">
        <v>2018</v>
      </c>
      <c r="C10651" t="n">
        <v>3050</v>
      </c>
      <c r="D10651" t="inlineStr">
        <is>
          <t>Soll der Kanton die Elternbeiträge für den Besuch des Untergymnasiums (z.B. für Exkursionen, Lager, Unterrichtsmaterial, Computer) deutlich reduzieren?</t>
        </is>
      </c>
      <c r="E10651" t="inlineStr">
        <is>
          <t>Standard-4</t>
        </is>
      </c>
      <c r="F10651" t="n">
        <v>2</v>
      </c>
      <c r="G10651" t="inlineStr">
        <is>
          <t>Bildung</t>
        </is>
      </c>
      <c r="H10651" t="inlineStr">
        <is>
          <t>Q08830</t>
        </is>
      </c>
      <c r="I10651" t="inlineStr">
        <is>
          <t>de</t>
        </is>
      </c>
      <c r="J10651" t="b">
        <v>1</v>
      </c>
      <c r="K10651" t="inlineStr">
        <is>
          <t>885f5fa7eda0a336e0e458e1aa509d7b</t>
        </is>
      </c>
      <c r="L10651" t="inlineStr">
        <is>
          <t>885f5fa7eda0a336e0e458e1aa509d7b</t>
        </is>
      </c>
      <c r="M10651" t="n">
        <v>1143</v>
      </c>
      <c r="N10651" t="n">
        <v>1143</v>
      </c>
    </row>
    <row r="10653">
      <c r="A10653" s="1">
        <f>== Cluster 225 – 2 Fragen – alle Fragen identisch ===</f>
        <v/>
      </c>
      <c r="B10653" s="1" t="n"/>
      <c r="C10653" s="1" t="n"/>
      <c r="D10653" s="1" t="n"/>
      <c r="E10653" s="1" t="n"/>
      <c r="F10653" s="1" t="n"/>
      <c r="G10653" s="1" t="n"/>
      <c r="H10653" s="1" t="n"/>
      <c r="I10653" s="1" t="n"/>
      <c r="J10653" s="1" t="n"/>
      <c r="K10653" s="1" t="n"/>
      <c r="L10653" s="1" t="n"/>
      <c r="M10653" s="1" t="n"/>
      <c r="N10653" s="1" t="n"/>
    </row>
    <row r="10654">
      <c r="A10654" t="inlineStr">
        <is>
          <t>ID_Wahl</t>
        </is>
      </c>
      <c r="B10654" t="inlineStr">
        <is>
          <t>Datum</t>
        </is>
      </c>
      <c r="C10654" t="inlineStr">
        <is>
          <t>Frage_ID</t>
        </is>
      </c>
      <c r="D10654" t="inlineStr">
        <is>
          <t>Frage_Text</t>
        </is>
      </c>
      <c r="E10654" t="inlineStr">
        <is>
          <t>Frage_Typ</t>
        </is>
      </c>
      <c r="F10654" t="inlineStr">
        <is>
          <t>Bereich_ID</t>
        </is>
      </c>
      <c r="G10654" t="inlineStr">
        <is>
          <t>Bereich</t>
        </is>
      </c>
      <c r="H10654" t="inlineStr">
        <is>
          <t>ID_gesamt</t>
        </is>
      </c>
      <c r="I10654" t="inlineStr">
        <is>
          <t>Sprache</t>
        </is>
      </c>
      <c r="J10654" t="inlineStr">
        <is>
          <t>Duplikat</t>
        </is>
      </c>
      <c r="K10654" t="inlineStr">
        <is>
          <t>Frage_Hash</t>
        </is>
      </c>
      <c r="L10654" t="inlineStr">
        <is>
          <t>Duplikat_Gruppe</t>
        </is>
      </c>
      <c r="M10654" t="inlineStr">
        <is>
          <t>Cluster_Duplikate</t>
        </is>
      </c>
      <c r="N10654" t="inlineStr">
        <is>
          <t>Cluster_Final</t>
        </is>
      </c>
    </row>
    <row r="10655">
      <c r="A10655" t="n">
        <v>24</v>
      </c>
      <c r="B10655" s="2" t="n">
        <v>44122</v>
      </c>
      <c r="C10655" t="n">
        <v>2067</v>
      </c>
      <c r="D10655" t="inlineStr">
        <is>
          <t>Würden Sie ein stärkeres Engagement des Kantons Aargau zur Digitalisierung an der Volksschule befürworten (z.B. Ausstattung aller Schüler/-innen mit Notebooks/Tablets)?</t>
        </is>
      </c>
      <c r="E10655" t="inlineStr">
        <is>
          <t>options4</t>
        </is>
      </c>
      <c r="F10655" t="n">
        <v>4913</v>
      </c>
      <c r="G10655" t="inlineStr">
        <is>
          <t>Bildung &amp; Schule</t>
        </is>
      </c>
      <c r="H10655" t="inlineStr">
        <is>
          <t>Q00565</t>
        </is>
      </c>
      <c r="I10655" t="inlineStr">
        <is>
          <t>de</t>
        </is>
      </c>
      <c r="J10655" t="b">
        <v>1</v>
      </c>
      <c r="K10655" t="inlineStr">
        <is>
          <t>b55b698f2871b3be0c9339a2e8482fff</t>
        </is>
      </c>
      <c r="L10655" t="inlineStr">
        <is>
          <t>b55b698f2871b3be0c9339a2e8482fff</t>
        </is>
      </c>
      <c r="M10655" t="n">
        <v>225</v>
      </c>
      <c r="N10655" t="n">
        <v>225</v>
      </c>
    </row>
    <row r="10656">
      <c r="A10656" t="n">
        <v>255</v>
      </c>
      <c r="B10656" t="n">
        <v>2020</v>
      </c>
      <c r="C10656" t="n">
        <v>4120</v>
      </c>
      <c r="D10656" t="inlineStr">
        <is>
          <t>Würden Sie ein stärkeres Engagement des Kantons Aargau zur Digitalisierung an der Volksschule befürworten (z.B. Ausstattung aller Schüler/-innen mit Notebooks/Tablets)?</t>
        </is>
      </c>
      <c r="E10656" t="inlineStr">
        <is>
          <t>Standard-4</t>
        </is>
      </c>
      <c r="F10656" t="n">
        <v>2</v>
      </c>
      <c r="G10656" t="inlineStr">
        <is>
          <t>Bildung</t>
        </is>
      </c>
      <c r="H10656" t="inlineStr">
        <is>
          <t>Q06331</t>
        </is>
      </c>
      <c r="I10656" t="inlineStr">
        <is>
          <t>de</t>
        </is>
      </c>
      <c r="J10656" t="b">
        <v>1</v>
      </c>
      <c r="K10656" t="inlineStr">
        <is>
          <t>b55b698f2871b3be0c9339a2e8482fff</t>
        </is>
      </c>
      <c r="L10656" t="inlineStr">
        <is>
          <t>b55b698f2871b3be0c9339a2e8482fff</t>
        </is>
      </c>
      <c r="M10656" t="n">
        <v>225</v>
      </c>
      <c r="N10656" t="n">
        <v>225</v>
      </c>
    </row>
    <row r="10658">
      <c r="A10658" s="1">
        <f>== Cluster 224 – 2 Fragen – alle Fragen identisch ===</f>
        <v/>
      </c>
      <c r="B10658" s="1" t="n"/>
      <c r="C10658" s="1" t="n"/>
      <c r="D10658" s="1" t="n"/>
      <c r="E10658" s="1" t="n"/>
      <c r="F10658" s="1" t="n"/>
      <c r="G10658" s="1" t="n"/>
      <c r="H10658" s="1" t="n"/>
      <c r="I10658" s="1" t="n"/>
      <c r="J10658" s="1" t="n"/>
      <c r="K10658" s="1" t="n"/>
      <c r="L10658" s="1" t="n"/>
      <c r="M10658" s="1" t="n"/>
      <c r="N10658" s="1" t="n"/>
    </row>
    <row r="10659">
      <c r="A10659" t="inlineStr">
        <is>
          <t>ID_Wahl</t>
        </is>
      </c>
      <c r="B10659" t="inlineStr">
        <is>
          <t>Datum</t>
        </is>
      </c>
      <c r="C10659" t="inlineStr">
        <is>
          <t>Frage_ID</t>
        </is>
      </c>
      <c r="D10659" t="inlineStr">
        <is>
          <t>Frage_Text</t>
        </is>
      </c>
      <c r="E10659" t="inlineStr">
        <is>
          <t>Frage_Typ</t>
        </is>
      </c>
      <c r="F10659" t="inlineStr">
        <is>
          <t>Bereich_ID</t>
        </is>
      </c>
      <c r="G10659" t="inlineStr">
        <is>
          <t>Bereich</t>
        </is>
      </c>
      <c r="H10659" t="inlineStr">
        <is>
          <t>ID_gesamt</t>
        </is>
      </c>
      <c r="I10659" t="inlineStr">
        <is>
          <t>Sprache</t>
        </is>
      </c>
      <c r="J10659" t="inlineStr">
        <is>
          <t>Duplikat</t>
        </is>
      </c>
      <c r="K10659" t="inlineStr">
        <is>
          <t>Frage_Hash</t>
        </is>
      </c>
      <c r="L10659" t="inlineStr">
        <is>
          <t>Duplikat_Gruppe</t>
        </is>
      </c>
      <c r="M10659" t="inlineStr">
        <is>
          <t>Cluster_Duplikate</t>
        </is>
      </c>
      <c r="N10659" t="inlineStr">
        <is>
          <t>Cluster_Final</t>
        </is>
      </c>
    </row>
    <row r="10660">
      <c r="A10660" t="n">
        <v>24</v>
      </c>
      <c r="B10660" s="2" t="n">
        <v>44122</v>
      </c>
      <c r="C10660" t="n">
        <v>2057</v>
      </c>
      <c r="D10660" t="inlineStr">
        <is>
          <t>Sollen Regionalspitäler zu medizinischen Zentren für die ambulante Versorgung umgewandelt werden?</t>
        </is>
      </c>
      <c r="E10660" t="inlineStr">
        <is>
          <t>options4</t>
        </is>
      </c>
      <c r="F10660" t="n">
        <v>4866</v>
      </c>
      <c r="G10660" t="inlineStr">
        <is>
          <t>Sozialstaat, Familie &amp; Gesundheit</t>
        </is>
      </c>
      <c r="H10660" t="inlineStr">
        <is>
          <t>Q00560</t>
        </is>
      </c>
      <c r="I10660" t="inlineStr">
        <is>
          <t>de</t>
        </is>
      </c>
      <c r="J10660" t="b">
        <v>1</v>
      </c>
      <c r="K10660" t="inlineStr">
        <is>
          <t>d063b54b0049a43b9ef7cc3a31e448ed</t>
        </is>
      </c>
      <c r="L10660" t="inlineStr">
        <is>
          <t>d063b54b0049a43b9ef7cc3a31e448ed</t>
        </is>
      </c>
      <c r="M10660" t="n">
        <v>224</v>
      </c>
      <c r="N10660" t="n">
        <v>224</v>
      </c>
    </row>
    <row r="10661">
      <c r="A10661" t="n">
        <v>255</v>
      </c>
      <c r="B10661" t="n">
        <v>2020</v>
      </c>
      <c r="C10661" t="n">
        <v>4115</v>
      </c>
      <c r="D10661" t="inlineStr">
        <is>
          <t>Sollen Regionalspitäler zu medizinischen Zentren für die ambulante Versorgung umgewandelt werden?</t>
        </is>
      </c>
      <c r="E10661" t="inlineStr">
        <is>
          <t>Standard-4</t>
        </is>
      </c>
      <c r="F10661" t="n">
        <v>6</v>
      </c>
      <c r="G10661" t="inlineStr">
        <is>
          <t>Gesundheit</t>
        </is>
      </c>
      <c r="H10661" t="inlineStr">
        <is>
          <t>Q06345</t>
        </is>
      </c>
      <c r="I10661" t="inlineStr">
        <is>
          <t>de</t>
        </is>
      </c>
      <c r="J10661" t="b">
        <v>1</v>
      </c>
      <c r="K10661" t="inlineStr">
        <is>
          <t>d063b54b0049a43b9ef7cc3a31e448ed</t>
        </is>
      </c>
      <c r="L10661" t="inlineStr">
        <is>
          <t>d063b54b0049a43b9ef7cc3a31e448ed</t>
        </is>
      </c>
      <c r="M10661" t="n">
        <v>224</v>
      </c>
      <c r="N10661" t="n">
        <v>224</v>
      </c>
    </row>
    <row r="10663">
      <c r="A10663" s="1">
        <f>== Cluster 223 – 2 Fragen – alle Fragen identisch ===</f>
        <v/>
      </c>
      <c r="B10663" s="1" t="n"/>
      <c r="C10663" s="1" t="n"/>
      <c r="D10663" s="1" t="n"/>
      <c r="E10663" s="1" t="n"/>
      <c r="F10663" s="1" t="n"/>
      <c r="G10663" s="1" t="n"/>
      <c r="H10663" s="1" t="n"/>
      <c r="I10663" s="1" t="n"/>
      <c r="J10663" s="1" t="n"/>
      <c r="K10663" s="1" t="n"/>
      <c r="L10663" s="1" t="n"/>
      <c r="M10663" s="1" t="n"/>
      <c r="N10663" s="1" t="n"/>
    </row>
    <row r="10664">
      <c r="A10664" t="inlineStr">
        <is>
          <t>ID_Wahl</t>
        </is>
      </c>
      <c r="B10664" t="inlineStr">
        <is>
          <t>Datum</t>
        </is>
      </c>
      <c r="C10664" t="inlineStr">
        <is>
          <t>Frage_ID</t>
        </is>
      </c>
      <c r="D10664" t="inlineStr">
        <is>
          <t>Frage_Text</t>
        </is>
      </c>
      <c r="E10664" t="inlineStr">
        <is>
          <t>Frage_Typ</t>
        </is>
      </c>
      <c r="F10664" t="inlineStr">
        <is>
          <t>Bereich_ID</t>
        </is>
      </c>
      <c r="G10664" t="inlineStr">
        <is>
          <t>Bereich</t>
        </is>
      </c>
      <c r="H10664" t="inlineStr">
        <is>
          <t>ID_gesamt</t>
        </is>
      </c>
      <c r="I10664" t="inlineStr">
        <is>
          <t>Sprache</t>
        </is>
      </c>
      <c r="J10664" t="inlineStr">
        <is>
          <t>Duplikat</t>
        </is>
      </c>
      <c r="K10664" t="inlineStr">
        <is>
          <t>Frage_Hash</t>
        </is>
      </c>
      <c r="L10664" t="inlineStr">
        <is>
          <t>Duplikat_Gruppe</t>
        </is>
      </c>
      <c r="M10664" t="inlineStr">
        <is>
          <t>Cluster_Duplikate</t>
        </is>
      </c>
      <c r="N10664" t="inlineStr">
        <is>
          <t>Cluster_Final</t>
        </is>
      </c>
    </row>
    <row r="10665">
      <c r="A10665" t="n">
        <v>24</v>
      </c>
      <c r="B10665" s="2" t="n">
        <v>44122</v>
      </c>
      <c r="C10665" t="n">
        <v>2053</v>
      </c>
      <c r="D10665" t="inlineStr">
        <is>
          <t>Begrüssen Sie eine Verschärfung des kantonalen Sozialhilfegesetzes (z.B. mehr Kontrollen bei Verdacht auf Missbrauch, tieferer Ansatz des Existenzminimums, höherer Ermessenspielraum bei der Vergabe der Sozialhilfe)?</t>
        </is>
      </c>
      <c r="E10665" t="inlineStr">
        <is>
          <t>options4</t>
        </is>
      </c>
      <c r="F10665" t="n">
        <v>4866</v>
      </c>
      <c r="G10665" t="inlineStr">
        <is>
          <t>Sozialstaat, Familie &amp; Gesundheit</t>
        </is>
      </c>
      <c r="H10665" t="inlineStr">
        <is>
          <t>Q00558</t>
        </is>
      </c>
      <c r="I10665" t="inlineStr">
        <is>
          <t>de</t>
        </is>
      </c>
      <c r="J10665" t="b">
        <v>1</v>
      </c>
      <c r="K10665" t="inlineStr">
        <is>
          <t>95d9bf94e2f13cdfa14cb8637af9fcfe</t>
        </is>
      </c>
      <c r="L10665" t="inlineStr">
        <is>
          <t>95d9bf94e2f13cdfa14cb8637af9fcfe</t>
        </is>
      </c>
      <c r="M10665" t="n">
        <v>223</v>
      </c>
      <c r="N10665" t="n">
        <v>223</v>
      </c>
    </row>
    <row r="10666">
      <c r="A10666" t="n">
        <v>255</v>
      </c>
      <c r="B10666" t="n">
        <v>2020</v>
      </c>
      <c r="C10666" t="n">
        <v>4113</v>
      </c>
      <c r="D10666" t="inlineStr">
        <is>
          <t>Begrüssen Sie eine Verschärfung des kantonalen Sozialhilfegesetzes (z.B. mehr Kontrollen bei Verdacht auf Missbrauch, tieferer Ansatz des Existenzminimums, höherer Ermessenspielraum bei der Vergabe der Sozialhilfe)?</t>
        </is>
      </c>
      <c r="E10666" t="inlineStr">
        <is>
          <t>Standard-4</t>
        </is>
      </c>
      <c r="F10666" t="n">
        <v>12</v>
      </c>
      <c r="G10666" t="inlineStr">
        <is>
          <t>Sozialstaat &amp; Familie</t>
        </is>
      </c>
      <c r="H10666" t="inlineStr">
        <is>
          <t>Q06364</t>
        </is>
      </c>
      <c r="I10666" t="inlineStr">
        <is>
          <t>de</t>
        </is>
      </c>
      <c r="J10666" t="b">
        <v>1</v>
      </c>
      <c r="K10666" t="inlineStr">
        <is>
          <t>95d9bf94e2f13cdfa14cb8637af9fcfe</t>
        </is>
      </c>
      <c r="L10666" t="inlineStr">
        <is>
          <t>95d9bf94e2f13cdfa14cb8637af9fcfe</t>
        </is>
      </c>
      <c r="M10666" t="n">
        <v>223</v>
      </c>
      <c r="N10666" t="n">
        <v>223</v>
      </c>
    </row>
    <row r="10668">
      <c r="A10668" s="1">
        <f>== Cluster 222 – 2 Fragen – alle Fragen identisch ===</f>
        <v/>
      </c>
      <c r="B10668" s="1" t="n"/>
      <c r="C10668" s="1" t="n"/>
      <c r="D10668" s="1" t="n"/>
      <c r="E10668" s="1" t="n"/>
      <c r="F10668" s="1" t="n"/>
      <c r="G10668" s="1" t="n"/>
      <c r="H10668" s="1" t="n"/>
      <c r="I10668" s="1" t="n"/>
      <c r="J10668" s="1" t="n"/>
      <c r="K10668" s="1" t="n"/>
      <c r="L10668" s="1" t="n"/>
      <c r="M10668" s="1" t="n"/>
      <c r="N10668" s="1" t="n"/>
    </row>
    <row r="10669">
      <c r="A10669" t="inlineStr">
        <is>
          <t>ID_Wahl</t>
        </is>
      </c>
      <c r="B10669" t="inlineStr">
        <is>
          <t>Datum</t>
        </is>
      </c>
      <c r="C10669" t="inlineStr">
        <is>
          <t>Frage_ID</t>
        </is>
      </c>
      <c r="D10669" t="inlineStr">
        <is>
          <t>Frage_Text</t>
        </is>
      </c>
      <c r="E10669" t="inlineStr">
        <is>
          <t>Frage_Typ</t>
        </is>
      </c>
      <c r="F10669" t="inlineStr">
        <is>
          <t>Bereich_ID</t>
        </is>
      </c>
      <c r="G10669" t="inlineStr">
        <is>
          <t>Bereich</t>
        </is>
      </c>
      <c r="H10669" t="inlineStr">
        <is>
          <t>ID_gesamt</t>
        </is>
      </c>
      <c r="I10669" t="inlineStr">
        <is>
          <t>Sprache</t>
        </is>
      </c>
      <c r="J10669" t="inlineStr">
        <is>
          <t>Duplikat</t>
        </is>
      </c>
      <c r="K10669" t="inlineStr">
        <is>
          <t>Frage_Hash</t>
        </is>
      </c>
      <c r="L10669" t="inlineStr">
        <is>
          <t>Duplikat_Gruppe</t>
        </is>
      </c>
      <c r="M10669" t="inlineStr">
        <is>
          <t>Cluster_Duplikate</t>
        </is>
      </c>
      <c r="N10669" t="inlineStr">
        <is>
          <t>Cluster_Final</t>
        </is>
      </c>
    </row>
    <row r="10670">
      <c r="A10670" t="n">
        <v>24</v>
      </c>
      <c r="B10670" s="2" t="n">
        <v>44122</v>
      </c>
      <c r="C10670" t="n">
        <v>2051</v>
      </c>
      <c r="D10670" t="inlineStr">
        <is>
          <t>Soll der Kanton Aargau familienergänzende Betreuungsstrukturen finanziell stärker unterstützen?</t>
        </is>
      </c>
      <c r="E10670" t="inlineStr">
        <is>
          <t>options4</t>
        </is>
      </c>
      <c r="F10670" t="n">
        <v>4866</v>
      </c>
      <c r="G10670" t="inlineStr">
        <is>
          <t>Sozialstaat, Familie &amp; Gesundheit</t>
        </is>
      </c>
      <c r="H10670" t="inlineStr">
        <is>
          <t>Q00557</t>
        </is>
      </c>
      <c r="I10670" t="inlineStr">
        <is>
          <t>de</t>
        </is>
      </c>
      <c r="J10670" t="b">
        <v>1</v>
      </c>
      <c r="K10670" t="inlineStr">
        <is>
          <t>b08ee26da6fb838116daa681029d8a82</t>
        </is>
      </c>
      <c r="L10670" t="inlineStr">
        <is>
          <t>b08ee26da6fb838116daa681029d8a82</t>
        </is>
      </c>
      <c r="M10670" t="n">
        <v>222</v>
      </c>
      <c r="N10670" t="n">
        <v>222</v>
      </c>
    </row>
    <row r="10671">
      <c r="A10671" t="n">
        <v>255</v>
      </c>
      <c r="B10671" t="n">
        <v>2020</v>
      </c>
      <c r="C10671" t="n">
        <v>4112</v>
      </c>
      <c r="D10671" t="inlineStr">
        <is>
          <t>Soll der Kanton Aargau familienergänzende Betreuungsstrukturen finanziell stärker unterstützen?</t>
        </is>
      </c>
      <c r="E10671" t="inlineStr">
        <is>
          <t>Standard-4</t>
        </is>
      </c>
      <c r="F10671" t="n">
        <v>12</v>
      </c>
      <c r="G10671" t="inlineStr">
        <is>
          <t>Sozialstaat &amp; Familie</t>
        </is>
      </c>
      <c r="H10671" t="inlineStr">
        <is>
          <t>Q06360</t>
        </is>
      </c>
      <c r="I10671" t="inlineStr">
        <is>
          <t>de</t>
        </is>
      </c>
      <c r="J10671" t="b">
        <v>1</v>
      </c>
      <c r="K10671" t="inlineStr">
        <is>
          <t>b08ee26da6fb838116daa681029d8a82</t>
        </is>
      </c>
      <c r="L10671" t="inlineStr">
        <is>
          <t>b08ee26da6fb838116daa681029d8a82</t>
        </is>
      </c>
      <c r="M10671" t="n">
        <v>222</v>
      </c>
      <c r="N10671" t="n">
        <v>222</v>
      </c>
    </row>
    <row r="10673">
      <c r="A10673" s="1">
        <f>== Cluster 219 – 2 Fragen – alle Fragen identisch ===</f>
        <v/>
      </c>
      <c r="B10673" s="1" t="n"/>
      <c r="C10673" s="1" t="n"/>
      <c r="D10673" s="1" t="n"/>
      <c r="E10673" s="1" t="n"/>
      <c r="F10673" s="1" t="n"/>
      <c r="G10673" s="1" t="n"/>
      <c r="H10673" s="1" t="n"/>
      <c r="I10673" s="1" t="n"/>
      <c r="J10673" s="1" t="n"/>
      <c r="K10673" s="1" t="n"/>
      <c r="L10673" s="1" t="n"/>
      <c r="M10673" s="1" t="n"/>
      <c r="N10673" s="1" t="n"/>
    </row>
    <row r="10674">
      <c r="A10674" t="inlineStr">
        <is>
          <t>ID_Wahl</t>
        </is>
      </c>
      <c r="B10674" t="inlineStr">
        <is>
          <t>Datum</t>
        </is>
      </c>
      <c r="C10674" t="inlineStr">
        <is>
          <t>Frage_ID</t>
        </is>
      </c>
      <c r="D10674" t="inlineStr">
        <is>
          <t>Frage_Text</t>
        </is>
      </c>
      <c r="E10674" t="inlineStr">
        <is>
          <t>Frage_Typ</t>
        </is>
      </c>
      <c r="F10674" t="inlineStr">
        <is>
          <t>Bereich_ID</t>
        </is>
      </c>
      <c r="G10674" t="inlineStr">
        <is>
          <t>Bereich</t>
        </is>
      </c>
      <c r="H10674" t="inlineStr">
        <is>
          <t>ID_gesamt</t>
        </is>
      </c>
      <c r="I10674" t="inlineStr">
        <is>
          <t>Sprache</t>
        </is>
      </c>
      <c r="J10674" t="inlineStr">
        <is>
          <t>Duplikat</t>
        </is>
      </c>
      <c r="K10674" t="inlineStr">
        <is>
          <t>Frage_Hash</t>
        </is>
      </c>
      <c r="L10674" t="inlineStr">
        <is>
          <t>Duplikat_Gruppe</t>
        </is>
      </c>
      <c r="M10674" t="inlineStr">
        <is>
          <t>Cluster_Duplikate</t>
        </is>
      </c>
      <c r="N10674" t="inlineStr">
        <is>
          <t>Cluster_Final</t>
        </is>
      </c>
    </row>
    <row r="10675">
      <c r="A10675" t="n">
        <v>22</v>
      </c>
      <c r="B10675" s="2" t="n">
        <v>44101</v>
      </c>
      <c r="C10675" t="n">
        <v>1893</v>
      </c>
      <c r="D10675" t="inlineStr">
        <is>
          <t>Soll das Stimmrechtsalter im Kanton Schaffhausen auf 16 Jahre gesenkt werden?</t>
        </is>
      </c>
      <c r="E10675" t="inlineStr">
        <is>
          <t>options4</t>
        </is>
      </c>
      <c r="F10675" t="n">
        <v>5124</v>
      </c>
      <c r="G10675" t="inlineStr">
        <is>
          <t>Politisches System &amp; Digitalisierung</t>
        </is>
      </c>
      <c r="H10675" t="inlineStr">
        <is>
          <t>Q00542</t>
        </is>
      </c>
      <c r="I10675" t="inlineStr">
        <is>
          <t>de</t>
        </is>
      </c>
      <c r="J10675" t="b">
        <v>1</v>
      </c>
      <c r="K10675" t="inlineStr">
        <is>
          <t>30e202e287ed3cec2a6c4c26ae684196</t>
        </is>
      </c>
      <c r="L10675" t="inlineStr">
        <is>
          <t>30e202e287ed3cec2a6c4c26ae684196</t>
        </is>
      </c>
      <c r="M10675" t="n">
        <v>219</v>
      </c>
      <c r="N10675" t="n">
        <v>219</v>
      </c>
    </row>
    <row r="10676">
      <c r="A10676" t="n">
        <v>246</v>
      </c>
      <c r="B10676" t="n">
        <v>2020</v>
      </c>
      <c r="C10676" t="n">
        <v>4047</v>
      </c>
      <c r="D10676" t="inlineStr">
        <is>
          <t>Soll das Stimmrechtsalter im Kanton Schaffhausen auf 16 Jahre gesenkt werden?</t>
        </is>
      </c>
      <c r="E10676" t="inlineStr">
        <is>
          <t>Standard-4</t>
        </is>
      </c>
      <c r="F10676" t="n">
        <v>10</v>
      </c>
      <c r="G10676" t="inlineStr">
        <is>
          <t>Politisches System</t>
        </is>
      </c>
      <c r="H10676" t="inlineStr">
        <is>
          <t>Q07922</t>
        </is>
      </c>
      <c r="I10676" t="inlineStr">
        <is>
          <t>de</t>
        </is>
      </c>
      <c r="J10676" t="b">
        <v>1</v>
      </c>
      <c r="K10676" t="inlineStr">
        <is>
          <t>30e202e287ed3cec2a6c4c26ae684196</t>
        </is>
      </c>
      <c r="L10676" t="inlineStr">
        <is>
          <t>30e202e287ed3cec2a6c4c26ae684196</t>
        </is>
      </c>
      <c r="M10676" t="n">
        <v>219</v>
      </c>
      <c r="N10676" t="n">
        <v>219</v>
      </c>
    </row>
    <row r="10678">
      <c r="A10678" s="1">
        <f>== Cluster 218 – 2 Fragen – alle Fragen identisch ===</f>
        <v/>
      </c>
      <c r="B10678" s="1" t="n"/>
      <c r="C10678" s="1" t="n"/>
      <c r="D10678" s="1" t="n"/>
      <c r="E10678" s="1" t="n"/>
      <c r="F10678" s="1" t="n"/>
      <c r="G10678" s="1" t="n"/>
      <c r="H10678" s="1" t="n"/>
      <c r="I10678" s="1" t="n"/>
      <c r="J10678" s="1" t="n"/>
      <c r="K10678" s="1" t="n"/>
      <c r="L10678" s="1" t="n"/>
      <c r="M10678" s="1" t="n"/>
      <c r="N10678" s="1" t="n"/>
    </row>
    <row r="10679">
      <c r="A10679" t="inlineStr">
        <is>
          <t>ID_Wahl</t>
        </is>
      </c>
      <c r="B10679" t="inlineStr">
        <is>
          <t>Datum</t>
        </is>
      </c>
      <c r="C10679" t="inlineStr">
        <is>
          <t>Frage_ID</t>
        </is>
      </c>
      <c r="D10679" t="inlineStr">
        <is>
          <t>Frage_Text</t>
        </is>
      </c>
      <c r="E10679" t="inlineStr">
        <is>
          <t>Frage_Typ</t>
        </is>
      </c>
      <c r="F10679" t="inlineStr">
        <is>
          <t>Bereich_ID</t>
        </is>
      </c>
      <c r="G10679" t="inlineStr">
        <is>
          <t>Bereich</t>
        </is>
      </c>
      <c r="H10679" t="inlineStr">
        <is>
          <t>ID_gesamt</t>
        </is>
      </c>
      <c r="I10679" t="inlineStr">
        <is>
          <t>Sprache</t>
        </is>
      </c>
      <c r="J10679" t="inlineStr">
        <is>
          <t>Duplikat</t>
        </is>
      </c>
      <c r="K10679" t="inlineStr">
        <is>
          <t>Frage_Hash</t>
        </is>
      </c>
      <c r="L10679" t="inlineStr">
        <is>
          <t>Duplikat_Gruppe</t>
        </is>
      </c>
      <c r="M10679" t="inlineStr">
        <is>
          <t>Cluster_Duplikate</t>
        </is>
      </c>
      <c r="N10679" t="inlineStr">
        <is>
          <t>Cluster_Final</t>
        </is>
      </c>
    </row>
    <row r="10680">
      <c r="A10680" t="n">
        <v>22</v>
      </c>
      <c r="B10680" s="2" t="n">
        <v>44101</v>
      </c>
      <c r="C10680" t="n">
        <v>1891</v>
      </c>
      <c r="D10680" t="inlineStr">
        <is>
          <t>Befürworten Sie eine möglichst strikte Umsetzung der vom Volk gutgeheissenen Transparenzinitiative, sodass alle Schaffhauser Parteien auf kantonaler und kommunaler Ebene ihre Finanzierung vollständig offenlegen müssen?</t>
        </is>
      </c>
      <c r="E10680" t="inlineStr">
        <is>
          <t>options4</t>
        </is>
      </c>
      <c r="F10680" t="n">
        <v>5124</v>
      </c>
      <c r="G10680" t="inlineStr">
        <is>
          <t>Politisches System &amp; Digitalisierung</t>
        </is>
      </c>
      <c r="H10680" t="inlineStr">
        <is>
          <t>Q00540</t>
        </is>
      </c>
      <c r="I10680" t="inlineStr">
        <is>
          <t>de</t>
        </is>
      </c>
      <c r="J10680" t="b">
        <v>1</v>
      </c>
      <c r="K10680" t="inlineStr">
        <is>
          <t>7a0db1f3c5aa3d2544d8a97ac6b0a5b4</t>
        </is>
      </c>
      <c r="L10680" t="inlineStr">
        <is>
          <t>7a0db1f3c5aa3d2544d8a97ac6b0a5b4</t>
        </is>
      </c>
      <c r="M10680" t="n">
        <v>218</v>
      </c>
      <c r="N10680" t="n">
        <v>218</v>
      </c>
    </row>
    <row r="10681">
      <c r="A10681" t="n">
        <v>246</v>
      </c>
      <c r="B10681" t="n">
        <v>2020</v>
      </c>
      <c r="C10681" t="n">
        <v>4045</v>
      </c>
      <c r="D10681" t="inlineStr">
        <is>
          <t>Befürworten Sie eine möglichst strikte Umsetzung der vom Volk gutgeheissenen Transparenzinitiative, sodass alle Schaffhauser Parteien auf kantonaler und kommunaler Ebene ihre Finanzierung vollständig offenlegen müssen?</t>
        </is>
      </c>
      <c r="E10681" t="inlineStr">
        <is>
          <t>Standard-4</t>
        </is>
      </c>
      <c r="F10681" t="n">
        <v>10</v>
      </c>
      <c r="G10681" t="inlineStr">
        <is>
          <t>Politisches System</t>
        </is>
      </c>
      <c r="H10681" t="inlineStr">
        <is>
          <t>Q07921</t>
        </is>
      </c>
      <c r="I10681" t="inlineStr">
        <is>
          <t>de</t>
        </is>
      </c>
      <c r="J10681" t="b">
        <v>1</v>
      </c>
      <c r="K10681" t="inlineStr">
        <is>
          <t>7a0db1f3c5aa3d2544d8a97ac6b0a5b4</t>
        </is>
      </c>
      <c r="L10681" t="inlineStr">
        <is>
          <t>7a0db1f3c5aa3d2544d8a97ac6b0a5b4</t>
        </is>
      </c>
      <c r="M10681" t="n">
        <v>218</v>
      </c>
      <c r="N10681" t="n">
        <v>218</v>
      </c>
    </row>
    <row r="10683">
      <c r="A10683" s="1">
        <f>== Cluster 217 – 2 Fragen – alle Fragen identisch ===</f>
        <v/>
      </c>
      <c r="B10683" s="1" t="n"/>
      <c r="C10683" s="1" t="n"/>
      <c r="D10683" s="1" t="n"/>
      <c r="E10683" s="1" t="n"/>
      <c r="F10683" s="1" t="n"/>
      <c r="G10683" s="1" t="n"/>
      <c r="H10683" s="1" t="n"/>
      <c r="I10683" s="1" t="n"/>
      <c r="J10683" s="1" t="n"/>
      <c r="K10683" s="1" t="n"/>
      <c r="L10683" s="1" t="n"/>
      <c r="M10683" s="1" t="n"/>
      <c r="N10683" s="1" t="n"/>
    </row>
    <row r="10684">
      <c r="A10684" t="inlineStr">
        <is>
          <t>ID_Wahl</t>
        </is>
      </c>
      <c r="B10684" t="inlineStr">
        <is>
          <t>Datum</t>
        </is>
      </c>
      <c r="C10684" t="inlineStr">
        <is>
          <t>Frage_ID</t>
        </is>
      </c>
      <c r="D10684" t="inlineStr">
        <is>
          <t>Frage_Text</t>
        </is>
      </c>
      <c r="E10684" t="inlineStr">
        <is>
          <t>Frage_Typ</t>
        </is>
      </c>
      <c r="F10684" t="inlineStr">
        <is>
          <t>Bereich_ID</t>
        </is>
      </c>
      <c r="G10684" t="inlineStr">
        <is>
          <t>Bereich</t>
        </is>
      </c>
      <c r="H10684" t="inlineStr">
        <is>
          <t>ID_gesamt</t>
        </is>
      </c>
      <c r="I10684" t="inlineStr">
        <is>
          <t>Sprache</t>
        </is>
      </c>
      <c r="J10684" t="inlineStr">
        <is>
          <t>Duplikat</t>
        </is>
      </c>
      <c r="K10684" t="inlineStr">
        <is>
          <t>Frage_Hash</t>
        </is>
      </c>
      <c r="L10684" t="inlineStr">
        <is>
          <t>Duplikat_Gruppe</t>
        </is>
      </c>
      <c r="M10684" t="inlineStr">
        <is>
          <t>Cluster_Duplikate</t>
        </is>
      </c>
      <c r="N10684" t="inlineStr">
        <is>
          <t>Cluster_Final</t>
        </is>
      </c>
    </row>
    <row r="10685">
      <c r="A10685" t="n">
        <v>22</v>
      </c>
      <c r="B10685" s="2" t="n">
        <v>44101</v>
      </c>
      <c r="C10685" t="n">
        <v>1890</v>
      </c>
      <c r="D10685" t="inlineStr">
        <is>
          <t>Befürworten Sie eine Lockerung der aktuell gültigen Schutzbestimmungen für Grossraubtiere (Luchs, Wolf, Bär) (Abstimmung vom 27. September)?</t>
        </is>
      </c>
      <c r="E10685" t="inlineStr">
        <is>
          <t>options4</t>
        </is>
      </c>
      <c r="F10685" t="n">
        <v>5075</v>
      </c>
      <c r="G10685" t="inlineStr">
        <is>
          <t>Umwelt, Verkehr &amp; Energie</t>
        </is>
      </c>
      <c r="H10685" t="inlineStr">
        <is>
          <t>Q00539</t>
        </is>
      </c>
      <c r="I10685" t="inlineStr">
        <is>
          <t>de</t>
        </is>
      </c>
      <c r="J10685" t="b">
        <v>1</v>
      </c>
      <c r="K10685" t="inlineStr">
        <is>
          <t>56926189b5a6ae71898bbc7e6e5a2e5f</t>
        </is>
      </c>
      <c r="L10685" t="inlineStr">
        <is>
          <t>56926189b5a6ae71898bbc7e6e5a2e5f</t>
        </is>
      </c>
      <c r="M10685" t="n">
        <v>217</v>
      </c>
      <c r="N10685" t="n">
        <v>217</v>
      </c>
    </row>
    <row r="10686">
      <c r="A10686" t="n">
        <v>246</v>
      </c>
      <c r="B10686" t="n">
        <v>2020</v>
      </c>
      <c r="C10686" t="n">
        <v>4044</v>
      </c>
      <c r="D10686" t="inlineStr">
        <is>
          <t>Befürworten Sie eine Lockerung der aktuell gültigen Schutzbestimmungen für Grossraubtiere (Luchs, Wolf, Bär) (Abstimmung vom 27. September)?</t>
        </is>
      </c>
      <c r="E10686" t="inlineStr">
        <is>
          <t>Standard-4</t>
        </is>
      </c>
      <c r="F10686" t="n">
        <v>13</v>
      </c>
      <c r="G10686" t="inlineStr">
        <is>
          <t>Umweltschutz &amp; Landwirtschaft</t>
        </is>
      </c>
      <c r="H10686" t="inlineStr">
        <is>
          <t>Q07933</t>
        </is>
      </c>
      <c r="I10686" t="inlineStr">
        <is>
          <t>de</t>
        </is>
      </c>
      <c r="J10686" t="b">
        <v>1</v>
      </c>
      <c r="K10686" t="inlineStr">
        <is>
          <t>56926189b5a6ae71898bbc7e6e5a2e5f</t>
        </is>
      </c>
      <c r="L10686" t="inlineStr">
        <is>
          <t>56926189b5a6ae71898bbc7e6e5a2e5f</t>
        </is>
      </c>
      <c r="M10686" t="n">
        <v>217</v>
      </c>
      <c r="N10686" t="n">
        <v>217</v>
      </c>
    </row>
    <row r="10688">
      <c r="A10688" s="1">
        <f>== Cluster 1172 – 2 Fragen – alle Fragen identisch ===</f>
        <v/>
      </c>
      <c r="B10688" s="1" t="n"/>
      <c r="C10688" s="1" t="n"/>
      <c r="D10688" s="1" t="n"/>
      <c r="E10688" s="1" t="n"/>
      <c r="F10688" s="1" t="n"/>
      <c r="G10688" s="1" t="n"/>
      <c r="H10688" s="1" t="n"/>
      <c r="I10688" s="1" t="n"/>
      <c r="J10688" s="1" t="n"/>
      <c r="K10688" s="1" t="n"/>
      <c r="L10688" s="1" t="n"/>
      <c r="M10688" s="1" t="n"/>
      <c r="N10688" s="1" t="n"/>
    </row>
    <row r="10689">
      <c r="A10689" t="inlineStr">
        <is>
          <t>ID_Wahl</t>
        </is>
      </c>
      <c r="B10689" t="inlineStr">
        <is>
          <t>Datum</t>
        </is>
      </c>
      <c r="C10689" t="inlineStr">
        <is>
          <t>Frage_ID</t>
        </is>
      </c>
      <c r="D10689" t="inlineStr">
        <is>
          <t>Frage_Text</t>
        </is>
      </c>
      <c r="E10689" t="inlineStr">
        <is>
          <t>Frage_Typ</t>
        </is>
      </c>
      <c r="F10689" t="inlineStr">
        <is>
          <t>Bereich_ID</t>
        </is>
      </c>
      <c r="G10689" t="inlineStr">
        <is>
          <t>Bereich</t>
        </is>
      </c>
      <c r="H10689" t="inlineStr">
        <is>
          <t>ID_gesamt</t>
        </is>
      </c>
      <c r="I10689" t="inlineStr">
        <is>
          <t>Sprache</t>
        </is>
      </c>
      <c r="J10689" t="inlineStr">
        <is>
          <t>Duplikat</t>
        </is>
      </c>
      <c r="K10689" t="inlineStr">
        <is>
          <t>Frage_Hash</t>
        </is>
      </c>
      <c r="L10689" t="inlineStr">
        <is>
          <t>Duplikat_Gruppe</t>
        </is>
      </c>
      <c r="M10689" t="inlineStr">
        <is>
          <t>Cluster_Duplikate</t>
        </is>
      </c>
      <c r="N10689" t="inlineStr">
        <is>
          <t>Cluster_Final</t>
        </is>
      </c>
    </row>
    <row r="10690">
      <c r="A10690" t="n">
        <v>195</v>
      </c>
      <c r="B10690" t="n">
        <v>2018</v>
      </c>
      <c r="C10690" t="n">
        <v>3088</v>
      </c>
      <c r="D10690" t="inlineStr">
        <is>
          <t>Sollen Personen bei Verdacht auf missbräuchlichen Bezug von Leistungen des Sozialstaates - auch ohne richterlichen Beschluss - überwacht werden dürfen (gemäss neuem Gesetz zur Überwachung von Sozialversicherten)?</t>
        </is>
      </c>
      <c r="E10690" t="inlineStr">
        <is>
          <t>Standard-4</t>
        </is>
      </c>
      <c r="F10690" t="n">
        <v>12</v>
      </c>
      <c r="G10690" t="inlineStr">
        <is>
          <t>Sozialstaat &amp; Familie</t>
        </is>
      </c>
      <c r="H10690" t="inlineStr">
        <is>
          <t>Q05723</t>
        </is>
      </c>
      <c r="I10690" t="inlineStr">
        <is>
          <t>de</t>
        </is>
      </c>
      <c r="J10690" t="b">
        <v>1</v>
      </c>
      <c r="K10690" t="inlineStr">
        <is>
          <t>e941c5be90b430f2caf32e7443392784</t>
        </is>
      </c>
      <c r="L10690" t="inlineStr">
        <is>
          <t>e941c5be90b430f2caf32e7443392784</t>
        </is>
      </c>
      <c r="M10690" t="n">
        <v>1172</v>
      </c>
      <c r="N10690" t="n">
        <v>1172</v>
      </c>
    </row>
    <row r="10691">
      <c r="A10691" t="n">
        <v>195</v>
      </c>
      <c r="B10691" t="n">
        <v>2018</v>
      </c>
      <c r="C10691" t="n">
        <v>3088</v>
      </c>
      <c r="D10691" t="inlineStr">
        <is>
          <t>Sollen Personen bei Verdacht auf missbräuchlichen Bezug von Leistungen des Sozialstaates - auch ohne richterlichen Beschluss - überwacht werden dürfen (gemäss neuem Gesetz zur Überwachung von Sozialversicherten)?</t>
        </is>
      </c>
      <c r="E10691" t="inlineStr">
        <is>
          <t>Standard-4</t>
        </is>
      </c>
      <c r="F10691" t="n">
        <v>12</v>
      </c>
      <c r="G10691" t="inlineStr">
        <is>
          <t>Sozialstaat &amp; Familie</t>
        </is>
      </c>
      <c r="H10691" t="inlineStr">
        <is>
          <t>Q08866</t>
        </is>
      </c>
      <c r="I10691" t="inlineStr">
        <is>
          <t>de</t>
        </is>
      </c>
      <c r="J10691" t="b">
        <v>1</v>
      </c>
      <c r="K10691" t="inlineStr">
        <is>
          <t>e941c5be90b430f2caf32e7443392784</t>
        </is>
      </c>
      <c r="L10691" t="inlineStr">
        <is>
          <t>e941c5be90b430f2caf32e7443392784</t>
        </is>
      </c>
      <c r="M10691" t="n">
        <v>1172</v>
      </c>
      <c r="N10691" t="n">
        <v>1172</v>
      </c>
    </row>
    <row r="10693">
      <c r="A10693" s="1">
        <f>== Cluster 1171 – 2 Fragen – alle Fragen identisch ===</f>
        <v/>
      </c>
      <c r="B10693" s="1" t="n"/>
      <c r="C10693" s="1" t="n"/>
      <c r="D10693" s="1" t="n"/>
      <c r="E10693" s="1" t="n"/>
      <c r="F10693" s="1" t="n"/>
      <c r="G10693" s="1" t="n"/>
      <c r="H10693" s="1" t="n"/>
      <c r="I10693" s="1" t="n"/>
      <c r="J10693" s="1" t="n"/>
      <c r="K10693" s="1" t="n"/>
      <c r="L10693" s="1" t="n"/>
      <c r="M10693" s="1" t="n"/>
      <c r="N10693" s="1" t="n"/>
    </row>
    <row r="10694">
      <c r="A10694" t="inlineStr">
        <is>
          <t>ID_Wahl</t>
        </is>
      </c>
      <c r="B10694" t="inlineStr">
        <is>
          <t>Datum</t>
        </is>
      </c>
      <c r="C10694" t="inlineStr">
        <is>
          <t>Frage_ID</t>
        </is>
      </c>
      <c r="D10694" t="inlineStr">
        <is>
          <t>Frage_Text</t>
        </is>
      </c>
      <c r="E10694" t="inlineStr">
        <is>
          <t>Frage_Typ</t>
        </is>
      </c>
      <c r="F10694" t="inlineStr">
        <is>
          <t>Bereich_ID</t>
        </is>
      </c>
      <c r="G10694" t="inlineStr">
        <is>
          <t>Bereich</t>
        </is>
      </c>
      <c r="H10694" t="inlineStr">
        <is>
          <t>ID_gesamt</t>
        </is>
      </c>
      <c r="I10694" t="inlineStr">
        <is>
          <t>Sprache</t>
        </is>
      </c>
      <c r="J10694" t="inlineStr">
        <is>
          <t>Duplikat</t>
        </is>
      </c>
      <c r="K10694" t="inlineStr">
        <is>
          <t>Frage_Hash</t>
        </is>
      </c>
      <c r="L10694" t="inlineStr">
        <is>
          <t>Duplikat_Gruppe</t>
        </is>
      </c>
      <c r="M10694" t="inlineStr">
        <is>
          <t>Cluster_Duplikate</t>
        </is>
      </c>
      <c r="N10694" t="inlineStr">
        <is>
          <t>Cluster_Final</t>
        </is>
      </c>
    </row>
    <row r="10695">
      <c r="A10695" t="n">
        <v>195</v>
      </c>
      <c r="B10695" t="n">
        <v>2018</v>
      </c>
      <c r="C10695" t="n">
        <v>3092</v>
      </c>
      <c r="D10695" t="inlineStr">
        <is>
          <t>Würden Sie eine Verschärfung des Sozialhilfegesetzes im Kanton Zug (z.B. Begrenzung der Zulagen, tieferer Ansatz des Existenzminimums, strengere Sanktionen) befürworten?</t>
        </is>
      </c>
      <c r="E10695" t="inlineStr">
        <is>
          <t>Standard-4</t>
        </is>
      </c>
      <c r="F10695" t="n">
        <v>12</v>
      </c>
      <c r="G10695" t="inlineStr">
        <is>
          <t>Sozialstaat &amp; Familie</t>
        </is>
      </c>
      <c r="H10695" t="inlineStr">
        <is>
          <t>Q05722</t>
        </is>
      </c>
      <c r="I10695" t="inlineStr">
        <is>
          <t>de</t>
        </is>
      </c>
      <c r="J10695" t="b">
        <v>1</v>
      </c>
      <c r="K10695" t="inlineStr">
        <is>
          <t>af942e80b36ec244905e5fd4b97db63b</t>
        </is>
      </c>
      <c r="L10695" t="inlineStr">
        <is>
          <t>af942e80b36ec244905e5fd4b97db63b</t>
        </is>
      </c>
      <c r="M10695" t="n">
        <v>1171</v>
      </c>
      <c r="N10695" t="n">
        <v>1171</v>
      </c>
    </row>
    <row r="10696">
      <c r="A10696" t="n">
        <v>195</v>
      </c>
      <c r="B10696" t="n">
        <v>2018</v>
      </c>
      <c r="C10696" t="n">
        <v>3092</v>
      </c>
      <c r="D10696" t="inlineStr">
        <is>
          <t>Würden Sie eine Verschärfung des Sozialhilfegesetzes im Kanton Zug (z.B. Begrenzung der Zulagen, tieferer Ansatz des Existenzminimums, strengere Sanktionen) befürworten?</t>
        </is>
      </c>
      <c r="E10696" t="inlineStr">
        <is>
          <t>Standard-4</t>
        </is>
      </c>
      <c r="F10696" t="n">
        <v>12</v>
      </c>
      <c r="G10696" t="inlineStr">
        <is>
          <t>Sozialstaat &amp; Familie</t>
        </is>
      </c>
      <c r="H10696" t="inlineStr">
        <is>
          <t>Q08865</t>
        </is>
      </c>
      <c r="I10696" t="inlineStr">
        <is>
          <t>de</t>
        </is>
      </c>
      <c r="J10696" t="b">
        <v>1</v>
      </c>
      <c r="K10696" t="inlineStr">
        <is>
          <t>af942e80b36ec244905e5fd4b97db63b</t>
        </is>
      </c>
      <c r="L10696" t="inlineStr">
        <is>
          <t>af942e80b36ec244905e5fd4b97db63b</t>
        </is>
      </c>
      <c r="M10696" t="n">
        <v>1171</v>
      </c>
      <c r="N10696" t="n">
        <v>1171</v>
      </c>
    </row>
    <row r="10698">
      <c r="A10698" s="1">
        <f>== Cluster 1170 – 2 Fragen – alle Fragen identisch ===</f>
        <v/>
      </c>
      <c r="B10698" s="1" t="n"/>
      <c r="C10698" s="1" t="n"/>
      <c r="D10698" s="1" t="n"/>
      <c r="E10698" s="1" t="n"/>
      <c r="F10698" s="1" t="n"/>
      <c r="G10698" s="1" t="n"/>
      <c r="H10698" s="1" t="n"/>
      <c r="I10698" s="1" t="n"/>
      <c r="J10698" s="1" t="n"/>
      <c r="K10698" s="1" t="n"/>
      <c r="L10698" s="1" t="n"/>
      <c r="M10698" s="1" t="n"/>
      <c r="N10698" s="1" t="n"/>
    </row>
    <row r="10699">
      <c r="A10699" t="inlineStr">
        <is>
          <t>ID_Wahl</t>
        </is>
      </c>
      <c r="B10699" t="inlineStr">
        <is>
          <t>Datum</t>
        </is>
      </c>
      <c r="C10699" t="inlineStr">
        <is>
          <t>Frage_ID</t>
        </is>
      </c>
      <c r="D10699" t="inlineStr">
        <is>
          <t>Frage_Text</t>
        </is>
      </c>
      <c r="E10699" t="inlineStr">
        <is>
          <t>Frage_Typ</t>
        </is>
      </c>
      <c r="F10699" t="inlineStr">
        <is>
          <t>Bereich_ID</t>
        </is>
      </c>
      <c r="G10699" t="inlineStr">
        <is>
          <t>Bereich</t>
        </is>
      </c>
      <c r="H10699" t="inlineStr">
        <is>
          <t>ID_gesamt</t>
        </is>
      </c>
      <c r="I10699" t="inlineStr">
        <is>
          <t>Sprache</t>
        </is>
      </c>
      <c r="J10699" t="inlineStr">
        <is>
          <t>Duplikat</t>
        </is>
      </c>
      <c r="K10699" t="inlineStr">
        <is>
          <t>Frage_Hash</t>
        </is>
      </c>
      <c r="L10699" t="inlineStr">
        <is>
          <t>Duplikat_Gruppe</t>
        </is>
      </c>
      <c r="M10699" t="inlineStr">
        <is>
          <t>Cluster_Duplikate</t>
        </is>
      </c>
      <c r="N10699" t="inlineStr">
        <is>
          <t>Cluster_Final</t>
        </is>
      </c>
    </row>
    <row r="10700">
      <c r="A10700" t="n">
        <v>195</v>
      </c>
      <c r="B10700" t="n">
        <v>2018</v>
      </c>
      <c r="C10700" t="n">
        <v>3041</v>
      </c>
      <c r="D10700" t="inlineStr">
        <is>
          <t>Würden Sie die Einführung von Ergänzungsleistungen für Familien mit tiefen Einkommen im Kanton Zug befürworten?</t>
        </is>
      </c>
      <c r="E10700" t="inlineStr">
        <is>
          <t>Standard-4</t>
        </is>
      </c>
      <c r="F10700" t="n">
        <v>12</v>
      </c>
      <c r="G10700" t="inlineStr">
        <is>
          <t>Sozialstaat &amp; Familie</t>
        </is>
      </c>
      <c r="H10700" t="inlineStr">
        <is>
          <t>Q05721</t>
        </is>
      </c>
      <c r="I10700" t="inlineStr">
        <is>
          <t>de</t>
        </is>
      </c>
      <c r="J10700" t="b">
        <v>1</v>
      </c>
      <c r="K10700" t="inlineStr">
        <is>
          <t>2164a532ccb06f6918ce30af1ed8b48f</t>
        </is>
      </c>
      <c r="L10700" t="inlineStr">
        <is>
          <t>2164a532ccb06f6918ce30af1ed8b48f</t>
        </is>
      </c>
      <c r="M10700" t="n">
        <v>1170</v>
      </c>
      <c r="N10700" t="n">
        <v>1170</v>
      </c>
    </row>
    <row r="10701">
      <c r="A10701" t="n">
        <v>195</v>
      </c>
      <c r="B10701" t="n">
        <v>2018</v>
      </c>
      <c r="C10701" t="n">
        <v>3041</v>
      </c>
      <c r="D10701" t="inlineStr">
        <is>
          <t>Würden Sie die Einführung von Ergänzungsleistungen für Familien mit tiefen Einkommen im Kanton Zug befürworten?</t>
        </is>
      </c>
      <c r="E10701" t="inlineStr">
        <is>
          <t>Standard-4</t>
        </is>
      </c>
      <c r="F10701" t="n">
        <v>12</v>
      </c>
      <c r="G10701" t="inlineStr">
        <is>
          <t>Sozialstaat &amp; Familie</t>
        </is>
      </c>
      <c r="H10701" t="inlineStr">
        <is>
          <t>Q08864</t>
        </is>
      </c>
      <c r="I10701" t="inlineStr">
        <is>
          <t>de</t>
        </is>
      </c>
      <c r="J10701" t="b">
        <v>1</v>
      </c>
      <c r="K10701" t="inlineStr">
        <is>
          <t>2164a532ccb06f6918ce30af1ed8b48f</t>
        </is>
      </c>
      <c r="L10701" t="inlineStr">
        <is>
          <t>2164a532ccb06f6918ce30af1ed8b48f</t>
        </is>
      </c>
      <c r="M10701" t="n">
        <v>1170</v>
      </c>
      <c r="N10701" t="n">
        <v>1170</v>
      </c>
    </row>
    <row r="10703">
      <c r="A10703" s="1">
        <f>== Cluster 1169 – 2 Fragen – alle Fragen identisch ===</f>
        <v/>
      </c>
      <c r="B10703" s="1" t="n"/>
      <c r="C10703" s="1" t="n"/>
      <c r="D10703" s="1" t="n"/>
      <c r="E10703" s="1" t="n"/>
      <c r="F10703" s="1" t="n"/>
      <c r="G10703" s="1" t="n"/>
      <c r="H10703" s="1" t="n"/>
      <c r="I10703" s="1" t="n"/>
      <c r="J10703" s="1" t="n"/>
      <c r="K10703" s="1" t="n"/>
      <c r="L10703" s="1" t="n"/>
      <c r="M10703" s="1" t="n"/>
      <c r="N10703" s="1" t="n"/>
    </row>
    <row r="10704">
      <c r="A10704" t="inlineStr">
        <is>
          <t>ID_Wahl</t>
        </is>
      </c>
      <c r="B10704" t="inlineStr">
        <is>
          <t>Datum</t>
        </is>
      </c>
      <c r="C10704" t="inlineStr">
        <is>
          <t>Frage_ID</t>
        </is>
      </c>
      <c r="D10704" t="inlineStr">
        <is>
          <t>Frage_Text</t>
        </is>
      </c>
      <c r="E10704" t="inlineStr">
        <is>
          <t>Frage_Typ</t>
        </is>
      </c>
      <c r="F10704" t="inlineStr">
        <is>
          <t>Bereich_ID</t>
        </is>
      </c>
      <c r="G10704" t="inlineStr">
        <is>
          <t>Bereich</t>
        </is>
      </c>
      <c r="H10704" t="inlineStr">
        <is>
          <t>ID_gesamt</t>
        </is>
      </c>
      <c r="I10704" t="inlineStr">
        <is>
          <t>Sprache</t>
        </is>
      </c>
      <c r="J10704" t="inlineStr">
        <is>
          <t>Duplikat</t>
        </is>
      </c>
      <c r="K10704" t="inlineStr">
        <is>
          <t>Frage_Hash</t>
        </is>
      </c>
      <c r="L10704" t="inlineStr">
        <is>
          <t>Duplikat_Gruppe</t>
        </is>
      </c>
      <c r="M10704" t="inlineStr">
        <is>
          <t>Cluster_Duplikate</t>
        </is>
      </c>
      <c r="N10704" t="inlineStr">
        <is>
          <t>Cluster_Final</t>
        </is>
      </c>
    </row>
    <row r="10705">
      <c r="A10705" t="n">
        <v>195</v>
      </c>
      <c r="B10705" t="n">
        <v>2018</v>
      </c>
      <c r="C10705" t="n">
        <v>3074</v>
      </c>
      <c r="D10705" t="inlineStr">
        <is>
          <t>Soll sich der Kanton Zug stärker für den Erhalt des Service-Public-Angebots (z.B. Poststellen, ÖV-Verbindungen) in den ländlichen Gemeinden einsetzen?</t>
        </is>
      </c>
      <c r="E10705" t="inlineStr">
        <is>
          <t>Standard-4</t>
        </is>
      </c>
      <c r="F10705" t="n">
        <v>12</v>
      </c>
      <c r="G10705" t="inlineStr">
        <is>
          <t>Sozialstaat &amp; Familie</t>
        </is>
      </c>
      <c r="H10705" t="inlineStr">
        <is>
          <t>Q05720</t>
        </is>
      </c>
      <c r="I10705" t="inlineStr">
        <is>
          <t>de</t>
        </is>
      </c>
      <c r="J10705" t="b">
        <v>1</v>
      </c>
      <c r="K10705" t="inlineStr">
        <is>
          <t>15171db9c49be7f610f1090ce2835600</t>
        </is>
      </c>
      <c r="L10705" t="inlineStr">
        <is>
          <t>15171db9c49be7f610f1090ce2835600</t>
        </is>
      </c>
      <c r="M10705" t="n">
        <v>1169</v>
      </c>
      <c r="N10705" t="n">
        <v>1169</v>
      </c>
    </row>
    <row r="10706">
      <c r="A10706" t="n">
        <v>195</v>
      </c>
      <c r="B10706" t="n">
        <v>2018</v>
      </c>
      <c r="C10706" t="n">
        <v>3074</v>
      </c>
      <c r="D10706" t="inlineStr">
        <is>
          <t>Soll sich der Kanton Zug stärker für den Erhalt des Service-Public-Angebots (z.B. Poststellen, ÖV-Verbindungen) in den ländlichen Gemeinden einsetzen?</t>
        </is>
      </c>
      <c r="E10706" t="inlineStr">
        <is>
          <t>Standard-4</t>
        </is>
      </c>
      <c r="F10706" t="n">
        <v>12</v>
      </c>
      <c r="G10706" t="inlineStr">
        <is>
          <t>Sozialstaat &amp; Familie</t>
        </is>
      </c>
      <c r="H10706" t="inlineStr">
        <is>
          <t>Q08863</t>
        </is>
      </c>
      <c r="I10706" t="inlineStr">
        <is>
          <t>de</t>
        </is>
      </c>
      <c r="J10706" t="b">
        <v>1</v>
      </c>
      <c r="K10706" t="inlineStr">
        <is>
          <t>15171db9c49be7f610f1090ce2835600</t>
        </is>
      </c>
      <c r="L10706" t="inlineStr">
        <is>
          <t>15171db9c49be7f610f1090ce2835600</t>
        </is>
      </c>
      <c r="M10706" t="n">
        <v>1169</v>
      </c>
      <c r="N10706" t="n">
        <v>1169</v>
      </c>
    </row>
    <row r="10708">
      <c r="A10708" s="1">
        <f>== Cluster 1168 – 2 Fragen – alle Fragen identisch ===</f>
        <v/>
      </c>
      <c r="B10708" s="1" t="n"/>
      <c r="C10708" s="1" t="n"/>
      <c r="D10708" s="1" t="n"/>
      <c r="E10708" s="1" t="n"/>
      <c r="F10708" s="1" t="n"/>
      <c r="G10708" s="1" t="n"/>
      <c r="H10708" s="1" t="n"/>
      <c r="I10708" s="1" t="n"/>
      <c r="J10708" s="1" t="n"/>
      <c r="K10708" s="1" t="n"/>
      <c r="L10708" s="1" t="n"/>
      <c r="M10708" s="1" t="n"/>
      <c r="N10708" s="1" t="n"/>
    </row>
    <row r="10709">
      <c r="A10709" t="inlineStr">
        <is>
          <t>ID_Wahl</t>
        </is>
      </c>
      <c r="B10709" t="inlineStr">
        <is>
          <t>Datum</t>
        </is>
      </c>
      <c r="C10709" t="inlineStr">
        <is>
          <t>Frage_ID</t>
        </is>
      </c>
      <c r="D10709" t="inlineStr">
        <is>
          <t>Frage_Text</t>
        </is>
      </c>
      <c r="E10709" t="inlineStr">
        <is>
          <t>Frage_Typ</t>
        </is>
      </c>
      <c r="F10709" t="inlineStr">
        <is>
          <t>Bereich_ID</t>
        </is>
      </c>
      <c r="G10709" t="inlineStr">
        <is>
          <t>Bereich</t>
        </is>
      </c>
      <c r="H10709" t="inlineStr">
        <is>
          <t>ID_gesamt</t>
        </is>
      </c>
      <c r="I10709" t="inlineStr">
        <is>
          <t>Sprache</t>
        </is>
      </c>
      <c r="J10709" t="inlineStr">
        <is>
          <t>Duplikat</t>
        </is>
      </c>
      <c r="K10709" t="inlineStr">
        <is>
          <t>Frage_Hash</t>
        </is>
      </c>
      <c r="L10709" t="inlineStr">
        <is>
          <t>Duplikat_Gruppe</t>
        </is>
      </c>
      <c r="M10709" t="inlineStr">
        <is>
          <t>Cluster_Duplikate</t>
        </is>
      </c>
      <c r="N10709" t="inlineStr">
        <is>
          <t>Cluster_Final</t>
        </is>
      </c>
    </row>
    <row r="10710">
      <c r="A10710" t="n">
        <v>195</v>
      </c>
      <c r="B10710" t="n">
        <v>2018</v>
      </c>
      <c r="C10710" t="n">
        <v>3038</v>
      </c>
      <c r="D10710" t="inlineStr">
        <is>
          <t>Befürworten Sie eine Erhöhung des Rentenalters für Frauen auf 65 Jahre?</t>
        </is>
      </c>
      <c r="E10710" t="inlineStr">
        <is>
          <t>Standard-4</t>
        </is>
      </c>
      <c r="F10710" t="n">
        <v>12</v>
      </c>
      <c r="G10710" t="inlineStr">
        <is>
          <t>Sozialstaat &amp; Familie</t>
        </is>
      </c>
      <c r="H10710" t="inlineStr">
        <is>
          <t>Q05719</t>
        </is>
      </c>
      <c r="I10710" t="inlineStr">
        <is>
          <t>de</t>
        </is>
      </c>
      <c r="J10710" t="b">
        <v>1</v>
      </c>
      <c r="K10710" t="inlineStr">
        <is>
          <t>db0ce6ade8330aabb24d17078da8e326</t>
        </is>
      </c>
      <c r="L10710" t="inlineStr">
        <is>
          <t>db0ce6ade8330aabb24d17078da8e326</t>
        </is>
      </c>
      <c r="M10710" t="n">
        <v>1168</v>
      </c>
      <c r="N10710" t="n">
        <v>1168</v>
      </c>
    </row>
    <row r="10711">
      <c r="A10711" t="n">
        <v>195</v>
      </c>
      <c r="B10711" t="n">
        <v>2018</v>
      </c>
      <c r="C10711" t="n">
        <v>3038</v>
      </c>
      <c r="D10711" t="inlineStr">
        <is>
          <t>Befürworten Sie eine Erhöhung des Rentenalters für Frauen auf 65 Jahre?</t>
        </is>
      </c>
      <c r="E10711" t="inlineStr">
        <is>
          <t>Standard-4</t>
        </is>
      </c>
      <c r="F10711" t="n">
        <v>12</v>
      </c>
      <c r="G10711" t="inlineStr">
        <is>
          <t>Sozialstaat &amp; Familie</t>
        </is>
      </c>
      <c r="H10711" t="inlineStr">
        <is>
          <t>Q08862</t>
        </is>
      </c>
      <c r="I10711" t="inlineStr">
        <is>
          <t>de</t>
        </is>
      </c>
      <c r="J10711" t="b">
        <v>1</v>
      </c>
      <c r="K10711" t="inlineStr">
        <is>
          <t>db0ce6ade8330aabb24d17078da8e326</t>
        </is>
      </c>
      <c r="L10711" t="inlineStr">
        <is>
          <t>db0ce6ade8330aabb24d17078da8e326</t>
        </is>
      </c>
      <c r="M10711" t="n">
        <v>1168</v>
      </c>
      <c r="N10711" t="n">
        <v>1168</v>
      </c>
    </row>
    <row r="10713">
      <c r="A10713" s="1">
        <f>== Cluster 1167 – 2 Fragen – alle Fragen identisch ===</f>
        <v/>
      </c>
      <c r="B10713" s="1" t="n"/>
      <c r="C10713" s="1" t="n"/>
      <c r="D10713" s="1" t="n"/>
      <c r="E10713" s="1" t="n"/>
      <c r="F10713" s="1" t="n"/>
      <c r="G10713" s="1" t="n"/>
      <c r="H10713" s="1" t="n"/>
      <c r="I10713" s="1" t="n"/>
      <c r="J10713" s="1" t="n"/>
      <c r="K10713" s="1" t="n"/>
      <c r="L10713" s="1" t="n"/>
      <c r="M10713" s="1" t="n"/>
      <c r="N10713" s="1" t="n"/>
    </row>
    <row r="10714">
      <c r="A10714" t="inlineStr">
        <is>
          <t>ID_Wahl</t>
        </is>
      </c>
      <c r="B10714" t="inlineStr">
        <is>
          <t>Datum</t>
        </is>
      </c>
      <c r="C10714" t="inlineStr">
        <is>
          <t>Frage_ID</t>
        </is>
      </c>
      <c r="D10714" t="inlineStr">
        <is>
          <t>Frage_Text</t>
        </is>
      </c>
      <c r="E10714" t="inlineStr">
        <is>
          <t>Frage_Typ</t>
        </is>
      </c>
      <c r="F10714" t="inlineStr">
        <is>
          <t>Bereich_ID</t>
        </is>
      </c>
      <c r="G10714" t="inlineStr">
        <is>
          <t>Bereich</t>
        </is>
      </c>
      <c r="H10714" t="inlineStr">
        <is>
          <t>ID_gesamt</t>
        </is>
      </c>
      <c r="I10714" t="inlineStr">
        <is>
          <t>Sprache</t>
        </is>
      </c>
      <c r="J10714" t="inlineStr">
        <is>
          <t>Duplikat</t>
        </is>
      </c>
      <c r="K10714" t="inlineStr">
        <is>
          <t>Frage_Hash</t>
        </is>
      </c>
      <c r="L10714" t="inlineStr">
        <is>
          <t>Duplikat_Gruppe</t>
        </is>
      </c>
      <c r="M10714" t="inlineStr">
        <is>
          <t>Cluster_Duplikate</t>
        </is>
      </c>
      <c r="N10714" t="inlineStr">
        <is>
          <t>Cluster_Final</t>
        </is>
      </c>
    </row>
    <row r="10715">
      <c r="A10715" t="n">
        <v>195</v>
      </c>
      <c r="B10715" t="n">
        <v>2018</v>
      </c>
      <c r="C10715" t="n">
        <v>3048</v>
      </c>
      <c r="D10715" t="inlineStr">
        <is>
          <t>Sollen alle Volksschulen im Kanton Zug als freiwillige Tagesschulen mit integriertem Betreuungsangebot geführt werden?</t>
        </is>
      </c>
      <c r="E10715" t="inlineStr">
        <is>
          <t>Standard-4</t>
        </is>
      </c>
      <c r="F10715" t="n">
        <v>12</v>
      </c>
      <c r="G10715" t="inlineStr">
        <is>
          <t>Sozialstaat &amp; Familie</t>
        </is>
      </c>
      <c r="H10715" t="inlineStr">
        <is>
          <t>Q05718</t>
        </is>
      </c>
      <c r="I10715" t="inlineStr">
        <is>
          <t>de</t>
        </is>
      </c>
      <c r="J10715" t="b">
        <v>1</v>
      </c>
      <c r="K10715" t="inlineStr">
        <is>
          <t>91c5ace7d2cf307340278d2e7a750419</t>
        </is>
      </c>
      <c r="L10715" t="inlineStr">
        <is>
          <t>91c5ace7d2cf307340278d2e7a750419</t>
        </is>
      </c>
      <c r="M10715" t="n">
        <v>1167</v>
      </c>
      <c r="N10715" t="n">
        <v>1167</v>
      </c>
    </row>
    <row r="10716">
      <c r="A10716" t="n">
        <v>195</v>
      </c>
      <c r="B10716" t="n">
        <v>2018</v>
      </c>
      <c r="C10716" t="n">
        <v>3048</v>
      </c>
      <c r="D10716" t="inlineStr">
        <is>
          <t>Sollen alle Volksschulen im Kanton Zug als freiwillige Tagesschulen mit integriertem Betreuungsangebot geführt werden?</t>
        </is>
      </c>
      <c r="E10716" t="inlineStr">
        <is>
          <t>Standard-4</t>
        </is>
      </c>
      <c r="F10716" t="n">
        <v>12</v>
      </c>
      <c r="G10716" t="inlineStr">
        <is>
          <t>Sozialstaat &amp; Familie</t>
        </is>
      </c>
      <c r="H10716" t="inlineStr">
        <is>
          <t>Q08861</t>
        </is>
      </c>
      <c r="I10716" t="inlineStr">
        <is>
          <t>de</t>
        </is>
      </c>
      <c r="J10716" t="b">
        <v>1</v>
      </c>
      <c r="K10716" t="inlineStr">
        <is>
          <t>91c5ace7d2cf307340278d2e7a750419</t>
        </is>
      </c>
      <c r="L10716" t="inlineStr">
        <is>
          <t>91c5ace7d2cf307340278d2e7a750419</t>
        </is>
      </c>
      <c r="M10716" t="n">
        <v>1167</v>
      </c>
      <c r="N10716" t="n">
        <v>1167</v>
      </c>
    </row>
    <row r="10718">
      <c r="A10718" s="1">
        <f>== Cluster 1165 – 2 Fragen – alle Fragen identisch ===</f>
        <v/>
      </c>
      <c r="B10718" s="1" t="n"/>
      <c r="C10718" s="1" t="n"/>
      <c r="D10718" s="1" t="n"/>
      <c r="E10718" s="1" t="n"/>
      <c r="F10718" s="1" t="n"/>
      <c r="G10718" s="1" t="n"/>
      <c r="H10718" s="1" t="n"/>
      <c r="I10718" s="1" t="n"/>
      <c r="J10718" s="1" t="n"/>
      <c r="K10718" s="1" t="n"/>
      <c r="L10718" s="1" t="n"/>
      <c r="M10718" s="1" t="n"/>
      <c r="N10718" s="1" t="n"/>
    </row>
    <row r="10719">
      <c r="A10719" t="inlineStr">
        <is>
          <t>ID_Wahl</t>
        </is>
      </c>
      <c r="B10719" t="inlineStr">
        <is>
          <t>Datum</t>
        </is>
      </c>
      <c r="C10719" t="inlineStr">
        <is>
          <t>Frage_ID</t>
        </is>
      </c>
      <c r="D10719" t="inlineStr">
        <is>
          <t>Frage_Text</t>
        </is>
      </c>
      <c r="E10719" t="inlineStr">
        <is>
          <t>Frage_Typ</t>
        </is>
      </c>
      <c r="F10719" t="inlineStr">
        <is>
          <t>Bereich_ID</t>
        </is>
      </c>
      <c r="G10719" t="inlineStr">
        <is>
          <t>Bereich</t>
        </is>
      </c>
      <c r="H10719" t="inlineStr">
        <is>
          <t>ID_gesamt</t>
        </is>
      </c>
      <c r="I10719" t="inlineStr">
        <is>
          <t>Sprache</t>
        </is>
      </c>
      <c r="J10719" t="inlineStr">
        <is>
          <t>Duplikat</t>
        </is>
      </c>
      <c r="K10719" t="inlineStr">
        <is>
          <t>Frage_Hash</t>
        </is>
      </c>
      <c r="L10719" t="inlineStr">
        <is>
          <t>Duplikat_Gruppe</t>
        </is>
      </c>
      <c r="M10719" t="inlineStr">
        <is>
          <t>Cluster_Duplikate</t>
        </is>
      </c>
      <c r="N10719" t="inlineStr">
        <is>
          <t>Cluster_Final</t>
        </is>
      </c>
    </row>
    <row r="10720">
      <c r="A10720" t="n">
        <v>195</v>
      </c>
      <c r="B10720" t="n">
        <v>2018</v>
      </c>
      <c r="C10720" t="n">
        <v>3042</v>
      </c>
      <c r="D10720" t="inlineStr">
        <is>
          <t>Soll sich der Kanton Zug stärker für den gemeinnützigen Wohnungsbau engagieren (z.B. mittels finanziellen Anreizen, raumplanerischen Auflagen bei Neueinzonungen und Umzonungen)?</t>
        </is>
      </c>
      <c r="E10720" t="inlineStr">
        <is>
          <t>Standard-4</t>
        </is>
      </c>
      <c r="F10720" t="n">
        <v>12</v>
      </c>
      <c r="G10720" t="inlineStr">
        <is>
          <t>Sozialstaat &amp; Familie</t>
        </is>
      </c>
      <c r="H10720" t="inlineStr">
        <is>
          <t>Q05716</t>
        </is>
      </c>
      <c r="I10720" t="inlineStr">
        <is>
          <t>de</t>
        </is>
      </c>
      <c r="J10720" t="b">
        <v>1</v>
      </c>
      <c r="K10720" t="inlineStr">
        <is>
          <t>3f9e1b8b368ba48f03792aa18458e0f7</t>
        </is>
      </c>
      <c r="L10720" t="inlineStr">
        <is>
          <t>3f9e1b8b368ba48f03792aa18458e0f7</t>
        </is>
      </c>
      <c r="M10720" t="n">
        <v>1165</v>
      </c>
      <c r="N10720" t="n">
        <v>1165</v>
      </c>
    </row>
    <row r="10721">
      <c r="A10721" t="n">
        <v>195</v>
      </c>
      <c r="B10721" t="n">
        <v>2018</v>
      </c>
      <c r="C10721" t="n">
        <v>3042</v>
      </c>
      <c r="D10721" t="inlineStr">
        <is>
          <t>Soll sich der Kanton Zug stärker für den gemeinnützigen Wohnungsbau engagieren (z.B. mittels finanziellen Anreizen, raumplanerischen Auflagen bei Neueinzonungen und Umzonungen)?</t>
        </is>
      </c>
      <c r="E10721" t="inlineStr">
        <is>
          <t>Standard-4</t>
        </is>
      </c>
      <c r="F10721" t="n">
        <v>12</v>
      </c>
      <c r="G10721" t="inlineStr">
        <is>
          <t>Sozialstaat &amp; Familie</t>
        </is>
      </c>
      <c r="H10721" t="inlineStr">
        <is>
          <t>Q08859</t>
        </is>
      </c>
      <c r="I10721" t="inlineStr">
        <is>
          <t>de</t>
        </is>
      </c>
      <c r="J10721" t="b">
        <v>1</v>
      </c>
      <c r="K10721" t="inlineStr">
        <is>
          <t>3f9e1b8b368ba48f03792aa18458e0f7</t>
        </is>
      </c>
      <c r="L10721" t="inlineStr">
        <is>
          <t>3f9e1b8b368ba48f03792aa18458e0f7</t>
        </is>
      </c>
      <c r="M10721" t="n">
        <v>1165</v>
      </c>
      <c r="N10721" t="n">
        <v>1165</v>
      </c>
    </row>
    <row r="10723">
      <c r="A10723" s="1">
        <f>== Cluster 1164 – 2 Fragen – alle Fragen identisch ===</f>
        <v/>
      </c>
      <c r="B10723" s="1" t="n"/>
      <c r="C10723" s="1" t="n"/>
      <c r="D10723" s="1" t="n"/>
      <c r="E10723" s="1" t="n"/>
      <c r="F10723" s="1" t="n"/>
      <c r="G10723" s="1" t="n"/>
      <c r="H10723" s="1" t="n"/>
      <c r="I10723" s="1" t="n"/>
      <c r="J10723" s="1" t="n"/>
      <c r="K10723" s="1" t="n"/>
      <c r="L10723" s="1" t="n"/>
      <c r="M10723" s="1" t="n"/>
      <c r="N10723" s="1" t="n"/>
    </row>
    <row r="10724">
      <c r="A10724" t="inlineStr">
        <is>
          <t>ID_Wahl</t>
        </is>
      </c>
      <c r="B10724" t="inlineStr">
        <is>
          <t>Datum</t>
        </is>
      </c>
      <c r="C10724" t="inlineStr">
        <is>
          <t>Frage_ID</t>
        </is>
      </c>
      <c r="D10724" t="inlineStr">
        <is>
          <t>Frage_Text</t>
        </is>
      </c>
      <c r="E10724" t="inlineStr">
        <is>
          <t>Frage_Typ</t>
        </is>
      </c>
      <c r="F10724" t="inlineStr">
        <is>
          <t>Bereich_ID</t>
        </is>
      </c>
      <c r="G10724" t="inlineStr">
        <is>
          <t>Bereich</t>
        </is>
      </c>
      <c r="H10724" t="inlineStr">
        <is>
          <t>ID_gesamt</t>
        </is>
      </c>
      <c r="I10724" t="inlineStr">
        <is>
          <t>Sprache</t>
        </is>
      </c>
      <c r="J10724" t="inlineStr">
        <is>
          <t>Duplikat</t>
        </is>
      </c>
      <c r="K10724" t="inlineStr">
        <is>
          <t>Frage_Hash</t>
        </is>
      </c>
      <c r="L10724" t="inlineStr">
        <is>
          <t>Duplikat_Gruppe</t>
        </is>
      </c>
      <c r="M10724" t="inlineStr">
        <is>
          <t>Cluster_Duplikate</t>
        </is>
      </c>
      <c r="N10724" t="inlineStr">
        <is>
          <t>Cluster_Final</t>
        </is>
      </c>
    </row>
    <row r="10725">
      <c r="A10725" t="n">
        <v>195</v>
      </c>
      <c r="B10725" t="n">
        <v>2018</v>
      </c>
      <c r="C10725" t="n">
        <v>3083</v>
      </c>
      <c r="D10725" t="inlineStr">
        <is>
          <t>Der Zuger Regierungsrat beantragt eine Verkleinerung der Exekutive von sieben auf fünf Mitglieder. Befürworten Sie dies?</t>
        </is>
      </c>
      <c r="E10725" t="inlineStr">
        <is>
          <t>Standard-4</t>
        </is>
      </c>
      <c r="F10725" t="n">
        <v>10</v>
      </c>
      <c r="G10725" t="inlineStr">
        <is>
          <t>Poitisches System</t>
        </is>
      </c>
      <c r="H10725" t="inlineStr">
        <is>
          <t>Q05715</t>
        </is>
      </c>
      <c r="I10725" t="inlineStr">
        <is>
          <t>de</t>
        </is>
      </c>
      <c r="J10725" t="b">
        <v>1</v>
      </c>
      <c r="K10725" t="inlineStr">
        <is>
          <t>5a1dc33a511f51c53fa27e1dfbb798fb</t>
        </is>
      </c>
      <c r="L10725" t="inlineStr">
        <is>
          <t>5a1dc33a511f51c53fa27e1dfbb798fb</t>
        </is>
      </c>
      <c r="M10725" t="n">
        <v>1164</v>
      </c>
      <c r="N10725" t="n">
        <v>1164</v>
      </c>
    </row>
    <row r="10726">
      <c r="A10726" t="n">
        <v>195</v>
      </c>
      <c r="B10726" t="n">
        <v>2018</v>
      </c>
      <c r="C10726" t="n">
        <v>3083</v>
      </c>
      <c r="D10726" t="inlineStr">
        <is>
          <t>Der Zuger Regierungsrat beantragt eine Verkleinerung der Exekutive von sieben auf fünf Mitglieder. Befürworten Sie dies?</t>
        </is>
      </c>
      <c r="E10726" t="inlineStr">
        <is>
          <t>Standard-4</t>
        </is>
      </c>
      <c r="F10726" t="n">
        <v>10</v>
      </c>
      <c r="G10726" t="inlineStr">
        <is>
          <t>Poitisches System</t>
        </is>
      </c>
      <c r="H10726" t="inlineStr">
        <is>
          <t>Q08858</t>
        </is>
      </c>
      <c r="I10726" t="inlineStr">
        <is>
          <t>de</t>
        </is>
      </c>
      <c r="J10726" t="b">
        <v>1</v>
      </c>
      <c r="K10726" t="inlineStr">
        <is>
          <t>5a1dc33a511f51c53fa27e1dfbb798fb</t>
        </is>
      </c>
      <c r="L10726" t="inlineStr">
        <is>
          <t>5a1dc33a511f51c53fa27e1dfbb798fb</t>
        </is>
      </c>
      <c r="M10726" t="n">
        <v>1164</v>
      </c>
      <c r="N10726" t="n">
        <v>1164</v>
      </c>
    </row>
    <row r="10728">
      <c r="A10728" s="1">
        <f>== Cluster 1163 – 2 Fragen – alle Fragen identisch ===</f>
        <v/>
      </c>
      <c r="B10728" s="1" t="n"/>
      <c r="C10728" s="1" t="n"/>
      <c r="D10728" s="1" t="n"/>
      <c r="E10728" s="1" t="n"/>
      <c r="F10728" s="1" t="n"/>
      <c r="G10728" s="1" t="n"/>
      <c r="H10728" s="1" t="n"/>
      <c r="I10728" s="1" t="n"/>
      <c r="J10728" s="1" t="n"/>
      <c r="K10728" s="1" t="n"/>
      <c r="L10728" s="1" t="n"/>
      <c r="M10728" s="1" t="n"/>
      <c r="N10728" s="1" t="n"/>
    </row>
    <row r="10729">
      <c r="A10729" t="inlineStr">
        <is>
          <t>ID_Wahl</t>
        </is>
      </c>
      <c r="B10729" t="inlineStr">
        <is>
          <t>Datum</t>
        </is>
      </c>
      <c r="C10729" t="inlineStr">
        <is>
          <t>Frage_ID</t>
        </is>
      </c>
      <c r="D10729" t="inlineStr">
        <is>
          <t>Frage_Text</t>
        </is>
      </c>
      <c r="E10729" t="inlineStr">
        <is>
          <t>Frage_Typ</t>
        </is>
      </c>
      <c r="F10729" t="inlineStr">
        <is>
          <t>Bereich_ID</t>
        </is>
      </c>
      <c r="G10729" t="inlineStr">
        <is>
          <t>Bereich</t>
        </is>
      </c>
      <c r="H10729" t="inlineStr">
        <is>
          <t>ID_gesamt</t>
        </is>
      </c>
      <c r="I10729" t="inlineStr">
        <is>
          <t>Sprache</t>
        </is>
      </c>
      <c r="J10729" t="inlineStr">
        <is>
          <t>Duplikat</t>
        </is>
      </c>
      <c r="K10729" t="inlineStr">
        <is>
          <t>Frage_Hash</t>
        </is>
      </c>
      <c r="L10729" t="inlineStr">
        <is>
          <t>Duplikat_Gruppe</t>
        </is>
      </c>
      <c r="M10729" t="inlineStr">
        <is>
          <t>Cluster_Duplikate</t>
        </is>
      </c>
      <c r="N10729" t="inlineStr">
        <is>
          <t>Cluster_Final</t>
        </is>
      </c>
    </row>
    <row r="10730">
      <c r="A10730" t="n">
        <v>195</v>
      </c>
      <c r="B10730" t="n">
        <v>2018</v>
      </c>
      <c r="C10730" t="n">
        <v>3082</v>
      </c>
      <c r="D10730" t="inlineStr">
        <is>
          <t>Sollte die Finanzierung von Parteien sowie von Wahl- und Abstimmungskampagnen im Kanton Zug vollständig offengelegt werden müssen?</t>
        </is>
      </c>
      <c r="E10730" t="inlineStr">
        <is>
          <t>Standard-4</t>
        </is>
      </c>
      <c r="F10730" t="n">
        <v>10</v>
      </c>
      <c r="G10730" t="inlineStr">
        <is>
          <t>Politisches System</t>
        </is>
      </c>
      <c r="H10730" t="inlineStr">
        <is>
          <t>Q05714</t>
        </is>
      </c>
      <c r="I10730" t="inlineStr">
        <is>
          <t>de</t>
        </is>
      </c>
      <c r="J10730" t="b">
        <v>1</v>
      </c>
      <c r="K10730" t="inlineStr">
        <is>
          <t>f1b6d8b5b10fd81ff2caff7ae87f2942</t>
        </is>
      </c>
      <c r="L10730" t="inlineStr">
        <is>
          <t>f1b6d8b5b10fd81ff2caff7ae87f2942</t>
        </is>
      </c>
      <c r="M10730" t="n">
        <v>1163</v>
      </c>
      <c r="N10730" t="n">
        <v>1163</v>
      </c>
    </row>
    <row r="10731">
      <c r="A10731" t="n">
        <v>195</v>
      </c>
      <c r="B10731" t="n">
        <v>2018</v>
      </c>
      <c r="C10731" t="n">
        <v>3082</v>
      </c>
      <c r="D10731" t="inlineStr">
        <is>
          <t>Sollte die Finanzierung von Parteien sowie von Wahl- und Abstimmungskampagnen im Kanton Zug vollständig offengelegt werden müssen?</t>
        </is>
      </c>
      <c r="E10731" t="inlineStr">
        <is>
          <t>Standard-4</t>
        </is>
      </c>
      <c r="F10731" t="n">
        <v>10</v>
      </c>
      <c r="G10731" t="inlineStr">
        <is>
          <t>Politisches System</t>
        </is>
      </c>
      <c r="H10731" t="inlineStr">
        <is>
          <t>Q08857</t>
        </is>
      </c>
      <c r="I10731" t="inlineStr">
        <is>
          <t>de</t>
        </is>
      </c>
      <c r="J10731" t="b">
        <v>1</v>
      </c>
      <c r="K10731" t="inlineStr">
        <is>
          <t>f1b6d8b5b10fd81ff2caff7ae87f2942</t>
        </is>
      </c>
      <c r="L10731" t="inlineStr">
        <is>
          <t>f1b6d8b5b10fd81ff2caff7ae87f2942</t>
        </is>
      </c>
      <c r="M10731" t="n">
        <v>1163</v>
      </c>
      <c r="N10731" t="n">
        <v>1163</v>
      </c>
    </row>
    <row r="10733">
      <c r="A10733" s="1">
        <f>== Cluster 1162 – 2 Fragen – alle Fragen identisch ===</f>
        <v/>
      </c>
      <c r="B10733" s="1" t="n"/>
      <c r="C10733" s="1" t="n"/>
      <c r="D10733" s="1" t="n"/>
      <c r="E10733" s="1" t="n"/>
      <c r="F10733" s="1" t="n"/>
      <c r="G10733" s="1" t="n"/>
      <c r="H10733" s="1" t="n"/>
      <c r="I10733" s="1" t="n"/>
      <c r="J10733" s="1" t="n"/>
      <c r="K10733" s="1" t="n"/>
      <c r="L10733" s="1" t="n"/>
      <c r="M10733" s="1" t="n"/>
      <c r="N10733" s="1" t="n"/>
    </row>
    <row r="10734">
      <c r="A10734" t="inlineStr">
        <is>
          <t>ID_Wahl</t>
        </is>
      </c>
      <c r="B10734" t="inlineStr">
        <is>
          <t>Datum</t>
        </is>
      </c>
      <c r="C10734" t="inlineStr">
        <is>
          <t>Frage_ID</t>
        </is>
      </c>
      <c r="D10734" t="inlineStr">
        <is>
          <t>Frage_Text</t>
        </is>
      </c>
      <c r="E10734" t="inlineStr">
        <is>
          <t>Frage_Typ</t>
        </is>
      </c>
      <c r="F10734" t="inlineStr">
        <is>
          <t>Bereich_ID</t>
        </is>
      </c>
      <c r="G10734" t="inlineStr">
        <is>
          <t>Bereich</t>
        </is>
      </c>
      <c r="H10734" t="inlineStr">
        <is>
          <t>ID_gesamt</t>
        </is>
      </c>
      <c r="I10734" t="inlineStr">
        <is>
          <t>Sprache</t>
        </is>
      </c>
      <c r="J10734" t="inlineStr">
        <is>
          <t>Duplikat</t>
        </is>
      </c>
      <c r="K10734" t="inlineStr">
        <is>
          <t>Frage_Hash</t>
        </is>
      </c>
      <c r="L10734" t="inlineStr">
        <is>
          <t>Duplikat_Gruppe</t>
        </is>
      </c>
      <c r="M10734" t="inlineStr">
        <is>
          <t>Cluster_Duplikate</t>
        </is>
      </c>
      <c r="N10734" t="inlineStr">
        <is>
          <t>Cluster_Final</t>
        </is>
      </c>
    </row>
    <row r="10735">
      <c r="A10735" t="n">
        <v>195</v>
      </c>
      <c r="B10735" t="n">
        <v>2018</v>
      </c>
      <c r="C10735" t="n">
        <v>3055</v>
      </c>
      <c r="D10735" t="inlineStr">
        <is>
          <t>Soll die Sozialhilfe für Asylsuchende im Kanton Zug deutlich reduziert werden?</t>
        </is>
      </c>
      <c r="E10735" t="inlineStr">
        <is>
          <t>Standard-4</t>
        </is>
      </c>
      <c r="F10735" t="n">
        <v>9</v>
      </c>
      <c r="G10735" t="inlineStr">
        <is>
          <t>Migration &amp; Integration</t>
        </is>
      </c>
      <c r="H10735" t="inlineStr">
        <is>
          <t>Q05713</t>
        </is>
      </c>
      <c r="I10735" t="inlineStr">
        <is>
          <t>de</t>
        </is>
      </c>
      <c r="J10735" t="b">
        <v>1</v>
      </c>
      <c r="K10735" t="inlineStr">
        <is>
          <t>1d0e1a673aa3e43f58bef1abec23bf07</t>
        </is>
      </c>
      <c r="L10735" t="inlineStr">
        <is>
          <t>1d0e1a673aa3e43f58bef1abec23bf07</t>
        </is>
      </c>
      <c r="M10735" t="n">
        <v>1162</v>
      </c>
      <c r="N10735" t="n">
        <v>1162</v>
      </c>
    </row>
    <row r="10736">
      <c r="A10736" t="n">
        <v>195</v>
      </c>
      <c r="B10736" t="n">
        <v>2018</v>
      </c>
      <c r="C10736" t="n">
        <v>3055</v>
      </c>
      <c r="D10736" t="inlineStr">
        <is>
          <t>Soll die Sozialhilfe für Asylsuchende im Kanton Zug deutlich reduziert werden?</t>
        </is>
      </c>
      <c r="E10736" t="inlineStr">
        <is>
          <t>Standard-4</t>
        </is>
      </c>
      <c r="F10736" t="n">
        <v>9</v>
      </c>
      <c r="G10736" t="inlineStr">
        <is>
          <t>Migration &amp; Integration</t>
        </is>
      </c>
      <c r="H10736" t="inlineStr">
        <is>
          <t>Q08856</t>
        </is>
      </c>
      <c r="I10736" t="inlineStr">
        <is>
          <t>de</t>
        </is>
      </c>
      <c r="J10736" t="b">
        <v>1</v>
      </c>
      <c r="K10736" t="inlineStr">
        <is>
          <t>1d0e1a673aa3e43f58bef1abec23bf07</t>
        </is>
      </c>
      <c r="L10736" t="inlineStr">
        <is>
          <t>1d0e1a673aa3e43f58bef1abec23bf07</t>
        </is>
      </c>
      <c r="M10736" t="n">
        <v>1162</v>
      </c>
      <c r="N10736" t="n">
        <v>1162</v>
      </c>
    </row>
    <row r="10738">
      <c r="A10738" s="1">
        <f>== Cluster 1161 – 2 Fragen – alle Fragen identisch ===</f>
        <v/>
      </c>
      <c r="B10738" s="1" t="n"/>
      <c r="C10738" s="1" t="n"/>
      <c r="D10738" s="1" t="n"/>
      <c r="E10738" s="1" t="n"/>
      <c r="F10738" s="1" t="n"/>
      <c r="G10738" s="1" t="n"/>
      <c r="H10738" s="1" t="n"/>
      <c r="I10738" s="1" t="n"/>
      <c r="J10738" s="1" t="n"/>
      <c r="K10738" s="1" t="n"/>
      <c r="L10738" s="1" t="n"/>
      <c r="M10738" s="1" t="n"/>
      <c r="N10738" s="1" t="n"/>
    </row>
    <row r="10739">
      <c r="A10739" t="inlineStr">
        <is>
          <t>ID_Wahl</t>
        </is>
      </c>
      <c r="B10739" t="inlineStr">
        <is>
          <t>Datum</t>
        </is>
      </c>
      <c r="C10739" t="inlineStr">
        <is>
          <t>Frage_ID</t>
        </is>
      </c>
      <c r="D10739" t="inlineStr">
        <is>
          <t>Frage_Text</t>
        </is>
      </c>
      <c r="E10739" t="inlineStr">
        <is>
          <t>Frage_Typ</t>
        </is>
      </c>
      <c r="F10739" t="inlineStr">
        <is>
          <t>Bereich_ID</t>
        </is>
      </c>
      <c r="G10739" t="inlineStr">
        <is>
          <t>Bereich</t>
        </is>
      </c>
      <c r="H10739" t="inlineStr">
        <is>
          <t>ID_gesamt</t>
        </is>
      </c>
      <c r="I10739" t="inlineStr">
        <is>
          <t>Sprache</t>
        </is>
      </c>
      <c r="J10739" t="inlineStr">
        <is>
          <t>Duplikat</t>
        </is>
      </c>
      <c r="K10739" t="inlineStr">
        <is>
          <t>Frage_Hash</t>
        </is>
      </c>
      <c r="L10739" t="inlineStr">
        <is>
          <t>Duplikat_Gruppe</t>
        </is>
      </c>
      <c r="M10739" t="inlineStr">
        <is>
          <t>Cluster_Duplikate</t>
        </is>
      </c>
      <c r="N10739" t="inlineStr">
        <is>
          <t>Cluster_Final</t>
        </is>
      </c>
    </row>
    <row r="10740">
      <c r="A10740" t="n">
        <v>195</v>
      </c>
      <c r="B10740" t="n">
        <v>2018</v>
      </c>
      <c r="C10740" t="n">
        <v>3056</v>
      </c>
      <c r="D10740" t="inlineStr">
        <is>
          <t>Hat für Sie die strikte Umsetzung der Masseneinwanderungsinitiative (MEI) Priorität gegenüber dem Erhalt der Bilateralen Verträge mit der EU?</t>
        </is>
      </c>
      <c r="E10740" t="inlineStr">
        <is>
          <t>Standard-4</t>
        </is>
      </c>
      <c r="F10740" t="n">
        <v>9</v>
      </c>
      <c r="G10740" t="inlineStr">
        <is>
          <t>Migration &amp; Integration</t>
        </is>
      </c>
      <c r="H10740" t="inlineStr">
        <is>
          <t>Q05711</t>
        </is>
      </c>
      <c r="I10740" t="inlineStr">
        <is>
          <t>de</t>
        </is>
      </c>
      <c r="J10740" t="b">
        <v>1</v>
      </c>
      <c r="K10740" t="inlineStr">
        <is>
          <t>c0932b0adbf462600170be14d8125cb0</t>
        </is>
      </c>
      <c r="L10740" t="inlineStr">
        <is>
          <t>c0932b0adbf462600170be14d8125cb0</t>
        </is>
      </c>
      <c r="M10740" t="n">
        <v>1161</v>
      </c>
      <c r="N10740" t="n">
        <v>1161</v>
      </c>
    </row>
    <row r="10741">
      <c r="A10741" t="n">
        <v>195</v>
      </c>
      <c r="B10741" t="n">
        <v>2018</v>
      </c>
      <c r="C10741" t="n">
        <v>3056</v>
      </c>
      <c r="D10741" t="inlineStr">
        <is>
          <t>Hat für Sie die strikte Umsetzung der Masseneinwanderungsinitiative (MEI) Priorität gegenüber dem Erhalt der Bilateralen Verträge mit der EU?</t>
        </is>
      </c>
      <c r="E10741" t="inlineStr">
        <is>
          <t>Standard-4</t>
        </is>
      </c>
      <c r="F10741" t="n">
        <v>9</v>
      </c>
      <c r="G10741" t="inlineStr">
        <is>
          <t>Migration &amp; Integration</t>
        </is>
      </c>
      <c r="H10741" t="inlineStr">
        <is>
          <t>Q08854</t>
        </is>
      </c>
      <c r="I10741" t="inlineStr">
        <is>
          <t>de</t>
        </is>
      </c>
      <c r="J10741" t="b">
        <v>1</v>
      </c>
      <c r="K10741" t="inlineStr">
        <is>
          <t>c0932b0adbf462600170be14d8125cb0</t>
        </is>
      </c>
      <c r="L10741" t="inlineStr">
        <is>
          <t>c0932b0adbf462600170be14d8125cb0</t>
        </is>
      </c>
      <c r="M10741" t="n">
        <v>1161</v>
      </c>
      <c r="N10741" t="n">
        <v>1161</v>
      </c>
    </row>
    <row r="10743">
      <c r="A10743" s="1">
        <f>== Cluster 1160 – 2 Fragen – alle Fragen identisch ===</f>
        <v/>
      </c>
      <c r="B10743" s="1" t="n"/>
      <c r="C10743" s="1" t="n"/>
      <c r="D10743" s="1" t="n"/>
      <c r="E10743" s="1" t="n"/>
      <c r="F10743" s="1" t="n"/>
      <c r="G10743" s="1" t="n"/>
      <c r="H10743" s="1" t="n"/>
      <c r="I10743" s="1" t="n"/>
      <c r="J10743" s="1" t="n"/>
      <c r="K10743" s="1" t="n"/>
      <c r="L10743" s="1" t="n"/>
      <c r="M10743" s="1" t="n"/>
      <c r="N10743" s="1" t="n"/>
    </row>
    <row r="10744">
      <c r="A10744" t="inlineStr">
        <is>
          <t>ID_Wahl</t>
        </is>
      </c>
      <c r="B10744" t="inlineStr">
        <is>
          <t>Datum</t>
        </is>
      </c>
      <c r="C10744" t="inlineStr">
        <is>
          <t>Frage_ID</t>
        </is>
      </c>
      <c r="D10744" t="inlineStr">
        <is>
          <t>Frage_Text</t>
        </is>
      </c>
      <c r="E10744" t="inlineStr">
        <is>
          <t>Frage_Typ</t>
        </is>
      </c>
      <c r="F10744" t="inlineStr">
        <is>
          <t>Bereich_ID</t>
        </is>
      </c>
      <c r="G10744" t="inlineStr">
        <is>
          <t>Bereich</t>
        </is>
      </c>
      <c r="H10744" t="inlineStr">
        <is>
          <t>ID_gesamt</t>
        </is>
      </c>
      <c r="I10744" t="inlineStr">
        <is>
          <t>Sprache</t>
        </is>
      </c>
      <c r="J10744" t="inlineStr">
        <is>
          <t>Duplikat</t>
        </is>
      </c>
      <c r="K10744" t="inlineStr">
        <is>
          <t>Frage_Hash</t>
        </is>
      </c>
      <c r="L10744" t="inlineStr">
        <is>
          <t>Duplikat_Gruppe</t>
        </is>
      </c>
      <c r="M10744" t="inlineStr">
        <is>
          <t>Cluster_Duplikate</t>
        </is>
      </c>
      <c r="N10744" t="inlineStr">
        <is>
          <t>Cluster_Final</t>
        </is>
      </c>
    </row>
    <row r="10745">
      <c r="A10745" t="n">
        <v>195</v>
      </c>
      <c r="B10745" t="n">
        <v>2018</v>
      </c>
      <c r="C10745" t="n">
        <v>3052</v>
      </c>
      <c r="D10745" t="inlineStr">
        <is>
          <t>Sollen Ausländerinnen und Ausländer, die seit mindestens zehn Jahren im Kanton Zug leben auf Gemeindeebene abstimmen und wählen dürfen?</t>
        </is>
      </c>
      <c r="E10745" t="inlineStr">
        <is>
          <t>Standard-4</t>
        </is>
      </c>
      <c r="F10745" t="n">
        <v>9</v>
      </c>
      <c r="G10745" t="inlineStr">
        <is>
          <t>Migration &amp; Integration</t>
        </is>
      </c>
      <c r="H10745" t="inlineStr">
        <is>
          <t>Q05710</t>
        </is>
      </c>
      <c r="I10745" t="inlineStr">
        <is>
          <t>de</t>
        </is>
      </c>
      <c r="J10745" t="b">
        <v>1</v>
      </c>
      <c r="K10745" t="inlineStr">
        <is>
          <t>faaa51fcc7a0158d66be66c3b028da5e</t>
        </is>
      </c>
      <c r="L10745" t="inlineStr">
        <is>
          <t>faaa51fcc7a0158d66be66c3b028da5e</t>
        </is>
      </c>
      <c r="M10745" t="n">
        <v>1160</v>
      </c>
      <c r="N10745" t="n">
        <v>1160</v>
      </c>
    </row>
    <row r="10746">
      <c r="A10746" t="n">
        <v>195</v>
      </c>
      <c r="B10746" t="n">
        <v>2018</v>
      </c>
      <c r="C10746" t="n">
        <v>3052</v>
      </c>
      <c r="D10746" t="inlineStr">
        <is>
          <t>Sollen Ausländerinnen und Ausländer, die seit mindestens zehn Jahren im Kanton Zug leben auf Gemeindeebene abstimmen und wählen dürfen?</t>
        </is>
      </c>
      <c r="E10746" t="inlineStr">
        <is>
          <t>Standard-4</t>
        </is>
      </c>
      <c r="F10746" t="n">
        <v>9</v>
      </c>
      <c r="G10746" t="inlineStr">
        <is>
          <t>Migration &amp; Integration</t>
        </is>
      </c>
      <c r="H10746" t="inlineStr">
        <is>
          <t>Q08853</t>
        </is>
      </c>
      <c r="I10746" t="inlineStr">
        <is>
          <t>de</t>
        </is>
      </c>
      <c r="J10746" t="b">
        <v>1</v>
      </c>
      <c r="K10746" t="inlineStr">
        <is>
          <t>faaa51fcc7a0158d66be66c3b028da5e</t>
        </is>
      </c>
      <c r="L10746" t="inlineStr">
        <is>
          <t>faaa51fcc7a0158d66be66c3b028da5e</t>
        </is>
      </c>
      <c r="M10746" t="n">
        <v>1160</v>
      </c>
      <c r="N10746" t="n">
        <v>1160</v>
      </c>
    </row>
    <row r="10748">
      <c r="A10748" s="1">
        <f>== Cluster 1159 – 2 Fragen – alle Fragen identisch ===</f>
        <v/>
      </c>
      <c r="B10748" s="1" t="n"/>
      <c r="C10748" s="1" t="n"/>
      <c r="D10748" s="1" t="n"/>
      <c r="E10748" s="1" t="n"/>
      <c r="F10748" s="1" t="n"/>
      <c r="G10748" s="1" t="n"/>
      <c r="H10748" s="1" t="n"/>
      <c r="I10748" s="1" t="n"/>
      <c r="J10748" s="1" t="n"/>
      <c r="K10748" s="1" t="n"/>
      <c r="L10748" s="1" t="n"/>
      <c r="M10748" s="1" t="n"/>
      <c r="N10748" s="1" t="n"/>
    </row>
    <row r="10749">
      <c r="A10749" t="inlineStr">
        <is>
          <t>ID_Wahl</t>
        </is>
      </c>
      <c r="B10749" t="inlineStr">
        <is>
          <t>Datum</t>
        </is>
      </c>
      <c r="C10749" t="inlineStr">
        <is>
          <t>Frage_ID</t>
        </is>
      </c>
      <c r="D10749" t="inlineStr">
        <is>
          <t>Frage_Text</t>
        </is>
      </c>
      <c r="E10749" t="inlineStr">
        <is>
          <t>Frage_Typ</t>
        </is>
      </c>
      <c r="F10749" t="inlineStr">
        <is>
          <t>Bereich_ID</t>
        </is>
      </c>
      <c r="G10749" t="inlineStr">
        <is>
          <t>Bereich</t>
        </is>
      </c>
      <c r="H10749" t="inlineStr">
        <is>
          <t>ID_gesamt</t>
        </is>
      </c>
      <c r="I10749" t="inlineStr">
        <is>
          <t>Sprache</t>
        </is>
      </c>
      <c r="J10749" t="inlineStr">
        <is>
          <t>Duplikat</t>
        </is>
      </c>
      <c r="K10749" t="inlineStr">
        <is>
          <t>Frage_Hash</t>
        </is>
      </c>
      <c r="L10749" t="inlineStr">
        <is>
          <t>Duplikat_Gruppe</t>
        </is>
      </c>
      <c r="M10749" t="inlineStr">
        <is>
          <t>Cluster_Duplikate</t>
        </is>
      </c>
      <c r="N10749" t="inlineStr">
        <is>
          <t>Cluster_Final</t>
        </is>
      </c>
    </row>
    <row r="10750">
      <c r="A10750" t="n">
        <v>195</v>
      </c>
      <c r="B10750" t="n">
        <v>2018</v>
      </c>
      <c r="C10750" t="n">
        <v>3054</v>
      </c>
      <c r="D10750" t="inlineStr">
        <is>
          <t>Soll sich der Kanton Zug für eine Lockerung der Arbeitsbewilligungspraxis für Asylsuchende einsetzen?</t>
        </is>
      </c>
      <c r="E10750" t="inlineStr">
        <is>
          <t>Standard-4</t>
        </is>
      </c>
      <c r="F10750" t="n">
        <v>9</v>
      </c>
      <c r="G10750" t="inlineStr">
        <is>
          <t>Migration &amp; Integration</t>
        </is>
      </c>
      <c r="H10750" t="inlineStr">
        <is>
          <t>Q05709</t>
        </is>
      </c>
      <c r="I10750" t="inlineStr">
        <is>
          <t>de</t>
        </is>
      </c>
      <c r="J10750" t="b">
        <v>1</v>
      </c>
      <c r="K10750" t="inlineStr">
        <is>
          <t>29f34c65b3be93f207f8a82dee9e5375</t>
        </is>
      </c>
      <c r="L10750" t="inlineStr">
        <is>
          <t>29f34c65b3be93f207f8a82dee9e5375</t>
        </is>
      </c>
      <c r="M10750" t="n">
        <v>1159</v>
      </c>
      <c r="N10750" t="n">
        <v>1159</v>
      </c>
    </row>
    <row r="10751">
      <c r="A10751" t="n">
        <v>195</v>
      </c>
      <c r="B10751" t="n">
        <v>2018</v>
      </c>
      <c r="C10751" t="n">
        <v>3054</v>
      </c>
      <c r="D10751" t="inlineStr">
        <is>
          <t>Soll sich der Kanton Zug für eine Lockerung der Arbeitsbewilligungspraxis für Asylsuchende einsetzen?</t>
        </is>
      </c>
      <c r="E10751" t="inlineStr">
        <is>
          <t>Standard-4</t>
        </is>
      </c>
      <c r="F10751" t="n">
        <v>9</v>
      </c>
      <c r="G10751" t="inlineStr">
        <is>
          <t>Migration &amp; Integration</t>
        </is>
      </c>
      <c r="H10751" t="inlineStr">
        <is>
          <t>Q08852</t>
        </is>
      </c>
      <c r="I10751" t="inlineStr">
        <is>
          <t>de</t>
        </is>
      </c>
      <c r="J10751" t="b">
        <v>1</v>
      </c>
      <c r="K10751" t="inlineStr">
        <is>
          <t>29f34c65b3be93f207f8a82dee9e5375</t>
        </is>
      </c>
      <c r="L10751" t="inlineStr">
        <is>
          <t>29f34c65b3be93f207f8a82dee9e5375</t>
        </is>
      </c>
      <c r="M10751" t="n">
        <v>1159</v>
      </c>
      <c r="N10751" t="n">
        <v>1159</v>
      </c>
    </row>
    <row r="10753">
      <c r="A10753" s="1">
        <f>== Cluster 1158 – 2 Fragen – alle Fragen identisch ===</f>
        <v/>
      </c>
      <c r="B10753" s="1" t="n"/>
      <c r="C10753" s="1" t="n"/>
      <c r="D10753" s="1" t="n"/>
      <c r="E10753" s="1" t="n"/>
      <c r="F10753" s="1" t="n"/>
      <c r="G10753" s="1" t="n"/>
      <c r="H10753" s="1" t="n"/>
      <c r="I10753" s="1" t="n"/>
      <c r="J10753" s="1" t="n"/>
      <c r="K10753" s="1" t="n"/>
      <c r="L10753" s="1" t="n"/>
      <c r="M10753" s="1" t="n"/>
      <c r="N10753" s="1" t="n"/>
    </row>
    <row r="10754">
      <c r="A10754" t="inlineStr">
        <is>
          <t>ID_Wahl</t>
        </is>
      </c>
      <c r="B10754" t="inlineStr">
        <is>
          <t>Datum</t>
        </is>
      </c>
      <c r="C10754" t="inlineStr">
        <is>
          <t>Frage_ID</t>
        </is>
      </c>
      <c r="D10754" t="inlineStr">
        <is>
          <t>Frage_Text</t>
        </is>
      </c>
      <c r="E10754" t="inlineStr">
        <is>
          <t>Frage_Typ</t>
        </is>
      </c>
      <c r="F10754" t="inlineStr">
        <is>
          <t>Bereich_ID</t>
        </is>
      </c>
      <c r="G10754" t="inlineStr">
        <is>
          <t>Bereich</t>
        </is>
      </c>
      <c r="H10754" t="inlineStr">
        <is>
          <t>ID_gesamt</t>
        </is>
      </c>
      <c r="I10754" t="inlineStr">
        <is>
          <t>Sprache</t>
        </is>
      </c>
      <c r="J10754" t="inlineStr">
        <is>
          <t>Duplikat</t>
        </is>
      </c>
      <c r="K10754" t="inlineStr">
        <is>
          <t>Frage_Hash</t>
        </is>
      </c>
      <c r="L10754" t="inlineStr">
        <is>
          <t>Duplikat_Gruppe</t>
        </is>
      </c>
      <c r="M10754" t="inlineStr">
        <is>
          <t>Cluster_Duplikate</t>
        </is>
      </c>
      <c r="N10754" t="inlineStr">
        <is>
          <t>Cluster_Final</t>
        </is>
      </c>
    </row>
    <row r="10755">
      <c r="A10755" t="n">
        <v>195</v>
      </c>
      <c r="B10755" t="n">
        <v>2018</v>
      </c>
      <c r="C10755" t="n">
        <v>3059</v>
      </c>
      <c r="D10755" t="inlineStr">
        <is>
          <t>Sollen die kantonalen Ausgaben im Bereich der Kulturförderung gekürzt werden?</t>
        </is>
      </c>
      <c r="E10755" t="inlineStr">
        <is>
          <t>Standard-4</t>
        </is>
      </c>
      <c r="F10755" t="n">
        <v>8</v>
      </c>
      <c r="G10755" t="inlineStr">
        <is>
          <t>Kultur, Sport &amp; Medien</t>
        </is>
      </c>
      <c r="H10755" t="inlineStr">
        <is>
          <t>Q05708</t>
        </is>
      </c>
      <c r="I10755" t="inlineStr">
        <is>
          <t>de</t>
        </is>
      </c>
      <c r="J10755" t="b">
        <v>1</v>
      </c>
      <c r="K10755" t="inlineStr">
        <is>
          <t>a0685675afb0af9b91b8c6d973d0d4c2</t>
        </is>
      </c>
      <c r="L10755" t="inlineStr">
        <is>
          <t>a0685675afb0af9b91b8c6d973d0d4c2</t>
        </is>
      </c>
      <c r="M10755" t="n">
        <v>1158</v>
      </c>
      <c r="N10755" t="n">
        <v>1158</v>
      </c>
    </row>
    <row r="10756">
      <c r="A10756" t="n">
        <v>195</v>
      </c>
      <c r="B10756" t="n">
        <v>2018</v>
      </c>
      <c r="C10756" t="n">
        <v>3059</v>
      </c>
      <c r="D10756" t="inlineStr">
        <is>
          <t>Sollen die kantonalen Ausgaben im Bereich der Kulturförderung gekürzt werden?</t>
        </is>
      </c>
      <c r="E10756" t="inlineStr">
        <is>
          <t>Standard-4</t>
        </is>
      </c>
      <c r="F10756" t="n">
        <v>8</v>
      </c>
      <c r="G10756" t="inlineStr">
        <is>
          <t>Kultur, Sport &amp; Medien</t>
        </is>
      </c>
      <c r="H10756" t="inlineStr">
        <is>
          <t>Q08851</t>
        </is>
      </c>
      <c r="I10756" t="inlineStr">
        <is>
          <t>de</t>
        </is>
      </c>
      <c r="J10756" t="b">
        <v>1</v>
      </c>
      <c r="K10756" t="inlineStr">
        <is>
          <t>a0685675afb0af9b91b8c6d973d0d4c2</t>
        </is>
      </c>
      <c r="L10756" t="inlineStr">
        <is>
          <t>a0685675afb0af9b91b8c6d973d0d4c2</t>
        </is>
      </c>
      <c r="M10756" t="n">
        <v>1158</v>
      </c>
      <c r="N10756" t="n">
        <v>1158</v>
      </c>
    </row>
    <row r="10758">
      <c r="A10758" s="1">
        <f>== Cluster 1157 – 2 Fragen – alle Fragen identisch ===</f>
        <v/>
      </c>
      <c r="B10758" s="1" t="n"/>
      <c r="C10758" s="1" t="n"/>
      <c r="D10758" s="1" t="n"/>
      <c r="E10758" s="1" t="n"/>
      <c r="F10758" s="1" t="n"/>
      <c r="G10758" s="1" t="n"/>
      <c r="H10758" s="1" t="n"/>
      <c r="I10758" s="1" t="n"/>
      <c r="J10758" s="1" t="n"/>
      <c r="K10758" s="1" t="n"/>
      <c r="L10758" s="1" t="n"/>
      <c r="M10758" s="1" t="n"/>
      <c r="N10758" s="1" t="n"/>
    </row>
    <row r="10759">
      <c r="A10759" t="inlineStr">
        <is>
          <t>ID_Wahl</t>
        </is>
      </c>
      <c r="B10759" t="inlineStr">
        <is>
          <t>Datum</t>
        </is>
      </c>
      <c r="C10759" t="inlineStr">
        <is>
          <t>Frage_ID</t>
        </is>
      </c>
      <c r="D10759" t="inlineStr">
        <is>
          <t>Frage_Text</t>
        </is>
      </c>
      <c r="E10759" t="inlineStr">
        <is>
          <t>Frage_Typ</t>
        </is>
      </c>
      <c r="F10759" t="inlineStr">
        <is>
          <t>Bereich_ID</t>
        </is>
      </c>
      <c r="G10759" t="inlineStr">
        <is>
          <t>Bereich</t>
        </is>
      </c>
      <c r="H10759" t="inlineStr">
        <is>
          <t>ID_gesamt</t>
        </is>
      </c>
      <c r="I10759" t="inlineStr">
        <is>
          <t>Sprache</t>
        </is>
      </c>
      <c r="J10759" t="inlineStr">
        <is>
          <t>Duplikat</t>
        </is>
      </c>
      <c r="K10759" t="inlineStr">
        <is>
          <t>Frage_Hash</t>
        </is>
      </c>
      <c r="L10759" t="inlineStr">
        <is>
          <t>Duplikat_Gruppe</t>
        </is>
      </c>
      <c r="M10759" t="inlineStr">
        <is>
          <t>Cluster_Duplikate</t>
        </is>
      </c>
      <c r="N10759" t="inlineStr">
        <is>
          <t>Cluster_Final</t>
        </is>
      </c>
    </row>
    <row r="10760">
      <c r="A10760" t="n">
        <v>195</v>
      </c>
      <c r="B10760" t="n">
        <v>2018</v>
      </c>
      <c r="C10760" t="n">
        <v>3089</v>
      </c>
      <c r="D10760" t="inlineStr">
        <is>
          <t>Befürworten Sie die geplante Aufhebung der Polizeidienststellen Hünenberg, Steinhausen und Menzingen?</t>
        </is>
      </c>
      <c r="E10760" t="inlineStr">
        <is>
          <t>Standard-4</t>
        </is>
      </c>
      <c r="F10760" t="n">
        <v>7</v>
      </c>
      <c r="G10760" t="inlineStr">
        <is>
          <t>Justiz, Armee &amp; Polizei</t>
        </is>
      </c>
      <c r="H10760" t="inlineStr">
        <is>
          <t>Q05705</t>
        </is>
      </c>
      <c r="I10760" t="inlineStr">
        <is>
          <t>de</t>
        </is>
      </c>
      <c r="J10760" t="b">
        <v>1</v>
      </c>
      <c r="K10760" t="inlineStr">
        <is>
          <t>335461bf8664250900e15aae904ce797</t>
        </is>
      </c>
      <c r="L10760" t="inlineStr">
        <is>
          <t>335461bf8664250900e15aae904ce797</t>
        </is>
      </c>
      <c r="M10760" t="n">
        <v>1157</v>
      </c>
      <c r="N10760" t="n">
        <v>1157</v>
      </c>
    </row>
    <row r="10761">
      <c r="A10761" t="n">
        <v>195</v>
      </c>
      <c r="B10761" t="n">
        <v>2018</v>
      </c>
      <c r="C10761" t="n">
        <v>3089</v>
      </c>
      <c r="D10761" t="inlineStr">
        <is>
          <t>Befürworten Sie die geplante Aufhebung der Polizeidienststellen Hünenberg, Steinhausen und Menzingen?</t>
        </is>
      </c>
      <c r="E10761" t="inlineStr">
        <is>
          <t>Standard-4</t>
        </is>
      </c>
      <c r="F10761" t="n">
        <v>7</v>
      </c>
      <c r="G10761" t="inlineStr">
        <is>
          <t>Justiz, Armee &amp; Polizei</t>
        </is>
      </c>
      <c r="H10761" t="inlineStr">
        <is>
          <t>Q08848</t>
        </is>
      </c>
      <c r="I10761" t="inlineStr">
        <is>
          <t>de</t>
        </is>
      </c>
      <c r="J10761" t="b">
        <v>1</v>
      </c>
      <c r="K10761" t="inlineStr">
        <is>
          <t>335461bf8664250900e15aae904ce797</t>
        </is>
      </c>
      <c r="L10761" t="inlineStr">
        <is>
          <t>335461bf8664250900e15aae904ce797</t>
        </is>
      </c>
      <c r="M10761" t="n">
        <v>1157</v>
      </c>
      <c r="N10761" t="n">
        <v>1157</v>
      </c>
    </row>
    <row r="10763">
      <c r="A10763" s="1">
        <f>== Cluster 1155 – 2 Fragen – alle Fragen identisch ===</f>
        <v/>
      </c>
      <c r="B10763" s="1" t="n"/>
      <c r="C10763" s="1" t="n"/>
      <c r="D10763" s="1" t="n"/>
      <c r="E10763" s="1" t="n"/>
      <c r="F10763" s="1" t="n"/>
      <c r="G10763" s="1" t="n"/>
      <c r="H10763" s="1" t="n"/>
      <c r="I10763" s="1" t="n"/>
      <c r="J10763" s="1" t="n"/>
      <c r="K10763" s="1" t="n"/>
      <c r="L10763" s="1" t="n"/>
      <c r="M10763" s="1" t="n"/>
      <c r="N10763" s="1" t="n"/>
    </row>
    <row r="10764">
      <c r="A10764" t="inlineStr">
        <is>
          <t>ID_Wahl</t>
        </is>
      </c>
      <c r="B10764" t="inlineStr">
        <is>
          <t>Datum</t>
        </is>
      </c>
      <c r="C10764" t="inlineStr">
        <is>
          <t>Frage_ID</t>
        </is>
      </c>
      <c r="D10764" t="inlineStr">
        <is>
          <t>Frage_Text</t>
        </is>
      </c>
      <c r="E10764" t="inlineStr">
        <is>
          <t>Frage_Typ</t>
        </is>
      </c>
      <c r="F10764" t="inlineStr">
        <is>
          <t>Bereich_ID</t>
        </is>
      </c>
      <c r="G10764" t="inlineStr">
        <is>
          <t>Bereich</t>
        </is>
      </c>
      <c r="H10764" t="inlineStr">
        <is>
          <t>ID_gesamt</t>
        </is>
      </c>
      <c r="I10764" t="inlineStr">
        <is>
          <t>Sprache</t>
        </is>
      </c>
      <c r="J10764" t="inlineStr">
        <is>
          <t>Duplikat</t>
        </is>
      </c>
      <c r="K10764" t="inlineStr">
        <is>
          <t>Frage_Hash</t>
        </is>
      </c>
      <c r="L10764" t="inlineStr">
        <is>
          <t>Duplikat_Gruppe</t>
        </is>
      </c>
      <c r="M10764" t="inlineStr">
        <is>
          <t>Cluster_Duplikate</t>
        </is>
      </c>
      <c r="N10764" t="inlineStr">
        <is>
          <t>Cluster_Final</t>
        </is>
      </c>
    </row>
    <row r="10765">
      <c r="A10765" t="n">
        <v>195</v>
      </c>
      <c r="B10765" t="n">
        <v>2018</v>
      </c>
      <c r="C10765" t="n">
        <v>3044</v>
      </c>
      <c r="D10765" t="inlineStr">
        <is>
          <t>Soll der Kanton Zug Hausärzte in Randregionen finanziell unterstützen (z.B. durch steuerliche Vorteile für Hausärzte, Anschubfinanzierungen für neue Arztpraxen)?</t>
        </is>
      </c>
      <c r="E10765" t="inlineStr">
        <is>
          <t>Standard-4</t>
        </is>
      </c>
      <c r="F10765" t="n">
        <v>6</v>
      </c>
      <c r="G10765" t="inlineStr">
        <is>
          <t>Gesundheit</t>
        </is>
      </c>
      <c r="H10765" t="inlineStr">
        <is>
          <t>Q05702</t>
        </is>
      </c>
      <c r="I10765" t="inlineStr">
        <is>
          <t>de</t>
        </is>
      </c>
      <c r="J10765" t="b">
        <v>1</v>
      </c>
      <c r="K10765" t="inlineStr">
        <is>
          <t>3c117c9eb9871c7a8c0c673dd7a327dc</t>
        </is>
      </c>
      <c r="L10765" t="inlineStr">
        <is>
          <t>3c117c9eb9871c7a8c0c673dd7a327dc</t>
        </is>
      </c>
      <c r="M10765" t="n">
        <v>1155</v>
      </c>
      <c r="N10765" t="n">
        <v>1155</v>
      </c>
    </row>
    <row r="10766">
      <c r="A10766" t="n">
        <v>195</v>
      </c>
      <c r="B10766" t="n">
        <v>2018</v>
      </c>
      <c r="C10766" t="n">
        <v>3044</v>
      </c>
      <c r="D10766" t="inlineStr">
        <is>
          <t>Soll der Kanton Zug Hausärzte in Randregionen finanziell unterstützen (z.B. durch steuerliche Vorteile für Hausärzte, Anschubfinanzierungen für neue Arztpraxen)?</t>
        </is>
      </c>
      <c r="E10766" t="inlineStr">
        <is>
          <t>Standard-4</t>
        </is>
      </c>
      <c r="F10766" t="n">
        <v>6</v>
      </c>
      <c r="G10766" t="inlineStr">
        <is>
          <t>Gesundheit</t>
        </is>
      </c>
      <c r="H10766" t="inlineStr">
        <is>
          <t>Q08845</t>
        </is>
      </c>
      <c r="I10766" t="inlineStr">
        <is>
          <t>de</t>
        </is>
      </c>
      <c r="J10766" t="b">
        <v>1</v>
      </c>
      <c r="K10766" t="inlineStr">
        <is>
          <t>3c117c9eb9871c7a8c0c673dd7a327dc</t>
        </is>
      </c>
      <c r="L10766" t="inlineStr">
        <is>
          <t>3c117c9eb9871c7a8c0c673dd7a327dc</t>
        </is>
      </c>
      <c r="M10766" t="n">
        <v>1155</v>
      </c>
      <c r="N10766" t="n">
        <v>1155</v>
      </c>
    </row>
    <row r="10768">
      <c r="A10768" s="1">
        <f>== Cluster 1191 – 2 Fragen – alle Fragen identisch ===</f>
        <v/>
      </c>
      <c r="B10768" s="1" t="n"/>
      <c r="C10768" s="1" t="n"/>
      <c r="D10768" s="1" t="n"/>
      <c r="E10768" s="1" t="n"/>
      <c r="F10768" s="1" t="n"/>
      <c r="G10768" s="1" t="n"/>
      <c r="H10768" s="1" t="n"/>
      <c r="I10768" s="1" t="n"/>
      <c r="J10768" s="1" t="n"/>
      <c r="K10768" s="1" t="n"/>
      <c r="L10768" s="1" t="n"/>
      <c r="M10768" s="1" t="n"/>
      <c r="N10768" s="1" t="n"/>
    </row>
    <row r="10769">
      <c r="A10769" t="inlineStr">
        <is>
          <t>ID_Wahl</t>
        </is>
      </c>
      <c r="B10769" t="inlineStr">
        <is>
          <t>Datum</t>
        </is>
      </c>
      <c r="C10769" t="inlineStr">
        <is>
          <t>Frage_ID</t>
        </is>
      </c>
      <c r="D10769" t="inlineStr">
        <is>
          <t>Frage_Text</t>
        </is>
      </c>
      <c r="E10769" t="inlineStr">
        <is>
          <t>Frage_Typ</t>
        </is>
      </c>
      <c r="F10769" t="inlineStr">
        <is>
          <t>Bereich_ID</t>
        </is>
      </c>
      <c r="G10769" t="inlineStr">
        <is>
          <t>Bereich</t>
        </is>
      </c>
      <c r="H10769" t="inlineStr">
        <is>
          <t>ID_gesamt</t>
        </is>
      </c>
      <c r="I10769" t="inlineStr">
        <is>
          <t>Sprache</t>
        </is>
      </c>
      <c r="J10769" t="inlineStr">
        <is>
          <t>Duplikat</t>
        </is>
      </c>
      <c r="K10769" t="inlineStr">
        <is>
          <t>Frage_Hash</t>
        </is>
      </c>
      <c r="L10769" t="inlineStr">
        <is>
          <t>Duplikat_Gruppe</t>
        </is>
      </c>
      <c r="M10769" t="inlineStr">
        <is>
          <t>Cluster_Duplikate</t>
        </is>
      </c>
      <c r="N10769" t="inlineStr">
        <is>
          <t>Cluster_Final</t>
        </is>
      </c>
    </row>
    <row r="10770">
      <c r="A10770" t="n">
        <v>202</v>
      </c>
      <c r="B10770" t="n">
        <v>2019</v>
      </c>
      <c r="C10770" t="n">
        <v>3167</v>
      </c>
      <c r="D10770" t="inlineStr">
        <is>
          <t>Im Rahmen der Steuergesetzrevision möchte der Kanton Baselland die Gewinnsteuern für Unternehmen von maximal 20.7% (heute) auf 13.45% (2025) senken. Befürworten Sie dieses Anliegen?</t>
        </is>
      </c>
      <c r="E10770" t="inlineStr">
        <is>
          <t>Standard-4</t>
        </is>
      </c>
      <c r="F10770" t="n">
        <v>4</v>
      </c>
      <c r="G10770" t="inlineStr">
        <is>
          <t>Finanzen &amp; Steuern</t>
        </is>
      </c>
      <c r="H10770" t="inlineStr">
        <is>
          <t>Q05751</t>
        </is>
      </c>
      <c r="I10770" t="inlineStr">
        <is>
          <t>de</t>
        </is>
      </c>
      <c r="J10770" t="b">
        <v>1</v>
      </c>
      <c r="K10770" t="inlineStr">
        <is>
          <t>78115630dc7b0f453862e017c96a90df</t>
        </is>
      </c>
      <c r="L10770" t="inlineStr">
        <is>
          <t>78115630dc7b0f453862e017c96a90df</t>
        </is>
      </c>
      <c r="M10770" t="n">
        <v>1191</v>
      </c>
      <c r="N10770" t="n">
        <v>1191</v>
      </c>
    </row>
    <row r="10771">
      <c r="A10771" t="n">
        <v>202</v>
      </c>
      <c r="B10771" t="n">
        <v>2019</v>
      </c>
      <c r="C10771" t="n">
        <v>3167</v>
      </c>
      <c r="D10771" t="inlineStr">
        <is>
          <t>Im Rahmen der Steuergesetzrevision möchte der Kanton Baselland die Gewinnsteuern für Unternehmen von maximal 20.7% (heute) auf 13.45% (2025) senken. Befürworten Sie dieses Anliegen?</t>
        </is>
      </c>
      <c r="E10771" t="inlineStr">
        <is>
          <t>Standard-4</t>
        </is>
      </c>
      <c r="F10771" t="n">
        <v>4</v>
      </c>
      <c r="G10771" t="inlineStr">
        <is>
          <t>Finanzen &amp; Steuern</t>
        </is>
      </c>
      <c r="H10771" t="inlineStr">
        <is>
          <t>Q06567</t>
        </is>
      </c>
      <c r="I10771" t="inlineStr">
        <is>
          <t>de</t>
        </is>
      </c>
      <c r="J10771" t="b">
        <v>1</v>
      </c>
      <c r="K10771" t="inlineStr">
        <is>
          <t>78115630dc7b0f453862e017c96a90df</t>
        </is>
      </c>
      <c r="L10771" t="inlineStr">
        <is>
          <t>78115630dc7b0f453862e017c96a90df</t>
        </is>
      </c>
      <c r="M10771" t="n">
        <v>1191</v>
      </c>
      <c r="N10771" t="n">
        <v>1191</v>
      </c>
    </row>
    <row r="10773">
      <c r="A10773" s="1">
        <f>== Cluster 1190 – 2 Fragen – alle Fragen identisch ===</f>
        <v/>
      </c>
      <c r="B10773" s="1" t="n"/>
      <c r="C10773" s="1" t="n"/>
      <c r="D10773" s="1" t="n"/>
      <c r="E10773" s="1" t="n"/>
      <c r="F10773" s="1" t="n"/>
      <c r="G10773" s="1" t="n"/>
      <c r="H10773" s="1" t="n"/>
      <c r="I10773" s="1" t="n"/>
      <c r="J10773" s="1" t="n"/>
      <c r="K10773" s="1" t="n"/>
      <c r="L10773" s="1" t="n"/>
      <c r="M10773" s="1" t="n"/>
      <c r="N10773" s="1" t="n"/>
    </row>
    <row r="10774">
      <c r="A10774" t="inlineStr">
        <is>
          <t>ID_Wahl</t>
        </is>
      </c>
      <c r="B10774" t="inlineStr">
        <is>
          <t>Datum</t>
        </is>
      </c>
      <c r="C10774" t="inlineStr">
        <is>
          <t>Frage_ID</t>
        </is>
      </c>
      <c r="D10774" t="inlineStr">
        <is>
          <t>Frage_Text</t>
        </is>
      </c>
      <c r="E10774" t="inlineStr">
        <is>
          <t>Frage_Typ</t>
        </is>
      </c>
      <c r="F10774" t="inlineStr">
        <is>
          <t>Bereich_ID</t>
        </is>
      </c>
      <c r="G10774" t="inlineStr">
        <is>
          <t>Bereich</t>
        </is>
      </c>
      <c r="H10774" t="inlineStr">
        <is>
          <t>ID_gesamt</t>
        </is>
      </c>
      <c r="I10774" t="inlineStr">
        <is>
          <t>Sprache</t>
        </is>
      </c>
      <c r="J10774" t="inlineStr">
        <is>
          <t>Duplikat</t>
        </is>
      </c>
      <c r="K10774" t="inlineStr">
        <is>
          <t>Frage_Hash</t>
        </is>
      </c>
      <c r="L10774" t="inlineStr">
        <is>
          <t>Duplikat_Gruppe</t>
        </is>
      </c>
      <c r="M10774" t="inlineStr">
        <is>
          <t>Cluster_Duplikate</t>
        </is>
      </c>
      <c r="N10774" t="inlineStr">
        <is>
          <t>Cluster_Final</t>
        </is>
      </c>
    </row>
    <row r="10775">
      <c r="A10775" t="n">
        <v>202</v>
      </c>
      <c r="B10775" t="n">
        <v>2019</v>
      </c>
      <c r="C10775" t="n">
        <v>3186</v>
      </c>
      <c r="D10775" t="inlineStr">
        <is>
          <t>Soll der Kanton Baselland die elektronische Stimmabgabe bei Wahlen und Abstimmung (E-Voting) einführen?</t>
        </is>
      </c>
      <c r="E10775" t="inlineStr">
        <is>
          <t>Standard-4</t>
        </is>
      </c>
      <c r="F10775" t="n">
        <v>3</v>
      </c>
      <c r="G10775" t="inlineStr">
        <is>
          <t>Digitalisierung</t>
        </is>
      </c>
      <c r="H10775" t="inlineStr">
        <is>
          <t>Q05750</t>
        </is>
      </c>
      <c r="I10775" t="inlineStr">
        <is>
          <t>de</t>
        </is>
      </c>
      <c r="J10775" t="b">
        <v>1</v>
      </c>
      <c r="K10775" t="inlineStr">
        <is>
          <t>04321c68551ab40e5d36865930527382</t>
        </is>
      </c>
      <c r="L10775" t="inlineStr">
        <is>
          <t>04321c68551ab40e5d36865930527382</t>
        </is>
      </c>
      <c r="M10775" t="n">
        <v>1190</v>
      </c>
      <c r="N10775" t="n">
        <v>1190</v>
      </c>
    </row>
    <row r="10776">
      <c r="A10776" t="n">
        <v>202</v>
      </c>
      <c r="B10776" t="n">
        <v>2019</v>
      </c>
      <c r="C10776" t="n">
        <v>3186</v>
      </c>
      <c r="D10776" t="inlineStr">
        <is>
          <t>Soll der Kanton Baselland die elektronische Stimmabgabe bei Wahlen und Abstimmung (E-Voting) einführen?</t>
        </is>
      </c>
      <c r="E10776" t="inlineStr">
        <is>
          <t>Standard-4</t>
        </is>
      </c>
      <c r="F10776" t="n">
        <v>3</v>
      </c>
      <c r="G10776" t="inlineStr">
        <is>
          <t>Digitalisierung</t>
        </is>
      </c>
      <c r="H10776" t="inlineStr">
        <is>
          <t>Q06566</t>
        </is>
      </c>
      <c r="I10776" t="inlineStr">
        <is>
          <t>de</t>
        </is>
      </c>
      <c r="J10776" t="b">
        <v>1</v>
      </c>
      <c r="K10776" t="inlineStr">
        <is>
          <t>04321c68551ab40e5d36865930527382</t>
        </is>
      </c>
      <c r="L10776" t="inlineStr">
        <is>
          <t>04321c68551ab40e5d36865930527382</t>
        </is>
      </c>
      <c r="M10776" t="n">
        <v>1190</v>
      </c>
      <c r="N10776" t="n">
        <v>1190</v>
      </c>
    </row>
    <row r="10778">
      <c r="A10778" s="1">
        <f>== Cluster 1189 – 2 Fragen – alle Fragen identisch ===</f>
        <v/>
      </c>
      <c r="B10778" s="1" t="n"/>
      <c r="C10778" s="1" t="n"/>
      <c r="D10778" s="1" t="n"/>
      <c r="E10778" s="1" t="n"/>
      <c r="F10778" s="1" t="n"/>
      <c r="G10778" s="1" t="n"/>
      <c r="H10778" s="1" t="n"/>
      <c r="I10778" s="1" t="n"/>
      <c r="J10778" s="1" t="n"/>
      <c r="K10778" s="1" t="n"/>
      <c r="L10778" s="1" t="n"/>
      <c r="M10778" s="1" t="n"/>
      <c r="N10778" s="1" t="n"/>
    </row>
    <row r="10779">
      <c r="A10779" t="inlineStr">
        <is>
          <t>ID_Wahl</t>
        </is>
      </c>
      <c r="B10779" t="inlineStr">
        <is>
          <t>Datum</t>
        </is>
      </c>
      <c r="C10779" t="inlineStr">
        <is>
          <t>Frage_ID</t>
        </is>
      </c>
      <c r="D10779" t="inlineStr">
        <is>
          <t>Frage_Text</t>
        </is>
      </c>
      <c r="E10779" t="inlineStr">
        <is>
          <t>Frage_Typ</t>
        </is>
      </c>
      <c r="F10779" t="inlineStr">
        <is>
          <t>Bereich_ID</t>
        </is>
      </c>
      <c r="G10779" t="inlineStr">
        <is>
          <t>Bereich</t>
        </is>
      </c>
      <c r="H10779" t="inlineStr">
        <is>
          <t>ID_gesamt</t>
        </is>
      </c>
      <c r="I10779" t="inlineStr">
        <is>
          <t>Sprache</t>
        </is>
      </c>
      <c r="J10779" t="inlineStr">
        <is>
          <t>Duplikat</t>
        </is>
      </c>
      <c r="K10779" t="inlineStr">
        <is>
          <t>Frage_Hash</t>
        </is>
      </c>
      <c r="L10779" t="inlineStr">
        <is>
          <t>Duplikat_Gruppe</t>
        </is>
      </c>
      <c r="M10779" t="inlineStr">
        <is>
          <t>Cluster_Duplikate</t>
        </is>
      </c>
      <c r="N10779" t="inlineStr">
        <is>
          <t>Cluster_Final</t>
        </is>
      </c>
    </row>
    <row r="10780">
      <c r="A10780" t="n">
        <v>202</v>
      </c>
      <c r="B10780" t="n">
        <v>2019</v>
      </c>
      <c r="C10780" t="n">
        <v>3155</v>
      </c>
      <c r="D10780" t="inlineStr">
        <is>
          <t>Befürworten Sie die gemeinsame Trägerschaft der Universität Basel durch die Kantone Baselland und Basel-Stadt?</t>
        </is>
      </c>
      <c r="E10780" t="inlineStr">
        <is>
          <t>Standard-4</t>
        </is>
      </c>
      <c r="F10780" t="n">
        <v>2</v>
      </c>
      <c r="G10780" t="inlineStr">
        <is>
          <t>Bildung</t>
        </is>
      </c>
      <c r="H10780" t="inlineStr">
        <is>
          <t>Q05749</t>
        </is>
      </c>
      <c r="I10780" t="inlineStr">
        <is>
          <t>de</t>
        </is>
      </c>
      <c r="J10780" t="b">
        <v>1</v>
      </c>
      <c r="K10780" t="inlineStr">
        <is>
          <t>58187ef8070e18952baf53710bafff6d</t>
        </is>
      </c>
      <c r="L10780" t="inlineStr">
        <is>
          <t>58187ef8070e18952baf53710bafff6d</t>
        </is>
      </c>
      <c r="M10780" t="n">
        <v>1189</v>
      </c>
      <c r="N10780" t="n">
        <v>1189</v>
      </c>
    </row>
    <row r="10781">
      <c r="A10781" t="n">
        <v>202</v>
      </c>
      <c r="B10781" t="n">
        <v>2019</v>
      </c>
      <c r="C10781" t="n">
        <v>3155</v>
      </c>
      <c r="D10781" t="inlineStr">
        <is>
          <t>Befürworten Sie die gemeinsame Trägerschaft der Universität Basel durch die Kantone Baselland und Basel-Stadt?</t>
        </is>
      </c>
      <c r="E10781" t="inlineStr">
        <is>
          <t>Standard-4</t>
        </is>
      </c>
      <c r="F10781" t="n">
        <v>2</v>
      </c>
      <c r="G10781" t="inlineStr">
        <is>
          <t>Bildung</t>
        </is>
      </c>
      <c r="H10781" t="inlineStr">
        <is>
          <t>Q06565</t>
        </is>
      </c>
      <c r="I10781" t="inlineStr">
        <is>
          <t>de</t>
        </is>
      </c>
      <c r="J10781" t="b">
        <v>1</v>
      </c>
      <c r="K10781" t="inlineStr">
        <is>
          <t>58187ef8070e18952baf53710bafff6d</t>
        </is>
      </c>
      <c r="L10781" t="inlineStr">
        <is>
          <t>58187ef8070e18952baf53710bafff6d</t>
        </is>
      </c>
      <c r="M10781" t="n">
        <v>1189</v>
      </c>
      <c r="N10781" t="n">
        <v>1189</v>
      </c>
    </row>
    <row r="10783">
      <c r="A10783" s="1">
        <f>== Cluster 1188 – 2 Fragen – alle Fragen identisch ===</f>
        <v/>
      </c>
      <c r="B10783" s="1" t="n"/>
      <c r="C10783" s="1" t="n"/>
      <c r="D10783" s="1" t="n"/>
      <c r="E10783" s="1" t="n"/>
      <c r="F10783" s="1" t="n"/>
      <c r="G10783" s="1" t="n"/>
      <c r="H10783" s="1" t="n"/>
      <c r="I10783" s="1" t="n"/>
      <c r="J10783" s="1" t="n"/>
      <c r="K10783" s="1" t="n"/>
      <c r="L10783" s="1" t="n"/>
      <c r="M10783" s="1" t="n"/>
      <c r="N10783" s="1" t="n"/>
    </row>
    <row r="10784">
      <c r="A10784" t="inlineStr">
        <is>
          <t>ID_Wahl</t>
        </is>
      </c>
      <c r="B10784" t="inlineStr">
        <is>
          <t>Datum</t>
        </is>
      </c>
      <c r="C10784" t="inlineStr">
        <is>
          <t>Frage_ID</t>
        </is>
      </c>
      <c r="D10784" t="inlineStr">
        <is>
          <t>Frage_Text</t>
        </is>
      </c>
      <c r="E10784" t="inlineStr">
        <is>
          <t>Frage_Typ</t>
        </is>
      </c>
      <c r="F10784" t="inlineStr">
        <is>
          <t>Bereich_ID</t>
        </is>
      </c>
      <c r="G10784" t="inlineStr">
        <is>
          <t>Bereich</t>
        </is>
      </c>
      <c r="H10784" t="inlineStr">
        <is>
          <t>ID_gesamt</t>
        </is>
      </c>
      <c r="I10784" t="inlineStr">
        <is>
          <t>Sprache</t>
        </is>
      </c>
      <c r="J10784" t="inlineStr">
        <is>
          <t>Duplikat</t>
        </is>
      </c>
      <c r="K10784" t="inlineStr">
        <is>
          <t>Frage_Hash</t>
        </is>
      </c>
      <c r="L10784" t="inlineStr">
        <is>
          <t>Duplikat_Gruppe</t>
        </is>
      </c>
      <c r="M10784" t="inlineStr">
        <is>
          <t>Cluster_Duplikate</t>
        </is>
      </c>
      <c r="N10784" t="inlineStr">
        <is>
          <t>Cluster_Final</t>
        </is>
      </c>
    </row>
    <row r="10785">
      <c r="A10785" t="n">
        <v>202</v>
      </c>
      <c r="B10785" t="n">
        <v>2019</v>
      </c>
      <c r="C10785" t="n">
        <v>3153</v>
      </c>
      <c r="D10785" t="inlineStr">
        <is>
          <t>Befürworten Sie einen Ausstieg aus dem interkantonalen Fremdsprachenprojekt «Passepartout»?</t>
        </is>
      </c>
      <c r="E10785" t="inlineStr">
        <is>
          <t>Standard-4</t>
        </is>
      </c>
      <c r="F10785" t="n">
        <v>2</v>
      </c>
      <c r="G10785" t="inlineStr">
        <is>
          <t>Bildung</t>
        </is>
      </c>
      <c r="H10785" t="inlineStr">
        <is>
          <t>Q05748</t>
        </is>
      </c>
      <c r="I10785" t="inlineStr">
        <is>
          <t>de</t>
        </is>
      </c>
      <c r="J10785" t="b">
        <v>1</v>
      </c>
      <c r="K10785" t="inlineStr">
        <is>
          <t>b4392c804fbc4787a0de6ec3fefd81f8</t>
        </is>
      </c>
      <c r="L10785" t="inlineStr">
        <is>
          <t>b4392c804fbc4787a0de6ec3fefd81f8</t>
        </is>
      </c>
      <c r="M10785" t="n">
        <v>1188</v>
      </c>
      <c r="N10785" t="n">
        <v>1188</v>
      </c>
    </row>
    <row r="10786">
      <c r="A10786" t="n">
        <v>202</v>
      </c>
      <c r="B10786" t="n">
        <v>2019</v>
      </c>
      <c r="C10786" t="n">
        <v>3153</v>
      </c>
      <c r="D10786" t="inlineStr">
        <is>
          <t>Befürworten Sie einen Ausstieg aus dem interkantonalen Fremdsprachenprojekt «Passepartout»?</t>
        </is>
      </c>
      <c r="E10786" t="inlineStr">
        <is>
          <t>Standard-4</t>
        </is>
      </c>
      <c r="F10786" t="n">
        <v>2</v>
      </c>
      <c r="G10786" t="inlineStr">
        <is>
          <t>Bildung</t>
        </is>
      </c>
      <c r="H10786" t="inlineStr">
        <is>
          <t>Q06564</t>
        </is>
      </c>
      <c r="I10786" t="inlineStr">
        <is>
          <t>de</t>
        </is>
      </c>
      <c r="J10786" t="b">
        <v>1</v>
      </c>
      <c r="K10786" t="inlineStr">
        <is>
          <t>b4392c804fbc4787a0de6ec3fefd81f8</t>
        </is>
      </c>
      <c r="L10786" t="inlineStr">
        <is>
          <t>b4392c804fbc4787a0de6ec3fefd81f8</t>
        </is>
      </c>
      <c r="M10786" t="n">
        <v>1188</v>
      </c>
      <c r="N10786" t="n">
        <v>1188</v>
      </c>
    </row>
    <row r="10788">
      <c r="A10788" s="1">
        <f>== Cluster 1187 – 2 Fragen – alle Fragen identisch ===</f>
        <v/>
      </c>
      <c r="B10788" s="1" t="n"/>
      <c r="C10788" s="1" t="n"/>
      <c r="D10788" s="1" t="n"/>
      <c r="E10788" s="1" t="n"/>
      <c r="F10788" s="1" t="n"/>
      <c r="G10788" s="1" t="n"/>
      <c r="H10788" s="1" t="n"/>
      <c r="I10788" s="1" t="n"/>
      <c r="J10788" s="1" t="n"/>
      <c r="K10788" s="1" t="n"/>
      <c r="L10788" s="1" t="n"/>
      <c r="M10788" s="1" t="n"/>
      <c r="N10788" s="1" t="n"/>
    </row>
    <row r="10789">
      <c r="A10789" t="inlineStr">
        <is>
          <t>ID_Wahl</t>
        </is>
      </c>
      <c r="B10789" t="inlineStr">
        <is>
          <t>Datum</t>
        </is>
      </c>
      <c r="C10789" t="inlineStr">
        <is>
          <t>Frage_ID</t>
        </is>
      </c>
      <c r="D10789" t="inlineStr">
        <is>
          <t>Frage_Text</t>
        </is>
      </c>
      <c r="E10789" t="inlineStr">
        <is>
          <t>Frage_Typ</t>
        </is>
      </c>
      <c r="F10789" t="inlineStr">
        <is>
          <t>Bereich_ID</t>
        </is>
      </c>
      <c r="G10789" t="inlineStr">
        <is>
          <t>Bereich</t>
        </is>
      </c>
      <c r="H10789" t="inlineStr">
        <is>
          <t>ID_gesamt</t>
        </is>
      </c>
      <c r="I10789" t="inlineStr">
        <is>
          <t>Sprache</t>
        </is>
      </c>
      <c r="J10789" t="inlineStr">
        <is>
          <t>Duplikat</t>
        </is>
      </c>
      <c r="K10789" t="inlineStr">
        <is>
          <t>Frage_Hash</t>
        </is>
      </c>
      <c r="L10789" t="inlineStr">
        <is>
          <t>Duplikat_Gruppe</t>
        </is>
      </c>
      <c r="M10789" t="inlineStr">
        <is>
          <t>Cluster_Duplikate</t>
        </is>
      </c>
      <c r="N10789" t="inlineStr">
        <is>
          <t>Cluster_Final</t>
        </is>
      </c>
    </row>
    <row r="10790">
      <c r="A10790" t="n">
        <v>202</v>
      </c>
      <c r="B10790" t="n">
        <v>2019</v>
      </c>
      <c r="C10790" t="n">
        <v>3154</v>
      </c>
      <c r="D10790" t="inlineStr">
        <is>
          <t>Für die Schulklassen im Kanton Baselland gilt eine maximale Klassengrösse von 24 Kindern (ausser für die Sekundarstufe A gilt eine Höchstzahl von 20 Kindern). Befürworten Sie eine Senkung dieser Höchstzahl?</t>
        </is>
      </c>
      <c r="E10790" t="inlineStr">
        <is>
          <t>Standard-4</t>
        </is>
      </c>
      <c r="F10790" t="n">
        <v>2</v>
      </c>
      <c r="G10790" t="inlineStr">
        <is>
          <t>Bildung</t>
        </is>
      </c>
      <c r="H10790" t="inlineStr">
        <is>
          <t>Q05746</t>
        </is>
      </c>
      <c r="I10790" t="inlineStr">
        <is>
          <t>de</t>
        </is>
      </c>
      <c r="J10790" t="b">
        <v>1</v>
      </c>
      <c r="K10790" t="inlineStr">
        <is>
          <t>339198fe149160091e8c2b5b0706e8cb</t>
        </is>
      </c>
      <c r="L10790" t="inlineStr">
        <is>
          <t>339198fe149160091e8c2b5b0706e8cb</t>
        </is>
      </c>
      <c r="M10790" t="n">
        <v>1187</v>
      </c>
      <c r="N10790" t="n">
        <v>1187</v>
      </c>
    </row>
    <row r="10791">
      <c r="A10791" t="n">
        <v>202</v>
      </c>
      <c r="B10791" t="n">
        <v>2019</v>
      </c>
      <c r="C10791" t="n">
        <v>3154</v>
      </c>
      <c r="D10791" t="inlineStr">
        <is>
          <t>Für die Schulklassen im Kanton Baselland gilt eine maximale Klassengrösse von 24 Kindern (ausser für die Sekundarstufe A gilt eine Höchstzahl von 20 Kindern). Befürworten Sie eine Senkung dieser Höchstzahl?</t>
        </is>
      </c>
      <c r="E10791" t="inlineStr">
        <is>
          <t>Standard-4</t>
        </is>
      </c>
      <c r="F10791" t="n">
        <v>2</v>
      </c>
      <c r="G10791" t="inlineStr">
        <is>
          <t>Bildung</t>
        </is>
      </c>
      <c r="H10791" t="inlineStr">
        <is>
          <t>Q06562</t>
        </is>
      </c>
      <c r="I10791" t="inlineStr">
        <is>
          <t>de</t>
        </is>
      </c>
      <c r="J10791" t="b">
        <v>1</v>
      </c>
      <c r="K10791" t="inlineStr">
        <is>
          <t>339198fe149160091e8c2b5b0706e8cb</t>
        </is>
      </c>
      <c r="L10791" t="inlineStr">
        <is>
          <t>339198fe149160091e8c2b5b0706e8cb</t>
        </is>
      </c>
      <c r="M10791" t="n">
        <v>1187</v>
      </c>
      <c r="N10791" t="n">
        <v>1187</v>
      </c>
    </row>
    <row r="10793">
      <c r="A10793" s="1">
        <f>== Cluster 1186 – 2 Fragen – alle Fragen identisch ===</f>
        <v/>
      </c>
      <c r="B10793" s="1" t="n"/>
      <c r="C10793" s="1" t="n"/>
      <c r="D10793" s="1" t="n"/>
      <c r="E10793" s="1" t="n"/>
      <c r="F10793" s="1" t="n"/>
      <c r="G10793" s="1" t="n"/>
      <c r="H10793" s="1" t="n"/>
      <c r="I10793" s="1" t="n"/>
      <c r="J10793" s="1" t="n"/>
      <c r="K10793" s="1" t="n"/>
      <c r="L10793" s="1" t="n"/>
      <c r="M10793" s="1" t="n"/>
      <c r="N10793" s="1" t="n"/>
    </row>
    <row r="10794">
      <c r="A10794" t="inlineStr">
        <is>
          <t>ID_Wahl</t>
        </is>
      </c>
      <c r="B10794" t="inlineStr">
        <is>
          <t>Datum</t>
        </is>
      </c>
      <c r="C10794" t="inlineStr">
        <is>
          <t>Frage_ID</t>
        </is>
      </c>
      <c r="D10794" t="inlineStr">
        <is>
          <t>Frage_Text</t>
        </is>
      </c>
      <c r="E10794" t="inlineStr">
        <is>
          <t>Frage_Typ</t>
        </is>
      </c>
      <c r="F10794" t="inlineStr">
        <is>
          <t>Bereich_ID</t>
        </is>
      </c>
      <c r="G10794" t="inlineStr">
        <is>
          <t>Bereich</t>
        </is>
      </c>
      <c r="H10794" t="inlineStr">
        <is>
          <t>ID_gesamt</t>
        </is>
      </c>
      <c r="I10794" t="inlineStr">
        <is>
          <t>Sprache</t>
        </is>
      </c>
      <c r="J10794" t="inlineStr">
        <is>
          <t>Duplikat</t>
        </is>
      </c>
      <c r="K10794" t="inlineStr">
        <is>
          <t>Frage_Hash</t>
        </is>
      </c>
      <c r="L10794" t="inlineStr">
        <is>
          <t>Duplikat_Gruppe</t>
        </is>
      </c>
      <c r="M10794" t="inlineStr">
        <is>
          <t>Cluster_Duplikate</t>
        </is>
      </c>
      <c r="N10794" t="inlineStr">
        <is>
          <t>Cluster_Final</t>
        </is>
      </c>
    </row>
    <row r="10795">
      <c r="A10795" t="n">
        <v>202</v>
      </c>
      <c r="B10795" t="n">
        <v>2019</v>
      </c>
      <c r="C10795" t="n">
        <v>3152</v>
      </c>
      <c r="D10795" t="inlineStr">
        <is>
          <t>Soll sich der Kanton Baselland stärker für gleiche Bildungschancen einsetzen (z.B. mit Nachhilfe-Gutscheinen für Schüler/innen aus Familien mit geringem Einkommen)?</t>
        </is>
      </c>
      <c r="E10795" t="inlineStr">
        <is>
          <t>Standard-4</t>
        </is>
      </c>
      <c r="F10795" t="n">
        <v>2</v>
      </c>
      <c r="G10795" t="inlineStr">
        <is>
          <t>Bildung</t>
        </is>
      </c>
      <c r="H10795" t="inlineStr">
        <is>
          <t>Q05744</t>
        </is>
      </c>
      <c r="I10795" t="inlineStr">
        <is>
          <t>de</t>
        </is>
      </c>
      <c r="J10795" t="b">
        <v>1</v>
      </c>
      <c r="K10795" t="inlineStr">
        <is>
          <t>5b15ea188704ff8f145c03b5982779be</t>
        </is>
      </c>
      <c r="L10795" t="inlineStr">
        <is>
          <t>5b15ea188704ff8f145c03b5982779be</t>
        </is>
      </c>
      <c r="M10795" t="n">
        <v>1186</v>
      </c>
      <c r="N10795" t="n">
        <v>1186</v>
      </c>
    </row>
    <row r="10796">
      <c r="A10796" t="n">
        <v>202</v>
      </c>
      <c r="B10796" t="n">
        <v>2019</v>
      </c>
      <c r="C10796" t="n">
        <v>3152</v>
      </c>
      <c r="D10796" t="inlineStr">
        <is>
          <t>Soll sich der Kanton Baselland stärker für gleiche Bildungschancen einsetzen (z.B. mit Nachhilfe-Gutscheinen für Schüler/innen aus Familien mit geringem Einkommen)?</t>
        </is>
      </c>
      <c r="E10796" t="inlineStr">
        <is>
          <t>Standard-4</t>
        </is>
      </c>
      <c r="F10796" t="n">
        <v>2</v>
      </c>
      <c r="G10796" t="inlineStr">
        <is>
          <t>Bildung</t>
        </is>
      </c>
      <c r="H10796" t="inlineStr">
        <is>
          <t>Q06560</t>
        </is>
      </c>
      <c r="I10796" t="inlineStr">
        <is>
          <t>de</t>
        </is>
      </c>
      <c r="J10796" t="b">
        <v>1</v>
      </c>
      <c r="K10796" t="inlineStr">
        <is>
          <t>5b15ea188704ff8f145c03b5982779be</t>
        </is>
      </c>
      <c r="L10796" t="inlineStr">
        <is>
          <t>5b15ea188704ff8f145c03b5982779be</t>
        </is>
      </c>
      <c r="M10796" t="n">
        <v>1186</v>
      </c>
      <c r="N10796" t="n">
        <v>1186</v>
      </c>
    </row>
    <row r="10798">
      <c r="A10798" s="1">
        <f>== Cluster 1185 – 2 Fragen – alle Fragen identisch ===</f>
        <v/>
      </c>
      <c r="B10798" s="1" t="n"/>
      <c r="C10798" s="1" t="n"/>
      <c r="D10798" s="1" t="n"/>
      <c r="E10798" s="1" t="n"/>
      <c r="F10798" s="1" t="n"/>
      <c r="G10798" s="1" t="n"/>
      <c r="H10798" s="1" t="n"/>
      <c r="I10798" s="1" t="n"/>
      <c r="J10798" s="1" t="n"/>
      <c r="K10798" s="1" t="n"/>
      <c r="L10798" s="1" t="n"/>
      <c r="M10798" s="1" t="n"/>
      <c r="N10798" s="1" t="n"/>
    </row>
    <row r="10799">
      <c r="A10799" t="inlineStr">
        <is>
          <t>ID_Wahl</t>
        </is>
      </c>
      <c r="B10799" t="inlineStr">
        <is>
          <t>Datum</t>
        </is>
      </c>
      <c r="C10799" t="inlineStr">
        <is>
          <t>Frage_ID</t>
        </is>
      </c>
      <c r="D10799" t="inlineStr">
        <is>
          <t>Frage_Text</t>
        </is>
      </c>
      <c r="E10799" t="inlineStr">
        <is>
          <t>Frage_Typ</t>
        </is>
      </c>
      <c r="F10799" t="inlineStr">
        <is>
          <t>Bereich_ID</t>
        </is>
      </c>
      <c r="G10799" t="inlineStr">
        <is>
          <t>Bereich</t>
        </is>
      </c>
      <c r="H10799" t="inlineStr">
        <is>
          <t>ID_gesamt</t>
        </is>
      </c>
      <c r="I10799" t="inlineStr">
        <is>
          <t>Sprache</t>
        </is>
      </c>
      <c r="J10799" t="inlineStr">
        <is>
          <t>Duplikat</t>
        </is>
      </c>
      <c r="K10799" t="inlineStr">
        <is>
          <t>Frage_Hash</t>
        </is>
      </c>
      <c r="L10799" t="inlineStr">
        <is>
          <t>Duplikat_Gruppe</t>
        </is>
      </c>
      <c r="M10799" t="inlineStr">
        <is>
          <t>Cluster_Duplikate</t>
        </is>
      </c>
      <c r="N10799" t="inlineStr">
        <is>
          <t>Cluster_Final</t>
        </is>
      </c>
    </row>
    <row r="10800">
      <c r="A10800" t="n">
        <v>202</v>
      </c>
      <c r="B10800" t="n">
        <v>2019</v>
      </c>
      <c r="C10800" t="n">
        <v>3145</v>
      </c>
      <c r="D10800" t="inlineStr">
        <is>
          <t>Befürworten Sie eine Erhöhung der Kinder- und Ausbildungszulagen (z.B. um 30 Franken pro Monat)?</t>
        </is>
      </c>
      <c r="E10800" t="inlineStr">
        <is>
          <t>Standard-4</t>
        </is>
      </c>
      <c r="F10800" t="n">
        <v>2</v>
      </c>
      <c r="G10800" t="inlineStr">
        <is>
          <t>Bildung</t>
        </is>
      </c>
      <c r="H10800" t="inlineStr">
        <is>
          <t>Q05743</t>
        </is>
      </c>
      <c r="I10800" t="inlineStr">
        <is>
          <t>de</t>
        </is>
      </c>
      <c r="J10800" t="b">
        <v>1</v>
      </c>
      <c r="K10800" t="inlineStr">
        <is>
          <t>4690719e23ca3692de0350c9e8d1cc95</t>
        </is>
      </c>
      <c r="L10800" t="inlineStr">
        <is>
          <t>4690719e23ca3692de0350c9e8d1cc95</t>
        </is>
      </c>
      <c r="M10800" t="n">
        <v>1185</v>
      </c>
      <c r="N10800" t="n">
        <v>1185</v>
      </c>
    </row>
    <row r="10801">
      <c r="A10801" t="n">
        <v>202</v>
      </c>
      <c r="B10801" t="n">
        <v>2019</v>
      </c>
      <c r="C10801" t="n">
        <v>3145</v>
      </c>
      <c r="D10801" t="inlineStr">
        <is>
          <t>Befürworten Sie eine Erhöhung der Kinder- und Ausbildungszulagen (z.B. um 30 Franken pro Monat)?</t>
        </is>
      </c>
      <c r="E10801" t="inlineStr">
        <is>
          <t>Standard-4</t>
        </is>
      </c>
      <c r="F10801" t="n">
        <v>2</v>
      </c>
      <c r="G10801" t="inlineStr">
        <is>
          <t>Bildung</t>
        </is>
      </c>
      <c r="H10801" t="inlineStr">
        <is>
          <t>Q06559</t>
        </is>
      </c>
      <c r="I10801" t="inlineStr">
        <is>
          <t>de</t>
        </is>
      </c>
      <c r="J10801" t="b">
        <v>1</v>
      </c>
      <c r="K10801" t="inlineStr">
        <is>
          <t>4690719e23ca3692de0350c9e8d1cc95</t>
        </is>
      </c>
      <c r="L10801" t="inlineStr">
        <is>
          <t>4690719e23ca3692de0350c9e8d1cc95</t>
        </is>
      </c>
      <c r="M10801" t="n">
        <v>1185</v>
      </c>
      <c r="N10801" t="n">
        <v>1185</v>
      </c>
    </row>
    <row r="10803">
      <c r="A10803" s="1">
        <f>== Cluster 1184 – 2 Fragen – alle Fragen identisch ===</f>
        <v/>
      </c>
      <c r="B10803" s="1" t="n"/>
      <c r="C10803" s="1" t="n"/>
      <c r="D10803" s="1" t="n"/>
      <c r="E10803" s="1" t="n"/>
      <c r="F10803" s="1" t="n"/>
      <c r="G10803" s="1" t="n"/>
      <c r="H10803" s="1" t="n"/>
      <c r="I10803" s="1" t="n"/>
      <c r="J10803" s="1" t="n"/>
      <c r="K10803" s="1" t="n"/>
      <c r="L10803" s="1" t="n"/>
      <c r="M10803" s="1" t="n"/>
      <c r="N10803" s="1" t="n"/>
    </row>
    <row r="10804">
      <c r="A10804" t="inlineStr">
        <is>
          <t>ID_Wahl</t>
        </is>
      </c>
      <c r="B10804" t="inlineStr">
        <is>
          <t>Datum</t>
        </is>
      </c>
      <c r="C10804" t="inlineStr">
        <is>
          <t>Frage_ID</t>
        </is>
      </c>
      <c r="D10804" t="inlineStr">
        <is>
          <t>Frage_Text</t>
        </is>
      </c>
      <c r="E10804" t="inlineStr">
        <is>
          <t>Frage_Typ</t>
        </is>
      </c>
      <c r="F10804" t="inlineStr">
        <is>
          <t>Bereich_ID</t>
        </is>
      </c>
      <c r="G10804" t="inlineStr">
        <is>
          <t>Bereich</t>
        </is>
      </c>
      <c r="H10804" t="inlineStr">
        <is>
          <t>ID_gesamt</t>
        </is>
      </c>
      <c r="I10804" t="inlineStr">
        <is>
          <t>Sprache</t>
        </is>
      </c>
      <c r="J10804" t="inlineStr">
        <is>
          <t>Duplikat</t>
        </is>
      </c>
      <c r="K10804" t="inlineStr">
        <is>
          <t>Frage_Hash</t>
        </is>
      </c>
      <c r="L10804" t="inlineStr">
        <is>
          <t>Duplikat_Gruppe</t>
        </is>
      </c>
      <c r="M10804" t="inlineStr">
        <is>
          <t>Cluster_Duplikate</t>
        </is>
      </c>
      <c r="N10804" t="inlineStr">
        <is>
          <t>Cluster_Final</t>
        </is>
      </c>
    </row>
    <row r="10805">
      <c r="A10805" t="n">
        <v>195</v>
      </c>
      <c r="B10805" t="n">
        <v>2018</v>
      </c>
      <c r="C10805" t="n">
        <v>3067</v>
      </c>
      <c r="D10805" t="inlineStr">
        <is>
          <t>Würden Sie eine vollständige Privatisierung der Zuger Kantonalbank (Umwandlung in Aktiengesellschaft und Abschaffung der Staatsgarantie) begrüssen?</t>
        </is>
      </c>
      <c r="E10805" t="inlineStr">
        <is>
          <t>Standard-4</t>
        </is>
      </c>
      <c r="F10805" t="n">
        <v>15</v>
      </c>
      <c r="G10805" t="inlineStr">
        <is>
          <t>Wirtschaft &amp; Arbeit</t>
        </is>
      </c>
      <c r="H10805" t="inlineStr">
        <is>
          <t>Q05739</t>
        </is>
      </c>
      <c r="I10805" t="inlineStr">
        <is>
          <t>de</t>
        </is>
      </c>
      <c r="J10805" t="b">
        <v>1</v>
      </c>
      <c r="K10805" t="inlineStr">
        <is>
          <t>1a9c539063cba30bd40703880f232a6e</t>
        </is>
      </c>
      <c r="L10805" t="inlineStr">
        <is>
          <t>1a9c539063cba30bd40703880f232a6e</t>
        </is>
      </c>
      <c r="M10805" t="n">
        <v>1184</v>
      </c>
      <c r="N10805" t="n">
        <v>1184</v>
      </c>
    </row>
    <row r="10806">
      <c r="A10806" t="n">
        <v>195</v>
      </c>
      <c r="B10806" t="n">
        <v>2018</v>
      </c>
      <c r="C10806" t="n">
        <v>3067</v>
      </c>
      <c r="D10806" t="inlineStr">
        <is>
          <t>Würden Sie eine vollständige Privatisierung der Zuger Kantonalbank (Umwandlung in Aktiengesellschaft und Abschaffung der Staatsgarantie) begrüssen?</t>
        </is>
      </c>
      <c r="E10806" t="inlineStr">
        <is>
          <t>Standard-4</t>
        </is>
      </c>
      <c r="F10806" t="n">
        <v>15</v>
      </c>
      <c r="G10806" t="inlineStr">
        <is>
          <t>Wirtschaft &amp; Arbeit</t>
        </is>
      </c>
      <c r="H10806" t="inlineStr">
        <is>
          <t>Q08882</t>
        </is>
      </c>
      <c r="I10806" t="inlineStr">
        <is>
          <t>de</t>
        </is>
      </c>
      <c r="J10806" t="b">
        <v>1</v>
      </c>
      <c r="K10806" t="inlineStr">
        <is>
          <t>1a9c539063cba30bd40703880f232a6e</t>
        </is>
      </c>
      <c r="L10806" t="inlineStr">
        <is>
          <t>1a9c539063cba30bd40703880f232a6e</t>
        </is>
      </c>
      <c r="M10806" t="n">
        <v>1184</v>
      </c>
      <c r="N10806" t="n">
        <v>1184</v>
      </c>
    </row>
    <row r="10808">
      <c r="A10808" s="1">
        <f>== Cluster 1183 – 2 Fragen – alle Fragen identisch ===</f>
        <v/>
      </c>
      <c r="B10808" s="1" t="n"/>
      <c r="C10808" s="1" t="n"/>
      <c r="D10808" s="1" t="n"/>
      <c r="E10808" s="1" t="n"/>
      <c r="F10808" s="1" t="n"/>
      <c r="G10808" s="1" t="n"/>
      <c r="H10808" s="1" t="n"/>
      <c r="I10808" s="1" t="n"/>
      <c r="J10808" s="1" t="n"/>
      <c r="K10808" s="1" t="n"/>
      <c r="L10808" s="1" t="n"/>
      <c r="M10808" s="1" t="n"/>
      <c r="N10808" s="1" t="n"/>
    </row>
    <row r="10809">
      <c r="A10809" t="inlineStr">
        <is>
          <t>ID_Wahl</t>
        </is>
      </c>
      <c r="B10809" t="inlineStr">
        <is>
          <t>Datum</t>
        </is>
      </c>
      <c r="C10809" t="inlineStr">
        <is>
          <t>Frage_ID</t>
        </is>
      </c>
      <c r="D10809" t="inlineStr">
        <is>
          <t>Frage_Text</t>
        </is>
      </c>
      <c r="E10809" t="inlineStr">
        <is>
          <t>Frage_Typ</t>
        </is>
      </c>
      <c r="F10809" t="inlineStr">
        <is>
          <t>Bereich_ID</t>
        </is>
      </c>
      <c r="G10809" t="inlineStr">
        <is>
          <t>Bereich</t>
        </is>
      </c>
      <c r="H10809" t="inlineStr">
        <is>
          <t>ID_gesamt</t>
        </is>
      </c>
      <c r="I10809" t="inlineStr">
        <is>
          <t>Sprache</t>
        </is>
      </c>
      <c r="J10809" t="inlineStr">
        <is>
          <t>Duplikat</t>
        </is>
      </c>
      <c r="K10809" t="inlineStr">
        <is>
          <t>Frage_Hash</t>
        </is>
      </c>
      <c r="L10809" t="inlineStr">
        <is>
          <t>Duplikat_Gruppe</t>
        </is>
      </c>
      <c r="M10809" t="inlineStr">
        <is>
          <t>Cluster_Duplikate</t>
        </is>
      </c>
      <c r="N10809" t="inlineStr">
        <is>
          <t>Cluster_Final</t>
        </is>
      </c>
    </row>
    <row r="10810">
      <c r="A10810" t="n">
        <v>195</v>
      </c>
      <c r="B10810" t="n">
        <v>2018</v>
      </c>
      <c r="C10810" t="n">
        <v>3079</v>
      </c>
      <c r="D10810" t="inlineStr">
        <is>
          <t>Soll der Kanton Zug seine Aktienbeteiligung an der Axpo vollständig abgeben?</t>
        </is>
      </c>
      <c r="E10810" t="inlineStr">
        <is>
          <t>Standard-4</t>
        </is>
      </c>
      <c r="F10810" t="n">
        <v>15</v>
      </c>
      <c r="G10810" t="inlineStr">
        <is>
          <t>Wirtschaft &amp; Arbeit</t>
        </is>
      </c>
      <c r="H10810" t="inlineStr">
        <is>
          <t>Q05738</t>
        </is>
      </c>
      <c r="I10810" t="inlineStr">
        <is>
          <t>de</t>
        </is>
      </c>
      <c r="J10810" t="b">
        <v>1</v>
      </c>
      <c r="K10810" t="inlineStr">
        <is>
          <t>201d6348baf00519109d3922479d75a1</t>
        </is>
      </c>
      <c r="L10810" t="inlineStr">
        <is>
          <t>201d6348baf00519109d3922479d75a1</t>
        </is>
      </c>
      <c r="M10810" t="n">
        <v>1183</v>
      </c>
      <c r="N10810" t="n">
        <v>1183</v>
      </c>
    </row>
    <row r="10811">
      <c r="A10811" t="n">
        <v>195</v>
      </c>
      <c r="B10811" t="n">
        <v>2018</v>
      </c>
      <c r="C10811" t="n">
        <v>3079</v>
      </c>
      <c r="D10811" t="inlineStr">
        <is>
          <t>Soll der Kanton Zug seine Aktienbeteiligung an der Axpo vollständig abgeben?</t>
        </is>
      </c>
      <c r="E10811" t="inlineStr">
        <is>
          <t>Standard-4</t>
        </is>
      </c>
      <c r="F10811" t="n">
        <v>15</v>
      </c>
      <c r="G10811" t="inlineStr">
        <is>
          <t>Wirtschaft &amp; Arbeit</t>
        </is>
      </c>
      <c r="H10811" t="inlineStr">
        <is>
          <t>Q08881</t>
        </is>
      </c>
      <c r="I10811" t="inlineStr">
        <is>
          <t>de</t>
        </is>
      </c>
      <c r="J10811" t="b">
        <v>1</v>
      </c>
      <c r="K10811" t="inlineStr">
        <is>
          <t>201d6348baf00519109d3922479d75a1</t>
        </is>
      </c>
      <c r="L10811" t="inlineStr">
        <is>
          <t>201d6348baf00519109d3922479d75a1</t>
        </is>
      </c>
      <c r="M10811" t="n">
        <v>1183</v>
      </c>
      <c r="N10811" t="n">
        <v>1183</v>
      </c>
    </row>
    <row r="10813">
      <c r="A10813" s="1">
        <f>== Cluster 1182 – 2 Fragen – alle Fragen identisch ===</f>
        <v/>
      </c>
      <c r="B10813" s="1" t="n"/>
      <c r="C10813" s="1" t="n"/>
      <c r="D10813" s="1" t="n"/>
      <c r="E10813" s="1" t="n"/>
      <c r="F10813" s="1" t="n"/>
      <c r="G10813" s="1" t="n"/>
      <c r="H10813" s="1" t="n"/>
      <c r="I10813" s="1" t="n"/>
      <c r="J10813" s="1" t="n"/>
      <c r="K10813" s="1" t="n"/>
      <c r="L10813" s="1" t="n"/>
      <c r="M10813" s="1" t="n"/>
      <c r="N10813" s="1" t="n"/>
    </row>
    <row r="10814">
      <c r="A10814" t="inlineStr">
        <is>
          <t>ID_Wahl</t>
        </is>
      </c>
      <c r="B10814" t="inlineStr">
        <is>
          <t>Datum</t>
        </is>
      </c>
      <c r="C10814" t="inlineStr">
        <is>
          <t>Frage_ID</t>
        </is>
      </c>
      <c r="D10814" t="inlineStr">
        <is>
          <t>Frage_Text</t>
        </is>
      </c>
      <c r="E10814" t="inlineStr">
        <is>
          <t>Frage_Typ</t>
        </is>
      </c>
      <c r="F10814" t="inlineStr">
        <is>
          <t>Bereich_ID</t>
        </is>
      </c>
      <c r="G10814" t="inlineStr">
        <is>
          <t>Bereich</t>
        </is>
      </c>
      <c r="H10814" t="inlineStr">
        <is>
          <t>ID_gesamt</t>
        </is>
      </c>
      <c r="I10814" t="inlineStr">
        <is>
          <t>Sprache</t>
        </is>
      </c>
      <c r="J10814" t="inlineStr">
        <is>
          <t>Duplikat</t>
        </is>
      </c>
      <c r="K10814" t="inlineStr">
        <is>
          <t>Frage_Hash</t>
        </is>
      </c>
      <c r="L10814" t="inlineStr">
        <is>
          <t>Duplikat_Gruppe</t>
        </is>
      </c>
      <c r="M10814" t="inlineStr">
        <is>
          <t>Cluster_Duplikate</t>
        </is>
      </c>
      <c r="N10814" t="inlineStr">
        <is>
          <t>Cluster_Final</t>
        </is>
      </c>
    </row>
    <row r="10815">
      <c r="A10815" t="n">
        <v>195</v>
      </c>
      <c r="B10815" t="n">
        <v>2018</v>
      </c>
      <c r="C10815" t="n">
        <v>3094</v>
      </c>
      <c r="D10815" t="inlineStr">
        <is>
          <t>Soll der Kanton Zug auf die Erbringung eigener Dienstleistungen konsequent verzichten, falls dadurch private Angebote konkurrenziert werden?</t>
        </is>
      </c>
      <c r="E10815" t="inlineStr">
        <is>
          <t>Standard-4</t>
        </is>
      </c>
      <c r="F10815" t="n">
        <v>15</v>
      </c>
      <c r="G10815" t="inlineStr">
        <is>
          <t>Wirtschaft &amp; Arbeit</t>
        </is>
      </c>
      <c r="H10815" t="inlineStr">
        <is>
          <t>Q05737</t>
        </is>
      </c>
      <c r="I10815" t="inlineStr">
        <is>
          <t>de</t>
        </is>
      </c>
      <c r="J10815" t="b">
        <v>1</v>
      </c>
      <c r="K10815" t="inlineStr">
        <is>
          <t>3d5ae1f7b9cb6cb209afa816310b79d4</t>
        </is>
      </c>
      <c r="L10815" t="inlineStr">
        <is>
          <t>3d5ae1f7b9cb6cb209afa816310b79d4</t>
        </is>
      </c>
      <c r="M10815" t="n">
        <v>1182</v>
      </c>
      <c r="N10815" t="n">
        <v>1182</v>
      </c>
    </row>
    <row r="10816">
      <c r="A10816" t="n">
        <v>195</v>
      </c>
      <c r="B10816" t="n">
        <v>2018</v>
      </c>
      <c r="C10816" t="n">
        <v>3094</v>
      </c>
      <c r="D10816" t="inlineStr">
        <is>
          <t>Soll der Kanton Zug auf die Erbringung eigener Dienstleistungen konsequent verzichten, falls dadurch private Angebote konkurrenziert werden?</t>
        </is>
      </c>
      <c r="E10816" t="inlineStr">
        <is>
          <t>Standard-4</t>
        </is>
      </c>
      <c r="F10816" t="n">
        <v>15</v>
      </c>
      <c r="G10816" t="inlineStr">
        <is>
          <t>Wirtschaft &amp; Arbeit</t>
        </is>
      </c>
      <c r="H10816" t="inlineStr">
        <is>
          <t>Q08880</t>
        </is>
      </c>
      <c r="I10816" t="inlineStr">
        <is>
          <t>de</t>
        </is>
      </c>
      <c r="J10816" t="b">
        <v>1</v>
      </c>
      <c r="K10816" t="inlineStr">
        <is>
          <t>3d5ae1f7b9cb6cb209afa816310b79d4</t>
        </is>
      </c>
      <c r="L10816" t="inlineStr">
        <is>
          <t>3d5ae1f7b9cb6cb209afa816310b79d4</t>
        </is>
      </c>
      <c r="M10816" t="n">
        <v>1182</v>
      </c>
      <c r="N10816" t="n">
        <v>1182</v>
      </c>
    </row>
    <row r="10818">
      <c r="A10818" s="1">
        <f>== Cluster 1180 – 2 Fragen – alle Fragen identisch ===</f>
        <v/>
      </c>
      <c r="B10818" s="1" t="n"/>
      <c r="C10818" s="1" t="n"/>
      <c r="D10818" s="1" t="n"/>
      <c r="E10818" s="1" t="n"/>
      <c r="F10818" s="1" t="n"/>
      <c r="G10818" s="1" t="n"/>
      <c r="H10818" s="1" t="n"/>
      <c r="I10818" s="1" t="n"/>
      <c r="J10818" s="1" t="n"/>
      <c r="K10818" s="1" t="n"/>
      <c r="L10818" s="1" t="n"/>
      <c r="M10818" s="1" t="n"/>
      <c r="N10818" s="1" t="n"/>
    </row>
    <row r="10819">
      <c r="A10819" t="inlineStr">
        <is>
          <t>ID_Wahl</t>
        </is>
      </c>
      <c r="B10819" t="inlineStr">
        <is>
          <t>Datum</t>
        </is>
      </c>
      <c r="C10819" t="inlineStr">
        <is>
          <t>Frage_ID</t>
        </is>
      </c>
      <c r="D10819" t="inlineStr">
        <is>
          <t>Frage_Text</t>
        </is>
      </c>
      <c r="E10819" t="inlineStr">
        <is>
          <t>Frage_Typ</t>
        </is>
      </c>
      <c r="F10819" t="inlineStr">
        <is>
          <t>Bereich_ID</t>
        </is>
      </c>
      <c r="G10819" t="inlineStr">
        <is>
          <t>Bereich</t>
        </is>
      </c>
      <c r="H10819" t="inlineStr">
        <is>
          <t>ID_gesamt</t>
        </is>
      </c>
      <c r="I10819" t="inlineStr">
        <is>
          <t>Sprache</t>
        </is>
      </c>
      <c r="J10819" t="inlineStr">
        <is>
          <t>Duplikat</t>
        </is>
      </c>
      <c r="K10819" t="inlineStr">
        <is>
          <t>Frage_Hash</t>
        </is>
      </c>
      <c r="L10819" t="inlineStr">
        <is>
          <t>Duplikat_Gruppe</t>
        </is>
      </c>
      <c r="M10819" t="inlineStr">
        <is>
          <t>Cluster_Duplikate</t>
        </is>
      </c>
      <c r="N10819" t="inlineStr">
        <is>
          <t>Cluster_Final</t>
        </is>
      </c>
    </row>
    <row r="10820">
      <c r="A10820" t="n">
        <v>195</v>
      </c>
      <c r="B10820" t="n">
        <v>2018</v>
      </c>
      <c r="C10820" t="n">
        <v>3073</v>
      </c>
      <c r="D10820" t="inlineStr">
        <is>
          <t>Braucht es im Kanton Zug zusätzliche Massnahmen zugunsten des motorisierten Individualverkehrs (z.B. Umfahrungsstrassen, Parkplatzangebot, Busbuchten)?</t>
        </is>
      </c>
      <c r="E10820" t="inlineStr">
        <is>
          <t>Standard-4</t>
        </is>
      </c>
      <c r="F10820" t="n">
        <v>14</v>
      </c>
      <c r="G10820" t="inlineStr">
        <is>
          <t>Verkehr</t>
        </is>
      </c>
      <c r="H10820" t="inlineStr">
        <is>
          <t>Q05733</t>
        </is>
      </c>
      <c r="I10820" t="inlineStr">
        <is>
          <t>de</t>
        </is>
      </c>
      <c r="J10820" t="b">
        <v>1</v>
      </c>
      <c r="K10820" t="inlineStr">
        <is>
          <t>0bd502c176e0e38c39a8666575c15e2f</t>
        </is>
      </c>
      <c r="L10820" t="inlineStr">
        <is>
          <t>0bd502c176e0e38c39a8666575c15e2f</t>
        </is>
      </c>
      <c r="M10820" t="n">
        <v>1180</v>
      </c>
      <c r="N10820" t="n">
        <v>1180</v>
      </c>
    </row>
    <row r="10821">
      <c r="A10821" t="n">
        <v>195</v>
      </c>
      <c r="B10821" t="n">
        <v>2018</v>
      </c>
      <c r="C10821" t="n">
        <v>3073</v>
      </c>
      <c r="D10821" t="inlineStr">
        <is>
          <t>Braucht es im Kanton Zug zusätzliche Massnahmen zugunsten des motorisierten Individualverkehrs (z.B. Umfahrungsstrassen, Parkplatzangebot, Busbuchten)?</t>
        </is>
      </c>
      <c r="E10821" t="inlineStr">
        <is>
          <t>Standard-4</t>
        </is>
      </c>
      <c r="F10821" t="n">
        <v>14</v>
      </c>
      <c r="G10821" t="inlineStr">
        <is>
          <t>Verkehr</t>
        </is>
      </c>
      <c r="H10821" t="inlineStr">
        <is>
          <t>Q08876</t>
        </is>
      </c>
      <c r="I10821" t="inlineStr">
        <is>
          <t>de</t>
        </is>
      </c>
      <c r="J10821" t="b">
        <v>1</v>
      </c>
      <c r="K10821" t="inlineStr">
        <is>
          <t>0bd502c176e0e38c39a8666575c15e2f</t>
        </is>
      </c>
      <c r="L10821" t="inlineStr">
        <is>
          <t>0bd502c176e0e38c39a8666575c15e2f</t>
        </is>
      </c>
      <c r="M10821" t="n">
        <v>1180</v>
      </c>
      <c r="N10821" t="n">
        <v>1180</v>
      </c>
    </row>
    <row r="10823">
      <c r="A10823" s="1">
        <f>== Cluster 1178 – 2 Fragen – alle Fragen identisch ===</f>
        <v/>
      </c>
      <c r="B10823" s="1" t="n"/>
      <c r="C10823" s="1" t="n"/>
      <c r="D10823" s="1" t="n"/>
      <c r="E10823" s="1" t="n"/>
      <c r="F10823" s="1" t="n"/>
      <c r="G10823" s="1" t="n"/>
      <c r="H10823" s="1" t="n"/>
      <c r="I10823" s="1" t="n"/>
      <c r="J10823" s="1" t="n"/>
      <c r="K10823" s="1" t="n"/>
      <c r="L10823" s="1" t="n"/>
      <c r="M10823" s="1" t="n"/>
      <c r="N10823" s="1" t="n"/>
    </row>
    <row r="10824">
      <c r="A10824" t="inlineStr">
        <is>
          <t>ID_Wahl</t>
        </is>
      </c>
      <c r="B10824" t="inlineStr">
        <is>
          <t>Datum</t>
        </is>
      </c>
      <c r="C10824" t="inlineStr">
        <is>
          <t>Frage_ID</t>
        </is>
      </c>
      <c r="D10824" t="inlineStr">
        <is>
          <t>Frage_Text</t>
        </is>
      </c>
      <c r="E10824" t="inlineStr">
        <is>
          <t>Frage_Typ</t>
        </is>
      </c>
      <c r="F10824" t="inlineStr">
        <is>
          <t>Bereich_ID</t>
        </is>
      </c>
      <c r="G10824" t="inlineStr">
        <is>
          <t>Bereich</t>
        </is>
      </c>
      <c r="H10824" t="inlineStr">
        <is>
          <t>ID_gesamt</t>
        </is>
      </c>
      <c r="I10824" t="inlineStr">
        <is>
          <t>Sprache</t>
        </is>
      </c>
      <c r="J10824" t="inlineStr">
        <is>
          <t>Duplikat</t>
        </is>
      </c>
      <c r="K10824" t="inlineStr">
        <is>
          <t>Frage_Hash</t>
        </is>
      </c>
      <c r="L10824" t="inlineStr">
        <is>
          <t>Duplikat_Gruppe</t>
        </is>
      </c>
      <c r="M10824" t="inlineStr">
        <is>
          <t>Cluster_Duplikate</t>
        </is>
      </c>
      <c r="N10824" t="inlineStr">
        <is>
          <t>Cluster_Final</t>
        </is>
      </c>
    </row>
    <row r="10825">
      <c r="A10825" t="n">
        <v>195</v>
      </c>
      <c r="B10825" t="n">
        <v>2018</v>
      </c>
      <c r="C10825" t="n">
        <v>3072</v>
      </c>
      <c r="D10825" t="inlineStr">
        <is>
          <t>Würden Sie es begrüssen, wenn in Wohn- und Schulquartieren im Kanton Zug vermehrt Tempo 30-Zonen und Tempo 20-Zonen (Begegnungszonen) eingeführt würden?</t>
        </is>
      </c>
      <c r="E10825" t="inlineStr">
        <is>
          <t>Standard-4</t>
        </is>
      </c>
      <c r="F10825" t="n">
        <v>14</v>
      </c>
      <c r="G10825" t="inlineStr">
        <is>
          <t>Verkehr</t>
        </is>
      </c>
      <c r="H10825" t="inlineStr">
        <is>
          <t>Q05731</t>
        </is>
      </c>
      <c r="I10825" t="inlineStr">
        <is>
          <t>de</t>
        </is>
      </c>
      <c r="J10825" t="b">
        <v>1</v>
      </c>
      <c r="K10825" t="inlineStr">
        <is>
          <t>2cd3359e2d6e41b4206d9759cad4ae04</t>
        </is>
      </c>
      <c r="L10825" t="inlineStr">
        <is>
          <t>2cd3359e2d6e41b4206d9759cad4ae04</t>
        </is>
      </c>
      <c r="M10825" t="n">
        <v>1178</v>
      </c>
      <c r="N10825" t="n">
        <v>1178</v>
      </c>
    </row>
    <row r="10826">
      <c r="A10826" t="n">
        <v>195</v>
      </c>
      <c r="B10826" t="n">
        <v>2018</v>
      </c>
      <c r="C10826" t="n">
        <v>3072</v>
      </c>
      <c r="D10826" t="inlineStr">
        <is>
          <t>Würden Sie es begrüssen, wenn in Wohn- und Schulquartieren im Kanton Zug vermehrt Tempo 30-Zonen und Tempo 20-Zonen (Begegnungszonen) eingeführt würden?</t>
        </is>
      </c>
      <c r="E10826" t="inlineStr">
        <is>
          <t>Standard-4</t>
        </is>
      </c>
      <c r="F10826" t="n">
        <v>14</v>
      </c>
      <c r="G10826" t="inlineStr">
        <is>
          <t>Verkehr</t>
        </is>
      </c>
      <c r="H10826" t="inlineStr">
        <is>
          <t>Q08874</t>
        </is>
      </c>
      <c r="I10826" t="inlineStr">
        <is>
          <t>de</t>
        </is>
      </c>
      <c r="J10826" t="b">
        <v>1</v>
      </c>
      <c r="K10826" t="inlineStr">
        <is>
          <t>2cd3359e2d6e41b4206d9759cad4ae04</t>
        </is>
      </c>
      <c r="L10826" t="inlineStr">
        <is>
          <t>2cd3359e2d6e41b4206d9759cad4ae04</t>
        </is>
      </c>
      <c r="M10826" t="n">
        <v>1178</v>
      </c>
      <c r="N10826" t="n">
        <v>1178</v>
      </c>
    </row>
    <row r="10828">
      <c r="A10828" s="1">
        <f>== Cluster 1176 – 2 Fragen – alle Fragen identisch ===</f>
        <v/>
      </c>
      <c r="B10828" s="1" t="n"/>
      <c r="C10828" s="1" t="n"/>
      <c r="D10828" s="1" t="n"/>
      <c r="E10828" s="1" t="n"/>
      <c r="F10828" s="1" t="n"/>
      <c r="G10828" s="1" t="n"/>
      <c r="H10828" s="1" t="n"/>
      <c r="I10828" s="1" t="n"/>
      <c r="J10828" s="1" t="n"/>
      <c r="K10828" s="1" t="n"/>
      <c r="L10828" s="1" t="n"/>
      <c r="M10828" s="1" t="n"/>
      <c r="N10828" s="1" t="n"/>
    </row>
    <row r="10829">
      <c r="A10829" t="inlineStr">
        <is>
          <t>ID_Wahl</t>
        </is>
      </c>
      <c r="B10829" t="inlineStr">
        <is>
          <t>Datum</t>
        </is>
      </c>
      <c r="C10829" t="inlineStr">
        <is>
          <t>Frage_ID</t>
        </is>
      </c>
      <c r="D10829" t="inlineStr">
        <is>
          <t>Frage_Text</t>
        </is>
      </c>
      <c r="E10829" t="inlineStr">
        <is>
          <t>Frage_Typ</t>
        </is>
      </c>
      <c r="F10829" t="inlineStr">
        <is>
          <t>Bereich_ID</t>
        </is>
      </c>
      <c r="G10829" t="inlineStr">
        <is>
          <t>Bereich</t>
        </is>
      </c>
      <c r="H10829" t="inlineStr">
        <is>
          <t>ID_gesamt</t>
        </is>
      </c>
      <c r="I10829" t="inlineStr">
        <is>
          <t>Sprache</t>
        </is>
      </c>
      <c r="J10829" t="inlineStr">
        <is>
          <t>Duplikat</t>
        </is>
      </c>
      <c r="K10829" t="inlineStr">
        <is>
          <t>Frage_Hash</t>
        </is>
      </c>
      <c r="L10829" t="inlineStr">
        <is>
          <t>Duplikat_Gruppe</t>
        </is>
      </c>
      <c r="M10829" t="inlineStr">
        <is>
          <t>Cluster_Duplikate</t>
        </is>
      </c>
      <c r="N10829" t="inlineStr">
        <is>
          <t>Cluster_Final</t>
        </is>
      </c>
    </row>
    <row r="10830">
      <c r="A10830" t="n">
        <v>195</v>
      </c>
      <c r="B10830" t="n">
        <v>2018</v>
      </c>
      <c r="C10830" t="n">
        <v>3076</v>
      </c>
      <c r="D10830" t="inlineStr">
        <is>
          <t>Die neue Jagdverordnung verlangt die Prüfung eines Grossschutzgebiets Rossberg oder Höhronen. Befürworten Sie dieses Vorhaben?</t>
        </is>
      </c>
      <c r="E10830" t="inlineStr">
        <is>
          <t>Standard-4</t>
        </is>
      </c>
      <c r="F10830" t="n">
        <v>13</v>
      </c>
      <c r="G10830" t="inlineStr">
        <is>
          <t>Umweltschutz &amp; Landwirtschaft</t>
        </is>
      </c>
      <c r="H10830" t="inlineStr">
        <is>
          <t>Q05729</t>
        </is>
      </c>
      <c r="I10830" t="inlineStr">
        <is>
          <t>de</t>
        </is>
      </c>
      <c r="J10830" t="b">
        <v>1</v>
      </c>
      <c r="K10830" t="inlineStr">
        <is>
          <t>4c54fa9249e33fc295cda0684ddcdb6c</t>
        </is>
      </c>
      <c r="L10830" t="inlineStr">
        <is>
          <t>4c54fa9249e33fc295cda0684ddcdb6c</t>
        </is>
      </c>
      <c r="M10830" t="n">
        <v>1176</v>
      </c>
      <c r="N10830" t="n">
        <v>1176</v>
      </c>
    </row>
    <row r="10831">
      <c r="A10831" t="n">
        <v>195</v>
      </c>
      <c r="B10831" t="n">
        <v>2018</v>
      </c>
      <c r="C10831" t="n">
        <v>3076</v>
      </c>
      <c r="D10831" t="inlineStr">
        <is>
          <t>Die neue Jagdverordnung verlangt die Prüfung eines Grossschutzgebiets Rossberg oder Höhronen. Befürworten Sie dieses Vorhaben?</t>
        </is>
      </c>
      <c r="E10831" t="inlineStr">
        <is>
          <t>Standard-4</t>
        </is>
      </c>
      <c r="F10831" t="n">
        <v>13</v>
      </c>
      <c r="G10831" t="inlineStr">
        <is>
          <t>Umweltschutz &amp; Landwirtschaft</t>
        </is>
      </c>
      <c r="H10831" t="inlineStr">
        <is>
          <t>Q08872</t>
        </is>
      </c>
      <c r="I10831" t="inlineStr">
        <is>
          <t>de</t>
        </is>
      </c>
      <c r="J10831" t="b">
        <v>1</v>
      </c>
      <c r="K10831" t="inlineStr">
        <is>
          <t>4c54fa9249e33fc295cda0684ddcdb6c</t>
        </is>
      </c>
      <c r="L10831" t="inlineStr">
        <is>
          <t>4c54fa9249e33fc295cda0684ddcdb6c</t>
        </is>
      </c>
      <c r="M10831" t="n">
        <v>1176</v>
      </c>
      <c r="N10831" t="n">
        <v>1176</v>
      </c>
    </row>
    <row r="10833">
      <c r="A10833" s="1">
        <f>== Cluster 1175 – 2 Fragen – alle Fragen identisch ===</f>
        <v/>
      </c>
      <c r="B10833" s="1" t="n"/>
      <c r="C10833" s="1" t="n"/>
      <c r="D10833" s="1" t="n"/>
      <c r="E10833" s="1" t="n"/>
      <c r="F10833" s="1" t="n"/>
      <c r="G10833" s="1" t="n"/>
      <c r="H10833" s="1" t="n"/>
      <c r="I10833" s="1" t="n"/>
      <c r="J10833" s="1" t="n"/>
      <c r="K10833" s="1" t="n"/>
      <c r="L10833" s="1" t="n"/>
      <c r="M10833" s="1" t="n"/>
      <c r="N10833" s="1" t="n"/>
    </row>
    <row r="10834">
      <c r="A10834" t="inlineStr">
        <is>
          <t>ID_Wahl</t>
        </is>
      </c>
      <c r="B10834" t="inlineStr">
        <is>
          <t>Datum</t>
        </is>
      </c>
      <c r="C10834" t="inlineStr">
        <is>
          <t>Frage_ID</t>
        </is>
      </c>
      <c r="D10834" t="inlineStr">
        <is>
          <t>Frage_Text</t>
        </is>
      </c>
      <c r="E10834" t="inlineStr">
        <is>
          <t>Frage_Typ</t>
        </is>
      </c>
      <c r="F10834" t="inlineStr">
        <is>
          <t>Bereich_ID</t>
        </is>
      </c>
      <c r="G10834" t="inlineStr">
        <is>
          <t>Bereich</t>
        </is>
      </c>
      <c r="H10834" t="inlineStr">
        <is>
          <t>ID_gesamt</t>
        </is>
      </c>
      <c r="I10834" t="inlineStr">
        <is>
          <t>Sprache</t>
        </is>
      </c>
      <c r="J10834" t="inlineStr">
        <is>
          <t>Duplikat</t>
        </is>
      </c>
      <c r="K10834" t="inlineStr">
        <is>
          <t>Frage_Hash</t>
        </is>
      </c>
      <c r="L10834" t="inlineStr">
        <is>
          <t>Duplikat_Gruppe</t>
        </is>
      </c>
      <c r="M10834" t="inlineStr">
        <is>
          <t>Cluster_Duplikate</t>
        </is>
      </c>
      <c r="N10834" t="inlineStr">
        <is>
          <t>Cluster_Final</t>
        </is>
      </c>
    </row>
    <row r="10835">
      <c r="A10835" t="n">
        <v>195</v>
      </c>
      <c r="B10835" t="n">
        <v>2018</v>
      </c>
      <c r="C10835" t="n">
        <v>3078</v>
      </c>
      <c r="D10835" t="inlineStr">
        <is>
          <t>Eine eidgenössische Volksinitiative ("Fair-Food-Initiative") fordert, dass für importierte Nahrungsmittel umwelt- und tierfreundliche Standards sowie faire Arbeitsbedingungen eingehalten werden müssen. Befürworten Sie dies?</t>
        </is>
      </c>
      <c r="E10835" t="inlineStr">
        <is>
          <t>Standard-4</t>
        </is>
      </c>
      <c r="F10835" t="n">
        <v>13</v>
      </c>
      <c r="G10835" t="inlineStr">
        <is>
          <t>Umweltschutz &amp; Landwirtschaft</t>
        </is>
      </c>
      <c r="H10835" t="inlineStr">
        <is>
          <t>Q05728</t>
        </is>
      </c>
      <c r="I10835" t="inlineStr">
        <is>
          <t>de</t>
        </is>
      </c>
      <c r="J10835" t="b">
        <v>1</v>
      </c>
      <c r="K10835" t="inlineStr">
        <is>
          <t>2c8ccc6c592f42f99e96bcf2b487658c</t>
        </is>
      </c>
      <c r="L10835" t="inlineStr">
        <is>
          <t>2c8ccc6c592f42f99e96bcf2b487658c</t>
        </is>
      </c>
      <c r="M10835" t="n">
        <v>1175</v>
      </c>
      <c r="N10835" t="n">
        <v>1175</v>
      </c>
    </row>
    <row r="10836">
      <c r="A10836" t="n">
        <v>195</v>
      </c>
      <c r="B10836" t="n">
        <v>2018</v>
      </c>
      <c r="C10836" t="n">
        <v>3078</v>
      </c>
      <c r="D10836" t="inlineStr">
        <is>
          <t>Eine eidgenössische Volksinitiative ("Fair-Food-Initiative") fordert, dass für importierte Nahrungsmittel umwelt- und tierfreundliche Standards sowie faire Arbeitsbedingungen eingehalten werden müssen. Befürworten Sie dies?</t>
        </is>
      </c>
      <c r="E10836" t="inlineStr">
        <is>
          <t>Standard-4</t>
        </is>
      </c>
      <c r="F10836" t="n">
        <v>13</v>
      </c>
      <c r="G10836" t="inlineStr">
        <is>
          <t>Umweltschutz &amp; Landwirtschaft</t>
        </is>
      </c>
      <c r="H10836" t="inlineStr">
        <is>
          <t>Q08871</t>
        </is>
      </c>
      <c r="I10836" t="inlineStr">
        <is>
          <t>de</t>
        </is>
      </c>
      <c r="J10836" t="b">
        <v>1</v>
      </c>
      <c r="K10836" t="inlineStr">
        <is>
          <t>2c8ccc6c592f42f99e96bcf2b487658c</t>
        </is>
      </c>
      <c r="L10836" t="inlineStr">
        <is>
          <t>2c8ccc6c592f42f99e96bcf2b487658c</t>
        </is>
      </c>
      <c r="M10836" t="n">
        <v>1175</v>
      </c>
      <c r="N10836" t="n">
        <v>1175</v>
      </c>
    </row>
    <row r="10838">
      <c r="A10838" s="1">
        <f>== Cluster 1174 – 2 Fragen – alle Fragen identisch ===</f>
        <v/>
      </c>
      <c r="B10838" s="1" t="n"/>
      <c r="C10838" s="1" t="n"/>
      <c r="D10838" s="1" t="n"/>
      <c r="E10838" s="1" t="n"/>
      <c r="F10838" s="1" t="n"/>
      <c r="G10838" s="1" t="n"/>
      <c r="H10838" s="1" t="n"/>
      <c r="I10838" s="1" t="n"/>
      <c r="J10838" s="1" t="n"/>
      <c r="K10838" s="1" t="n"/>
      <c r="L10838" s="1" t="n"/>
      <c r="M10838" s="1" t="n"/>
      <c r="N10838" s="1" t="n"/>
    </row>
    <row r="10839">
      <c r="A10839" t="inlineStr">
        <is>
          <t>ID_Wahl</t>
        </is>
      </c>
      <c r="B10839" t="inlineStr">
        <is>
          <t>Datum</t>
        </is>
      </c>
      <c r="C10839" t="inlineStr">
        <is>
          <t>Frage_ID</t>
        </is>
      </c>
      <c r="D10839" t="inlineStr">
        <is>
          <t>Frage_Text</t>
        </is>
      </c>
      <c r="E10839" t="inlineStr">
        <is>
          <t>Frage_Typ</t>
        </is>
      </c>
      <c r="F10839" t="inlineStr">
        <is>
          <t>Bereich_ID</t>
        </is>
      </c>
      <c r="G10839" t="inlineStr">
        <is>
          <t>Bereich</t>
        </is>
      </c>
      <c r="H10839" t="inlineStr">
        <is>
          <t>ID_gesamt</t>
        </is>
      </c>
      <c r="I10839" t="inlineStr">
        <is>
          <t>Sprache</t>
        </is>
      </c>
      <c r="J10839" t="inlineStr">
        <is>
          <t>Duplikat</t>
        </is>
      </c>
      <c r="K10839" t="inlineStr">
        <is>
          <t>Frage_Hash</t>
        </is>
      </c>
      <c r="L10839" t="inlineStr">
        <is>
          <t>Duplikat_Gruppe</t>
        </is>
      </c>
      <c r="M10839" t="inlineStr">
        <is>
          <t>Cluster_Duplikate</t>
        </is>
      </c>
      <c r="N10839" t="inlineStr">
        <is>
          <t>Cluster_Final</t>
        </is>
      </c>
    </row>
    <row r="10840">
      <c r="A10840" t="n">
        <v>195</v>
      </c>
      <c r="B10840" t="n">
        <v>2018</v>
      </c>
      <c r="C10840" t="n">
        <v>3081</v>
      </c>
      <c r="D10840" t="inlineStr">
        <is>
          <t>Soll der Kanton Zug die Produktion und die Nutzung von erneuerbaren Energien (z.B. Geothermie, Solarenergie) finanziell stärker fördern?</t>
        </is>
      </c>
      <c r="E10840" t="inlineStr">
        <is>
          <t>Standard-4</t>
        </is>
      </c>
      <c r="F10840" t="n">
        <v>13</v>
      </c>
      <c r="G10840" t="inlineStr">
        <is>
          <t>Umweltschutz &amp; Landwirtschaft</t>
        </is>
      </c>
      <c r="H10840" t="inlineStr">
        <is>
          <t>Q05727</t>
        </is>
      </c>
      <c r="I10840" t="inlineStr">
        <is>
          <t>de</t>
        </is>
      </c>
      <c r="J10840" t="b">
        <v>1</v>
      </c>
      <c r="K10840" t="inlineStr">
        <is>
          <t>214032105ef70160082264a466547df0</t>
        </is>
      </c>
      <c r="L10840" t="inlineStr">
        <is>
          <t>214032105ef70160082264a466547df0</t>
        </is>
      </c>
      <c r="M10840" t="n">
        <v>1174</v>
      </c>
      <c r="N10840" t="n">
        <v>1174</v>
      </c>
    </row>
    <row r="10841">
      <c r="A10841" t="n">
        <v>195</v>
      </c>
      <c r="B10841" t="n">
        <v>2018</v>
      </c>
      <c r="C10841" t="n">
        <v>3081</v>
      </c>
      <c r="D10841" t="inlineStr">
        <is>
          <t>Soll der Kanton Zug die Produktion und die Nutzung von erneuerbaren Energien (z.B. Geothermie, Solarenergie) finanziell stärker fördern?</t>
        </is>
      </c>
      <c r="E10841" t="inlineStr">
        <is>
          <t>Standard-4</t>
        </is>
      </c>
      <c r="F10841" t="n">
        <v>13</v>
      </c>
      <c r="G10841" t="inlineStr">
        <is>
          <t>Umweltschutz &amp; Landwirtschaft</t>
        </is>
      </c>
      <c r="H10841" t="inlineStr">
        <is>
          <t>Q08870</t>
        </is>
      </c>
      <c r="I10841" t="inlineStr">
        <is>
          <t>de</t>
        </is>
      </c>
      <c r="J10841" t="b">
        <v>1</v>
      </c>
      <c r="K10841" t="inlineStr">
        <is>
          <t>214032105ef70160082264a466547df0</t>
        </is>
      </c>
      <c r="L10841" t="inlineStr">
        <is>
          <t>214032105ef70160082264a466547df0</t>
        </is>
      </c>
      <c r="M10841" t="n">
        <v>1174</v>
      </c>
      <c r="N10841" t="n">
        <v>1174</v>
      </c>
    </row>
    <row r="10843">
      <c r="A10843" s="1">
        <f>== Cluster 1173 – 2 Fragen – alle Fragen identisch ===</f>
        <v/>
      </c>
      <c r="B10843" s="1" t="n"/>
      <c r="C10843" s="1" t="n"/>
      <c r="D10843" s="1" t="n"/>
      <c r="E10843" s="1" t="n"/>
      <c r="F10843" s="1" t="n"/>
      <c r="G10843" s="1" t="n"/>
      <c r="H10843" s="1" t="n"/>
      <c r="I10843" s="1" t="n"/>
      <c r="J10843" s="1" t="n"/>
      <c r="K10843" s="1" t="n"/>
      <c r="L10843" s="1" t="n"/>
      <c r="M10843" s="1" t="n"/>
      <c r="N10843" s="1" t="n"/>
    </row>
    <row r="10844">
      <c r="A10844" t="inlineStr">
        <is>
          <t>ID_Wahl</t>
        </is>
      </c>
      <c r="B10844" t="inlineStr">
        <is>
          <t>Datum</t>
        </is>
      </c>
      <c r="C10844" t="inlineStr">
        <is>
          <t>Frage_ID</t>
        </is>
      </c>
      <c r="D10844" t="inlineStr">
        <is>
          <t>Frage_Text</t>
        </is>
      </c>
      <c r="E10844" t="inlineStr">
        <is>
          <t>Frage_Typ</t>
        </is>
      </c>
      <c r="F10844" t="inlineStr">
        <is>
          <t>Bereich_ID</t>
        </is>
      </c>
      <c r="G10844" t="inlineStr">
        <is>
          <t>Bereich</t>
        </is>
      </c>
      <c r="H10844" t="inlineStr">
        <is>
          <t>ID_gesamt</t>
        </is>
      </c>
      <c r="I10844" t="inlineStr">
        <is>
          <t>Sprache</t>
        </is>
      </c>
      <c r="J10844" t="inlineStr">
        <is>
          <t>Duplikat</t>
        </is>
      </c>
      <c r="K10844" t="inlineStr">
        <is>
          <t>Frage_Hash</t>
        </is>
      </c>
      <c r="L10844" t="inlineStr">
        <is>
          <t>Duplikat_Gruppe</t>
        </is>
      </c>
      <c r="M10844" t="inlineStr">
        <is>
          <t>Cluster_Duplikate</t>
        </is>
      </c>
      <c r="N10844" t="inlineStr">
        <is>
          <t>Cluster_Final</t>
        </is>
      </c>
    </row>
    <row r="10845">
      <c r="A10845" t="n">
        <v>195</v>
      </c>
      <c r="B10845" t="n">
        <v>2018</v>
      </c>
      <c r="C10845" t="n">
        <v>3080</v>
      </c>
      <c r="D10845" t="inlineStr">
        <is>
          <t>Soll sich der Kanton Zug stärker für die Vision einer 2000-Watt-Gesellschaft einsetzen und dazu verbindliche Massnahmen (z.B. Gebäudevorschriften, Lenkungsabgaben) ergreifen?</t>
        </is>
      </c>
      <c r="E10845" t="inlineStr">
        <is>
          <t>Standard-4</t>
        </is>
      </c>
      <c r="F10845" t="n">
        <v>13</v>
      </c>
      <c r="G10845" t="inlineStr">
        <is>
          <t>Umweltschutz &amp; Landwirtschaft</t>
        </is>
      </c>
      <c r="H10845" t="inlineStr">
        <is>
          <t>Q05725</t>
        </is>
      </c>
      <c r="I10845" t="inlineStr">
        <is>
          <t>de</t>
        </is>
      </c>
      <c r="J10845" t="b">
        <v>1</v>
      </c>
      <c r="K10845" t="inlineStr">
        <is>
          <t>7b54601041d8294bef7f6402fa6f8cfd</t>
        </is>
      </c>
      <c r="L10845" t="inlineStr">
        <is>
          <t>7b54601041d8294bef7f6402fa6f8cfd</t>
        </is>
      </c>
      <c r="M10845" t="n">
        <v>1173</v>
      </c>
      <c r="N10845" t="n">
        <v>1173</v>
      </c>
    </row>
    <row r="10846">
      <c r="A10846" t="n">
        <v>195</v>
      </c>
      <c r="B10846" t="n">
        <v>2018</v>
      </c>
      <c r="C10846" t="n">
        <v>3080</v>
      </c>
      <c r="D10846" t="inlineStr">
        <is>
          <t>Soll sich der Kanton Zug stärker für die Vision einer 2000-Watt-Gesellschaft einsetzen und dazu verbindliche Massnahmen (z.B. Gebäudevorschriften, Lenkungsabgaben) ergreifen?</t>
        </is>
      </c>
      <c r="E10846" t="inlineStr">
        <is>
          <t>Standard-4</t>
        </is>
      </c>
      <c r="F10846" t="n">
        <v>13</v>
      </c>
      <c r="G10846" t="inlineStr">
        <is>
          <t>Umweltschutz &amp; Landwirtschaft</t>
        </is>
      </c>
      <c r="H10846" t="inlineStr">
        <is>
          <t>Q08868</t>
        </is>
      </c>
      <c r="I10846" t="inlineStr">
        <is>
          <t>de</t>
        </is>
      </c>
      <c r="J10846" t="b">
        <v>1</v>
      </c>
      <c r="K10846" t="inlineStr">
        <is>
          <t>7b54601041d8294bef7f6402fa6f8cfd</t>
        </is>
      </c>
      <c r="L10846" t="inlineStr">
        <is>
          <t>7b54601041d8294bef7f6402fa6f8cfd</t>
        </is>
      </c>
      <c r="M10846" t="n">
        <v>1173</v>
      </c>
      <c r="N10846" t="n">
        <v>1173</v>
      </c>
    </row>
    <row r="10848">
      <c r="A10848" s="1">
        <f>== Cluster 1209 – 2 Fragen – alle Fragen identisch ===</f>
        <v/>
      </c>
      <c r="B10848" s="1" t="n"/>
      <c r="C10848" s="1" t="n"/>
      <c r="D10848" s="1" t="n"/>
      <c r="E10848" s="1" t="n"/>
      <c r="F10848" s="1" t="n"/>
      <c r="G10848" s="1" t="n"/>
      <c r="H10848" s="1" t="n"/>
      <c r="I10848" s="1" t="n"/>
      <c r="J10848" s="1" t="n"/>
      <c r="K10848" s="1" t="n"/>
      <c r="L10848" s="1" t="n"/>
      <c r="M10848" s="1" t="n"/>
      <c r="N10848" s="1" t="n"/>
    </row>
    <row r="10849">
      <c r="A10849" t="inlineStr">
        <is>
          <t>ID_Wahl</t>
        </is>
      </c>
      <c r="B10849" t="inlineStr">
        <is>
          <t>Datum</t>
        </is>
      </c>
      <c r="C10849" t="inlineStr">
        <is>
          <t>Frage_ID</t>
        </is>
      </c>
      <c r="D10849" t="inlineStr">
        <is>
          <t>Frage_Text</t>
        </is>
      </c>
      <c r="E10849" t="inlineStr">
        <is>
          <t>Frage_Typ</t>
        </is>
      </c>
      <c r="F10849" t="inlineStr">
        <is>
          <t>Bereich_ID</t>
        </is>
      </c>
      <c r="G10849" t="inlineStr">
        <is>
          <t>Bereich</t>
        </is>
      </c>
      <c r="H10849" t="inlineStr">
        <is>
          <t>ID_gesamt</t>
        </is>
      </c>
      <c r="I10849" t="inlineStr">
        <is>
          <t>Sprache</t>
        </is>
      </c>
      <c r="J10849" t="inlineStr">
        <is>
          <t>Duplikat</t>
        </is>
      </c>
      <c r="K10849" t="inlineStr">
        <is>
          <t>Frage_Hash</t>
        </is>
      </c>
      <c r="L10849" t="inlineStr">
        <is>
          <t>Duplikat_Gruppe</t>
        </is>
      </c>
      <c r="M10849" t="inlineStr">
        <is>
          <t>Cluster_Duplikate</t>
        </is>
      </c>
      <c r="N10849" t="inlineStr">
        <is>
          <t>Cluster_Final</t>
        </is>
      </c>
    </row>
    <row r="10850">
      <c r="A10850" t="n">
        <v>202</v>
      </c>
      <c r="B10850" t="n">
        <v>2019</v>
      </c>
      <c r="C10850" t="n">
        <v>3144</v>
      </c>
      <c r="D10850" t="inlineStr">
        <is>
          <t>Würden Sie eine Verschärfung des Sozialhilfegesetzes im Kanton Baselland (z.B. Begrenzung der Zulagen, tieferer Ansatz des Existenzminimums, höherer Ermessenspielraum bei der Vergabe der Sozialhilfe) befürworten?</t>
        </is>
      </c>
      <c r="E10850" t="inlineStr">
        <is>
          <t>Standard-4</t>
        </is>
      </c>
      <c r="F10850" t="n">
        <v>12</v>
      </c>
      <c r="G10850" t="inlineStr">
        <is>
          <t>Sozialstaat &amp; Familie</t>
        </is>
      </c>
      <c r="H10850" t="inlineStr">
        <is>
          <t>Q05777</t>
        </is>
      </c>
      <c r="I10850" t="inlineStr">
        <is>
          <t>de</t>
        </is>
      </c>
      <c r="J10850" t="b">
        <v>1</v>
      </c>
      <c r="K10850" t="inlineStr">
        <is>
          <t>862d10d6d9282365abfc02521737254d</t>
        </is>
      </c>
      <c r="L10850" t="inlineStr">
        <is>
          <t>862d10d6d9282365abfc02521737254d</t>
        </is>
      </c>
      <c r="M10850" t="n">
        <v>1209</v>
      </c>
      <c r="N10850" t="n">
        <v>1209</v>
      </c>
    </row>
    <row r="10851">
      <c r="A10851" t="n">
        <v>202</v>
      </c>
      <c r="B10851" t="n">
        <v>2019</v>
      </c>
      <c r="C10851" t="n">
        <v>3144</v>
      </c>
      <c r="D10851" t="inlineStr">
        <is>
          <t>Würden Sie eine Verschärfung des Sozialhilfegesetzes im Kanton Baselland (z.B. Begrenzung der Zulagen, tieferer Ansatz des Existenzminimums, höherer Ermessenspielraum bei der Vergabe der Sozialhilfe) befürworten?</t>
        </is>
      </c>
      <c r="E10851" t="inlineStr">
        <is>
          <t>Standard-4</t>
        </is>
      </c>
      <c r="F10851" t="n">
        <v>12</v>
      </c>
      <c r="G10851" t="inlineStr">
        <is>
          <t>Sozialstaat &amp; Familie</t>
        </is>
      </c>
      <c r="H10851" t="inlineStr">
        <is>
          <t>Q06593</t>
        </is>
      </c>
      <c r="I10851" t="inlineStr">
        <is>
          <t>de</t>
        </is>
      </c>
      <c r="J10851" t="b">
        <v>1</v>
      </c>
      <c r="K10851" t="inlineStr">
        <is>
          <t>862d10d6d9282365abfc02521737254d</t>
        </is>
      </c>
      <c r="L10851" t="inlineStr">
        <is>
          <t>862d10d6d9282365abfc02521737254d</t>
        </is>
      </c>
      <c r="M10851" t="n">
        <v>1209</v>
      </c>
      <c r="N10851" t="n">
        <v>1209</v>
      </c>
    </row>
    <row r="10853">
      <c r="A10853" s="1">
        <f>== Cluster 1208 – 2 Fragen – alle Fragen identisch ===</f>
        <v/>
      </c>
      <c r="B10853" s="1" t="n"/>
      <c r="C10853" s="1" t="n"/>
      <c r="D10853" s="1" t="n"/>
      <c r="E10853" s="1" t="n"/>
      <c r="F10853" s="1" t="n"/>
      <c r="G10853" s="1" t="n"/>
      <c r="H10853" s="1" t="n"/>
      <c r="I10853" s="1" t="n"/>
      <c r="J10853" s="1" t="n"/>
      <c r="K10853" s="1" t="n"/>
      <c r="L10853" s="1" t="n"/>
      <c r="M10853" s="1" t="n"/>
      <c r="N10853" s="1" t="n"/>
    </row>
    <row r="10854">
      <c r="A10854" t="inlineStr">
        <is>
          <t>ID_Wahl</t>
        </is>
      </c>
      <c r="B10854" t="inlineStr">
        <is>
          <t>Datum</t>
        </is>
      </c>
      <c r="C10854" t="inlineStr">
        <is>
          <t>Frage_ID</t>
        </is>
      </c>
      <c r="D10854" t="inlineStr">
        <is>
          <t>Frage_Text</t>
        </is>
      </c>
      <c r="E10854" t="inlineStr">
        <is>
          <t>Frage_Typ</t>
        </is>
      </c>
      <c r="F10854" t="inlineStr">
        <is>
          <t>Bereich_ID</t>
        </is>
      </c>
      <c r="G10854" t="inlineStr">
        <is>
          <t>Bereich</t>
        </is>
      </c>
      <c r="H10854" t="inlineStr">
        <is>
          <t>ID_gesamt</t>
        </is>
      </c>
      <c r="I10854" t="inlineStr">
        <is>
          <t>Sprache</t>
        </is>
      </c>
      <c r="J10854" t="inlineStr">
        <is>
          <t>Duplikat</t>
        </is>
      </c>
      <c r="K10854" t="inlineStr">
        <is>
          <t>Frage_Hash</t>
        </is>
      </c>
      <c r="L10854" t="inlineStr">
        <is>
          <t>Duplikat_Gruppe</t>
        </is>
      </c>
      <c r="M10854" t="inlineStr">
        <is>
          <t>Cluster_Duplikate</t>
        </is>
      </c>
      <c r="N10854" t="inlineStr">
        <is>
          <t>Cluster_Final</t>
        </is>
      </c>
    </row>
    <row r="10855">
      <c r="A10855" t="n">
        <v>202</v>
      </c>
      <c r="B10855" t="n">
        <v>2019</v>
      </c>
      <c r="C10855" t="n">
        <v>3142</v>
      </c>
      <c r="D10855" t="inlineStr">
        <is>
          <t>Eine kantonale Volksinitiative fordert die Einführung von Ergänzungsleistungen für Familien mit tiefen Einkommen. Befürworten Sie dieses Anliegen?</t>
        </is>
      </c>
      <c r="E10855" t="inlineStr">
        <is>
          <t>Standard-4</t>
        </is>
      </c>
      <c r="F10855" t="n">
        <v>12</v>
      </c>
      <c r="G10855" t="inlineStr">
        <is>
          <t>Sozialstaat &amp; Familie</t>
        </is>
      </c>
      <c r="H10855" t="inlineStr">
        <is>
          <t>Q05776</t>
        </is>
      </c>
      <c r="I10855" t="inlineStr">
        <is>
          <t>de</t>
        </is>
      </c>
      <c r="J10855" t="b">
        <v>1</v>
      </c>
      <c r="K10855" t="inlineStr">
        <is>
          <t>04b04fd41e15f096ef98c107d947da44</t>
        </is>
      </c>
      <c r="L10855" t="inlineStr">
        <is>
          <t>04b04fd41e15f096ef98c107d947da44</t>
        </is>
      </c>
      <c r="M10855" t="n">
        <v>1208</v>
      </c>
      <c r="N10855" t="n">
        <v>1208</v>
      </c>
    </row>
    <row r="10856">
      <c r="A10856" t="n">
        <v>202</v>
      </c>
      <c r="B10856" t="n">
        <v>2019</v>
      </c>
      <c r="C10856" t="n">
        <v>3142</v>
      </c>
      <c r="D10856" t="inlineStr">
        <is>
          <t>Eine kantonale Volksinitiative fordert die Einführung von Ergänzungsleistungen für Familien mit tiefen Einkommen. Befürworten Sie dieses Anliegen?</t>
        </is>
      </c>
      <c r="E10856" t="inlineStr">
        <is>
          <t>Standard-4</t>
        </is>
      </c>
      <c r="F10856" t="n">
        <v>12</v>
      </c>
      <c r="G10856" t="inlineStr">
        <is>
          <t>Sozialstaat &amp; Familie</t>
        </is>
      </c>
      <c r="H10856" t="inlineStr">
        <is>
          <t>Q06592</t>
        </is>
      </c>
      <c r="I10856" t="inlineStr">
        <is>
          <t>de</t>
        </is>
      </c>
      <c r="J10856" t="b">
        <v>1</v>
      </c>
      <c r="K10856" t="inlineStr">
        <is>
          <t>04b04fd41e15f096ef98c107d947da44</t>
        </is>
      </c>
      <c r="L10856" t="inlineStr">
        <is>
          <t>04b04fd41e15f096ef98c107d947da44</t>
        </is>
      </c>
      <c r="M10856" t="n">
        <v>1208</v>
      </c>
      <c r="N10856" t="n">
        <v>1208</v>
      </c>
    </row>
    <row r="10858">
      <c r="A10858" s="1">
        <f>== Cluster 1207 – 2 Fragen – alle Fragen identisch ===</f>
        <v/>
      </c>
      <c r="B10858" s="1" t="n"/>
      <c r="C10858" s="1" t="n"/>
      <c r="D10858" s="1" t="n"/>
      <c r="E10858" s="1" t="n"/>
      <c r="F10858" s="1" t="n"/>
      <c r="G10858" s="1" t="n"/>
      <c r="H10858" s="1" t="n"/>
      <c r="I10858" s="1" t="n"/>
      <c r="J10858" s="1" t="n"/>
      <c r="K10858" s="1" t="n"/>
      <c r="L10858" s="1" t="n"/>
      <c r="M10858" s="1" t="n"/>
      <c r="N10858" s="1" t="n"/>
    </row>
    <row r="10859">
      <c r="A10859" t="inlineStr">
        <is>
          <t>ID_Wahl</t>
        </is>
      </c>
      <c r="B10859" t="inlineStr">
        <is>
          <t>Datum</t>
        </is>
      </c>
      <c r="C10859" t="inlineStr">
        <is>
          <t>Frage_ID</t>
        </is>
      </c>
      <c r="D10859" t="inlineStr">
        <is>
          <t>Frage_Text</t>
        </is>
      </c>
      <c r="E10859" t="inlineStr">
        <is>
          <t>Frage_Typ</t>
        </is>
      </c>
      <c r="F10859" t="inlineStr">
        <is>
          <t>Bereich_ID</t>
        </is>
      </c>
      <c r="G10859" t="inlineStr">
        <is>
          <t>Bereich</t>
        </is>
      </c>
      <c r="H10859" t="inlineStr">
        <is>
          <t>ID_gesamt</t>
        </is>
      </c>
      <c r="I10859" t="inlineStr">
        <is>
          <t>Sprache</t>
        </is>
      </c>
      <c r="J10859" t="inlineStr">
        <is>
          <t>Duplikat</t>
        </is>
      </c>
      <c r="K10859" t="inlineStr">
        <is>
          <t>Frage_Hash</t>
        </is>
      </c>
      <c r="L10859" t="inlineStr">
        <is>
          <t>Duplikat_Gruppe</t>
        </is>
      </c>
      <c r="M10859" t="inlineStr">
        <is>
          <t>Cluster_Duplikate</t>
        </is>
      </c>
      <c r="N10859" t="inlineStr">
        <is>
          <t>Cluster_Final</t>
        </is>
      </c>
    </row>
    <row r="10860">
      <c r="A10860" t="n">
        <v>202</v>
      </c>
      <c r="B10860" t="n">
        <v>2019</v>
      </c>
      <c r="C10860" t="n">
        <v>3173</v>
      </c>
      <c r="D10860" t="inlineStr">
        <is>
          <t>Soll sich der Kanton Baselland stärker für den Erhalt des Service-Public-Angebots (z.B. Poststellen, ÖV-Verbindungen) in den ländlichen Gemeinden einsetzen?</t>
        </is>
      </c>
      <c r="E10860" t="inlineStr">
        <is>
          <t>Standard-4</t>
        </is>
      </c>
      <c r="F10860" t="n">
        <v>12</v>
      </c>
      <c r="G10860" t="inlineStr">
        <is>
          <t>Sozialstaat &amp; Familie</t>
        </is>
      </c>
      <c r="H10860" t="inlineStr">
        <is>
          <t>Q05775</t>
        </is>
      </c>
      <c r="I10860" t="inlineStr">
        <is>
          <t>de</t>
        </is>
      </c>
      <c r="J10860" t="b">
        <v>1</v>
      </c>
      <c r="K10860" t="inlineStr">
        <is>
          <t>21c3f0133cbd6e6312e785467287fbfc</t>
        </is>
      </c>
      <c r="L10860" t="inlineStr">
        <is>
          <t>21c3f0133cbd6e6312e785467287fbfc</t>
        </is>
      </c>
      <c r="M10860" t="n">
        <v>1207</v>
      </c>
      <c r="N10860" t="n">
        <v>1207</v>
      </c>
    </row>
    <row r="10861">
      <c r="A10861" t="n">
        <v>202</v>
      </c>
      <c r="B10861" t="n">
        <v>2019</v>
      </c>
      <c r="C10861" t="n">
        <v>3173</v>
      </c>
      <c r="D10861" t="inlineStr">
        <is>
          <t>Soll sich der Kanton Baselland stärker für den Erhalt des Service-Public-Angebots (z.B. Poststellen, ÖV-Verbindungen) in den ländlichen Gemeinden einsetzen?</t>
        </is>
      </c>
      <c r="E10861" t="inlineStr">
        <is>
          <t>Standard-4</t>
        </is>
      </c>
      <c r="F10861" t="n">
        <v>12</v>
      </c>
      <c r="G10861" t="inlineStr">
        <is>
          <t>Sozialstaat &amp; Familie</t>
        </is>
      </c>
      <c r="H10861" t="inlineStr">
        <is>
          <t>Q06591</t>
        </is>
      </c>
      <c r="I10861" t="inlineStr">
        <is>
          <t>de</t>
        </is>
      </c>
      <c r="J10861" t="b">
        <v>1</v>
      </c>
      <c r="K10861" t="inlineStr">
        <is>
          <t>21c3f0133cbd6e6312e785467287fbfc</t>
        </is>
      </c>
      <c r="L10861" t="inlineStr">
        <is>
          <t>21c3f0133cbd6e6312e785467287fbfc</t>
        </is>
      </c>
      <c r="M10861" t="n">
        <v>1207</v>
      </c>
      <c r="N10861" t="n">
        <v>1207</v>
      </c>
    </row>
    <row r="10863">
      <c r="A10863" s="1">
        <f>== Cluster 1206 – 2 Fragen – alle Fragen identisch ===</f>
        <v/>
      </c>
      <c r="B10863" s="1" t="n"/>
      <c r="C10863" s="1" t="n"/>
      <c r="D10863" s="1" t="n"/>
      <c r="E10863" s="1" t="n"/>
      <c r="F10863" s="1" t="n"/>
      <c r="G10863" s="1" t="n"/>
      <c r="H10863" s="1" t="n"/>
      <c r="I10863" s="1" t="n"/>
      <c r="J10863" s="1" t="n"/>
      <c r="K10863" s="1" t="n"/>
      <c r="L10863" s="1" t="n"/>
      <c r="M10863" s="1" t="n"/>
      <c r="N10863" s="1" t="n"/>
    </row>
    <row r="10864">
      <c r="A10864" t="inlineStr">
        <is>
          <t>ID_Wahl</t>
        </is>
      </c>
      <c r="B10864" t="inlineStr">
        <is>
          <t>Datum</t>
        </is>
      </c>
      <c r="C10864" t="inlineStr">
        <is>
          <t>Frage_ID</t>
        </is>
      </c>
      <c r="D10864" t="inlineStr">
        <is>
          <t>Frage_Text</t>
        </is>
      </c>
      <c r="E10864" t="inlineStr">
        <is>
          <t>Frage_Typ</t>
        </is>
      </c>
      <c r="F10864" t="inlineStr">
        <is>
          <t>Bereich_ID</t>
        </is>
      </c>
      <c r="G10864" t="inlineStr">
        <is>
          <t>Bereich</t>
        </is>
      </c>
      <c r="H10864" t="inlineStr">
        <is>
          <t>ID_gesamt</t>
        </is>
      </c>
      <c r="I10864" t="inlineStr">
        <is>
          <t>Sprache</t>
        </is>
      </c>
      <c r="J10864" t="inlineStr">
        <is>
          <t>Duplikat</t>
        </is>
      </c>
      <c r="K10864" t="inlineStr">
        <is>
          <t>Frage_Hash</t>
        </is>
      </c>
      <c r="L10864" t="inlineStr">
        <is>
          <t>Duplikat_Gruppe</t>
        </is>
      </c>
      <c r="M10864" t="inlineStr">
        <is>
          <t>Cluster_Duplikate</t>
        </is>
      </c>
      <c r="N10864" t="inlineStr">
        <is>
          <t>Cluster_Final</t>
        </is>
      </c>
    </row>
    <row r="10865">
      <c r="A10865" t="n">
        <v>202</v>
      </c>
      <c r="B10865" t="n">
        <v>2019</v>
      </c>
      <c r="C10865" t="n">
        <v>3151</v>
      </c>
      <c r="D10865" t="inlineStr">
        <is>
          <t>Soll der Kanton Baselland das Angebot für die vorschulische Kinderbetreuung (z.B. Kinderkrippen und Horte) ausbauen?</t>
        </is>
      </c>
      <c r="E10865" t="inlineStr">
        <is>
          <t>Standard-4</t>
        </is>
      </c>
      <c r="F10865" t="n">
        <v>12</v>
      </c>
      <c r="G10865" t="inlineStr">
        <is>
          <t>Sozialstaat &amp; Familie</t>
        </is>
      </c>
      <c r="H10865" t="inlineStr">
        <is>
          <t>Q05773</t>
        </is>
      </c>
      <c r="I10865" t="inlineStr">
        <is>
          <t>de</t>
        </is>
      </c>
      <c r="J10865" t="b">
        <v>1</v>
      </c>
      <c r="K10865" t="inlineStr">
        <is>
          <t>88baef05722b734eb1d857aa6d1363fc</t>
        </is>
      </c>
      <c r="L10865" t="inlineStr">
        <is>
          <t>88baef05722b734eb1d857aa6d1363fc</t>
        </is>
      </c>
      <c r="M10865" t="n">
        <v>1206</v>
      </c>
      <c r="N10865" t="n">
        <v>1206</v>
      </c>
    </row>
    <row r="10866">
      <c r="A10866" t="n">
        <v>202</v>
      </c>
      <c r="B10866" t="n">
        <v>2019</v>
      </c>
      <c r="C10866" t="n">
        <v>3151</v>
      </c>
      <c r="D10866" t="inlineStr">
        <is>
          <t>Soll der Kanton Baselland das Angebot für die vorschulische Kinderbetreuung (z.B. Kinderkrippen und Horte) ausbauen?</t>
        </is>
      </c>
      <c r="E10866" t="inlineStr">
        <is>
          <t>Standard-4</t>
        </is>
      </c>
      <c r="F10866" t="n">
        <v>12</v>
      </c>
      <c r="G10866" t="inlineStr">
        <is>
          <t>Sozialstaat &amp; Familie</t>
        </is>
      </c>
      <c r="H10866" t="inlineStr">
        <is>
          <t>Q06589</t>
        </is>
      </c>
      <c r="I10866" t="inlineStr">
        <is>
          <t>de</t>
        </is>
      </c>
      <c r="J10866" t="b">
        <v>1</v>
      </c>
      <c r="K10866" t="inlineStr">
        <is>
          <t>88baef05722b734eb1d857aa6d1363fc</t>
        </is>
      </c>
      <c r="L10866" t="inlineStr">
        <is>
          <t>88baef05722b734eb1d857aa6d1363fc</t>
        </is>
      </c>
      <c r="M10866" t="n">
        <v>1206</v>
      </c>
      <c r="N10866" t="n">
        <v>1206</v>
      </c>
    </row>
    <row r="10868">
      <c r="A10868" s="1">
        <f>== Cluster 1205 – 2 Fragen – alle Fragen identisch ===</f>
        <v/>
      </c>
      <c r="B10868" s="1" t="n"/>
      <c r="C10868" s="1" t="n"/>
      <c r="D10868" s="1" t="n"/>
      <c r="E10868" s="1" t="n"/>
      <c r="F10868" s="1" t="n"/>
      <c r="G10868" s="1" t="n"/>
      <c r="H10868" s="1" t="n"/>
      <c r="I10868" s="1" t="n"/>
      <c r="J10868" s="1" t="n"/>
      <c r="K10868" s="1" t="n"/>
      <c r="L10868" s="1" t="n"/>
      <c r="M10868" s="1" t="n"/>
      <c r="N10868" s="1" t="n"/>
    </row>
    <row r="10869">
      <c r="A10869" t="inlineStr">
        <is>
          <t>ID_Wahl</t>
        </is>
      </c>
      <c r="B10869" t="inlineStr">
        <is>
          <t>Datum</t>
        </is>
      </c>
      <c r="C10869" t="inlineStr">
        <is>
          <t>Frage_ID</t>
        </is>
      </c>
      <c r="D10869" t="inlineStr">
        <is>
          <t>Frage_Text</t>
        </is>
      </c>
      <c r="E10869" t="inlineStr">
        <is>
          <t>Frage_Typ</t>
        </is>
      </c>
      <c r="F10869" t="inlineStr">
        <is>
          <t>Bereich_ID</t>
        </is>
      </c>
      <c r="G10869" t="inlineStr">
        <is>
          <t>Bereich</t>
        </is>
      </c>
      <c r="H10869" t="inlineStr">
        <is>
          <t>ID_gesamt</t>
        </is>
      </c>
      <c r="I10869" t="inlineStr">
        <is>
          <t>Sprache</t>
        </is>
      </c>
      <c r="J10869" t="inlineStr">
        <is>
          <t>Duplikat</t>
        </is>
      </c>
      <c r="K10869" t="inlineStr">
        <is>
          <t>Frage_Hash</t>
        </is>
      </c>
      <c r="L10869" t="inlineStr">
        <is>
          <t>Duplikat_Gruppe</t>
        </is>
      </c>
      <c r="M10869" t="inlineStr">
        <is>
          <t>Cluster_Duplikate</t>
        </is>
      </c>
      <c r="N10869" t="inlineStr">
        <is>
          <t>Cluster_Final</t>
        </is>
      </c>
    </row>
    <row r="10870">
      <c r="A10870" t="n">
        <v>202</v>
      </c>
      <c r="B10870" t="n">
        <v>2019</v>
      </c>
      <c r="C10870" t="n">
        <v>3141</v>
      </c>
      <c r="D10870" t="inlineStr">
        <is>
          <t>Soll die Schaffung von familienergänzenden Betreuungsstrukturen (Tagesstätten, Tagesschulen, Mittagstische) verstärkt finanziell unterstützt werden?</t>
        </is>
      </c>
      <c r="E10870" t="inlineStr">
        <is>
          <t>Standard-4</t>
        </is>
      </c>
      <c r="F10870" t="n">
        <v>12</v>
      </c>
      <c r="G10870" t="inlineStr">
        <is>
          <t>Sozialstaat &amp; Familie</t>
        </is>
      </c>
      <c r="H10870" t="inlineStr">
        <is>
          <t>Q05772</t>
        </is>
      </c>
      <c r="I10870" t="inlineStr">
        <is>
          <t>de</t>
        </is>
      </c>
      <c r="J10870" t="b">
        <v>1</v>
      </c>
      <c r="K10870" t="inlineStr">
        <is>
          <t>8b0c9e1dcc0fad956b2f5d2f55f216c7</t>
        </is>
      </c>
      <c r="L10870" t="inlineStr">
        <is>
          <t>8b0c9e1dcc0fad956b2f5d2f55f216c7</t>
        </is>
      </c>
      <c r="M10870" t="n">
        <v>1205</v>
      </c>
      <c r="N10870" t="n">
        <v>1205</v>
      </c>
    </row>
    <row r="10871">
      <c r="A10871" t="n">
        <v>202</v>
      </c>
      <c r="B10871" t="n">
        <v>2019</v>
      </c>
      <c r="C10871" t="n">
        <v>3141</v>
      </c>
      <c r="D10871" t="inlineStr">
        <is>
          <t>Soll die Schaffung von familienergänzenden Betreuungsstrukturen (Tagesstätten, Tagesschulen, Mittagstische) verstärkt finanziell unterstützt werden?</t>
        </is>
      </c>
      <c r="E10871" t="inlineStr">
        <is>
          <t>Standard-4</t>
        </is>
      </c>
      <c r="F10871" t="n">
        <v>12</v>
      </c>
      <c r="G10871" t="inlineStr">
        <is>
          <t>Sozialstaat &amp; Familie</t>
        </is>
      </c>
      <c r="H10871" t="inlineStr">
        <is>
          <t>Q06588</t>
        </is>
      </c>
      <c r="I10871" t="inlineStr">
        <is>
          <t>de</t>
        </is>
      </c>
      <c r="J10871" t="b">
        <v>1</v>
      </c>
      <c r="K10871" t="inlineStr">
        <is>
          <t>8b0c9e1dcc0fad956b2f5d2f55f216c7</t>
        </is>
      </c>
      <c r="L10871" t="inlineStr">
        <is>
          <t>8b0c9e1dcc0fad956b2f5d2f55f216c7</t>
        </is>
      </c>
      <c r="M10871" t="n">
        <v>1205</v>
      </c>
      <c r="N10871" t="n">
        <v>1205</v>
      </c>
    </row>
    <row r="10873">
      <c r="A10873" s="1">
        <f>== Cluster 1204 – 2 Fragen – alle Fragen identisch ===</f>
        <v/>
      </c>
      <c r="B10873" s="1" t="n"/>
      <c r="C10873" s="1" t="n"/>
      <c r="D10873" s="1" t="n"/>
      <c r="E10873" s="1" t="n"/>
      <c r="F10873" s="1" t="n"/>
      <c r="G10873" s="1" t="n"/>
      <c r="H10873" s="1" t="n"/>
      <c r="I10873" s="1" t="n"/>
      <c r="J10873" s="1" t="n"/>
      <c r="K10873" s="1" t="n"/>
      <c r="L10873" s="1" t="n"/>
      <c r="M10873" s="1" t="n"/>
      <c r="N10873" s="1" t="n"/>
    </row>
    <row r="10874">
      <c r="A10874" t="inlineStr">
        <is>
          <t>ID_Wahl</t>
        </is>
      </c>
      <c r="B10874" t="inlineStr">
        <is>
          <t>Datum</t>
        </is>
      </c>
      <c r="C10874" t="inlineStr">
        <is>
          <t>Frage_ID</t>
        </is>
      </c>
      <c r="D10874" t="inlineStr">
        <is>
          <t>Frage_Text</t>
        </is>
      </c>
      <c r="E10874" t="inlineStr">
        <is>
          <t>Frage_Typ</t>
        </is>
      </c>
      <c r="F10874" t="inlineStr">
        <is>
          <t>Bereich_ID</t>
        </is>
      </c>
      <c r="G10874" t="inlineStr">
        <is>
          <t>Bereich</t>
        </is>
      </c>
      <c r="H10874" t="inlineStr">
        <is>
          <t>ID_gesamt</t>
        </is>
      </c>
      <c r="I10874" t="inlineStr">
        <is>
          <t>Sprache</t>
        </is>
      </c>
      <c r="J10874" t="inlineStr">
        <is>
          <t>Duplikat</t>
        </is>
      </c>
      <c r="K10874" t="inlineStr">
        <is>
          <t>Frage_Hash</t>
        </is>
      </c>
      <c r="L10874" t="inlineStr">
        <is>
          <t>Duplikat_Gruppe</t>
        </is>
      </c>
      <c r="M10874" t="inlineStr">
        <is>
          <t>Cluster_Duplikate</t>
        </is>
      </c>
      <c r="N10874" t="inlineStr">
        <is>
          <t>Cluster_Final</t>
        </is>
      </c>
    </row>
    <row r="10875">
      <c r="A10875" t="n">
        <v>202</v>
      </c>
      <c r="B10875" t="n">
        <v>2019</v>
      </c>
      <c r="C10875" t="n">
        <v>3143</v>
      </c>
      <c r="D10875" t="inlineStr">
        <is>
          <t>Der Kanton Baselland unterstützt Wohnbaugenossenschaften und andere Organisationen des gemeinnützigen Wohnungsbaus mit finanziellen Beiträgen. Sollen diese Ausgaben gekürzt werden?</t>
        </is>
      </c>
      <c r="E10875" t="inlineStr">
        <is>
          <t>Standard-4</t>
        </is>
      </c>
      <c r="F10875" t="n">
        <v>12</v>
      </c>
      <c r="G10875" t="inlineStr">
        <is>
          <t>Sozialstaat &amp; Familie</t>
        </is>
      </c>
      <c r="H10875" t="inlineStr">
        <is>
          <t>Q05770</t>
        </is>
      </c>
      <c r="I10875" t="inlineStr">
        <is>
          <t>de</t>
        </is>
      </c>
      <c r="J10875" t="b">
        <v>1</v>
      </c>
      <c r="K10875" t="inlineStr">
        <is>
          <t>35c6dfaf3de748945338e8bb5e6c2ce5</t>
        </is>
      </c>
      <c r="L10875" t="inlineStr">
        <is>
          <t>35c6dfaf3de748945338e8bb5e6c2ce5</t>
        </is>
      </c>
      <c r="M10875" t="n">
        <v>1204</v>
      </c>
      <c r="N10875" t="n">
        <v>1204</v>
      </c>
    </row>
    <row r="10876">
      <c r="A10876" t="n">
        <v>202</v>
      </c>
      <c r="B10876" t="n">
        <v>2019</v>
      </c>
      <c r="C10876" t="n">
        <v>3143</v>
      </c>
      <c r="D10876" t="inlineStr">
        <is>
          <t>Der Kanton Baselland unterstützt Wohnbaugenossenschaften und andere Organisationen des gemeinnützigen Wohnungsbaus mit finanziellen Beiträgen. Sollen diese Ausgaben gekürzt werden?</t>
        </is>
      </c>
      <c r="E10876" t="inlineStr">
        <is>
          <t>Standard-4</t>
        </is>
      </c>
      <c r="F10876" t="n">
        <v>12</v>
      </c>
      <c r="G10876" t="inlineStr">
        <is>
          <t>Sozialstaat &amp; Familie</t>
        </is>
      </c>
      <c r="H10876" t="inlineStr">
        <is>
          <t>Q06586</t>
        </is>
      </c>
      <c r="I10876" t="inlineStr">
        <is>
          <t>de</t>
        </is>
      </c>
      <c r="J10876" t="b">
        <v>1</v>
      </c>
      <c r="K10876" t="inlineStr">
        <is>
          <t>35c6dfaf3de748945338e8bb5e6c2ce5</t>
        </is>
      </c>
      <c r="L10876" t="inlineStr">
        <is>
          <t>35c6dfaf3de748945338e8bb5e6c2ce5</t>
        </is>
      </c>
      <c r="M10876" t="n">
        <v>1204</v>
      </c>
      <c r="N10876" t="n">
        <v>1204</v>
      </c>
    </row>
    <row r="10878">
      <c r="A10878" s="1">
        <f>== Cluster 1203 – 2 Fragen – alle Fragen identisch ===</f>
        <v/>
      </c>
      <c r="B10878" s="1" t="n"/>
      <c r="C10878" s="1" t="n"/>
      <c r="D10878" s="1" t="n"/>
      <c r="E10878" s="1" t="n"/>
      <c r="F10878" s="1" t="n"/>
      <c r="G10878" s="1" t="n"/>
      <c r="H10878" s="1" t="n"/>
      <c r="I10878" s="1" t="n"/>
      <c r="J10878" s="1" t="n"/>
      <c r="K10878" s="1" t="n"/>
      <c r="L10878" s="1" t="n"/>
      <c r="M10878" s="1" t="n"/>
      <c r="N10878" s="1" t="n"/>
    </row>
    <row r="10879">
      <c r="A10879" t="inlineStr">
        <is>
          <t>ID_Wahl</t>
        </is>
      </c>
      <c r="B10879" t="inlineStr">
        <is>
          <t>Datum</t>
        </is>
      </c>
      <c r="C10879" t="inlineStr">
        <is>
          <t>Frage_ID</t>
        </is>
      </c>
      <c r="D10879" t="inlineStr">
        <is>
          <t>Frage_Text</t>
        </is>
      </c>
      <c r="E10879" t="inlineStr">
        <is>
          <t>Frage_Typ</t>
        </is>
      </c>
      <c r="F10879" t="inlineStr">
        <is>
          <t>Bereich_ID</t>
        </is>
      </c>
      <c r="G10879" t="inlineStr">
        <is>
          <t>Bereich</t>
        </is>
      </c>
      <c r="H10879" t="inlineStr">
        <is>
          <t>ID_gesamt</t>
        </is>
      </c>
      <c r="I10879" t="inlineStr">
        <is>
          <t>Sprache</t>
        </is>
      </c>
      <c r="J10879" t="inlineStr">
        <is>
          <t>Duplikat</t>
        </is>
      </c>
      <c r="K10879" t="inlineStr">
        <is>
          <t>Frage_Hash</t>
        </is>
      </c>
      <c r="L10879" t="inlineStr">
        <is>
          <t>Duplikat_Gruppe</t>
        </is>
      </c>
      <c r="M10879" t="inlineStr">
        <is>
          <t>Cluster_Duplikate</t>
        </is>
      </c>
      <c r="N10879" t="inlineStr">
        <is>
          <t>Cluster_Final</t>
        </is>
      </c>
    </row>
    <row r="10880">
      <c r="A10880" t="n">
        <v>202</v>
      </c>
      <c r="B10880" t="n">
        <v>2019</v>
      </c>
      <c r="C10880" t="n">
        <v>3185</v>
      </c>
      <c r="D10880" t="inlineStr">
        <is>
          <t>Sollte die Finanzierung von Parteien sowie von Wahl- und Abstimmungskampagnen im Kanton Baselland vollständig offengelegt werden müssen?</t>
        </is>
      </c>
      <c r="E10880" t="inlineStr">
        <is>
          <t>Standard-4</t>
        </is>
      </c>
      <c r="F10880" t="n">
        <v>10</v>
      </c>
      <c r="G10880" t="inlineStr">
        <is>
          <t>Politisches System</t>
        </is>
      </c>
      <c r="H10880" t="inlineStr">
        <is>
          <t>Q05768</t>
        </is>
      </c>
      <c r="I10880" t="inlineStr">
        <is>
          <t>de</t>
        </is>
      </c>
      <c r="J10880" t="b">
        <v>1</v>
      </c>
      <c r="K10880" t="inlineStr">
        <is>
          <t>5ca4096580e3992e24cf50851dfedd1f</t>
        </is>
      </c>
      <c r="L10880" t="inlineStr">
        <is>
          <t>5ca4096580e3992e24cf50851dfedd1f</t>
        </is>
      </c>
      <c r="M10880" t="n">
        <v>1203</v>
      </c>
      <c r="N10880" t="n">
        <v>1203</v>
      </c>
    </row>
    <row r="10881">
      <c r="A10881" t="n">
        <v>202</v>
      </c>
      <c r="B10881" t="n">
        <v>2019</v>
      </c>
      <c r="C10881" t="n">
        <v>3185</v>
      </c>
      <c r="D10881" t="inlineStr">
        <is>
          <t>Sollte die Finanzierung von Parteien sowie von Wahl- und Abstimmungskampagnen im Kanton Baselland vollständig offengelegt werden müssen?</t>
        </is>
      </c>
      <c r="E10881" t="inlineStr">
        <is>
          <t>Standard-4</t>
        </is>
      </c>
      <c r="F10881" t="n">
        <v>10</v>
      </c>
      <c r="G10881" t="inlineStr">
        <is>
          <t>Politisches System</t>
        </is>
      </c>
      <c r="H10881" t="inlineStr">
        <is>
          <t>Q06584</t>
        </is>
      </c>
      <c r="I10881" t="inlineStr">
        <is>
          <t>de</t>
        </is>
      </c>
      <c r="J10881" t="b">
        <v>1</v>
      </c>
      <c r="K10881" t="inlineStr">
        <is>
          <t>5ca4096580e3992e24cf50851dfedd1f</t>
        </is>
      </c>
      <c r="L10881" t="inlineStr">
        <is>
          <t>5ca4096580e3992e24cf50851dfedd1f</t>
        </is>
      </c>
      <c r="M10881" t="n">
        <v>1203</v>
      </c>
      <c r="N10881" t="n">
        <v>1203</v>
      </c>
    </row>
    <row r="10883">
      <c r="A10883" s="1">
        <f>== Cluster 1202 – 2 Fragen – alle Fragen identisch ===</f>
        <v/>
      </c>
      <c r="B10883" s="1" t="n"/>
      <c r="C10883" s="1" t="n"/>
      <c r="D10883" s="1" t="n"/>
      <c r="E10883" s="1" t="n"/>
      <c r="F10883" s="1" t="n"/>
      <c r="G10883" s="1" t="n"/>
      <c r="H10883" s="1" t="n"/>
      <c r="I10883" s="1" t="n"/>
      <c r="J10883" s="1" t="n"/>
      <c r="K10883" s="1" t="n"/>
      <c r="L10883" s="1" t="n"/>
      <c r="M10883" s="1" t="n"/>
      <c r="N10883" s="1" t="n"/>
    </row>
    <row r="10884">
      <c r="A10884" t="inlineStr">
        <is>
          <t>ID_Wahl</t>
        </is>
      </c>
      <c r="B10884" t="inlineStr">
        <is>
          <t>Datum</t>
        </is>
      </c>
      <c r="C10884" t="inlineStr">
        <is>
          <t>Frage_ID</t>
        </is>
      </c>
      <c r="D10884" t="inlineStr">
        <is>
          <t>Frage_Text</t>
        </is>
      </c>
      <c r="E10884" t="inlineStr">
        <is>
          <t>Frage_Typ</t>
        </is>
      </c>
      <c r="F10884" t="inlineStr">
        <is>
          <t>Bereich_ID</t>
        </is>
      </c>
      <c r="G10884" t="inlineStr">
        <is>
          <t>Bereich</t>
        </is>
      </c>
      <c r="H10884" t="inlineStr">
        <is>
          <t>ID_gesamt</t>
        </is>
      </c>
      <c r="I10884" t="inlineStr">
        <is>
          <t>Sprache</t>
        </is>
      </c>
      <c r="J10884" t="inlineStr">
        <is>
          <t>Duplikat</t>
        </is>
      </c>
      <c r="K10884" t="inlineStr">
        <is>
          <t>Frage_Hash</t>
        </is>
      </c>
      <c r="L10884" t="inlineStr">
        <is>
          <t>Duplikat_Gruppe</t>
        </is>
      </c>
      <c r="M10884" t="inlineStr">
        <is>
          <t>Cluster_Duplikate</t>
        </is>
      </c>
      <c r="N10884" t="inlineStr">
        <is>
          <t>Cluster_Final</t>
        </is>
      </c>
    </row>
    <row r="10885">
      <c r="A10885" t="n">
        <v>202</v>
      </c>
      <c r="B10885" t="n">
        <v>2019</v>
      </c>
      <c r="C10885" t="n">
        <v>3160</v>
      </c>
      <c r="D10885" t="inlineStr">
        <is>
          <t>Soll die Sozialhilfe für Asylsuchende im Kanton Baselland deutlich reduziert werden?</t>
        </is>
      </c>
      <c r="E10885" t="inlineStr">
        <is>
          <t>Standard-4</t>
        </is>
      </c>
      <c r="F10885" t="n">
        <v>9</v>
      </c>
      <c r="G10885" t="inlineStr">
        <is>
          <t>Migration &amp; Integration</t>
        </is>
      </c>
      <c r="H10885" t="inlineStr">
        <is>
          <t>Q05767</t>
        </is>
      </c>
      <c r="I10885" t="inlineStr">
        <is>
          <t>de</t>
        </is>
      </c>
      <c r="J10885" t="b">
        <v>1</v>
      </c>
      <c r="K10885" t="inlineStr">
        <is>
          <t>74631b7d7e53f8b7f86218f11581e87e</t>
        </is>
      </c>
      <c r="L10885" t="inlineStr">
        <is>
          <t>74631b7d7e53f8b7f86218f11581e87e</t>
        </is>
      </c>
      <c r="M10885" t="n">
        <v>1202</v>
      </c>
      <c r="N10885" t="n">
        <v>1202</v>
      </c>
    </row>
    <row r="10886">
      <c r="A10886" t="n">
        <v>202</v>
      </c>
      <c r="B10886" t="n">
        <v>2019</v>
      </c>
      <c r="C10886" t="n">
        <v>3160</v>
      </c>
      <c r="D10886" t="inlineStr">
        <is>
          <t>Soll die Sozialhilfe für Asylsuchende im Kanton Baselland deutlich reduziert werden?</t>
        </is>
      </c>
      <c r="E10886" t="inlineStr">
        <is>
          <t>Standard-4</t>
        </is>
      </c>
      <c r="F10886" t="n">
        <v>9</v>
      </c>
      <c r="G10886" t="inlineStr">
        <is>
          <t>Migration &amp; Integration</t>
        </is>
      </c>
      <c r="H10886" t="inlineStr">
        <is>
          <t>Q06583</t>
        </is>
      </c>
      <c r="I10886" t="inlineStr">
        <is>
          <t>de</t>
        </is>
      </c>
      <c r="J10886" t="b">
        <v>1</v>
      </c>
      <c r="K10886" t="inlineStr">
        <is>
          <t>74631b7d7e53f8b7f86218f11581e87e</t>
        </is>
      </c>
      <c r="L10886" t="inlineStr">
        <is>
          <t>74631b7d7e53f8b7f86218f11581e87e</t>
        </is>
      </c>
      <c r="M10886" t="n">
        <v>1202</v>
      </c>
      <c r="N10886" t="n">
        <v>1202</v>
      </c>
    </row>
    <row r="10888">
      <c r="A10888" s="1">
        <f>== Cluster 1200 – 2 Fragen – alle Fragen identisch ===</f>
        <v/>
      </c>
      <c r="B10888" s="1" t="n"/>
      <c r="C10888" s="1" t="n"/>
      <c r="D10888" s="1" t="n"/>
      <c r="E10888" s="1" t="n"/>
      <c r="F10888" s="1" t="n"/>
      <c r="G10888" s="1" t="n"/>
      <c r="H10888" s="1" t="n"/>
      <c r="I10888" s="1" t="n"/>
      <c r="J10888" s="1" t="n"/>
      <c r="K10888" s="1" t="n"/>
      <c r="L10888" s="1" t="n"/>
      <c r="M10888" s="1" t="n"/>
      <c r="N10888" s="1" t="n"/>
    </row>
    <row r="10889">
      <c r="A10889" t="inlineStr">
        <is>
          <t>ID_Wahl</t>
        </is>
      </c>
      <c r="B10889" t="inlineStr">
        <is>
          <t>Datum</t>
        </is>
      </c>
      <c r="C10889" t="inlineStr">
        <is>
          <t>Frage_ID</t>
        </is>
      </c>
      <c r="D10889" t="inlineStr">
        <is>
          <t>Frage_Text</t>
        </is>
      </c>
      <c r="E10889" t="inlineStr">
        <is>
          <t>Frage_Typ</t>
        </is>
      </c>
      <c r="F10889" t="inlineStr">
        <is>
          <t>Bereich_ID</t>
        </is>
      </c>
      <c r="G10889" t="inlineStr">
        <is>
          <t>Bereich</t>
        </is>
      </c>
      <c r="H10889" t="inlineStr">
        <is>
          <t>ID_gesamt</t>
        </is>
      </c>
      <c r="I10889" t="inlineStr">
        <is>
          <t>Sprache</t>
        </is>
      </c>
      <c r="J10889" t="inlineStr">
        <is>
          <t>Duplikat</t>
        </is>
      </c>
      <c r="K10889" t="inlineStr">
        <is>
          <t>Frage_Hash</t>
        </is>
      </c>
      <c r="L10889" t="inlineStr">
        <is>
          <t>Duplikat_Gruppe</t>
        </is>
      </c>
      <c r="M10889" t="inlineStr">
        <is>
          <t>Cluster_Duplikate</t>
        </is>
      </c>
      <c r="N10889" t="inlineStr">
        <is>
          <t>Cluster_Final</t>
        </is>
      </c>
    </row>
    <row r="10890">
      <c r="A10890" t="n">
        <v>202</v>
      </c>
      <c r="B10890" t="n">
        <v>2019</v>
      </c>
      <c r="C10890" t="n">
        <v>3156</v>
      </c>
      <c r="D10890" t="inlineStr">
        <is>
          <t>Sollen im Kanton Baselland das Stimm- und Wahlrecht für Ausländerinnen und Ausländer, die seit mindestens zehn Jahren in der Schweiz leben, auf Gemeindeebene eingeführt werden?</t>
        </is>
      </c>
      <c r="E10890" t="inlineStr">
        <is>
          <t>Standard-4</t>
        </is>
      </c>
      <c r="F10890" t="n">
        <v>9</v>
      </c>
      <c r="G10890" t="inlineStr">
        <is>
          <t>Migration &amp; Integration</t>
        </is>
      </c>
      <c r="H10890" t="inlineStr">
        <is>
          <t>Q05764</t>
        </is>
      </c>
      <c r="I10890" t="inlineStr">
        <is>
          <t>de</t>
        </is>
      </c>
      <c r="J10890" t="b">
        <v>1</v>
      </c>
      <c r="K10890" t="inlineStr">
        <is>
          <t>9cecf7716cbaf3a9a6e731826bb39723</t>
        </is>
      </c>
      <c r="L10890" t="inlineStr">
        <is>
          <t>9cecf7716cbaf3a9a6e731826bb39723</t>
        </is>
      </c>
      <c r="M10890" t="n">
        <v>1200</v>
      </c>
      <c r="N10890" t="n">
        <v>1200</v>
      </c>
    </row>
    <row r="10891">
      <c r="A10891" t="n">
        <v>202</v>
      </c>
      <c r="B10891" t="n">
        <v>2019</v>
      </c>
      <c r="C10891" t="n">
        <v>3156</v>
      </c>
      <c r="D10891" t="inlineStr">
        <is>
          <t>Sollen im Kanton Baselland das Stimm- und Wahlrecht für Ausländerinnen und Ausländer, die seit mindestens zehn Jahren in der Schweiz leben, auf Gemeindeebene eingeführt werden?</t>
        </is>
      </c>
      <c r="E10891" t="inlineStr">
        <is>
          <t>Standard-4</t>
        </is>
      </c>
      <c r="F10891" t="n">
        <v>9</v>
      </c>
      <c r="G10891" t="inlineStr">
        <is>
          <t>Migration &amp; Integration</t>
        </is>
      </c>
      <c r="H10891" t="inlineStr">
        <is>
          <t>Q06580</t>
        </is>
      </c>
      <c r="I10891" t="inlineStr">
        <is>
          <t>de</t>
        </is>
      </c>
      <c r="J10891" t="b">
        <v>1</v>
      </c>
      <c r="K10891" t="inlineStr">
        <is>
          <t>9cecf7716cbaf3a9a6e731826bb39723</t>
        </is>
      </c>
      <c r="L10891" t="inlineStr">
        <is>
          <t>9cecf7716cbaf3a9a6e731826bb39723</t>
        </is>
      </c>
      <c r="M10891" t="n">
        <v>1200</v>
      </c>
      <c r="N10891" t="n">
        <v>1200</v>
      </c>
    </row>
    <row r="10893">
      <c r="A10893" s="1">
        <f>== Cluster 1199 – 2 Fragen – alle Fragen identisch ===</f>
        <v/>
      </c>
      <c r="B10893" s="1" t="n"/>
      <c r="C10893" s="1" t="n"/>
      <c r="D10893" s="1" t="n"/>
      <c r="E10893" s="1" t="n"/>
      <c r="F10893" s="1" t="n"/>
      <c r="G10893" s="1" t="n"/>
      <c r="H10893" s="1" t="n"/>
      <c r="I10893" s="1" t="n"/>
      <c r="J10893" s="1" t="n"/>
      <c r="K10893" s="1" t="n"/>
      <c r="L10893" s="1" t="n"/>
      <c r="M10893" s="1" t="n"/>
      <c r="N10893" s="1" t="n"/>
    </row>
    <row r="10894">
      <c r="A10894" t="inlineStr">
        <is>
          <t>ID_Wahl</t>
        </is>
      </c>
      <c r="B10894" t="inlineStr">
        <is>
          <t>Datum</t>
        </is>
      </c>
      <c r="C10894" t="inlineStr">
        <is>
          <t>Frage_ID</t>
        </is>
      </c>
      <c r="D10894" t="inlineStr">
        <is>
          <t>Frage_Text</t>
        </is>
      </c>
      <c r="E10894" t="inlineStr">
        <is>
          <t>Frage_Typ</t>
        </is>
      </c>
      <c r="F10894" t="inlineStr">
        <is>
          <t>Bereich_ID</t>
        </is>
      </c>
      <c r="G10894" t="inlineStr">
        <is>
          <t>Bereich</t>
        </is>
      </c>
      <c r="H10894" t="inlineStr">
        <is>
          <t>ID_gesamt</t>
        </is>
      </c>
      <c r="I10894" t="inlineStr">
        <is>
          <t>Sprache</t>
        </is>
      </c>
      <c r="J10894" t="inlineStr">
        <is>
          <t>Duplikat</t>
        </is>
      </c>
      <c r="K10894" t="inlineStr">
        <is>
          <t>Frage_Hash</t>
        </is>
      </c>
      <c r="L10894" t="inlineStr">
        <is>
          <t>Duplikat_Gruppe</t>
        </is>
      </c>
      <c r="M10894" t="inlineStr">
        <is>
          <t>Cluster_Duplikate</t>
        </is>
      </c>
      <c r="N10894" t="inlineStr">
        <is>
          <t>Cluster_Final</t>
        </is>
      </c>
    </row>
    <row r="10895">
      <c r="A10895" t="n">
        <v>202</v>
      </c>
      <c r="B10895" t="n">
        <v>2019</v>
      </c>
      <c r="C10895" t="n">
        <v>3158</v>
      </c>
      <c r="D10895" t="inlineStr">
        <is>
          <t>Soll sich der Kanton Baselland stärker – auch finanziell – für die Integration der Ausländerinnen und Ausländer einsetzen?</t>
        </is>
      </c>
      <c r="E10895" t="inlineStr">
        <is>
          <t>Standard-4</t>
        </is>
      </c>
      <c r="F10895" t="n">
        <v>9</v>
      </c>
      <c r="G10895" t="inlineStr">
        <is>
          <t>Migration &amp; Integration</t>
        </is>
      </c>
      <c r="H10895" t="inlineStr">
        <is>
          <t>Q05763</t>
        </is>
      </c>
      <c r="I10895" t="inlineStr">
        <is>
          <t>de</t>
        </is>
      </c>
      <c r="J10895" t="b">
        <v>1</v>
      </c>
      <c r="K10895" t="inlineStr">
        <is>
          <t>703cc5563519fda05b91b852c7ec5524</t>
        </is>
      </c>
      <c r="L10895" t="inlineStr">
        <is>
          <t>703cc5563519fda05b91b852c7ec5524</t>
        </is>
      </c>
      <c r="M10895" t="n">
        <v>1199</v>
      </c>
      <c r="N10895" t="n">
        <v>1199</v>
      </c>
    </row>
    <row r="10896">
      <c r="A10896" t="n">
        <v>202</v>
      </c>
      <c r="B10896" t="n">
        <v>2019</v>
      </c>
      <c r="C10896" t="n">
        <v>3158</v>
      </c>
      <c r="D10896" t="inlineStr">
        <is>
          <t>Soll sich der Kanton Baselland stärker – auch finanziell – für die Integration der Ausländerinnen und Ausländer einsetzen?</t>
        </is>
      </c>
      <c r="E10896" t="inlineStr">
        <is>
          <t>Standard-4</t>
        </is>
      </c>
      <c r="F10896" t="n">
        <v>9</v>
      </c>
      <c r="G10896" t="inlineStr">
        <is>
          <t>Migration &amp; Integration</t>
        </is>
      </c>
      <c r="H10896" t="inlineStr">
        <is>
          <t>Q06579</t>
        </is>
      </c>
      <c r="I10896" t="inlineStr">
        <is>
          <t>de</t>
        </is>
      </c>
      <c r="J10896" t="b">
        <v>1</v>
      </c>
      <c r="K10896" t="inlineStr">
        <is>
          <t>703cc5563519fda05b91b852c7ec5524</t>
        </is>
      </c>
      <c r="L10896" t="inlineStr">
        <is>
          <t>703cc5563519fda05b91b852c7ec5524</t>
        </is>
      </c>
      <c r="M10896" t="n">
        <v>1199</v>
      </c>
      <c r="N10896" t="n">
        <v>1199</v>
      </c>
    </row>
    <row r="10898">
      <c r="A10898" s="1">
        <f>== Cluster 1198 – 2 Fragen – alle Fragen identisch ===</f>
        <v/>
      </c>
      <c r="B10898" s="1" t="n"/>
      <c r="C10898" s="1" t="n"/>
      <c r="D10898" s="1" t="n"/>
      <c r="E10898" s="1" t="n"/>
      <c r="F10898" s="1" t="n"/>
      <c r="G10898" s="1" t="n"/>
      <c r="H10898" s="1" t="n"/>
      <c r="I10898" s="1" t="n"/>
      <c r="J10898" s="1" t="n"/>
      <c r="K10898" s="1" t="n"/>
      <c r="L10898" s="1" t="n"/>
      <c r="M10898" s="1" t="n"/>
      <c r="N10898" s="1" t="n"/>
    </row>
    <row r="10899">
      <c r="A10899" t="inlineStr">
        <is>
          <t>ID_Wahl</t>
        </is>
      </c>
      <c r="B10899" t="inlineStr">
        <is>
          <t>Datum</t>
        </is>
      </c>
      <c r="C10899" t="inlineStr">
        <is>
          <t>Frage_ID</t>
        </is>
      </c>
      <c r="D10899" t="inlineStr">
        <is>
          <t>Frage_Text</t>
        </is>
      </c>
      <c r="E10899" t="inlineStr">
        <is>
          <t>Frage_Typ</t>
        </is>
      </c>
      <c r="F10899" t="inlineStr">
        <is>
          <t>Bereich_ID</t>
        </is>
      </c>
      <c r="G10899" t="inlineStr">
        <is>
          <t>Bereich</t>
        </is>
      </c>
      <c r="H10899" t="inlineStr">
        <is>
          <t>ID_gesamt</t>
        </is>
      </c>
      <c r="I10899" t="inlineStr">
        <is>
          <t>Sprache</t>
        </is>
      </c>
      <c r="J10899" t="inlineStr">
        <is>
          <t>Duplikat</t>
        </is>
      </c>
      <c r="K10899" t="inlineStr">
        <is>
          <t>Frage_Hash</t>
        </is>
      </c>
      <c r="L10899" t="inlineStr">
        <is>
          <t>Duplikat_Gruppe</t>
        </is>
      </c>
      <c r="M10899" t="inlineStr">
        <is>
          <t>Cluster_Duplikate</t>
        </is>
      </c>
      <c r="N10899" t="inlineStr">
        <is>
          <t>Cluster_Final</t>
        </is>
      </c>
    </row>
    <row r="10900">
      <c r="A10900" t="n">
        <v>202</v>
      </c>
      <c r="B10900" t="n">
        <v>2019</v>
      </c>
      <c r="C10900" t="n">
        <v>3159</v>
      </c>
      <c r="D10900" t="inlineStr">
        <is>
          <t>Soll sich der Kanton Baselland für die Lockerung der Arbeitsbewilligungspraxis für Asylsuchende einsetzen?</t>
        </is>
      </c>
      <c r="E10900" t="inlineStr">
        <is>
          <t>Standard-4</t>
        </is>
      </c>
      <c r="F10900" t="n">
        <v>9</v>
      </c>
      <c r="G10900" t="inlineStr">
        <is>
          <t>Migration &amp; Integration</t>
        </is>
      </c>
      <c r="H10900" t="inlineStr">
        <is>
          <t>Q05762</t>
        </is>
      </c>
      <c r="I10900" t="inlineStr">
        <is>
          <t>de</t>
        </is>
      </c>
      <c r="J10900" t="b">
        <v>1</v>
      </c>
      <c r="K10900" t="inlineStr">
        <is>
          <t>7e66af62b580358cf76ee8d9ca8edc41</t>
        </is>
      </c>
      <c r="L10900" t="inlineStr">
        <is>
          <t>7e66af62b580358cf76ee8d9ca8edc41</t>
        </is>
      </c>
      <c r="M10900" t="n">
        <v>1198</v>
      </c>
      <c r="N10900" t="n">
        <v>1198</v>
      </c>
    </row>
    <row r="10901">
      <c r="A10901" t="n">
        <v>202</v>
      </c>
      <c r="B10901" t="n">
        <v>2019</v>
      </c>
      <c r="C10901" t="n">
        <v>3159</v>
      </c>
      <c r="D10901" t="inlineStr">
        <is>
          <t>Soll sich der Kanton Baselland für die Lockerung der Arbeitsbewilligungspraxis für Asylsuchende einsetzen?</t>
        </is>
      </c>
      <c r="E10901" t="inlineStr">
        <is>
          <t>Standard-4</t>
        </is>
      </c>
      <c r="F10901" t="n">
        <v>9</v>
      </c>
      <c r="G10901" t="inlineStr">
        <is>
          <t>Migration &amp; Integration</t>
        </is>
      </c>
      <c r="H10901" t="inlineStr">
        <is>
          <t>Q06578</t>
        </is>
      </c>
      <c r="I10901" t="inlineStr">
        <is>
          <t>de</t>
        </is>
      </c>
      <c r="J10901" t="b">
        <v>1</v>
      </c>
      <c r="K10901" t="inlineStr">
        <is>
          <t>7e66af62b580358cf76ee8d9ca8edc41</t>
        </is>
      </c>
      <c r="L10901" t="inlineStr">
        <is>
          <t>7e66af62b580358cf76ee8d9ca8edc41</t>
        </is>
      </c>
      <c r="M10901" t="n">
        <v>1198</v>
      </c>
      <c r="N10901" t="n">
        <v>1198</v>
      </c>
    </row>
    <row r="10903">
      <c r="A10903" s="1">
        <f>== Cluster 1197 – 2 Fragen – alle Fragen identisch ===</f>
        <v/>
      </c>
      <c r="B10903" s="1" t="n"/>
      <c r="C10903" s="1" t="n"/>
      <c r="D10903" s="1" t="n"/>
      <c r="E10903" s="1" t="n"/>
      <c r="F10903" s="1" t="n"/>
      <c r="G10903" s="1" t="n"/>
      <c r="H10903" s="1" t="n"/>
      <c r="I10903" s="1" t="n"/>
      <c r="J10903" s="1" t="n"/>
      <c r="K10903" s="1" t="n"/>
      <c r="L10903" s="1" t="n"/>
      <c r="M10903" s="1" t="n"/>
      <c r="N10903" s="1" t="n"/>
    </row>
    <row r="10904">
      <c r="A10904" t="inlineStr">
        <is>
          <t>ID_Wahl</t>
        </is>
      </c>
      <c r="B10904" t="inlineStr">
        <is>
          <t>Datum</t>
        </is>
      </c>
      <c r="C10904" t="inlineStr">
        <is>
          <t>Frage_ID</t>
        </is>
      </c>
      <c r="D10904" t="inlineStr">
        <is>
          <t>Frage_Text</t>
        </is>
      </c>
      <c r="E10904" t="inlineStr">
        <is>
          <t>Frage_Typ</t>
        </is>
      </c>
      <c r="F10904" t="inlineStr">
        <is>
          <t>Bereich_ID</t>
        </is>
      </c>
      <c r="G10904" t="inlineStr">
        <is>
          <t>Bereich</t>
        </is>
      </c>
      <c r="H10904" t="inlineStr">
        <is>
          <t>ID_gesamt</t>
        </is>
      </c>
      <c r="I10904" t="inlineStr">
        <is>
          <t>Sprache</t>
        </is>
      </c>
      <c r="J10904" t="inlineStr">
        <is>
          <t>Duplikat</t>
        </is>
      </c>
      <c r="K10904" t="inlineStr">
        <is>
          <t>Frage_Hash</t>
        </is>
      </c>
      <c r="L10904" t="inlineStr">
        <is>
          <t>Duplikat_Gruppe</t>
        </is>
      </c>
      <c r="M10904" t="inlineStr">
        <is>
          <t>Cluster_Duplikate</t>
        </is>
      </c>
      <c r="N10904" t="inlineStr">
        <is>
          <t>Cluster_Final</t>
        </is>
      </c>
    </row>
    <row r="10905">
      <c r="A10905" t="n">
        <v>202</v>
      </c>
      <c r="B10905" t="n">
        <v>2019</v>
      </c>
      <c r="C10905" t="n">
        <v>3164</v>
      </c>
      <c r="D10905" t="inlineStr">
        <is>
          <t>Soll der Kanton Baselland mehr finanzielle Mittel für die Kulturförderung bereitstellen?</t>
        </is>
      </c>
      <c r="E10905" t="inlineStr">
        <is>
          <t>Standard-4</t>
        </is>
      </c>
      <c r="F10905" t="n">
        <v>8</v>
      </c>
      <c r="G10905" t="inlineStr">
        <is>
          <t>Kultur, Sport &amp; Medien</t>
        </is>
      </c>
      <c r="H10905" t="inlineStr">
        <is>
          <t>Q05761</t>
        </is>
      </c>
      <c r="I10905" t="inlineStr">
        <is>
          <t>de</t>
        </is>
      </c>
      <c r="J10905" t="b">
        <v>1</v>
      </c>
      <c r="K10905" t="inlineStr">
        <is>
          <t>9d614b5c0c0d2a53b8e8f5ad0e3ada6f</t>
        </is>
      </c>
      <c r="L10905" t="inlineStr">
        <is>
          <t>9d614b5c0c0d2a53b8e8f5ad0e3ada6f</t>
        </is>
      </c>
      <c r="M10905" t="n">
        <v>1197</v>
      </c>
      <c r="N10905" t="n">
        <v>1197</v>
      </c>
    </row>
    <row r="10906">
      <c r="A10906" t="n">
        <v>202</v>
      </c>
      <c r="B10906" t="n">
        <v>2019</v>
      </c>
      <c r="C10906" t="n">
        <v>3164</v>
      </c>
      <c r="D10906" t="inlineStr">
        <is>
          <t>Soll der Kanton Baselland mehr finanzielle Mittel für die Kulturförderung bereitstellen?</t>
        </is>
      </c>
      <c r="E10906" t="inlineStr">
        <is>
          <t>Standard-4</t>
        </is>
      </c>
      <c r="F10906" t="n">
        <v>8</v>
      </c>
      <c r="G10906" t="inlineStr">
        <is>
          <t>Kultur, Sport &amp; Medien</t>
        </is>
      </c>
      <c r="H10906" t="inlineStr">
        <is>
          <t>Q06577</t>
        </is>
      </c>
      <c r="I10906" t="inlineStr">
        <is>
          <t>de</t>
        </is>
      </c>
      <c r="J10906" t="b">
        <v>1</v>
      </c>
      <c r="K10906" t="inlineStr">
        <is>
          <t>9d614b5c0c0d2a53b8e8f5ad0e3ada6f</t>
        </is>
      </c>
      <c r="L10906" t="inlineStr">
        <is>
          <t>9d614b5c0c0d2a53b8e8f5ad0e3ada6f</t>
        </is>
      </c>
      <c r="M10906" t="n">
        <v>1197</v>
      </c>
      <c r="N10906" t="n">
        <v>1197</v>
      </c>
    </row>
    <row r="10908">
      <c r="A10908" s="1">
        <f>== Cluster 1195 – 2 Fragen – alle Fragen identisch ===</f>
        <v/>
      </c>
      <c r="B10908" s="1" t="n"/>
      <c r="C10908" s="1" t="n"/>
      <c r="D10908" s="1" t="n"/>
      <c r="E10908" s="1" t="n"/>
      <c r="F10908" s="1" t="n"/>
      <c r="G10908" s="1" t="n"/>
      <c r="H10908" s="1" t="n"/>
      <c r="I10908" s="1" t="n"/>
      <c r="J10908" s="1" t="n"/>
      <c r="K10908" s="1" t="n"/>
      <c r="L10908" s="1" t="n"/>
      <c r="M10908" s="1" t="n"/>
      <c r="N10908" s="1" t="n"/>
    </row>
    <row r="10909">
      <c r="A10909" t="inlineStr">
        <is>
          <t>ID_Wahl</t>
        </is>
      </c>
      <c r="B10909" t="inlineStr">
        <is>
          <t>Datum</t>
        </is>
      </c>
      <c r="C10909" t="inlineStr">
        <is>
          <t>Frage_ID</t>
        </is>
      </c>
      <c r="D10909" t="inlineStr">
        <is>
          <t>Frage_Text</t>
        </is>
      </c>
      <c r="E10909" t="inlineStr">
        <is>
          <t>Frage_Typ</t>
        </is>
      </c>
      <c r="F10909" t="inlineStr">
        <is>
          <t>Bereich_ID</t>
        </is>
      </c>
      <c r="G10909" t="inlineStr">
        <is>
          <t>Bereich</t>
        </is>
      </c>
      <c r="H10909" t="inlineStr">
        <is>
          <t>ID_gesamt</t>
        </is>
      </c>
      <c r="I10909" t="inlineStr">
        <is>
          <t>Sprache</t>
        </is>
      </c>
      <c r="J10909" t="inlineStr">
        <is>
          <t>Duplikat</t>
        </is>
      </c>
      <c r="K10909" t="inlineStr">
        <is>
          <t>Frage_Hash</t>
        </is>
      </c>
      <c r="L10909" t="inlineStr">
        <is>
          <t>Duplikat_Gruppe</t>
        </is>
      </c>
      <c r="M10909" t="inlineStr">
        <is>
          <t>Cluster_Duplikate</t>
        </is>
      </c>
      <c r="N10909" t="inlineStr">
        <is>
          <t>Cluster_Final</t>
        </is>
      </c>
    </row>
    <row r="10910">
      <c r="A10910" t="n">
        <v>202</v>
      </c>
      <c r="B10910" t="n">
        <v>2019</v>
      </c>
      <c r="C10910" t="n">
        <v>3147</v>
      </c>
      <c r="D10910" t="inlineStr">
        <is>
          <t>Haben Sie den Zusammenschluss des Universitätsspital Basel (USB) und des Kantonsspital Baselland (KSBL) befürwortet? (kantonale Abstimmung 10.02.2019)?</t>
        </is>
      </c>
      <c r="E10910" t="inlineStr">
        <is>
          <t>Standard-4</t>
        </is>
      </c>
      <c r="F10910" t="n">
        <v>6</v>
      </c>
      <c r="G10910" t="inlineStr">
        <is>
          <t>Gesundheit</t>
        </is>
      </c>
      <c r="H10910" t="inlineStr">
        <is>
          <t>Q05757</t>
        </is>
      </c>
      <c r="I10910" t="inlineStr">
        <is>
          <t>de</t>
        </is>
      </c>
      <c r="J10910" t="b">
        <v>1</v>
      </c>
      <c r="K10910" t="inlineStr">
        <is>
          <t>6ba7ea018d795ab5c7557ae15a06d617</t>
        </is>
      </c>
      <c r="L10910" t="inlineStr">
        <is>
          <t>6ba7ea018d795ab5c7557ae15a06d617</t>
        </is>
      </c>
      <c r="M10910" t="n">
        <v>1195</v>
      </c>
      <c r="N10910" t="n">
        <v>1195</v>
      </c>
    </row>
    <row r="10911">
      <c r="A10911" t="n">
        <v>202</v>
      </c>
      <c r="B10911" t="n">
        <v>2019</v>
      </c>
      <c r="C10911" t="n">
        <v>3147</v>
      </c>
      <c r="D10911" t="inlineStr">
        <is>
          <t>Haben Sie den Zusammenschluss des Universitätsspital Basel (USB) und des Kantonsspital Baselland (KSBL) befürwortet? (kantonale Abstimmung 10.02.2019)?</t>
        </is>
      </c>
      <c r="E10911" t="inlineStr">
        <is>
          <t>Standard-4</t>
        </is>
      </c>
      <c r="F10911" t="n">
        <v>6</v>
      </c>
      <c r="G10911" t="inlineStr">
        <is>
          <t>Gesundheit</t>
        </is>
      </c>
      <c r="H10911" t="inlineStr">
        <is>
          <t>Q06573</t>
        </is>
      </c>
      <c r="I10911" t="inlineStr">
        <is>
          <t>de</t>
        </is>
      </c>
      <c r="J10911" t="b">
        <v>1</v>
      </c>
      <c r="K10911" t="inlineStr">
        <is>
          <t>6ba7ea018d795ab5c7557ae15a06d617</t>
        </is>
      </c>
      <c r="L10911" t="inlineStr">
        <is>
          <t>6ba7ea018d795ab5c7557ae15a06d617</t>
        </is>
      </c>
      <c r="M10911" t="n">
        <v>1195</v>
      </c>
      <c r="N10911" t="n">
        <v>1195</v>
      </c>
    </row>
    <row r="10913">
      <c r="A10913" s="1">
        <f>== Cluster 1194 – 2 Fragen – alle Fragen identisch ===</f>
        <v/>
      </c>
      <c r="B10913" s="1" t="n"/>
      <c r="C10913" s="1" t="n"/>
      <c r="D10913" s="1" t="n"/>
      <c r="E10913" s="1" t="n"/>
      <c r="F10913" s="1" t="n"/>
      <c r="G10913" s="1" t="n"/>
      <c r="H10913" s="1" t="n"/>
      <c r="I10913" s="1" t="n"/>
      <c r="J10913" s="1" t="n"/>
      <c r="K10913" s="1" t="n"/>
      <c r="L10913" s="1" t="n"/>
      <c r="M10913" s="1" t="n"/>
      <c r="N10913" s="1" t="n"/>
    </row>
    <row r="10914">
      <c r="A10914" t="inlineStr">
        <is>
          <t>ID_Wahl</t>
        </is>
      </c>
      <c r="B10914" t="inlineStr">
        <is>
          <t>Datum</t>
        </is>
      </c>
      <c r="C10914" t="inlineStr">
        <is>
          <t>Frage_ID</t>
        </is>
      </c>
      <c r="D10914" t="inlineStr">
        <is>
          <t>Frage_Text</t>
        </is>
      </c>
      <c r="E10914" t="inlineStr">
        <is>
          <t>Frage_Typ</t>
        </is>
      </c>
      <c r="F10914" t="inlineStr">
        <is>
          <t>Bereich_ID</t>
        </is>
      </c>
      <c r="G10914" t="inlineStr">
        <is>
          <t>Bereich</t>
        </is>
      </c>
      <c r="H10914" t="inlineStr">
        <is>
          <t>ID_gesamt</t>
        </is>
      </c>
      <c r="I10914" t="inlineStr">
        <is>
          <t>Sprache</t>
        </is>
      </c>
      <c r="J10914" t="inlineStr">
        <is>
          <t>Duplikat</t>
        </is>
      </c>
      <c r="K10914" t="inlineStr">
        <is>
          <t>Frage_Hash</t>
        </is>
      </c>
      <c r="L10914" t="inlineStr">
        <is>
          <t>Duplikat_Gruppe</t>
        </is>
      </c>
      <c r="M10914" t="inlineStr">
        <is>
          <t>Cluster_Duplikate</t>
        </is>
      </c>
      <c r="N10914" t="inlineStr">
        <is>
          <t>Cluster_Final</t>
        </is>
      </c>
    </row>
    <row r="10915">
      <c r="A10915" t="n">
        <v>202</v>
      </c>
      <c r="B10915" t="n">
        <v>2019</v>
      </c>
      <c r="C10915" t="n">
        <v>3146</v>
      </c>
      <c r="D10915" t="inlineStr">
        <is>
          <t>Eine eidgenössische Volksinitiative fordert, dass kein Haushalt mehr als zehn Prozent seines Einkommens für Prämien aufwenden muss. Dies soll durch zusätzliche Beiträge zur Prämienverbilligung an die Krankenkasse erreicht werden. Befürworten Sie dies?</t>
        </is>
      </c>
      <c r="E10915" t="inlineStr">
        <is>
          <t>Standard-4</t>
        </is>
      </c>
      <c r="F10915" t="n">
        <v>6</v>
      </c>
      <c r="G10915" t="inlineStr">
        <is>
          <t>Gesundheit</t>
        </is>
      </c>
      <c r="H10915" t="inlineStr">
        <is>
          <t>Q05756</t>
        </is>
      </c>
      <c r="I10915" t="inlineStr">
        <is>
          <t>de</t>
        </is>
      </c>
      <c r="J10915" t="b">
        <v>1</v>
      </c>
      <c r="K10915" t="inlineStr">
        <is>
          <t>e08b9dc11c339deea2e6931cd3e9a45b</t>
        </is>
      </c>
      <c r="L10915" t="inlineStr">
        <is>
          <t>e08b9dc11c339deea2e6931cd3e9a45b</t>
        </is>
      </c>
      <c r="M10915" t="n">
        <v>1194</v>
      </c>
      <c r="N10915" t="n">
        <v>1194</v>
      </c>
    </row>
    <row r="10916">
      <c r="A10916" t="n">
        <v>202</v>
      </c>
      <c r="B10916" t="n">
        <v>2019</v>
      </c>
      <c r="C10916" t="n">
        <v>3146</v>
      </c>
      <c r="D10916" t="inlineStr">
        <is>
          <t>Eine eidgenössische Volksinitiative fordert, dass kein Haushalt mehr als zehn Prozent seines Einkommens für Prämien aufwenden muss. Dies soll durch zusätzliche Beiträge zur Prämienverbilligung an die Krankenkasse erreicht werden. Befürworten Sie dies?</t>
        </is>
      </c>
      <c r="E10916" t="inlineStr">
        <is>
          <t>Standard-4</t>
        </is>
      </c>
      <c r="F10916" t="n">
        <v>6</v>
      </c>
      <c r="G10916" t="inlineStr">
        <is>
          <t>Gesundheit</t>
        </is>
      </c>
      <c r="H10916" t="inlineStr">
        <is>
          <t>Q06572</t>
        </is>
      </c>
      <c r="I10916" t="inlineStr">
        <is>
          <t>de</t>
        </is>
      </c>
      <c r="J10916" t="b">
        <v>1</v>
      </c>
      <c r="K10916" t="inlineStr">
        <is>
          <t>e08b9dc11c339deea2e6931cd3e9a45b</t>
        </is>
      </c>
      <c r="L10916" t="inlineStr">
        <is>
          <t>e08b9dc11c339deea2e6931cd3e9a45b</t>
        </is>
      </c>
      <c r="M10916" t="n">
        <v>1194</v>
      </c>
      <c r="N10916" t="n">
        <v>1194</v>
      </c>
    </row>
    <row r="10918">
      <c r="A10918" s="1">
        <f>== Cluster 1193 – 2 Fragen – alle Fragen identisch ===</f>
        <v/>
      </c>
      <c r="B10918" s="1" t="n"/>
      <c r="C10918" s="1" t="n"/>
      <c r="D10918" s="1" t="n"/>
      <c r="E10918" s="1" t="n"/>
      <c r="F10918" s="1" t="n"/>
      <c r="G10918" s="1" t="n"/>
      <c r="H10918" s="1" t="n"/>
      <c r="I10918" s="1" t="n"/>
      <c r="J10918" s="1" t="n"/>
      <c r="K10918" s="1" t="n"/>
      <c r="L10918" s="1" t="n"/>
      <c r="M10918" s="1" t="n"/>
      <c r="N10918" s="1" t="n"/>
    </row>
    <row r="10919">
      <c r="A10919" t="inlineStr">
        <is>
          <t>ID_Wahl</t>
        </is>
      </c>
      <c r="B10919" t="inlineStr">
        <is>
          <t>Datum</t>
        </is>
      </c>
      <c r="C10919" t="inlineStr">
        <is>
          <t>Frage_ID</t>
        </is>
      </c>
      <c r="D10919" t="inlineStr">
        <is>
          <t>Frage_Text</t>
        </is>
      </c>
      <c r="E10919" t="inlineStr">
        <is>
          <t>Frage_Typ</t>
        </is>
      </c>
      <c r="F10919" t="inlineStr">
        <is>
          <t>Bereich_ID</t>
        </is>
      </c>
      <c r="G10919" t="inlineStr">
        <is>
          <t>Bereich</t>
        </is>
      </c>
      <c r="H10919" t="inlineStr">
        <is>
          <t>ID_gesamt</t>
        </is>
      </c>
      <c r="I10919" t="inlineStr">
        <is>
          <t>Sprache</t>
        </is>
      </c>
      <c r="J10919" t="inlineStr">
        <is>
          <t>Duplikat</t>
        </is>
      </c>
      <c r="K10919" t="inlineStr">
        <is>
          <t>Frage_Hash</t>
        </is>
      </c>
      <c r="L10919" t="inlineStr">
        <is>
          <t>Duplikat_Gruppe</t>
        </is>
      </c>
      <c r="M10919" t="inlineStr">
        <is>
          <t>Cluster_Duplikate</t>
        </is>
      </c>
      <c r="N10919" t="inlineStr">
        <is>
          <t>Cluster_Final</t>
        </is>
      </c>
    </row>
    <row r="10920">
      <c r="A10920" t="n">
        <v>202</v>
      </c>
      <c r="B10920" t="n">
        <v>2019</v>
      </c>
      <c r="C10920" t="n">
        <v>3148</v>
      </c>
      <c r="D10920" t="inlineStr">
        <is>
          <t>Soll der Kanton Baselland Hausarztpraxen in Randregionen finanziell unterstützen (z.B. durch steuerliche Vorteile für Hausärzte, Anschubfinanzierungen für neue Arztpraxen)?</t>
        </is>
      </c>
      <c r="E10920" t="inlineStr">
        <is>
          <t>Standard-4</t>
        </is>
      </c>
      <c r="F10920" t="n">
        <v>6</v>
      </c>
      <c r="G10920" t="inlineStr">
        <is>
          <t>Gesundheit</t>
        </is>
      </c>
      <c r="H10920" t="inlineStr">
        <is>
          <t>Q05755</t>
        </is>
      </c>
      <c r="I10920" t="inlineStr">
        <is>
          <t>de</t>
        </is>
      </c>
      <c r="J10920" t="b">
        <v>1</v>
      </c>
      <c r="K10920" t="inlineStr">
        <is>
          <t>6ad9a1195ba375281b80c5b12911905c</t>
        </is>
      </c>
      <c r="L10920" t="inlineStr">
        <is>
          <t>6ad9a1195ba375281b80c5b12911905c</t>
        </is>
      </c>
      <c r="M10920" t="n">
        <v>1193</v>
      </c>
      <c r="N10920" t="n">
        <v>1193</v>
      </c>
    </row>
    <row r="10921">
      <c r="A10921" t="n">
        <v>202</v>
      </c>
      <c r="B10921" t="n">
        <v>2019</v>
      </c>
      <c r="C10921" t="n">
        <v>3148</v>
      </c>
      <c r="D10921" t="inlineStr">
        <is>
          <t>Soll der Kanton Baselland Hausarztpraxen in Randregionen finanziell unterstützen (z.B. durch steuerliche Vorteile für Hausärzte, Anschubfinanzierungen für neue Arztpraxen)?</t>
        </is>
      </c>
      <c r="E10921" t="inlineStr">
        <is>
          <t>Standard-4</t>
        </is>
      </c>
      <c r="F10921" t="n">
        <v>6</v>
      </c>
      <c r="G10921" t="inlineStr">
        <is>
          <t>Gesundheit</t>
        </is>
      </c>
      <c r="H10921" t="inlineStr">
        <is>
          <t>Q06571</t>
        </is>
      </c>
      <c r="I10921" t="inlineStr">
        <is>
          <t>de</t>
        </is>
      </c>
      <c r="J10921" t="b">
        <v>1</v>
      </c>
      <c r="K10921" t="inlineStr">
        <is>
          <t>6ad9a1195ba375281b80c5b12911905c</t>
        </is>
      </c>
      <c r="L10921" t="inlineStr">
        <is>
          <t>6ad9a1195ba375281b80c5b12911905c</t>
        </is>
      </c>
      <c r="M10921" t="n">
        <v>1193</v>
      </c>
      <c r="N10921" t="n">
        <v>1193</v>
      </c>
    </row>
    <row r="10923">
      <c r="A10923" s="1">
        <f>== Cluster 1192 – 2 Fragen – alle Fragen identisch ===</f>
        <v/>
      </c>
      <c r="B10923" s="1" t="n"/>
      <c r="C10923" s="1" t="n"/>
      <c r="D10923" s="1" t="n"/>
      <c r="E10923" s="1" t="n"/>
      <c r="F10923" s="1" t="n"/>
      <c r="G10923" s="1" t="n"/>
      <c r="H10923" s="1" t="n"/>
      <c r="I10923" s="1" t="n"/>
      <c r="J10923" s="1" t="n"/>
      <c r="K10923" s="1" t="n"/>
      <c r="L10923" s="1" t="n"/>
      <c r="M10923" s="1" t="n"/>
      <c r="N10923" s="1" t="n"/>
    </row>
    <row r="10924">
      <c r="A10924" t="inlineStr">
        <is>
          <t>ID_Wahl</t>
        </is>
      </c>
      <c r="B10924" t="inlineStr">
        <is>
          <t>Datum</t>
        </is>
      </c>
      <c r="C10924" t="inlineStr">
        <is>
          <t>Frage_ID</t>
        </is>
      </c>
      <c r="D10924" t="inlineStr">
        <is>
          <t>Frage_Text</t>
        </is>
      </c>
      <c r="E10924" t="inlineStr">
        <is>
          <t>Frage_Typ</t>
        </is>
      </c>
      <c r="F10924" t="inlineStr">
        <is>
          <t>Bereich_ID</t>
        </is>
      </c>
      <c r="G10924" t="inlineStr">
        <is>
          <t>Bereich</t>
        </is>
      </c>
      <c r="H10924" t="inlineStr">
        <is>
          <t>ID_gesamt</t>
        </is>
      </c>
      <c r="I10924" t="inlineStr">
        <is>
          <t>Sprache</t>
        </is>
      </c>
      <c r="J10924" t="inlineStr">
        <is>
          <t>Duplikat</t>
        </is>
      </c>
      <c r="K10924" t="inlineStr">
        <is>
          <t>Frage_Hash</t>
        </is>
      </c>
      <c r="L10924" t="inlineStr">
        <is>
          <t>Duplikat_Gruppe</t>
        </is>
      </c>
      <c r="M10924" t="inlineStr">
        <is>
          <t>Cluster_Duplikate</t>
        </is>
      </c>
      <c r="N10924" t="inlineStr">
        <is>
          <t>Cluster_Final</t>
        </is>
      </c>
    </row>
    <row r="10925">
      <c r="A10925" t="n">
        <v>202</v>
      </c>
      <c r="B10925" t="n">
        <v>2019</v>
      </c>
      <c r="C10925" t="n">
        <v>3166</v>
      </c>
      <c r="D10925" t="inlineStr">
        <is>
          <t>Sollten Personen mit hohem Einkommen und Vermögen im Kanton Baselland gegenüber heute mehr Steuern bezahlen (Erhöhung der Steuerprogression)?</t>
        </is>
      </c>
      <c r="E10925" t="inlineStr">
        <is>
          <t>Standard-4</t>
        </is>
      </c>
      <c r="F10925" t="n">
        <v>4</v>
      </c>
      <c r="G10925" t="inlineStr">
        <is>
          <t>Finanzen &amp; Steuern</t>
        </is>
      </c>
      <c r="H10925" t="inlineStr">
        <is>
          <t>Q05752</t>
        </is>
      </c>
      <c r="I10925" t="inlineStr">
        <is>
          <t>de</t>
        </is>
      </c>
      <c r="J10925" t="b">
        <v>1</v>
      </c>
      <c r="K10925" t="inlineStr">
        <is>
          <t>1a1cb1da891f4535d6e4b657c5fecb87</t>
        </is>
      </c>
      <c r="L10925" t="inlineStr">
        <is>
          <t>1a1cb1da891f4535d6e4b657c5fecb87</t>
        </is>
      </c>
      <c r="M10925" t="n">
        <v>1192</v>
      </c>
      <c r="N10925" t="n">
        <v>1192</v>
      </c>
    </row>
    <row r="10926">
      <c r="A10926" t="n">
        <v>202</v>
      </c>
      <c r="B10926" t="n">
        <v>2019</v>
      </c>
      <c r="C10926" t="n">
        <v>3166</v>
      </c>
      <c r="D10926" t="inlineStr">
        <is>
          <t>Sollten Personen mit hohem Einkommen und Vermögen im Kanton Baselland gegenüber heute mehr Steuern bezahlen (Erhöhung der Steuerprogression)?</t>
        </is>
      </c>
      <c r="E10926" t="inlineStr">
        <is>
          <t>Standard-4</t>
        </is>
      </c>
      <c r="F10926" t="n">
        <v>4</v>
      </c>
      <c r="G10926" t="inlineStr">
        <is>
          <t>Finanzen &amp; Steuern</t>
        </is>
      </c>
      <c r="H10926" t="inlineStr">
        <is>
          <t>Q06568</t>
        </is>
      </c>
      <c r="I10926" t="inlineStr">
        <is>
          <t>de</t>
        </is>
      </c>
      <c r="J10926" t="b">
        <v>1</v>
      </c>
      <c r="K10926" t="inlineStr">
        <is>
          <t>1a1cb1da891f4535d6e4b657c5fecb87</t>
        </is>
      </c>
      <c r="L10926" t="inlineStr">
        <is>
          <t>1a1cb1da891f4535d6e4b657c5fecb87</t>
        </is>
      </c>
      <c r="M10926" t="n">
        <v>1192</v>
      </c>
      <c r="N10926" t="n">
        <v>1192</v>
      </c>
    </row>
    <row r="10928">
      <c r="A10928" s="1">
        <f>== Cluster 1225 – 2 Fragen – alle Fragen identisch ===</f>
        <v/>
      </c>
      <c r="B10928" s="1" t="n"/>
      <c r="C10928" s="1" t="n"/>
      <c r="D10928" s="1" t="n"/>
      <c r="E10928" s="1" t="n"/>
      <c r="F10928" s="1" t="n"/>
      <c r="G10928" s="1" t="n"/>
      <c r="H10928" s="1" t="n"/>
      <c r="I10928" s="1" t="n"/>
      <c r="J10928" s="1" t="n"/>
      <c r="K10928" s="1" t="n"/>
      <c r="L10928" s="1" t="n"/>
      <c r="M10928" s="1" t="n"/>
      <c r="N10928" s="1" t="n"/>
    </row>
    <row r="10929">
      <c r="A10929" t="inlineStr">
        <is>
          <t>ID_Wahl</t>
        </is>
      </c>
      <c r="B10929" t="inlineStr">
        <is>
          <t>Datum</t>
        </is>
      </c>
      <c r="C10929" t="inlineStr">
        <is>
          <t>Frage_ID</t>
        </is>
      </c>
      <c r="D10929" t="inlineStr">
        <is>
          <t>Frage_Text</t>
        </is>
      </c>
      <c r="E10929" t="inlineStr">
        <is>
          <t>Frage_Typ</t>
        </is>
      </c>
      <c r="F10929" t="inlineStr">
        <is>
          <t>Bereich_ID</t>
        </is>
      </c>
      <c r="G10929" t="inlineStr">
        <is>
          <t>Bereich</t>
        </is>
      </c>
      <c r="H10929" t="inlineStr">
        <is>
          <t>ID_gesamt</t>
        </is>
      </c>
      <c r="I10929" t="inlineStr">
        <is>
          <t>Sprache</t>
        </is>
      </c>
      <c r="J10929" t="inlineStr">
        <is>
          <t>Duplikat</t>
        </is>
      </c>
      <c r="K10929" t="inlineStr">
        <is>
          <t>Frage_Hash</t>
        </is>
      </c>
      <c r="L10929" t="inlineStr">
        <is>
          <t>Duplikat_Gruppe</t>
        </is>
      </c>
      <c r="M10929" t="inlineStr">
        <is>
          <t>Cluster_Duplikate</t>
        </is>
      </c>
      <c r="N10929" t="inlineStr">
        <is>
          <t>Cluster_Final</t>
        </is>
      </c>
    </row>
    <row r="10930">
      <c r="A10930" t="n">
        <v>201</v>
      </c>
      <c r="B10930" t="n">
        <v>2019</v>
      </c>
      <c r="C10930" t="n">
        <v>3253</v>
      </c>
      <c r="D10930" t="inlineStr">
        <is>
          <t>Soll der Kanton Luzern Hausarztpraxen in Randregionen finanziell unterstützen (z.B. durch steuerliche Vorteile für Hausärzte, Anschubfinanzierungen für neue Arztpraxen)?</t>
        </is>
      </c>
      <c r="E10930" t="inlineStr">
        <is>
          <t>Standard-4</t>
        </is>
      </c>
      <c r="F10930" t="n">
        <v>6</v>
      </c>
      <c r="G10930" t="inlineStr">
        <is>
          <t>Gesundheit</t>
        </is>
      </c>
      <c r="H10930" t="inlineStr">
        <is>
          <t>Q05805</t>
        </is>
      </c>
      <c r="I10930" t="inlineStr">
        <is>
          <t>de</t>
        </is>
      </c>
      <c r="J10930" t="b">
        <v>1</v>
      </c>
      <c r="K10930" t="inlineStr">
        <is>
          <t>9b760a8d8056406fb65c555694ff0a0d</t>
        </is>
      </c>
      <c r="L10930" t="inlineStr">
        <is>
          <t>9b760a8d8056406fb65c555694ff0a0d</t>
        </is>
      </c>
      <c r="M10930" t="n">
        <v>1225</v>
      </c>
      <c r="N10930" t="n">
        <v>1225</v>
      </c>
    </row>
    <row r="10931">
      <c r="A10931" t="n">
        <v>201</v>
      </c>
      <c r="B10931" t="n">
        <v>2019</v>
      </c>
      <c r="C10931" t="n">
        <v>3253</v>
      </c>
      <c r="D10931" t="inlineStr">
        <is>
          <t>Soll der Kanton Luzern Hausarztpraxen in Randregionen finanziell unterstützen (z.B. durch steuerliche Vorteile für Hausärzte, Anschubfinanzierungen für neue Arztpraxen)?</t>
        </is>
      </c>
      <c r="E10931" t="inlineStr">
        <is>
          <t>Standard-4</t>
        </is>
      </c>
      <c r="F10931" t="n">
        <v>6</v>
      </c>
      <c r="G10931" t="inlineStr">
        <is>
          <t>Gesundheit</t>
        </is>
      </c>
      <c r="H10931" t="inlineStr">
        <is>
          <t>Q07364</t>
        </is>
      </c>
      <c r="I10931" t="inlineStr">
        <is>
          <t>de</t>
        </is>
      </c>
      <c r="J10931" t="b">
        <v>1</v>
      </c>
      <c r="K10931" t="inlineStr">
        <is>
          <t>9b760a8d8056406fb65c555694ff0a0d</t>
        </is>
      </c>
      <c r="L10931" t="inlineStr">
        <is>
          <t>9b760a8d8056406fb65c555694ff0a0d</t>
        </is>
      </c>
      <c r="M10931" t="n">
        <v>1225</v>
      </c>
      <c r="N10931" t="n">
        <v>1225</v>
      </c>
    </row>
    <row r="10933">
      <c r="A10933" s="1">
        <f>== Cluster 1224 – 2 Fragen – alle Fragen identisch ===</f>
        <v/>
      </c>
      <c r="B10933" s="1" t="n"/>
      <c r="C10933" s="1" t="n"/>
      <c r="D10933" s="1" t="n"/>
      <c r="E10933" s="1" t="n"/>
      <c r="F10933" s="1" t="n"/>
      <c r="G10933" s="1" t="n"/>
      <c r="H10933" s="1" t="n"/>
      <c r="I10933" s="1" t="n"/>
      <c r="J10933" s="1" t="n"/>
      <c r="K10933" s="1" t="n"/>
      <c r="L10933" s="1" t="n"/>
      <c r="M10933" s="1" t="n"/>
      <c r="N10933" s="1" t="n"/>
    </row>
    <row r="10934">
      <c r="A10934" t="inlineStr">
        <is>
          <t>ID_Wahl</t>
        </is>
      </c>
      <c r="B10934" t="inlineStr">
        <is>
          <t>Datum</t>
        </is>
      </c>
      <c r="C10934" t="inlineStr">
        <is>
          <t>Frage_ID</t>
        </is>
      </c>
      <c r="D10934" t="inlineStr">
        <is>
          <t>Frage_Text</t>
        </is>
      </c>
      <c r="E10934" t="inlineStr">
        <is>
          <t>Frage_Typ</t>
        </is>
      </c>
      <c r="F10934" t="inlineStr">
        <is>
          <t>Bereich_ID</t>
        </is>
      </c>
      <c r="G10934" t="inlineStr">
        <is>
          <t>Bereich</t>
        </is>
      </c>
      <c r="H10934" t="inlineStr">
        <is>
          <t>ID_gesamt</t>
        </is>
      </c>
      <c r="I10934" t="inlineStr">
        <is>
          <t>Sprache</t>
        </is>
      </c>
      <c r="J10934" t="inlineStr">
        <is>
          <t>Duplikat</t>
        </is>
      </c>
      <c r="K10934" t="inlineStr">
        <is>
          <t>Frage_Hash</t>
        </is>
      </c>
      <c r="L10934" t="inlineStr">
        <is>
          <t>Duplikat_Gruppe</t>
        </is>
      </c>
      <c r="M10934" t="inlineStr">
        <is>
          <t>Cluster_Duplikate</t>
        </is>
      </c>
      <c r="N10934" t="inlineStr">
        <is>
          <t>Cluster_Final</t>
        </is>
      </c>
    </row>
    <row r="10935">
      <c r="A10935" t="n">
        <v>201</v>
      </c>
      <c r="B10935" t="n">
        <v>2019</v>
      </c>
      <c r="C10935" t="n">
        <v>3272</v>
      </c>
      <c r="D10935" t="inlineStr">
        <is>
          <t>Sollten Personen mit hohem Einkommen und Vermögen im Kanton Luzern gegenüber heute mehr Steuern bezahlen (Erhöhung der Steuerprogression)?</t>
        </is>
      </c>
      <c r="E10935" t="inlineStr">
        <is>
          <t>Standard-4</t>
        </is>
      </c>
      <c r="F10935" t="n">
        <v>4</v>
      </c>
      <c r="G10935" t="inlineStr">
        <is>
          <t>Finanzen &amp; Steuern</t>
        </is>
      </c>
      <c r="H10935" t="inlineStr">
        <is>
          <t>Q05802</t>
        </is>
      </c>
      <c r="I10935" t="inlineStr">
        <is>
          <t>de</t>
        </is>
      </c>
      <c r="J10935" t="b">
        <v>1</v>
      </c>
      <c r="K10935" t="inlineStr">
        <is>
          <t>a252d9ab6e802737d1958246cb1c9ff0</t>
        </is>
      </c>
      <c r="L10935" t="inlineStr">
        <is>
          <t>a252d9ab6e802737d1958246cb1c9ff0</t>
        </is>
      </c>
      <c r="M10935" t="n">
        <v>1224</v>
      </c>
      <c r="N10935" t="n">
        <v>1224</v>
      </c>
    </row>
    <row r="10936">
      <c r="A10936" t="n">
        <v>201</v>
      </c>
      <c r="B10936" t="n">
        <v>2019</v>
      </c>
      <c r="C10936" t="n">
        <v>3272</v>
      </c>
      <c r="D10936" t="inlineStr">
        <is>
          <t>Sollten Personen mit hohem Einkommen und Vermögen im Kanton Luzern gegenüber heute mehr Steuern bezahlen (Erhöhung der Steuerprogression)?</t>
        </is>
      </c>
      <c r="E10936" t="inlineStr">
        <is>
          <t>Standard-4</t>
        </is>
      </c>
      <c r="F10936" t="n">
        <v>4</v>
      </c>
      <c r="G10936" t="inlineStr">
        <is>
          <t>Finanzen &amp; Steuern</t>
        </is>
      </c>
      <c r="H10936" t="inlineStr">
        <is>
          <t>Q07361</t>
        </is>
      </c>
      <c r="I10936" t="inlineStr">
        <is>
          <t>de</t>
        </is>
      </c>
      <c r="J10936" t="b">
        <v>1</v>
      </c>
      <c r="K10936" t="inlineStr">
        <is>
          <t>a252d9ab6e802737d1958246cb1c9ff0</t>
        </is>
      </c>
      <c r="L10936" t="inlineStr">
        <is>
          <t>a252d9ab6e802737d1958246cb1c9ff0</t>
        </is>
      </c>
      <c r="M10936" t="n">
        <v>1224</v>
      </c>
      <c r="N10936" t="n">
        <v>1224</v>
      </c>
    </row>
    <row r="10938">
      <c r="A10938" s="1">
        <f>== Cluster 1223 – 2 Fragen – alle Fragen identisch ===</f>
        <v/>
      </c>
      <c r="B10938" s="1" t="n"/>
      <c r="C10938" s="1" t="n"/>
      <c r="D10938" s="1" t="n"/>
      <c r="E10938" s="1" t="n"/>
      <c r="F10938" s="1" t="n"/>
      <c r="G10938" s="1" t="n"/>
      <c r="H10938" s="1" t="n"/>
      <c r="I10938" s="1" t="n"/>
      <c r="J10938" s="1" t="n"/>
      <c r="K10938" s="1" t="n"/>
      <c r="L10938" s="1" t="n"/>
      <c r="M10938" s="1" t="n"/>
      <c r="N10938" s="1" t="n"/>
    </row>
    <row r="10939">
      <c r="A10939" t="inlineStr">
        <is>
          <t>ID_Wahl</t>
        </is>
      </c>
      <c r="B10939" t="inlineStr">
        <is>
          <t>Datum</t>
        </is>
      </c>
      <c r="C10939" t="inlineStr">
        <is>
          <t>Frage_ID</t>
        </is>
      </c>
      <c r="D10939" t="inlineStr">
        <is>
          <t>Frage_Text</t>
        </is>
      </c>
      <c r="E10939" t="inlineStr">
        <is>
          <t>Frage_Typ</t>
        </is>
      </c>
      <c r="F10939" t="inlineStr">
        <is>
          <t>Bereich_ID</t>
        </is>
      </c>
      <c r="G10939" t="inlineStr">
        <is>
          <t>Bereich</t>
        </is>
      </c>
      <c r="H10939" t="inlineStr">
        <is>
          <t>ID_gesamt</t>
        </is>
      </c>
      <c r="I10939" t="inlineStr">
        <is>
          <t>Sprache</t>
        </is>
      </c>
      <c r="J10939" t="inlineStr">
        <is>
          <t>Duplikat</t>
        </is>
      </c>
      <c r="K10939" t="inlineStr">
        <is>
          <t>Frage_Hash</t>
        </is>
      </c>
      <c r="L10939" t="inlineStr">
        <is>
          <t>Duplikat_Gruppe</t>
        </is>
      </c>
      <c r="M10939" t="inlineStr">
        <is>
          <t>Cluster_Duplikate</t>
        </is>
      </c>
      <c r="N10939" t="inlineStr">
        <is>
          <t>Cluster_Final</t>
        </is>
      </c>
    </row>
    <row r="10940">
      <c r="A10940" t="n">
        <v>201</v>
      </c>
      <c r="B10940" t="n">
        <v>2019</v>
      </c>
      <c r="C10940" t="n">
        <v>3273</v>
      </c>
      <c r="D10940" t="inlineStr">
        <is>
          <t>Würden Sie eine Lockerung der Schuldenbremse im Kanton Luzern (über das Jahr 2018 hinaus) befürworten?</t>
        </is>
      </c>
      <c r="E10940" t="inlineStr">
        <is>
          <t>Standard-4</t>
        </is>
      </c>
      <c r="F10940" t="n">
        <v>4</v>
      </c>
      <c r="G10940" t="inlineStr">
        <is>
          <t>Finanzen &amp; Steuern</t>
        </is>
      </c>
      <c r="H10940" t="inlineStr">
        <is>
          <t>Q05801</t>
        </is>
      </c>
      <c r="I10940" t="inlineStr">
        <is>
          <t>de</t>
        </is>
      </c>
      <c r="J10940" t="b">
        <v>1</v>
      </c>
      <c r="K10940" t="inlineStr">
        <is>
          <t>93285a8c8f2f736ae7b20317b48ef5b3</t>
        </is>
      </c>
      <c r="L10940" t="inlineStr">
        <is>
          <t>93285a8c8f2f736ae7b20317b48ef5b3</t>
        </is>
      </c>
      <c r="M10940" t="n">
        <v>1223</v>
      </c>
      <c r="N10940" t="n">
        <v>1223</v>
      </c>
    </row>
    <row r="10941">
      <c r="A10941" t="n">
        <v>201</v>
      </c>
      <c r="B10941" t="n">
        <v>2019</v>
      </c>
      <c r="C10941" t="n">
        <v>3273</v>
      </c>
      <c r="D10941" t="inlineStr">
        <is>
          <t>Würden Sie eine Lockerung der Schuldenbremse im Kanton Luzern (über das Jahr 2018 hinaus) befürworten?</t>
        </is>
      </c>
      <c r="E10941" t="inlineStr">
        <is>
          <t>Standard-4</t>
        </is>
      </c>
      <c r="F10941" t="n">
        <v>4</v>
      </c>
      <c r="G10941" t="inlineStr">
        <is>
          <t>Finanzen &amp; Steuern</t>
        </is>
      </c>
      <c r="H10941" t="inlineStr">
        <is>
          <t>Q07360</t>
        </is>
      </c>
      <c r="I10941" t="inlineStr">
        <is>
          <t>de</t>
        </is>
      </c>
      <c r="J10941" t="b">
        <v>1</v>
      </c>
      <c r="K10941" t="inlineStr">
        <is>
          <t>93285a8c8f2f736ae7b20317b48ef5b3</t>
        </is>
      </c>
      <c r="L10941" t="inlineStr">
        <is>
          <t>93285a8c8f2f736ae7b20317b48ef5b3</t>
        </is>
      </c>
      <c r="M10941" t="n">
        <v>1223</v>
      </c>
      <c r="N10941" t="n">
        <v>1223</v>
      </c>
    </row>
    <row r="10943">
      <c r="A10943" s="1">
        <f>== Cluster 1222 – 2 Fragen – alle Fragen identisch ===</f>
        <v/>
      </c>
      <c r="B10943" s="1" t="n"/>
      <c r="C10943" s="1" t="n"/>
      <c r="D10943" s="1" t="n"/>
      <c r="E10943" s="1" t="n"/>
      <c r="F10943" s="1" t="n"/>
      <c r="G10943" s="1" t="n"/>
      <c r="H10943" s="1" t="n"/>
      <c r="I10943" s="1" t="n"/>
      <c r="J10943" s="1" t="n"/>
      <c r="K10943" s="1" t="n"/>
      <c r="L10943" s="1" t="n"/>
      <c r="M10943" s="1" t="n"/>
      <c r="N10943" s="1" t="n"/>
    </row>
    <row r="10944">
      <c r="A10944" t="inlineStr">
        <is>
          <t>ID_Wahl</t>
        </is>
      </c>
      <c r="B10944" t="inlineStr">
        <is>
          <t>Datum</t>
        </is>
      </c>
      <c r="C10944" t="inlineStr">
        <is>
          <t>Frage_ID</t>
        </is>
      </c>
      <c r="D10944" t="inlineStr">
        <is>
          <t>Frage_Text</t>
        </is>
      </c>
      <c r="E10944" t="inlineStr">
        <is>
          <t>Frage_Typ</t>
        </is>
      </c>
      <c r="F10944" t="inlineStr">
        <is>
          <t>Bereich_ID</t>
        </is>
      </c>
      <c r="G10944" t="inlineStr">
        <is>
          <t>Bereich</t>
        </is>
      </c>
      <c r="H10944" t="inlineStr">
        <is>
          <t>ID_gesamt</t>
        </is>
      </c>
      <c r="I10944" t="inlineStr">
        <is>
          <t>Sprache</t>
        </is>
      </c>
      <c r="J10944" t="inlineStr">
        <is>
          <t>Duplikat</t>
        </is>
      </c>
      <c r="K10944" t="inlineStr">
        <is>
          <t>Frage_Hash</t>
        </is>
      </c>
      <c r="L10944" t="inlineStr">
        <is>
          <t>Duplikat_Gruppe</t>
        </is>
      </c>
      <c r="M10944" t="inlineStr">
        <is>
          <t>Cluster_Duplikate</t>
        </is>
      </c>
      <c r="N10944" t="inlineStr">
        <is>
          <t>Cluster_Final</t>
        </is>
      </c>
    </row>
    <row r="10945">
      <c r="A10945" t="n">
        <v>201</v>
      </c>
      <c r="B10945" t="n">
        <v>2019</v>
      </c>
      <c r="C10945" t="n">
        <v>3270</v>
      </c>
      <c r="D10945" t="inlineStr">
        <is>
          <t>Soll es für Luzerner Gemeinden einen Steuerfuss geben, der nicht unterschritten werden darf (Mindeststeuersatz)?</t>
        </is>
      </c>
      <c r="E10945" t="inlineStr">
        <is>
          <t>Standard-4</t>
        </is>
      </c>
      <c r="F10945" t="n">
        <v>4</v>
      </c>
      <c r="G10945" t="inlineStr">
        <is>
          <t>Finanzen &amp; Steuern</t>
        </is>
      </c>
      <c r="H10945" t="inlineStr">
        <is>
          <t>Q05800</t>
        </is>
      </c>
      <c r="I10945" t="inlineStr">
        <is>
          <t>de</t>
        </is>
      </c>
      <c r="J10945" t="b">
        <v>1</v>
      </c>
      <c r="K10945" t="inlineStr">
        <is>
          <t>e1044ea176db76962be91bab78cab64c</t>
        </is>
      </c>
      <c r="L10945" t="inlineStr">
        <is>
          <t>e1044ea176db76962be91bab78cab64c</t>
        </is>
      </c>
      <c r="M10945" t="n">
        <v>1222</v>
      </c>
      <c r="N10945" t="n">
        <v>1222</v>
      </c>
    </row>
    <row r="10946">
      <c r="A10946" t="n">
        <v>201</v>
      </c>
      <c r="B10946" t="n">
        <v>2019</v>
      </c>
      <c r="C10946" t="n">
        <v>3270</v>
      </c>
      <c r="D10946" t="inlineStr">
        <is>
          <t>Soll es für Luzerner Gemeinden einen Steuerfuss geben, der nicht unterschritten werden darf (Mindeststeuersatz)?</t>
        </is>
      </c>
      <c r="E10946" t="inlineStr">
        <is>
          <t>Standard-4</t>
        </is>
      </c>
      <c r="F10946" t="n">
        <v>4</v>
      </c>
      <c r="G10946" t="inlineStr">
        <is>
          <t>Finanzen &amp; Steuern</t>
        </is>
      </c>
      <c r="H10946" t="inlineStr">
        <is>
          <t>Q07359</t>
        </is>
      </c>
      <c r="I10946" t="inlineStr">
        <is>
          <t>de</t>
        </is>
      </c>
      <c r="J10946" t="b">
        <v>1</v>
      </c>
      <c r="K10946" t="inlineStr">
        <is>
          <t>e1044ea176db76962be91bab78cab64c</t>
        </is>
      </c>
      <c r="L10946" t="inlineStr">
        <is>
          <t>e1044ea176db76962be91bab78cab64c</t>
        </is>
      </c>
      <c r="M10946" t="n">
        <v>1222</v>
      </c>
      <c r="N10946" t="n">
        <v>1222</v>
      </c>
    </row>
    <row r="10948">
      <c r="A10948" s="1">
        <f>== Cluster 1221 – 2 Fragen – alle Fragen identisch ===</f>
        <v/>
      </c>
      <c r="B10948" s="1" t="n"/>
      <c r="C10948" s="1" t="n"/>
      <c r="D10948" s="1" t="n"/>
      <c r="E10948" s="1" t="n"/>
      <c r="F10948" s="1" t="n"/>
      <c r="G10948" s="1" t="n"/>
      <c r="H10948" s="1" t="n"/>
      <c r="I10948" s="1" t="n"/>
      <c r="J10948" s="1" t="n"/>
      <c r="K10948" s="1" t="n"/>
      <c r="L10948" s="1" t="n"/>
      <c r="M10948" s="1" t="n"/>
      <c r="N10948" s="1" t="n"/>
    </row>
    <row r="10949">
      <c r="A10949" t="inlineStr">
        <is>
          <t>ID_Wahl</t>
        </is>
      </c>
      <c r="B10949" t="inlineStr">
        <is>
          <t>Datum</t>
        </is>
      </c>
      <c r="C10949" t="inlineStr">
        <is>
          <t>Frage_ID</t>
        </is>
      </c>
      <c r="D10949" t="inlineStr">
        <is>
          <t>Frage_Text</t>
        </is>
      </c>
      <c r="E10949" t="inlineStr">
        <is>
          <t>Frage_Typ</t>
        </is>
      </c>
      <c r="F10949" t="inlineStr">
        <is>
          <t>Bereich_ID</t>
        </is>
      </c>
      <c r="G10949" t="inlineStr">
        <is>
          <t>Bereich</t>
        </is>
      </c>
      <c r="H10949" t="inlineStr">
        <is>
          <t>ID_gesamt</t>
        </is>
      </c>
      <c r="I10949" t="inlineStr">
        <is>
          <t>Sprache</t>
        </is>
      </c>
      <c r="J10949" t="inlineStr">
        <is>
          <t>Duplikat</t>
        </is>
      </c>
      <c r="K10949" t="inlineStr">
        <is>
          <t>Frage_Hash</t>
        </is>
      </c>
      <c r="L10949" t="inlineStr">
        <is>
          <t>Duplikat_Gruppe</t>
        </is>
      </c>
      <c r="M10949" t="inlineStr">
        <is>
          <t>Cluster_Duplikate</t>
        </is>
      </c>
      <c r="N10949" t="inlineStr">
        <is>
          <t>Cluster_Final</t>
        </is>
      </c>
    </row>
    <row r="10950">
      <c r="A10950" t="n">
        <v>201</v>
      </c>
      <c r="B10950" t="n">
        <v>2019</v>
      </c>
      <c r="C10950" t="n">
        <v>3274</v>
      </c>
      <c r="D10950" t="inlineStr">
        <is>
          <t>Befürworten Sie eine Erhöhung der Unternehmenssteuer im Kanton Luzern (Erhöhung Gewinnsteuer von 1,5 auf 1,6 Prozent je Einheit)?</t>
        </is>
      </c>
      <c r="E10950" t="inlineStr">
        <is>
          <t>Standard-4</t>
        </is>
      </c>
      <c r="F10950" t="n">
        <v>4</v>
      </c>
      <c r="G10950" t="inlineStr">
        <is>
          <t>Finanzen &amp; Steuern</t>
        </is>
      </c>
      <c r="H10950" t="inlineStr">
        <is>
          <t>Q05798</t>
        </is>
      </c>
      <c r="I10950" t="inlineStr">
        <is>
          <t>de</t>
        </is>
      </c>
      <c r="J10950" t="b">
        <v>1</v>
      </c>
      <c r="K10950" t="inlineStr">
        <is>
          <t>503755c9a8d9b99d40c91c46bad67847</t>
        </is>
      </c>
      <c r="L10950" t="inlineStr">
        <is>
          <t>503755c9a8d9b99d40c91c46bad67847</t>
        </is>
      </c>
      <c r="M10950" t="n">
        <v>1221</v>
      </c>
      <c r="N10950" t="n">
        <v>1221</v>
      </c>
    </row>
    <row r="10951">
      <c r="A10951" t="n">
        <v>201</v>
      </c>
      <c r="B10951" t="n">
        <v>2019</v>
      </c>
      <c r="C10951" t="n">
        <v>3274</v>
      </c>
      <c r="D10951" t="inlineStr">
        <is>
          <t>Befürworten Sie eine Erhöhung der Unternehmenssteuer im Kanton Luzern (Erhöhung Gewinnsteuer von 1,5 auf 1,6 Prozent je Einheit)?</t>
        </is>
      </c>
      <c r="E10951" t="inlineStr">
        <is>
          <t>Standard-4</t>
        </is>
      </c>
      <c r="F10951" t="n">
        <v>4</v>
      </c>
      <c r="G10951" t="inlineStr">
        <is>
          <t>Finanzen &amp; Steuern</t>
        </is>
      </c>
      <c r="H10951" t="inlineStr">
        <is>
          <t>Q07357</t>
        </is>
      </c>
      <c r="I10951" t="inlineStr">
        <is>
          <t>de</t>
        </is>
      </c>
      <c r="J10951" t="b">
        <v>1</v>
      </c>
      <c r="K10951" t="inlineStr">
        <is>
          <t>503755c9a8d9b99d40c91c46bad67847</t>
        </is>
      </c>
      <c r="L10951" t="inlineStr">
        <is>
          <t>503755c9a8d9b99d40c91c46bad67847</t>
        </is>
      </c>
      <c r="M10951" t="n">
        <v>1221</v>
      </c>
      <c r="N10951" t="n">
        <v>1221</v>
      </c>
    </row>
    <row r="10953">
      <c r="A10953" s="1">
        <f>== Cluster 1220 – 2 Fragen – alle Fragen identisch ===</f>
        <v/>
      </c>
      <c r="B10953" s="1" t="n"/>
      <c r="C10953" s="1" t="n"/>
      <c r="D10953" s="1" t="n"/>
      <c r="E10953" s="1" t="n"/>
      <c r="F10953" s="1" t="n"/>
      <c r="G10953" s="1" t="n"/>
      <c r="H10953" s="1" t="n"/>
      <c r="I10953" s="1" t="n"/>
      <c r="J10953" s="1" t="n"/>
      <c r="K10953" s="1" t="n"/>
      <c r="L10953" s="1" t="n"/>
      <c r="M10953" s="1" t="n"/>
      <c r="N10953" s="1" t="n"/>
    </row>
    <row r="10954">
      <c r="A10954" t="inlineStr">
        <is>
          <t>ID_Wahl</t>
        </is>
      </c>
      <c r="B10954" t="inlineStr">
        <is>
          <t>Datum</t>
        </is>
      </c>
      <c r="C10954" t="inlineStr">
        <is>
          <t>Frage_ID</t>
        </is>
      </c>
      <c r="D10954" t="inlineStr">
        <is>
          <t>Frage_Text</t>
        </is>
      </c>
      <c r="E10954" t="inlineStr">
        <is>
          <t>Frage_Typ</t>
        </is>
      </c>
      <c r="F10954" t="inlineStr">
        <is>
          <t>Bereich_ID</t>
        </is>
      </c>
      <c r="G10954" t="inlineStr">
        <is>
          <t>Bereich</t>
        </is>
      </c>
      <c r="H10954" t="inlineStr">
        <is>
          <t>ID_gesamt</t>
        </is>
      </c>
      <c r="I10954" t="inlineStr">
        <is>
          <t>Sprache</t>
        </is>
      </c>
      <c r="J10954" t="inlineStr">
        <is>
          <t>Duplikat</t>
        </is>
      </c>
      <c r="K10954" t="inlineStr">
        <is>
          <t>Frage_Hash</t>
        </is>
      </c>
      <c r="L10954" t="inlineStr">
        <is>
          <t>Duplikat_Gruppe</t>
        </is>
      </c>
      <c r="M10954" t="inlineStr">
        <is>
          <t>Cluster_Duplikate</t>
        </is>
      </c>
      <c r="N10954" t="inlineStr">
        <is>
          <t>Cluster_Final</t>
        </is>
      </c>
    </row>
    <row r="10955">
      <c r="A10955" t="n">
        <v>201</v>
      </c>
      <c r="B10955" t="n">
        <v>2019</v>
      </c>
      <c r="C10955" t="n">
        <v>3291</v>
      </c>
      <c r="D10955" t="inlineStr">
        <is>
          <t>Soll der Kanton Luzern die elektronische Stimmabgabe bei Wahlen und Abstimmung (E-Voting) einführen?</t>
        </is>
      </c>
      <c r="E10955" t="inlineStr">
        <is>
          <t>Standard-4</t>
        </is>
      </c>
      <c r="F10955" t="n">
        <v>3</v>
      </c>
      <c r="G10955" t="inlineStr">
        <is>
          <t>Digitalisierung</t>
        </is>
      </c>
      <c r="H10955" t="inlineStr">
        <is>
          <t>Q05797</t>
        </is>
      </c>
      <c r="I10955" t="inlineStr">
        <is>
          <t>de</t>
        </is>
      </c>
      <c r="J10955" t="b">
        <v>1</v>
      </c>
      <c r="K10955" t="inlineStr">
        <is>
          <t>006afab879ba525bdfc98a86cb4bfb40</t>
        </is>
      </c>
      <c r="L10955" t="inlineStr">
        <is>
          <t>006afab879ba525bdfc98a86cb4bfb40</t>
        </is>
      </c>
      <c r="M10955" t="n">
        <v>1220</v>
      </c>
      <c r="N10955" t="n">
        <v>1220</v>
      </c>
    </row>
    <row r="10956">
      <c r="A10956" t="n">
        <v>201</v>
      </c>
      <c r="B10956" t="n">
        <v>2019</v>
      </c>
      <c r="C10956" t="n">
        <v>3291</v>
      </c>
      <c r="D10956" t="inlineStr">
        <is>
          <t>Soll der Kanton Luzern die elektronische Stimmabgabe bei Wahlen und Abstimmung (E-Voting) einführen?</t>
        </is>
      </c>
      <c r="E10956" t="inlineStr">
        <is>
          <t>Standard-4</t>
        </is>
      </c>
      <c r="F10956" t="n">
        <v>3</v>
      </c>
      <c r="G10956" t="inlineStr">
        <is>
          <t>Digitalisierung</t>
        </is>
      </c>
      <c r="H10956" t="inlineStr">
        <is>
          <t>Q07356</t>
        </is>
      </c>
      <c r="I10956" t="inlineStr">
        <is>
          <t>de</t>
        </is>
      </c>
      <c r="J10956" t="b">
        <v>1</v>
      </c>
      <c r="K10956" t="inlineStr">
        <is>
          <t>006afab879ba525bdfc98a86cb4bfb40</t>
        </is>
      </c>
      <c r="L10956" t="inlineStr">
        <is>
          <t>006afab879ba525bdfc98a86cb4bfb40</t>
        </is>
      </c>
      <c r="M10956" t="n">
        <v>1220</v>
      </c>
      <c r="N10956" t="n">
        <v>1220</v>
      </c>
    </row>
    <row r="10958">
      <c r="A10958" s="1">
        <f>== Cluster 1219 – 2 Fragen – alle Fragen identisch ===</f>
        <v/>
      </c>
      <c r="B10958" s="1" t="n"/>
      <c r="C10958" s="1" t="n"/>
      <c r="D10958" s="1" t="n"/>
      <c r="E10958" s="1" t="n"/>
      <c r="F10958" s="1" t="n"/>
      <c r="G10958" s="1" t="n"/>
      <c r="H10958" s="1" t="n"/>
      <c r="I10958" s="1" t="n"/>
      <c r="J10958" s="1" t="n"/>
      <c r="K10958" s="1" t="n"/>
      <c r="L10958" s="1" t="n"/>
      <c r="M10958" s="1" t="n"/>
      <c r="N10958" s="1" t="n"/>
    </row>
    <row r="10959">
      <c r="A10959" t="inlineStr">
        <is>
          <t>ID_Wahl</t>
        </is>
      </c>
      <c r="B10959" t="inlineStr">
        <is>
          <t>Datum</t>
        </is>
      </c>
      <c r="C10959" t="inlineStr">
        <is>
          <t>Frage_ID</t>
        </is>
      </c>
      <c r="D10959" t="inlineStr">
        <is>
          <t>Frage_Text</t>
        </is>
      </c>
      <c r="E10959" t="inlineStr">
        <is>
          <t>Frage_Typ</t>
        </is>
      </c>
      <c r="F10959" t="inlineStr">
        <is>
          <t>Bereich_ID</t>
        </is>
      </c>
      <c r="G10959" t="inlineStr">
        <is>
          <t>Bereich</t>
        </is>
      </c>
      <c r="H10959" t="inlineStr">
        <is>
          <t>ID_gesamt</t>
        </is>
      </c>
      <c r="I10959" t="inlineStr">
        <is>
          <t>Sprache</t>
        </is>
      </c>
      <c r="J10959" t="inlineStr">
        <is>
          <t>Duplikat</t>
        </is>
      </c>
      <c r="K10959" t="inlineStr">
        <is>
          <t>Frage_Hash</t>
        </is>
      </c>
      <c r="L10959" t="inlineStr">
        <is>
          <t>Duplikat_Gruppe</t>
        </is>
      </c>
      <c r="M10959" t="inlineStr">
        <is>
          <t>Cluster_Duplikate</t>
        </is>
      </c>
      <c r="N10959" t="inlineStr">
        <is>
          <t>Cluster_Final</t>
        </is>
      </c>
    </row>
    <row r="10960">
      <c r="A10960" t="n">
        <v>201</v>
      </c>
      <c r="B10960" t="n">
        <v>2019</v>
      </c>
      <c r="C10960" t="n">
        <v>3259</v>
      </c>
      <c r="D10960" t="inlineStr">
        <is>
          <t>Sollen die finanziellen Mittel für Stipendien entsprechend dem Bevölkerungswachstum ausgebaut werden?</t>
        </is>
      </c>
      <c r="E10960" t="inlineStr">
        <is>
          <t>Standard-4</t>
        </is>
      </c>
      <c r="F10960" t="n">
        <v>2</v>
      </c>
      <c r="G10960" t="inlineStr">
        <is>
          <t>Bildung</t>
        </is>
      </c>
      <c r="H10960" t="inlineStr">
        <is>
          <t>Q05796</t>
        </is>
      </c>
      <c r="I10960" t="inlineStr">
        <is>
          <t>de</t>
        </is>
      </c>
      <c r="J10960" t="b">
        <v>1</v>
      </c>
      <c r="K10960" t="inlineStr">
        <is>
          <t>46bd3a65e261e1e0382bcb9bf3624381</t>
        </is>
      </c>
      <c r="L10960" t="inlineStr">
        <is>
          <t>46bd3a65e261e1e0382bcb9bf3624381</t>
        </is>
      </c>
      <c r="M10960" t="n">
        <v>1219</v>
      </c>
      <c r="N10960" t="n">
        <v>1219</v>
      </c>
    </row>
    <row r="10961">
      <c r="A10961" t="n">
        <v>201</v>
      </c>
      <c r="B10961" t="n">
        <v>2019</v>
      </c>
      <c r="C10961" t="n">
        <v>3259</v>
      </c>
      <c r="D10961" t="inlineStr">
        <is>
          <t>Sollen die finanziellen Mittel für Stipendien entsprechend dem Bevölkerungswachstum ausgebaut werden?</t>
        </is>
      </c>
      <c r="E10961" t="inlineStr">
        <is>
          <t>Standard-4</t>
        </is>
      </c>
      <c r="F10961" t="n">
        <v>2</v>
      </c>
      <c r="G10961" t="inlineStr">
        <is>
          <t>Bildung</t>
        </is>
      </c>
      <c r="H10961" t="inlineStr">
        <is>
          <t>Q07355</t>
        </is>
      </c>
      <c r="I10961" t="inlineStr">
        <is>
          <t>de</t>
        </is>
      </c>
      <c r="J10961" t="b">
        <v>1</v>
      </c>
      <c r="K10961" t="inlineStr">
        <is>
          <t>46bd3a65e261e1e0382bcb9bf3624381</t>
        </is>
      </c>
      <c r="L10961" t="inlineStr">
        <is>
          <t>46bd3a65e261e1e0382bcb9bf3624381</t>
        </is>
      </c>
      <c r="M10961" t="n">
        <v>1219</v>
      </c>
      <c r="N10961" t="n">
        <v>1219</v>
      </c>
    </row>
    <row r="10963">
      <c r="A10963" s="1">
        <f>== Cluster 1218 – 2 Fragen – alle Fragen identisch ===</f>
        <v/>
      </c>
      <c r="B10963" s="1" t="n"/>
      <c r="C10963" s="1" t="n"/>
      <c r="D10963" s="1" t="n"/>
      <c r="E10963" s="1" t="n"/>
      <c r="F10963" s="1" t="n"/>
      <c r="G10963" s="1" t="n"/>
      <c r="H10963" s="1" t="n"/>
      <c r="I10963" s="1" t="n"/>
      <c r="J10963" s="1" t="n"/>
      <c r="K10963" s="1" t="n"/>
      <c r="L10963" s="1" t="n"/>
      <c r="M10963" s="1" t="n"/>
      <c r="N10963" s="1" t="n"/>
    </row>
    <row r="10964">
      <c r="A10964" t="inlineStr">
        <is>
          <t>ID_Wahl</t>
        </is>
      </c>
      <c r="B10964" t="inlineStr">
        <is>
          <t>Datum</t>
        </is>
      </c>
      <c r="C10964" t="inlineStr">
        <is>
          <t>Frage_ID</t>
        </is>
      </c>
      <c r="D10964" t="inlineStr">
        <is>
          <t>Frage_Text</t>
        </is>
      </c>
      <c r="E10964" t="inlineStr">
        <is>
          <t>Frage_Typ</t>
        </is>
      </c>
      <c r="F10964" t="inlineStr">
        <is>
          <t>Bereich_ID</t>
        </is>
      </c>
      <c r="G10964" t="inlineStr">
        <is>
          <t>Bereich</t>
        </is>
      </c>
      <c r="H10964" t="inlineStr">
        <is>
          <t>ID_gesamt</t>
        </is>
      </c>
      <c r="I10964" t="inlineStr">
        <is>
          <t>Sprache</t>
        </is>
      </c>
      <c r="J10964" t="inlineStr">
        <is>
          <t>Duplikat</t>
        </is>
      </c>
      <c r="K10964" t="inlineStr">
        <is>
          <t>Frage_Hash</t>
        </is>
      </c>
      <c r="L10964" t="inlineStr">
        <is>
          <t>Duplikat_Gruppe</t>
        </is>
      </c>
      <c r="M10964" t="inlineStr">
        <is>
          <t>Cluster_Duplikate</t>
        </is>
      </c>
      <c r="N10964" t="inlineStr">
        <is>
          <t>Cluster_Final</t>
        </is>
      </c>
    </row>
    <row r="10965">
      <c r="A10965" t="n">
        <v>201</v>
      </c>
      <c r="B10965" t="n">
        <v>2019</v>
      </c>
      <c r="C10965" t="n">
        <v>3260</v>
      </c>
      <c r="D10965" t="inlineStr">
        <is>
          <t>Soll der Kanton Luzern finanzielle Mittel für obligatorische ausserschulische Anlässe (z.B. Exkursionen oder Klassenlager) bereit stellen?</t>
        </is>
      </c>
      <c r="E10965" t="inlineStr">
        <is>
          <t>Standard-4</t>
        </is>
      </c>
      <c r="F10965" t="n">
        <v>2</v>
      </c>
      <c r="G10965" t="inlineStr">
        <is>
          <t>Bildung</t>
        </is>
      </c>
      <c r="H10965" t="inlineStr">
        <is>
          <t>Q05793</t>
        </is>
      </c>
      <c r="I10965" t="inlineStr">
        <is>
          <t>de</t>
        </is>
      </c>
      <c r="J10965" t="b">
        <v>1</v>
      </c>
      <c r="K10965" t="inlineStr">
        <is>
          <t>d240d53a4b91907b61c376fe131589c1</t>
        </is>
      </c>
      <c r="L10965" t="inlineStr">
        <is>
          <t>d240d53a4b91907b61c376fe131589c1</t>
        </is>
      </c>
      <c r="M10965" t="n">
        <v>1218</v>
      </c>
      <c r="N10965" t="n">
        <v>1218</v>
      </c>
    </row>
    <row r="10966">
      <c r="A10966" t="n">
        <v>201</v>
      </c>
      <c r="B10966" t="n">
        <v>2019</v>
      </c>
      <c r="C10966" t="n">
        <v>3260</v>
      </c>
      <c r="D10966" t="inlineStr">
        <is>
          <t>Soll der Kanton Luzern finanzielle Mittel für obligatorische ausserschulische Anlässe (z.B. Exkursionen oder Klassenlager) bereit stellen?</t>
        </is>
      </c>
      <c r="E10966" t="inlineStr">
        <is>
          <t>Standard-4</t>
        </is>
      </c>
      <c r="F10966" t="n">
        <v>2</v>
      </c>
      <c r="G10966" t="inlineStr">
        <is>
          <t>Bildung</t>
        </is>
      </c>
      <c r="H10966" t="inlineStr">
        <is>
          <t>Q07352</t>
        </is>
      </c>
      <c r="I10966" t="inlineStr">
        <is>
          <t>de</t>
        </is>
      </c>
      <c r="J10966" t="b">
        <v>1</v>
      </c>
      <c r="K10966" t="inlineStr">
        <is>
          <t>d240d53a4b91907b61c376fe131589c1</t>
        </is>
      </c>
      <c r="L10966" t="inlineStr">
        <is>
          <t>d240d53a4b91907b61c376fe131589c1</t>
        </is>
      </c>
      <c r="M10966" t="n">
        <v>1218</v>
      </c>
      <c r="N10966" t="n">
        <v>1218</v>
      </c>
    </row>
    <row r="10968">
      <c r="A10968" s="1">
        <f>== Cluster 1217 – 2 Fragen – alle Fragen identisch ===</f>
        <v/>
      </c>
      <c r="B10968" s="1" t="n"/>
      <c r="C10968" s="1" t="n"/>
      <c r="D10968" s="1" t="n"/>
      <c r="E10968" s="1" t="n"/>
      <c r="F10968" s="1" t="n"/>
      <c r="G10968" s="1" t="n"/>
      <c r="H10968" s="1" t="n"/>
      <c r="I10968" s="1" t="n"/>
      <c r="J10968" s="1" t="n"/>
      <c r="K10968" s="1" t="n"/>
      <c r="L10968" s="1" t="n"/>
      <c r="M10968" s="1" t="n"/>
      <c r="N10968" s="1" t="n"/>
    </row>
    <row r="10969">
      <c r="A10969" t="inlineStr">
        <is>
          <t>ID_Wahl</t>
        </is>
      </c>
      <c r="B10969" t="inlineStr">
        <is>
          <t>Datum</t>
        </is>
      </c>
      <c r="C10969" t="inlineStr">
        <is>
          <t>Frage_ID</t>
        </is>
      </c>
      <c r="D10969" t="inlineStr">
        <is>
          <t>Frage_Text</t>
        </is>
      </c>
      <c r="E10969" t="inlineStr">
        <is>
          <t>Frage_Typ</t>
        </is>
      </c>
      <c r="F10969" t="inlineStr">
        <is>
          <t>Bereich_ID</t>
        </is>
      </c>
      <c r="G10969" t="inlineStr">
        <is>
          <t>Bereich</t>
        </is>
      </c>
      <c r="H10969" t="inlineStr">
        <is>
          <t>ID_gesamt</t>
        </is>
      </c>
      <c r="I10969" t="inlineStr">
        <is>
          <t>Sprache</t>
        </is>
      </c>
      <c r="J10969" t="inlineStr">
        <is>
          <t>Duplikat</t>
        </is>
      </c>
      <c r="K10969" t="inlineStr">
        <is>
          <t>Frage_Hash</t>
        </is>
      </c>
      <c r="L10969" t="inlineStr">
        <is>
          <t>Duplikat_Gruppe</t>
        </is>
      </c>
      <c r="M10969" t="inlineStr">
        <is>
          <t>Cluster_Duplikate</t>
        </is>
      </c>
      <c r="N10969" t="inlineStr">
        <is>
          <t>Cluster_Final</t>
        </is>
      </c>
    </row>
    <row r="10970">
      <c r="A10970" t="n">
        <v>201</v>
      </c>
      <c r="B10970" t="n">
        <v>2019</v>
      </c>
      <c r="C10970" t="n">
        <v>3294</v>
      </c>
      <c r="D10970" t="inlineStr">
        <is>
          <t>Das vom Bundesrat und der EU ausgehandelte institutionelle Abkommen (InstA; vormals "Rahmenabkommen") will die künftigen Beziehungen der Schweiz mit der EU regeln. Befürworten Sie dieses Abkommen?</t>
        </is>
      </c>
      <c r="E10970" t="inlineStr">
        <is>
          <t>Standard-4</t>
        </is>
      </c>
      <c r="F10970" t="n">
        <v>1</v>
      </c>
      <c r="G10970" t="inlineStr">
        <is>
          <t>Aussenpolitik</t>
        </is>
      </c>
      <c r="H10970" t="inlineStr">
        <is>
          <t>Q05792</t>
        </is>
      </c>
      <c r="I10970" t="inlineStr">
        <is>
          <t>de</t>
        </is>
      </c>
      <c r="J10970" t="b">
        <v>1</v>
      </c>
      <c r="K10970" t="inlineStr">
        <is>
          <t>8ccc2aab8f6d4475bf04175b4b17c087</t>
        </is>
      </c>
      <c r="L10970" t="inlineStr">
        <is>
          <t>8ccc2aab8f6d4475bf04175b4b17c087</t>
        </is>
      </c>
      <c r="M10970" t="n">
        <v>1217</v>
      </c>
      <c r="N10970" t="n">
        <v>1217</v>
      </c>
    </row>
    <row r="10971">
      <c r="A10971" t="n">
        <v>201</v>
      </c>
      <c r="B10971" t="n">
        <v>2019</v>
      </c>
      <c r="C10971" t="n">
        <v>3294</v>
      </c>
      <c r="D10971" t="inlineStr">
        <is>
          <t>Das vom Bundesrat und der EU ausgehandelte institutionelle Abkommen (InstA; vormals "Rahmenabkommen") will die künftigen Beziehungen der Schweiz mit der EU regeln. Befürworten Sie dieses Abkommen?</t>
        </is>
      </c>
      <c r="E10971" t="inlineStr">
        <is>
          <t>Standard-4</t>
        </is>
      </c>
      <c r="F10971" t="n">
        <v>1</v>
      </c>
      <c r="G10971" t="inlineStr">
        <is>
          <t>Aussenpolitik</t>
        </is>
      </c>
      <c r="H10971" t="inlineStr">
        <is>
          <t>Q07351</t>
        </is>
      </c>
      <c r="I10971" t="inlineStr">
        <is>
          <t>de</t>
        </is>
      </c>
      <c r="J10971" t="b">
        <v>1</v>
      </c>
      <c r="K10971" t="inlineStr">
        <is>
          <t>8ccc2aab8f6d4475bf04175b4b17c087</t>
        </is>
      </c>
      <c r="L10971" t="inlineStr">
        <is>
          <t>8ccc2aab8f6d4475bf04175b4b17c087</t>
        </is>
      </c>
      <c r="M10971" t="n">
        <v>1217</v>
      </c>
      <c r="N10971" t="n">
        <v>1217</v>
      </c>
    </row>
    <row r="10973">
      <c r="A10973" s="1">
        <f>== Cluster 1216 – 2 Fragen – alle Fragen identisch ===</f>
        <v/>
      </c>
      <c r="B10973" s="1" t="n"/>
      <c r="C10973" s="1" t="n"/>
      <c r="D10973" s="1" t="n"/>
      <c r="E10973" s="1" t="n"/>
      <c r="F10973" s="1" t="n"/>
      <c r="G10973" s="1" t="n"/>
      <c r="H10973" s="1" t="n"/>
      <c r="I10973" s="1" t="n"/>
      <c r="J10973" s="1" t="n"/>
      <c r="K10973" s="1" t="n"/>
      <c r="L10973" s="1" t="n"/>
      <c r="M10973" s="1" t="n"/>
      <c r="N10973" s="1" t="n"/>
    </row>
    <row r="10974">
      <c r="A10974" t="inlineStr">
        <is>
          <t>ID_Wahl</t>
        </is>
      </c>
      <c r="B10974" t="inlineStr">
        <is>
          <t>Datum</t>
        </is>
      </c>
      <c r="C10974" t="inlineStr">
        <is>
          <t>Frage_ID</t>
        </is>
      </c>
      <c r="D10974" t="inlineStr">
        <is>
          <t>Frage_Text</t>
        </is>
      </c>
      <c r="E10974" t="inlineStr">
        <is>
          <t>Frage_Typ</t>
        </is>
      </c>
      <c r="F10974" t="inlineStr">
        <is>
          <t>Bereich_ID</t>
        </is>
      </c>
      <c r="G10974" t="inlineStr">
        <is>
          <t>Bereich</t>
        </is>
      </c>
      <c r="H10974" t="inlineStr">
        <is>
          <t>ID_gesamt</t>
        </is>
      </c>
      <c r="I10974" t="inlineStr">
        <is>
          <t>Sprache</t>
        </is>
      </c>
      <c r="J10974" t="inlineStr">
        <is>
          <t>Duplikat</t>
        </is>
      </c>
      <c r="K10974" t="inlineStr">
        <is>
          <t>Frage_Hash</t>
        </is>
      </c>
      <c r="L10974" t="inlineStr">
        <is>
          <t>Duplikat_Gruppe</t>
        </is>
      </c>
      <c r="M10974" t="inlineStr">
        <is>
          <t>Cluster_Duplikate</t>
        </is>
      </c>
      <c r="N10974" t="inlineStr">
        <is>
          <t>Cluster_Final</t>
        </is>
      </c>
    </row>
    <row r="10975">
      <c r="A10975" t="n">
        <v>202</v>
      </c>
      <c r="B10975" t="n">
        <v>2019</v>
      </c>
      <c r="C10975" t="n">
        <v>3178</v>
      </c>
      <c r="D10975" t="inlineStr">
        <is>
          <t>Braucht es im Kanton Baselland zusätzliche Massnahmen zugunsten des motorisierten Individualverkehrs (z.B. Umfahrungsstrassen, Parkplatzangebot, Busbuchten)?</t>
        </is>
      </c>
      <c r="E10975" t="inlineStr">
        <is>
          <t>Standard-4</t>
        </is>
      </c>
      <c r="F10975" t="n">
        <v>14</v>
      </c>
      <c r="G10975" t="inlineStr">
        <is>
          <t>Verkehr</t>
        </is>
      </c>
      <c r="H10975" t="inlineStr">
        <is>
          <t>Q05787</t>
        </is>
      </c>
      <c r="I10975" t="inlineStr">
        <is>
          <t>de</t>
        </is>
      </c>
      <c r="J10975" t="b">
        <v>1</v>
      </c>
      <c r="K10975" t="inlineStr">
        <is>
          <t>5380d32fd68a3b87f5c4addf33fe78b6</t>
        </is>
      </c>
      <c r="L10975" t="inlineStr">
        <is>
          <t>5380d32fd68a3b87f5c4addf33fe78b6</t>
        </is>
      </c>
      <c r="M10975" t="n">
        <v>1216</v>
      </c>
      <c r="N10975" t="n">
        <v>1216</v>
      </c>
    </row>
    <row r="10976">
      <c r="A10976" t="n">
        <v>202</v>
      </c>
      <c r="B10976" t="n">
        <v>2019</v>
      </c>
      <c r="C10976" t="n">
        <v>3178</v>
      </c>
      <c r="D10976" t="inlineStr">
        <is>
          <t>Braucht es im Kanton Baselland zusätzliche Massnahmen zugunsten des motorisierten Individualverkehrs (z.B. Umfahrungsstrassen, Parkplatzangebot, Busbuchten)?</t>
        </is>
      </c>
      <c r="E10976" t="inlineStr">
        <is>
          <t>Standard-4</t>
        </is>
      </c>
      <c r="F10976" t="n">
        <v>14</v>
      </c>
      <c r="G10976" t="inlineStr">
        <is>
          <t>Verkehr</t>
        </is>
      </c>
      <c r="H10976" t="inlineStr">
        <is>
          <t>Q06603</t>
        </is>
      </c>
      <c r="I10976" t="inlineStr">
        <is>
          <t>de</t>
        </is>
      </c>
      <c r="J10976" t="b">
        <v>1</v>
      </c>
      <c r="K10976" t="inlineStr">
        <is>
          <t>5380d32fd68a3b87f5c4addf33fe78b6</t>
        </is>
      </c>
      <c r="L10976" t="inlineStr">
        <is>
          <t>5380d32fd68a3b87f5c4addf33fe78b6</t>
        </is>
      </c>
      <c r="M10976" t="n">
        <v>1216</v>
      </c>
      <c r="N10976" t="n">
        <v>1216</v>
      </c>
    </row>
    <row r="10978">
      <c r="A10978" s="1">
        <f>== Cluster 1215 – 2 Fragen – alle Fragen identisch ===</f>
        <v/>
      </c>
      <c r="B10978" s="1" t="n"/>
      <c r="C10978" s="1" t="n"/>
      <c r="D10978" s="1" t="n"/>
      <c r="E10978" s="1" t="n"/>
      <c r="F10978" s="1" t="n"/>
      <c r="G10978" s="1" t="n"/>
      <c r="H10978" s="1" t="n"/>
      <c r="I10978" s="1" t="n"/>
      <c r="J10978" s="1" t="n"/>
      <c r="K10978" s="1" t="n"/>
      <c r="L10978" s="1" t="n"/>
      <c r="M10978" s="1" t="n"/>
      <c r="N10978" s="1" t="n"/>
    </row>
    <row r="10979">
      <c r="A10979" t="inlineStr">
        <is>
          <t>ID_Wahl</t>
        </is>
      </c>
      <c r="B10979" t="inlineStr">
        <is>
          <t>Datum</t>
        </is>
      </c>
      <c r="C10979" t="inlineStr">
        <is>
          <t>Frage_ID</t>
        </is>
      </c>
      <c r="D10979" t="inlineStr">
        <is>
          <t>Frage_Text</t>
        </is>
      </c>
      <c r="E10979" t="inlineStr">
        <is>
          <t>Frage_Typ</t>
        </is>
      </c>
      <c r="F10979" t="inlineStr">
        <is>
          <t>Bereich_ID</t>
        </is>
      </c>
      <c r="G10979" t="inlineStr">
        <is>
          <t>Bereich</t>
        </is>
      </c>
      <c r="H10979" t="inlineStr">
        <is>
          <t>ID_gesamt</t>
        </is>
      </c>
      <c r="I10979" t="inlineStr">
        <is>
          <t>Sprache</t>
        </is>
      </c>
      <c r="J10979" t="inlineStr">
        <is>
          <t>Duplikat</t>
        </is>
      </c>
      <c r="K10979" t="inlineStr">
        <is>
          <t>Frage_Hash</t>
        </is>
      </c>
      <c r="L10979" t="inlineStr">
        <is>
          <t>Duplikat_Gruppe</t>
        </is>
      </c>
      <c r="M10979" t="inlineStr">
        <is>
          <t>Cluster_Duplikate</t>
        </is>
      </c>
      <c r="N10979" t="inlineStr">
        <is>
          <t>Cluster_Final</t>
        </is>
      </c>
    </row>
    <row r="10980">
      <c r="A10980" t="n">
        <v>202</v>
      </c>
      <c r="B10980" t="n">
        <v>2019</v>
      </c>
      <c r="C10980" t="n">
        <v>3177</v>
      </c>
      <c r="D10980" t="inlineStr">
        <is>
          <t>Soll der Kanton Baselland den Langsamverkehr fördern, indem er mehr Geld in den Ausbau und die Sicherheit der Velo- und Fussverkehr-Infrastruktur investiert?</t>
        </is>
      </c>
      <c r="E10980" t="inlineStr">
        <is>
          <t>Standard-4</t>
        </is>
      </c>
      <c r="F10980" t="n">
        <v>14</v>
      </c>
      <c r="G10980" t="inlineStr">
        <is>
          <t>Verkehr</t>
        </is>
      </c>
      <c r="H10980" t="inlineStr">
        <is>
          <t>Q05786</t>
        </is>
      </c>
      <c r="I10980" t="inlineStr">
        <is>
          <t>de</t>
        </is>
      </c>
      <c r="J10980" t="b">
        <v>1</v>
      </c>
      <c r="K10980" t="inlineStr">
        <is>
          <t>53544ada40e2acbf059824ad9e6c58e9</t>
        </is>
      </c>
      <c r="L10980" t="inlineStr">
        <is>
          <t>53544ada40e2acbf059824ad9e6c58e9</t>
        </is>
      </c>
      <c r="M10980" t="n">
        <v>1215</v>
      </c>
      <c r="N10980" t="n">
        <v>1215</v>
      </c>
    </row>
    <row r="10981">
      <c r="A10981" t="n">
        <v>202</v>
      </c>
      <c r="B10981" t="n">
        <v>2019</v>
      </c>
      <c r="C10981" t="n">
        <v>3177</v>
      </c>
      <c r="D10981" t="inlineStr">
        <is>
          <t>Soll der Kanton Baselland den Langsamverkehr fördern, indem er mehr Geld in den Ausbau und die Sicherheit der Velo- und Fussverkehr-Infrastruktur investiert?</t>
        </is>
      </c>
      <c r="E10981" t="inlineStr">
        <is>
          <t>Standard-4</t>
        </is>
      </c>
      <c r="F10981" t="n">
        <v>14</v>
      </c>
      <c r="G10981" t="inlineStr">
        <is>
          <t>Verkehr</t>
        </is>
      </c>
      <c r="H10981" t="inlineStr">
        <is>
          <t>Q06602</t>
        </is>
      </c>
      <c r="I10981" t="inlineStr">
        <is>
          <t>de</t>
        </is>
      </c>
      <c r="J10981" t="b">
        <v>1</v>
      </c>
      <c r="K10981" t="inlineStr">
        <is>
          <t>53544ada40e2acbf059824ad9e6c58e9</t>
        </is>
      </c>
      <c r="L10981" t="inlineStr">
        <is>
          <t>53544ada40e2acbf059824ad9e6c58e9</t>
        </is>
      </c>
      <c r="M10981" t="n">
        <v>1215</v>
      </c>
      <c r="N10981" t="n">
        <v>1215</v>
      </c>
    </row>
    <row r="10983">
      <c r="A10983" s="1">
        <f>== Cluster 1214 – 2 Fragen – alle Fragen identisch ===</f>
        <v/>
      </c>
      <c r="B10983" s="1" t="n"/>
      <c r="C10983" s="1" t="n"/>
      <c r="D10983" s="1" t="n"/>
      <c r="E10983" s="1" t="n"/>
      <c r="F10983" s="1" t="n"/>
      <c r="G10983" s="1" t="n"/>
      <c r="H10983" s="1" t="n"/>
      <c r="I10983" s="1" t="n"/>
      <c r="J10983" s="1" t="n"/>
      <c r="K10983" s="1" t="n"/>
      <c r="L10983" s="1" t="n"/>
      <c r="M10983" s="1" t="n"/>
      <c r="N10983" s="1" t="n"/>
    </row>
    <row r="10984">
      <c r="A10984" t="inlineStr">
        <is>
          <t>ID_Wahl</t>
        </is>
      </c>
      <c r="B10984" t="inlineStr">
        <is>
          <t>Datum</t>
        </is>
      </c>
      <c r="C10984" t="inlineStr">
        <is>
          <t>Frage_ID</t>
        </is>
      </c>
      <c r="D10984" t="inlineStr">
        <is>
          <t>Frage_Text</t>
        </is>
      </c>
      <c r="E10984" t="inlineStr">
        <is>
          <t>Frage_Typ</t>
        </is>
      </c>
      <c r="F10984" t="inlineStr">
        <is>
          <t>Bereich_ID</t>
        </is>
      </c>
      <c r="G10984" t="inlineStr">
        <is>
          <t>Bereich</t>
        </is>
      </c>
      <c r="H10984" t="inlineStr">
        <is>
          <t>ID_gesamt</t>
        </is>
      </c>
      <c r="I10984" t="inlineStr">
        <is>
          <t>Sprache</t>
        </is>
      </c>
      <c r="J10984" t="inlineStr">
        <is>
          <t>Duplikat</t>
        </is>
      </c>
      <c r="K10984" t="inlineStr">
        <is>
          <t>Frage_Hash</t>
        </is>
      </c>
      <c r="L10984" t="inlineStr">
        <is>
          <t>Duplikat_Gruppe</t>
        </is>
      </c>
      <c r="M10984" t="inlineStr">
        <is>
          <t>Cluster_Duplikate</t>
        </is>
      </c>
      <c r="N10984" t="inlineStr">
        <is>
          <t>Cluster_Final</t>
        </is>
      </c>
    </row>
    <row r="10985">
      <c r="A10985" t="n">
        <v>202</v>
      </c>
      <c r="B10985" t="n">
        <v>2019</v>
      </c>
      <c r="C10985" t="n">
        <v>3179</v>
      </c>
      <c r="D10985" t="inlineStr">
        <is>
          <t>Soll sich der Kanton Baselland für eine Reduktion der Flugbewegungen (z.B auf 100'000 Flugbewegungen pro Jahr) am EuroAirport einsetzen?</t>
        </is>
      </c>
      <c r="E10985" t="inlineStr">
        <is>
          <t>Standard-4</t>
        </is>
      </c>
      <c r="F10985" t="n">
        <v>14</v>
      </c>
      <c r="G10985" t="inlineStr">
        <is>
          <t>Verkehr</t>
        </is>
      </c>
      <c r="H10985" t="inlineStr">
        <is>
          <t>Q05785</t>
        </is>
      </c>
      <c r="I10985" t="inlineStr">
        <is>
          <t>de</t>
        </is>
      </c>
      <c r="J10985" t="b">
        <v>1</v>
      </c>
      <c r="K10985" t="inlineStr">
        <is>
          <t>5e0bbd03c587256d28bc279ac8ef79c1</t>
        </is>
      </c>
      <c r="L10985" t="inlineStr">
        <is>
          <t>5e0bbd03c587256d28bc279ac8ef79c1</t>
        </is>
      </c>
      <c r="M10985" t="n">
        <v>1214</v>
      </c>
      <c r="N10985" t="n">
        <v>1214</v>
      </c>
    </row>
    <row r="10986">
      <c r="A10986" t="n">
        <v>202</v>
      </c>
      <c r="B10986" t="n">
        <v>2019</v>
      </c>
      <c r="C10986" t="n">
        <v>3179</v>
      </c>
      <c r="D10986" t="inlineStr">
        <is>
          <t>Soll sich der Kanton Baselland für eine Reduktion der Flugbewegungen (z.B auf 100'000 Flugbewegungen pro Jahr) am EuroAirport einsetzen?</t>
        </is>
      </c>
      <c r="E10986" t="inlineStr">
        <is>
          <t>Standard-4</t>
        </is>
      </c>
      <c r="F10986" t="n">
        <v>14</v>
      </c>
      <c r="G10986" t="inlineStr">
        <is>
          <t>Verkehr</t>
        </is>
      </c>
      <c r="H10986" t="inlineStr">
        <is>
          <t>Q06601</t>
        </is>
      </c>
      <c r="I10986" t="inlineStr">
        <is>
          <t>de</t>
        </is>
      </c>
      <c r="J10986" t="b">
        <v>1</v>
      </c>
      <c r="K10986" t="inlineStr">
        <is>
          <t>5e0bbd03c587256d28bc279ac8ef79c1</t>
        </is>
      </c>
      <c r="L10986" t="inlineStr">
        <is>
          <t>5e0bbd03c587256d28bc279ac8ef79c1</t>
        </is>
      </c>
      <c r="M10986" t="n">
        <v>1214</v>
      </c>
      <c r="N10986" t="n">
        <v>1214</v>
      </c>
    </row>
    <row r="10988">
      <c r="A10988" s="1">
        <f>== Cluster 1213 – 2 Fragen – alle Fragen identisch ===</f>
        <v/>
      </c>
      <c r="B10988" s="1" t="n"/>
      <c r="C10988" s="1" t="n"/>
      <c r="D10988" s="1" t="n"/>
      <c r="E10988" s="1" t="n"/>
      <c r="F10988" s="1" t="n"/>
      <c r="G10988" s="1" t="n"/>
      <c r="H10988" s="1" t="n"/>
      <c r="I10988" s="1" t="n"/>
      <c r="J10988" s="1" t="n"/>
      <c r="K10988" s="1" t="n"/>
      <c r="L10988" s="1" t="n"/>
      <c r="M10988" s="1" t="n"/>
      <c r="N10988" s="1" t="n"/>
    </row>
    <row r="10989">
      <c r="A10989" t="inlineStr">
        <is>
          <t>ID_Wahl</t>
        </is>
      </c>
      <c r="B10989" t="inlineStr">
        <is>
          <t>Datum</t>
        </is>
      </c>
      <c r="C10989" t="inlineStr">
        <is>
          <t>Frage_ID</t>
        </is>
      </c>
      <c r="D10989" t="inlineStr">
        <is>
          <t>Frage_Text</t>
        </is>
      </c>
      <c r="E10989" t="inlineStr">
        <is>
          <t>Frage_Typ</t>
        </is>
      </c>
      <c r="F10989" t="inlineStr">
        <is>
          <t>Bereich_ID</t>
        </is>
      </c>
      <c r="G10989" t="inlineStr">
        <is>
          <t>Bereich</t>
        </is>
      </c>
      <c r="H10989" t="inlineStr">
        <is>
          <t>ID_gesamt</t>
        </is>
      </c>
      <c r="I10989" t="inlineStr">
        <is>
          <t>Sprache</t>
        </is>
      </c>
      <c r="J10989" t="inlineStr">
        <is>
          <t>Duplikat</t>
        </is>
      </c>
      <c r="K10989" t="inlineStr">
        <is>
          <t>Frage_Hash</t>
        </is>
      </c>
      <c r="L10989" t="inlineStr">
        <is>
          <t>Duplikat_Gruppe</t>
        </is>
      </c>
      <c r="M10989" t="inlineStr">
        <is>
          <t>Cluster_Duplikate</t>
        </is>
      </c>
      <c r="N10989" t="inlineStr">
        <is>
          <t>Cluster_Final</t>
        </is>
      </c>
    </row>
    <row r="10990">
      <c r="A10990" t="n">
        <v>202</v>
      </c>
      <c r="B10990" t="n">
        <v>2019</v>
      </c>
      <c r="C10990" t="n">
        <v>3168</v>
      </c>
      <c r="D10990" t="inlineStr">
        <is>
          <t>Befürworten Sie zusätzliche Ausgaben zur Finanzierung behindertengerechter Bushaltestellen?</t>
        </is>
      </c>
      <c r="E10990" t="inlineStr">
        <is>
          <t>Standard-4</t>
        </is>
      </c>
      <c r="F10990" t="n">
        <v>14</v>
      </c>
      <c r="G10990" t="inlineStr">
        <is>
          <t>Verkehr</t>
        </is>
      </c>
      <c r="H10990" t="inlineStr">
        <is>
          <t>Q05784</t>
        </is>
      </c>
      <c r="I10990" t="inlineStr">
        <is>
          <t>de</t>
        </is>
      </c>
      <c r="J10990" t="b">
        <v>1</v>
      </c>
      <c r="K10990" t="inlineStr">
        <is>
          <t>90d68790a7c63c90bfd0ebeef9161da3</t>
        </is>
      </c>
      <c r="L10990" t="inlineStr">
        <is>
          <t>90d68790a7c63c90bfd0ebeef9161da3</t>
        </is>
      </c>
      <c r="M10990" t="n">
        <v>1213</v>
      </c>
      <c r="N10990" t="n">
        <v>1213</v>
      </c>
    </row>
    <row r="10991">
      <c r="A10991" t="n">
        <v>202</v>
      </c>
      <c r="B10991" t="n">
        <v>2019</v>
      </c>
      <c r="C10991" t="n">
        <v>3168</v>
      </c>
      <c r="D10991" t="inlineStr">
        <is>
          <t>Befürworten Sie zusätzliche Ausgaben zur Finanzierung behindertengerechter Bushaltestellen?</t>
        </is>
      </c>
      <c r="E10991" t="inlineStr">
        <is>
          <t>Standard-4</t>
        </is>
      </c>
      <c r="F10991" t="n">
        <v>14</v>
      </c>
      <c r="G10991" t="inlineStr">
        <is>
          <t>Verkehr</t>
        </is>
      </c>
      <c r="H10991" t="inlineStr">
        <is>
          <t>Q06600</t>
        </is>
      </c>
      <c r="I10991" t="inlineStr">
        <is>
          <t>de</t>
        </is>
      </c>
      <c r="J10991" t="b">
        <v>1</v>
      </c>
      <c r="K10991" t="inlineStr">
        <is>
          <t>90d68790a7c63c90bfd0ebeef9161da3</t>
        </is>
      </c>
      <c r="L10991" t="inlineStr">
        <is>
          <t>90d68790a7c63c90bfd0ebeef9161da3</t>
        </is>
      </c>
      <c r="M10991" t="n">
        <v>1213</v>
      </c>
      <c r="N10991" t="n">
        <v>1213</v>
      </c>
    </row>
    <row r="10993">
      <c r="A10993" s="1">
        <f>== Cluster 1212 – 2 Fragen – alle Fragen identisch ===</f>
        <v/>
      </c>
      <c r="B10993" s="1" t="n"/>
      <c r="C10993" s="1" t="n"/>
      <c r="D10993" s="1" t="n"/>
      <c r="E10993" s="1" t="n"/>
      <c r="F10993" s="1" t="n"/>
      <c r="G10993" s="1" t="n"/>
      <c r="H10993" s="1" t="n"/>
      <c r="I10993" s="1" t="n"/>
      <c r="J10993" s="1" t="n"/>
      <c r="K10993" s="1" t="n"/>
      <c r="L10993" s="1" t="n"/>
      <c r="M10993" s="1" t="n"/>
      <c r="N10993" s="1" t="n"/>
    </row>
    <row r="10994">
      <c r="A10994" t="inlineStr">
        <is>
          <t>ID_Wahl</t>
        </is>
      </c>
      <c r="B10994" t="inlineStr">
        <is>
          <t>Datum</t>
        </is>
      </c>
      <c r="C10994" t="inlineStr">
        <is>
          <t>Frage_ID</t>
        </is>
      </c>
      <c r="D10994" t="inlineStr">
        <is>
          <t>Frage_Text</t>
        </is>
      </c>
      <c r="E10994" t="inlineStr">
        <is>
          <t>Frage_Typ</t>
        </is>
      </c>
      <c r="F10994" t="inlineStr">
        <is>
          <t>Bereich_ID</t>
        </is>
      </c>
      <c r="G10994" t="inlineStr">
        <is>
          <t>Bereich</t>
        </is>
      </c>
      <c r="H10994" t="inlineStr">
        <is>
          <t>ID_gesamt</t>
        </is>
      </c>
      <c r="I10994" t="inlineStr">
        <is>
          <t>Sprache</t>
        </is>
      </c>
      <c r="J10994" t="inlineStr">
        <is>
          <t>Duplikat</t>
        </is>
      </c>
      <c r="K10994" t="inlineStr">
        <is>
          <t>Frage_Hash</t>
        </is>
      </c>
      <c r="L10994" t="inlineStr">
        <is>
          <t>Duplikat_Gruppe</t>
        </is>
      </c>
      <c r="M10994" t="inlineStr">
        <is>
          <t>Cluster_Duplikate</t>
        </is>
      </c>
      <c r="N10994" t="inlineStr">
        <is>
          <t>Cluster_Final</t>
        </is>
      </c>
    </row>
    <row r="10995">
      <c r="A10995" t="n">
        <v>202</v>
      </c>
      <c r="B10995" t="n">
        <v>2019</v>
      </c>
      <c r="C10995" t="n">
        <v>3184</v>
      </c>
      <c r="D10995" t="inlineStr">
        <is>
          <t>Soll der Kanton Baselland die Produktion und die Nutzung von erneuerbaren Energien (z.B. Geothermie, Solarenergie) finanziell stärker fördern?</t>
        </is>
      </c>
      <c r="E10995" t="inlineStr">
        <is>
          <t>Standard-4</t>
        </is>
      </c>
      <c r="F10995" t="n">
        <v>13</v>
      </c>
      <c r="G10995" t="inlineStr">
        <is>
          <t>Umweltschutz &amp; Landwirtschaft</t>
        </is>
      </c>
      <c r="H10995" t="inlineStr">
        <is>
          <t>Q05781</t>
        </is>
      </c>
      <c r="I10995" t="inlineStr">
        <is>
          <t>de</t>
        </is>
      </c>
      <c r="J10995" t="b">
        <v>1</v>
      </c>
      <c r="K10995" t="inlineStr">
        <is>
          <t>75b30660a91ac8b096344ca8000d037c</t>
        </is>
      </c>
      <c r="L10995" t="inlineStr">
        <is>
          <t>75b30660a91ac8b096344ca8000d037c</t>
        </is>
      </c>
      <c r="M10995" t="n">
        <v>1212</v>
      </c>
      <c r="N10995" t="n">
        <v>1212</v>
      </c>
    </row>
    <row r="10996">
      <c r="A10996" t="n">
        <v>202</v>
      </c>
      <c r="B10996" t="n">
        <v>2019</v>
      </c>
      <c r="C10996" t="n">
        <v>3184</v>
      </c>
      <c r="D10996" t="inlineStr">
        <is>
          <t>Soll der Kanton Baselland die Produktion und die Nutzung von erneuerbaren Energien (z.B. Geothermie, Solarenergie) finanziell stärker fördern?</t>
        </is>
      </c>
      <c r="E10996" t="inlineStr">
        <is>
          <t>Standard-4</t>
        </is>
      </c>
      <c r="F10996" t="n">
        <v>13</v>
      </c>
      <c r="G10996" t="inlineStr">
        <is>
          <t>Umweltschutz &amp; Landwirtschaft</t>
        </is>
      </c>
      <c r="H10996" t="inlineStr">
        <is>
          <t>Q06597</t>
        </is>
      </c>
      <c r="I10996" t="inlineStr">
        <is>
          <t>de</t>
        </is>
      </c>
      <c r="J10996" t="b">
        <v>1</v>
      </c>
      <c r="K10996" t="inlineStr">
        <is>
          <t>75b30660a91ac8b096344ca8000d037c</t>
        </is>
      </c>
      <c r="L10996" t="inlineStr">
        <is>
          <t>75b30660a91ac8b096344ca8000d037c</t>
        </is>
      </c>
      <c r="M10996" t="n">
        <v>1212</v>
      </c>
      <c r="N10996" t="n">
        <v>1212</v>
      </c>
    </row>
    <row r="10998">
      <c r="A10998" s="1">
        <f>== Cluster 1211 – 2 Fragen – alle Fragen identisch ===</f>
        <v/>
      </c>
      <c r="B10998" s="1" t="n"/>
      <c r="C10998" s="1" t="n"/>
      <c r="D10998" s="1" t="n"/>
      <c r="E10998" s="1" t="n"/>
      <c r="F10998" s="1" t="n"/>
      <c r="G10998" s="1" t="n"/>
      <c r="H10998" s="1" t="n"/>
      <c r="I10998" s="1" t="n"/>
      <c r="J10998" s="1" t="n"/>
      <c r="K10998" s="1" t="n"/>
      <c r="L10998" s="1" t="n"/>
      <c r="M10998" s="1" t="n"/>
      <c r="N10998" s="1" t="n"/>
    </row>
    <row r="10999">
      <c r="A10999" t="inlineStr">
        <is>
          <t>ID_Wahl</t>
        </is>
      </c>
      <c r="B10999" t="inlineStr">
        <is>
          <t>Datum</t>
        </is>
      </c>
      <c r="C10999" t="inlineStr">
        <is>
          <t>Frage_ID</t>
        </is>
      </c>
      <c r="D10999" t="inlineStr">
        <is>
          <t>Frage_Text</t>
        </is>
      </c>
      <c r="E10999" t="inlineStr">
        <is>
          <t>Frage_Typ</t>
        </is>
      </c>
      <c r="F10999" t="inlineStr">
        <is>
          <t>Bereich_ID</t>
        </is>
      </c>
      <c r="G10999" t="inlineStr">
        <is>
          <t>Bereich</t>
        </is>
      </c>
      <c r="H10999" t="inlineStr">
        <is>
          <t>ID_gesamt</t>
        </is>
      </c>
      <c r="I10999" t="inlineStr">
        <is>
          <t>Sprache</t>
        </is>
      </c>
      <c r="J10999" t="inlineStr">
        <is>
          <t>Duplikat</t>
        </is>
      </c>
      <c r="K10999" t="inlineStr">
        <is>
          <t>Frage_Hash</t>
        </is>
      </c>
      <c r="L10999" t="inlineStr">
        <is>
          <t>Duplikat_Gruppe</t>
        </is>
      </c>
      <c r="M10999" t="inlineStr">
        <is>
          <t>Cluster_Duplikate</t>
        </is>
      </c>
      <c r="N10999" t="inlineStr">
        <is>
          <t>Cluster_Final</t>
        </is>
      </c>
    </row>
    <row r="11000">
      <c r="A11000" t="n">
        <v>202</v>
      </c>
      <c r="B11000" t="n">
        <v>2019</v>
      </c>
      <c r="C11000" t="n">
        <v>3183</v>
      </c>
      <c r="D11000" t="inlineStr">
        <is>
          <t>Soll sich der Kanton Baselland stärker für die Vision einer 2000-Watt-Gesellschaft einsetzen und dazu verbindliche Massnahmen (z.B. Gebäudevorschriften, Lenkungsabgaben) ergreifen?</t>
        </is>
      </c>
      <c r="E11000" t="inlineStr">
        <is>
          <t>Standard-4</t>
        </is>
      </c>
      <c r="F11000" t="n">
        <v>13</v>
      </c>
      <c r="G11000" t="inlineStr">
        <is>
          <t>Umweltschutz &amp; Landwirtschaft</t>
        </is>
      </c>
      <c r="H11000" t="inlineStr">
        <is>
          <t>Q05780</t>
        </is>
      </c>
      <c r="I11000" t="inlineStr">
        <is>
          <t>de</t>
        </is>
      </c>
      <c r="J11000" t="b">
        <v>1</v>
      </c>
      <c r="K11000" t="inlineStr">
        <is>
          <t>b6a51db2b5c6e241cdbde61ff6cc7003</t>
        </is>
      </c>
      <c r="L11000" t="inlineStr">
        <is>
          <t>b6a51db2b5c6e241cdbde61ff6cc7003</t>
        </is>
      </c>
      <c r="M11000" t="n">
        <v>1211</v>
      </c>
      <c r="N11000" t="n">
        <v>1211</v>
      </c>
    </row>
    <row r="11001">
      <c r="A11001" t="n">
        <v>202</v>
      </c>
      <c r="B11001" t="n">
        <v>2019</v>
      </c>
      <c r="C11001" t="n">
        <v>3183</v>
      </c>
      <c r="D11001" t="inlineStr">
        <is>
          <t>Soll sich der Kanton Baselland stärker für die Vision einer 2000-Watt-Gesellschaft einsetzen und dazu verbindliche Massnahmen (z.B. Gebäudevorschriften, Lenkungsabgaben) ergreifen?</t>
        </is>
      </c>
      <c r="E11001" t="inlineStr">
        <is>
          <t>Standard-4</t>
        </is>
      </c>
      <c r="F11001" t="n">
        <v>13</v>
      </c>
      <c r="G11001" t="inlineStr">
        <is>
          <t>Umweltschutz &amp; Landwirtschaft</t>
        </is>
      </c>
      <c r="H11001" t="inlineStr">
        <is>
          <t>Q06596</t>
        </is>
      </c>
      <c r="I11001" t="inlineStr">
        <is>
          <t>de</t>
        </is>
      </c>
      <c r="J11001" t="b">
        <v>1</v>
      </c>
      <c r="K11001" t="inlineStr">
        <is>
          <t>b6a51db2b5c6e241cdbde61ff6cc7003</t>
        </is>
      </c>
      <c r="L11001" t="inlineStr">
        <is>
          <t>b6a51db2b5c6e241cdbde61ff6cc7003</t>
        </is>
      </c>
      <c r="M11001" t="n">
        <v>1211</v>
      </c>
      <c r="N11001" t="n">
        <v>1211</v>
      </c>
    </row>
    <row r="11003">
      <c r="A11003" s="1">
        <f>== Cluster 1210 – 2 Fragen – alle Fragen identisch ===</f>
        <v/>
      </c>
      <c r="B11003" s="1" t="n"/>
      <c r="C11003" s="1" t="n"/>
      <c r="D11003" s="1" t="n"/>
      <c r="E11003" s="1" t="n"/>
      <c r="F11003" s="1" t="n"/>
      <c r="G11003" s="1" t="n"/>
      <c r="H11003" s="1" t="n"/>
      <c r="I11003" s="1" t="n"/>
      <c r="J11003" s="1" t="n"/>
      <c r="K11003" s="1" t="n"/>
      <c r="L11003" s="1" t="n"/>
      <c r="M11003" s="1" t="n"/>
      <c r="N11003" s="1" t="n"/>
    </row>
    <row r="11004">
      <c r="A11004" t="inlineStr">
        <is>
          <t>ID_Wahl</t>
        </is>
      </c>
      <c r="B11004" t="inlineStr">
        <is>
          <t>Datum</t>
        </is>
      </c>
      <c r="C11004" t="inlineStr">
        <is>
          <t>Frage_ID</t>
        </is>
      </c>
      <c r="D11004" t="inlineStr">
        <is>
          <t>Frage_Text</t>
        </is>
      </c>
      <c r="E11004" t="inlineStr">
        <is>
          <t>Frage_Typ</t>
        </is>
      </c>
      <c r="F11004" t="inlineStr">
        <is>
          <t>Bereich_ID</t>
        </is>
      </c>
      <c r="G11004" t="inlineStr">
        <is>
          <t>Bereich</t>
        </is>
      </c>
      <c r="H11004" t="inlineStr">
        <is>
          <t>ID_gesamt</t>
        </is>
      </c>
      <c r="I11004" t="inlineStr">
        <is>
          <t>Sprache</t>
        </is>
      </c>
      <c r="J11004" t="inlineStr">
        <is>
          <t>Duplikat</t>
        </is>
      </c>
      <c r="K11004" t="inlineStr">
        <is>
          <t>Frage_Hash</t>
        </is>
      </c>
      <c r="L11004" t="inlineStr">
        <is>
          <t>Duplikat_Gruppe</t>
        </is>
      </c>
      <c r="M11004" t="inlineStr">
        <is>
          <t>Cluster_Duplikate</t>
        </is>
      </c>
      <c r="N11004" t="inlineStr">
        <is>
          <t>Cluster_Final</t>
        </is>
      </c>
    </row>
    <row r="11005">
      <c r="A11005" t="n">
        <v>202</v>
      </c>
      <c r="B11005" t="n">
        <v>2019</v>
      </c>
      <c r="C11005" t="n">
        <v>3169</v>
      </c>
      <c r="D11005" t="inlineStr">
        <is>
          <t>Eine Gemeindeinitiative forderte einen stärkeren Ausgleich der Sozialhilfekosten zwischen den Gemeinden. Haben Sie dieser Initative zugestimmt (kantonale Abstimmung zur "Ausgleichsinitative" 10.02.2019)?</t>
        </is>
      </c>
      <c r="E11005" t="inlineStr">
        <is>
          <t>Standard-4</t>
        </is>
      </c>
      <c r="F11005" t="n">
        <v>12</v>
      </c>
      <c r="G11005" t="inlineStr">
        <is>
          <t>Sozialstaat &amp; Familie</t>
        </is>
      </c>
      <c r="H11005" t="inlineStr">
        <is>
          <t>Q05778</t>
        </is>
      </c>
      <c r="I11005" t="inlineStr">
        <is>
          <t>de</t>
        </is>
      </c>
      <c r="J11005" t="b">
        <v>1</v>
      </c>
      <c r="K11005" t="inlineStr">
        <is>
          <t>b1d702b1b7f4188b9979aa29157c647e</t>
        </is>
      </c>
      <c r="L11005" t="inlineStr">
        <is>
          <t>b1d702b1b7f4188b9979aa29157c647e</t>
        </is>
      </c>
      <c r="M11005" t="n">
        <v>1210</v>
      </c>
      <c r="N11005" t="n">
        <v>1210</v>
      </c>
    </row>
    <row r="11006">
      <c r="A11006" t="n">
        <v>202</v>
      </c>
      <c r="B11006" t="n">
        <v>2019</v>
      </c>
      <c r="C11006" t="n">
        <v>3169</v>
      </c>
      <c r="D11006" t="inlineStr">
        <is>
          <t>Eine Gemeindeinitiative forderte einen stärkeren Ausgleich der Sozialhilfekosten zwischen den Gemeinden. Haben Sie dieser Initative zugestimmt (kantonale Abstimmung zur "Ausgleichsinitative" 10.02.2019)?</t>
        </is>
      </c>
      <c r="E11006" t="inlineStr">
        <is>
          <t>Standard-4</t>
        </is>
      </c>
      <c r="F11006" t="n">
        <v>12</v>
      </c>
      <c r="G11006" t="inlineStr">
        <is>
          <t>Sozialstaat &amp; Familie</t>
        </is>
      </c>
      <c r="H11006" t="inlineStr">
        <is>
          <t>Q06594</t>
        </is>
      </c>
      <c r="I11006" t="inlineStr">
        <is>
          <t>de</t>
        </is>
      </c>
      <c r="J11006" t="b">
        <v>1</v>
      </c>
      <c r="K11006" t="inlineStr">
        <is>
          <t>b1d702b1b7f4188b9979aa29157c647e</t>
        </is>
      </c>
      <c r="L11006" t="inlineStr">
        <is>
          <t>b1d702b1b7f4188b9979aa29157c647e</t>
        </is>
      </c>
      <c r="M11006" t="n">
        <v>1210</v>
      </c>
      <c r="N11006" t="n">
        <v>1210</v>
      </c>
    </row>
    <row r="11008">
      <c r="A11008" s="1">
        <f>== Cluster 1241 – 2 Fragen – alle Fragen identisch ===</f>
        <v/>
      </c>
      <c r="B11008" s="1" t="n"/>
      <c r="C11008" s="1" t="n"/>
      <c r="D11008" s="1" t="n"/>
      <c r="E11008" s="1" t="n"/>
      <c r="F11008" s="1" t="n"/>
      <c r="G11008" s="1" t="n"/>
      <c r="H11008" s="1" t="n"/>
      <c r="I11008" s="1" t="n"/>
      <c r="J11008" s="1" t="n"/>
      <c r="K11008" s="1" t="n"/>
      <c r="L11008" s="1" t="n"/>
      <c r="M11008" s="1" t="n"/>
      <c r="N11008" s="1" t="n"/>
    </row>
    <row r="11009">
      <c r="A11009" t="inlineStr">
        <is>
          <t>ID_Wahl</t>
        </is>
      </c>
      <c r="B11009" t="inlineStr">
        <is>
          <t>Datum</t>
        </is>
      </c>
      <c r="C11009" t="inlineStr">
        <is>
          <t>Frage_ID</t>
        </is>
      </c>
      <c r="D11009" t="inlineStr">
        <is>
          <t>Frage_Text</t>
        </is>
      </c>
      <c r="E11009" t="inlineStr">
        <is>
          <t>Frage_Typ</t>
        </is>
      </c>
      <c r="F11009" t="inlineStr">
        <is>
          <t>Bereich_ID</t>
        </is>
      </c>
      <c r="G11009" t="inlineStr">
        <is>
          <t>Bereich</t>
        </is>
      </c>
      <c r="H11009" t="inlineStr">
        <is>
          <t>ID_gesamt</t>
        </is>
      </c>
      <c r="I11009" t="inlineStr">
        <is>
          <t>Sprache</t>
        </is>
      </c>
      <c r="J11009" t="inlineStr">
        <is>
          <t>Duplikat</t>
        </is>
      </c>
      <c r="K11009" t="inlineStr">
        <is>
          <t>Frage_Hash</t>
        </is>
      </c>
      <c r="L11009" t="inlineStr">
        <is>
          <t>Duplikat_Gruppe</t>
        </is>
      </c>
      <c r="M11009" t="inlineStr">
        <is>
          <t>Cluster_Duplikate</t>
        </is>
      </c>
      <c r="N11009" t="inlineStr">
        <is>
          <t>Cluster_Final</t>
        </is>
      </c>
    </row>
    <row r="11010">
      <c r="A11010" t="n">
        <v>201</v>
      </c>
      <c r="B11010" t="n">
        <v>2019</v>
      </c>
      <c r="C11010" t="n">
        <v>3287</v>
      </c>
      <c r="D11010" t="inlineStr">
        <is>
          <t>Soll der Kanton Luzern auf den Bau der Spange Nord (Autobahnzubringer ins Stadtzentrum von Luzern) verzichten?</t>
        </is>
      </c>
      <c r="E11010" t="inlineStr">
        <is>
          <t>Standard-4</t>
        </is>
      </c>
      <c r="F11010" t="n">
        <v>14</v>
      </c>
      <c r="G11010" t="inlineStr">
        <is>
          <t>Verkehr</t>
        </is>
      </c>
      <c r="H11010" t="inlineStr">
        <is>
          <t>Q05832</t>
        </is>
      </c>
      <c r="I11010" t="inlineStr">
        <is>
          <t>de</t>
        </is>
      </c>
      <c r="J11010" t="b">
        <v>1</v>
      </c>
      <c r="K11010" t="inlineStr">
        <is>
          <t>4acc29f66be051323a7c15a2c4c6e5d9</t>
        </is>
      </c>
      <c r="L11010" t="inlineStr">
        <is>
          <t>4acc29f66be051323a7c15a2c4c6e5d9</t>
        </is>
      </c>
      <c r="M11010" t="n">
        <v>1241</v>
      </c>
      <c r="N11010" t="n">
        <v>1241</v>
      </c>
    </row>
    <row r="11011">
      <c r="A11011" t="n">
        <v>201</v>
      </c>
      <c r="B11011" t="n">
        <v>2019</v>
      </c>
      <c r="C11011" t="n">
        <v>3287</v>
      </c>
      <c r="D11011" t="inlineStr">
        <is>
          <t>Soll der Kanton Luzern auf den Bau der Spange Nord (Autobahnzubringer ins Stadtzentrum von Luzern) verzichten?</t>
        </is>
      </c>
      <c r="E11011" t="inlineStr">
        <is>
          <t>Standard-4</t>
        </is>
      </c>
      <c r="F11011" t="n">
        <v>14</v>
      </c>
      <c r="G11011" t="inlineStr">
        <is>
          <t>Verkehr</t>
        </is>
      </c>
      <c r="H11011" t="inlineStr">
        <is>
          <t>Q07391</t>
        </is>
      </c>
      <c r="I11011" t="inlineStr">
        <is>
          <t>de</t>
        </is>
      </c>
      <c r="J11011" t="b">
        <v>1</v>
      </c>
      <c r="K11011" t="inlineStr">
        <is>
          <t>4acc29f66be051323a7c15a2c4c6e5d9</t>
        </is>
      </c>
      <c r="L11011" t="inlineStr">
        <is>
          <t>4acc29f66be051323a7c15a2c4c6e5d9</t>
        </is>
      </c>
      <c r="M11011" t="n">
        <v>1241</v>
      </c>
      <c r="N11011" t="n">
        <v>1241</v>
      </c>
    </row>
    <row r="11013">
      <c r="A11013" s="1">
        <f>== Cluster 1240 – 2 Fragen – alle Fragen identisch ===</f>
        <v/>
      </c>
      <c r="B11013" s="1" t="n"/>
      <c r="C11013" s="1" t="n"/>
      <c r="D11013" s="1" t="n"/>
      <c r="E11013" s="1" t="n"/>
      <c r="F11013" s="1" t="n"/>
      <c r="G11013" s="1" t="n"/>
      <c r="H11013" s="1" t="n"/>
      <c r="I11013" s="1" t="n"/>
      <c r="J11013" s="1" t="n"/>
      <c r="K11013" s="1" t="n"/>
      <c r="L11013" s="1" t="n"/>
      <c r="M11013" s="1" t="n"/>
      <c r="N11013" s="1" t="n"/>
    </row>
    <row r="11014">
      <c r="A11014" t="inlineStr">
        <is>
          <t>ID_Wahl</t>
        </is>
      </c>
      <c r="B11014" t="inlineStr">
        <is>
          <t>Datum</t>
        </is>
      </c>
      <c r="C11014" t="inlineStr">
        <is>
          <t>Frage_ID</t>
        </is>
      </c>
      <c r="D11014" t="inlineStr">
        <is>
          <t>Frage_Text</t>
        </is>
      </c>
      <c r="E11014" t="inlineStr">
        <is>
          <t>Frage_Typ</t>
        </is>
      </c>
      <c r="F11014" t="inlineStr">
        <is>
          <t>Bereich_ID</t>
        </is>
      </c>
      <c r="G11014" t="inlineStr">
        <is>
          <t>Bereich</t>
        </is>
      </c>
      <c r="H11014" t="inlineStr">
        <is>
          <t>ID_gesamt</t>
        </is>
      </c>
      <c r="I11014" t="inlineStr">
        <is>
          <t>Sprache</t>
        </is>
      </c>
      <c r="J11014" t="inlineStr">
        <is>
          <t>Duplikat</t>
        </is>
      </c>
      <c r="K11014" t="inlineStr">
        <is>
          <t>Frage_Hash</t>
        </is>
      </c>
      <c r="L11014" t="inlineStr">
        <is>
          <t>Duplikat_Gruppe</t>
        </is>
      </c>
      <c r="M11014" t="inlineStr">
        <is>
          <t>Cluster_Duplikate</t>
        </is>
      </c>
      <c r="N11014" t="inlineStr">
        <is>
          <t>Cluster_Final</t>
        </is>
      </c>
    </row>
    <row r="11015">
      <c r="A11015" t="n">
        <v>201</v>
      </c>
      <c r="B11015" t="n">
        <v>2019</v>
      </c>
      <c r="C11015" t="n">
        <v>3283</v>
      </c>
      <c r="D11015" t="inlineStr">
        <is>
          <t>Die geplante Renaturierung der Reuss als Massnahme zum Hochwasserschutz hat einen Verlust von landwirtschaftlicher Nutzfläche zur Folge. Befürworten Sie dieses Projekt?</t>
        </is>
      </c>
      <c r="E11015" t="inlineStr">
        <is>
          <t>Standard-4</t>
        </is>
      </c>
      <c r="F11015" t="n">
        <v>13</v>
      </c>
      <c r="G11015" t="inlineStr">
        <is>
          <t>Umweltschutz &amp; Landwirtschaft</t>
        </is>
      </c>
      <c r="H11015" t="inlineStr">
        <is>
          <t>Q05831</t>
        </is>
      </c>
      <c r="I11015" t="inlineStr">
        <is>
          <t>de</t>
        </is>
      </c>
      <c r="J11015" t="b">
        <v>1</v>
      </c>
      <c r="K11015" t="inlineStr">
        <is>
          <t>4d357dce68811d64cf16a1a303612492</t>
        </is>
      </c>
      <c r="L11015" t="inlineStr">
        <is>
          <t>4d357dce68811d64cf16a1a303612492</t>
        </is>
      </c>
      <c r="M11015" t="n">
        <v>1240</v>
      </c>
      <c r="N11015" t="n">
        <v>1240</v>
      </c>
    </row>
    <row r="11016">
      <c r="A11016" t="n">
        <v>201</v>
      </c>
      <c r="B11016" t="n">
        <v>2019</v>
      </c>
      <c r="C11016" t="n">
        <v>3283</v>
      </c>
      <c r="D11016" t="inlineStr">
        <is>
          <t>Die geplante Renaturierung der Reuss als Massnahme zum Hochwasserschutz hat einen Verlust von landwirtschaftlicher Nutzfläche zur Folge. Befürworten Sie dieses Projekt?</t>
        </is>
      </c>
      <c r="E11016" t="inlineStr">
        <is>
          <t>Standard-4</t>
        </is>
      </c>
      <c r="F11016" t="n">
        <v>13</v>
      </c>
      <c r="G11016" t="inlineStr">
        <is>
          <t>Umweltschutz &amp; Landwirtschaft</t>
        </is>
      </c>
      <c r="H11016" t="inlineStr">
        <is>
          <t>Q07390</t>
        </is>
      </c>
      <c r="I11016" t="inlineStr">
        <is>
          <t>de</t>
        </is>
      </c>
      <c r="J11016" t="b">
        <v>1</v>
      </c>
      <c r="K11016" t="inlineStr">
        <is>
          <t>4d357dce68811d64cf16a1a303612492</t>
        </is>
      </c>
      <c r="L11016" t="inlineStr">
        <is>
          <t>4d357dce68811d64cf16a1a303612492</t>
        </is>
      </c>
      <c r="M11016" t="n">
        <v>1240</v>
      </c>
      <c r="N11016" t="n">
        <v>1240</v>
      </c>
    </row>
    <row r="11018">
      <c r="A11018" s="1">
        <f>== Cluster 1239 – 2 Fragen – alle Fragen identisch ===</f>
        <v/>
      </c>
      <c r="B11018" s="1" t="n"/>
      <c r="C11018" s="1" t="n"/>
      <c r="D11018" s="1" t="n"/>
      <c r="E11018" s="1" t="n"/>
      <c r="F11018" s="1" t="n"/>
      <c r="G11018" s="1" t="n"/>
      <c r="H11018" s="1" t="n"/>
      <c r="I11018" s="1" t="n"/>
      <c r="J11018" s="1" t="n"/>
      <c r="K11018" s="1" t="n"/>
      <c r="L11018" s="1" t="n"/>
      <c r="M11018" s="1" t="n"/>
      <c r="N11018" s="1" t="n"/>
    </row>
    <row r="11019">
      <c r="A11019" t="inlineStr">
        <is>
          <t>ID_Wahl</t>
        </is>
      </c>
      <c r="B11019" t="inlineStr">
        <is>
          <t>Datum</t>
        </is>
      </c>
      <c r="C11019" t="inlineStr">
        <is>
          <t>Frage_ID</t>
        </is>
      </c>
      <c r="D11019" t="inlineStr">
        <is>
          <t>Frage_Text</t>
        </is>
      </c>
      <c r="E11019" t="inlineStr">
        <is>
          <t>Frage_Typ</t>
        </is>
      </c>
      <c r="F11019" t="inlineStr">
        <is>
          <t>Bereich_ID</t>
        </is>
      </c>
      <c r="G11019" t="inlineStr">
        <is>
          <t>Bereich</t>
        </is>
      </c>
      <c r="H11019" t="inlineStr">
        <is>
          <t>ID_gesamt</t>
        </is>
      </c>
      <c r="I11019" t="inlineStr">
        <is>
          <t>Sprache</t>
        </is>
      </c>
      <c r="J11019" t="inlineStr">
        <is>
          <t>Duplikat</t>
        </is>
      </c>
      <c r="K11019" t="inlineStr">
        <is>
          <t>Frage_Hash</t>
        </is>
      </c>
      <c r="L11019" t="inlineStr">
        <is>
          <t>Duplikat_Gruppe</t>
        </is>
      </c>
      <c r="M11019" t="inlineStr">
        <is>
          <t>Cluster_Duplikate</t>
        </is>
      </c>
      <c r="N11019" t="inlineStr">
        <is>
          <t>Cluster_Final</t>
        </is>
      </c>
    </row>
    <row r="11020">
      <c r="A11020" t="n">
        <v>201</v>
      </c>
      <c r="B11020" t="n">
        <v>2019</v>
      </c>
      <c r="C11020" t="n">
        <v>3286</v>
      </c>
      <c r="D11020" t="inlineStr">
        <is>
          <t>Befürworten Sie eine weitergehende Lockerung der Schutzbestimmungen für Grossraubtiere (Luchs, Wolf, Bär)?</t>
        </is>
      </c>
      <c r="E11020" t="inlineStr">
        <is>
          <t>Standard-4</t>
        </is>
      </c>
      <c r="F11020" t="n">
        <v>13</v>
      </c>
      <c r="G11020" t="inlineStr">
        <is>
          <t>Umweltschutz &amp; Landwirtschaft</t>
        </is>
      </c>
      <c r="H11020" t="inlineStr">
        <is>
          <t>Q05828</t>
        </is>
      </c>
      <c r="I11020" t="inlineStr">
        <is>
          <t>de</t>
        </is>
      </c>
      <c r="J11020" t="b">
        <v>1</v>
      </c>
      <c r="K11020" t="inlineStr">
        <is>
          <t>7ae619dee00b5ae8cc3fe4610d1f48d1</t>
        </is>
      </c>
      <c r="L11020" t="inlineStr">
        <is>
          <t>7ae619dee00b5ae8cc3fe4610d1f48d1</t>
        </is>
      </c>
      <c r="M11020" t="n">
        <v>1239</v>
      </c>
      <c r="N11020" t="n">
        <v>1239</v>
      </c>
    </row>
    <row r="11021">
      <c r="A11021" t="n">
        <v>201</v>
      </c>
      <c r="B11021" t="n">
        <v>2019</v>
      </c>
      <c r="C11021" t="n">
        <v>3286</v>
      </c>
      <c r="D11021" t="inlineStr">
        <is>
          <t>Befürworten Sie eine weitergehende Lockerung der Schutzbestimmungen für Grossraubtiere (Luchs, Wolf, Bär)?</t>
        </is>
      </c>
      <c r="E11021" t="inlineStr">
        <is>
          <t>Standard-4</t>
        </is>
      </c>
      <c r="F11021" t="n">
        <v>13</v>
      </c>
      <c r="G11021" t="inlineStr">
        <is>
          <t>Umweltschutz &amp; Landwirtschaft</t>
        </is>
      </c>
      <c r="H11021" t="inlineStr">
        <is>
          <t>Q07387</t>
        </is>
      </c>
      <c r="I11021" t="inlineStr">
        <is>
          <t>de</t>
        </is>
      </c>
      <c r="J11021" t="b">
        <v>1</v>
      </c>
      <c r="K11021" t="inlineStr">
        <is>
          <t>7ae619dee00b5ae8cc3fe4610d1f48d1</t>
        </is>
      </c>
      <c r="L11021" t="inlineStr">
        <is>
          <t>7ae619dee00b5ae8cc3fe4610d1f48d1</t>
        </is>
      </c>
      <c r="M11021" t="n">
        <v>1239</v>
      </c>
      <c r="N11021" t="n">
        <v>1239</v>
      </c>
    </row>
    <row r="11023">
      <c r="A11023" s="1">
        <f>== Cluster 1238 – 2 Fragen – alle Fragen identisch ===</f>
        <v/>
      </c>
      <c r="B11023" s="1" t="n"/>
      <c r="C11023" s="1" t="n"/>
      <c r="D11023" s="1" t="n"/>
      <c r="E11023" s="1" t="n"/>
      <c r="F11023" s="1" t="n"/>
      <c r="G11023" s="1" t="n"/>
      <c r="H11023" s="1" t="n"/>
      <c r="I11023" s="1" t="n"/>
      <c r="J11023" s="1" t="n"/>
      <c r="K11023" s="1" t="n"/>
      <c r="L11023" s="1" t="n"/>
      <c r="M11023" s="1" t="n"/>
      <c r="N11023" s="1" t="n"/>
    </row>
    <row r="11024">
      <c r="A11024" t="inlineStr">
        <is>
          <t>ID_Wahl</t>
        </is>
      </c>
      <c r="B11024" t="inlineStr">
        <is>
          <t>Datum</t>
        </is>
      </c>
      <c r="C11024" t="inlineStr">
        <is>
          <t>Frage_ID</t>
        </is>
      </c>
      <c r="D11024" t="inlineStr">
        <is>
          <t>Frage_Text</t>
        </is>
      </c>
      <c r="E11024" t="inlineStr">
        <is>
          <t>Frage_Typ</t>
        </is>
      </c>
      <c r="F11024" t="inlineStr">
        <is>
          <t>Bereich_ID</t>
        </is>
      </c>
      <c r="G11024" t="inlineStr">
        <is>
          <t>Bereich</t>
        </is>
      </c>
      <c r="H11024" t="inlineStr">
        <is>
          <t>ID_gesamt</t>
        </is>
      </c>
      <c r="I11024" t="inlineStr">
        <is>
          <t>Sprache</t>
        </is>
      </c>
      <c r="J11024" t="inlineStr">
        <is>
          <t>Duplikat</t>
        </is>
      </c>
      <c r="K11024" t="inlineStr">
        <is>
          <t>Frage_Hash</t>
        </is>
      </c>
      <c r="L11024" t="inlineStr">
        <is>
          <t>Duplikat_Gruppe</t>
        </is>
      </c>
      <c r="M11024" t="inlineStr">
        <is>
          <t>Cluster_Duplikate</t>
        </is>
      </c>
      <c r="N11024" t="inlineStr">
        <is>
          <t>Cluster_Final</t>
        </is>
      </c>
    </row>
    <row r="11025">
      <c r="A11025" t="n">
        <v>201</v>
      </c>
      <c r="B11025" t="n">
        <v>2019</v>
      </c>
      <c r="C11025" t="n">
        <v>3284</v>
      </c>
      <c r="D11025" t="inlineStr">
        <is>
          <t>Der Regierungsrat möchte zusätzliche Mittel für den Erhalt und die Förderung der Biodiversität einsetzen (rund 3 Mio. CHF und 2.8 Stellen gemäss Planungsbericht Biodiversität). Befürworten Sie dies?</t>
        </is>
      </c>
      <c r="E11025" t="inlineStr">
        <is>
          <t>Standard-4</t>
        </is>
      </c>
      <c r="F11025" t="n">
        <v>13</v>
      </c>
      <c r="G11025" t="inlineStr">
        <is>
          <t>Umweltschutz &amp; Landwirtschaft</t>
        </is>
      </c>
      <c r="H11025" t="inlineStr">
        <is>
          <t>Q05827</t>
        </is>
      </c>
      <c r="I11025" t="inlineStr">
        <is>
          <t>de</t>
        </is>
      </c>
      <c r="J11025" t="b">
        <v>1</v>
      </c>
      <c r="K11025" t="inlineStr">
        <is>
          <t>3e98e0b5dc9a4ac12cf670c0667d20b1</t>
        </is>
      </c>
      <c r="L11025" t="inlineStr">
        <is>
          <t>3e98e0b5dc9a4ac12cf670c0667d20b1</t>
        </is>
      </c>
      <c r="M11025" t="n">
        <v>1238</v>
      </c>
      <c r="N11025" t="n">
        <v>1238</v>
      </c>
    </row>
    <row r="11026">
      <c r="A11026" t="n">
        <v>201</v>
      </c>
      <c r="B11026" t="n">
        <v>2019</v>
      </c>
      <c r="C11026" t="n">
        <v>3284</v>
      </c>
      <c r="D11026" t="inlineStr">
        <is>
          <t>Der Regierungsrat möchte zusätzliche Mittel für den Erhalt und die Förderung der Biodiversität einsetzen (rund 3 Mio. CHF und 2.8 Stellen gemäss Planungsbericht Biodiversität). Befürworten Sie dies?</t>
        </is>
      </c>
      <c r="E11026" t="inlineStr">
        <is>
          <t>Standard-4</t>
        </is>
      </c>
      <c r="F11026" t="n">
        <v>13</v>
      </c>
      <c r="G11026" t="inlineStr">
        <is>
          <t>Umweltschutz &amp; Landwirtschaft</t>
        </is>
      </c>
      <c r="H11026" t="inlineStr">
        <is>
          <t>Q07386</t>
        </is>
      </c>
      <c r="I11026" t="inlineStr">
        <is>
          <t>de</t>
        </is>
      </c>
      <c r="J11026" t="b">
        <v>1</v>
      </c>
      <c r="K11026" t="inlineStr">
        <is>
          <t>3e98e0b5dc9a4ac12cf670c0667d20b1</t>
        </is>
      </c>
      <c r="L11026" t="inlineStr">
        <is>
          <t>3e98e0b5dc9a4ac12cf670c0667d20b1</t>
        </is>
      </c>
      <c r="M11026" t="n">
        <v>1238</v>
      </c>
      <c r="N11026" t="n">
        <v>1238</v>
      </c>
    </row>
    <row r="11028">
      <c r="A11028" s="1">
        <f>== Cluster 1237 – 2 Fragen – alle Fragen identisch ===</f>
        <v/>
      </c>
      <c r="B11028" s="1" t="n"/>
      <c r="C11028" s="1" t="n"/>
      <c r="D11028" s="1" t="n"/>
      <c r="E11028" s="1" t="n"/>
      <c r="F11028" s="1" t="n"/>
      <c r="G11028" s="1" t="n"/>
      <c r="H11028" s="1" t="n"/>
      <c r="I11028" s="1" t="n"/>
      <c r="J11028" s="1" t="n"/>
      <c r="K11028" s="1" t="n"/>
      <c r="L11028" s="1" t="n"/>
      <c r="M11028" s="1" t="n"/>
      <c r="N11028" s="1" t="n"/>
    </row>
    <row r="11029">
      <c r="A11029" t="inlineStr">
        <is>
          <t>ID_Wahl</t>
        </is>
      </c>
      <c r="B11029" t="inlineStr">
        <is>
          <t>Datum</t>
        </is>
      </c>
      <c r="C11029" t="inlineStr">
        <is>
          <t>Frage_ID</t>
        </is>
      </c>
      <c r="D11029" t="inlineStr">
        <is>
          <t>Frage_Text</t>
        </is>
      </c>
      <c r="E11029" t="inlineStr">
        <is>
          <t>Frage_Typ</t>
        </is>
      </c>
      <c r="F11029" t="inlineStr">
        <is>
          <t>Bereich_ID</t>
        </is>
      </c>
      <c r="G11029" t="inlineStr">
        <is>
          <t>Bereich</t>
        </is>
      </c>
      <c r="H11029" t="inlineStr">
        <is>
          <t>ID_gesamt</t>
        </is>
      </c>
      <c r="I11029" t="inlineStr">
        <is>
          <t>Sprache</t>
        </is>
      </c>
      <c r="J11029" t="inlineStr">
        <is>
          <t>Duplikat</t>
        </is>
      </c>
      <c r="K11029" t="inlineStr">
        <is>
          <t>Frage_Hash</t>
        </is>
      </c>
      <c r="L11029" t="inlineStr">
        <is>
          <t>Duplikat_Gruppe</t>
        </is>
      </c>
      <c r="M11029" t="inlineStr">
        <is>
          <t>Cluster_Duplikate</t>
        </is>
      </c>
      <c r="N11029" t="inlineStr">
        <is>
          <t>Cluster_Final</t>
        </is>
      </c>
    </row>
    <row r="11030">
      <c r="A11030" t="n">
        <v>201</v>
      </c>
      <c r="B11030" t="n">
        <v>2019</v>
      </c>
      <c r="C11030" t="n">
        <v>3280</v>
      </c>
      <c r="D11030" t="inlineStr">
        <is>
          <t>Soll sich der Kanton Luzern stärker für den Erhalt des Service-Public-Angebots (z.B. ÖV-Verbindungen, Poststellen) in den ländlichen Gemeinden einsetzen?</t>
        </is>
      </c>
      <c r="E11030" t="inlineStr">
        <is>
          <t>Standard-4</t>
        </is>
      </c>
      <c r="F11030" t="n">
        <v>12</v>
      </c>
      <c r="G11030" t="inlineStr">
        <is>
          <t>Sozialstaat &amp; Familie</t>
        </is>
      </c>
      <c r="H11030" t="inlineStr">
        <is>
          <t>Q05825</t>
        </is>
      </c>
      <c r="I11030" t="inlineStr">
        <is>
          <t>de</t>
        </is>
      </c>
      <c r="J11030" t="b">
        <v>1</v>
      </c>
      <c r="K11030" t="inlineStr">
        <is>
          <t>3a68b0dde76bab09052cd0118747b190</t>
        </is>
      </c>
      <c r="L11030" t="inlineStr">
        <is>
          <t>3a68b0dde76bab09052cd0118747b190</t>
        </is>
      </c>
      <c r="M11030" t="n">
        <v>1237</v>
      </c>
      <c r="N11030" t="n">
        <v>1237</v>
      </c>
    </row>
    <row r="11031">
      <c r="A11031" t="n">
        <v>201</v>
      </c>
      <c r="B11031" t="n">
        <v>2019</v>
      </c>
      <c r="C11031" t="n">
        <v>3280</v>
      </c>
      <c r="D11031" t="inlineStr">
        <is>
          <t>Soll sich der Kanton Luzern stärker für den Erhalt des Service-Public-Angebots (z.B. ÖV-Verbindungen, Poststellen) in den ländlichen Gemeinden einsetzen?</t>
        </is>
      </c>
      <c r="E11031" t="inlineStr">
        <is>
          <t>Standard-4</t>
        </is>
      </c>
      <c r="F11031" t="n">
        <v>12</v>
      </c>
      <c r="G11031" t="inlineStr">
        <is>
          <t>Sozialstaat &amp; Familie</t>
        </is>
      </c>
      <c r="H11031" t="inlineStr">
        <is>
          <t>Q07384</t>
        </is>
      </c>
      <c r="I11031" t="inlineStr">
        <is>
          <t>de</t>
        </is>
      </c>
      <c r="J11031" t="b">
        <v>1</v>
      </c>
      <c r="K11031" t="inlineStr">
        <is>
          <t>3a68b0dde76bab09052cd0118747b190</t>
        </is>
      </c>
      <c r="L11031" t="inlineStr">
        <is>
          <t>3a68b0dde76bab09052cd0118747b190</t>
        </is>
      </c>
      <c r="M11031" t="n">
        <v>1237</v>
      </c>
      <c r="N11031" t="n">
        <v>1237</v>
      </c>
    </row>
    <row r="11033">
      <c r="A11033" s="1">
        <f>== Cluster 1236 – 2 Fragen – alle Fragen identisch ===</f>
        <v/>
      </c>
      <c r="B11033" s="1" t="n"/>
      <c r="C11033" s="1" t="n"/>
      <c r="D11033" s="1" t="n"/>
      <c r="E11033" s="1" t="n"/>
      <c r="F11033" s="1" t="n"/>
      <c r="G11033" s="1" t="n"/>
      <c r="H11033" s="1" t="n"/>
      <c r="I11033" s="1" t="n"/>
      <c r="J11033" s="1" t="n"/>
      <c r="K11033" s="1" t="n"/>
      <c r="L11033" s="1" t="n"/>
      <c r="M11033" s="1" t="n"/>
      <c r="N11033" s="1" t="n"/>
    </row>
    <row r="11034">
      <c r="A11034" t="inlineStr">
        <is>
          <t>ID_Wahl</t>
        </is>
      </c>
      <c r="B11034" t="inlineStr">
        <is>
          <t>Datum</t>
        </is>
      </c>
      <c r="C11034" t="inlineStr">
        <is>
          <t>Frage_ID</t>
        </is>
      </c>
      <c r="D11034" t="inlineStr">
        <is>
          <t>Frage_Text</t>
        </is>
      </c>
      <c r="E11034" t="inlineStr">
        <is>
          <t>Frage_Typ</t>
        </is>
      </c>
      <c r="F11034" t="inlineStr">
        <is>
          <t>Bereich_ID</t>
        </is>
      </c>
      <c r="G11034" t="inlineStr">
        <is>
          <t>Bereich</t>
        </is>
      </c>
      <c r="H11034" t="inlineStr">
        <is>
          <t>ID_gesamt</t>
        </is>
      </c>
      <c r="I11034" t="inlineStr">
        <is>
          <t>Sprache</t>
        </is>
      </c>
      <c r="J11034" t="inlineStr">
        <is>
          <t>Duplikat</t>
        </is>
      </c>
      <c r="K11034" t="inlineStr">
        <is>
          <t>Frage_Hash</t>
        </is>
      </c>
      <c r="L11034" t="inlineStr">
        <is>
          <t>Duplikat_Gruppe</t>
        </is>
      </c>
      <c r="M11034" t="inlineStr">
        <is>
          <t>Cluster_Duplikate</t>
        </is>
      </c>
      <c r="N11034" t="inlineStr">
        <is>
          <t>Cluster_Final</t>
        </is>
      </c>
    </row>
    <row r="11035">
      <c r="A11035" t="n">
        <v>201</v>
      </c>
      <c r="B11035" t="n">
        <v>2019</v>
      </c>
      <c r="C11035" t="n">
        <v>3258</v>
      </c>
      <c r="D11035" t="inlineStr">
        <is>
          <t>Sollen im Kanton Luzern auf Primarschulstufe Ganztagesschulen mit integriertem Betreuungsangebot eingeführt werden?</t>
        </is>
      </c>
      <c r="E11035" t="inlineStr">
        <is>
          <t>Standard-4</t>
        </is>
      </c>
      <c r="F11035" t="n">
        <v>12</v>
      </c>
      <c r="G11035" t="inlineStr">
        <is>
          <t>Sozialstaat &amp; Familie</t>
        </is>
      </c>
      <c r="H11035" t="inlineStr">
        <is>
          <t>Q05823</t>
        </is>
      </c>
      <c r="I11035" t="inlineStr">
        <is>
          <t>de</t>
        </is>
      </c>
      <c r="J11035" t="b">
        <v>1</v>
      </c>
      <c r="K11035" t="inlineStr">
        <is>
          <t>33882f99a0e90d96efa6e1f9466a22c9</t>
        </is>
      </c>
      <c r="L11035" t="inlineStr">
        <is>
          <t>33882f99a0e90d96efa6e1f9466a22c9</t>
        </is>
      </c>
      <c r="M11035" t="n">
        <v>1236</v>
      </c>
      <c r="N11035" t="n">
        <v>1236</v>
      </c>
    </row>
    <row r="11036">
      <c r="A11036" t="n">
        <v>201</v>
      </c>
      <c r="B11036" t="n">
        <v>2019</v>
      </c>
      <c r="C11036" t="n">
        <v>3258</v>
      </c>
      <c r="D11036" t="inlineStr">
        <is>
          <t>Sollen im Kanton Luzern auf Primarschulstufe Ganztagesschulen mit integriertem Betreuungsangebot eingeführt werden?</t>
        </is>
      </c>
      <c r="E11036" t="inlineStr">
        <is>
          <t>Standard-4</t>
        </is>
      </c>
      <c r="F11036" t="n">
        <v>12</v>
      </c>
      <c r="G11036" t="inlineStr">
        <is>
          <t>Sozialstaat &amp; Familie</t>
        </is>
      </c>
      <c r="H11036" t="inlineStr">
        <is>
          <t>Q07382</t>
        </is>
      </c>
      <c r="I11036" t="inlineStr">
        <is>
          <t>de</t>
        </is>
      </c>
      <c r="J11036" t="b">
        <v>1</v>
      </c>
      <c r="K11036" t="inlineStr">
        <is>
          <t>33882f99a0e90d96efa6e1f9466a22c9</t>
        </is>
      </c>
      <c r="L11036" t="inlineStr">
        <is>
          <t>33882f99a0e90d96efa6e1f9466a22c9</t>
        </is>
      </c>
      <c r="M11036" t="n">
        <v>1236</v>
      </c>
      <c r="N11036" t="n">
        <v>1236</v>
      </c>
    </row>
    <row r="11038">
      <c r="A11038" s="1">
        <f>== Cluster 1235 – 2 Fragen – alle Fragen identisch ===</f>
        <v/>
      </c>
      <c r="B11038" s="1" t="n"/>
      <c r="C11038" s="1" t="n"/>
      <c r="D11038" s="1" t="n"/>
      <c r="E11038" s="1" t="n"/>
      <c r="F11038" s="1" t="n"/>
      <c r="G11038" s="1" t="n"/>
      <c r="H11038" s="1" t="n"/>
      <c r="I11038" s="1" t="n"/>
      <c r="J11038" s="1" t="n"/>
      <c r="K11038" s="1" t="n"/>
      <c r="L11038" s="1" t="n"/>
      <c r="M11038" s="1" t="n"/>
      <c r="N11038" s="1" t="n"/>
    </row>
    <row r="11039">
      <c r="A11039" t="inlineStr">
        <is>
          <t>ID_Wahl</t>
        </is>
      </c>
      <c r="B11039" t="inlineStr">
        <is>
          <t>Datum</t>
        </is>
      </c>
      <c r="C11039" t="inlineStr">
        <is>
          <t>Frage_ID</t>
        </is>
      </c>
      <c r="D11039" t="inlineStr">
        <is>
          <t>Frage_Text</t>
        </is>
      </c>
      <c r="E11039" t="inlineStr">
        <is>
          <t>Frage_Typ</t>
        </is>
      </c>
      <c r="F11039" t="inlineStr">
        <is>
          <t>Bereich_ID</t>
        </is>
      </c>
      <c r="G11039" t="inlineStr">
        <is>
          <t>Bereich</t>
        </is>
      </c>
      <c r="H11039" t="inlineStr">
        <is>
          <t>ID_gesamt</t>
        </is>
      </c>
      <c r="I11039" t="inlineStr">
        <is>
          <t>Sprache</t>
        </is>
      </c>
      <c r="J11039" t="inlineStr">
        <is>
          <t>Duplikat</t>
        </is>
      </c>
      <c r="K11039" t="inlineStr">
        <is>
          <t>Frage_Hash</t>
        </is>
      </c>
      <c r="L11039" t="inlineStr">
        <is>
          <t>Duplikat_Gruppe</t>
        </is>
      </c>
      <c r="M11039" t="inlineStr">
        <is>
          <t>Cluster_Duplikate</t>
        </is>
      </c>
      <c r="N11039" t="inlineStr">
        <is>
          <t>Cluster_Final</t>
        </is>
      </c>
    </row>
    <row r="11040">
      <c r="A11040" t="n">
        <v>201</v>
      </c>
      <c r="B11040" t="n">
        <v>2019</v>
      </c>
      <c r="C11040" t="n">
        <v>3293</v>
      </c>
      <c r="D11040" t="inlineStr">
        <is>
          <t>Soll der Kanton Luzern das Öffentlichkeitsprinzip einführen, welches jeder Person das Recht einräumt, amtliche Dokumente einzusehen und von den Behörden Auskünfte über den Inhalt von Dokumenten zu erhalten?</t>
        </is>
      </c>
      <c r="E11040" t="inlineStr">
        <is>
          <t>Standard-4</t>
        </is>
      </c>
      <c r="F11040" t="n">
        <v>10</v>
      </c>
      <c r="G11040" t="inlineStr">
        <is>
          <t>Politisches System</t>
        </is>
      </c>
      <c r="H11040" t="inlineStr">
        <is>
          <t>Q05820</t>
        </is>
      </c>
      <c r="I11040" t="inlineStr">
        <is>
          <t>de</t>
        </is>
      </c>
      <c r="J11040" t="b">
        <v>1</v>
      </c>
      <c r="K11040" t="inlineStr">
        <is>
          <t>2f499618eb027baa20d5259f778e334f</t>
        </is>
      </c>
      <c r="L11040" t="inlineStr">
        <is>
          <t>2f499618eb027baa20d5259f778e334f</t>
        </is>
      </c>
      <c r="M11040" t="n">
        <v>1235</v>
      </c>
      <c r="N11040" t="n">
        <v>1235</v>
      </c>
    </row>
    <row r="11041">
      <c r="A11041" t="n">
        <v>201</v>
      </c>
      <c r="B11041" t="n">
        <v>2019</v>
      </c>
      <c r="C11041" t="n">
        <v>3293</v>
      </c>
      <c r="D11041" t="inlineStr">
        <is>
          <t>Soll der Kanton Luzern das Öffentlichkeitsprinzip einführen, welches jeder Person das Recht einräumt, amtliche Dokumente einzusehen und von den Behörden Auskünfte über den Inhalt von Dokumenten zu erhalten?</t>
        </is>
      </c>
      <c r="E11041" t="inlineStr">
        <is>
          <t>Standard-4</t>
        </is>
      </c>
      <c r="F11041" t="n">
        <v>10</v>
      </c>
      <c r="G11041" t="inlineStr">
        <is>
          <t>Politisches System</t>
        </is>
      </c>
      <c r="H11041" t="inlineStr">
        <is>
          <t>Q07379</t>
        </is>
      </c>
      <c r="I11041" t="inlineStr">
        <is>
          <t>de</t>
        </is>
      </c>
      <c r="J11041" t="b">
        <v>1</v>
      </c>
      <c r="K11041" t="inlineStr">
        <is>
          <t>2f499618eb027baa20d5259f778e334f</t>
        </is>
      </c>
      <c r="L11041" t="inlineStr">
        <is>
          <t>2f499618eb027baa20d5259f778e334f</t>
        </is>
      </c>
      <c r="M11041" t="n">
        <v>1235</v>
      </c>
      <c r="N11041" t="n">
        <v>1235</v>
      </c>
    </row>
    <row r="11043">
      <c r="A11043" s="1">
        <f>== Cluster 1234 – 2 Fragen – alle Fragen identisch ===</f>
        <v/>
      </c>
      <c r="B11043" s="1" t="n"/>
      <c r="C11043" s="1" t="n"/>
      <c r="D11043" s="1" t="n"/>
      <c r="E11043" s="1" t="n"/>
      <c r="F11043" s="1" t="n"/>
      <c r="G11043" s="1" t="n"/>
      <c r="H11043" s="1" t="n"/>
      <c r="I11043" s="1" t="n"/>
      <c r="J11043" s="1" t="n"/>
      <c r="K11043" s="1" t="n"/>
      <c r="L11043" s="1" t="n"/>
      <c r="M11043" s="1" t="n"/>
      <c r="N11043" s="1" t="n"/>
    </row>
    <row r="11044">
      <c r="A11044" t="inlineStr">
        <is>
          <t>ID_Wahl</t>
        </is>
      </c>
      <c r="B11044" t="inlineStr">
        <is>
          <t>Datum</t>
        </is>
      </c>
      <c r="C11044" t="inlineStr">
        <is>
          <t>Frage_ID</t>
        </is>
      </c>
      <c r="D11044" t="inlineStr">
        <is>
          <t>Frage_Text</t>
        </is>
      </c>
      <c r="E11044" t="inlineStr">
        <is>
          <t>Frage_Typ</t>
        </is>
      </c>
      <c r="F11044" t="inlineStr">
        <is>
          <t>Bereich_ID</t>
        </is>
      </c>
      <c r="G11044" t="inlineStr">
        <is>
          <t>Bereich</t>
        </is>
      </c>
      <c r="H11044" t="inlineStr">
        <is>
          <t>ID_gesamt</t>
        </is>
      </c>
      <c r="I11044" t="inlineStr">
        <is>
          <t>Sprache</t>
        </is>
      </c>
      <c r="J11044" t="inlineStr">
        <is>
          <t>Duplikat</t>
        </is>
      </c>
      <c r="K11044" t="inlineStr">
        <is>
          <t>Frage_Hash</t>
        </is>
      </c>
      <c r="L11044" t="inlineStr">
        <is>
          <t>Duplikat_Gruppe</t>
        </is>
      </c>
      <c r="M11044" t="inlineStr">
        <is>
          <t>Cluster_Duplikate</t>
        </is>
      </c>
      <c r="N11044" t="inlineStr">
        <is>
          <t>Cluster_Final</t>
        </is>
      </c>
    </row>
    <row r="11045">
      <c r="A11045" t="n">
        <v>201</v>
      </c>
      <c r="B11045" t="n">
        <v>2019</v>
      </c>
      <c r="C11045" t="n">
        <v>3290</v>
      </c>
      <c r="D11045" t="inlineStr">
        <is>
          <t>Soll die Finanzierung von Parteien sowie von Wahl- und Abstimmungskampagnen im Kanton Luzern vollständig offengelegt werden müssen?</t>
        </is>
      </c>
      <c r="E11045" t="inlineStr">
        <is>
          <t>Standard-4</t>
        </is>
      </c>
      <c r="F11045" t="n">
        <v>10</v>
      </c>
      <c r="G11045" t="inlineStr">
        <is>
          <t>Politisches System</t>
        </is>
      </c>
      <c r="H11045" t="inlineStr">
        <is>
          <t>Q05819</t>
        </is>
      </c>
      <c r="I11045" t="inlineStr">
        <is>
          <t>de</t>
        </is>
      </c>
      <c r="J11045" t="b">
        <v>1</v>
      </c>
      <c r="K11045" t="inlineStr">
        <is>
          <t>7c253281bc6eeed0dd7faf9f6af12c05</t>
        </is>
      </c>
      <c r="L11045" t="inlineStr">
        <is>
          <t>7c253281bc6eeed0dd7faf9f6af12c05</t>
        </is>
      </c>
      <c r="M11045" t="n">
        <v>1234</v>
      </c>
      <c r="N11045" t="n">
        <v>1234</v>
      </c>
    </row>
    <row r="11046">
      <c r="A11046" t="n">
        <v>201</v>
      </c>
      <c r="B11046" t="n">
        <v>2019</v>
      </c>
      <c r="C11046" t="n">
        <v>3290</v>
      </c>
      <c r="D11046" t="inlineStr">
        <is>
          <t>Soll die Finanzierung von Parteien sowie von Wahl- und Abstimmungskampagnen im Kanton Luzern vollständig offengelegt werden müssen?</t>
        </is>
      </c>
      <c r="E11046" t="inlineStr">
        <is>
          <t>Standard-4</t>
        </is>
      </c>
      <c r="F11046" t="n">
        <v>10</v>
      </c>
      <c r="G11046" t="inlineStr">
        <is>
          <t>Politisches System</t>
        </is>
      </c>
      <c r="H11046" t="inlineStr">
        <is>
          <t>Q07378</t>
        </is>
      </c>
      <c r="I11046" t="inlineStr">
        <is>
          <t>de</t>
        </is>
      </c>
      <c r="J11046" t="b">
        <v>1</v>
      </c>
      <c r="K11046" t="inlineStr">
        <is>
          <t>7c253281bc6eeed0dd7faf9f6af12c05</t>
        </is>
      </c>
      <c r="L11046" t="inlineStr">
        <is>
          <t>7c253281bc6eeed0dd7faf9f6af12c05</t>
        </is>
      </c>
      <c r="M11046" t="n">
        <v>1234</v>
      </c>
      <c r="N11046" t="n">
        <v>1234</v>
      </c>
    </row>
    <row r="11048">
      <c r="A11048" s="1">
        <f>== Cluster 1233 – 2 Fragen – alle Fragen identisch ===</f>
        <v/>
      </c>
      <c r="B11048" s="1" t="n"/>
      <c r="C11048" s="1" t="n"/>
      <c r="D11048" s="1" t="n"/>
      <c r="E11048" s="1" t="n"/>
      <c r="F11048" s="1" t="n"/>
      <c r="G11048" s="1" t="n"/>
      <c r="H11048" s="1" t="n"/>
      <c r="I11048" s="1" t="n"/>
      <c r="J11048" s="1" t="n"/>
      <c r="K11048" s="1" t="n"/>
      <c r="L11048" s="1" t="n"/>
      <c r="M11048" s="1" t="n"/>
      <c r="N11048" s="1" t="n"/>
    </row>
    <row r="11049">
      <c r="A11049" t="inlineStr">
        <is>
          <t>ID_Wahl</t>
        </is>
      </c>
      <c r="B11049" t="inlineStr">
        <is>
          <t>Datum</t>
        </is>
      </c>
      <c r="C11049" t="inlineStr">
        <is>
          <t>Frage_ID</t>
        </is>
      </c>
      <c r="D11049" t="inlineStr">
        <is>
          <t>Frage_Text</t>
        </is>
      </c>
      <c r="E11049" t="inlineStr">
        <is>
          <t>Frage_Typ</t>
        </is>
      </c>
      <c r="F11049" t="inlineStr">
        <is>
          <t>Bereich_ID</t>
        </is>
      </c>
      <c r="G11049" t="inlineStr">
        <is>
          <t>Bereich</t>
        </is>
      </c>
      <c r="H11049" t="inlineStr">
        <is>
          <t>ID_gesamt</t>
        </is>
      </c>
      <c r="I11049" t="inlineStr">
        <is>
          <t>Sprache</t>
        </is>
      </c>
      <c r="J11049" t="inlineStr">
        <is>
          <t>Duplikat</t>
        </is>
      </c>
      <c r="K11049" t="inlineStr">
        <is>
          <t>Frage_Hash</t>
        </is>
      </c>
      <c r="L11049" t="inlineStr">
        <is>
          <t>Duplikat_Gruppe</t>
        </is>
      </c>
      <c r="M11049" t="inlineStr">
        <is>
          <t>Cluster_Duplikate</t>
        </is>
      </c>
      <c r="N11049" t="inlineStr">
        <is>
          <t>Cluster_Final</t>
        </is>
      </c>
    </row>
    <row r="11050">
      <c r="A11050" t="n">
        <v>201</v>
      </c>
      <c r="B11050" t="n">
        <v>2019</v>
      </c>
      <c r="C11050" t="n">
        <v>3265</v>
      </c>
      <c r="D11050" t="inlineStr">
        <is>
          <t>Würden Sie es befürworten, wenn der Kanton Luzern anerkannte Flüchtlinge direkt aus Krisengebieten (sog. Kontingenzflüchtlinge des UN-Flüchtlingshilfswerks) aufnähme?</t>
        </is>
      </c>
      <c r="E11050" t="inlineStr">
        <is>
          <t>Standard-4</t>
        </is>
      </c>
      <c r="F11050" t="n">
        <v>9</v>
      </c>
      <c r="G11050" t="inlineStr">
        <is>
          <t>Migration &amp; Integration</t>
        </is>
      </c>
      <c r="H11050" t="inlineStr">
        <is>
          <t>Q05818</t>
        </is>
      </c>
      <c r="I11050" t="inlineStr">
        <is>
          <t>de</t>
        </is>
      </c>
      <c r="J11050" t="b">
        <v>1</v>
      </c>
      <c r="K11050" t="inlineStr">
        <is>
          <t>e0d29ebba6922524d4116526f1021e4c</t>
        </is>
      </c>
      <c r="L11050" t="inlineStr">
        <is>
          <t>e0d29ebba6922524d4116526f1021e4c</t>
        </is>
      </c>
      <c r="M11050" t="n">
        <v>1233</v>
      </c>
      <c r="N11050" t="n">
        <v>1233</v>
      </c>
    </row>
    <row r="11051">
      <c r="A11051" t="n">
        <v>201</v>
      </c>
      <c r="B11051" t="n">
        <v>2019</v>
      </c>
      <c r="C11051" t="n">
        <v>3265</v>
      </c>
      <c r="D11051" t="inlineStr">
        <is>
          <t>Würden Sie es befürworten, wenn der Kanton Luzern anerkannte Flüchtlinge direkt aus Krisengebieten (sog. Kontingenzflüchtlinge des UN-Flüchtlingshilfswerks) aufnähme?</t>
        </is>
      </c>
      <c r="E11051" t="inlineStr">
        <is>
          <t>Standard-4</t>
        </is>
      </c>
      <c r="F11051" t="n">
        <v>9</v>
      </c>
      <c r="G11051" t="inlineStr">
        <is>
          <t>Migration &amp; Integration</t>
        </is>
      </c>
      <c r="H11051" t="inlineStr">
        <is>
          <t>Q07377</t>
        </is>
      </c>
      <c r="I11051" t="inlineStr">
        <is>
          <t>de</t>
        </is>
      </c>
      <c r="J11051" t="b">
        <v>1</v>
      </c>
      <c r="K11051" t="inlineStr">
        <is>
          <t>e0d29ebba6922524d4116526f1021e4c</t>
        </is>
      </c>
      <c r="L11051" t="inlineStr">
        <is>
          <t>e0d29ebba6922524d4116526f1021e4c</t>
        </is>
      </c>
      <c r="M11051" t="n">
        <v>1233</v>
      </c>
      <c r="N11051" t="n">
        <v>1233</v>
      </c>
    </row>
    <row r="11053">
      <c r="A11053" s="1">
        <f>== Cluster 1232 – 2 Fragen – alle Fragen identisch ===</f>
        <v/>
      </c>
      <c r="B11053" s="1" t="n"/>
      <c r="C11053" s="1" t="n"/>
      <c r="D11053" s="1" t="n"/>
      <c r="E11053" s="1" t="n"/>
      <c r="F11053" s="1" t="n"/>
      <c r="G11053" s="1" t="n"/>
      <c r="H11053" s="1" t="n"/>
      <c r="I11053" s="1" t="n"/>
      <c r="J11053" s="1" t="n"/>
      <c r="K11053" s="1" t="n"/>
      <c r="L11053" s="1" t="n"/>
      <c r="M11053" s="1" t="n"/>
      <c r="N11053" s="1" t="n"/>
    </row>
    <row r="11054">
      <c r="A11054" t="inlineStr">
        <is>
          <t>ID_Wahl</t>
        </is>
      </c>
      <c r="B11054" t="inlineStr">
        <is>
          <t>Datum</t>
        </is>
      </c>
      <c r="C11054" t="inlineStr">
        <is>
          <t>Frage_ID</t>
        </is>
      </c>
      <c r="D11054" t="inlineStr">
        <is>
          <t>Frage_Text</t>
        </is>
      </c>
      <c r="E11054" t="inlineStr">
        <is>
          <t>Frage_Typ</t>
        </is>
      </c>
      <c r="F11054" t="inlineStr">
        <is>
          <t>Bereich_ID</t>
        </is>
      </c>
      <c r="G11054" t="inlineStr">
        <is>
          <t>Bereich</t>
        </is>
      </c>
      <c r="H11054" t="inlineStr">
        <is>
          <t>ID_gesamt</t>
        </is>
      </c>
      <c r="I11054" t="inlineStr">
        <is>
          <t>Sprache</t>
        </is>
      </c>
      <c r="J11054" t="inlineStr">
        <is>
          <t>Duplikat</t>
        </is>
      </c>
      <c r="K11054" t="inlineStr">
        <is>
          <t>Frage_Hash</t>
        </is>
      </c>
      <c r="L11054" t="inlineStr">
        <is>
          <t>Duplikat_Gruppe</t>
        </is>
      </c>
      <c r="M11054" t="inlineStr">
        <is>
          <t>Cluster_Duplikate</t>
        </is>
      </c>
      <c r="N11054" t="inlineStr">
        <is>
          <t>Cluster_Final</t>
        </is>
      </c>
    </row>
    <row r="11055">
      <c r="A11055" t="n">
        <v>201</v>
      </c>
      <c r="B11055" t="n">
        <v>2019</v>
      </c>
      <c r="C11055" t="n">
        <v>3261</v>
      </c>
      <c r="D11055" t="inlineStr">
        <is>
          <t>Sollen im Kanton Luzern das Stimm- und Wahlrecht für Ausländerinnen und Ausländer, die seit mindestens zehn Jahren in der Schweiz leben, auf Gemeindeebene eingeführt werden?</t>
        </is>
      </c>
      <c r="E11055" t="inlineStr">
        <is>
          <t>Standard-4</t>
        </is>
      </c>
      <c r="F11055" t="n">
        <v>9</v>
      </c>
      <c r="G11055" t="inlineStr">
        <is>
          <t>Migration &amp; Integration</t>
        </is>
      </c>
      <c r="H11055" t="inlineStr">
        <is>
          <t>Q05815</t>
        </is>
      </c>
      <c r="I11055" t="inlineStr">
        <is>
          <t>de</t>
        </is>
      </c>
      <c r="J11055" t="b">
        <v>1</v>
      </c>
      <c r="K11055" t="inlineStr">
        <is>
          <t>51fe6d4bf90b4bdabc520cceefa0ed9c</t>
        </is>
      </c>
      <c r="L11055" t="inlineStr">
        <is>
          <t>51fe6d4bf90b4bdabc520cceefa0ed9c</t>
        </is>
      </c>
      <c r="M11055" t="n">
        <v>1232</v>
      </c>
      <c r="N11055" t="n">
        <v>1232</v>
      </c>
    </row>
    <row r="11056">
      <c r="A11056" t="n">
        <v>201</v>
      </c>
      <c r="B11056" t="n">
        <v>2019</v>
      </c>
      <c r="C11056" t="n">
        <v>3261</v>
      </c>
      <c r="D11056" t="inlineStr">
        <is>
          <t>Sollen im Kanton Luzern das Stimm- und Wahlrecht für Ausländerinnen und Ausländer, die seit mindestens zehn Jahren in der Schweiz leben, auf Gemeindeebene eingeführt werden?</t>
        </is>
      </c>
      <c r="E11056" t="inlineStr">
        <is>
          <t>Standard-4</t>
        </is>
      </c>
      <c r="F11056" t="n">
        <v>9</v>
      </c>
      <c r="G11056" t="inlineStr">
        <is>
          <t>Migration &amp; Integration</t>
        </is>
      </c>
      <c r="H11056" t="inlineStr">
        <is>
          <t>Q07374</t>
        </is>
      </c>
      <c r="I11056" t="inlineStr">
        <is>
          <t>de</t>
        </is>
      </c>
      <c r="J11056" t="b">
        <v>1</v>
      </c>
      <c r="K11056" t="inlineStr">
        <is>
          <t>51fe6d4bf90b4bdabc520cceefa0ed9c</t>
        </is>
      </c>
      <c r="L11056" t="inlineStr">
        <is>
          <t>51fe6d4bf90b4bdabc520cceefa0ed9c</t>
        </is>
      </c>
      <c r="M11056" t="n">
        <v>1232</v>
      </c>
      <c r="N11056" t="n">
        <v>1232</v>
      </c>
    </row>
    <row r="11058">
      <c r="A11058" s="1">
        <f>== Cluster 1231 – 2 Fragen – alle Fragen identisch ===</f>
        <v/>
      </c>
      <c r="B11058" s="1" t="n"/>
      <c r="C11058" s="1" t="n"/>
      <c r="D11058" s="1" t="n"/>
      <c r="E11058" s="1" t="n"/>
      <c r="F11058" s="1" t="n"/>
      <c r="G11058" s="1" t="n"/>
      <c r="H11058" s="1" t="n"/>
      <c r="I11058" s="1" t="n"/>
      <c r="J11058" s="1" t="n"/>
      <c r="K11058" s="1" t="n"/>
      <c r="L11058" s="1" t="n"/>
      <c r="M11058" s="1" t="n"/>
      <c r="N11058" s="1" t="n"/>
    </row>
    <row r="11059">
      <c r="A11059" t="inlineStr">
        <is>
          <t>ID_Wahl</t>
        </is>
      </c>
      <c r="B11059" t="inlineStr">
        <is>
          <t>Datum</t>
        </is>
      </c>
      <c r="C11059" t="inlineStr">
        <is>
          <t>Frage_ID</t>
        </is>
      </c>
      <c r="D11059" t="inlineStr">
        <is>
          <t>Frage_Text</t>
        </is>
      </c>
      <c r="E11059" t="inlineStr">
        <is>
          <t>Frage_Typ</t>
        </is>
      </c>
      <c r="F11059" t="inlineStr">
        <is>
          <t>Bereich_ID</t>
        </is>
      </c>
      <c r="G11059" t="inlineStr">
        <is>
          <t>Bereich</t>
        </is>
      </c>
      <c r="H11059" t="inlineStr">
        <is>
          <t>ID_gesamt</t>
        </is>
      </c>
      <c r="I11059" t="inlineStr">
        <is>
          <t>Sprache</t>
        </is>
      </c>
      <c r="J11059" t="inlineStr">
        <is>
          <t>Duplikat</t>
        </is>
      </c>
      <c r="K11059" t="inlineStr">
        <is>
          <t>Frage_Hash</t>
        </is>
      </c>
      <c r="L11059" t="inlineStr">
        <is>
          <t>Duplikat_Gruppe</t>
        </is>
      </c>
      <c r="M11059" t="inlineStr">
        <is>
          <t>Cluster_Duplikate</t>
        </is>
      </c>
      <c r="N11059" t="inlineStr">
        <is>
          <t>Cluster_Final</t>
        </is>
      </c>
    </row>
    <row r="11060">
      <c r="A11060" t="n">
        <v>201</v>
      </c>
      <c r="B11060" t="n">
        <v>2019</v>
      </c>
      <c r="C11060" t="n">
        <v>3263</v>
      </c>
      <c r="D11060" t="inlineStr">
        <is>
          <t>Soll sich der Kanton Luzern für die Lockerung der Arbeitsbewilligungspraxis für Asylsuchende einsetzen?</t>
        </is>
      </c>
      <c r="E11060" t="inlineStr">
        <is>
          <t>Standard-4</t>
        </is>
      </c>
      <c r="F11060" t="n">
        <v>9</v>
      </c>
      <c r="G11060" t="inlineStr">
        <is>
          <t>Migration &amp; Integration</t>
        </is>
      </c>
      <c r="H11060" t="inlineStr">
        <is>
          <t>Q05814</t>
        </is>
      </c>
      <c r="I11060" t="inlineStr">
        <is>
          <t>de</t>
        </is>
      </c>
      <c r="J11060" t="b">
        <v>1</v>
      </c>
      <c r="K11060" t="inlineStr">
        <is>
          <t>561c4ce99cb1bbfb9e614a5eb5fd3c42</t>
        </is>
      </c>
      <c r="L11060" t="inlineStr">
        <is>
          <t>561c4ce99cb1bbfb9e614a5eb5fd3c42</t>
        </is>
      </c>
      <c r="M11060" t="n">
        <v>1231</v>
      </c>
      <c r="N11060" t="n">
        <v>1231</v>
      </c>
    </row>
    <row r="11061">
      <c r="A11061" t="n">
        <v>201</v>
      </c>
      <c r="B11061" t="n">
        <v>2019</v>
      </c>
      <c r="C11061" t="n">
        <v>3263</v>
      </c>
      <c r="D11061" t="inlineStr">
        <is>
          <t>Soll sich der Kanton Luzern für die Lockerung der Arbeitsbewilligungspraxis für Asylsuchende einsetzen?</t>
        </is>
      </c>
      <c r="E11061" t="inlineStr">
        <is>
          <t>Standard-4</t>
        </is>
      </c>
      <c r="F11061" t="n">
        <v>9</v>
      </c>
      <c r="G11061" t="inlineStr">
        <is>
          <t>Migration &amp; Integration</t>
        </is>
      </c>
      <c r="H11061" t="inlineStr">
        <is>
          <t>Q07373</t>
        </is>
      </c>
      <c r="I11061" t="inlineStr">
        <is>
          <t>de</t>
        </is>
      </c>
      <c r="J11061" t="b">
        <v>1</v>
      </c>
      <c r="K11061" t="inlineStr">
        <is>
          <t>561c4ce99cb1bbfb9e614a5eb5fd3c42</t>
        </is>
      </c>
      <c r="L11061" t="inlineStr">
        <is>
          <t>561c4ce99cb1bbfb9e614a5eb5fd3c42</t>
        </is>
      </c>
      <c r="M11061" t="n">
        <v>1231</v>
      </c>
      <c r="N11061" t="n">
        <v>1231</v>
      </c>
    </row>
    <row r="11063">
      <c r="A11063" s="1">
        <f>== Cluster 1230 – 2 Fragen – alle Fragen identisch ===</f>
        <v/>
      </c>
      <c r="B11063" s="1" t="n"/>
      <c r="C11063" s="1" t="n"/>
      <c r="D11063" s="1" t="n"/>
      <c r="E11063" s="1" t="n"/>
      <c r="F11063" s="1" t="n"/>
      <c r="G11063" s="1" t="n"/>
      <c r="H11063" s="1" t="n"/>
      <c r="I11063" s="1" t="n"/>
      <c r="J11063" s="1" t="n"/>
      <c r="K11063" s="1" t="n"/>
      <c r="L11063" s="1" t="n"/>
      <c r="M11063" s="1" t="n"/>
      <c r="N11063" s="1" t="n"/>
    </row>
    <row r="11064">
      <c r="A11064" t="inlineStr">
        <is>
          <t>ID_Wahl</t>
        </is>
      </c>
      <c r="B11064" t="inlineStr">
        <is>
          <t>Datum</t>
        </is>
      </c>
      <c r="C11064" t="inlineStr">
        <is>
          <t>Frage_ID</t>
        </is>
      </c>
      <c r="D11064" t="inlineStr">
        <is>
          <t>Frage_Text</t>
        </is>
      </c>
      <c r="E11064" t="inlineStr">
        <is>
          <t>Frage_Typ</t>
        </is>
      </c>
      <c r="F11064" t="inlineStr">
        <is>
          <t>Bereich_ID</t>
        </is>
      </c>
      <c r="G11064" t="inlineStr">
        <is>
          <t>Bereich</t>
        </is>
      </c>
      <c r="H11064" t="inlineStr">
        <is>
          <t>ID_gesamt</t>
        </is>
      </c>
      <c r="I11064" t="inlineStr">
        <is>
          <t>Sprache</t>
        </is>
      </c>
      <c r="J11064" t="inlineStr">
        <is>
          <t>Duplikat</t>
        </is>
      </c>
      <c r="K11064" t="inlineStr">
        <is>
          <t>Frage_Hash</t>
        </is>
      </c>
      <c r="L11064" t="inlineStr">
        <is>
          <t>Duplikat_Gruppe</t>
        </is>
      </c>
      <c r="M11064" t="inlineStr">
        <is>
          <t>Cluster_Duplikate</t>
        </is>
      </c>
      <c r="N11064" t="inlineStr">
        <is>
          <t>Cluster_Final</t>
        </is>
      </c>
    </row>
    <row r="11065">
      <c r="A11065" t="n">
        <v>201</v>
      </c>
      <c r="B11065" t="n">
        <v>2019</v>
      </c>
      <c r="C11065" t="n">
        <v>3267</v>
      </c>
      <c r="D11065" t="inlineStr">
        <is>
          <t>Soll die kantonale Kulturförderung vermehrt Kulturinstitutionen in ländlichen Regionen unterstützen?</t>
        </is>
      </c>
      <c r="E11065" t="inlineStr">
        <is>
          <t>Standard-4</t>
        </is>
      </c>
      <c r="F11065" t="n">
        <v>8</v>
      </c>
      <c r="G11065" t="inlineStr">
        <is>
          <t>Kultur, Sport &amp; Medien</t>
        </is>
      </c>
      <c r="H11065" t="inlineStr">
        <is>
          <t>Q05813</t>
        </is>
      </c>
      <c r="I11065" t="inlineStr">
        <is>
          <t>de</t>
        </is>
      </c>
      <c r="J11065" t="b">
        <v>1</v>
      </c>
      <c r="K11065" t="inlineStr">
        <is>
          <t>d5ba5e374e23ee4555a0fb742cb86d70</t>
        </is>
      </c>
      <c r="L11065" t="inlineStr">
        <is>
          <t>d5ba5e374e23ee4555a0fb742cb86d70</t>
        </is>
      </c>
      <c r="M11065" t="n">
        <v>1230</v>
      </c>
      <c r="N11065" t="n">
        <v>1230</v>
      </c>
    </row>
    <row r="11066">
      <c r="A11066" t="n">
        <v>201</v>
      </c>
      <c r="B11066" t="n">
        <v>2019</v>
      </c>
      <c r="C11066" t="n">
        <v>3267</v>
      </c>
      <c r="D11066" t="inlineStr">
        <is>
          <t>Soll die kantonale Kulturförderung vermehrt Kulturinstitutionen in ländlichen Regionen unterstützen?</t>
        </is>
      </c>
      <c r="E11066" t="inlineStr">
        <is>
          <t>Standard-4</t>
        </is>
      </c>
      <c r="F11066" t="n">
        <v>8</v>
      </c>
      <c r="G11066" t="inlineStr">
        <is>
          <t>Kultur, Sport &amp; Medien</t>
        </is>
      </c>
      <c r="H11066" t="inlineStr">
        <is>
          <t>Q07372</t>
        </is>
      </c>
      <c r="I11066" t="inlineStr">
        <is>
          <t>de</t>
        </is>
      </c>
      <c r="J11066" t="b">
        <v>1</v>
      </c>
      <c r="K11066" t="inlineStr">
        <is>
          <t>d5ba5e374e23ee4555a0fb742cb86d70</t>
        </is>
      </c>
      <c r="L11066" t="inlineStr">
        <is>
          <t>d5ba5e374e23ee4555a0fb742cb86d70</t>
        </is>
      </c>
      <c r="M11066" t="n">
        <v>1230</v>
      </c>
      <c r="N11066" t="n">
        <v>1230</v>
      </c>
    </row>
    <row r="11068">
      <c r="A11068" s="1">
        <f>== Cluster 1229 – 2 Fragen – alle Fragen identisch ===</f>
        <v/>
      </c>
      <c r="B11068" s="1" t="n"/>
      <c r="C11068" s="1" t="n"/>
      <c r="D11068" s="1" t="n"/>
      <c r="E11068" s="1" t="n"/>
      <c r="F11068" s="1" t="n"/>
      <c r="G11068" s="1" t="n"/>
      <c r="H11068" s="1" t="n"/>
      <c r="I11068" s="1" t="n"/>
      <c r="J11068" s="1" t="n"/>
      <c r="K11068" s="1" t="n"/>
      <c r="L11068" s="1" t="n"/>
      <c r="M11068" s="1" t="n"/>
      <c r="N11068" s="1" t="n"/>
    </row>
    <row r="11069">
      <c r="A11069" t="inlineStr">
        <is>
          <t>ID_Wahl</t>
        </is>
      </c>
      <c r="B11069" t="inlineStr">
        <is>
          <t>Datum</t>
        </is>
      </c>
      <c r="C11069" t="inlineStr">
        <is>
          <t>Frage_ID</t>
        </is>
      </c>
      <c r="D11069" t="inlineStr">
        <is>
          <t>Frage_Text</t>
        </is>
      </c>
      <c r="E11069" t="inlineStr">
        <is>
          <t>Frage_Typ</t>
        </is>
      </c>
      <c r="F11069" t="inlineStr">
        <is>
          <t>Bereich_ID</t>
        </is>
      </c>
      <c r="G11069" t="inlineStr">
        <is>
          <t>Bereich</t>
        </is>
      </c>
      <c r="H11069" t="inlineStr">
        <is>
          <t>ID_gesamt</t>
        </is>
      </c>
      <c r="I11069" t="inlineStr">
        <is>
          <t>Sprache</t>
        </is>
      </c>
      <c r="J11069" t="inlineStr">
        <is>
          <t>Duplikat</t>
        </is>
      </c>
      <c r="K11069" t="inlineStr">
        <is>
          <t>Frage_Hash</t>
        </is>
      </c>
      <c r="L11069" t="inlineStr">
        <is>
          <t>Duplikat_Gruppe</t>
        </is>
      </c>
      <c r="M11069" t="inlineStr">
        <is>
          <t>Cluster_Duplikate</t>
        </is>
      </c>
      <c r="N11069" t="inlineStr">
        <is>
          <t>Cluster_Final</t>
        </is>
      </c>
    </row>
    <row r="11070">
      <c r="A11070" t="n">
        <v>201</v>
      </c>
      <c r="B11070" t="n">
        <v>2019</v>
      </c>
      <c r="C11070" t="n">
        <v>3297</v>
      </c>
      <c r="D11070" t="inlineStr">
        <is>
          <t>Braucht es zur Wahrung der öffentlichen Sicherheit im Kanton Luzern eine stärkere Präsenz der Polizei?</t>
        </is>
      </c>
      <c r="E11070" t="inlineStr">
        <is>
          <t>Standard-4</t>
        </is>
      </c>
      <c r="F11070" t="n">
        <v>7</v>
      </c>
      <c r="G11070" t="inlineStr">
        <is>
          <t>Justiz, Armee &amp; Polizei</t>
        </is>
      </c>
      <c r="H11070" t="inlineStr">
        <is>
          <t>Q05809</t>
        </is>
      </c>
      <c r="I11070" t="inlineStr">
        <is>
          <t>de</t>
        </is>
      </c>
      <c r="J11070" t="b">
        <v>1</v>
      </c>
      <c r="K11070" t="inlineStr">
        <is>
          <t>f0eb618ae7f3d18b0b0faee439a1efde</t>
        </is>
      </c>
      <c r="L11070" t="inlineStr">
        <is>
          <t>f0eb618ae7f3d18b0b0faee439a1efde</t>
        </is>
      </c>
      <c r="M11070" t="n">
        <v>1229</v>
      </c>
      <c r="N11070" t="n">
        <v>1229</v>
      </c>
    </row>
    <row r="11071">
      <c r="A11071" t="n">
        <v>201</v>
      </c>
      <c r="B11071" t="n">
        <v>2019</v>
      </c>
      <c r="C11071" t="n">
        <v>3297</v>
      </c>
      <c r="D11071" t="inlineStr">
        <is>
          <t>Braucht es zur Wahrung der öffentlichen Sicherheit im Kanton Luzern eine stärkere Präsenz der Polizei?</t>
        </is>
      </c>
      <c r="E11071" t="inlineStr">
        <is>
          <t>Standard-4</t>
        </is>
      </c>
      <c r="F11071" t="n">
        <v>7</v>
      </c>
      <c r="G11071" t="inlineStr">
        <is>
          <t>Justiz, Armee &amp; Polizei</t>
        </is>
      </c>
      <c r="H11071" t="inlineStr">
        <is>
          <t>Q07368</t>
        </is>
      </c>
      <c r="I11071" t="inlineStr">
        <is>
          <t>de</t>
        </is>
      </c>
      <c r="J11071" t="b">
        <v>1</v>
      </c>
      <c r="K11071" t="inlineStr">
        <is>
          <t>f0eb618ae7f3d18b0b0faee439a1efde</t>
        </is>
      </c>
      <c r="L11071" t="inlineStr">
        <is>
          <t>f0eb618ae7f3d18b0b0faee439a1efde</t>
        </is>
      </c>
      <c r="M11071" t="n">
        <v>1229</v>
      </c>
      <c r="N11071" t="n">
        <v>1229</v>
      </c>
    </row>
    <row r="11073">
      <c r="A11073" s="1">
        <f>== Cluster 1228 – 2 Fragen – alle Fragen identisch ===</f>
        <v/>
      </c>
      <c r="B11073" s="1" t="n"/>
      <c r="C11073" s="1" t="n"/>
      <c r="D11073" s="1" t="n"/>
      <c r="E11073" s="1" t="n"/>
      <c r="F11073" s="1" t="n"/>
      <c r="G11073" s="1" t="n"/>
      <c r="H11073" s="1" t="n"/>
      <c r="I11073" s="1" t="n"/>
      <c r="J11073" s="1" t="n"/>
      <c r="K11073" s="1" t="n"/>
      <c r="L11073" s="1" t="n"/>
      <c r="M11073" s="1" t="n"/>
      <c r="N11073" s="1" t="n"/>
    </row>
    <row r="11074">
      <c r="A11074" t="inlineStr">
        <is>
          <t>ID_Wahl</t>
        </is>
      </c>
      <c r="B11074" t="inlineStr">
        <is>
          <t>Datum</t>
        </is>
      </c>
      <c r="C11074" t="inlineStr">
        <is>
          <t>Frage_ID</t>
        </is>
      </c>
      <c r="D11074" t="inlineStr">
        <is>
          <t>Frage_Text</t>
        </is>
      </c>
      <c r="E11074" t="inlineStr">
        <is>
          <t>Frage_Typ</t>
        </is>
      </c>
      <c r="F11074" t="inlineStr">
        <is>
          <t>Bereich_ID</t>
        </is>
      </c>
      <c r="G11074" t="inlineStr">
        <is>
          <t>Bereich</t>
        </is>
      </c>
      <c r="H11074" t="inlineStr">
        <is>
          <t>ID_gesamt</t>
        </is>
      </c>
      <c r="I11074" t="inlineStr">
        <is>
          <t>Sprache</t>
        </is>
      </c>
      <c r="J11074" t="inlineStr">
        <is>
          <t>Duplikat</t>
        </is>
      </c>
      <c r="K11074" t="inlineStr">
        <is>
          <t>Frage_Hash</t>
        </is>
      </c>
      <c r="L11074" t="inlineStr">
        <is>
          <t>Duplikat_Gruppe</t>
        </is>
      </c>
      <c r="M11074" t="inlineStr">
        <is>
          <t>Cluster_Duplikate</t>
        </is>
      </c>
      <c r="N11074" t="inlineStr">
        <is>
          <t>Cluster_Final</t>
        </is>
      </c>
    </row>
    <row r="11075">
      <c r="A11075" t="n">
        <v>201</v>
      </c>
      <c r="B11075" t="n">
        <v>2019</v>
      </c>
      <c r="C11075" t="n">
        <v>3298</v>
      </c>
      <c r="D11075" t="inlineStr">
        <is>
          <t>Soll die Anzahl der Polizist/-innen des Kantons Luzern entsprechend dem Bevölkerungswachstum ausgebaut werden (mehr als die geplanten fünf Stellen pro Jahr)?</t>
        </is>
      </c>
      <c r="E11075" t="inlineStr">
        <is>
          <t>Standard-4</t>
        </is>
      </c>
      <c r="F11075" t="n">
        <v>7</v>
      </c>
      <c r="G11075" t="inlineStr">
        <is>
          <t>Justiz, Armee &amp; Polizei</t>
        </is>
      </c>
      <c r="H11075" t="inlineStr">
        <is>
          <t>Q05808</t>
        </is>
      </c>
      <c r="I11075" t="inlineStr">
        <is>
          <t>de</t>
        </is>
      </c>
      <c r="J11075" t="b">
        <v>1</v>
      </c>
      <c r="K11075" t="inlineStr">
        <is>
          <t>428f219c081ef3b3e628cc08fa4d5e12</t>
        </is>
      </c>
      <c r="L11075" t="inlineStr">
        <is>
          <t>428f219c081ef3b3e628cc08fa4d5e12</t>
        </is>
      </c>
      <c r="M11075" t="n">
        <v>1228</v>
      </c>
      <c r="N11075" t="n">
        <v>1228</v>
      </c>
    </row>
    <row r="11076">
      <c r="A11076" t="n">
        <v>201</v>
      </c>
      <c r="B11076" t="n">
        <v>2019</v>
      </c>
      <c r="C11076" t="n">
        <v>3298</v>
      </c>
      <c r="D11076" t="inlineStr">
        <is>
          <t>Soll die Anzahl der Polizist/-innen des Kantons Luzern entsprechend dem Bevölkerungswachstum ausgebaut werden (mehr als die geplanten fünf Stellen pro Jahr)?</t>
        </is>
      </c>
      <c r="E11076" t="inlineStr">
        <is>
          <t>Standard-4</t>
        </is>
      </c>
      <c r="F11076" t="n">
        <v>7</v>
      </c>
      <c r="G11076" t="inlineStr">
        <is>
          <t>Justiz, Armee &amp; Polizei</t>
        </is>
      </c>
      <c r="H11076" t="inlineStr">
        <is>
          <t>Q07367</t>
        </is>
      </c>
      <c r="I11076" t="inlineStr">
        <is>
          <t>de</t>
        </is>
      </c>
      <c r="J11076" t="b">
        <v>1</v>
      </c>
      <c r="K11076" t="inlineStr">
        <is>
          <t>428f219c081ef3b3e628cc08fa4d5e12</t>
        </is>
      </c>
      <c r="L11076" t="inlineStr">
        <is>
          <t>428f219c081ef3b3e628cc08fa4d5e12</t>
        </is>
      </c>
      <c r="M11076" t="n">
        <v>1228</v>
      </c>
      <c r="N11076" t="n">
        <v>1228</v>
      </c>
    </row>
    <row r="11078">
      <c r="A11078" s="1">
        <f>== Cluster 1227 – 2 Fragen – alle Fragen identisch ===</f>
        <v/>
      </c>
      <c r="B11078" s="1" t="n"/>
      <c r="C11078" s="1" t="n"/>
      <c r="D11078" s="1" t="n"/>
      <c r="E11078" s="1" t="n"/>
      <c r="F11078" s="1" t="n"/>
      <c r="G11078" s="1" t="n"/>
      <c r="H11078" s="1" t="n"/>
      <c r="I11078" s="1" t="n"/>
      <c r="J11078" s="1" t="n"/>
      <c r="K11078" s="1" t="n"/>
      <c r="L11078" s="1" t="n"/>
      <c r="M11078" s="1" t="n"/>
      <c r="N11078" s="1" t="n"/>
    </row>
    <row r="11079">
      <c r="A11079" t="inlineStr">
        <is>
          <t>ID_Wahl</t>
        </is>
      </c>
      <c r="B11079" t="inlineStr">
        <is>
          <t>Datum</t>
        </is>
      </c>
      <c r="C11079" t="inlineStr">
        <is>
          <t>Frage_ID</t>
        </is>
      </c>
      <c r="D11079" t="inlineStr">
        <is>
          <t>Frage_Text</t>
        </is>
      </c>
      <c r="E11079" t="inlineStr">
        <is>
          <t>Frage_Typ</t>
        </is>
      </c>
      <c r="F11079" t="inlineStr">
        <is>
          <t>Bereich_ID</t>
        </is>
      </c>
      <c r="G11079" t="inlineStr">
        <is>
          <t>Bereich</t>
        </is>
      </c>
      <c r="H11079" t="inlineStr">
        <is>
          <t>ID_gesamt</t>
        </is>
      </c>
      <c r="I11079" t="inlineStr">
        <is>
          <t>Sprache</t>
        </is>
      </c>
      <c r="J11079" t="inlineStr">
        <is>
          <t>Duplikat</t>
        </is>
      </c>
      <c r="K11079" t="inlineStr">
        <is>
          <t>Frage_Hash</t>
        </is>
      </c>
      <c r="L11079" t="inlineStr">
        <is>
          <t>Duplikat_Gruppe</t>
        </is>
      </c>
      <c r="M11079" t="inlineStr">
        <is>
          <t>Cluster_Duplikate</t>
        </is>
      </c>
      <c r="N11079" t="inlineStr">
        <is>
          <t>Cluster_Final</t>
        </is>
      </c>
    </row>
    <row r="11080">
      <c r="A11080" t="n">
        <v>201</v>
      </c>
      <c r="B11080" t="n">
        <v>2019</v>
      </c>
      <c r="C11080" t="n">
        <v>3255</v>
      </c>
      <c r="D11080" t="inlineStr">
        <is>
          <t>Soll die unentgeltliche Pflege von Angehörigen durch die Möglichkeit eines Abzugs von 5'000 Franken beim steuerbaren Einkommen entschädigt werden?</t>
        </is>
      </c>
      <c r="E11080" t="inlineStr">
        <is>
          <t>Standard-4</t>
        </is>
      </c>
      <c r="F11080" t="n">
        <v>6</v>
      </c>
      <c r="G11080" t="inlineStr">
        <is>
          <t>Gesundheit</t>
        </is>
      </c>
      <c r="H11080" t="inlineStr">
        <is>
          <t>Q05807</t>
        </is>
      </c>
      <c r="I11080" t="inlineStr">
        <is>
          <t>de</t>
        </is>
      </c>
      <c r="J11080" t="b">
        <v>1</v>
      </c>
      <c r="K11080" t="inlineStr">
        <is>
          <t>bddf52eaa007af1867b86ae98d6adc26</t>
        </is>
      </c>
      <c r="L11080" t="inlineStr">
        <is>
          <t>bddf52eaa007af1867b86ae98d6adc26</t>
        </is>
      </c>
      <c r="M11080" t="n">
        <v>1227</v>
      </c>
      <c r="N11080" t="n">
        <v>1227</v>
      </c>
    </row>
    <row r="11081">
      <c r="A11081" t="n">
        <v>201</v>
      </c>
      <c r="B11081" t="n">
        <v>2019</v>
      </c>
      <c r="C11081" t="n">
        <v>3255</v>
      </c>
      <c r="D11081" t="inlineStr">
        <is>
          <t>Soll die unentgeltliche Pflege von Angehörigen durch die Möglichkeit eines Abzugs von 5'000 Franken beim steuerbaren Einkommen entschädigt werden?</t>
        </is>
      </c>
      <c r="E11081" t="inlineStr">
        <is>
          <t>Standard-4</t>
        </is>
      </c>
      <c r="F11081" t="n">
        <v>6</v>
      </c>
      <c r="G11081" t="inlineStr">
        <is>
          <t>Gesundheit</t>
        </is>
      </c>
      <c r="H11081" t="inlineStr">
        <is>
          <t>Q07366</t>
        </is>
      </c>
      <c r="I11081" t="inlineStr">
        <is>
          <t>de</t>
        </is>
      </c>
      <c r="J11081" t="b">
        <v>1</v>
      </c>
      <c r="K11081" t="inlineStr">
        <is>
          <t>bddf52eaa007af1867b86ae98d6adc26</t>
        </is>
      </c>
      <c r="L11081" t="inlineStr">
        <is>
          <t>bddf52eaa007af1867b86ae98d6adc26</t>
        </is>
      </c>
      <c r="M11081" t="n">
        <v>1227</v>
      </c>
      <c r="N11081" t="n">
        <v>1227</v>
      </c>
    </row>
    <row r="11083">
      <c r="A11083" s="1">
        <f>== Cluster 1226 – 2 Fragen – alle Fragen identisch ===</f>
        <v/>
      </c>
      <c r="B11083" s="1" t="n"/>
      <c r="C11083" s="1" t="n"/>
      <c r="D11083" s="1" t="n"/>
      <c r="E11083" s="1" t="n"/>
      <c r="F11083" s="1" t="n"/>
      <c r="G11083" s="1" t="n"/>
      <c r="H11083" s="1" t="n"/>
      <c r="I11083" s="1" t="n"/>
      <c r="J11083" s="1" t="n"/>
      <c r="K11083" s="1" t="n"/>
      <c r="L11083" s="1" t="n"/>
      <c r="M11083" s="1" t="n"/>
      <c r="N11083" s="1" t="n"/>
    </row>
    <row r="11084">
      <c r="A11084" t="inlineStr">
        <is>
          <t>ID_Wahl</t>
        </is>
      </c>
      <c r="B11084" t="inlineStr">
        <is>
          <t>Datum</t>
        </is>
      </c>
      <c r="C11084" t="inlineStr">
        <is>
          <t>Frage_ID</t>
        </is>
      </c>
      <c r="D11084" t="inlineStr">
        <is>
          <t>Frage_Text</t>
        </is>
      </c>
      <c r="E11084" t="inlineStr">
        <is>
          <t>Frage_Typ</t>
        </is>
      </c>
      <c r="F11084" t="inlineStr">
        <is>
          <t>Bereich_ID</t>
        </is>
      </c>
      <c r="G11084" t="inlineStr">
        <is>
          <t>Bereich</t>
        </is>
      </c>
      <c r="H11084" t="inlineStr">
        <is>
          <t>ID_gesamt</t>
        </is>
      </c>
      <c r="I11084" t="inlineStr">
        <is>
          <t>Sprache</t>
        </is>
      </c>
      <c r="J11084" t="inlineStr">
        <is>
          <t>Duplikat</t>
        </is>
      </c>
      <c r="K11084" t="inlineStr">
        <is>
          <t>Frage_Hash</t>
        </is>
      </c>
      <c r="L11084" t="inlineStr">
        <is>
          <t>Duplikat_Gruppe</t>
        </is>
      </c>
      <c r="M11084" t="inlineStr">
        <is>
          <t>Cluster_Duplikate</t>
        </is>
      </c>
      <c r="N11084" t="inlineStr">
        <is>
          <t>Cluster_Final</t>
        </is>
      </c>
    </row>
    <row r="11085">
      <c r="A11085" t="n">
        <v>201</v>
      </c>
      <c r="B11085" t="n">
        <v>2019</v>
      </c>
      <c r="C11085" t="n">
        <v>3254</v>
      </c>
      <c r="D11085" t="inlineStr">
        <is>
          <t>Soll der Kanton Luzern mehr Geld für die Prämienverbilligung zur Verfügung stellen?</t>
        </is>
      </c>
      <c r="E11085" t="inlineStr">
        <is>
          <t>Standard-4</t>
        </is>
      </c>
      <c r="F11085" t="n">
        <v>6</v>
      </c>
      <c r="G11085" t="inlineStr">
        <is>
          <t>Gesundheit</t>
        </is>
      </c>
      <c r="H11085" t="inlineStr">
        <is>
          <t>Q05806</t>
        </is>
      </c>
      <c r="I11085" t="inlineStr">
        <is>
          <t>de</t>
        </is>
      </c>
      <c r="J11085" t="b">
        <v>1</v>
      </c>
      <c r="K11085" t="inlineStr">
        <is>
          <t>9c0da1b5a5919bb05b2f3517f56145d8</t>
        </is>
      </c>
      <c r="L11085" t="inlineStr">
        <is>
          <t>9c0da1b5a5919bb05b2f3517f56145d8</t>
        </is>
      </c>
      <c r="M11085" t="n">
        <v>1226</v>
      </c>
      <c r="N11085" t="n">
        <v>1226</v>
      </c>
    </row>
    <row r="11086">
      <c r="A11086" t="n">
        <v>201</v>
      </c>
      <c r="B11086" t="n">
        <v>2019</v>
      </c>
      <c r="C11086" t="n">
        <v>3254</v>
      </c>
      <c r="D11086" t="inlineStr">
        <is>
          <t>Soll der Kanton Luzern mehr Geld für die Prämienverbilligung zur Verfügung stellen?</t>
        </is>
      </c>
      <c r="E11086" t="inlineStr">
        <is>
          <t>Standard-4</t>
        </is>
      </c>
      <c r="F11086" t="n">
        <v>6</v>
      </c>
      <c r="G11086" t="inlineStr">
        <is>
          <t>Gesundheit</t>
        </is>
      </c>
      <c r="H11086" t="inlineStr">
        <is>
          <t>Q07365</t>
        </is>
      </c>
      <c r="I11086" t="inlineStr">
        <is>
          <t>de</t>
        </is>
      </c>
      <c r="J11086" t="b">
        <v>1</v>
      </c>
      <c r="K11086" t="inlineStr">
        <is>
          <t>9c0da1b5a5919bb05b2f3517f56145d8</t>
        </is>
      </c>
      <c r="L11086" t="inlineStr">
        <is>
          <t>9c0da1b5a5919bb05b2f3517f56145d8</t>
        </is>
      </c>
      <c r="M11086" t="n">
        <v>1226</v>
      </c>
      <c r="N11086" t="n">
        <v>1226</v>
      </c>
    </row>
    <row r="11088">
      <c r="A11088" s="1">
        <f>== Cluster 1257 – 2 Fragen – alle Fragen identisch ===</f>
        <v/>
      </c>
      <c r="B11088" s="1" t="n"/>
      <c r="C11088" s="1" t="n"/>
      <c r="D11088" s="1" t="n"/>
      <c r="E11088" s="1" t="n"/>
      <c r="F11088" s="1" t="n"/>
      <c r="G11088" s="1" t="n"/>
      <c r="H11088" s="1" t="n"/>
      <c r="I11088" s="1" t="n"/>
      <c r="J11088" s="1" t="n"/>
      <c r="K11088" s="1" t="n"/>
      <c r="L11088" s="1" t="n"/>
      <c r="M11088" s="1" t="n"/>
      <c r="N11088" s="1" t="n"/>
    </row>
    <row r="11089">
      <c r="A11089" t="inlineStr">
        <is>
          <t>ID_Wahl</t>
        </is>
      </c>
      <c r="B11089" t="inlineStr">
        <is>
          <t>Datum</t>
        </is>
      </c>
      <c r="C11089" t="inlineStr">
        <is>
          <t>Frage_ID</t>
        </is>
      </c>
      <c r="D11089" t="inlineStr">
        <is>
          <t>Frage_Text</t>
        </is>
      </c>
      <c r="E11089" t="inlineStr">
        <is>
          <t>Frage_Typ</t>
        </is>
      </c>
      <c r="F11089" t="inlineStr">
        <is>
          <t>Bereich_ID</t>
        </is>
      </c>
      <c r="G11089" t="inlineStr">
        <is>
          <t>Bereich</t>
        </is>
      </c>
      <c r="H11089" t="inlineStr">
        <is>
          <t>ID_gesamt</t>
        </is>
      </c>
      <c r="I11089" t="inlineStr">
        <is>
          <t>Sprache</t>
        </is>
      </c>
      <c r="J11089" t="inlineStr">
        <is>
          <t>Duplikat</t>
        </is>
      </c>
      <c r="K11089" t="inlineStr">
        <is>
          <t>Frage_Hash</t>
        </is>
      </c>
      <c r="L11089" t="inlineStr">
        <is>
          <t>Duplikat_Gruppe</t>
        </is>
      </c>
      <c r="M11089" t="inlineStr">
        <is>
          <t>Cluster_Duplikate</t>
        </is>
      </c>
      <c r="N11089" t="inlineStr">
        <is>
          <t>Cluster_Final</t>
        </is>
      </c>
    </row>
    <row r="11090">
      <c r="A11090" t="n">
        <v>204</v>
      </c>
      <c r="B11090" t="n">
        <v>2019</v>
      </c>
      <c r="C11090" t="n">
        <v>3220</v>
      </c>
      <c r="D11090" t="inlineStr">
        <is>
          <t>Eine kantonale Volksinitiative verlangt, dass bei Straftaten von allen Beteiligten jeweils das Alter, das Geschlecht und die Nationalität bekannt gegeben werden. Befürworten Sie dieses Anliegen?</t>
        </is>
      </c>
      <c r="E11090" t="inlineStr">
        <is>
          <t>Standard-4</t>
        </is>
      </c>
      <c r="F11090" t="n">
        <v>7</v>
      </c>
      <c r="G11090" t="inlineStr">
        <is>
          <t>Justiz, Armee &amp; Polizei</t>
        </is>
      </c>
      <c r="H11090" t="inlineStr">
        <is>
          <t>Q05980</t>
        </is>
      </c>
      <c r="I11090" t="inlineStr">
        <is>
          <t>de</t>
        </is>
      </c>
      <c r="J11090" t="b">
        <v>1</v>
      </c>
      <c r="K11090" t="inlineStr">
        <is>
          <t>7685f4ae28d8abb37118ffaacc5d4d67</t>
        </is>
      </c>
      <c r="L11090" t="inlineStr">
        <is>
          <t>7685f4ae28d8abb37118ffaacc5d4d67</t>
        </is>
      </c>
      <c r="M11090" t="n">
        <v>1257</v>
      </c>
      <c r="N11090" t="n">
        <v>1257</v>
      </c>
    </row>
    <row r="11091">
      <c r="A11091" t="n">
        <v>204</v>
      </c>
      <c r="B11091" t="n">
        <v>2019</v>
      </c>
      <c r="C11091" t="n">
        <v>3220</v>
      </c>
      <c r="D11091" t="inlineStr">
        <is>
          <t>Eine kantonale Volksinitiative verlangt, dass bei Straftaten von allen Beteiligten jeweils das Alter, das Geschlecht und die Nationalität bekannt gegeben werden. Befürworten Sie dieses Anliegen?</t>
        </is>
      </c>
      <c r="E11091" t="inlineStr">
        <is>
          <t>Standard-4</t>
        </is>
      </c>
      <c r="F11091" t="n">
        <v>7</v>
      </c>
      <c r="G11091" t="inlineStr">
        <is>
          <t>Justiz, Armee &amp; Polizei</t>
        </is>
      </c>
      <c r="H11091" t="inlineStr">
        <is>
          <t>Q08961</t>
        </is>
      </c>
      <c r="I11091" t="inlineStr">
        <is>
          <t>de</t>
        </is>
      </c>
      <c r="J11091" t="b">
        <v>1</v>
      </c>
      <c r="K11091" t="inlineStr">
        <is>
          <t>7685f4ae28d8abb37118ffaacc5d4d67</t>
        </is>
      </c>
      <c r="L11091" t="inlineStr">
        <is>
          <t>7685f4ae28d8abb37118ffaacc5d4d67</t>
        </is>
      </c>
      <c r="M11091" t="n">
        <v>1257</v>
      </c>
      <c r="N11091" t="n">
        <v>1257</v>
      </c>
    </row>
    <row r="11093">
      <c r="A11093" s="1">
        <f>== Cluster 1256 – 2 Fragen – alle Fragen identisch ===</f>
        <v/>
      </c>
      <c r="B11093" s="1" t="n"/>
      <c r="C11093" s="1" t="n"/>
      <c r="D11093" s="1" t="n"/>
      <c r="E11093" s="1" t="n"/>
      <c r="F11093" s="1" t="n"/>
      <c r="G11093" s="1" t="n"/>
      <c r="H11093" s="1" t="n"/>
      <c r="I11093" s="1" t="n"/>
      <c r="J11093" s="1" t="n"/>
      <c r="K11093" s="1" t="n"/>
      <c r="L11093" s="1" t="n"/>
      <c r="M11093" s="1" t="n"/>
      <c r="N11093" s="1" t="n"/>
    </row>
    <row r="11094">
      <c r="A11094" t="inlineStr">
        <is>
          <t>ID_Wahl</t>
        </is>
      </c>
      <c r="B11094" t="inlineStr">
        <is>
          <t>Datum</t>
        </is>
      </c>
      <c r="C11094" t="inlineStr">
        <is>
          <t>Frage_ID</t>
        </is>
      </c>
      <c r="D11094" t="inlineStr">
        <is>
          <t>Frage_Text</t>
        </is>
      </c>
      <c r="E11094" t="inlineStr">
        <is>
          <t>Frage_Typ</t>
        </is>
      </c>
      <c r="F11094" t="inlineStr">
        <is>
          <t>Bereich_ID</t>
        </is>
      </c>
      <c r="G11094" t="inlineStr">
        <is>
          <t>Bereich</t>
        </is>
      </c>
      <c r="H11094" t="inlineStr">
        <is>
          <t>ID_gesamt</t>
        </is>
      </c>
      <c r="I11094" t="inlineStr">
        <is>
          <t>Sprache</t>
        </is>
      </c>
      <c r="J11094" t="inlineStr">
        <is>
          <t>Duplikat</t>
        </is>
      </c>
      <c r="K11094" t="inlineStr">
        <is>
          <t>Frage_Hash</t>
        </is>
      </c>
      <c r="L11094" t="inlineStr">
        <is>
          <t>Duplikat_Gruppe</t>
        </is>
      </c>
      <c r="M11094" t="inlineStr">
        <is>
          <t>Cluster_Duplikate</t>
        </is>
      </c>
      <c r="N11094" t="inlineStr">
        <is>
          <t>Cluster_Final</t>
        </is>
      </c>
    </row>
    <row r="11095">
      <c r="A11095" t="n">
        <v>204</v>
      </c>
      <c r="B11095" t="n">
        <v>2019</v>
      </c>
      <c r="C11095" t="n">
        <v>3193</v>
      </c>
      <c r="D11095" t="inlineStr">
        <is>
          <t>Der Zürcher Kantonsrat hat 2012 den Beitrag an die Verbilligung der Krankenkassenprämien gesenkt. Soll dieser Beitrag des Kantons wieder erhöht werden?</t>
        </is>
      </c>
      <c r="E11095" t="inlineStr">
        <is>
          <t>Standard-4</t>
        </is>
      </c>
      <c r="F11095" t="n">
        <v>6</v>
      </c>
      <c r="G11095" t="inlineStr">
        <is>
          <t>Gesundheit</t>
        </is>
      </c>
      <c r="H11095" t="inlineStr">
        <is>
          <t>Q05979</t>
        </is>
      </c>
      <c r="I11095" t="inlineStr">
        <is>
          <t>de</t>
        </is>
      </c>
      <c r="J11095" t="b">
        <v>1</v>
      </c>
      <c r="K11095" t="inlineStr">
        <is>
          <t>e5fc03b70967eebee6692a907c22db29</t>
        </is>
      </c>
      <c r="L11095" t="inlineStr">
        <is>
          <t>e5fc03b70967eebee6692a907c22db29</t>
        </is>
      </c>
      <c r="M11095" t="n">
        <v>1256</v>
      </c>
      <c r="N11095" t="n">
        <v>1256</v>
      </c>
    </row>
    <row r="11096">
      <c r="A11096" t="n">
        <v>204</v>
      </c>
      <c r="B11096" t="n">
        <v>2019</v>
      </c>
      <c r="C11096" t="n">
        <v>3193</v>
      </c>
      <c r="D11096" t="inlineStr">
        <is>
          <t>Der Zürcher Kantonsrat hat 2012 den Beitrag an die Verbilligung der Krankenkassenprämien gesenkt. Soll dieser Beitrag des Kantons wieder erhöht werden?</t>
        </is>
      </c>
      <c r="E11096" t="inlineStr">
        <is>
          <t>Standard-4</t>
        </is>
      </c>
      <c r="F11096" t="n">
        <v>6</v>
      </c>
      <c r="G11096" t="inlineStr">
        <is>
          <t>Gesundheit</t>
        </is>
      </c>
      <c r="H11096" t="inlineStr">
        <is>
          <t>Q08960</t>
        </is>
      </c>
      <c r="I11096" t="inlineStr">
        <is>
          <t>de</t>
        </is>
      </c>
      <c r="J11096" t="b">
        <v>1</v>
      </c>
      <c r="K11096" t="inlineStr">
        <is>
          <t>e5fc03b70967eebee6692a907c22db29</t>
        </is>
      </c>
      <c r="L11096" t="inlineStr">
        <is>
          <t>e5fc03b70967eebee6692a907c22db29</t>
        </is>
      </c>
      <c r="M11096" t="n">
        <v>1256</v>
      </c>
      <c r="N11096" t="n">
        <v>1256</v>
      </c>
    </row>
    <row r="11098">
      <c r="A11098" s="1">
        <f>== Cluster 1255 – 2 Fragen – alle Fragen identisch ===</f>
        <v/>
      </c>
      <c r="B11098" s="1" t="n"/>
      <c r="C11098" s="1" t="n"/>
      <c r="D11098" s="1" t="n"/>
      <c r="E11098" s="1" t="n"/>
      <c r="F11098" s="1" t="n"/>
      <c r="G11098" s="1" t="n"/>
      <c r="H11098" s="1" t="n"/>
      <c r="I11098" s="1" t="n"/>
      <c r="J11098" s="1" t="n"/>
      <c r="K11098" s="1" t="n"/>
      <c r="L11098" s="1" t="n"/>
      <c r="M11098" s="1" t="n"/>
      <c r="N11098" s="1" t="n"/>
    </row>
    <row r="11099">
      <c r="A11099" t="inlineStr">
        <is>
          <t>ID_Wahl</t>
        </is>
      </c>
      <c r="B11099" t="inlineStr">
        <is>
          <t>Datum</t>
        </is>
      </c>
      <c r="C11099" t="inlineStr">
        <is>
          <t>Frage_ID</t>
        </is>
      </c>
      <c r="D11099" t="inlineStr">
        <is>
          <t>Frage_Text</t>
        </is>
      </c>
      <c r="E11099" t="inlineStr">
        <is>
          <t>Frage_Typ</t>
        </is>
      </c>
      <c r="F11099" t="inlineStr">
        <is>
          <t>Bereich_ID</t>
        </is>
      </c>
      <c r="G11099" t="inlineStr">
        <is>
          <t>Bereich</t>
        </is>
      </c>
      <c r="H11099" t="inlineStr">
        <is>
          <t>ID_gesamt</t>
        </is>
      </c>
      <c r="I11099" t="inlineStr">
        <is>
          <t>Sprache</t>
        </is>
      </c>
      <c r="J11099" t="inlineStr">
        <is>
          <t>Duplikat</t>
        </is>
      </c>
      <c r="K11099" t="inlineStr">
        <is>
          <t>Frage_Hash</t>
        </is>
      </c>
      <c r="L11099" t="inlineStr">
        <is>
          <t>Duplikat_Gruppe</t>
        </is>
      </c>
      <c r="M11099" t="inlineStr">
        <is>
          <t>Cluster_Duplikate</t>
        </is>
      </c>
      <c r="N11099" t="inlineStr">
        <is>
          <t>Cluster_Final</t>
        </is>
      </c>
    </row>
    <row r="11100">
      <c r="A11100" t="n">
        <v>204</v>
      </c>
      <c r="B11100" t="n">
        <v>2019</v>
      </c>
      <c r="C11100" t="n">
        <v>3194</v>
      </c>
      <c r="D11100" t="inlineStr">
        <is>
          <t>Soll der Kanton Zürich Hausarztpraxen in Randregionen finanziell unterstützen (z.B. durch steuerliche Vorteile für Hausärzte, Anschubfinanzierungen für neue Arztpraxen)?</t>
        </is>
      </c>
      <c r="E11100" t="inlineStr">
        <is>
          <t>Standard-4</t>
        </is>
      </c>
      <c r="F11100" t="n">
        <v>6</v>
      </c>
      <c r="G11100" t="inlineStr">
        <is>
          <t>Gesundheit</t>
        </is>
      </c>
      <c r="H11100" t="inlineStr">
        <is>
          <t>Q05978</t>
        </is>
      </c>
      <c r="I11100" t="inlineStr">
        <is>
          <t>de</t>
        </is>
      </c>
      <c r="J11100" t="b">
        <v>1</v>
      </c>
      <c r="K11100" t="inlineStr">
        <is>
          <t>c05c556d75a74336ddf9d4b3f899ce40</t>
        </is>
      </c>
      <c r="L11100" t="inlineStr">
        <is>
          <t>c05c556d75a74336ddf9d4b3f899ce40</t>
        </is>
      </c>
      <c r="M11100" t="n">
        <v>1255</v>
      </c>
      <c r="N11100" t="n">
        <v>1255</v>
      </c>
    </row>
    <row r="11101">
      <c r="A11101" t="n">
        <v>204</v>
      </c>
      <c r="B11101" t="n">
        <v>2019</v>
      </c>
      <c r="C11101" t="n">
        <v>3194</v>
      </c>
      <c r="D11101" t="inlineStr">
        <is>
          <t>Soll der Kanton Zürich Hausarztpraxen in Randregionen finanziell unterstützen (z.B. durch steuerliche Vorteile für Hausärzte, Anschubfinanzierungen für neue Arztpraxen)?</t>
        </is>
      </c>
      <c r="E11101" t="inlineStr">
        <is>
          <t>Standard-4</t>
        </is>
      </c>
      <c r="F11101" t="n">
        <v>6</v>
      </c>
      <c r="G11101" t="inlineStr">
        <is>
          <t>Gesundheit</t>
        </is>
      </c>
      <c r="H11101" t="inlineStr">
        <is>
          <t>Q08959</t>
        </is>
      </c>
      <c r="I11101" t="inlineStr">
        <is>
          <t>de</t>
        </is>
      </c>
      <c r="J11101" t="b">
        <v>1</v>
      </c>
      <c r="K11101" t="inlineStr">
        <is>
          <t>c05c556d75a74336ddf9d4b3f899ce40</t>
        </is>
      </c>
      <c r="L11101" t="inlineStr">
        <is>
          <t>c05c556d75a74336ddf9d4b3f899ce40</t>
        </is>
      </c>
      <c r="M11101" t="n">
        <v>1255</v>
      </c>
      <c r="N11101" t="n">
        <v>1255</v>
      </c>
    </row>
    <row r="11103">
      <c r="A11103" s="1">
        <f>== Cluster 1254 – 2 Fragen – alle Fragen identisch ===</f>
        <v/>
      </c>
      <c r="B11103" s="1" t="n"/>
      <c r="C11103" s="1" t="n"/>
      <c r="D11103" s="1" t="n"/>
      <c r="E11103" s="1" t="n"/>
      <c r="F11103" s="1" t="n"/>
      <c r="G11103" s="1" t="n"/>
      <c r="H11103" s="1" t="n"/>
      <c r="I11103" s="1" t="n"/>
      <c r="J11103" s="1" t="n"/>
      <c r="K11103" s="1" t="n"/>
      <c r="L11103" s="1" t="n"/>
      <c r="M11103" s="1" t="n"/>
      <c r="N11103" s="1" t="n"/>
    </row>
    <row r="11104">
      <c r="A11104" t="inlineStr">
        <is>
          <t>ID_Wahl</t>
        </is>
      </c>
      <c r="B11104" t="inlineStr">
        <is>
          <t>Datum</t>
        </is>
      </c>
      <c r="C11104" t="inlineStr">
        <is>
          <t>Frage_ID</t>
        </is>
      </c>
      <c r="D11104" t="inlineStr">
        <is>
          <t>Frage_Text</t>
        </is>
      </c>
      <c r="E11104" t="inlineStr">
        <is>
          <t>Frage_Typ</t>
        </is>
      </c>
      <c r="F11104" t="inlineStr">
        <is>
          <t>Bereich_ID</t>
        </is>
      </c>
      <c r="G11104" t="inlineStr">
        <is>
          <t>Bereich</t>
        </is>
      </c>
      <c r="H11104" t="inlineStr">
        <is>
          <t>ID_gesamt</t>
        </is>
      </c>
      <c r="I11104" t="inlineStr">
        <is>
          <t>Sprache</t>
        </is>
      </c>
      <c r="J11104" t="inlineStr">
        <is>
          <t>Duplikat</t>
        </is>
      </c>
      <c r="K11104" t="inlineStr">
        <is>
          <t>Frage_Hash</t>
        </is>
      </c>
      <c r="L11104" t="inlineStr">
        <is>
          <t>Duplikat_Gruppe</t>
        </is>
      </c>
      <c r="M11104" t="inlineStr">
        <is>
          <t>Cluster_Duplikate</t>
        </is>
      </c>
      <c r="N11104" t="inlineStr">
        <is>
          <t>Cluster_Final</t>
        </is>
      </c>
    </row>
    <row r="11105">
      <c r="A11105" t="n">
        <v>204</v>
      </c>
      <c r="B11105" t="n">
        <v>2019</v>
      </c>
      <c r="C11105" t="n">
        <v>3195</v>
      </c>
      <c r="D11105" t="inlineStr">
        <is>
          <t>Soll der Kanton Zürich ambulante Pflegeangebote (wie z.B. Spitex) ausbauen?</t>
        </is>
      </c>
      <c r="E11105" t="inlineStr">
        <is>
          <t>Standard-4</t>
        </is>
      </c>
      <c r="F11105" t="n">
        <v>6</v>
      </c>
      <c r="G11105" t="inlineStr">
        <is>
          <t>Gesundheit</t>
        </is>
      </c>
      <c r="H11105" t="inlineStr">
        <is>
          <t>Q05977</t>
        </is>
      </c>
      <c r="I11105" t="inlineStr">
        <is>
          <t>de</t>
        </is>
      </c>
      <c r="J11105" t="b">
        <v>1</v>
      </c>
      <c r="K11105" t="inlineStr">
        <is>
          <t>53677f512ec4c30857bfa47d27d76777</t>
        </is>
      </c>
      <c r="L11105" t="inlineStr">
        <is>
          <t>53677f512ec4c30857bfa47d27d76777</t>
        </is>
      </c>
      <c r="M11105" t="n">
        <v>1254</v>
      </c>
      <c r="N11105" t="n">
        <v>1254</v>
      </c>
    </row>
    <row r="11106">
      <c r="A11106" t="n">
        <v>204</v>
      </c>
      <c r="B11106" t="n">
        <v>2019</v>
      </c>
      <c r="C11106" t="n">
        <v>3195</v>
      </c>
      <c r="D11106" t="inlineStr">
        <is>
          <t>Soll der Kanton Zürich ambulante Pflegeangebote (wie z.B. Spitex) ausbauen?</t>
        </is>
      </c>
      <c r="E11106" t="inlineStr">
        <is>
          <t>Standard-4</t>
        </is>
      </c>
      <c r="F11106" t="n">
        <v>6</v>
      </c>
      <c r="G11106" t="inlineStr">
        <is>
          <t>Gesundheit</t>
        </is>
      </c>
      <c r="H11106" t="inlineStr">
        <is>
          <t>Q08958</t>
        </is>
      </c>
      <c r="I11106" t="inlineStr">
        <is>
          <t>de</t>
        </is>
      </c>
      <c r="J11106" t="b">
        <v>1</v>
      </c>
      <c r="K11106" t="inlineStr">
        <is>
          <t>53677f512ec4c30857bfa47d27d76777</t>
        </is>
      </c>
      <c r="L11106" t="inlineStr">
        <is>
          <t>53677f512ec4c30857bfa47d27d76777</t>
        </is>
      </c>
      <c r="M11106" t="n">
        <v>1254</v>
      </c>
      <c r="N11106" t="n">
        <v>1254</v>
      </c>
    </row>
    <row r="11108">
      <c r="A11108" s="1">
        <f>== Cluster 1253 – 2 Fragen – alle Fragen identisch ===</f>
        <v/>
      </c>
      <c r="B11108" s="1" t="n"/>
      <c r="C11108" s="1" t="n"/>
      <c r="D11108" s="1" t="n"/>
      <c r="E11108" s="1" t="n"/>
      <c r="F11108" s="1" t="n"/>
      <c r="G11108" s="1" t="n"/>
      <c r="H11108" s="1" t="n"/>
      <c r="I11108" s="1" t="n"/>
      <c r="J11108" s="1" t="n"/>
      <c r="K11108" s="1" t="n"/>
      <c r="L11108" s="1" t="n"/>
      <c r="M11108" s="1" t="n"/>
      <c r="N11108" s="1" t="n"/>
    </row>
    <row r="11109">
      <c r="A11109" t="inlineStr">
        <is>
          <t>ID_Wahl</t>
        </is>
      </c>
      <c r="B11109" t="inlineStr">
        <is>
          <t>Datum</t>
        </is>
      </c>
      <c r="C11109" t="inlineStr">
        <is>
          <t>Frage_ID</t>
        </is>
      </c>
      <c r="D11109" t="inlineStr">
        <is>
          <t>Frage_Text</t>
        </is>
      </c>
      <c r="E11109" t="inlineStr">
        <is>
          <t>Frage_Typ</t>
        </is>
      </c>
      <c r="F11109" t="inlineStr">
        <is>
          <t>Bereich_ID</t>
        </is>
      </c>
      <c r="G11109" t="inlineStr">
        <is>
          <t>Bereich</t>
        </is>
      </c>
      <c r="H11109" t="inlineStr">
        <is>
          <t>ID_gesamt</t>
        </is>
      </c>
      <c r="I11109" t="inlineStr">
        <is>
          <t>Sprache</t>
        </is>
      </c>
      <c r="J11109" t="inlineStr">
        <is>
          <t>Duplikat</t>
        </is>
      </c>
      <c r="K11109" t="inlineStr">
        <is>
          <t>Frage_Hash</t>
        </is>
      </c>
      <c r="L11109" t="inlineStr">
        <is>
          <t>Duplikat_Gruppe</t>
        </is>
      </c>
      <c r="M11109" t="inlineStr">
        <is>
          <t>Cluster_Duplikate</t>
        </is>
      </c>
      <c r="N11109" t="inlineStr">
        <is>
          <t>Cluster_Final</t>
        </is>
      </c>
    </row>
    <row r="11110">
      <c r="A11110" t="n">
        <v>204</v>
      </c>
      <c r="B11110" t="n">
        <v>2019</v>
      </c>
      <c r="C11110" t="n">
        <v>3247</v>
      </c>
      <c r="D11110" t="inlineStr">
        <is>
          <t>Soll im Kanton Zürich das Haus- und Wohnungseigentum durch steuerliche Anreize gefördert werden?</t>
        </is>
      </c>
      <c r="E11110" t="inlineStr">
        <is>
          <t>Standard-4</t>
        </is>
      </c>
      <c r="F11110" t="n">
        <v>4</v>
      </c>
      <c r="G11110" t="inlineStr">
        <is>
          <t>Finanzen &amp; Steuern</t>
        </is>
      </c>
      <c r="H11110" t="inlineStr">
        <is>
          <t>Q05974</t>
        </is>
      </c>
      <c r="I11110" t="inlineStr">
        <is>
          <t>de</t>
        </is>
      </c>
      <c r="J11110" t="b">
        <v>1</v>
      </c>
      <c r="K11110" t="inlineStr">
        <is>
          <t>32dfbcb15d3ac87652b8f557c77145eb</t>
        </is>
      </c>
      <c r="L11110" t="inlineStr">
        <is>
          <t>32dfbcb15d3ac87652b8f557c77145eb</t>
        </is>
      </c>
      <c r="M11110" t="n">
        <v>1253</v>
      </c>
      <c r="N11110" t="n">
        <v>1253</v>
      </c>
    </row>
    <row r="11111">
      <c r="A11111" t="n">
        <v>204</v>
      </c>
      <c r="B11111" t="n">
        <v>2019</v>
      </c>
      <c r="C11111" t="n">
        <v>3247</v>
      </c>
      <c r="D11111" t="inlineStr">
        <is>
          <t>Soll im Kanton Zürich das Haus- und Wohnungseigentum durch steuerliche Anreize gefördert werden?</t>
        </is>
      </c>
      <c r="E11111" t="inlineStr">
        <is>
          <t>Standard-4</t>
        </is>
      </c>
      <c r="F11111" t="n">
        <v>4</v>
      </c>
      <c r="G11111" t="inlineStr">
        <is>
          <t>Finanzen &amp; Steuern</t>
        </is>
      </c>
      <c r="H11111" t="inlineStr">
        <is>
          <t>Q08955</t>
        </is>
      </c>
      <c r="I11111" t="inlineStr">
        <is>
          <t>de</t>
        </is>
      </c>
      <c r="J11111" t="b">
        <v>1</v>
      </c>
      <c r="K11111" t="inlineStr">
        <is>
          <t>32dfbcb15d3ac87652b8f557c77145eb</t>
        </is>
      </c>
      <c r="L11111" t="inlineStr">
        <is>
          <t>32dfbcb15d3ac87652b8f557c77145eb</t>
        </is>
      </c>
      <c r="M11111" t="n">
        <v>1253</v>
      </c>
      <c r="N11111" t="n">
        <v>1253</v>
      </c>
    </row>
    <row r="11113">
      <c r="A11113" s="1">
        <f>== Cluster 1252 – 2 Fragen – alle Fragen identisch ===</f>
        <v/>
      </c>
      <c r="B11113" s="1" t="n"/>
      <c r="C11113" s="1" t="n"/>
      <c r="D11113" s="1" t="n"/>
      <c r="E11113" s="1" t="n"/>
      <c r="F11113" s="1" t="n"/>
      <c r="G11113" s="1" t="n"/>
      <c r="H11113" s="1" t="n"/>
      <c r="I11113" s="1" t="n"/>
      <c r="J11113" s="1" t="n"/>
      <c r="K11113" s="1" t="n"/>
      <c r="L11113" s="1" t="n"/>
      <c r="M11113" s="1" t="n"/>
      <c r="N11113" s="1" t="n"/>
    </row>
    <row r="11114">
      <c r="A11114" t="inlineStr">
        <is>
          <t>ID_Wahl</t>
        </is>
      </c>
      <c r="B11114" t="inlineStr">
        <is>
          <t>Datum</t>
        </is>
      </c>
      <c r="C11114" t="inlineStr">
        <is>
          <t>Frage_ID</t>
        </is>
      </c>
      <c r="D11114" t="inlineStr">
        <is>
          <t>Frage_Text</t>
        </is>
      </c>
      <c r="E11114" t="inlineStr">
        <is>
          <t>Frage_Typ</t>
        </is>
      </c>
      <c r="F11114" t="inlineStr">
        <is>
          <t>Bereich_ID</t>
        </is>
      </c>
      <c r="G11114" t="inlineStr">
        <is>
          <t>Bereich</t>
        </is>
      </c>
      <c r="H11114" t="inlineStr">
        <is>
          <t>ID_gesamt</t>
        </is>
      </c>
      <c r="I11114" t="inlineStr">
        <is>
          <t>Sprache</t>
        </is>
      </c>
      <c r="J11114" t="inlineStr">
        <is>
          <t>Duplikat</t>
        </is>
      </c>
      <c r="K11114" t="inlineStr">
        <is>
          <t>Frage_Hash</t>
        </is>
      </c>
      <c r="L11114" t="inlineStr">
        <is>
          <t>Duplikat_Gruppe</t>
        </is>
      </c>
      <c r="M11114" t="inlineStr">
        <is>
          <t>Cluster_Duplikate</t>
        </is>
      </c>
      <c r="N11114" t="inlineStr">
        <is>
          <t>Cluster_Final</t>
        </is>
      </c>
    </row>
    <row r="11115">
      <c r="A11115" t="n">
        <v>204</v>
      </c>
      <c r="B11115" t="n">
        <v>2019</v>
      </c>
      <c r="C11115" t="n">
        <v>3244</v>
      </c>
      <c r="D11115" t="inlineStr">
        <is>
          <t>Sollten Personen mit hohem Einkommen und Vermögen im Kanton Zürich gegenüber heute mehr Steuern bezahlen (Erhöhung der Steuerprogression)?</t>
        </is>
      </c>
      <c r="E11115" t="inlineStr">
        <is>
          <t>Standard-4</t>
        </is>
      </c>
      <c r="F11115" t="n">
        <v>4</v>
      </c>
      <c r="G11115" t="inlineStr">
        <is>
          <t>Finanzen &amp; Steuern</t>
        </is>
      </c>
      <c r="H11115" t="inlineStr">
        <is>
          <t>Q05973</t>
        </is>
      </c>
      <c r="I11115" t="inlineStr">
        <is>
          <t>de</t>
        </is>
      </c>
      <c r="J11115" t="b">
        <v>1</v>
      </c>
      <c r="K11115" t="inlineStr">
        <is>
          <t>d4c05633612df0ec6079c1ccfb5aec71</t>
        </is>
      </c>
      <c r="L11115" t="inlineStr">
        <is>
          <t>d4c05633612df0ec6079c1ccfb5aec71</t>
        </is>
      </c>
      <c r="M11115" t="n">
        <v>1252</v>
      </c>
      <c r="N11115" t="n">
        <v>1252</v>
      </c>
    </row>
    <row r="11116">
      <c r="A11116" t="n">
        <v>204</v>
      </c>
      <c r="B11116" t="n">
        <v>2019</v>
      </c>
      <c r="C11116" t="n">
        <v>3244</v>
      </c>
      <c r="D11116" t="inlineStr">
        <is>
          <t>Sollten Personen mit hohem Einkommen und Vermögen im Kanton Zürich gegenüber heute mehr Steuern bezahlen (Erhöhung der Steuerprogression)?</t>
        </is>
      </c>
      <c r="E11116" t="inlineStr">
        <is>
          <t>Standard-4</t>
        </is>
      </c>
      <c r="F11116" t="n">
        <v>4</v>
      </c>
      <c r="G11116" t="inlineStr">
        <is>
          <t>Finanzen &amp; Steuern</t>
        </is>
      </c>
      <c r="H11116" t="inlineStr">
        <is>
          <t>Q08954</t>
        </is>
      </c>
      <c r="I11116" t="inlineStr">
        <is>
          <t>de</t>
        </is>
      </c>
      <c r="J11116" t="b">
        <v>1</v>
      </c>
      <c r="K11116" t="inlineStr">
        <is>
          <t>d4c05633612df0ec6079c1ccfb5aec71</t>
        </is>
      </c>
      <c r="L11116" t="inlineStr">
        <is>
          <t>d4c05633612df0ec6079c1ccfb5aec71</t>
        </is>
      </c>
      <c r="M11116" t="n">
        <v>1252</v>
      </c>
      <c r="N11116" t="n">
        <v>1252</v>
      </c>
    </row>
    <row r="11118">
      <c r="A11118" s="1">
        <f>== Cluster 1251 – 2 Fragen – alle Fragen identisch ===</f>
        <v/>
      </c>
      <c r="B11118" s="1" t="n"/>
      <c r="C11118" s="1" t="n"/>
      <c r="D11118" s="1" t="n"/>
      <c r="E11118" s="1" t="n"/>
      <c r="F11118" s="1" t="n"/>
      <c r="G11118" s="1" t="n"/>
      <c r="H11118" s="1" t="n"/>
      <c r="I11118" s="1" t="n"/>
      <c r="J11118" s="1" t="n"/>
      <c r="K11118" s="1" t="n"/>
      <c r="L11118" s="1" t="n"/>
      <c r="M11118" s="1" t="n"/>
      <c r="N11118" s="1" t="n"/>
    </row>
    <row r="11119">
      <c r="A11119" t="inlineStr">
        <is>
          <t>ID_Wahl</t>
        </is>
      </c>
      <c r="B11119" t="inlineStr">
        <is>
          <t>Datum</t>
        </is>
      </c>
      <c r="C11119" t="inlineStr">
        <is>
          <t>Frage_ID</t>
        </is>
      </c>
      <c r="D11119" t="inlineStr">
        <is>
          <t>Frage_Text</t>
        </is>
      </c>
      <c r="E11119" t="inlineStr">
        <is>
          <t>Frage_Typ</t>
        </is>
      </c>
      <c r="F11119" t="inlineStr">
        <is>
          <t>Bereich_ID</t>
        </is>
      </c>
      <c r="G11119" t="inlineStr">
        <is>
          <t>Bereich</t>
        </is>
      </c>
      <c r="H11119" t="inlineStr">
        <is>
          <t>ID_gesamt</t>
        </is>
      </c>
      <c r="I11119" t="inlineStr">
        <is>
          <t>Sprache</t>
        </is>
      </c>
      <c r="J11119" t="inlineStr">
        <is>
          <t>Duplikat</t>
        </is>
      </c>
      <c r="K11119" t="inlineStr">
        <is>
          <t>Frage_Hash</t>
        </is>
      </c>
      <c r="L11119" t="inlineStr">
        <is>
          <t>Duplikat_Gruppe</t>
        </is>
      </c>
      <c r="M11119" t="inlineStr">
        <is>
          <t>Cluster_Duplikate</t>
        </is>
      </c>
      <c r="N11119" t="inlineStr">
        <is>
          <t>Cluster_Final</t>
        </is>
      </c>
    </row>
    <row r="11120">
      <c r="A11120" t="n">
        <v>204</v>
      </c>
      <c r="B11120" t="n">
        <v>2019</v>
      </c>
      <c r="C11120" t="n">
        <v>3246</v>
      </c>
      <c r="D11120" t="inlineStr">
        <is>
          <t>Hat für Sie eine Senkung der Kantonssteuer in den nächsten vier Jahren Priorität?</t>
        </is>
      </c>
      <c r="E11120" t="inlineStr">
        <is>
          <t>Standard-4</t>
        </is>
      </c>
      <c r="F11120" t="n">
        <v>4</v>
      </c>
      <c r="G11120" t="inlineStr">
        <is>
          <t>Finanzen &amp; Steuern</t>
        </is>
      </c>
      <c r="H11120" t="inlineStr">
        <is>
          <t>Q05972</t>
        </is>
      </c>
      <c r="I11120" t="inlineStr">
        <is>
          <t>de</t>
        </is>
      </c>
      <c r="J11120" t="b">
        <v>1</v>
      </c>
      <c r="K11120" t="inlineStr">
        <is>
          <t>0cd371da143d06e50979feee6ea7bc70</t>
        </is>
      </c>
      <c r="L11120" t="inlineStr">
        <is>
          <t>0cd371da143d06e50979feee6ea7bc70</t>
        </is>
      </c>
      <c r="M11120" t="n">
        <v>1251</v>
      </c>
      <c r="N11120" t="n">
        <v>1251</v>
      </c>
    </row>
    <row r="11121">
      <c r="A11121" t="n">
        <v>204</v>
      </c>
      <c r="B11121" t="n">
        <v>2019</v>
      </c>
      <c r="C11121" t="n">
        <v>3246</v>
      </c>
      <c r="D11121" t="inlineStr">
        <is>
          <t>Hat für Sie eine Senkung der Kantonssteuer in den nächsten vier Jahren Priorität?</t>
        </is>
      </c>
      <c r="E11121" t="inlineStr">
        <is>
          <t>Standard-4</t>
        </is>
      </c>
      <c r="F11121" t="n">
        <v>4</v>
      </c>
      <c r="G11121" t="inlineStr">
        <is>
          <t>Finanzen &amp; Steuern</t>
        </is>
      </c>
      <c r="H11121" t="inlineStr">
        <is>
          <t>Q08953</t>
        </is>
      </c>
      <c r="I11121" t="inlineStr">
        <is>
          <t>de</t>
        </is>
      </c>
      <c r="J11121" t="b">
        <v>1</v>
      </c>
      <c r="K11121" t="inlineStr">
        <is>
          <t>0cd371da143d06e50979feee6ea7bc70</t>
        </is>
      </c>
      <c r="L11121" t="inlineStr">
        <is>
          <t>0cd371da143d06e50979feee6ea7bc70</t>
        </is>
      </c>
      <c r="M11121" t="n">
        <v>1251</v>
      </c>
      <c r="N11121" t="n">
        <v>1251</v>
      </c>
    </row>
    <row r="11123">
      <c r="A11123" s="1">
        <f>== Cluster 1250 – 2 Fragen – alle Fragen identisch ===</f>
        <v/>
      </c>
      <c r="B11123" s="1" t="n"/>
      <c r="C11123" s="1" t="n"/>
      <c r="D11123" s="1" t="n"/>
      <c r="E11123" s="1" t="n"/>
      <c r="F11123" s="1" t="n"/>
      <c r="G11123" s="1" t="n"/>
      <c r="H11123" s="1" t="n"/>
      <c r="I11123" s="1" t="n"/>
      <c r="J11123" s="1" t="n"/>
      <c r="K11123" s="1" t="n"/>
      <c r="L11123" s="1" t="n"/>
      <c r="M11123" s="1" t="n"/>
      <c r="N11123" s="1" t="n"/>
    </row>
    <row r="11124">
      <c r="A11124" t="inlineStr">
        <is>
          <t>ID_Wahl</t>
        </is>
      </c>
      <c r="B11124" t="inlineStr">
        <is>
          <t>Datum</t>
        </is>
      </c>
      <c r="C11124" t="inlineStr">
        <is>
          <t>Frage_ID</t>
        </is>
      </c>
      <c r="D11124" t="inlineStr">
        <is>
          <t>Frage_Text</t>
        </is>
      </c>
      <c r="E11124" t="inlineStr">
        <is>
          <t>Frage_Typ</t>
        </is>
      </c>
      <c r="F11124" t="inlineStr">
        <is>
          <t>Bereich_ID</t>
        </is>
      </c>
      <c r="G11124" t="inlineStr">
        <is>
          <t>Bereich</t>
        </is>
      </c>
      <c r="H11124" t="inlineStr">
        <is>
          <t>ID_gesamt</t>
        </is>
      </c>
      <c r="I11124" t="inlineStr">
        <is>
          <t>Sprache</t>
        </is>
      </c>
      <c r="J11124" t="inlineStr">
        <is>
          <t>Duplikat</t>
        </is>
      </c>
      <c r="K11124" t="inlineStr">
        <is>
          <t>Frage_Hash</t>
        </is>
      </c>
      <c r="L11124" t="inlineStr">
        <is>
          <t>Duplikat_Gruppe</t>
        </is>
      </c>
      <c r="M11124" t="inlineStr">
        <is>
          <t>Cluster_Duplikate</t>
        </is>
      </c>
      <c r="N11124" t="inlineStr">
        <is>
          <t>Cluster_Final</t>
        </is>
      </c>
    </row>
    <row r="11125">
      <c r="A11125" t="n">
        <v>204</v>
      </c>
      <c r="B11125" t="n">
        <v>2019</v>
      </c>
      <c r="C11125" t="n">
        <v>3248</v>
      </c>
      <c r="D11125" t="inlineStr">
        <is>
          <t>Soll der Kanton Zürich den Gewinnsteuersatz von Unternehmen von 8% auf 6% reduzieren (Umsetzung Steuervorlage 17)?</t>
        </is>
      </c>
      <c r="E11125" t="inlineStr">
        <is>
          <t>Standard-4</t>
        </is>
      </c>
      <c r="F11125" t="n">
        <v>4</v>
      </c>
      <c r="G11125" t="inlineStr">
        <is>
          <t>Finanzen &amp; Steuern</t>
        </is>
      </c>
      <c r="H11125" t="inlineStr">
        <is>
          <t>Q05971</t>
        </is>
      </c>
      <c r="I11125" t="inlineStr">
        <is>
          <t>de</t>
        </is>
      </c>
      <c r="J11125" t="b">
        <v>1</v>
      </c>
      <c r="K11125" t="inlineStr">
        <is>
          <t>2530a8f6ea911c20961a82ac7b6a6b79</t>
        </is>
      </c>
      <c r="L11125" t="inlineStr">
        <is>
          <t>2530a8f6ea911c20961a82ac7b6a6b79</t>
        </is>
      </c>
      <c r="M11125" t="n">
        <v>1250</v>
      </c>
      <c r="N11125" t="n">
        <v>1250</v>
      </c>
    </row>
    <row r="11126">
      <c r="A11126" t="n">
        <v>204</v>
      </c>
      <c r="B11126" t="n">
        <v>2019</v>
      </c>
      <c r="C11126" t="n">
        <v>3248</v>
      </c>
      <c r="D11126" t="inlineStr">
        <is>
          <t>Soll der Kanton Zürich den Gewinnsteuersatz von Unternehmen von 8% auf 6% reduzieren (Umsetzung Steuervorlage 17)?</t>
        </is>
      </c>
      <c r="E11126" t="inlineStr">
        <is>
          <t>Standard-4</t>
        </is>
      </c>
      <c r="F11126" t="n">
        <v>4</v>
      </c>
      <c r="G11126" t="inlineStr">
        <is>
          <t>Finanzen &amp; Steuern</t>
        </is>
      </c>
      <c r="H11126" t="inlineStr">
        <is>
          <t>Q08952</t>
        </is>
      </c>
      <c r="I11126" t="inlineStr">
        <is>
          <t>de</t>
        </is>
      </c>
      <c r="J11126" t="b">
        <v>1</v>
      </c>
      <c r="K11126" t="inlineStr">
        <is>
          <t>2530a8f6ea911c20961a82ac7b6a6b79</t>
        </is>
      </c>
      <c r="L11126" t="inlineStr">
        <is>
          <t>2530a8f6ea911c20961a82ac7b6a6b79</t>
        </is>
      </c>
      <c r="M11126" t="n">
        <v>1250</v>
      </c>
      <c r="N11126" t="n">
        <v>1250</v>
      </c>
    </row>
    <row r="11128">
      <c r="A11128" s="1">
        <f>== Cluster 1249 – 2 Fragen – alle Fragen identisch ===</f>
        <v/>
      </c>
      <c r="B11128" s="1" t="n"/>
      <c r="C11128" s="1" t="n"/>
      <c r="D11128" s="1" t="n"/>
      <c r="E11128" s="1" t="n"/>
      <c r="F11128" s="1" t="n"/>
      <c r="G11128" s="1" t="n"/>
      <c r="H11128" s="1" t="n"/>
      <c r="I11128" s="1" t="n"/>
      <c r="J11128" s="1" t="n"/>
      <c r="K11128" s="1" t="n"/>
      <c r="L11128" s="1" t="n"/>
      <c r="M11128" s="1" t="n"/>
      <c r="N11128" s="1" t="n"/>
    </row>
    <row r="11129">
      <c r="A11129" t="inlineStr">
        <is>
          <t>ID_Wahl</t>
        </is>
      </c>
      <c r="B11129" t="inlineStr">
        <is>
          <t>Datum</t>
        </is>
      </c>
      <c r="C11129" t="inlineStr">
        <is>
          <t>Frage_ID</t>
        </is>
      </c>
      <c r="D11129" t="inlineStr">
        <is>
          <t>Frage_Text</t>
        </is>
      </c>
      <c r="E11129" t="inlineStr">
        <is>
          <t>Frage_Typ</t>
        </is>
      </c>
      <c r="F11129" t="inlineStr">
        <is>
          <t>Bereich_ID</t>
        </is>
      </c>
      <c r="G11129" t="inlineStr">
        <is>
          <t>Bereich</t>
        </is>
      </c>
      <c r="H11129" t="inlineStr">
        <is>
          <t>ID_gesamt</t>
        </is>
      </c>
      <c r="I11129" t="inlineStr">
        <is>
          <t>Sprache</t>
        </is>
      </c>
      <c r="J11129" t="inlineStr">
        <is>
          <t>Duplikat</t>
        </is>
      </c>
      <c r="K11129" t="inlineStr">
        <is>
          <t>Frage_Hash</t>
        </is>
      </c>
      <c r="L11129" t="inlineStr">
        <is>
          <t>Duplikat_Gruppe</t>
        </is>
      </c>
      <c r="M11129" t="inlineStr">
        <is>
          <t>Cluster_Duplikate</t>
        </is>
      </c>
      <c r="N11129" t="inlineStr">
        <is>
          <t>Cluster_Final</t>
        </is>
      </c>
    </row>
    <row r="11130">
      <c r="A11130" t="n">
        <v>204</v>
      </c>
      <c r="B11130" t="n">
        <v>2019</v>
      </c>
      <c r="C11130" t="n">
        <v>3231</v>
      </c>
      <c r="D11130" t="inlineStr">
        <is>
          <t>Soll der Kanton Zürich angesichts von Digitalisierung und Automatisierung mehr Mittel für Umschulungsmassnahmen zur Verfügung stellen?</t>
        </is>
      </c>
      <c r="E11130" t="inlineStr">
        <is>
          <t>Standard-4</t>
        </is>
      </c>
      <c r="F11130" t="n">
        <v>3</v>
      </c>
      <c r="G11130" t="inlineStr">
        <is>
          <t>Digitalisierung</t>
        </is>
      </c>
      <c r="H11130" t="inlineStr">
        <is>
          <t>Q05970</t>
        </is>
      </c>
      <c r="I11130" t="inlineStr">
        <is>
          <t>de</t>
        </is>
      </c>
      <c r="J11130" t="b">
        <v>1</v>
      </c>
      <c r="K11130" t="inlineStr">
        <is>
          <t>bd8ca4d36be8bdd3d32f336a35720145</t>
        </is>
      </c>
      <c r="L11130" t="inlineStr">
        <is>
          <t>bd8ca4d36be8bdd3d32f336a35720145</t>
        </is>
      </c>
      <c r="M11130" t="n">
        <v>1249</v>
      </c>
      <c r="N11130" t="n">
        <v>1249</v>
      </c>
    </row>
    <row r="11131">
      <c r="A11131" t="n">
        <v>204</v>
      </c>
      <c r="B11131" t="n">
        <v>2019</v>
      </c>
      <c r="C11131" t="n">
        <v>3231</v>
      </c>
      <c r="D11131" t="inlineStr">
        <is>
          <t>Soll der Kanton Zürich angesichts von Digitalisierung und Automatisierung mehr Mittel für Umschulungsmassnahmen zur Verfügung stellen?</t>
        </is>
      </c>
      <c r="E11131" t="inlineStr">
        <is>
          <t>Standard-4</t>
        </is>
      </c>
      <c r="F11131" t="n">
        <v>3</v>
      </c>
      <c r="G11131" t="inlineStr">
        <is>
          <t>Digitalisierung</t>
        </is>
      </c>
      <c r="H11131" t="inlineStr">
        <is>
          <t>Q08951</t>
        </is>
      </c>
      <c r="I11131" t="inlineStr">
        <is>
          <t>de</t>
        </is>
      </c>
      <c r="J11131" t="b">
        <v>1</v>
      </c>
      <c r="K11131" t="inlineStr">
        <is>
          <t>bd8ca4d36be8bdd3d32f336a35720145</t>
        </is>
      </c>
      <c r="L11131" t="inlineStr">
        <is>
          <t>bd8ca4d36be8bdd3d32f336a35720145</t>
        </is>
      </c>
      <c r="M11131" t="n">
        <v>1249</v>
      </c>
      <c r="N11131" t="n">
        <v>1249</v>
      </c>
    </row>
    <row r="11133">
      <c r="A11133" s="1">
        <f>== Cluster 1248 – 2 Fragen – alle Fragen identisch ===</f>
        <v/>
      </c>
      <c r="B11133" s="1" t="n"/>
      <c r="C11133" s="1" t="n"/>
      <c r="D11133" s="1" t="n"/>
      <c r="E11133" s="1" t="n"/>
      <c r="F11133" s="1" t="n"/>
      <c r="G11133" s="1" t="n"/>
      <c r="H11133" s="1" t="n"/>
      <c r="I11133" s="1" t="n"/>
      <c r="J11133" s="1" t="n"/>
      <c r="K11133" s="1" t="n"/>
      <c r="L11133" s="1" t="n"/>
      <c r="M11133" s="1" t="n"/>
      <c r="N11133" s="1" t="n"/>
    </row>
    <row r="11134">
      <c r="A11134" t="inlineStr">
        <is>
          <t>ID_Wahl</t>
        </is>
      </c>
      <c r="B11134" t="inlineStr">
        <is>
          <t>Datum</t>
        </is>
      </c>
      <c r="C11134" t="inlineStr">
        <is>
          <t>Frage_ID</t>
        </is>
      </c>
      <c r="D11134" t="inlineStr">
        <is>
          <t>Frage_Text</t>
        </is>
      </c>
      <c r="E11134" t="inlineStr">
        <is>
          <t>Frage_Typ</t>
        </is>
      </c>
      <c r="F11134" t="inlineStr">
        <is>
          <t>Bereich_ID</t>
        </is>
      </c>
      <c r="G11134" t="inlineStr">
        <is>
          <t>Bereich</t>
        </is>
      </c>
      <c r="H11134" t="inlineStr">
        <is>
          <t>ID_gesamt</t>
        </is>
      </c>
      <c r="I11134" t="inlineStr">
        <is>
          <t>Sprache</t>
        </is>
      </c>
      <c r="J11134" t="inlineStr">
        <is>
          <t>Duplikat</t>
        </is>
      </c>
      <c r="K11134" t="inlineStr">
        <is>
          <t>Frage_Hash</t>
        </is>
      </c>
      <c r="L11134" t="inlineStr">
        <is>
          <t>Duplikat_Gruppe</t>
        </is>
      </c>
      <c r="M11134" t="inlineStr">
        <is>
          <t>Cluster_Duplikate</t>
        </is>
      </c>
      <c r="N11134" t="inlineStr">
        <is>
          <t>Cluster_Final</t>
        </is>
      </c>
    </row>
    <row r="11135">
      <c r="A11135" t="n">
        <v>204</v>
      </c>
      <c r="B11135" t="n">
        <v>2019</v>
      </c>
      <c r="C11135" t="n">
        <v>3214</v>
      </c>
      <c r="D11135" t="inlineStr">
        <is>
          <t>Soll der Kanton Zürich die elektronische Stimmabgabe bei Wahlen und Abstimmungen (E-Voting) einführen?</t>
        </is>
      </c>
      <c r="E11135" t="inlineStr">
        <is>
          <t>Standard-4</t>
        </is>
      </c>
      <c r="F11135" t="n">
        <v>3</v>
      </c>
      <c r="G11135" t="inlineStr">
        <is>
          <t>Digitalisierung</t>
        </is>
      </c>
      <c r="H11135" t="inlineStr">
        <is>
          <t>Q05968</t>
        </is>
      </c>
      <c r="I11135" t="inlineStr">
        <is>
          <t>de</t>
        </is>
      </c>
      <c r="J11135" t="b">
        <v>1</v>
      </c>
      <c r="K11135" t="inlineStr">
        <is>
          <t>7de437ed2f82c2cc180435cff42a9d29</t>
        </is>
      </c>
      <c r="L11135" t="inlineStr">
        <is>
          <t>7de437ed2f82c2cc180435cff42a9d29</t>
        </is>
      </c>
      <c r="M11135" t="n">
        <v>1248</v>
      </c>
      <c r="N11135" t="n">
        <v>1248</v>
      </c>
    </row>
    <row r="11136">
      <c r="A11136" t="n">
        <v>204</v>
      </c>
      <c r="B11136" t="n">
        <v>2019</v>
      </c>
      <c r="C11136" t="n">
        <v>3214</v>
      </c>
      <c r="D11136" t="inlineStr">
        <is>
          <t>Soll der Kanton Zürich die elektronische Stimmabgabe bei Wahlen und Abstimmungen (E-Voting) einführen?</t>
        </is>
      </c>
      <c r="E11136" t="inlineStr">
        <is>
          <t>Standard-4</t>
        </is>
      </c>
      <c r="F11136" t="n">
        <v>3</v>
      </c>
      <c r="G11136" t="inlineStr">
        <is>
          <t>Digitalisierung</t>
        </is>
      </c>
      <c r="H11136" t="inlineStr">
        <is>
          <t>Q08949</t>
        </is>
      </c>
      <c r="I11136" t="inlineStr">
        <is>
          <t>de</t>
        </is>
      </c>
      <c r="J11136" t="b">
        <v>1</v>
      </c>
      <c r="K11136" t="inlineStr">
        <is>
          <t>7de437ed2f82c2cc180435cff42a9d29</t>
        </is>
      </c>
      <c r="L11136" t="inlineStr">
        <is>
          <t>7de437ed2f82c2cc180435cff42a9d29</t>
        </is>
      </c>
      <c r="M11136" t="n">
        <v>1248</v>
      </c>
      <c r="N11136" t="n">
        <v>1248</v>
      </c>
    </row>
    <row r="11138">
      <c r="A11138" s="1">
        <f>== Cluster 1247 – 2 Fragen – alle Fragen identisch ===</f>
        <v/>
      </c>
      <c r="B11138" s="1" t="n"/>
      <c r="C11138" s="1" t="n"/>
      <c r="D11138" s="1" t="n"/>
      <c r="E11138" s="1" t="n"/>
      <c r="F11138" s="1" t="n"/>
      <c r="G11138" s="1" t="n"/>
      <c r="H11138" s="1" t="n"/>
      <c r="I11138" s="1" t="n"/>
      <c r="J11138" s="1" t="n"/>
      <c r="K11138" s="1" t="n"/>
      <c r="L11138" s="1" t="n"/>
      <c r="M11138" s="1" t="n"/>
      <c r="N11138" s="1" t="n"/>
    </row>
    <row r="11139">
      <c r="A11139" t="inlineStr">
        <is>
          <t>ID_Wahl</t>
        </is>
      </c>
      <c r="B11139" t="inlineStr">
        <is>
          <t>Datum</t>
        </is>
      </c>
      <c r="C11139" t="inlineStr">
        <is>
          <t>Frage_ID</t>
        </is>
      </c>
      <c r="D11139" t="inlineStr">
        <is>
          <t>Frage_Text</t>
        </is>
      </c>
      <c r="E11139" t="inlineStr">
        <is>
          <t>Frage_Typ</t>
        </is>
      </c>
      <c r="F11139" t="inlineStr">
        <is>
          <t>Bereich_ID</t>
        </is>
      </c>
      <c r="G11139" t="inlineStr">
        <is>
          <t>Bereich</t>
        </is>
      </c>
      <c r="H11139" t="inlineStr">
        <is>
          <t>ID_gesamt</t>
        </is>
      </c>
      <c r="I11139" t="inlineStr">
        <is>
          <t>Sprache</t>
        </is>
      </c>
      <c r="J11139" t="inlineStr">
        <is>
          <t>Duplikat</t>
        </is>
      </c>
      <c r="K11139" t="inlineStr">
        <is>
          <t>Frage_Hash</t>
        </is>
      </c>
      <c r="L11139" t="inlineStr">
        <is>
          <t>Duplikat_Gruppe</t>
        </is>
      </c>
      <c r="M11139" t="inlineStr">
        <is>
          <t>Cluster_Duplikate</t>
        </is>
      </c>
      <c r="N11139" t="inlineStr">
        <is>
          <t>Cluster_Final</t>
        </is>
      </c>
    </row>
    <row r="11140">
      <c r="A11140" t="n">
        <v>204</v>
      </c>
      <c r="B11140" t="n">
        <v>2019</v>
      </c>
      <c r="C11140" t="n">
        <v>3205</v>
      </c>
      <c r="D11140" t="inlineStr">
        <is>
          <t>Soll der Kanton Zürich Angebote der Frühförderung für Kinder (insbesondere Sprachförderung) ausbauen?</t>
        </is>
      </c>
      <c r="E11140" t="inlineStr">
        <is>
          <t>Standard-4</t>
        </is>
      </c>
      <c r="F11140" t="n">
        <v>2</v>
      </c>
      <c r="G11140" t="inlineStr">
        <is>
          <t>Bildung</t>
        </is>
      </c>
      <c r="H11140" t="inlineStr">
        <is>
          <t>Q05965</t>
        </is>
      </c>
      <c r="I11140" t="inlineStr">
        <is>
          <t>de</t>
        </is>
      </c>
      <c r="J11140" t="b">
        <v>1</v>
      </c>
      <c r="K11140" t="inlineStr">
        <is>
          <t>45939e9c5d966b9cbea3d569afc7e6d1</t>
        </is>
      </c>
      <c r="L11140" t="inlineStr">
        <is>
          <t>45939e9c5d966b9cbea3d569afc7e6d1</t>
        </is>
      </c>
      <c r="M11140" t="n">
        <v>1247</v>
      </c>
      <c r="N11140" t="n">
        <v>1247</v>
      </c>
    </row>
    <row r="11141">
      <c r="A11141" t="n">
        <v>204</v>
      </c>
      <c r="B11141" t="n">
        <v>2019</v>
      </c>
      <c r="C11141" t="n">
        <v>3205</v>
      </c>
      <c r="D11141" t="inlineStr">
        <is>
          <t>Soll der Kanton Zürich Angebote der Frühförderung für Kinder (insbesondere Sprachförderung) ausbauen?</t>
        </is>
      </c>
      <c r="E11141" t="inlineStr">
        <is>
          <t>Standard-4</t>
        </is>
      </c>
      <c r="F11141" t="n">
        <v>2</v>
      </c>
      <c r="G11141" t="inlineStr">
        <is>
          <t>Bildung</t>
        </is>
      </c>
      <c r="H11141" t="inlineStr">
        <is>
          <t>Q08946</t>
        </is>
      </c>
      <c r="I11141" t="inlineStr">
        <is>
          <t>de</t>
        </is>
      </c>
      <c r="J11141" t="b">
        <v>1</v>
      </c>
      <c r="K11141" t="inlineStr">
        <is>
          <t>45939e9c5d966b9cbea3d569afc7e6d1</t>
        </is>
      </c>
      <c r="L11141" t="inlineStr">
        <is>
          <t>45939e9c5d966b9cbea3d569afc7e6d1</t>
        </is>
      </c>
      <c r="M11141" t="n">
        <v>1247</v>
      </c>
      <c r="N11141" t="n">
        <v>1247</v>
      </c>
    </row>
    <row r="11143">
      <c r="A11143" s="1">
        <f>== Cluster 1246 – 2 Fragen – alle Fragen identisch ===</f>
        <v/>
      </c>
      <c r="B11143" s="1" t="n"/>
      <c r="C11143" s="1" t="n"/>
      <c r="D11143" s="1" t="n"/>
      <c r="E11143" s="1" t="n"/>
      <c r="F11143" s="1" t="n"/>
      <c r="G11143" s="1" t="n"/>
      <c r="H11143" s="1" t="n"/>
      <c r="I11143" s="1" t="n"/>
      <c r="J11143" s="1" t="n"/>
      <c r="K11143" s="1" t="n"/>
      <c r="L11143" s="1" t="n"/>
      <c r="M11143" s="1" t="n"/>
      <c r="N11143" s="1" t="n"/>
    </row>
    <row r="11144">
      <c r="A11144" t="inlineStr">
        <is>
          <t>ID_Wahl</t>
        </is>
      </c>
      <c r="B11144" t="inlineStr">
        <is>
          <t>Datum</t>
        </is>
      </c>
      <c r="C11144" t="inlineStr">
        <is>
          <t>Frage_ID</t>
        </is>
      </c>
      <c r="D11144" t="inlineStr">
        <is>
          <t>Frage_Text</t>
        </is>
      </c>
      <c r="E11144" t="inlineStr">
        <is>
          <t>Frage_Typ</t>
        </is>
      </c>
      <c r="F11144" t="inlineStr">
        <is>
          <t>Bereich_ID</t>
        </is>
      </c>
      <c r="G11144" t="inlineStr">
        <is>
          <t>Bereich</t>
        </is>
      </c>
      <c r="H11144" t="inlineStr">
        <is>
          <t>ID_gesamt</t>
        </is>
      </c>
      <c r="I11144" t="inlineStr">
        <is>
          <t>Sprache</t>
        </is>
      </c>
      <c r="J11144" t="inlineStr">
        <is>
          <t>Duplikat</t>
        </is>
      </c>
      <c r="K11144" t="inlineStr">
        <is>
          <t>Frage_Hash</t>
        </is>
      </c>
      <c r="L11144" t="inlineStr">
        <is>
          <t>Duplikat_Gruppe</t>
        </is>
      </c>
      <c r="M11144" t="inlineStr">
        <is>
          <t>Cluster_Duplikate</t>
        </is>
      </c>
      <c r="N11144" t="inlineStr">
        <is>
          <t>Cluster_Final</t>
        </is>
      </c>
    </row>
    <row r="11145">
      <c r="A11145" t="n">
        <v>204</v>
      </c>
      <c r="B11145" t="n">
        <v>2019</v>
      </c>
      <c r="C11145" t="n">
        <v>3206</v>
      </c>
      <c r="D11145" t="inlineStr">
        <is>
          <t>Soll sich der Kanton Zürich stärker für gleiche Bildungschancen einsetzen (z.B. mit Nachhilfe-Gutscheinen für Schüler/innen aus Familien mit geringem Einkommen)?</t>
        </is>
      </c>
      <c r="E11145" t="inlineStr">
        <is>
          <t>Standard-4</t>
        </is>
      </c>
      <c r="F11145" t="n">
        <v>2</v>
      </c>
      <c r="G11145" t="inlineStr">
        <is>
          <t>Bildung</t>
        </is>
      </c>
      <c r="H11145" t="inlineStr">
        <is>
          <t>Q05964</t>
        </is>
      </c>
      <c r="I11145" t="inlineStr">
        <is>
          <t>de</t>
        </is>
      </c>
      <c r="J11145" t="b">
        <v>1</v>
      </c>
      <c r="K11145" t="inlineStr">
        <is>
          <t>ac94e2c7fb791cf71beab99addfd4adf</t>
        </is>
      </c>
      <c r="L11145" t="inlineStr">
        <is>
          <t>ac94e2c7fb791cf71beab99addfd4adf</t>
        </is>
      </c>
      <c r="M11145" t="n">
        <v>1246</v>
      </c>
      <c r="N11145" t="n">
        <v>1246</v>
      </c>
    </row>
    <row r="11146">
      <c r="A11146" t="n">
        <v>204</v>
      </c>
      <c r="B11146" t="n">
        <v>2019</v>
      </c>
      <c r="C11146" t="n">
        <v>3206</v>
      </c>
      <c r="D11146" t="inlineStr">
        <is>
          <t>Soll sich der Kanton Zürich stärker für gleiche Bildungschancen einsetzen (z.B. mit Nachhilfe-Gutscheinen für Schüler/innen aus Familien mit geringem Einkommen)?</t>
        </is>
      </c>
      <c r="E11146" t="inlineStr">
        <is>
          <t>Standard-4</t>
        </is>
      </c>
      <c r="F11146" t="n">
        <v>2</v>
      </c>
      <c r="G11146" t="inlineStr">
        <is>
          <t>Bildung</t>
        </is>
      </c>
      <c r="H11146" t="inlineStr">
        <is>
          <t>Q08945</t>
        </is>
      </c>
      <c r="I11146" t="inlineStr">
        <is>
          <t>de</t>
        </is>
      </c>
      <c r="J11146" t="b">
        <v>1</v>
      </c>
      <c r="K11146" t="inlineStr">
        <is>
          <t>ac94e2c7fb791cf71beab99addfd4adf</t>
        </is>
      </c>
      <c r="L11146" t="inlineStr">
        <is>
          <t>ac94e2c7fb791cf71beab99addfd4adf</t>
        </is>
      </c>
      <c r="M11146" t="n">
        <v>1246</v>
      </c>
      <c r="N11146" t="n">
        <v>1246</v>
      </c>
    </row>
    <row r="11148">
      <c r="A11148" s="1">
        <f>== Cluster 1245 – 2 Fragen – alle Fragen identisch ===</f>
        <v/>
      </c>
      <c r="B11148" s="1" t="n"/>
      <c r="C11148" s="1" t="n"/>
      <c r="D11148" s="1" t="n"/>
      <c r="E11148" s="1" t="n"/>
      <c r="F11148" s="1" t="n"/>
      <c r="G11148" s="1" t="n"/>
      <c r="H11148" s="1" t="n"/>
      <c r="I11148" s="1" t="n"/>
      <c r="J11148" s="1" t="n"/>
      <c r="K11148" s="1" t="n"/>
      <c r="L11148" s="1" t="n"/>
      <c r="M11148" s="1" t="n"/>
      <c r="N11148" s="1" t="n"/>
    </row>
    <row r="11149">
      <c r="A11149" t="inlineStr">
        <is>
          <t>ID_Wahl</t>
        </is>
      </c>
      <c r="B11149" t="inlineStr">
        <is>
          <t>Datum</t>
        </is>
      </c>
      <c r="C11149" t="inlineStr">
        <is>
          <t>Frage_ID</t>
        </is>
      </c>
      <c r="D11149" t="inlineStr">
        <is>
          <t>Frage_Text</t>
        </is>
      </c>
      <c r="E11149" t="inlineStr">
        <is>
          <t>Frage_Typ</t>
        </is>
      </c>
      <c r="F11149" t="inlineStr">
        <is>
          <t>Bereich_ID</t>
        </is>
      </c>
      <c r="G11149" t="inlineStr">
        <is>
          <t>Bereich</t>
        </is>
      </c>
      <c r="H11149" t="inlineStr">
        <is>
          <t>ID_gesamt</t>
        </is>
      </c>
      <c r="I11149" t="inlineStr">
        <is>
          <t>Sprache</t>
        </is>
      </c>
      <c r="J11149" t="inlineStr">
        <is>
          <t>Duplikat</t>
        </is>
      </c>
      <c r="K11149" t="inlineStr">
        <is>
          <t>Frage_Hash</t>
        </is>
      </c>
      <c r="L11149" t="inlineStr">
        <is>
          <t>Duplikat_Gruppe</t>
        </is>
      </c>
      <c r="M11149" t="inlineStr">
        <is>
          <t>Cluster_Duplikate</t>
        </is>
      </c>
      <c r="N11149" t="inlineStr">
        <is>
          <t>Cluster_Final</t>
        </is>
      </c>
    </row>
    <row r="11150">
      <c r="A11150" t="n">
        <v>201</v>
      </c>
      <c r="B11150" t="n">
        <v>2019</v>
      </c>
      <c r="C11150" t="n">
        <v>3279</v>
      </c>
      <c r="D11150" t="inlineStr">
        <is>
          <t>Sollen die Löhne in staatsnahen Betrieben nach oben begrenzt werden?</t>
        </is>
      </c>
      <c r="E11150" t="inlineStr">
        <is>
          <t>Standard-4</t>
        </is>
      </c>
      <c r="F11150" t="n">
        <v>15</v>
      </c>
      <c r="G11150" t="inlineStr">
        <is>
          <t>Wirtschaft &amp; Arbeit</t>
        </is>
      </c>
      <c r="H11150" t="inlineStr">
        <is>
          <t>Q05840</t>
        </is>
      </c>
      <c r="I11150" t="inlineStr">
        <is>
          <t>de</t>
        </is>
      </c>
      <c r="J11150" t="b">
        <v>1</v>
      </c>
      <c r="K11150" t="inlineStr">
        <is>
          <t>d9446f83b157483c0dd002f69a0bb699</t>
        </is>
      </c>
      <c r="L11150" t="inlineStr">
        <is>
          <t>d9446f83b157483c0dd002f69a0bb699</t>
        </is>
      </c>
      <c r="M11150" t="n">
        <v>1245</v>
      </c>
      <c r="N11150" t="n">
        <v>1245</v>
      </c>
    </row>
    <row r="11151">
      <c r="A11151" t="n">
        <v>201</v>
      </c>
      <c r="B11151" t="n">
        <v>2019</v>
      </c>
      <c r="C11151" t="n">
        <v>3279</v>
      </c>
      <c r="D11151" t="inlineStr">
        <is>
          <t>Sollen die Löhne in staatsnahen Betrieben nach oben begrenzt werden?</t>
        </is>
      </c>
      <c r="E11151" t="inlineStr">
        <is>
          <t>Standard-4</t>
        </is>
      </c>
      <c r="F11151" t="n">
        <v>15</v>
      </c>
      <c r="G11151" t="inlineStr">
        <is>
          <t>Wirtschaft &amp; Arbeit</t>
        </is>
      </c>
      <c r="H11151" t="inlineStr">
        <is>
          <t>Q07399</t>
        </is>
      </c>
      <c r="I11151" t="inlineStr">
        <is>
          <t>de</t>
        </is>
      </c>
      <c r="J11151" t="b">
        <v>1</v>
      </c>
      <c r="K11151" t="inlineStr">
        <is>
          <t>d9446f83b157483c0dd002f69a0bb699</t>
        </is>
      </c>
      <c r="L11151" t="inlineStr">
        <is>
          <t>d9446f83b157483c0dd002f69a0bb699</t>
        </is>
      </c>
      <c r="M11151" t="n">
        <v>1245</v>
      </c>
      <c r="N11151" t="n">
        <v>1245</v>
      </c>
    </row>
    <row r="11153">
      <c r="A11153" s="1">
        <f>== Cluster 1244 – 2 Fragen – alle Fragen identisch ===</f>
        <v/>
      </c>
      <c r="B11153" s="1" t="n"/>
      <c r="C11153" s="1" t="n"/>
      <c r="D11153" s="1" t="n"/>
      <c r="E11153" s="1" t="n"/>
      <c r="F11153" s="1" t="n"/>
      <c r="G11153" s="1" t="n"/>
      <c r="H11153" s="1" t="n"/>
      <c r="I11153" s="1" t="n"/>
      <c r="J11153" s="1" t="n"/>
      <c r="K11153" s="1" t="n"/>
      <c r="L11153" s="1" t="n"/>
      <c r="M11153" s="1" t="n"/>
      <c r="N11153" s="1" t="n"/>
    </row>
    <row r="11154">
      <c r="A11154" t="inlineStr">
        <is>
          <t>ID_Wahl</t>
        </is>
      </c>
      <c r="B11154" t="inlineStr">
        <is>
          <t>Datum</t>
        </is>
      </c>
      <c r="C11154" t="inlineStr">
        <is>
          <t>Frage_ID</t>
        </is>
      </c>
      <c r="D11154" t="inlineStr">
        <is>
          <t>Frage_Text</t>
        </is>
      </c>
      <c r="E11154" t="inlineStr">
        <is>
          <t>Frage_Typ</t>
        </is>
      </c>
      <c r="F11154" t="inlineStr">
        <is>
          <t>Bereich_ID</t>
        </is>
      </c>
      <c r="G11154" t="inlineStr">
        <is>
          <t>Bereich</t>
        </is>
      </c>
      <c r="H11154" t="inlineStr">
        <is>
          <t>ID_gesamt</t>
        </is>
      </c>
      <c r="I11154" t="inlineStr">
        <is>
          <t>Sprache</t>
        </is>
      </c>
      <c r="J11154" t="inlineStr">
        <is>
          <t>Duplikat</t>
        </is>
      </c>
      <c r="K11154" t="inlineStr">
        <is>
          <t>Frage_Hash</t>
        </is>
      </c>
      <c r="L11154" t="inlineStr">
        <is>
          <t>Duplikat_Gruppe</t>
        </is>
      </c>
      <c r="M11154" t="inlineStr">
        <is>
          <t>Cluster_Duplikate</t>
        </is>
      </c>
      <c r="N11154" t="inlineStr">
        <is>
          <t>Cluster_Final</t>
        </is>
      </c>
    </row>
    <row r="11155">
      <c r="A11155" t="n">
        <v>201</v>
      </c>
      <c r="B11155" t="n">
        <v>2019</v>
      </c>
      <c r="C11155" t="n">
        <v>3278</v>
      </c>
      <c r="D11155" t="inlineStr">
        <is>
          <t>Soll der Kanton Luzern auf die Erbringung eigener Dienstleistungen konsequent verzichten, falls dadurch private Angebote konkurrenziert werden?</t>
        </is>
      </c>
      <c r="E11155" t="inlineStr">
        <is>
          <t>Standard-4</t>
        </is>
      </c>
      <c r="F11155" t="n">
        <v>15</v>
      </c>
      <c r="G11155" t="inlineStr">
        <is>
          <t>Wirtschaft &amp; Arbeit</t>
        </is>
      </c>
      <c r="H11155" t="inlineStr">
        <is>
          <t>Q05839</t>
        </is>
      </c>
      <c r="I11155" t="inlineStr">
        <is>
          <t>de</t>
        </is>
      </c>
      <c r="J11155" t="b">
        <v>1</v>
      </c>
      <c r="K11155" t="inlineStr">
        <is>
          <t>3d50f4f2be882e5fb45bf650456f95b5</t>
        </is>
      </c>
      <c r="L11155" t="inlineStr">
        <is>
          <t>3d50f4f2be882e5fb45bf650456f95b5</t>
        </is>
      </c>
      <c r="M11155" t="n">
        <v>1244</v>
      </c>
      <c r="N11155" t="n">
        <v>1244</v>
      </c>
    </row>
    <row r="11156">
      <c r="A11156" t="n">
        <v>201</v>
      </c>
      <c r="B11156" t="n">
        <v>2019</v>
      </c>
      <c r="C11156" t="n">
        <v>3278</v>
      </c>
      <c r="D11156" t="inlineStr">
        <is>
          <t>Soll der Kanton Luzern auf die Erbringung eigener Dienstleistungen konsequent verzichten, falls dadurch private Angebote konkurrenziert werden?</t>
        </is>
      </c>
      <c r="E11156" t="inlineStr">
        <is>
          <t>Standard-4</t>
        </is>
      </c>
      <c r="F11156" t="n">
        <v>15</v>
      </c>
      <c r="G11156" t="inlineStr">
        <is>
          <t>Wirtschaft &amp; Arbeit</t>
        </is>
      </c>
      <c r="H11156" t="inlineStr">
        <is>
          <t>Q07398</t>
        </is>
      </c>
      <c r="I11156" t="inlineStr">
        <is>
          <t>de</t>
        </is>
      </c>
      <c r="J11156" t="b">
        <v>1</v>
      </c>
      <c r="K11156" t="inlineStr">
        <is>
          <t>3d50f4f2be882e5fb45bf650456f95b5</t>
        </is>
      </c>
      <c r="L11156" t="inlineStr">
        <is>
          <t>3d50f4f2be882e5fb45bf650456f95b5</t>
        </is>
      </c>
      <c r="M11156" t="n">
        <v>1244</v>
      </c>
      <c r="N11156" t="n">
        <v>1244</v>
      </c>
    </row>
    <row r="11158">
      <c r="A11158" s="1">
        <f>== Cluster 1243 – 2 Fragen – alle Fragen identisch ===</f>
        <v/>
      </c>
      <c r="B11158" s="1" t="n"/>
      <c r="C11158" s="1" t="n"/>
      <c r="D11158" s="1" t="n"/>
      <c r="E11158" s="1" t="n"/>
      <c r="F11158" s="1" t="n"/>
      <c r="G11158" s="1" t="n"/>
      <c r="H11158" s="1" t="n"/>
      <c r="I11158" s="1" t="n"/>
      <c r="J11158" s="1" t="n"/>
      <c r="K11158" s="1" t="n"/>
      <c r="L11158" s="1" t="n"/>
      <c r="M11158" s="1" t="n"/>
      <c r="N11158" s="1" t="n"/>
    </row>
    <row r="11159">
      <c r="A11159" t="inlineStr">
        <is>
          <t>ID_Wahl</t>
        </is>
      </c>
      <c r="B11159" t="inlineStr">
        <is>
          <t>Datum</t>
        </is>
      </c>
      <c r="C11159" t="inlineStr">
        <is>
          <t>Frage_ID</t>
        </is>
      </c>
      <c r="D11159" t="inlineStr">
        <is>
          <t>Frage_Text</t>
        </is>
      </c>
      <c r="E11159" t="inlineStr">
        <is>
          <t>Frage_Typ</t>
        </is>
      </c>
      <c r="F11159" t="inlineStr">
        <is>
          <t>Bereich_ID</t>
        </is>
      </c>
      <c r="G11159" t="inlineStr">
        <is>
          <t>Bereich</t>
        </is>
      </c>
      <c r="H11159" t="inlineStr">
        <is>
          <t>ID_gesamt</t>
        </is>
      </c>
      <c r="I11159" t="inlineStr">
        <is>
          <t>Sprache</t>
        </is>
      </c>
      <c r="J11159" t="inlineStr">
        <is>
          <t>Duplikat</t>
        </is>
      </c>
      <c r="K11159" t="inlineStr">
        <is>
          <t>Frage_Hash</t>
        </is>
      </c>
      <c r="L11159" t="inlineStr">
        <is>
          <t>Duplikat_Gruppe</t>
        </is>
      </c>
      <c r="M11159" t="inlineStr">
        <is>
          <t>Cluster_Duplikate</t>
        </is>
      </c>
      <c r="N11159" t="inlineStr">
        <is>
          <t>Cluster_Final</t>
        </is>
      </c>
    </row>
    <row r="11160">
      <c r="A11160" t="n">
        <v>201</v>
      </c>
      <c r="B11160" t="n">
        <v>2019</v>
      </c>
      <c r="C11160" t="n">
        <v>3276</v>
      </c>
      <c r="D11160" t="inlineStr">
        <is>
          <t>Sollen Unternehmen einen Nachweis der Lohngleichheit zwischen Frauen und Männern erbringen müssen, um öffentliche Aufträge des Kantons Luzern erhalten zu können?</t>
        </is>
      </c>
      <c r="E11160" t="inlineStr">
        <is>
          <t>Standard-4</t>
        </is>
      </c>
      <c r="F11160" t="n">
        <v>15</v>
      </c>
      <c r="G11160" t="inlineStr">
        <is>
          <t>Wirtschaft &amp; Arbeit</t>
        </is>
      </c>
      <c r="H11160" t="inlineStr">
        <is>
          <t>Q05837</t>
        </is>
      </c>
      <c r="I11160" t="inlineStr">
        <is>
          <t>de</t>
        </is>
      </c>
      <c r="J11160" t="b">
        <v>1</v>
      </c>
      <c r="K11160" t="inlineStr">
        <is>
          <t>8890dd5eccdb68894f64e23ed24caf70</t>
        </is>
      </c>
      <c r="L11160" t="inlineStr">
        <is>
          <t>8890dd5eccdb68894f64e23ed24caf70</t>
        </is>
      </c>
      <c r="M11160" t="n">
        <v>1243</v>
      </c>
      <c r="N11160" t="n">
        <v>1243</v>
      </c>
    </row>
    <row r="11161">
      <c r="A11161" t="n">
        <v>201</v>
      </c>
      <c r="B11161" t="n">
        <v>2019</v>
      </c>
      <c r="C11161" t="n">
        <v>3276</v>
      </c>
      <c r="D11161" t="inlineStr">
        <is>
          <t>Sollen Unternehmen einen Nachweis der Lohngleichheit zwischen Frauen und Männern erbringen müssen, um öffentliche Aufträge des Kantons Luzern erhalten zu können?</t>
        </is>
      </c>
      <c r="E11161" t="inlineStr">
        <is>
          <t>Standard-4</t>
        </is>
      </c>
      <c r="F11161" t="n">
        <v>15</v>
      </c>
      <c r="G11161" t="inlineStr">
        <is>
          <t>Wirtschaft &amp; Arbeit</t>
        </is>
      </c>
      <c r="H11161" t="inlineStr">
        <is>
          <t>Q07396</t>
        </is>
      </c>
      <c r="I11161" t="inlineStr">
        <is>
          <t>de</t>
        </is>
      </c>
      <c r="J11161" t="b">
        <v>1</v>
      </c>
      <c r="K11161" t="inlineStr">
        <is>
          <t>8890dd5eccdb68894f64e23ed24caf70</t>
        </is>
      </c>
      <c r="L11161" t="inlineStr">
        <is>
          <t>8890dd5eccdb68894f64e23ed24caf70</t>
        </is>
      </c>
      <c r="M11161" t="n">
        <v>1243</v>
      </c>
      <c r="N11161" t="n">
        <v>1243</v>
      </c>
    </row>
    <row r="11163">
      <c r="A11163" s="1">
        <f>== Cluster 1242 – 2 Fragen – alle Fragen identisch ===</f>
        <v/>
      </c>
      <c r="B11163" s="1" t="n"/>
      <c r="C11163" s="1" t="n"/>
      <c r="D11163" s="1" t="n"/>
      <c r="E11163" s="1" t="n"/>
      <c r="F11163" s="1" t="n"/>
      <c r="G11163" s="1" t="n"/>
      <c r="H11163" s="1" t="n"/>
      <c r="I11163" s="1" t="n"/>
      <c r="J11163" s="1" t="n"/>
      <c r="K11163" s="1" t="n"/>
      <c r="L11163" s="1" t="n"/>
      <c r="M11163" s="1" t="n"/>
      <c r="N11163" s="1" t="n"/>
    </row>
    <row r="11164">
      <c r="A11164" t="inlineStr">
        <is>
          <t>ID_Wahl</t>
        </is>
      </c>
      <c r="B11164" t="inlineStr">
        <is>
          <t>Datum</t>
        </is>
      </c>
      <c r="C11164" t="inlineStr">
        <is>
          <t>Frage_ID</t>
        </is>
      </c>
      <c r="D11164" t="inlineStr">
        <is>
          <t>Frage_Text</t>
        </is>
      </c>
      <c r="E11164" t="inlineStr">
        <is>
          <t>Frage_Typ</t>
        </is>
      </c>
      <c r="F11164" t="inlineStr">
        <is>
          <t>Bereich_ID</t>
        </is>
      </c>
      <c r="G11164" t="inlineStr">
        <is>
          <t>Bereich</t>
        </is>
      </c>
      <c r="H11164" t="inlineStr">
        <is>
          <t>ID_gesamt</t>
        </is>
      </c>
      <c r="I11164" t="inlineStr">
        <is>
          <t>Sprache</t>
        </is>
      </c>
      <c r="J11164" t="inlineStr">
        <is>
          <t>Duplikat</t>
        </is>
      </c>
      <c r="K11164" t="inlineStr">
        <is>
          <t>Frage_Hash</t>
        </is>
      </c>
      <c r="L11164" t="inlineStr">
        <is>
          <t>Duplikat_Gruppe</t>
        </is>
      </c>
      <c r="M11164" t="inlineStr">
        <is>
          <t>Cluster_Duplikate</t>
        </is>
      </c>
      <c r="N11164" t="inlineStr">
        <is>
          <t>Cluster_Final</t>
        </is>
      </c>
    </row>
    <row r="11165">
      <c r="A11165" t="n">
        <v>201</v>
      </c>
      <c r="B11165" t="n">
        <v>2019</v>
      </c>
      <c r="C11165" t="n">
        <v>3289</v>
      </c>
      <c r="D11165" t="inlineStr">
        <is>
          <t>Braucht es im Kanton Luzern zusätzliche Massnahmen zugunsten des motorisierten Individualverkehrs (z.B. Umfahrungsstrassen, Parkplatzangebot, Busbuchten)?</t>
        </is>
      </c>
      <c r="E11165" t="inlineStr">
        <is>
          <t>Standard-4</t>
        </is>
      </c>
      <c r="F11165" t="n">
        <v>14</v>
      </c>
      <c r="G11165" t="inlineStr">
        <is>
          <t>Verkehr</t>
        </is>
      </c>
      <c r="H11165" t="inlineStr">
        <is>
          <t>Q05834</t>
        </is>
      </c>
      <c r="I11165" t="inlineStr">
        <is>
          <t>de</t>
        </is>
      </c>
      <c r="J11165" t="b">
        <v>1</v>
      </c>
      <c r="K11165" t="inlineStr">
        <is>
          <t>a3f4a3e33c5cb6c48f3219ad2e334788</t>
        </is>
      </c>
      <c r="L11165" t="inlineStr">
        <is>
          <t>a3f4a3e33c5cb6c48f3219ad2e334788</t>
        </is>
      </c>
      <c r="M11165" t="n">
        <v>1242</v>
      </c>
      <c r="N11165" t="n">
        <v>1242</v>
      </c>
    </row>
    <row r="11166">
      <c r="A11166" t="n">
        <v>201</v>
      </c>
      <c r="B11166" t="n">
        <v>2019</v>
      </c>
      <c r="C11166" t="n">
        <v>3289</v>
      </c>
      <c r="D11166" t="inlineStr">
        <is>
          <t>Braucht es im Kanton Luzern zusätzliche Massnahmen zugunsten des motorisierten Individualverkehrs (z.B. Umfahrungsstrassen, Parkplatzangebot, Busbuchten)?</t>
        </is>
      </c>
      <c r="E11166" t="inlineStr">
        <is>
          <t>Standard-4</t>
        </is>
      </c>
      <c r="F11166" t="n">
        <v>14</v>
      </c>
      <c r="G11166" t="inlineStr">
        <is>
          <t>Verkehr</t>
        </is>
      </c>
      <c r="H11166" t="inlineStr">
        <is>
          <t>Q07393</t>
        </is>
      </c>
      <c r="I11166" t="inlineStr">
        <is>
          <t>de</t>
        </is>
      </c>
      <c r="J11166" t="b">
        <v>1</v>
      </c>
      <c r="K11166" t="inlineStr">
        <is>
          <t>a3f4a3e33c5cb6c48f3219ad2e334788</t>
        </is>
      </c>
      <c r="L11166" t="inlineStr">
        <is>
          <t>a3f4a3e33c5cb6c48f3219ad2e334788</t>
        </is>
      </c>
      <c r="M11166" t="n">
        <v>1242</v>
      </c>
      <c r="N11166" t="n">
        <v>1242</v>
      </c>
    </row>
    <row r="11168">
      <c r="A11168" s="1">
        <f>== Cluster 1273 – 2 Fragen – alle Fragen identisch ===</f>
        <v/>
      </c>
      <c r="B11168" s="1" t="n"/>
      <c r="C11168" s="1" t="n"/>
      <c r="D11168" s="1" t="n"/>
      <c r="E11168" s="1" t="n"/>
      <c r="F11168" s="1" t="n"/>
      <c r="G11168" s="1" t="n"/>
      <c r="H11168" s="1" t="n"/>
      <c r="I11168" s="1" t="n"/>
      <c r="J11168" s="1" t="n"/>
      <c r="K11168" s="1" t="n"/>
      <c r="L11168" s="1" t="n"/>
      <c r="M11168" s="1" t="n"/>
      <c r="N11168" s="1" t="n"/>
    </row>
    <row r="11169">
      <c r="A11169" t="inlineStr">
        <is>
          <t>ID_Wahl</t>
        </is>
      </c>
      <c r="B11169" t="inlineStr">
        <is>
          <t>Datum</t>
        </is>
      </c>
      <c r="C11169" t="inlineStr">
        <is>
          <t>Frage_ID</t>
        </is>
      </c>
      <c r="D11169" t="inlineStr">
        <is>
          <t>Frage_Text</t>
        </is>
      </c>
      <c r="E11169" t="inlineStr">
        <is>
          <t>Frage_Typ</t>
        </is>
      </c>
      <c r="F11169" t="inlineStr">
        <is>
          <t>Bereich_ID</t>
        </is>
      </c>
      <c r="G11169" t="inlineStr">
        <is>
          <t>Bereich</t>
        </is>
      </c>
      <c r="H11169" t="inlineStr">
        <is>
          <t>ID_gesamt</t>
        </is>
      </c>
      <c r="I11169" t="inlineStr">
        <is>
          <t>Sprache</t>
        </is>
      </c>
      <c r="J11169" t="inlineStr">
        <is>
          <t>Duplikat</t>
        </is>
      </c>
      <c r="K11169" t="inlineStr">
        <is>
          <t>Frage_Hash</t>
        </is>
      </c>
      <c r="L11169" t="inlineStr">
        <is>
          <t>Duplikat_Gruppe</t>
        </is>
      </c>
      <c r="M11169" t="inlineStr">
        <is>
          <t>Cluster_Duplikate</t>
        </is>
      </c>
      <c r="N11169" t="inlineStr">
        <is>
          <t>Cluster_Final</t>
        </is>
      </c>
    </row>
    <row r="11170">
      <c r="A11170" t="n">
        <v>204</v>
      </c>
      <c r="B11170" t="n">
        <v>2019</v>
      </c>
      <c r="C11170" t="n">
        <v>3234</v>
      </c>
      <c r="D11170" t="inlineStr">
        <is>
          <t>Soll der Kanton Zürich bei der Planung von Überbauungen die Anzahl Parkplätze pro Wohnung stärker begrenzen?</t>
        </is>
      </c>
      <c r="E11170" t="inlineStr">
        <is>
          <t>Standard-4</t>
        </is>
      </c>
      <c r="F11170" t="n">
        <v>14</v>
      </c>
      <c r="G11170" t="inlineStr">
        <is>
          <t>Verkehr</t>
        </is>
      </c>
      <c r="H11170" t="inlineStr">
        <is>
          <t>Q06007</t>
        </is>
      </c>
      <c r="I11170" t="inlineStr">
        <is>
          <t>de</t>
        </is>
      </c>
      <c r="J11170" t="b">
        <v>1</v>
      </c>
      <c r="K11170" t="inlineStr">
        <is>
          <t>f53d3c4bccc6b3e4991ba4845f51281f</t>
        </is>
      </c>
      <c r="L11170" t="inlineStr">
        <is>
          <t>f53d3c4bccc6b3e4991ba4845f51281f</t>
        </is>
      </c>
      <c r="M11170" t="n">
        <v>1273</v>
      </c>
      <c r="N11170" t="n">
        <v>1273</v>
      </c>
    </row>
    <row r="11171">
      <c r="A11171" t="n">
        <v>204</v>
      </c>
      <c r="B11171" t="n">
        <v>2019</v>
      </c>
      <c r="C11171" t="n">
        <v>3234</v>
      </c>
      <c r="D11171" t="inlineStr">
        <is>
          <t>Soll der Kanton Zürich bei der Planung von Überbauungen die Anzahl Parkplätze pro Wohnung stärker begrenzen?</t>
        </is>
      </c>
      <c r="E11171" t="inlineStr">
        <is>
          <t>Standard-4</t>
        </is>
      </c>
      <c r="F11171" t="n">
        <v>14</v>
      </c>
      <c r="G11171" t="inlineStr">
        <is>
          <t>Verkehr</t>
        </is>
      </c>
      <c r="H11171" t="inlineStr">
        <is>
          <t>Q08988</t>
        </is>
      </c>
      <c r="I11171" t="inlineStr">
        <is>
          <t>de</t>
        </is>
      </c>
      <c r="J11171" t="b">
        <v>1</v>
      </c>
      <c r="K11171" t="inlineStr">
        <is>
          <t>f53d3c4bccc6b3e4991ba4845f51281f</t>
        </is>
      </c>
      <c r="L11171" t="inlineStr">
        <is>
          <t>f53d3c4bccc6b3e4991ba4845f51281f</t>
        </is>
      </c>
      <c r="M11171" t="n">
        <v>1273</v>
      </c>
      <c r="N11171" t="n">
        <v>1273</v>
      </c>
    </row>
    <row r="11173">
      <c r="A11173" s="1">
        <f>== Cluster 1272 – 2 Fragen – alle Fragen identisch ===</f>
        <v/>
      </c>
      <c r="B11173" s="1" t="n"/>
      <c r="C11173" s="1" t="n"/>
      <c r="D11173" s="1" t="n"/>
      <c r="E11173" s="1" t="n"/>
      <c r="F11173" s="1" t="n"/>
      <c r="G11173" s="1" t="n"/>
      <c r="H11173" s="1" t="n"/>
      <c r="I11173" s="1" t="n"/>
      <c r="J11173" s="1" t="n"/>
      <c r="K11173" s="1" t="n"/>
      <c r="L11173" s="1" t="n"/>
      <c r="M11173" s="1" t="n"/>
      <c r="N11173" s="1" t="n"/>
    </row>
    <row r="11174">
      <c r="A11174" t="inlineStr">
        <is>
          <t>ID_Wahl</t>
        </is>
      </c>
      <c r="B11174" t="inlineStr">
        <is>
          <t>Datum</t>
        </is>
      </c>
      <c r="C11174" t="inlineStr">
        <is>
          <t>Frage_ID</t>
        </is>
      </c>
      <c r="D11174" t="inlineStr">
        <is>
          <t>Frage_Text</t>
        </is>
      </c>
      <c r="E11174" t="inlineStr">
        <is>
          <t>Frage_Typ</t>
        </is>
      </c>
      <c r="F11174" t="inlineStr">
        <is>
          <t>Bereich_ID</t>
        </is>
      </c>
      <c r="G11174" t="inlineStr">
        <is>
          <t>Bereich</t>
        </is>
      </c>
      <c r="H11174" t="inlineStr">
        <is>
          <t>ID_gesamt</t>
        </is>
      </c>
      <c r="I11174" t="inlineStr">
        <is>
          <t>Sprache</t>
        </is>
      </c>
      <c r="J11174" t="inlineStr">
        <is>
          <t>Duplikat</t>
        </is>
      </c>
      <c r="K11174" t="inlineStr">
        <is>
          <t>Frage_Hash</t>
        </is>
      </c>
      <c r="L11174" t="inlineStr">
        <is>
          <t>Duplikat_Gruppe</t>
        </is>
      </c>
      <c r="M11174" t="inlineStr">
        <is>
          <t>Cluster_Duplikate</t>
        </is>
      </c>
      <c r="N11174" t="inlineStr">
        <is>
          <t>Cluster_Final</t>
        </is>
      </c>
    </row>
    <row r="11175">
      <c r="A11175" t="n">
        <v>204</v>
      </c>
      <c r="B11175" t="n">
        <v>2019</v>
      </c>
      <c r="C11175" t="n">
        <v>3240</v>
      </c>
      <c r="D11175" t="inlineStr">
        <is>
          <t>Sollen Landwirte, welche nicht umweltfreundlich produzieren (bspw. präventiver Einsatz von Pestiziden oder Antibiotika), keine Direktzahlungen mehr erhalten?</t>
        </is>
      </c>
      <c r="E11175" t="inlineStr">
        <is>
          <t>Standard-4</t>
        </is>
      </c>
      <c r="F11175" t="n">
        <v>13</v>
      </c>
      <c r="G11175" t="inlineStr">
        <is>
          <t>Umweltschutz &amp; Landwirtschaft</t>
        </is>
      </c>
      <c r="H11175" t="inlineStr">
        <is>
          <t>Q06006</t>
        </is>
      </c>
      <c r="I11175" t="inlineStr">
        <is>
          <t>de</t>
        </is>
      </c>
      <c r="J11175" t="b">
        <v>1</v>
      </c>
      <c r="K11175" t="inlineStr">
        <is>
          <t>83a87708213316d86d1506321dbac4b7</t>
        </is>
      </c>
      <c r="L11175" t="inlineStr">
        <is>
          <t>83a87708213316d86d1506321dbac4b7</t>
        </is>
      </c>
      <c r="M11175" t="n">
        <v>1272</v>
      </c>
      <c r="N11175" t="n">
        <v>1272</v>
      </c>
    </row>
    <row r="11176">
      <c r="A11176" t="n">
        <v>204</v>
      </c>
      <c r="B11176" t="n">
        <v>2019</v>
      </c>
      <c r="C11176" t="n">
        <v>3240</v>
      </c>
      <c r="D11176" t="inlineStr">
        <is>
          <t>Sollen Landwirte, welche nicht umweltfreundlich produzieren (bspw. präventiver Einsatz von Pestiziden oder Antibiotika), keine Direktzahlungen mehr erhalten?</t>
        </is>
      </c>
      <c r="E11176" t="inlineStr">
        <is>
          <t>Standard-4</t>
        </is>
      </c>
      <c r="F11176" t="n">
        <v>13</v>
      </c>
      <c r="G11176" t="inlineStr">
        <is>
          <t>Umweltschutz &amp; Landwirtschaft</t>
        </is>
      </c>
      <c r="H11176" t="inlineStr">
        <is>
          <t>Q08987</t>
        </is>
      </c>
      <c r="I11176" t="inlineStr">
        <is>
          <t>de</t>
        </is>
      </c>
      <c r="J11176" t="b">
        <v>1</v>
      </c>
      <c r="K11176" t="inlineStr">
        <is>
          <t>83a87708213316d86d1506321dbac4b7</t>
        </is>
      </c>
      <c r="L11176" t="inlineStr">
        <is>
          <t>83a87708213316d86d1506321dbac4b7</t>
        </is>
      </c>
      <c r="M11176" t="n">
        <v>1272</v>
      </c>
      <c r="N11176" t="n">
        <v>1272</v>
      </c>
    </row>
    <row r="11178">
      <c r="A11178" s="1">
        <f>== Cluster 1271 – 2 Fragen – alle Fragen identisch ===</f>
        <v/>
      </c>
      <c r="B11178" s="1" t="n"/>
      <c r="C11178" s="1" t="n"/>
      <c r="D11178" s="1" t="n"/>
      <c r="E11178" s="1" t="n"/>
      <c r="F11178" s="1" t="n"/>
      <c r="G11178" s="1" t="n"/>
      <c r="H11178" s="1" t="n"/>
      <c r="I11178" s="1" t="n"/>
      <c r="J11178" s="1" t="n"/>
      <c r="K11178" s="1" t="n"/>
      <c r="L11178" s="1" t="n"/>
      <c r="M11178" s="1" t="n"/>
      <c r="N11178" s="1" t="n"/>
    </row>
    <row r="11179">
      <c r="A11179" t="inlineStr">
        <is>
          <t>ID_Wahl</t>
        </is>
      </c>
      <c r="B11179" t="inlineStr">
        <is>
          <t>Datum</t>
        </is>
      </c>
      <c r="C11179" t="inlineStr">
        <is>
          <t>Frage_ID</t>
        </is>
      </c>
      <c r="D11179" t="inlineStr">
        <is>
          <t>Frage_Text</t>
        </is>
      </c>
      <c r="E11179" t="inlineStr">
        <is>
          <t>Frage_Typ</t>
        </is>
      </c>
      <c r="F11179" t="inlineStr">
        <is>
          <t>Bereich_ID</t>
        </is>
      </c>
      <c r="G11179" t="inlineStr">
        <is>
          <t>Bereich</t>
        </is>
      </c>
      <c r="H11179" t="inlineStr">
        <is>
          <t>ID_gesamt</t>
        </is>
      </c>
      <c r="I11179" t="inlineStr">
        <is>
          <t>Sprache</t>
        </is>
      </c>
      <c r="J11179" t="inlineStr">
        <is>
          <t>Duplikat</t>
        </is>
      </c>
      <c r="K11179" t="inlineStr">
        <is>
          <t>Frage_Hash</t>
        </is>
      </c>
      <c r="L11179" t="inlineStr">
        <is>
          <t>Duplikat_Gruppe</t>
        </is>
      </c>
      <c r="M11179" t="inlineStr">
        <is>
          <t>Cluster_Duplikate</t>
        </is>
      </c>
      <c r="N11179" t="inlineStr">
        <is>
          <t>Cluster_Final</t>
        </is>
      </c>
    </row>
    <row r="11180">
      <c r="A11180" t="n">
        <v>204</v>
      </c>
      <c r="B11180" t="n">
        <v>2019</v>
      </c>
      <c r="C11180" t="n">
        <v>3241</v>
      </c>
      <c r="D11180" t="inlineStr">
        <is>
          <t>Soll der Kanton Zürich die Produktion und die Nutzung von erneuerbaren Energien (z.B. Geothermie, Solarenergie) finanziell stärker fördern?</t>
        </is>
      </c>
      <c r="E11180" t="inlineStr">
        <is>
          <t>Standard-4</t>
        </is>
      </c>
      <c r="F11180" t="n">
        <v>13</v>
      </c>
      <c r="G11180" t="inlineStr">
        <is>
          <t>Umweltschutz &amp; Landwirtschaft</t>
        </is>
      </c>
      <c r="H11180" t="inlineStr">
        <is>
          <t>Q06003</t>
        </is>
      </c>
      <c r="I11180" t="inlineStr">
        <is>
          <t>de</t>
        </is>
      </c>
      <c r="J11180" t="b">
        <v>1</v>
      </c>
      <c r="K11180" t="inlineStr">
        <is>
          <t>b6de622f8cbd7c44446b5d6b1ce66b8a</t>
        </is>
      </c>
      <c r="L11180" t="inlineStr">
        <is>
          <t>b6de622f8cbd7c44446b5d6b1ce66b8a</t>
        </is>
      </c>
      <c r="M11180" t="n">
        <v>1271</v>
      </c>
      <c r="N11180" t="n">
        <v>1271</v>
      </c>
    </row>
    <row r="11181">
      <c r="A11181" t="n">
        <v>204</v>
      </c>
      <c r="B11181" t="n">
        <v>2019</v>
      </c>
      <c r="C11181" t="n">
        <v>3241</v>
      </c>
      <c r="D11181" t="inlineStr">
        <is>
          <t>Soll der Kanton Zürich die Produktion und die Nutzung von erneuerbaren Energien (z.B. Geothermie, Solarenergie) finanziell stärker fördern?</t>
        </is>
      </c>
      <c r="E11181" t="inlineStr">
        <is>
          <t>Standard-4</t>
        </is>
      </c>
      <c r="F11181" t="n">
        <v>13</v>
      </c>
      <c r="G11181" t="inlineStr">
        <is>
          <t>Umweltschutz &amp; Landwirtschaft</t>
        </is>
      </c>
      <c r="H11181" t="inlineStr">
        <is>
          <t>Q08984</t>
        </is>
      </c>
      <c r="I11181" t="inlineStr">
        <is>
          <t>de</t>
        </is>
      </c>
      <c r="J11181" t="b">
        <v>1</v>
      </c>
      <c r="K11181" t="inlineStr">
        <is>
          <t>b6de622f8cbd7c44446b5d6b1ce66b8a</t>
        </is>
      </c>
      <c r="L11181" t="inlineStr">
        <is>
          <t>b6de622f8cbd7c44446b5d6b1ce66b8a</t>
        </is>
      </c>
      <c r="M11181" t="n">
        <v>1271</v>
      </c>
      <c r="N11181" t="n">
        <v>1271</v>
      </c>
    </row>
    <row r="11183">
      <c r="A11183" s="1">
        <f>== Cluster 1270 – 2 Fragen – alle Fragen identisch ===</f>
        <v/>
      </c>
      <c r="B11183" s="1" t="n"/>
      <c r="C11183" s="1" t="n"/>
      <c r="D11183" s="1" t="n"/>
      <c r="E11183" s="1" t="n"/>
      <c r="F11183" s="1" t="n"/>
      <c r="G11183" s="1" t="n"/>
      <c r="H11183" s="1" t="n"/>
      <c r="I11183" s="1" t="n"/>
      <c r="J11183" s="1" t="n"/>
      <c r="K11183" s="1" t="n"/>
      <c r="L11183" s="1" t="n"/>
      <c r="M11183" s="1" t="n"/>
      <c r="N11183" s="1" t="n"/>
    </row>
    <row r="11184">
      <c r="A11184" t="inlineStr">
        <is>
          <t>ID_Wahl</t>
        </is>
      </c>
      <c r="B11184" t="inlineStr">
        <is>
          <t>Datum</t>
        </is>
      </c>
      <c r="C11184" t="inlineStr">
        <is>
          <t>Frage_ID</t>
        </is>
      </c>
      <c r="D11184" t="inlineStr">
        <is>
          <t>Frage_Text</t>
        </is>
      </c>
      <c r="E11184" t="inlineStr">
        <is>
          <t>Frage_Typ</t>
        </is>
      </c>
      <c r="F11184" t="inlineStr">
        <is>
          <t>Bereich_ID</t>
        </is>
      </c>
      <c r="G11184" t="inlineStr">
        <is>
          <t>Bereich</t>
        </is>
      </c>
      <c r="H11184" t="inlineStr">
        <is>
          <t>ID_gesamt</t>
        </is>
      </c>
      <c r="I11184" t="inlineStr">
        <is>
          <t>Sprache</t>
        </is>
      </c>
      <c r="J11184" t="inlineStr">
        <is>
          <t>Duplikat</t>
        </is>
      </c>
      <c r="K11184" t="inlineStr">
        <is>
          <t>Frage_Hash</t>
        </is>
      </c>
      <c r="L11184" t="inlineStr">
        <is>
          <t>Duplikat_Gruppe</t>
        </is>
      </c>
      <c r="M11184" t="inlineStr">
        <is>
          <t>Cluster_Duplikate</t>
        </is>
      </c>
      <c r="N11184" t="inlineStr">
        <is>
          <t>Cluster_Final</t>
        </is>
      </c>
    </row>
    <row r="11185">
      <c r="A11185" t="n">
        <v>204</v>
      </c>
      <c r="B11185" t="n">
        <v>2019</v>
      </c>
      <c r="C11185" t="n">
        <v>3238</v>
      </c>
      <c r="D11185" t="inlineStr">
        <is>
          <t>Eine kantonale Volksinitiative will 0.25% (rund 40 Mio. CHF) des kantonalen Budgets investieren, um den Rückgang der Natur und das Artensterben zu stoppen. Befürworten Sie diese Initiative?</t>
        </is>
      </c>
      <c r="E11185" t="inlineStr">
        <is>
          <t>Standard-4</t>
        </is>
      </c>
      <c r="F11185" t="n">
        <v>13</v>
      </c>
      <c r="G11185" t="inlineStr">
        <is>
          <t>Umweltschutz &amp; Landwirtschaft</t>
        </is>
      </c>
      <c r="H11185" t="inlineStr">
        <is>
          <t>Q06002</t>
        </is>
      </c>
      <c r="I11185" t="inlineStr">
        <is>
          <t>de</t>
        </is>
      </c>
      <c r="J11185" t="b">
        <v>1</v>
      </c>
      <c r="K11185" t="inlineStr">
        <is>
          <t>3f1971281dd8f144c1609448d9c73a4d</t>
        </is>
      </c>
      <c r="L11185" t="inlineStr">
        <is>
          <t>3f1971281dd8f144c1609448d9c73a4d</t>
        </is>
      </c>
      <c r="M11185" t="n">
        <v>1270</v>
      </c>
      <c r="N11185" t="n">
        <v>1270</v>
      </c>
    </row>
    <row r="11186">
      <c r="A11186" t="n">
        <v>204</v>
      </c>
      <c r="B11186" t="n">
        <v>2019</v>
      </c>
      <c r="C11186" t="n">
        <v>3238</v>
      </c>
      <c r="D11186" t="inlineStr">
        <is>
          <t>Eine kantonale Volksinitiative will 0.25% (rund 40 Mio. CHF) des kantonalen Budgets investieren, um den Rückgang der Natur und das Artensterben zu stoppen. Befürworten Sie diese Initiative?</t>
        </is>
      </c>
      <c r="E11186" t="inlineStr">
        <is>
          <t>Standard-4</t>
        </is>
      </c>
      <c r="F11186" t="n">
        <v>13</v>
      </c>
      <c r="G11186" t="inlineStr">
        <is>
          <t>Umweltschutz &amp; Landwirtschaft</t>
        </is>
      </c>
      <c r="H11186" t="inlineStr">
        <is>
          <t>Q08983</t>
        </is>
      </c>
      <c r="I11186" t="inlineStr">
        <is>
          <t>de</t>
        </is>
      </c>
      <c r="J11186" t="b">
        <v>1</v>
      </c>
      <c r="K11186" t="inlineStr">
        <is>
          <t>3f1971281dd8f144c1609448d9c73a4d</t>
        </is>
      </c>
      <c r="L11186" t="inlineStr">
        <is>
          <t>3f1971281dd8f144c1609448d9c73a4d</t>
        </is>
      </c>
      <c r="M11186" t="n">
        <v>1270</v>
      </c>
      <c r="N11186" t="n">
        <v>1270</v>
      </c>
    </row>
    <row r="11188">
      <c r="A11188" s="1">
        <f>== Cluster 1269 – 2 Fragen – alle Fragen identisch ===</f>
        <v/>
      </c>
      <c r="B11188" s="1" t="n"/>
      <c r="C11188" s="1" t="n"/>
      <c r="D11188" s="1" t="n"/>
      <c r="E11188" s="1" t="n"/>
      <c r="F11188" s="1" t="n"/>
      <c r="G11188" s="1" t="n"/>
      <c r="H11188" s="1" t="n"/>
      <c r="I11188" s="1" t="n"/>
      <c r="J11188" s="1" t="n"/>
      <c r="K11188" s="1" t="n"/>
      <c r="L11188" s="1" t="n"/>
      <c r="M11188" s="1" t="n"/>
      <c r="N11188" s="1" t="n"/>
    </row>
    <row r="11189">
      <c r="A11189" t="inlineStr">
        <is>
          <t>ID_Wahl</t>
        </is>
      </c>
      <c r="B11189" t="inlineStr">
        <is>
          <t>Datum</t>
        </is>
      </c>
      <c r="C11189" t="inlineStr">
        <is>
          <t>Frage_ID</t>
        </is>
      </c>
      <c r="D11189" t="inlineStr">
        <is>
          <t>Frage_Text</t>
        </is>
      </c>
      <c r="E11189" t="inlineStr">
        <is>
          <t>Frage_Typ</t>
        </is>
      </c>
      <c r="F11189" t="inlineStr">
        <is>
          <t>Bereich_ID</t>
        </is>
      </c>
      <c r="G11189" t="inlineStr">
        <is>
          <t>Bereich</t>
        </is>
      </c>
      <c r="H11189" t="inlineStr">
        <is>
          <t>ID_gesamt</t>
        </is>
      </c>
      <c r="I11189" t="inlineStr">
        <is>
          <t>Sprache</t>
        </is>
      </c>
      <c r="J11189" t="inlineStr">
        <is>
          <t>Duplikat</t>
        </is>
      </c>
      <c r="K11189" t="inlineStr">
        <is>
          <t>Frage_Hash</t>
        </is>
      </c>
      <c r="L11189" t="inlineStr">
        <is>
          <t>Duplikat_Gruppe</t>
        </is>
      </c>
      <c r="M11189" t="inlineStr">
        <is>
          <t>Cluster_Duplikate</t>
        </is>
      </c>
      <c r="N11189" t="inlineStr">
        <is>
          <t>Cluster_Final</t>
        </is>
      </c>
    </row>
    <row r="11190">
      <c r="A11190" t="n">
        <v>204</v>
      </c>
      <c r="B11190" t="n">
        <v>2019</v>
      </c>
      <c r="C11190" t="n">
        <v>3202</v>
      </c>
      <c r="D11190" t="inlineStr">
        <is>
          <t>Würden Sie eine Verschärfung des Sozialhilfegesetzes im Kanton Zürich (z.B. Begrenzung der Zulagen, tieferer Ansatz des Existenzminimums, höherer Ermessenspielraum bei der Vergabe der Sozialhilfe) befürworten?</t>
        </is>
      </c>
      <c r="E11190" t="inlineStr">
        <is>
          <t>Standard-4</t>
        </is>
      </c>
      <c r="F11190" t="n">
        <v>12</v>
      </c>
      <c r="G11190" t="inlineStr">
        <is>
          <t>Sozialstaat &amp; Familie</t>
        </is>
      </c>
      <c r="H11190" t="inlineStr">
        <is>
          <t>Q06000</t>
        </is>
      </c>
      <c r="I11190" t="inlineStr">
        <is>
          <t>de</t>
        </is>
      </c>
      <c r="J11190" t="b">
        <v>1</v>
      </c>
      <c r="K11190" t="inlineStr">
        <is>
          <t>3af55e31e1f21a5d6d5e1010ad9e7aaf</t>
        </is>
      </c>
      <c r="L11190" t="inlineStr">
        <is>
          <t>3af55e31e1f21a5d6d5e1010ad9e7aaf</t>
        </is>
      </c>
      <c r="M11190" t="n">
        <v>1269</v>
      </c>
      <c r="N11190" t="n">
        <v>1269</v>
      </c>
    </row>
    <row r="11191">
      <c r="A11191" t="n">
        <v>204</v>
      </c>
      <c r="B11191" t="n">
        <v>2019</v>
      </c>
      <c r="C11191" t="n">
        <v>3202</v>
      </c>
      <c r="D11191" t="inlineStr">
        <is>
          <t>Würden Sie eine Verschärfung des Sozialhilfegesetzes im Kanton Zürich (z.B. Begrenzung der Zulagen, tieferer Ansatz des Existenzminimums, höherer Ermessenspielraum bei der Vergabe der Sozialhilfe) befürworten?</t>
        </is>
      </c>
      <c r="E11191" t="inlineStr">
        <is>
          <t>Standard-4</t>
        </is>
      </c>
      <c r="F11191" t="n">
        <v>12</v>
      </c>
      <c r="G11191" t="inlineStr">
        <is>
          <t>Sozialstaat &amp; Familie</t>
        </is>
      </c>
      <c r="H11191" t="inlineStr">
        <is>
          <t>Q08981</t>
        </is>
      </c>
      <c r="I11191" t="inlineStr">
        <is>
          <t>de</t>
        </is>
      </c>
      <c r="J11191" t="b">
        <v>1</v>
      </c>
      <c r="K11191" t="inlineStr">
        <is>
          <t>3af55e31e1f21a5d6d5e1010ad9e7aaf</t>
        </is>
      </c>
      <c r="L11191" t="inlineStr">
        <is>
          <t>3af55e31e1f21a5d6d5e1010ad9e7aaf</t>
        </is>
      </c>
      <c r="M11191" t="n">
        <v>1269</v>
      </c>
      <c r="N11191" t="n">
        <v>1269</v>
      </c>
    </row>
    <row r="11193">
      <c r="A11193" s="1">
        <f>== Cluster 1268 – 2 Fragen – alle Fragen identisch ===</f>
        <v/>
      </c>
      <c r="B11193" s="1" t="n"/>
      <c r="C11193" s="1" t="n"/>
      <c r="D11193" s="1" t="n"/>
      <c r="E11193" s="1" t="n"/>
      <c r="F11193" s="1" t="n"/>
      <c r="G11193" s="1" t="n"/>
      <c r="H11193" s="1" t="n"/>
      <c r="I11193" s="1" t="n"/>
      <c r="J11193" s="1" t="n"/>
      <c r="K11193" s="1" t="n"/>
      <c r="L11193" s="1" t="n"/>
      <c r="M11193" s="1" t="n"/>
      <c r="N11193" s="1" t="n"/>
    </row>
    <row r="11194">
      <c r="A11194" t="inlineStr">
        <is>
          <t>ID_Wahl</t>
        </is>
      </c>
      <c r="B11194" t="inlineStr">
        <is>
          <t>Datum</t>
        </is>
      </c>
      <c r="C11194" t="inlineStr">
        <is>
          <t>Frage_ID</t>
        </is>
      </c>
      <c r="D11194" t="inlineStr">
        <is>
          <t>Frage_Text</t>
        </is>
      </c>
      <c r="E11194" t="inlineStr">
        <is>
          <t>Frage_Typ</t>
        </is>
      </c>
      <c r="F11194" t="inlineStr">
        <is>
          <t>Bereich_ID</t>
        </is>
      </c>
      <c r="G11194" t="inlineStr">
        <is>
          <t>Bereich</t>
        </is>
      </c>
      <c r="H11194" t="inlineStr">
        <is>
          <t>ID_gesamt</t>
        </is>
      </c>
      <c r="I11194" t="inlineStr">
        <is>
          <t>Sprache</t>
        </is>
      </c>
      <c r="J11194" t="inlineStr">
        <is>
          <t>Duplikat</t>
        </is>
      </c>
      <c r="K11194" t="inlineStr">
        <is>
          <t>Frage_Hash</t>
        </is>
      </c>
      <c r="L11194" t="inlineStr">
        <is>
          <t>Duplikat_Gruppe</t>
        </is>
      </c>
      <c r="M11194" t="inlineStr">
        <is>
          <t>Cluster_Duplikate</t>
        </is>
      </c>
      <c r="N11194" t="inlineStr">
        <is>
          <t>Cluster_Final</t>
        </is>
      </c>
    </row>
    <row r="11195">
      <c r="A11195" t="n">
        <v>204</v>
      </c>
      <c r="B11195" t="n">
        <v>2019</v>
      </c>
      <c r="C11195" t="n">
        <v>3235</v>
      </c>
      <c r="D11195" t="inlineStr">
        <is>
          <t>Soll sich der Kanton Zürich stärker für den Erhalt des Service-Public-Angebots (z.B. ÖV-Verbindungen, Poststellen) in den ländlichen Gemeinden einsetzen?</t>
        </is>
      </c>
      <c r="E11195" t="inlineStr">
        <is>
          <t>Standard-4</t>
        </is>
      </c>
      <c r="F11195" t="n">
        <v>12</v>
      </c>
      <c r="G11195" t="inlineStr">
        <is>
          <t>Sozialstaat &amp; Familie</t>
        </is>
      </c>
      <c r="H11195" t="inlineStr">
        <is>
          <t>Q05998</t>
        </is>
      </c>
      <c r="I11195" t="inlineStr">
        <is>
          <t>de</t>
        </is>
      </c>
      <c r="J11195" t="b">
        <v>1</v>
      </c>
      <c r="K11195" t="inlineStr">
        <is>
          <t>3a6e8044a4675232f61509efc2b9c296</t>
        </is>
      </c>
      <c r="L11195" t="inlineStr">
        <is>
          <t>3a6e8044a4675232f61509efc2b9c296</t>
        </is>
      </c>
      <c r="M11195" t="n">
        <v>1268</v>
      </c>
      <c r="N11195" t="n">
        <v>1268</v>
      </c>
    </row>
    <row r="11196">
      <c r="A11196" t="n">
        <v>204</v>
      </c>
      <c r="B11196" t="n">
        <v>2019</v>
      </c>
      <c r="C11196" t="n">
        <v>3235</v>
      </c>
      <c r="D11196" t="inlineStr">
        <is>
          <t>Soll sich der Kanton Zürich stärker für den Erhalt des Service-Public-Angebots (z.B. ÖV-Verbindungen, Poststellen) in den ländlichen Gemeinden einsetzen?</t>
        </is>
      </c>
      <c r="E11196" t="inlineStr">
        <is>
          <t>Standard-4</t>
        </is>
      </c>
      <c r="F11196" t="n">
        <v>12</v>
      </c>
      <c r="G11196" t="inlineStr">
        <is>
          <t>Sozialstaat &amp; Familie</t>
        </is>
      </c>
      <c r="H11196" t="inlineStr">
        <is>
          <t>Q08979</t>
        </is>
      </c>
      <c r="I11196" t="inlineStr">
        <is>
          <t>de</t>
        </is>
      </c>
      <c r="J11196" t="b">
        <v>1</v>
      </c>
      <c r="K11196" t="inlineStr">
        <is>
          <t>3a6e8044a4675232f61509efc2b9c296</t>
        </is>
      </c>
      <c r="L11196" t="inlineStr">
        <is>
          <t>3a6e8044a4675232f61509efc2b9c296</t>
        </is>
      </c>
      <c r="M11196" t="n">
        <v>1268</v>
      </c>
      <c r="N11196" t="n">
        <v>1268</v>
      </c>
    </row>
    <row r="11198">
      <c r="A11198" s="1">
        <f>== Cluster 1267 – 2 Fragen – alle Fragen identisch ===</f>
        <v/>
      </c>
      <c r="B11198" s="1" t="n"/>
      <c r="C11198" s="1" t="n"/>
      <c r="D11198" s="1" t="n"/>
      <c r="E11198" s="1" t="n"/>
      <c r="F11198" s="1" t="n"/>
      <c r="G11198" s="1" t="n"/>
      <c r="H11198" s="1" t="n"/>
      <c r="I11198" s="1" t="n"/>
      <c r="J11198" s="1" t="n"/>
      <c r="K11198" s="1" t="n"/>
      <c r="L11198" s="1" t="n"/>
      <c r="M11198" s="1" t="n"/>
      <c r="N11198" s="1" t="n"/>
    </row>
    <row r="11199">
      <c r="A11199" t="inlineStr">
        <is>
          <t>ID_Wahl</t>
        </is>
      </c>
      <c r="B11199" t="inlineStr">
        <is>
          <t>Datum</t>
        </is>
      </c>
      <c r="C11199" t="inlineStr">
        <is>
          <t>Frage_ID</t>
        </is>
      </c>
      <c r="D11199" t="inlineStr">
        <is>
          <t>Frage_Text</t>
        </is>
      </c>
      <c r="E11199" t="inlineStr">
        <is>
          <t>Frage_Typ</t>
        </is>
      </c>
      <c r="F11199" t="inlineStr">
        <is>
          <t>Bereich_ID</t>
        </is>
      </c>
      <c r="G11199" t="inlineStr">
        <is>
          <t>Bereich</t>
        </is>
      </c>
      <c r="H11199" t="inlineStr">
        <is>
          <t>ID_gesamt</t>
        </is>
      </c>
      <c r="I11199" t="inlineStr">
        <is>
          <t>Sprache</t>
        </is>
      </c>
      <c r="J11199" t="inlineStr">
        <is>
          <t>Duplikat</t>
        </is>
      </c>
      <c r="K11199" t="inlineStr">
        <is>
          <t>Frage_Hash</t>
        </is>
      </c>
      <c r="L11199" t="inlineStr">
        <is>
          <t>Duplikat_Gruppe</t>
        </is>
      </c>
      <c r="M11199" t="inlineStr">
        <is>
          <t>Cluster_Duplikate</t>
        </is>
      </c>
      <c r="N11199" t="inlineStr">
        <is>
          <t>Cluster_Final</t>
        </is>
      </c>
    </row>
    <row r="11200">
      <c r="A11200" t="n">
        <v>204</v>
      </c>
      <c r="B11200" t="n">
        <v>2019</v>
      </c>
      <c r="C11200" t="n">
        <v>3198</v>
      </c>
      <c r="D11200" t="inlineStr">
        <is>
          <t>Soll der Kanton Zürich die Schaffung von familienergänzenden Betreuungsstrukturen (Tagesstätten, Tagesschulen, Mittagstische) verstärkt finanziell unterstützen?</t>
        </is>
      </c>
      <c r="E11200" t="inlineStr">
        <is>
          <t>Standard-4</t>
        </is>
      </c>
      <c r="F11200" t="n">
        <v>12</v>
      </c>
      <c r="G11200" t="inlineStr">
        <is>
          <t>Sozialstaat &amp; Familie</t>
        </is>
      </c>
      <c r="H11200" t="inlineStr">
        <is>
          <t>Q05996</t>
        </is>
      </c>
      <c r="I11200" t="inlineStr">
        <is>
          <t>de</t>
        </is>
      </c>
      <c r="J11200" t="b">
        <v>1</v>
      </c>
      <c r="K11200" t="inlineStr">
        <is>
          <t>585028d8cfe1984cd42f13458a2bb463</t>
        </is>
      </c>
      <c r="L11200" t="inlineStr">
        <is>
          <t>585028d8cfe1984cd42f13458a2bb463</t>
        </is>
      </c>
      <c r="M11200" t="n">
        <v>1267</v>
      </c>
      <c r="N11200" t="n">
        <v>1267</v>
      </c>
    </row>
    <row r="11201">
      <c r="A11201" t="n">
        <v>204</v>
      </c>
      <c r="B11201" t="n">
        <v>2019</v>
      </c>
      <c r="C11201" t="n">
        <v>3198</v>
      </c>
      <c r="D11201" t="inlineStr">
        <is>
          <t>Soll der Kanton Zürich die Schaffung von familienergänzenden Betreuungsstrukturen (Tagesstätten, Tagesschulen, Mittagstische) verstärkt finanziell unterstützen?</t>
        </is>
      </c>
      <c r="E11201" t="inlineStr">
        <is>
          <t>Standard-4</t>
        </is>
      </c>
      <c r="F11201" t="n">
        <v>12</v>
      </c>
      <c r="G11201" t="inlineStr">
        <is>
          <t>Sozialstaat &amp; Familie</t>
        </is>
      </c>
      <c r="H11201" t="inlineStr">
        <is>
          <t>Q08977</t>
        </is>
      </c>
      <c r="I11201" t="inlineStr">
        <is>
          <t>de</t>
        </is>
      </c>
      <c r="J11201" t="b">
        <v>1</v>
      </c>
      <c r="K11201" t="inlineStr">
        <is>
          <t>585028d8cfe1984cd42f13458a2bb463</t>
        </is>
      </c>
      <c r="L11201" t="inlineStr">
        <is>
          <t>585028d8cfe1984cd42f13458a2bb463</t>
        </is>
      </c>
      <c r="M11201" t="n">
        <v>1267</v>
      </c>
      <c r="N11201" t="n">
        <v>1267</v>
      </c>
    </row>
    <row r="11203">
      <c r="A11203" s="1">
        <f>== Cluster 1266 – 2 Fragen – alle Fragen identisch ===</f>
        <v/>
      </c>
      <c r="B11203" s="1" t="n"/>
      <c r="C11203" s="1" t="n"/>
      <c r="D11203" s="1" t="n"/>
      <c r="E11203" s="1" t="n"/>
      <c r="F11203" s="1" t="n"/>
      <c r="G11203" s="1" t="n"/>
      <c r="H11203" s="1" t="n"/>
      <c r="I11203" s="1" t="n"/>
      <c r="J11203" s="1" t="n"/>
      <c r="K11203" s="1" t="n"/>
      <c r="L11203" s="1" t="n"/>
      <c r="M11203" s="1" t="n"/>
      <c r="N11203" s="1" t="n"/>
    </row>
    <row r="11204">
      <c r="A11204" t="inlineStr">
        <is>
          <t>ID_Wahl</t>
        </is>
      </c>
      <c r="B11204" t="inlineStr">
        <is>
          <t>Datum</t>
        </is>
      </c>
      <c r="C11204" t="inlineStr">
        <is>
          <t>Frage_ID</t>
        </is>
      </c>
      <c r="D11204" t="inlineStr">
        <is>
          <t>Frage_Text</t>
        </is>
      </c>
      <c r="E11204" t="inlineStr">
        <is>
          <t>Frage_Typ</t>
        </is>
      </c>
      <c r="F11204" t="inlineStr">
        <is>
          <t>Bereich_ID</t>
        </is>
      </c>
      <c r="G11204" t="inlineStr">
        <is>
          <t>Bereich</t>
        </is>
      </c>
      <c r="H11204" t="inlineStr">
        <is>
          <t>ID_gesamt</t>
        </is>
      </c>
      <c r="I11204" t="inlineStr">
        <is>
          <t>Sprache</t>
        </is>
      </c>
      <c r="J11204" t="inlineStr">
        <is>
          <t>Duplikat</t>
        </is>
      </c>
      <c r="K11204" t="inlineStr">
        <is>
          <t>Frage_Hash</t>
        </is>
      </c>
      <c r="L11204" t="inlineStr">
        <is>
          <t>Duplikat_Gruppe</t>
        </is>
      </c>
      <c r="M11204" t="inlineStr">
        <is>
          <t>Cluster_Duplikate</t>
        </is>
      </c>
      <c r="N11204" t="inlineStr">
        <is>
          <t>Cluster_Final</t>
        </is>
      </c>
    </row>
    <row r="11205">
      <c r="A11205" t="n">
        <v>204</v>
      </c>
      <c r="B11205" t="n">
        <v>2019</v>
      </c>
      <c r="C11205" t="n">
        <v>3200</v>
      </c>
      <c r="D11205" t="inlineStr">
        <is>
          <t>Soll sich der Kanton Zürich stärker für den gemeinnützigen Wohnungsbau engagieren (z.B. mittels finanziellen Anreizen oder raumplanerischen Auflagen bei Neueinzonungen und Umzonungen)?</t>
        </is>
      </c>
      <c r="E11205" t="inlineStr">
        <is>
          <t>Standard-4</t>
        </is>
      </c>
      <c r="F11205" t="n">
        <v>12</v>
      </c>
      <c r="G11205" t="inlineStr">
        <is>
          <t>Sozialstaat &amp; Familie</t>
        </is>
      </c>
      <c r="H11205" t="inlineStr">
        <is>
          <t>Q05994</t>
        </is>
      </c>
      <c r="I11205" t="inlineStr">
        <is>
          <t>de</t>
        </is>
      </c>
      <c r="J11205" t="b">
        <v>1</v>
      </c>
      <c r="K11205" t="inlineStr">
        <is>
          <t>2a6414ce36e5b5018f670efd3bdb88f2</t>
        </is>
      </c>
      <c r="L11205" t="inlineStr">
        <is>
          <t>2a6414ce36e5b5018f670efd3bdb88f2</t>
        </is>
      </c>
      <c r="M11205" t="n">
        <v>1266</v>
      </c>
      <c r="N11205" t="n">
        <v>1266</v>
      </c>
    </row>
    <row r="11206">
      <c r="A11206" t="n">
        <v>204</v>
      </c>
      <c r="B11206" t="n">
        <v>2019</v>
      </c>
      <c r="C11206" t="n">
        <v>3200</v>
      </c>
      <c r="D11206" t="inlineStr">
        <is>
          <t>Soll sich der Kanton Zürich stärker für den gemeinnützigen Wohnungsbau engagieren (z.B. mittels finanziellen Anreizen oder raumplanerischen Auflagen bei Neueinzonungen und Umzonungen)?</t>
        </is>
      </c>
      <c r="E11206" t="inlineStr">
        <is>
          <t>Standard-4</t>
        </is>
      </c>
      <c r="F11206" t="n">
        <v>12</v>
      </c>
      <c r="G11206" t="inlineStr">
        <is>
          <t>Sozialstaat &amp; Familie</t>
        </is>
      </c>
      <c r="H11206" t="inlineStr">
        <is>
          <t>Q08975</t>
        </is>
      </c>
      <c r="I11206" t="inlineStr">
        <is>
          <t>de</t>
        </is>
      </c>
      <c r="J11206" t="b">
        <v>1</v>
      </c>
      <c r="K11206" t="inlineStr">
        <is>
          <t>2a6414ce36e5b5018f670efd3bdb88f2</t>
        </is>
      </c>
      <c r="L11206" t="inlineStr">
        <is>
          <t>2a6414ce36e5b5018f670efd3bdb88f2</t>
        </is>
      </c>
      <c r="M11206" t="n">
        <v>1266</v>
      </c>
      <c r="N11206" t="n">
        <v>1266</v>
      </c>
    </row>
    <row r="11208">
      <c r="A11208" s="1">
        <f>== Cluster 1265 – 2 Fragen – alle Fragen identisch ===</f>
        <v/>
      </c>
      <c r="B11208" s="1" t="n"/>
      <c r="C11208" s="1" t="n"/>
      <c r="D11208" s="1" t="n"/>
      <c r="E11208" s="1" t="n"/>
      <c r="F11208" s="1" t="n"/>
      <c r="G11208" s="1" t="n"/>
      <c r="H11208" s="1" t="n"/>
      <c r="I11208" s="1" t="n"/>
      <c r="J11208" s="1" t="n"/>
      <c r="K11208" s="1" t="n"/>
      <c r="L11208" s="1" t="n"/>
      <c r="M11208" s="1" t="n"/>
      <c r="N11208" s="1" t="n"/>
    </row>
    <row r="11209">
      <c r="A11209" t="inlineStr">
        <is>
          <t>ID_Wahl</t>
        </is>
      </c>
      <c r="B11209" t="inlineStr">
        <is>
          <t>Datum</t>
        </is>
      </c>
      <c r="C11209" t="inlineStr">
        <is>
          <t>Frage_ID</t>
        </is>
      </c>
      <c r="D11209" t="inlineStr">
        <is>
          <t>Frage_Text</t>
        </is>
      </c>
      <c r="E11209" t="inlineStr">
        <is>
          <t>Frage_Typ</t>
        </is>
      </c>
      <c r="F11209" t="inlineStr">
        <is>
          <t>Bereich_ID</t>
        </is>
      </c>
      <c r="G11209" t="inlineStr">
        <is>
          <t>Bereich</t>
        </is>
      </c>
      <c r="H11209" t="inlineStr">
        <is>
          <t>ID_gesamt</t>
        </is>
      </c>
      <c r="I11209" t="inlineStr">
        <is>
          <t>Sprache</t>
        </is>
      </c>
      <c r="J11209" t="inlineStr">
        <is>
          <t>Duplikat</t>
        </is>
      </c>
      <c r="K11209" t="inlineStr">
        <is>
          <t>Frage_Hash</t>
        </is>
      </c>
      <c r="L11209" t="inlineStr">
        <is>
          <t>Duplikat_Gruppe</t>
        </is>
      </c>
      <c r="M11209" t="inlineStr">
        <is>
          <t>Cluster_Duplikate</t>
        </is>
      </c>
      <c r="N11209" t="inlineStr">
        <is>
          <t>Cluster_Final</t>
        </is>
      </c>
    </row>
    <row r="11210">
      <c r="A11210" t="n">
        <v>204</v>
      </c>
      <c r="B11210" t="n">
        <v>2019</v>
      </c>
      <c r="C11210" t="n">
        <v>3201</v>
      </c>
      <c r="D11210" t="inlineStr">
        <is>
          <t>Würden Sie der Schaffung einer kantonalen Verwaltungsstelle zur Verbesserung der Gleichstellung von Menschen mit Behinderung befürworten?</t>
        </is>
      </c>
      <c r="E11210" t="inlineStr">
        <is>
          <t>Standard-4</t>
        </is>
      </c>
      <c r="F11210" t="n">
        <v>10</v>
      </c>
      <c r="G11210" t="inlineStr">
        <is>
          <t>Politisches System</t>
        </is>
      </c>
      <c r="H11210" t="inlineStr">
        <is>
          <t>Q05993</t>
        </is>
      </c>
      <c r="I11210" t="inlineStr">
        <is>
          <t>de</t>
        </is>
      </c>
      <c r="J11210" t="b">
        <v>1</v>
      </c>
      <c r="K11210" t="inlineStr">
        <is>
          <t>340de7e019675dad6b3c88ddd37a7fea</t>
        </is>
      </c>
      <c r="L11210" t="inlineStr">
        <is>
          <t>340de7e019675dad6b3c88ddd37a7fea</t>
        </is>
      </c>
      <c r="M11210" t="n">
        <v>1265</v>
      </c>
      <c r="N11210" t="n">
        <v>1265</v>
      </c>
    </row>
    <row r="11211">
      <c r="A11211" t="n">
        <v>204</v>
      </c>
      <c r="B11211" t="n">
        <v>2019</v>
      </c>
      <c r="C11211" t="n">
        <v>3201</v>
      </c>
      <c r="D11211" t="inlineStr">
        <is>
          <t>Würden Sie der Schaffung einer kantonalen Verwaltungsstelle zur Verbesserung der Gleichstellung von Menschen mit Behinderung befürworten?</t>
        </is>
      </c>
      <c r="E11211" t="inlineStr">
        <is>
          <t>Standard-4</t>
        </is>
      </c>
      <c r="F11211" t="n">
        <v>10</v>
      </c>
      <c r="G11211" t="inlineStr">
        <is>
          <t>Politisches System</t>
        </is>
      </c>
      <c r="H11211" t="inlineStr">
        <is>
          <t>Q08974</t>
        </is>
      </c>
      <c r="I11211" t="inlineStr">
        <is>
          <t>de</t>
        </is>
      </c>
      <c r="J11211" t="b">
        <v>1</v>
      </c>
      <c r="K11211" t="inlineStr">
        <is>
          <t>340de7e019675dad6b3c88ddd37a7fea</t>
        </is>
      </c>
      <c r="L11211" t="inlineStr">
        <is>
          <t>340de7e019675dad6b3c88ddd37a7fea</t>
        </is>
      </c>
      <c r="M11211" t="n">
        <v>1265</v>
      </c>
      <c r="N11211" t="n">
        <v>1265</v>
      </c>
    </row>
    <row r="11213">
      <c r="A11213" s="1">
        <f>== Cluster 1264 – 2 Fragen – alle Fragen identisch ===</f>
        <v/>
      </c>
      <c r="B11213" s="1" t="n"/>
      <c r="C11213" s="1" t="n"/>
      <c r="D11213" s="1" t="n"/>
      <c r="E11213" s="1" t="n"/>
      <c r="F11213" s="1" t="n"/>
      <c r="G11213" s="1" t="n"/>
      <c r="H11213" s="1" t="n"/>
      <c r="I11213" s="1" t="n"/>
      <c r="J11213" s="1" t="n"/>
      <c r="K11213" s="1" t="n"/>
      <c r="L11213" s="1" t="n"/>
      <c r="M11213" s="1" t="n"/>
      <c r="N11213" s="1" t="n"/>
    </row>
    <row r="11214">
      <c r="A11214" t="inlineStr">
        <is>
          <t>ID_Wahl</t>
        </is>
      </c>
      <c r="B11214" t="inlineStr">
        <is>
          <t>Datum</t>
        </is>
      </c>
      <c r="C11214" t="inlineStr">
        <is>
          <t>Frage_ID</t>
        </is>
      </c>
      <c r="D11214" t="inlineStr">
        <is>
          <t>Frage_Text</t>
        </is>
      </c>
      <c r="E11214" t="inlineStr">
        <is>
          <t>Frage_Typ</t>
        </is>
      </c>
      <c r="F11214" t="inlineStr">
        <is>
          <t>Bereich_ID</t>
        </is>
      </c>
      <c r="G11214" t="inlineStr">
        <is>
          <t>Bereich</t>
        </is>
      </c>
      <c r="H11214" t="inlineStr">
        <is>
          <t>ID_gesamt</t>
        </is>
      </c>
      <c r="I11214" t="inlineStr">
        <is>
          <t>Sprache</t>
        </is>
      </c>
      <c r="J11214" t="inlineStr">
        <is>
          <t>Duplikat</t>
        </is>
      </c>
      <c r="K11214" t="inlineStr">
        <is>
          <t>Frage_Hash</t>
        </is>
      </c>
      <c r="L11214" t="inlineStr">
        <is>
          <t>Duplikat_Gruppe</t>
        </is>
      </c>
      <c r="M11214" t="inlineStr">
        <is>
          <t>Cluster_Duplikate</t>
        </is>
      </c>
      <c r="N11214" t="inlineStr">
        <is>
          <t>Cluster_Final</t>
        </is>
      </c>
    </row>
    <row r="11215">
      <c r="A11215" t="n">
        <v>204</v>
      </c>
      <c r="B11215" t="n">
        <v>2019</v>
      </c>
      <c r="C11215" t="n">
        <v>3213</v>
      </c>
      <c r="D11215" t="inlineStr">
        <is>
          <t>Sollte die Finanzierung von Parteien sowie von Wahl- und Abstimmungskampagnen im Kanton Zürich vollständig offengelegt werden müssen?</t>
        </is>
      </c>
      <c r="E11215" t="inlineStr">
        <is>
          <t>Standard-4</t>
        </is>
      </c>
      <c r="F11215" t="n">
        <v>10</v>
      </c>
      <c r="G11215" t="inlineStr">
        <is>
          <t>Politisches System</t>
        </is>
      </c>
      <c r="H11215" t="inlineStr">
        <is>
          <t>Q05992</t>
        </is>
      </c>
      <c r="I11215" t="inlineStr">
        <is>
          <t>de</t>
        </is>
      </c>
      <c r="J11215" t="b">
        <v>1</v>
      </c>
      <c r="K11215" t="inlineStr">
        <is>
          <t>963d6a86cd7915961fb93cd3f77d8931</t>
        </is>
      </c>
      <c r="L11215" t="inlineStr">
        <is>
          <t>963d6a86cd7915961fb93cd3f77d8931</t>
        </is>
      </c>
      <c r="M11215" t="n">
        <v>1264</v>
      </c>
      <c r="N11215" t="n">
        <v>1264</v>
      </c>
    </row>
    <row r="11216">
      <c r="A11216" t="n">
        <v>204</v>
      </c>
      <c r="B11216" t="n">
        <v>2019</v>
      </c>
      <c r="C11216" t="n">
        <v>3213</v>
      </c>
      <c r="D11216" t="inlineStr">
        <is>
          <t>Sollte die Finanzierung von Parteien sowie von Wahl- und Abstimmungskampagnen im Kanton Zürich vollständig offengelegt werden müssen?</t>
        </is>
      </c>
      <c r="E11216" t="inlineStr">
        <is>
          <t>Standard-4</t>
        </is>
      </c>
      <c r="F11216" t="n">
        <v>10</v>
      </c>
      <c r="G11216" t="inlineStr">
        <is>
          <t>Politisches System</t>
        </is>
      </c>
      <c r="H11216" t="inlineStr">
        <is>
          <t>Q08973</t>
        </is>
      </c>
      <c r="I11216" t="inlineStr">
        <is>
          <t>de</t>
        </is>
      </c>
      <c r="J11216" t="b">
        <v>1</v>
      </c>
      <c r="K11216" t="inlineStr">
        <is>
          <t>963d6a86cd7915961fb93cd3f77d8931</t>
        </is>
      </c>
      <c r="L11216" t="inlineStr">
        <is>
          <t>963d6a86cd7915961fb93cd3f77d8931</t>
        </is>
      </c>
      <c r="M11216" t="n">
        <v>1264</v>
      </c>
      <c r="N11216" t="n">
        <v>1264</v>
      </c>
    </row>
    <row r="11218">
      <c r="A11218" s="1">
        <f>== Cluster 1263 – 2 Fragen – alle Fragen identisch ===</f>
        <v/>
      </c>
      <c r="B11218" s="1" t="n"/>
      <c r="C11218" s="1" t="n"/>
      <c r="D11218" s="1" t="n"/>
      <c r="E11218" s="1" t="n"/>
      <c r="F11218" s="1" t="n"/>
      <c r="G11218" s="1" t="n"/>
      <c r="H11218" s="1" t="n"/>
      <c r="I11218" s="1" t="n"/>
      <c r="J11218" s="1" t="n"/>
      <c r="K11218" s="1" t="n"/>
      <c r="L11218" s="1" t="n"/>
      <c r="M11218" s="1" t="n"/>
      <c r="N11218" s="1" t="n"/>
    </row>
    <row r="11219">
      <c r="A11219" t="inlineStr">
        <is>
          <t>ID_Wahl</t>
        </is>
      </c>
      <c r="B11219" t="inlineStr">
        <is>
          <t>Datum</t>
        </is>
      </c>
      <c r="C11219" t="inlineStr">
        <is>
          <t>Frage_ID</t>
        </is>
      </c>
      <c r="D11219" t="inlineStr">
        <is>
          <t>Frage_Text</t>
        </is>
      </c>
      <c r="E11219" t="inlineStr">
        <is>
          <t>Frage_Typ</t>
        </is>
      </c>
      <c r="F11219" t="inlineStr">
        <is>
          <t>Bereich_ID</t>
        </is>
      </c>
      <c r="G11219" t="inlineStr">
        <is>
          <t>Bereich</t>
        </is>
      </c>
      <c r="H11219" t="inlineStr">
        <is>
          <t>ID_gesamt</t>
        </is>
      </c>
      <c r="I11219" t="inlineStr">
        <is>
          <t>Sprache</t>
        </is>
      </c>
      <c r="J11219" t="inlineStr">
        <is>
          <t>Duplikat</t>
        </is>
      </c>
      <c r="K11219" t="inlineStr">
        <is>
          <t>Frage_Hash</t>
        </is>
      </c>
      <c r="L11219" t="inlineStr">
        <is>
          <t>Duplikat_Gruppe</t>
        </is>
      </c>
      <c r="M11219" t="inlineStr">
        <is>
          <t>Cluster_Duplikate</t>
        </is>
      </c>
      <c r="N11219" t="inlineStr">
        <is>
          <t>Cluster_Final</t>
        </is>
      </c>
    </row>
    <row r="11220">
      <c r="A11220" t="n">
        <v>204</v>
      </c>
      <c r="B11220" t="n">
        <v>2019</v>
      </c>
      <c r="C11220" t="n">
        <v>3225</v>
      </c>
      <c r="D11220" t="inlineStr">
        <is>
          <t>Sind Sie der Meinung, dass Personen, deren Asylgesuch abgelehnt wurde, nur noch Nothilfe in Form von Naturalien erhalten sollen?</t>
        </is>
      </c>
      <c r="E11220" t="inlineStr">
        <is>
          <t>Standard-4</t>
        </is>
      </c>
      <c r="F11220" t="n">
        <v>9</v>
      </c>
      <c r="G11220" t="inlineStr">
        <is>
          <t>Migration &amp; Integration</t>
        </is>
      </c>
      <c r="H11220" t="inlineStr">
        <is>
          <t>Q05991</t>
        </is>
      </c>
      <c r="I11220" t="inlineStr">
        <is>
          <t>de</t>
        </is>
      </c>
      <c r="J11220" t="b">
        <v>1</v>
      </c>
      <c r="K11220" t="inlineStr">
        <is>
          <t>0d22ecf29a15630a5abe10923bf66df3</t>
        </is>
      </c>
      <c r="L11220" t="inlineStr">
        <is>
          <t>0d22ecf29a15630a5abe10923bf66df3</t>
        </is>
      </c>
      <c r="M11220" t="n">
        <v>1263</v>
      </c>
      <c r="N11220" t="n">
        <v>1263</v>
      </c>
    </row>
    <row r="11221">
      <c r="A11221" t="n">
        <v>204</v>
      </c>
      <c r="B11221" t="n">
        <v>2019</v>
      </c>
      <c r="C11221" t="n">
        <v>3225</v>
      </c>
      <c r="D11221" t="inlineStr">
        <is>
          <t>Sind Sie der Meinung, dass Personen, deren Asylgesuch abgelehnt wurde, nur noch Nothilfe in Form von Naturalien erhalten sollen?</t>
        </is>
      </c>
      <c r="E11221" t="inlineStr">
        <is>
          <t>Standard-4</t>
        </is>
      </c>
      <c r="F11221" t="n">
        <v>9</v>
      </c>
      <c r="G11221" t="inlineStr">
        <is>
          <t>Migration &amp; Integration</t>
        </is>
      </c>
      <c r="H11221" t="inlineStr">
        <is>
          <t>Q08972</t>
        </is>
      </c>
      <c r="I11221" t="inlineStr">
        <is>
          <t>de</t>
        </is>
      </c>
      <c r="J11221" t="b">
        <v>1</v>
      </c>
      <c r="K11221" t="inlineStr">
        <is>
          <t>0d22ecf29a15630a5abe10923bf66df3</t>
        </is>
      </c>
      <c r="L11221" t="inlineStr">
        <is>
          <t>0d22ecf29a15630a5abe10923bf66df3</t>
        </is>
      </c>
      <c r="M11221" t="n">
        <v>1263</v>
      </c>
      <c r="N11221" t="n">
        <v>1263</v>
      </c>
    </row>
    <row r="11223">
      <c r="A11223" s="1">
        <f>== Cluster 1262 – 2 Fragen – alle Fragen identisch ===</f>
        <v/>
      </c>
      <c r="B11223" s="1" t="n"/>
      <c r="C11223" s="1" t="n"/>
      <c r="D11223" s="1" t="n"/>
      <c r="E11223" s="1" t="n"/>
      <c r="F11223" s="1" t="n"/>
      <c r="G11223" s="1" t="n"/>
      <c r="H11223" s="1" t="n"/>
      <c r="I11223" s="1" t="n"/>
      <c r="J11223" s="1" t="n"/>
      <c r="K11223" s="1" t="n"/>
      <c r="L11223" s="1" t="n"/>
      <c r="M11223" s="1" t="n"/>
      <c r="N11223" s="1" t="n"/>
    </row>
    <row r="11224">
      <c r="A11224" t="inlineStr">
        <is>
          <t>ID_Wahl</t>
        </is>
      </c>
      <c r="B11224" t="inlineStr">
        <is>
          <t>Datum</t>
        </is>
      </c>
      <c r="C11224" t="inlineStr">
        <is>
          <t>Frage_ID</t>
        </is>
      </c>
      <c r="D11224" t="inlineStr">
        <is>
          <t>Frage_Text</t>
        </is>
      </c>
      <c r="E11224" t="inlineStr">
        <is>
          <t>Frage_Typ</t>
        </is>
      </c>
      <c r="F11224" t="inlineStr">
        <is>
          <t>Bereich_ID</t>
        </is>
      </c>
      <c r="G11224" t="inlineStr">
        <is>
          <t>Bereich</t>
        </is>
      </c>
      <c r="H11224" t="inlineStr">
        <is>
          <t>ID_gesamt</t>
        </is>
      </c>
      <c r="I11224" t="inlineStr">
        <is>
          <t>Sprache</t>
        </is>
      </c>
      <c r="J11224" t="inlineStr">
        <is>
          <t>Duplikat</t>
        </is>
      </c>
      <c r="K11224" t="inlineStr">
        <is>
          <t>Frage_Hash</t>
        </is>
      </c>
      <c r="L11224" t="inlineStr">
        <is>
          <t>Duplikat_Gruppe</t>
        </is>
      </c>
      <c r="M11224" t="inlineStr">
        <is>
          <t>Cluster_Duplikate</t>
        </is>
      </c>
      <c r="N11224" t="inlineStr">
        <is>
          <t>Cluster_Final</t>
        </is>
      </c>
    </row>
    <row r="11225">
      <c r="A11225" t="n">
        <v>204</v>
      </c>
      <c r="B11225" t="n">
        <v>2019</v>
      </c>
      <c r="C11225" t="n">
        <v>3224</v>
      </c>
      <c r="D11225" t="inlineStr">
        <is>
          <t>Würden Sie es befürworten, wenn der Kanton Zürich anerkannte Flüchtlinge direkt aus Krisengebieten (sog. Kontingenzflüchtlinge des UN-Flüchtlingshilfswerks) aufnehmen würde?</t>
        </is>
      </c>
      <c r="E11225" t="inlineStr">
        <is>
          <t>Standard-4</t>
        </is>
      </c>
      <c r="F11225" t="n">
        <v>9</v>
      </c>
      <c r="G11225" t="inlineStr">
        <is>
          <t>Migration &amp; Integration</t>
        </is>
      </c>
      <c r="H11225" t="inlineStr">
        <is>
          <t>Q05990</t>
        </is>
      </c>
      <c r="I11225" t="inlineStr">
        <is>
          <t>de</t>
        </is>
      </c>
      <c r="J11225" t="b">
        <v>1</v>
      </c>
      <c r="K11225" t="inlineStr">
        <is>
          <t>f6a65f622eaf874541b54e2bf534628c</t>
        </is>
      </c>
      <c r="L11225" t="inlineStr">
        <is>
          <t>f6a65f622eaf874541b54e2bf534628c</t>
        </is>
      </c>
      <c r="M11225" t="n">
        <v>1262</v>
      </c>
      <c r="N11225" t="n">
        <v>1262</v>
      </c>
    </row>
    <row r="11226">
      <c r="A11226" t="n">
        <v>204</v>
      </c>
      <c r="B11226" t="n">
        <v>2019</v>
      </c>
      <c r="C11226" t="n">
        <v>3224</v>
      </c>
      <c r="D11226" t="inlineStr">
        <is>
          <t>Würden Sie es befürworten, wenn der Kanton Zürich anerkannte Flüchtlinge direkt aus Krisengebieten (sog. Kontingenzflüchtlinge des UN-Flüchtlingshilfswerks) aufnehmen würde?</t>
        </is>
      </c>
      <c r="E11226" t="inlineStr">
        <is>
          <t>Standard-4</t>
        </is>
      </c>
      <c r="F11226" t="n">
        <v>9</v>
      </c>
      <c r="G11226" t="inlineStr">
        <is>
          <t>Migration &amp; Integration</t>
        </is>
      </c>
      <c r="H11226" t="inlineStr">
        <is>
          <t>Q08971</t>
        </is>
      </c>
      <c r="I11226" t="inlineStr">
        <is>
          <t>de</t>
        </is>
      </c>
      <c r="J11226" t="b">
        <v>1</v>
      </c>
      <c r="K11226" t="inlineStr">
        <is>
          <t>f6a65f622eaf874541b54e2bf534628c</t>
        </is>
      </c>
      <c r="L11226" t="inlineStr">
        <is>
          <t>f6a65f622eaf874541b54e2bf534628c</t>
        </is>
      </c>
      <c r="M11226" t="n">
        <v>1262</v>
      </c>
      <c r="N11226" t="n">
        <v>1262</v>
      </c>
    </row>
    <row r="11228">
      <c r="A11228" s="1">
        <f>== Cluster 1261 – 2 Fragen – alle Fragen identisch ===</f>
        <v/>
      </c>
      <c r="B11228" s="1" t="n"/>
      <c r="C11228" s="1" t="n"/>
      <c r="D11228" s="1" t="n"/>
      <c r="E11228" s="1" t="n"/>
      <c r="F11228" s="1" t="n"/>
      <c r="G11228" s="1" t="n"/>
      <c r="H11228" s="1" t="n"/>
      <c r="I11228" s="1" t="n"/>
      <c r="J11228" s="1" t="n"/>
      <c r="K11228" s="1" t="n"/>
      <c r="L11228" s="1" t="n"/>
      <c r="M11228" s="1" t="n"/>
      <c r="N11228" s="1" t="n"/>
    </row>
    <row r="11229">
      <c r="A11229" t="inlineStr">
        <is>
          <t>ID_Wahl</t>
        </is>
      </c>
      <c r="B11229" t="inlineStr">
        <is>
          <t>Datum</t>
        </is>
      </c>
      <c r="C11229" t="inlineStr">
        <is>
          <t>Frage_ID</t>
        </is>
      </c>
      <c r="D11229" t="inlineStr">
        <is>
          <t>Frage_Text</t>
        </is>
      </c>
      <c r="E11229" t="inlineStr">
        <is>
          <t>Frage_Typ</t>
        </is>
      </c>
      <c r="F11229" t="inlineStr">
        <is>
          <t>Bereich_ID</t>
        </is>
      </c>
      <c r="G11229" t="inlineStr">
        <is>
          <t>Bereich</t>
        </is>
      </c>
      <c r="H11229" t="inlineStr">
        <is>
          <t>ID_gesamt</t>
        </is>
      </c>
      <c r="I11229" t="inlineStr">
        <is>
          <t>Sprache</t>
        </is>
      </c>
      <c r="J11229" t="inlineStr">
        <is>
          <t>Duplikat</t>
        </is>
      </c>
      <c r="K11229" t="inlineStr">
        <is>
          <t>Frage_Hash</t>
        </is>
      </c>
      <c r="L11229" t="inlineStr">
        <is>
          <t>Duplikat_Gruppe</t>
        </is>
      </c>
      <c r="M11229" t="inlineStr">
        <is>
          <t>Cluster_Duplikate</t>
        </is>
      </c>
      <c r="N11229" t="inlineStr">
        <is>
          <t>Cluster_Final</t>
        </is>
      </c>
    </row>
    <row r="11230">
      <c r="A11230" t="n">
        <v>204</v>
      </c>
      <c r="B11230" t="n">
        <v>2019</v>
      </c>
      <c r="C11230" t="n">
        <v>3221</v>
      </c>
      <c r="D11230" t="inlineStr">
        <is>
          <t>Sollen im Kanton Zürich das Stimm- und Wahlrecht für Ausländerinnen und Ausländer, die seit mindestens zehn Jahren in der Schweiz leben, auf Gemeindeebene eingeführt werden?</t>
        </is>
      </c>
      <c r="E11230" t="inlineStr">
        <is>
          <t>Standard-4</t>
        </is>
      </c>
      <c r="F11230" t="n">
        <v>9</v>
      </c>
      <c r="G11230" t="inlineStr">
        <is>
          <t>Migration &amp; Integration</t>
        </is>
      </c>
      <c r="H11230" t="inlineStr">
        <is>
          <t>Q05987</t>
        </is>
      </c>
      <c r="I11230" t="inlineStr">
        <is>
          <t>de</t>
        </is>
      </c>
      <c r="J11230" t="b">
        <v>1</v>
      </c>
      <c r="K11230" t="inlineStr">
        <is>
          <t>627bc66994c8d82ef77ac828d38f422f</t>
        </is>
      </c>
      <c r="L11230" t="inlineStr">
        <is>
          <t>627bc66994c8d82ef77ac828d38f422f</t>
        </is>
      </c>
      <c r="M11230" t="n">
        <v>1261</v>
      </c>
      <c r="N11230" t="n">
        <v>1261</v>
      </c>
    </row>
    <row r="11231">
      <c r="A11231" t="n">
        <v>204</v>
      </c>
      <c r="B11231" t="n">
        <v>2019</v>
      </c>
      <c r="C11231" t="n">
        <v>3221</v>
      </c>
      <c r="D11231" t="inlineStr">
        <is>
          <t>Sollen im Kanton Zürich das Stimm- und Wahlrecht für Ausländerinnen und Ausländer, die seit mindestens zehn Jahren in der Schweiz leben, auf Gemeindeebene eingeführt werden?</t>
        </is>
      </c>
      <c r="E11231" t="inlineStr">
        <is>
          <t>Standard-4</t>
        </is>
      </c>
      <c r="F11231" t="n">
        <v>9</v>
      </c>
      <c r="G11231" t="inlineStr">
        <is>
          <t>Migration &amp; Integration</t>
        </is>
      </c>
      <c r="H11231" t="inlineStr">
        <is>
          <t>Q08968</t>
        </is>
      </c>
      <c r="I11231" t="inlineStr">
        <is>
          <t>de</t>
        </is>
      </c>
      <c r="J11231" t="b">
        <v>1</v>
      </c>
      <c r="K11231" t="inlineStr">
        <is>
          <t>627bc66994c8d82ef77ac828d38f422f</t>
        </is>
      </c>
      <c r="L11231" t="inlineStr">
        <is>
          <t>627bc66994c8d82ef77ac828d38f422f</t>
        </is>
      </c>
      <c r="M11231" t="n">
        <v>1261</v>
      </c>
      <c r="N11231" t="n">
        <v>1261</v>
      </c>
    </row>
    <row r="11233">
      <c r="A11233" s="1">
        <f>== Cluster 1260 – 2 Fragen – alle Fragen identisch ===</f>
        <v/>
      </c>
      <c r="B11233" s="1" t="n"/>
      <c r="C11233" s="1" t="n"/>
      <c r="D11233" s="1" t="n"/>
      <c r="E11233" s="1" t="n"/>
      <c r="F11233" s="1" t="n"/>
      <c r="G11233" s="1" t="n"/>
      <c r="H11233" s="1" t="n"/>
      <c r="I11233" s="1" t="n"/>
      <c r="J11233" s="1" t="n"/>
      <c r="K11233" s="1" t="n"/>
      <c r="L11233" s="1" t="n"/>
      <c r="M11233" s="1" t="n"/>
      <c r="N11233" s="1" t="n"/>
    </row>
    <row r="11234">
      <c r="A11234" t="inlineStr">
        <is>
          <t>ID_Wahl</t>
        </is>
      </c>
      <c r="B11234" t="inlineStr">
        <is>
          <t>Datum</t>
        </is>
      </c>
      <c r="C11234" t="inlineStr">
        <is>
          <t>Frage_ID</t>
        </is>
      </c>
      <c r="D11234" t="inlineStr">
        <is>
          <t>Frage_Text</t>
        </is>
      </c>
      <c r="E11234" t="inlineStr">
        <is>
          <t>Frage_Typ</t>
        </is>
      </c>
      <c r="F11234" t="inlineStr">
        <is>
          <t>Bereich_ID</t>
        </is>
      </c>
      <c r="G11234" t="inlineStr">
        <is>
          <t>Bereich</t>
        </is>
      </c>
      <c r="H11234" t="inlineStr">
        <is>
          <t>ID_gesamt</t>
        </is>
      </c>
      <c r="I11234" t="inlineStr">
        <is>
          <t>Sprache</t>
        </is>
      </c>
      <c r="J11234" t="inlineStr">
        <is>
          <t>Duplikat</t>
        </is>
      </c>
      <c r="K11234" t="inlineStr">
        <is>
          <t>Frage_Hash</t>
        </is>
      </c>
      <c r="L11234" t="inlineStr">
        <is>
          <t>Duplikat_Gruppe</t>
        </is>
      </c>
      <c r="M11234" t="inlineStr">
        <is>
          <t>Cluster_Duplikate</t>
        </is>
      </c>
      <c r="N11234" t="inlineStr">
        <is>
          <t>Cluster_Final</t>
        </is>
      </c>
    </row>
    <row r="11235">
      <c r="A11235" t="n">
        <v>204</v>
      </c>
      <c r="B11235" t="n">
        <v>2019</v>
      </c>
      <c r="C11235" t="n">
        <v>3207</v>
      </c>
      <c r="D11235" t="inlineStr">
        <is>
          <t>Soll der Kanton Zürich mehr finanzielle Mittel für die Sportförderung bereitstellen?</t>
        </is>
      </c>
      <c r="E11235" t="inlineStr">
        <is>
          <t>Standard-4</t>
        </is>
      </c>
      <c r="F11235" t="n">
        <v>8</v>
      </c>
      <c r="G11235" t="inlineStr">
        <is>
          <t>Kultur, Sport &amp; Medien</t>
        </is>
      </c>
      <c r="H11235" t="inlineStr">
        <is>
          <t>Q05986</t>
        </is>
      </c>
      <c r="I11235" t="inlineStr">
        <is>
          <t>de</t>
        </is>
      </c>
      <c r="J11235" t="b">
        <v>1</v>
      </c>
      <c r="K11235" t="inlineStr">
        <is>
          <t>4d6b124534e7bf71e9e1b33cdddc42f2</t>
        </is>
      </c>
      <c r="L11235" t="inlineStr">
        <is>
          <t>4d6b124534e7bf71e9e1b33cdddc42f2</t>
        </is>
      </c>
      <c r="M11235" t="n">
        <v>1260</v>
      </c>
      <c r="N11235" t="n">
        <v>1260</v>
      </c>
    </row>
    <row r="11236">
      <c r="A11236" t="n">
        <v>204</v>
      </c>
      <c r="B11236" t="n">
        <v>2019</v>
      </c>
      <c r="C11236" t="n">
        <v>3207</v>
      </c>
      <c r="D11236" t="inlineStr">
        <is>
          <t>Soll der Kanton Zürich mehr finanzielle Mittel für die Sportförderung bereitstellen?</t>
        </is>
      </c>
      <c r="E11236" t="inlineStr">
        <is>
          <t>Standard-4</t>
        </is>
      </c>
      <c r="F11236" t="n">
        <v>8</v>
      </c>
      <c r="G11236" t="inlineStr">
        <is>
          <t>Kultur, Sport &amp; Medien</t>
        </is>
      </c>
      <c r="H11236" t="inlineStr">
        <is>
          <t>Q08967</t>
        </is>
      </c>
      <c r="I11236" t="inlineStr">
        <is>
          <t>de</t>
        </is>
      </c>
      <c r="J11236" t="b">
        <v>1</v>
      </c>
      <c r="K11236" t="inlineStr">
        <is>
          <t>4d6b124534e7bf71e9e1b33cdddc42f2</t>
        </is>
      </c>
      <c r="L11236" t="inlineStr">
        <is>
          <t>4d6b124534e7bf71e9e1b33cdddc42f2</t>
        </is>
      </c>
      <c r="M11236" t="n">
        <v>1260</v>
      </c>
      <c r="N11236" t="n">
        <v>1260</v>
      </c>
    </row>
    <row r="11238">
      <c r="A11238" s="1">
        <f>== Cluster 1259 – 2 Fragen – alle Fragen identisch ===</f>
        <v/>
      </c>
      <c r="B11238" s="1" t="n"/>
      <c r="C11238" s="1" t="n"/>
      <c r="D11238" s="1" t="n"/>
      <c r="E11238" s="1" t="n"/>
      <c r="F11238" s="1" t="n"/>
      <c r="G11238" s="1" t="n"/>
      <c r="H11238" s="1" t="n"/>
      <c r="I11238" s="1" t="n"/>
      <c r="J11238" s="1" t="n"/>
      <c r="K11238" s="1" t="n"/>
      <c r="L11238" s="1" t="n"/>
      <c r="M11238" s="1" t="n"/>
      <c r="N11238" s="1" t="n"/>
    </row>
    <row r="11239">
      <c r="A11239" t="inlineStr">
        <is>
          <t>ID_Wahl</t>
        </is>
      </c>
      <c r="B11239" t="inlineStr">
        <is>
          <t>Datum</t>
        </is>
      </c>
      <c r="C11239" t="inlineStr">
        <is>
          <t>Frage_ID</t>
        </is>
      </c>
      <c r="D11239" t="inlineStr">
        <is>
          <t>Frage_Text</t>
        </is>
      </c>
      <c r="E11239" t="inlineStr">
        <is>
          <t>Frage_Typ</t>
        </is>
      </c>
      <c r="F11239" t="inlineStr">
        <is>
          <t>Bereich_ID</t>
        </is>
      </c>
      <c r="G11239" t="inlineStr">
        <is>
          <t>Bereich</t>
        </is>
      </c>
      <c r="H11239" t="inlineStr">
        <is>
          <t>ID_gesamt</t>
        </is>
      </c>
      <c r="I11239" t="inlineStr">
        <is>
          <t>Sprache</t>
        </is>
      </c>
      <c r="J11239" t="inlineStr">
        <is>
          <t>Duplikat</t>
        </is>
      </c>
      <c r="K11239" t="inlineStr">
        <is>
          <t>Frage_Hash</t>
        </is>
      </c>
      <c r="L11239" t="inlineStr">
        <is>
          <t>Duplikat_Gruppe</t>
        </is>
      </c>
      <c r="M11239" t="inlineStr">
        <is>
          <t>Cluster_Duplikate</t>
        </is>
      </c>
      <c r="N11239" t="inlineStr">
        <is>
          <t>Cluster_Final</t>
        </is>
      </c>
    </row>
    <row r="11240">
      <c r="A11240" t="n">
        <v>204</v>
      </c>
      <c r="B11240" t="n">
        <v>2019</v>
      </c>
      <c r="C11240" t="n">
        <v>3210</v>
      </c>
      <c r="D11240" t="inlineStr">
        <is>
          <t>Soll der Kanton Zürich mehr finanzielle Mittel für die Kulturförderung bereitstellen?</t>
        </is>
      </c>
      <c r="E11240" t="inlineStr">
        <is>
          <t>Standard-4</t>
        </is>
      </c>
      <c r="F11240" t="n">
        <v>8</v>
      </c>
      <c r="G11240" t="inlineStr">
        <is>
          <t>Kultur, Sport &amp; Medien</t>
        </is>
      </c>
      <c r="H11240" t="inlineStr">
        <is>
          <t>Q05985</t>
        </is>
      </c>
      <c r="I11240" t="inlineStr">
        <is>
          <t>de</t>
        </is>
      </c>
      <c r="J11240" t="b">
        <v>1</v>
      </c>
      <c r="K11240" t="inlineStr">
        <is>
          <t>6f60e29797c40178f20170d37cb7ebd4</t>
        </is>
      </c>
      <c r="L11240" t="inlineStr">
        <is>
          <t>6f60e29797c40178f20170d37cb7ebd4</t>
        </is>
      </c>
      <c r="M11240" t="n">
        <v>1259</v>
      </c>
      <c r="N11240" t="n">
        <v>1259</v>
      </c>
    </row>
    <row r="11241">
      <c r="A11241" t="n">
        <v>204</v>
      </c>
      <c r="B11241" t="n">
        <v>2019</v>
      </c>
      <c r="C11241" t="n">
        <v>3210</v>
      </c>
      <c r="D11241" t="inlineStr">
        <is>
          <t>Soll der Kanton Zürich mehr finanzielle Mittel für die Kulturförderung bereitstellen?</t>
        </is>
      </c>
      <c r="E11241" t="inlineStr">
        <is>
          <t>Standard-4</t>
        </is>
      </c>
      <c r="F11241" t="n">
        <v>8</v>
      </c>
      <c r="G11241" t="inlineStr">
        <is>
          <t>Kultur, Sport &amp; Medien</t>
        </is>
      </c>
      <c r="H11241" t="inlineStr">
        <is>
          <t>Q08966</t>
        </is>
      </c>
      <c r="I11241" t="inlineStr">
        <is>
          <t>de</t>
        </is>
      </c>
      <c r="J11241" t="b">
        <v>1</v>
      </c>
      <c r="K11241" t="inlineStr">
        <is>
          <t>6f60e29797c40178f20170d37cb7ebd4</t>
        </is>
      </c>
      <c r="L11241" t="inlineStr">
        <is>
          <t>6f60e29797c40178f20170d37cb7ebd4</t>
        </is>
      </c>
      <c r="M11241" t="n">
        <v>1259</v>
      </c>
      <c r="N11241" t="n">
        <v>1259</v>
      </c>
    </row>
    <row r="11243">
      <c r="A11243" s="1">
        <f>== Cluster 1258 – 2 Fragen – alle Fragen identisch ===</f>
        <v/>
      </c>
      <c r="B11243" s="1" t="n"/>
      <c r="C11243" s="1" t="n"/>
      <c r="D11243" s="1" t="n"/>
      <c r="E11243" s="1" t="n"/>
      <c r="F11243" s="1" t="n"/>
      <c r="G11243" s="1" t="n"/>
      <c r="H11243" s="1" t="n"/>
      <c r="I11243" s="1" t="n"/>
      <c r="J11243" s="1" t="n"/>
      <c r="K11243" s="1" t="n"/>
      <c r="L11243" s="1" t="n"/>
      <c r="M11243" s="1" t="n"/>
      <c r="N11243" s="1" t="n"/>
    </row>
    <row r="11244">
      <c r="A11244" t="inlineStr">
        <is>
          <t>ID_Wahl</t>
        </is>
      </c>
      <c r="B11244" t="inlineStr">
        <is>
          <t>Datum</t>
        </is>
      </c>
      <c r="C11244" t="inlineStr">
        <is>
          <t>Frage_ID</t>
        </is>
      </c>
      <c r="D11244" t="inlineStr">
        <is>
          <t>Frage_Text</t>
        </is>
      </c>
      <c r="E11244" t="inlineStr">
        <is>
          <t>Frage_Typ</t>
        </is>
      </c>
      <c r="F11244" t="inlineStr">
        <is>
          <t>Bereich_ID</t>
        </is>
      </c>
      <c r="G11244" t="inlineStr">
        <is>
          <t>Bereich</t>
        </is>
      </c>
      <c r="H11244" t="inlineStr">
        <is>
          <t>ID_gesamt</t>
        </is>
      </c>
      <c r="I11244" t="inlineStr">
        <is>
          <t>Sprache</t>
        </is>
      </c>
      <c r="J11244" t="inlineStr">
        <is>
          <t>Duplikat</t>
        </is>
      </c>
      <c r="K11244" t="inlineStr">
        <is>
          <t>Frage_Hash</t>
        </is>
      </c>
      <c r="L11244" t="inlineStr">
        <is>
          <t>Duplikat_Gruppe</t>
        </is>
      </c>
      <c r="M11244" t="inlineStr">
        <is>
          <t>Cluster_Duplikate</t>
        </is>
      </c>
      <c r="N11244" t="inlineStr">
        <is>
          <t>Cluster_Final</t>
        </is>
      </c>
    </row>
    <row r="11245">
      <c r="A11245" t="n">
        <v>204</v>
      </c>
      <c r="B11245" t="n">
        <v>2019</v>
      </c>
      <c r="C11245" t="n">
        <v>3219</v>
      </c>
      <c r="D11245" t="inlineStr">
        <is>
          <t>Braucht es zur Wahrung der öffentlichen Sicherheit im Kanton Zürich eine stärkere Präsenz der Polizei?</t>
        </is>
      </c>
      <c r="E11245" t="inlineStr">
        <is>
          <t>Standard-4</t>
        </is>
      </c>
      <c r="F11245" t="n">
        <v>7</v>
      </c>
      <c r="G11245" t="inlineStr">
        <is>
          <t>Justiz, Armee &amp; Polizei</t>
        </is>
      </c>
      <c r="H11245" t="inlineStr">
        <is>
          <t>Q05981</t>
        </is>
      </c>
      <c r="I11245" t="inlineStr">
        <is>
          <t>de</t>
        </is>
      </c>
      <c r="J11245" t="b">
        <v>1</v>
      </c>
      <c r="K11245" t="inlineStr">
        <is>
          <t>e18178fe1efe5c513084f68bc3ba57ff</t>
        </is>
      </c>
      <c r="L11245" t="inlineStr">
        <is>
          <t>e18178fe1efe5c513084f68bc3ba57ff</t>
        </is>
      </c>
      <c r="M11245" t="n">
        <v>1258</v>
      </c>
      <c r="N11245" t="n">
        <v>1258</v>
      </c>
    </row>
    <row r="11246">
      <c r="A11246" t="n">
        <v>204</v>
      </c>
      <c r="B11246" t="n">
        <v>2019</v>
      </c>
      <c r="C11246" t="n">
        <v>3219</v>
      </c>
      <c r="D11246" t="inlineStr">
        <is>
          <t>Braucht es zur Wahrung der öffentlichen Sicherheit im Kanton Zürich eine stärkere Präsenz der Polizei?</t>
        </is>
      </c>
      <c r="E11246" t="inlineStr">
        <is>
          <t>Standard-4</t>
        </is>
      </c>
      <c r="F11246" t="n">
        <v>7</v>
      </c>
      <c r="G11246" t="inlineStr">
        <is>
          <t>Justiz, Armee &amp; Polizei</t>
        </is>
      </c>
      <c r="H11246" t="inlineStr">
        <is>
          <t>Q08962</t>
        </is>
      </c>
      <c r="I11246" t="inlineStr">
        <is>
          <t>de</t>
        </is>
      </c>
      <c r="J11246" t="b">
        <v>1</v>
      </c>
      <c r="K11246" t="inlineStr">
        <is>
          <t>e18178fe1efe5c513084f68bc3ba57ff</t>
        </is>
      </c>
      <c r="L11246" t="inlineStr">
        <is>
          <t>e18178fe1efe5c513084f68bc3ba57ff</t>
        </is>
      </c>
      <c r="M11246" t="n">
        <v>1258</v>
      </c>
      <c r="N11246" t="n">
        <v>1258</v>
      </c>
    </row>
    <row r="11248">
      <c r="A11248" s="1">
        <f>== Cluster 1309 – 2 Fragen – alle Fragen identisch ===</f>
        <v/>
      </c>
      <c r="B11248" s="1" t="n"/>
      <c r="C11248" s="1" t="n"/>
      <c r="D11248" s="1" t="n"/>
      <c r="E11248" s="1" t="n"/>
      <c r="F11248" s="1" t="n"/>
      <c r="G11248" s="1" t="n"/>
      <c r="H11248" s="1" t="n"/>
      <c r="I11248" s="1" t="n"/>
      <c r="J11248" s="1" t="n"/>
      <c r="K11248" s="1" t="n"/>
      <c r="L11248" s="1" t="n"/>
      <c r="M11248" s="1" t="n"/>
      <c r="N11248" s="1" t="n"/>
    </row>
    <row r="11249">
      <c r="A11249" t="inlineStr">
        <is>
          <t>ID_Wahl</t>
        </is>
      </c>
      <c r="B11249" t="inlineStr">
        <is>
          <t>Datum</t>
        </is>
      </c>
      <c r="C11249" t="inlineStr">
        <is>
          <t>Frage_ID</t>
        </is>
      </c>
      <c r="D11249" t="inlineStr">
        <is>
          <t>Frage_Text</t>
        </is>
      </c>
      <c r="E11249" t="inlineStr">
        <is>
          <t>Frage_Typ</t>
        </is>
      </c>
      <c r="F11249" t="inlineStr">
        <is>
          <t>Bereich_ID</t>
        </is>
      </c>
      <c r="G11249" t="inlineStr">
        <is>
          <t>Bereich</t>
        </is>
      </c>
      <c r="H11249" t="inlineStr">
        <is>
          <t>ID_gesamt</t>
        </is>
      </c>
      <c r="I11249" t="inlineStr">
        <is>
          <t>Sprache</t>
        </is>
      </c>
      <c r="J11249" t="inlineStr">
        <is>
          <t>Duplikat</t>
        </is>
      </c>
      <c r="K11249" t="inlineStr">
        <is>
          <t>Frage_Hash</t>
        </is>
      </c>
      <c r="L11249" t="inlineStr">
        <is>
          <t>Duplikat_Gruppe</t>
        </is>
      </c>
      <c r="M11249" t="inlineStr">
        <is>
          <t>Cluster_Duplikate</t>
        </is>
      </c>
      <c r="N11249" t="inlineStr">
        <is>
          <t>Cluster_Final</t>
        </is>
      </c>
    </row>
    <row r="11250">
      <c r="A11250" t="n">
        <v>63</v>
      </c>
      <c r="B11250" t="n">
        <v>2014</v>
      </c>
      <c r="C11250" t="n">
        <v>950</v>
      </c>
      <c r="D11250" t="inlineStr">
        <is>
          <t xml:space="preserve">Befürworten Sie die Einführung eines für alle Arbeitnehmenden gültigen Mindestlohnes von 4'000 CHF für eine 100%-Stelle / 40h-Woche (Mindestlohn-Initiative)?
</t>
        </is>
      </c>
      <c r="E11250" t="inlineStr">
        <is>
          <t>Standard-4</t>
        </is>
      </c>
      <c r="F11250" t="n">
        <v>15</v>
      </c>
      <c r="G11250" t="inlineStr">
        <is>
          <t>Wirtschaft &amp; Arbeit</t>
        </is>
      </c>
      <c r="H11250" t="inlineStr">
        <is>
          <t>Q07010</t>
        </is>
      </c>
      <c r="I11250" t="inlineStr">
        <is>
          <t>de</t>
        </is>
      </c>
      <c r="J11250" t="b">
        <v>1</v>
      </c>
      <c r="K11250" t="inlineStr">
        <is>
          <t>c1b6c3c65a3d48b7ca9eaa3ba403cefa</t>
        </is>
      </c>
      <c r="L11250" t="inlineStr">
        <is>
          <t>c1b6c3c65a3d48b7ca9eaa3ba403cefa</t>
        </is>
      </c>
      <c r="M11250" t="n">
        <v>1309</v>
      </c>
      <c r="N11250" t="n">
        <v>1309</v>
      </c>
    </row>
    <row r="11251">
      <c r="A11251" t="n">
        <v>61</v>
      </c>
      <c r="B11251" t="n">
        <v>2014</v>
      </c>
      <c r="C11251" t="n">
        <v>950</v>
      </c>
      <c r="D11251" t="inlineStr">
        <is>
          <t xml:space="preserve">Befürworten Sie die Einführung eines für alle Arbeitnehmenden gültigen Mindestlohnes von 4'000 CHF für eine 100%-Stelle / 40h-Woche (Mindestlohn-Initiative)?
</t>
        </is>
      </c>
      <c r="E11251" t="inlineStr">
        <is>
          <t>Standard-4</t>
        </is>
      </c>
      <c r="F11251" t="n">
        <v>15</v>
      </c>
      <c r="G11251" t="inlineStr">
        <is>
          <t>Wirtschaft &amp; Arbeit</t>
        </is>
      </c>
      <c r="H11251" t="inlineStr">
        <is>
          <t>Q07127</t>
        </is>
      </c>
      <c r="I11251" t="inlineStr">
        <is>
          <t>de</t>
        </is>
      </c>
      <c r="J11251" t="b">
        <v>1</v>
      </c>
      <c r="K11251" t="inlineStr">
        <is>
          <t>c1b6c3c65a3d48b7ca9eaa3ba403cefa</t>
        </is>
      </c>
      <c r="L11251" t="inlineStr">
        <is>
          <t>c1b6c3c65a3d48b7ca9eaa3ba403cefa</t>
        </is>
      </c>
      <c r="M11251" t="n">
        <v>1309</v>
      </c>
      <c r="N11251" t="n">
        <v>1309</v>
      </c>
    </row>
    <row r="11253">
      <c r="A11253" s="1">
        <f>== Cluster 1294 – 2 Fragen – alle Fragen identisch ===</f>
        <v/>
      </c>
      <c r="B11253" s="1" t="n"/>
      <c r="C11253" s="1" t="n"/>
      <c r="D11253" s="1" t="n"/>
      <c r="E11253" s="1" t="n"/>
      <c r="F11253" s="1" t="n"/>
      <c r="G11253" s="1" t="n"/>
      <c r="H11253" s="1" t="n"/>
      <c r="I11253" s="1" t="n"/>
      <c r="J11253" s="1" t="n"/>
      <c r="K11253" s="1" t="n"/>
      <c r="L11253" s="1" t="n"/>
      <c r="M11253" s="1" t="n"/>
      <c r="N11253" s="1" t="n"/>
    </row>
    <row r="11254">
      <c r="A11254" t="inlineStr">
        <is>
          <t>ID_Wahl</t>
        </is>
      </c>
      <c r="B11254" t="inlineStr">
        <is>
          <t>Datum</t>
        </is>
      </c>
      <c r="C11254" t="inlineStr">
        <is>
          <t>Frage_ID</t>
        </is>
      </c>
      <c r="D11254" t="inlineStr">
        <is>
          <t>Frage_Text</t>
        </is>
      </c>
      <c r="E11254" t="inlineStr">
        <is>
          <t>Frage_Typ</t>
        </is>
      </c>
      <c r="F11254" t="inlineStr">
        <is>
          <t>Bereich_ID</t>
        </is>
      </c>
      <c r="G11254" t="inlineStr">
        <is>
          <t>Bereich</t>
        </is>
      </c>
      <c r="H11254" t="inlineStr">
        <is>
          <t>ID_gesamt</t>
        </is>
      </c>
      <c r="I11254" t="inlineStr">
        <is>
          <t>Sprache</t>
        </is>
      </c>
      <c r="J11254" t="inlineStr">
        <is>
          <t>Duplikat</t>
        </is>
      </c>
      <c r="K11254" t="inlineStr">
        <is>
          <t>Frage_Hash</t>
        </is>
      </c>
      <c r="L11254" t="inlineStr">
        <is>
          <t>Duplikat_Gruppe</t>
        </is>
      </c>
      <c r="M11254" t="inlineStr">
        <is>
          <t>Cluster_Duplikate</t>
        </is>
      </c>
      <c r="N11254" t="inlineStr">
        <is>
          <t>Cluster_Final</t>
        </is>
      </c>
    </row>
    <row r="11255">
      <c r="A11255" t="n">
        <v>26</v>
      </c>
      <c r="B11255" t="n">
        <v>2012</v>
      </c>
      <c r="C11255" t="n">
        <v>37</v>
      </c>
      <c r="D11255" t="inlineStr">
        <is>
          <t>Eine Volksinitiative will festlegen, dass innerhalb eines Unternehmens der höchste Lohn maximal dem Zwölffachen des kleinsten Lohnes entsprechen darf (1:12-Initiative). Unterstützen Sie dieses Anliegen?</t>
        </is>
      </c>
      <c r="E11255" t="inlineStr">
        <is>
          <t>Standard-4</t>
        </is>
      </c>
      <c r="F11255" t="n">
        <v>15</v>
      </c>
      <c r="G11255" t="inlineStr">
        <is>
          <t>Wirtschaft &amp; Arbeit</t>
        </is>
      </c>
      <c r="H11255" t="inlineStr">
        <is>
          <t>Q06267</t>
        </is>
      </c>
      <c r="I11255" t="inlineStr">
        <is>
          <t>de</t>
        </is>
      </c>
      <c r="J11255" t="b">
        <v>1</v>
      </c>
      <c r="K11255" t="inlineStr">
        <is>
          <t>f8d62db4ce219aab95897dac041cf159</t>
        </is>
      </c>
      <c r="L11255" t="inlineStr">
        <is>
          <t>f8d62db4ce219aab95897dac041cf159</t>
        </is>
      </c>
      <c r="M11255" t="n">
        <v>1294</v>
      </c>
      <c r="N11255" t="n">
        <v>1294</v>
      </c>
    </row>
    <row r="11256">
      <c r="A11256" t="n">
        <v>36</v>
      </c>
      <c r="B11256" t="n">
        <v>2012</v>
      </c>
      <c r="C11256" t="n">
        <v>37</v>
      </c>
      <c r="D11256" t="inlineStr">
        <is>
          <t>Eine Volksinitiative will festlegen, dass innerhalb eines Unternehmens der höchste Lohn maximal dem Zwölffachen des kleinsten Lohnes entsprechen darf (1:12-Initiative). Unterstützen Sie dieses Anliegen?</t>
        </is>
      </c>
      <c r="E11256" t="inlineStr">
        <is>
          <t>Standard-4</t>
        </is>
      </c>
      <c r="F11256" t="n">
        <v>15</v>
      </c>
      <c r="G11256" t="inlineStr">
        <is>
          <t>Wirtschaft &amp; Arbeit</t>
        </is>
      </c>
      <c r="H11256" t="inlineStr">
        <is>
          <t>Q06665</t>
        </is>
      </c>
      <c r="I11256" t="inlineStr">
        <is>
          <t>de</t>
        </is>
      </c>
      <c r="J11256" t="b">
        <v>1</v>
      </c>
      <c r="K11256" t="inlineStr">
        <is>
          <t>f8d62db4ce219aab95897dac041cf159</t>
        </is>
      </c>
      <c r="L11256" t="inlineStr">
        <is>
          <t>f8d62db4ce219aab95897dac041cf159</t>
        </is>
      </c>
      <c r="M11256" t="n">
        <v>1294</v>
      </c>
      <c r="N11256" t="n">
        <v>1294</v>
      </c>
    </row>
    <row r="11258">
      <c r="A11258" s="1">
        <f>== Cluster 1290 – 2 Fragen – alle Fragen identisch ===</f>
        <v/>
      </c>
      <c r="B11258" s="1" t="n"/>
      <c r="C11258" s="1" t="n"/>
      <c r="D11258" s="1" t="n"/>
      <c r="E11258" s="1" t="n"/>
      <c r="F11258" s="1" t="n"/>
      <c r="G11258" s="1" t="n"/>
      <c r="H11258" s="1" t="n"/>
      <c r="I11258" s="1" t="n"/>
      <c r="J11258" s="1" t="n"/>
      <c r="K11258" s="1" t="n"/>
      <c r="L11258" s="1" t="n"/>
      <c r="M11258" s="1" t="n"/>
      <c r="N11258" s="1" t="n"/>
    </row>
    <row r="11259">
      <c r="A11259" t="inlineStr">
        <is>
          <t>ID_Wahl</t>
        </is>
      </c>
      <c r="B11259" t="inlineStr">
        <is>
          <t>Datum</t>
        </is>
      </c>
      <c r="C11259" t="inlineStr">
        <is>
          <t>Frage_ID</t>
        </is>
      </c>
      <c r="D11259" t="inlineStr">
        <is>
          <t>Frage_Text</t>
        </is>
      </c>
      <c r="E11259" t="inlineStr">
        <is>
          <t>Frage_Typ</t>
        </is>
      </c>
      <c r="F11259" t="inlineStr">
        <is>
          <t>Bereich_ID</t>
        </is>
      </c>
      <c r="G11259" t="inlineStr">
        <is>
          <t>Bereich</t>
        </is>
      </c>
      <c r="H11259" t="inlineStr">
        <is>
          <t>ID_gesamt</t>
        </is>
      </c>
      <c r="I11259" t="inlineStr">
        <is>
          <t>Sprache</t>
        </is>
      </c>
      <c r="J11259" t="inlineStr">
        <is>
          <t>Duplikat</t>
        </is>
      </c>
      <c r="K11259" t="inlineStr">
        <is>
          <t>Frage_Hash</t>
        </is>
      </c>
      <c r="L11259" t="inlineStr">
        <is>
          <t>Duplikat_Gruppe</t>
        </is>
      </c>
      <c r="M11259" t="inlineStr">
        <is>
          <t>Cluster_Duplikate</t>
        </is>
      </c>
      <c r="N11259" t="inlineStr">
        <is>
          <t>Cluster_Final</t>
        </is>
      </c>
    </row>
    <row r="11260">
      <c r="A11260" t="n">
        <v>26</v>
      </c>
      <c r="B11260" t="n">
        <v>2012</v>
      </c>
      <c r="C11260" t="n">
        <v>339</v>
      </c>
      <c r="D11260" t="inlineStr">
        <is>
          <t xml:space="preserve">Würden Sie es begrüssen, wenn Schülerinnen und Schüler, die den Schulbetrieb wiederholt und in schwerwiegender Weise stören, in spezielle, staatliche Erziehungsheime eingewiesen werden könnten?
</t>
        </is>
      </c>
      <c r="E11260" t="inlineStr">
        <is>
          <t>Standard-4</t>
        </is>
      </c>
      <c r="F11260" t="n">
        <v>12</v>
      </c>
      <c r="G11260" t="inlineStr">
        <is>
          <t>Sozialstaat &amp; Familie</t>
        </is>
      </c>
      <c r="H11260" t="inlineStr">
        <is>
          <t>Q06249</t>
        </is>
      </c>
      <c r="I11260" t="inlineStr">
        <is>
          <t>de</t>
        </is>
      </c>
      <c r="J11260" t="b">
        <v>1</v>
      </c>
      <c r="K11260" t="inlineStr">
        <is>
          <t>535b9e41cb8f2e73d23770b02237706f</t>
        </is>
      </c>
      <c r="L11260" t="inlineStr">
        <is>
          <t>535b9e41cb8f2e73d23770b02237706f</t>
        </is>
      </c>
      <c r="M11260" t="n">
        <v>1290</v>
      </c>
      <c r="N11260" t="n">
        <v>1290</v>
      </c>
    </row>
    <row r="11261">
      <c r="A11261" t="n">
        <v>36</v>
      </c>
      <c r="B11261" t="n">
        <v>2012</v>
      </c>
      <c r="C11261" t="n">
        <v>339</v>
      </c>
      <c r="D11261" t="inlineStr">
        <is>
          <t xml:space="preserve">Würden Sie es begrüssen, wenn Schülerinnen und Schüler, die den Schulbetrieb wiederholt und in schwerwiegender Weise stören, in spezielle, staatliche Erziehungsheime eingewiesen werden könnten?
</t>
        </is>
      </c>
      <c r="E11261" t="inlineStr">
        <is>
          <t>Standard-4</t>
        </is>
      </c>
      <c r="F11261" t="n">
        <v>12</v>
      </c>
      <c r="G11261" t="inlineStr">
        <is>
          <t>Sozialstaat &amp; Familie</t>
        </is>
      </c>
      <c r="H11261" t="inlineStr">
        <is>
          <t>Q06651</t>
        </is>
      </c>
      <c r="I11261" t="inlineStr">
        <is>
          <t>de</t>
        </is>
      </c>
      <c r="J11261" t="b">
        <v>1</v>
      </c>
      <c r="K11261" t="inlineStr">
        <is>
          <t>535b9e41cb8f2e73d23770b02237706f</t>
        </is>
      </c>
      <c r="L11261" t="inlineStr">
        <is>
          <t>535b9e41cb8f2e73d23770b02237706f</t>
        </is>
      </c>
      <c r="M11261" t="n">
        <v>1290</v>
      </c>
      <c r="N11261" t="n">
        <v>1290</v>
      </c>
    </row>
    <row r="11263">
      <c r="A11263" s="1">
        <f>== Cluster 1288 – 2 Fragen – alle Fragen identisch ===</f>
        <v/>
      </c>
      <c r="B11263" s="1" t="n"/>
      <c r="C11263" s="1" t="n"/>
      <c r="D11263" s="1" t="n"/>
      <c r="E11263" s="1" t="n"/>
      <c r="F11263" s="1" t="n"/>
      <c r="G11263" s="1" t="n"/>
      <c r="H11263" s="1" t="n"/>
      <c r="I11263" s="1" t="n"/>
      <c r="J11263" s="1" t="n"/>
      <c r="K11263" s="1" t="n"/>
      <c r="L11263" s="1" t="n"/>
      <c r="M11263" s="1" t="n"/>
      <c r="N11263" s="1" t="n"/>
    </row>
    <row r="11264">
      <c r="A11264" t="inlineStr">
        <is>
          <t>ID_Wahl</t>
        </is>
      </c>
      <c r="B11264" t="inlineStr">
        <is>
          <t>Datum</t>
        </is>
      </c>
      <c r="C11264" t="inlineStr">
        <is>
          <t>Frage_ID</t>
        </is>
      </c>
      <c r="D11264" t="inlineStr">
        <is>
          <t>Frage_Text</t>
        </is>
      </c>
      <c r="E11264" t="inlineStr">
        <is>
          <t>Frage_Typ</t>
        </is>
      </c>
      <c r="F11264" t="inlineStr">
        <is>
          <t>Bereich_ID</t>
        </is>
      </c>
      <c r="G11264" t="inlineStr">
        <is>
          <t>Bereich</t>
        </is>
      </c>
      <c r="H11264" t="inlineStr">
        <is>
          <t>ID_gesamt</t>
        </is>
      </c>
      <c r="I11264" t="inlineStr">
        <is>
          <t>Sprache</t>
        </is>
      </c>
      <c r="J11264" t="inlineStr">
        <is>
          <t>Duplikat</t>
        </is>
      </c>
      <c r="K11264" t="inlineStr">
        <is>
          <t>Frage_Hash</t>
        </is>
      </c>
      <c r="L11264" t="inlineStr">
        <is>
          <t>Duplikat_Gruppe</t>
        </is>
      </c>
      <c r="M11264" t="inlineStr">
        <is>
          <t>Cluster_Duplikate</t>
        </is>
      </c>
      <c r="N11264" t="inlineStr">
        <is>
          <t>Cluster_Final</t>
        </is>
      </c>
    </row>
    <row r="11265">
      <c r="A11265" t="n">
        <v>26</v>
      </c>
      <c r="B11265" t="n">
        <v>2012</v>
      </c>
      <c r="C11265" t="n">
        <v>36</v>
      </c>
      <c r="D11265" t="inlineStr">
        <is>
          <t>Soll die Post verpflichtet werden, ein flächendeckendes Poststellennetz aufrechtzuerhalten?</t>
        </is>
      </c>
      <c r="E11265" t="inlineStr">
        <is>
          <t>Standard-4</t>
        </is>
      </c>
      <c r="F11265" t="n">
        <v>12</v>
      </c>
      <c r="G11265" t="inlineStr">
        <is>
          <t>Sozialstaat &amp; Familie</t>
        </is>
      </c>
      <c r="H11265" t="inlineStr">
        <is>
          <t>Q06247</t>
        </is>
      </c>
      <c r="I11265" t="inlineStr">
        <is>
          <t>de</t>
        </is>
      </c>
      <c r="J11265" t="b">
        <v>1</v>
      </c>
      <c r="K11265" t="inlineStr">
        <is>
          <t>ef60c02176557841bde4511bb125e3c5</t>
        </is>
      </c>
      <c r="L11265" t="inlineStr">
        <is>
          <t>ef60c02176557841bde4511bb125e3c5</t>
        </is>
      </c>
      <c r="M11265" t="n">
        <v>1288</v>
      </c>
      <c r="N11265" t="n">
        <v>1288</v>
      </c>
    </row>
    <row r="11266">
      <c r="A11266" t="n">
        <v>44</v>
      </c>
      <c r="B11266" t="n">
        <v>2013</v>
      </c>
      <c r="C11266" t="n">
        <v>632</v>
      </c>
      <c r="D11266" t="inlineStr">
        <is>
          <t>Soll die Post verpflichtet werden, ein flächendeckendes Poststellennetz aufrechtzuerhalten?</t>
        </is>
      </c>
      <c r="E11266" t="inlineStr">
        <is>
          <t>Standard-4</t>
        </is>
      </c>
      <c r="F11266" t="n">
        <v>12</v>
      </c>
      <c r="G11266" t="inlineStr">
        <is>
          <t>Sozialstaat &amp; Familie</t>
        </is>
      </c>
      <c r="H11266" t="inlineStr">
        <is>
          <t>Q07986</t>
        </is>
      </c>
      <c r="I11266" t="inlineStr">
        <is>
          <t>de</t>
        </is>
      </c>
      <c r="J11266" t="b">
        <v>1</v>
      </c>
      <c r="K11266" t="inlineStr">
        <is>
          <t>ef60c02176557841bde4511bb125e3c5</t>
        </is>
      </c>
      <c r="L11266" t="inlineStr">
        <is>
          <t>ef60c02176557841bde4511bb125e3c5</t>
        </is>
      </c>
      <c r="M11266" t="n">
        <v>1288</v>
      </c>
      <c r="N11266" t="n">
        <v>1288</v>
      </c>
    </row>
    <row r="11268">
      <c r="A11268" s="1">
        <f>== Cluster 1287 – 2 Fragen – alle Fragen identisch ===</f>
        <v/>
      </c>
      <c r="B11268" s="1" t="n"/>
      <c r="C11268" s="1" t="n"/>
      <c r="D11268" s="1" t="n"/>
      <c r="E11268" s="1" t="n"/>
      <c r="F11268" s="1" t="n"/>
      <c r="G11268" s="1" t="n"/>
      <c r="H11268" s="1" t="n"/>
      <c r="I11268" s="1" t="n"/>
      <c r="J11268" s="1" t="n"/>
      <c r="K11268" s="1" t="n"/>
      <c r="L11268" s="1" t="n"/>
      <c r="M11268" s="1" t="n"/>
      <c r="N11268" s="1" t="n"/>
    </row>
    <row r="11269">
      <c r="A11269" t="inlineStr">
        <is>
          <t>ID_Wahl</t>
        </is>
      </c>
      <c r="B11269" t="inlineStr">
        <is>
          <t>Datum</t>
        </is>
      </c>
      <c r="C11269" t="inlineStr">
        <is>
          <t>Frage_ID</t>
        </is>
      </c>
      <c r="D11269" t="inlineStr">
        <is>
          <t>Frage_Text</t>
        </is>
      </c>
      <c r="E11269" t="inlineStr">
        <is>
          <t>Frage_Typ</t>
        </is>
      </c>
      <c r="F11269" t="inlineStr">
        <is>
          <t>Bereich_ID</t>
        </is>
      </c>
      <c r="G11269" t="inlineStr">
        <is>
          <t>Bereich</t>
        </is>
      </c>
      <c r="H11269" t="inlineStr">
        <is>
          <t>ID_gesamt</t>
        </is>
      </c>
      <c r="I11269" t="inlineStr">
        <is>
          <t>Sprache</t>
        </is>
      </c>
      <c r="J11269" t="inlineStr">
        <is>
          <t>Duplikat</t>
        </is>
      </c>
      <c r="K11269" t="inlineStr">
        <is>
          <t>Frage_Hash</t>
        </is>
      </c>
      <c r="L11269" t="inlineStr">
        <is>
          <t>Duplikat_Gruppe</t>
        </is>
      </c>
      <c r="M11269" t="inlineStr">
        <is>
          <t>Cluster_Duplikate</t>
        </is>
      </c>
      <c r="N11269" t="inlineStr">
        <is>
          <t>Cluster_Final</t>
        </is>
      </c>
    </row>
    <row r="11270">
      <c r="A11270" t="n">
        <v>26</v>
      </c>
      <c r="B11270" t="n">
        <v>2012</v>
      </c>
      <c r="C11270" t="n">
        <v>340</v>
      </c>
      <c r="D11270" t="inlineStr">
        <is>
          <t xml:space="preserve">Befürworten Sie die vom Nationalrat im Juni 2012 beschlossenen Verschärfungen im Asylrecht?
</t>
        </is>
      </c>
      <c r="E11270" t="inlineStr">
        <is>
          <t>Standard-4</t>
        </is>
      </c>
      <c r="F11270" t="n">
        <v>9</v>
      </c>
      <c r="G11270" t="inlineStr">
        <is>
          <t>Migration &amp; Integration</t>
        </is>
      </c>
      <c r="H11270" t="inlineStr">
        <is>
          <t>Q06241</t>
        </is>
      </c>
      <c r="I11270" t="inlineStr">
        <is>
          <t>de</t>
        </is>
      </c>
      <c r="J11270" t="b">
        <v>1</v>
      </c>
      <c r="K11270" t="inlineStr">
        <is>
          <t>c48cadce8960505f3fe9d66632dd3d66</t>
        </is>
      </c>
      <c r="L11270" t="inlineStr">
        <is>
          <t>c48cadce8960505f3fe9d66632dd3d66</t>
        </is>
      </c>
      <c r="M11270" t="n">
        <v>1287</v>
      </c>
      <c r="N11270" t="n">
        <v>1287</v>
      </c>
    </row>
    <row r="11271">
      <c r="A11271" t="n">
        <v>36</v>
      </c>
      <c r="B11271" t="n">
        <v>2012</v>
      </c>
      <c r="C11271" t="n">
        <v>340</v>
      </c>
      <c r="D11271" t="inlineStr">
        <is>
          <t xml:space="preserve">Befürworten Sie die vom Nationalrat im Juni 2012 beschlossenen Verschärfungen im Asylrecht?
</t>
        </is>
      </c>
      <c r="E11271" t="inlineStr">
        <is>
          <t>Standard-4</t>
        </is>
      </c>
      <c r="F11271" t="n">
        <v>9</v>
      </c>
      <c r="G11271" t="inlineStr">
        <is>
          <t>Migration &amp; Integration</t>
        </is>
      </c>
      <c r="H11271" t="inlineStr">
        <is>
          <t>Q06642</t>
        </is>
      </c>
      <c r="I11271" t="inlineStr">
        <is>
          <t>de</t>
        </is>
      </c>
      <c r="J11271" t="b">
        <v>1</v>
      </c>
      <c r="K11271" t="inlineStr">
        <is>
          <t>c48cadce8960505f3fe9d66632dd3d66</t>
        </is>
      </c>
      <c r="L11271" t="inlineStr">
        <is>
          <t>c48cadce8960505f3fe9d66632dd3d66</t>
        </is>
      </c>
      <c r="M11271" t="n">
        <v>1287</v>
      </c>
      <c r="N11271" t="n">
        <v>1287</v>
      </c>
    </row>
    <row r="11273">
      <c r="A11273" s="1">
        <f>== Cluster 1286 – 2 Fragen – alle Fragen identisch ===</f>
        <v/>
      </c>
      <c r="B11273" s="1" t="n"/>
      <c r="C11273" s="1" t="n"/>
      <c r="D11273" s="1" t="n"/>
      <c r="E11273" s="1" t="n"/>
      <c r="F11273" s="1" t="n"/>
      <c r="G11273" s="1" t="n"/>
      <c r="H11273" s="1" t="n"/>
      <c r="I11273" s="1" t="n"/>
      <c r="J11273" s="1" t="n"/>
      <c r="K11273" s="1" t="n"/>
      <c r="L11273" s="1" t="n"/>
      <c r="M11273" s="1" t="n"/>
      <c r="N11273" s="1" t="n"/>
    </row>
    <row r="11274">
      <c r="A11274" t="inlineStr">
        <is>
          <t>ID_Wahl</t>
        </is>
      </c>
      <c r="B11274" t="inlineStr">
        <is>
          <t>Datum</t>
        </is>
      </c>
      <c r="C11274" t="inlineStr">
        <is>
          <t>Frage_ID</t>
        </is>
      </c>
      <c r="D11274" t="inlineStr">
        <is>
          <t>Frage_Text</t>
        </is>
      </c>
      <c r="E11274" t="inlineStr">
        <is>
          <t>Frage_Typ</t>
        </is>
      </c>
      <c r="F11274" t="inlineStr">
        <is>
          <t>Bereich_ID</t>
        </is>
      </c>
      <c r="G11274" t="inlineStr">
        <is>
          <t>Bereich</t>
        </is>
      </c>
      <c r="H11274" t="inlineStr">
        <is>
          <t>ID_gesamt</t>
        </is>
      </c>
      <c r="I11274" t="inlineStr">
        <is>
          <t>Sprache</t>
        </is>
      </c>
      <c r="J11274" t="inlineStr">
        <is>
          <t>Duplikat</t>
        </is>
      </c>
      <c r="K11274" t="inlineStr">
        <is>
          <t>Frage_Hash</t>
        </is>
      </c>
      <c r="L11274" t="inlineStr">
        <is>
          <t>Duplikat_Gruppe</t>
        </is>
      </c>
      <c r="M11274" t="inlineStr">
        <is>
          <t>Cluster_Duplikate</t>
        </is>
      </c>
      <c r="N11274" t="inlineStr">
        <is>
          <t>Cluster_Final</t>
        </is>
      </c>
    </row>
    <row r="11275">
      <c r="A11275" t="n">
        <v>26</v>
      </c>
      <c r="B11275" t="n">
        <v>2012</v>
      </c>
      <c r="C11275" t="n">
        <v>343</v>
      </c>
      <c r="D11275" t="inlineStr">
        <is>
          <t>Sollen straffällig gewordene Asylsuchende in geschlossenen Zentren untergebracht werden?</t>
        </is>
      </c>
      <c r="E11275" t="inlineStr">
        <is>
          <t>Standard-4</t>
        </is>
      </c>
      <c r="F11275" t="n">
        <v>9</v>
      </c>
      <c r="G11275" t="inlineStr">
        <is>
          <t>Migration &amp; Integration</t>
        </is>
      </c>
      <c r="H11275" t="inlineStr">
        <is>
          <t>Q06240</t>
        </is>
      </c>
      <c r="I11275" t="inlineStr">
        <is>
          <t>de</t>
        </is>
      </c>
      <c r="J11275" t="b">
        <v>1</v>
      </c>
      <c r="K11275" t="inlineStr">
        <is>
          <t>057e6e3d4fe1c06723134a83a2ec770b</t>
        </is>
      </c>
      <c r="L11275" t="inlineStr">
        <is>
          <t>057e6e3d4fe1c06723134a83a2ec770b</t>
        </is>
      </c>
      <c r="M11275" t="n">
        <v>1286</v>
      </c>
      <c r="N11275" t="n">
        <v>1286</v>
      </c>
    </row>
    <row r="11276">
      <c r="A11276" t="n">
        <v>44</v>
      </c>
      <c r="B11276" t="n">
        <v>2013</v>
      </c>
      <c r="C11276" t="n">
        <v>607</v>
      </c>
      <c r="D11276" t="inlineStr">
        <is>
          <t>Sollen straffällig gewordene Asylsuchende in geschlossenen Zentren untergebracht werden?</t>
        </is>
      </c>
      <c r="E11276" t="inlineStr">
        <is>
          <t>Standard-4</t>
        </is>
      </c>
      <c r="F11276" t="n">
        <v>9</v>
      </c>
      <c r="G11276" t="inlineStr">
        <is>
          <t>Migration &amp; Integration</t>
        </is>
      </c>
      <c r="H11276" t="inlineStr">
        <is>
          <t>Q07978</t>
        </is>
      </c>
      <c r="I11276" t="inlineStr">
        <is>
          <t>de</t>
        </is>
      </c>
      <c r="J11276" t="b">
        <v>1</v>
      </c>
      <c r="K11276" t="inlineStr">
        <is>
          <t>057e6e3d4fe1c06723134a83a2ec770b</t>
        </is>
      </c>
      <c r="L11276" t="inlineStr">
        <is>
          <t>057e6e3d4fe1c06723134a83a2ec770b</t>
        </is>
      </c>
      <c r="M11276" t="n">
        <v>1286</v>
      </c>
      <c r="N11276" t="n">
        <v>1286</v>
      </c>
    </row>
    <row r="11278">
      <c r="A11278" s="1">
        <f>== Cluster 1285 – 2 Fragen – alle Fragen identisch ===</f>
        <v/>
      </c>
      <c r="B11278" s="1" t="n"/>
      <c r="C11278" s="1" t="n"/>
      <c r="D11278" s="1" t="n"/>
      <c r="E11278" s="1" t="n"/>
      <c r="F11278" s="1" t="n"/>
      <c r="G11278" s="1" t="n"/>
      <c r="H11278" s="1" t="n"/>
      <c r="I11278" s="1" t="n"/>
      <c r="J11278" s="1" t="n"/>
      <c r="K11278" s="1" t="n"/>
      <c r="L11278" s="1" t="n"/>
      <c r="M11278" s="1" t="n"/>
      <c r="N11278" s="1" t="n"/>
    </row>
    <row r="11279">
      <c r="A11279" t="inlineStr">
        <is>
          <t>ID_Wahl</t>
        </is>
      </c>
      <c r="B11279" t="inlineStr">
        <is>
          <t>Datum</t>
        </is>
      </c>
      <c r="C11279" t="inlineStr">
        <is>
          <t>Frage_ID</t>
        </is>
      </c>
      <c r="D11279" t="inlineStr">
        <is>
          <t>Frage_Text</t>
        </is>
      </c>
      <c r="E11279" t="inlineStr">
        <is>
          <t>Frage_Typ</t>
        </is>
      </c>
      <c r="F11279" t="inlineStr">
        <is>
          <t>Bereich_ID</t>
        </is>
      </c>
      <c r="G11279" t="inlineStr">
        <is>
          <t>Bereich</t>
        </is>
      </c>
      <c r="H11279" t="inlineStr">
        <is>
          <t>ID_gesamt</t>
        </is>
      </c>
      <c r="I11279" t="inlineStr">
        <is>
          <t>Sprache</t>
        </is>
      </c>
      <c r="J11279" t="inlineStr">
        <is>
          <t>Duplikat</t>
        </is>
      </c>
      <c r="K11279" t="inlineStr">
        <is>
          <t>Frage_Hash</t>
        </is>
      </c>
      <c r="L11279" t="inlineStr">
        <is>
          <t>Duplikat_Gruppe</t>
        </is>
      </c>
      <c r="M11279" t="inlineStr">
        <is>
          <t>Cluster_Duplikate</t>
        </is>
      </c>
      <c r="N11279" t="inlineStr">
        <is>
          <t>Cluster_Final</t>
        </is>
      </c>
    </row>
    <row r="11280">
      <c r="A11280" t="n">
        <v>26</v>
      </c>
      <c r="B11280" t="n">
        <v>2012</v>
      </c>
      <c r="C11280" t="n">
        <v>366</v>
      </c>
      <c r="D11280" t="inlineStr">
        <is>
          <t xml:space="preserve">Befürworten Sie einen personellen Ausbau der Kantonspolizei?
</t>
        </is>
      </c>
      <c r="E11280" t="inlineStr">
        <is>
          <t>Standard-4</t>
        </is>
      </c>
      <c r="F11280" t="n">
        <v>7</v>
      </c>
      <c r="G11280" t="inlineStr">
        <is>
          <t>Justiz, Armee &amp; Polizei</t>
        </is>
      </c>
      <c r="H11280" t="inlineStr">
        <is>
          <t>Q06232</t>
        </is>
      </c>
      <c r="I11280" t="inlineStr">
        <is>
          <t>de</t>
        </is>
      </c>
      <c r="J11280" t="b">
        <v>1</v>
      </c>
      <c r="K11280" t="inlineStr">
        <is>
          <t>c56526bf0cf33c9aeeb23edc7d9c64ed</t>
        </is>
      </c>
      <c r="L11280" t="inlineStr">
        <is>
          <t>c56526bf0cf33c9aeeb23edc7d9c64ed</t>
        </is>
      </c>
      <c r="M11280" t="n">
        <v>1285</v>
      </c>
      <c r="N11280" t="n">
        <v>1285</v>
      </c>
    </row>
    <row r="11281">
      <c r="A11281" t="n">
        <v>36</v>
      </c>
      <c r="B11281" t="n">
        <v>2012</v>
      </c>
      <c r="C11281" t="n">
        <v>526</v>
      </c>
      <c r="D11281" t="inlineStr">
        <is>
          <t xml:space="preserve">Befürworten Sie einen personellen Ausbau der Kantonspolizei?
</t>
        </is>
      </c>
      <c r="E11281" t="inlineStr">
        <is>
          <t>Standard-4</t>
        </is>
      </c>
      <c r="F11281" t="n">
        <v>7</v>
      </c>
      <c r="G11281" t="inlineStr">
        <is>
          <t>Justiz, Armee &amp; Polizei</t>
        </is>
      </c>
      <c r="H11281" t="inlineStr">
        <is>
          <t>Q06634</t>
        </is>
      </c>
      <c r="I11281" t="inlineStr">
        <is>
          <t>de</t>
        </is>
      </c>
      <c r="J11281" t="b">
        <v>1</v>
      </c>
      <c r="K11281" t="inlineStr">
        <is>
          <t>c56526bf0cf33c9aeeb23edc7d9c64ed</t>
        </is>
      </c>
      <c r="L11281" t="inlineStr">
        <is>
          <t>c56526bf0cf33c9aeeb23edc7d9c64ed</t>
        </is>
      </c>
      <c r="M11281" t="n">
        <v>1285</v>
      </c>
      <c r="N11281" t="n">
        <v>1285</v>
      </c>
    </row>
    <row r="11283">
      <c r="A11283" s="1">
        <f>== Cluster 1284 – 2 Fragen – alle Fragen identisch ===</f>
        <v/>
      </c>
      <c r="B11283" s="1" t="n"/>
      <c r="C11283" s="1" t="n"/>
      <c r="D11283" s="1" t="n"/>
      <c r="E11283" s="1" t="n"/>
      <c r="F11283" s="1" t="n"/>
      <c r="G11283" s="1" t="n"/>
      <c r="H11283" s="1" t="n"/>
      <c r="I11283" s="1" t="n"/>
      <c r="J11283" s="1" t="n"/>
      <c r="K11283" s="1" t="n"/>
      <c r="L11283" s="1" t="n"/>
      <c r="M11283" s="1" t="n"/>
      <c r="N11283" s="1" t="n"/>
    </row>
    <row r="11284">
      <c r="A11284" t="inlineStr">
        <is>
          <t>ID_Wahl</t>
        </is>
      </c>
      <c r="B11284" t="inlineStr">
        <is>
          <t>Datum</t>
        </is>
      </c>
      <c r="C11284" t="inlineStr">
        <is>
          <t>Frage_ID</t>
        </is>
      </c>
      <c r="D11284" t="inlineStr">
        <is>
          <t>Frage_Text</t>
        </is>
      </c>
      <c r="E11284" t="inlineStr">
        <is>
          <t>Frage_Typ</t>
        </is>
      </c>
      <c r="F11284" t="inlineStr">
        <is>
          <t>Bereich_ID</t>
        </is>
      </c>
      <c r="G11284" t="inlineStr">
        <is>
          <t>Bereich</t>
        </is>
      </c>
      <c r="H11284" t="inlineStr">
        <is>
          <t>ID_gesamt</t>
        </is>
      </c>
      <c r="I11284" t="inlineStr">
        <is>
          <t>Sprache</t>
        </is>
      </c>
      <c r="J11284" t="inlineStr">
        <is>
          <t>Duplikat</t>
        </is>
      </c>
      <c r="K11284" t="inlineStr">
        <is>
          <t>Frage_Hash</t>
        </is>
      </c>
      <c r="L11284" t="inlineStr">
        <is>
          <t>Duplikat_Gruppe</t>
        </is>
      </c>
      <c r="M11284" t="inlineStr">
        <is>
          <t>Cluster_Duplikate</t>
        </is>
      </c>
      <c r="N11284" t="inlineStr">
        <is>
          <t>Cluster_Final</t>
        </is>
      </c>
    </row>
    <row r="11285">
      <c r="A11285" t="n">
        <v>26</v>
      </c>
      <c r="B11285" t="n">
        <v>2012</v>
      </c>
      <c r="C11285" t="n">
        <v>51</v>
      </c>
      <c r="D11285" t="inlineStr">
        <is>
          <t>Sollen eidgenössische Volksinitiativen für ungültig erklärt werden, wenn sie gegen die Europäische Menschenrechtskonvention (EMRK) verstossen?</t>
        </is>
      </c>
      <c r="E11285" t="inlineStr">
        <is>
          <t>Standard-4</t>
        </is>
      </c>
      <c r="F11285" t="n">
        <v>7</v>
      </c>
      <c r="G11285" t="inlineStr">
        <is>
          <t>Justiz, Armee &amp; Polizei</t>
        </is>
      </c>
      <c r="H11285" t="inlineStr">
        <is>
          <t>Q06230</t>
        </is>
      </c>
      <c r="I11285" t="inlineStr">
        <is>
          <t>de</t>
        </is>
      </c>
      <c r="J11285" t="b">
        <v>1</v>
      </c>
      <c r="K11285" t="inlineStr">
        <is>
          <t>7d4e6c085f51315c15f3c0d725008760</t>
        </is>
      </c>
      <c r="L11285" t="inlineStr">
        <is>
          <t>7d4e6c085f51315c15f3c0d725008760</t>
        </is>
      </c>
      <c r="M11285" t="n">
        <v>1284</v>
      </c>
      <c r="N11285" t="n">
        <v>1284</v>
      </c>
    </row>
    <row r="11286">
      <c r="A11286" t="n">
        <v>36</v>
      </c>
      <c r="B11286" t="n">
        <v>2012</v>
      </c>
      <c r="C11286" t="n">
        <v>51</v>
      </c>
      <c r="D11286" t="inlineStr">
        <is>
          <t>Sollen eidgenössische Volksinitiativen für ungültig erklärt werden, wenn sie gegen die Europäische Menschenrechtskonvention (EMRK) verstossen?</t>
        </is>
      </c>
      <c r="E11286" t="inlineStr">
        <is>
          <t>Standard-4</t>
        </is>
      </c>
      <c r="F11286" t="n">
        <v>7</v>
      </c>
      <c r="G11286" t="inlineStr">
        <is>
          <t>Justiz, Armee &amp; Polizei</t>
        </is>
      </c>
      <c r="H11286" t="inlineStr">
        <is>
          <t>Q06632</t>
        </is>
      </c>
      <c r="I11286" t="inlineStr">
        <is>
          <t>de</t>
        </is>
      </c>
      <c r="J11286" t="b">
        <v>1</v>
      </c>
      <c r="K11286" t="inlineStr">
        <is>
          <t>7d4e6c085f51315c15f3c0d725008760</t>
        </is>
      </c>
      <c r="L11286" t="inlineStr">
        <is>
          <t>7d4e6c085f51315c15f3c0d725008760</t>
        </is>
      </c>
      <c r="M11286" t="n">
        <v>1284</v>
      </c>
      <c r="N11286" t="n">
        <v>1284</v>
      </c>
    </row>
    <row r="11288">
      <c r="A11288" s="1">
        <f>== Cluster 174 – 2 Fragen – alle Fragen identisch ===</f>
        <v/>
      </c>
      <c r="B11288" s="1" t="n"/>
      <c r="C11288" s="1" t="n"/>
      <c r="D11288" s="1" t="n"/>
      <c r="E11288" s="1" t="n"/>
      <c r="F11288" s="1" t="n"/>
      <c r="G11288" s="1" t="n"/>
      <c r="H11288" s="1" t="n"/>
      <c r="I11288" s="1" t="n"/>
      <c r="J11288" s="1" t="n"/>
      <c r="K11288" s="1" t="n"/>
      <c r="L11288" s="1" t="n"/>
      <c r="M11288" s="1" t="n"/>
      <c r="N11288" s="1" t="n"/>
    </row>
    <row r="11289">
      <c r="A11289" t="inlineStr">
        <is>
          <t>ID_Wahl</t>
        </is>
      </c>
      <c r="B11289" t="inlineStr">
        <is>
          <t>Datum</t>
        </is>
      </c>
      <c r="C11289" t="inlineStr">
        <is>
          <t>Frage_ID</t>
        </is>
      </c>
      <c r="D11289" t="inlineStr">
        <is>
          <t>Frage_Text</t>
        </is>
      </c>
      <c r="E11289" t="inlineStr">
        <is>
          <t>Frage_Typ</t>
        </is>
      </c>
      <c r="F11289" t="inlineStr">
        <is>
          <t>Bereich_ID</t>
        </is>
      </c>
      <c r="G11289" t="inlineStr">
        <is>
          <t>Bereich</t>
        </is>
      </c>
      <c r="H11289" t="inlineStr">
        <is>
          <t>ID_gesamt</t>
        </is>
      </c>
      <c r="I11289" t="inlineStr">
        <is>
          <t>Sprache</t>
        </is>
      </c>
      <c r="J11289" t="inlineStr">
        <is>
          <t>Duplikat</t>
        </is>
      </c>
      <c r="K11289" t="inlineStr">
        <is>
          <t>Frage_Hash</t>
        </is>
      </c>
      <c r="L11289" t="inlineStr">
        <is>
          <t>Duplikat_Gruppe</t>
        </is>
      </c>
      <c r="M11289" t="inlineStr">
        <is>
          <t>Cluster_Duplikate</t>
        </is>
      </c>
      <c r="N11289" t="inlineStr">
        <is>
          <t>Cluster_Final</t>
        </is>
      </c>
    </row>
    <row r="11290">
      <c r="A11290" t="n">
        <v>40</v>
      </c>
      <c r="B11290" s="2" t="n">
        <v>43919</v>
      </c>
      <c r="C11290" t="n">
        <v>886</v>
      </c>
      <c r="D11290" t="inlineStr">
        <is>
          <t>Finden Sie es richtig, wenn Schulen Dispense aus religiösen Gründen für einzelne Fächer oder Veranstaltungen bewilligen (z.B. Turn-/Schwimmunterricht, Schullager oder Sexualkundeunterricht)?</t>
        </is>
      </c>
      <c r="E11290" t="inlineStr">
        <is>
          <t>options4</t>
        </is>
      </c>
      <c r="F11290" t="n">
        <v>4906</v>
      </c>
      <c r="G11290" t="inlineStr">
        <is>
          <t>Bildung &amp; Schule</t>
        </is>
      </c>
      <c r="H11290" t="inlineStr">
        <is>
          <t>Q00274</t>
        </is>
      </c>
      <c r="I11290" t="inlineStr">
        <is>
          <t>de</t>
        </is>
      </c>
      <c r="J11290" t="b">
        <v>1</v>
      </c>
      <c r="K11290" t="inlineStr">
        <is>
          <t>5a6b460b6f5a63ce479219d88d984655</t>
        </is>
      </c>
      <c r="L11290" t="inlineStr">
        <is>
          <t>5a6b460b6f5a63ce479219d88d984655</t>
        </is>
      </c>
      <c r="M11290" t="n">
        <v>174</v>
      </c>
      <c r="N11290" t="n">
        <v>174</v>
      </c>
    </row>
    <row r="11291">
      <c r="A11291" t="n">
        <v>1100</v>
      </c>
      <c r="B11291" s="2" t="n">
        <v>45410</v>
      </c>
      <c r="C11291" t="n">
        <v>32549</v>
      </c>
      <c r="D11291" t="inlineStr">
        <is>
          <t>Finden Sie es richtig, wenn Schulen Dispense aus religiösen Gründen für einzelne Fächer oder Veranstaltungen bewilligen (z.B. Turn-/Schwimmunterricht, Schullager oder Sexualkundeunterricht)?</t>
        </is>
      </c>
      <c r="E11291" t="inlineStr">
        <is>
          <t>options4</t>
        </is>
      </c>
      <c r="F11291" t="n">
        <v>11524</v>
      </c>
      <c r="G11291" t="inlineStr">
        <is>
          <t>Schule &amp; Bildung</t>
        </is>
      </c>
      <c r="H11291" t="inlineStr">
        <is>
          <t>Q03079</t>
        </is>
      </c>
      <c r="I11291" t="inlineStr">
        <is>
          <t>de</t>
        </is>
      </c>
      <c r="J11291" t="b">
        <v>1</v>
      </c>
      <c r="K11291" t="inlineStr">
        <is>
          <t>5a6b460b6f5a63ce479219d88d984655</t>
        </is>
      </c>
      <c r="L11291" t="inlineStr">
        <is>
          <t>5a6b460b6f5a63ce479219d88d984655</t>
        </is>
      </c>
      <c r="M11291" t="n">
        <v>174</v>
      </c>
      <c r="N11291" t="n">
        <v>174</v>
      </c>
    </row>
    <row r="11293">
      <c r="A11293" s="1">
        <f>== Cluster 193 – 2 Fragen – alle Fragen identisch ===</f>
        <v/>
      </c>
      <c r="B11293" s="1" t="n"/>
      <c r="C11293" s="1" t="n"/>
      <c r="D11293" s="1" t="n"/>
      <c r="E11293" s="1" t="n"/>
      <c r="F11293" s="1" t="n"/>
      <c r="G11293" s="1" t="n"/>
      <c r="H11293" s="1" t="n"/>
      <c r="I11293" s="1" t="n"/>
      <c r="J11293" s="1" t="n"/>
      <c r="K11293" s="1" t="n"/>
      <c r="L11293" s="1" t="n"/>
      <c r="M11293" s="1" t="n"/>
      <c r="N11293" s="1" t="n"/>
    </row>
    <row r="11294">
      <c r="A11294" t="inlineStr">
        <is>
          <t>ID_Wahl</t>
        </is>
      </c>
      <c r="B11294" t="inlineStr">
        <is>
          <t>Datum</t>
        </is>
      </c>
      <c r="C11294" t="inlineStr">
        <is>
          <t>Frage_ID</t>
        </is>
      </c>
      <c r="D11294" t="inlineStr">
        <is>
          <t>Frage_Text</t>
        </is>
      </c>
      <c r="E11294" t="inlineStr">
        <is>
          <t>Frage_Typ</t>
        </is>
      </c>
      <c r="F11294" t="inlineStr">
        <is>
          <t>Bereich_ID</t>
        </is>
      </c>
      <c r="G11294" t="inlineStr">
        <is>
          <t>Bereich</t>
        </is>
      </c>
      <c r="H11294" t="inlineStr">
        <is>
          <t>ID_gesamt</t>
        </is>
      </c>
      <c r="I11294" t="inlineStr">
        <is>
          <t>Sprache</t>
        </is>
      </c>
      <c r="J11294" t="inlineStr">
        <is>
          <t>Duplikat</t>
        </is>
      </c>
      <c r="K11294" t="inlineStr">
        <is>
          <t>Frage_Hash</t>
        </is>
      </c>
      <c r="L11294" t="inlineStr">
        <is>
          <t>Duplikat_Gruppe</t>
        </is>
      </c>
      <c r="M11294" t="inlineStr">
        <is>
          <t>Cluster_Duplikate</t>
        </is>
      </c>
      <c r="N11294" t="inlineStr">
        <is>
          <t>Cluster_Final</t>
        </is>
      </c>
    </row>
    <row r="11295">
      <c r="A11295" t="n">
        <v>20</v>
      </c>
      <c r="B11295" s="2" t="n">
        <v>44101</v>
      </c>
      <c r="C11295" t="n">
        <v>1065</v>
      </c>
      <c r="D11295" t="inlineStr">
        <is>
          <t>Soll die Stadt Biel Ausländer/-innen bei der Integration stärker unterstützen?</t>
        </is>
      </c>
      <c r="E11295" t="inlineStr">
        <is>
          <t>options4</t>
        </is>
      </c>
      <c r="F11295" t="n">
        <v>4253</v>
      </c>
      <c r="G11295" t="inlineStr">
        <is>
          <t>Migration &amp; Integration</t>
        </is>
      </c>
      <c r="H11295" t="inlineStr">
        <is>
          <t>Q00473</t>
        </is>
      </c>
      <c r="I11295" t="inlineStr">
        <is>
          <t>de</t>
        </is>
      </c>
      <c r="J11295" t="b">
        <v>1</v>
      </c>
      <c r="K11295" t="inlineStr">
        <is>
          <t>14ae2e59688bc69a76bffbb38b83e109</t>
        </is>
      </c>
      <c r="L11295" t="inlineStr">
        <is>
          <t>14ae2e59688bc69a76bffbb38b83e109</t>
        </is>
      </c>
      <c r="M11295" t="n">
        <v>193</v>
      </c>
      <c r="N11295" t="n">
        <v>193</v>
      </c>
    </row>
    <row r="11296">
      <c r="A11296" t="n">
        <v>1115</v>
      </c>
      <c r="B11296" s="2" t="n">
        <v>45557</v>
      </c>
      <c r="C11296" t="n">
        <v>32847</v>
      </c>
      <c r="D11296" t="inlineStr">
        <is>
          <t>Soll die Stadt Biel Ausländer/-innen bei der Integration stärker unterstützen?</t>
        </is>
      </c>
      <c r="E11296" t="inlineStr">
        <is>
          <t>options4</t>
        </is>
      </c>
      <c r="F11296" t="n">
        <v>11597</v>
      </c>
      <c r="G11296" t="inlineStr">
        <is>
          <t>Migration &amp; Integration</t>
        </is>
      </c>
      <c r="H11296" t="inlineStr">
        <is>
          <t>Q03181</t>
        </is>
      </c>
      <c r="I11296" t="inlineStr">
        <is>
          <t>de</t>
        </is>
      </c>
      <c r="J11296" t="b">
        <v>1</v>
      </c>
      <c r="K11296" t="inlineStr">
        <is>
          <t>14ae2e59688bc69a76bffbb38b83e109</t>
        </is>
      </c>
      <c r="L11296" t="inlineStr">
        <is>
          <t>14ae2e59688bc69a76bffbb38b83e109</t>
        </is>
      </c>
      <c r="M11296" t="n">
        <v>193</v>
      </c>
      <c r="N11296" t="n">
        <v>193</v>
      </c>
    </row>
    <row r="11298">
      <c r="A11298" s="1">
        <f>== Cluster 192 – 2 Fragen – alle Fragen identisch ===</f>
        <v/>
      </c>
      <c r="B11298" s="1" t="n"/>
      <c r="C11298" s="1" t="n"/>
      <c r="D11298" s="1" t="n"/>
      <c r="E11298" s="1" t="n"/>
      <c r="F11298" s="1" t="n"/>
      <c r="G11298" s="1" t="n"/>
      <c r="H11298" s="1" t="n"/>
      <c r="I11298" s="1" t="n"/>
      <c r="J11298" s="1" t="n"/>
      <c r="K11298" s="1" t="n"/>
      <c r="L11298" s="1" t="n"/>
      <c r="M11298" s="1" t="n"/>
      <c r="N11298" s="1" t="n"/>
    </row>
    <row r="11299">
      <c r="A11299" t="inlineStr">
        <is>
          <t>ID_Wahl</t>
        </is>
      </c>
      <c r="B11299" t="inlineStr">
        <is>
          <t>Datum</t>
        </is>
      </c>
      <c r="C11299" t="inlineStr">
        <is>
          <t>Frage_ID</t>
        </is>
      </c>
      <c r="D11299" t="inlineStr">
        <is>
          <t>Frage_Text</t>
        </is>
      </c>
      <c r="E11299" t="inlineStr">
        <is>
          <t>Frage_Typ</t>
        </is>
      </c>
      <c r="F11299" t="inlineStr">
        <is>
          <t>Bereich_ID</t>
        </is>
      </c>
      <c r="G11299" t="inlineStr">
        <is>
          <t>Bereich</t>
        </is>
      </c>
      <c r="H11299" t="inlineStr">
        <is>
          <t>ID_gesamt</t>
        </is>
      </c>
      <c r="I11299" t="inlineStr">
        <is>
          <t>Sprache</t>
        </is>
      </c>
      <c r="J11299" t="inlineStr">
        <is>
          <t>Duplikat</t>
        </is>
      </c>
      <c r="K11299" t="inlineStr">
        <is>
          <t>Frage_Hash</t>
        </is>
      </c>
      <c r="L11299" t="inlineStr">
        <is>
          <t>Duplikat_Gruppe</t>
        </is>
      </c>
      <c r="M11299" t="inlineStr">
        <is>
          <t>Cluster_Duplikate</t>
        </is>
      </c>
      <c r="N11299" t="inlineStr">
        <is>
          <t>Cluster_Final</t>
        </is>
      </c>
    </row>
    <row r="11300">
      <c r="A11300" t="n">
        <v>20</v>
      </c>
      <c r="B11300" s="2" t="n">
        <v>44101</v>
      </c>
      <c r="C11300" t="n">
        <v>1047</v>
      </c>
      <c r="D11300" t="inlineStr">
        <is>
          <t>Soll die Stadt Biel den gemeinnützigen Wohnungsbau verstärkt fördern?</t>
        </is>
      </c>
      <c r="E11300" t="inlineStr">
        <is>
          <t>options4</t>
        </is>
      </c>
      <c r="F11300" t="n">
        <v>4166</v>
      </c>
      <c r="G11300" t="inlineStr">
        <is>
          <t>Sozialstaat &amp; Familie</t>
        </is>
      </c>
      <c r="H11300" t="inlineStr">
        <is>
          <t>Q00466</t>
        </is>
      </c>
      <c r="I11300" t="inlineStr">
        <is>
          <t>de</t>
        </is>
      </c>
      <c r="J11300" t="b">
        <v>1</v>
      </c>
      <c r="K11300" t="inlineStr">
        <is>
          <t>2f88ecea119822eb6247d9cc5ab639a1</t>
        </is>
      </c>
      <c r="L11300" t="inlineStr">
        <is>
          <t>2f88ecea119822eb6247d9cc5ab639a1</t>
        </is>
      </c>
      <c r="M11300" t="n">
        <v>192</v>
      </c>
      <c r="N11300" t="n">
        <v>192</v>
      </c>
    </row>
    <row r="11301">
      <c r="A11301" t="n">
        <v>1115</v>
      </c>
      <c r="B11301" s="2" t="n">
        <v>45557</v>
      </c>
      <c r="C11301" t="n">
        <v>32839</v>
      </c>
      <c r="D11301" t="inlineStr">
        <is>
          <t>Soll die Stadt Biel den gemeinnützigen Wohnungsbau verstärkt fördern?</t>
        </is>
      </c>
      <c r="E11301" t="inlineStr">
        <is>
          <t>options4</t>
        </is>
      </c>
      <c r="F11301" t="n">
        <v>11595</v>
      </c>
      <c r="G11301" t="inlineStr">
        <is>
          <t>Sozialstaat, Familie &amp; Gesundheit</t>
        </is>
      </c>
      <c r="H11301" t="inlineStr">
        <is>
          <t>Q03173</t>
        </is>
      </c>
      <c r="I11301" t="inlineStr">
        <is>
          <t>de</t>
        </is>
      </c>
      <c r="J11301" t="b">
        <v>1</v>
      </c>
      <c r="K11301" t="inlineStr">
        <is>
          <t>2f88ecea119822eb6247d9cc5ab639a1</t>
        </is>
      </c>
      <c r="L11301" t="inlineStr">
        <is>
          <t>2f88ecea119822eb6247d9cc5ab639a1</t>
        </is>
      </c>
      <c r="M11301" t="n">
        <v>192</v>
      </c>
      <c r="N11301" t="n">
        <v>192</v>
      </c>
    </row>
    <row r="11303">
      <c r="A11303" s="1">
        <f>== Cluster 191 – 2 Fragen – alle Fragen identisch ===</f>
        <v/>
      </c>
      <c r="B11303" s="1" t="n"/>
      <c r="C11303" s="1" t="n"/>
      <c r="D11303" s="1" t="n"/>
      <c r="E11303" s="1" t="n"/>
      <c r="F11303" s="1" t="n"/>
      <c r="G11303" s="1" t="n"/>
      <c r="H11303" s="1" t="n"/>
      <c r="I11303" s="1" t="n"/>
      <c r="J11303" s="1" t="n"/>
      <c r="K11303" s="1" t="n"/>
      <c r="L11303" s="1" t="n"/>
      <c r="M11303" s="1" t="n"/>
      <c r="N11303" s="1" t="n"/>
    </row>
    <row r="11304">
      <c r="A11304" t="inlineStr">
        <is>
          <t>ID_Wahl</t>
        </is>
      </c>
      <c r="B11304" t="inlineStr">
        <is>
          <t>Datum</t>
        </is>
      </c>
      <c r="C11304" t="inlineStr">
        <is>
          <t>Frage_ID</t>
        </is>
      </c>
      <c r="D11304" t="inlineStr">
        <is>
          <t>Frage_Text</t>
        </is>
      </c>
      <c r="E11304" t="inlineStr">
        <is>
          <t>Frage_Typ</t>
        </is>
      </c>
      <c r="F11304" t="inlineStr">
        <is>
          <t>Bereich_ID</t>
        </is>
      </c>
      <c r="G11304" t="inlineStr">
        <is>
          <t>Bereich</t>
        </is>
      </c>
      <c r="H11304" t="inlineStr">
        <is>
          <t>ID_gesamt</t>
        </is>
      </c>
      <c r="I11304" t="inlineStr">
        <is>
          <t>Sprache</t>
        </is>
      </c>
      <c r="J11304" t="inlineStr">
        <is>
          <t>Duplikat</t>
        </is>
      </c>
      <c r="K11304" t="inlineStr">
        <is>
          <t>Frage_Hash</t>
        </is>
      </c>
      <c r="L11304" t="inlineStr">
        <is>
          <t>Duplikat_Gruppe</t>
        </is>
      </c>
      <c r="M11304" t="inlineStr">
        <is>
          <t>Cluster_Duplikate</t>
        </is>
      </c>
      <c r="N11304" t="inlineStr">
        <is>
          <t>Cluster_Final</t>
        </is>
      </c>
    </row>
    <row r="11305">
      <c r="A11305" t="n">
        <v>20</v>
      </c>
      <c r="B11305" s="2" t="n">
        <v>44101</v>
      </c>
      <c r="C11305" t="n">
        <v>1039</v>
      </c>
      <c r="D11305" t="inlineStr">
        <is>
          <t>Soll das Angebot im Bereich der Kinderdrittbetreuung in der Stadt Biel ausgebaut werden (Erhöhung der Krippenplätze, Verlängerung der Öffnungszeiten von Tagesschulen, usw.)?</t>
        </is>
      </c>
      <c r="E11305" t="inlineStr">
        <is>
          <t>options4</t>
        </is>
      </c>
      <c r="F11305" t="n">
        <v>4166</v>
      </c>
      <c r="G11305" t="inlineStr">
        <is>
          <t>Sozialstaat &amp; Familie</t>
        </is>
      </c>
      <c r="H11305" t="inlineStr">
        <is>
          <t>Q00462</t>
        </is>
      </c>
      <c r="I11305" t="inlineStr">
        <is>
          <t>de</t>
        </is>
      </c>
      <c r="J11305" t="b">
        <v>1</v>
      </c>
      <c r="K11305" t="inlineStr">
        <is>
          <t>e96d8bd331cb8689b54693bc7a8de22e</t>
        </is>
      </c>
      <c r="L11305" t="inlineStr">
        <is>
          <t>e96d8bd331cb8689b54693bc7a8de22e</t>
        </is>
      </c>
      <c r="M11305" t="n">
        <v>191</v>
      </c>
      <c r="N11305" t="n">
        <v>191</v>
      </c>
    </row>
    <row r="11306">
      <c r="A11306" t="n">
        <v>1115</v>
      </c>
      <c r="B11306" s="2" t="n">
        <v>45557</v>
      </c>
      <c r="C11306" t="n">
        <v>32841</v>
      </c>
      <c r="D11306" t="inlineStr">
        <is>
          <t>Soll das Angebot im Bereich der Kinderdrittbetreuung in der Stadt Biel ausgebaut werden (Erhöhung der Krippenplätze, Verlängerung der Öffnungszeiten von Tagesschulen, usw.)?</t>
        </is>
      </c>
      <c r="E11306" t="inlineStr">
        <is>
          <t>options4</t>
        </is>
      </c>
      <c r="F11306" t="n">
        <v>11595</v>
      </c>
      <c r="G11306" t="inlineStr">
        <is>
          <t>Sozialstaat, Familie &amp; Gesundheit</t>
        </is>
      </c>
      <c r="H11306" t="inlineStr">
        <is>
          <t>Q03175</t>
        </is>
      </c>
      <c r="I11306" t="inlineStr">
        <is>
          <t>de</t>
        </is>
      </c>
      <c r="J11306" t="b">
        <v>1</v>
      </c>
      <c r="K11306" t="inlineStr">
        <is>
          <t>e96d8bd331cb8689b54693bc7a8de22e</t>
        </is>
      </c>
      <c r="L11306" t="inlineStr">
        <is>
          <t>e96d8bd331cb8689b54693bc7a8de22e</t>
        </is>
      </c>
      <c r="M11306" t="n">
        <v>191</v>
      </c>
      <c r="N11306" t="n">
        <v>191</v>
      </c>
    </row>
    <row r="11308">
      <c r="A11308" s="1">
        <f>== Cluster 190 – 2 Fragen – alle Fragen identisch ===</f>
        <v/>
      </c>
      <c r="B11308" s="1" t="n"/>
      <c r="C11308" s="1" t="n"/>
      <c r="D11308" s="1" t="n"/>
      <c r="E11308" s="1" t="n"/>
      <c r="F11308" s="1" t="n"/>
      <c r="G11308" s="1" t="n"/>
      <c r="H11308" s="1" t="n"/>
      <c r="I11308" s="1" t="n"/>
      <c r="J11308" s="1" t="n"/>
      <c r="K11308" s="1" t="n"/>
      <c r="L11308" s="1" t="n"/>
      <c r="M11308" s="1" t="n"/>
      <c r="N11308" s="1" t="n"/>
    </row>
    <row r="11309">
      <c r="A11309" t="inlineStr">
        <is>
          <t>ID_Wahl</t>
        </is>
      </c>
      <c r="B11309" t="inlineStr">
        <is>
          <t>Datum</t>
        </is>
      </c>
      <c r="C11309" t="inlineStr">
        <is>
          <t>Frage_ID</t>
        </is>
      </c>
      <c r="D11309" t="inlineStr">
        <is>
          <t>Frage_Text</t>
        </is>
      </c>
      <c r="E11309" t="inlineStr">
        <is>
          <t>Frage_Typ</t>
        </is>
      </c>
      <c r="F11309" t="inlineStr">
        <is>
          <t>Bereich_ID</t>
        </is>
      </c>
      <c r="G11309" t="inlineStr">
        <is>
          <t>Bereich</t>
        </is>
      </c>
      <c r="H11309" t="inlineStr">
        <is>
          <t>ID_gesamt</t>
        </is>
      </c>
      <c r="I11309" t="inlineStr">
        <is>
          <t>Sprache</t>
        </is>
      </c>
      <c r="J11309" t="inlineStr">
        <is>
          <t>Duplikat</t>
        </is>
      </c>
      <c r="K11309" t="inlineStr">
        <is>
          <t>Frage_Hash</t>
        </is>
      </c>
      <c r="L11309" t="inlineStr">
        <is>
          <t>Duplikat_Gruppe</t>
        </is>
      </c>
      <c r="M11309" t="inlineStr">
        <is>
          <t>Cluster_Duplikate</t>
        </is>
      </c>
      <c r="N11309" t="inlineStr">
        <is>
          <t>Cluster_Final</t>
        </is>
      </c>
    </row>
    <row r="11310">
      <c r="A11310" t="n">
        <v>18</v>
      </c>
      <c r="B11310" s="2" t="n">
        <v>44101</v>
      </c>
      <c r="C11310" t="n">
        <v>1713</v>
      </c>
      <c r="D11310" t="inlineStr">
        <is>
          <t>Soll die Stadt mehr finanzielle Mittel für Kulturschaffende zur Verfügung stellen?</t>
        </is>
      </c>
      <c r="E11310" t="inlineStr">
        <is>
          <t>options4</t>
        </is>
      </c>
      <c r="F11310" t="n">
        <v>5001</v>
      </c>
      <c r="G11310" t="inlineStr">
        <is>
          <t>Gesellschaft, Kultur &amp; Ethik</t>
        </is>
      </c>
      <c r="H11310" t="inlineStr">
        <is>
          <t>Q00379</t>
        </is>
      </c>
      <c r="I11310" t="inlineStr">
        <is>
          <t>de</t>
        </is>
      </c>
      <c r="J11310" t="b">
        <v>1</v>
      </c>
      <c r="K11310" t="inlineStr">
        <is>
          <t>c44ef9deb66f10de9849bd5cb6f8266a</t>
        </is>
      </c>
      <c r="L11310" t="inlineStr">
        <is>
          <t>c44ef9deb66f10de9849bd5cb6f8266a</t>
        </is>
      </c>
      <c r="M11310" t="n">
        <v>190</v>
      </c>
      <c r="N11310" t="n">
        <v>190</v>
      </c>
    </row>
    <row r="11311">
      <c r="A11311" t="n">
        <v>51</v>
      </c>
      <c r="B11311" s="2" t="n">
        <v>44101</v>
      </c>
      <c r="C11311" t="n">
        <v>1503</v>
      </c>
      <c r="D11311" t="inlineStr">
        <is>
          <t>Soll die Stadt mehr finanzielle Mittel für Kulturschaffende zur Verfügung stellen?</t>
        </is>
      </c>
      <c r="E11311" t="inlineStr">
        <is>
          <t>options4</t>
        </is>
      </c>
      <c r="F11311" t="n">
        <v>5010</v>
      </c>
      <c r="G11311" t="inlineStr">
        <is>
          <t>Gesellschaft, Kultur &amp; Ethik</t>
        </is>
      </c>
      <c r="H11311" t="inlineStr">
        <is>
          <t>Q00430</t>
        </is>
      </c>
      <c r="I11311" t="inlineStr">
        <is>
          <t>de</t>
        </is>
      </c>
      <c r="J11311" t="b">
        <v>1</v>
      </c>
      <c r="K11311" t="inlineStr">
        <is>
          <t>c44ef9deb66f10de9849bd5cb6f8266a</t>
        </is>
      </c>
      <c r="L11311" t="inlineStr">
        <is>
          <t>c44ef9deb66f10de9849bd5cb6f8266a</t>
        </is>
      </c>
      <c r="M11311" t="n">
        <v>190</v>
      </c>
      <c r="N11311" t="n">
        <v>190</v>
      </c>
    </row>
    <row r="11313">
      <c r="A11313" s="1">
        <f>== Cluster 189 – 2 Fragen – alle Fragen identisch ===</f>
        <v/>
      </c>
      <c r="B11313" s="1" t="n"/>
      <c r="C11313" s="1" t="n"/>
      <c r="D11313" s="1" t="n"/>
      <c r="E11313" s="1" t="n"/>
      <c r="F11313" s="1" t="n"/>
      <c r="G11313" s="1" t="n"/>
      <c r="H11313" s="1" t="n"/>
      <c r="I11313" s="1" t="n"/>
      <c r="J11313" s="1" t="n"/>
      <c r="K11313" s="1" t="n"/>
      <c r="L11313" s="1" t="n"/>
      <c r="M11313" s="1" t="n"/>
      <c r="N11313" s="1" t="n"/>
    </row>
    <row r="11314">
      <c r="A11314" t="inlineStr">
        <is>
          <t>ID_Wahl</t>
        </is>
      </c>
      <c r="B11314" t="inlineStr">
        <is>
          <t>Datum</t>
        </is>
      </c>
      <c r="C11314" t="inlineStr">
        <is>
          <t>Frage_ID</t>
        </is>
      </c>
      <c r="D11314" t="inlineStr">
        <is>
          <t>Frage_Text</t>
        </is>
      </c>
      <c r="E11314" t="inlineStr">
        <is>
          <t>Frage_Typ</t>
        </is>
      </c>
      <c r="F11314" t="inlineStr">
        <is>
          <t>Bereich_ID</t>
        </is>
      </c>
      <c r="G11314" t="inlineStr">
        <is>
          <t>Bereich</t>
        </is>
      </c>
      <c r="H11314" t="inlineStr">
        <is>
          <t>ID_gesamt</t>
        </is>
      </c>
      <c r="I11314" t="inlineStr">
        <is>
          <t>Sprache</t>
        </is>
      </c>
      <c r="J11314" t="inlineStr">
        <is>
          <t>Duplikat</t>
        </is>
      </c>
      <c r="K11314" t="inlineStr">
        <is>
          <t>Frage_Hash</t>
        </is>
      </c>
      <c r="L11314" t="inlineStr">
        <is>
          <t>Duplikat_Gruppe</t>
        </is>
      </c>
      <c r="M11314" t="inlineStr">
        <is>
          <t>Cluster_Duplikate</t>
        </is>
      </c>
      <c r="N11314" t="inlineStr">
        <is>
          <t>Cluster_Final</t>
        </is>
      </c>
    </row>
    <row r="11315">
      <c r="A11315" t="n">
        <v>18</v>
      </c>
      <c r="B11315" s="2" t="n">
        <v>44101</v>
      </c>
      <c r="C11315" t="n">
        <v>1665</v>
      </c>
      <c r="D11315" t="inlineStr">
        <is>
          <t>Soll die Stadt familienergänzende Betreuungsstrukturen finanziell stärker unterstützen?</t>
        </is>
      </c>
      <c r="E11315" t="inlineStr">
        <is>
          <t>options4</t>
        </is>
      </c>
      <c r="F11315" t="n">
        <v>4171</v>
      </c>
      <c r="G11315" t="inlineStr">
        <is>
          <t>Sozialstaat &amp; Familie</t>
        </is>
      </c>
      <c r="H11315" t="inlineStr">
        <is>
          <t>Q00367</t>
        </is>
      </c>
      <c r="I11315" t="inlineStr">
        <is>
          <t>de</t>
        </is>
      </c>
      <c r="J11315" t="b">
        <v>1</v>
      </c>
      <c r="K11315" t="inlineStr">
        <is>
          <t>0c69795ee6c8b1a636a82fedbe624cbb</t>
        </is>
      </c>
      <c r="L11315" t="inlineStr">
        <is>
          <t>0c69795ee6c8b1a636a82fedbe624cbb</t>
        </is>
      </c>
      <c r="M11315" t="n">
        <v>189</v>
      </c>
      <c r="N11315" t="n">
        <v>189</v>
      </c>
    </row>
    <row r="11316">
      <c r="A11316" t="n">
        <v>51</v>
      </c>
      <c r="B11316" s="2" t="n">
        <v>44101</v>
      </c>
      <c r="C11316" t="n">
        <v>1438</v>
      </c>
      <c r="D11316" t="inlineStr">
        <is>
          <t>Soll die Stadt familienergänzende Betreuungsstrukturen finanziell stärker unterstützen?</t>
        </is>
      </c>
      <c r="E11316" t="inlineStr">
        <is>
          <t>options4</t>
        </is>
      </c>
      <c r="F11316" t="n">
        <v>4874</v>
      </c>
      <c r="G11316" t="inlineStr">
        <is>
          <t>Sozialstaat, Familie &amp; Gesundheit</t>
        </is>
      </c>
      <c r="H11316" t="inlineStr">
        <is>
          <t>Q00417</t>
        </is>
      </c>
      <c r="I11316" t="inlineStr">
        <is>
          <t>de</t>
        </is>
      </c>
      <c r="J11316" t="b">
        <v>1</v>
      </c>
      <c r="K11316" t="inlineStr">
        <is>
          <t>0c69795ee6c8b1a636a82fedbe624cbb</t>
        </is>
      </c>
      <c r="L11316" t="inlineStr">
        <is>
          <t>0c69795ee6c8b1a636a82fedbe624cbb</t>
        </is>
      </c>
      <c r="M11316" t="n">
        <v>189</v>
      </c>
      <c r="N11316" t="n">
        <v>189</v>
      </c>
    </row>
    <row r="11318">
      <c r="A11318" s="1">
        <f>== Cluster 181 – 2 Fragen – alle Fragen identisch ===</f>
        <v/>
      </c>
      <c r="B11318" s="1" t="n"/>
      <c r="C11318" s="1" t="n"/>
      <c r="D11318" s="1" t="n"/>
      <c r="E11318" s="1" t="n"/>
      <c r="F11318" s="1" t="n"/>
      <c r="G11318" s="1" t="n"/>
      <c r="H11318" s="1" t="n"/>
      <c r="I11318" s="1" t="n"/>
      <c r="J11318" s="1" t="n"/>
      <c r="K11318" s="1" t="n"/>
      <c r="L11318" s="1" t="n"/>
      <c r="M11318" s="1" t="n"/>
      <c r="N11318" s="1" t="n"/>
    </row>
    <row r="11319">
      <c r="A11319" t="inlineStr">
        <is>
          <t>ID_Wahl</t>
        </is>
      </c>
      <c r="B11319" t="inlineStr">
        <is>
          <t>Datum</t>
        </is>
      </c>
      <c r="C11319" t="inlineStr">
        <is>
          <t>Frage_ID</t>
        </is>
      </c>
      <c r="D11319" t="inlineStr">
        <is>
          <t>Frage_Text</t>
        </is>
      </c>
      <c r="E11319" t="inlineStr">
        <is>
          <t>Frage_Typ</t>
        </is>
      </c>
      <c r="F11319" t="inlineStr">
        <is>
          <t>Bereich_ID</t>
        </is>
      </c>
      <c r="G11319" t="inlineStr">
        <is>
          <t>Bereich</t>
        </is>
      </c>
      <c r="H11319" t="inlineStr">
        <is>
          <t>ID_gesamt</t>
        </is>
      </c>
      <c r="I11319" t="inlineStr">
        <is>
          <t>Sprache</t>
        </is>
      </c>
      <c r="J11319" t="inlineStr">
        <is>
          <t>Duplikat</t>
        </is>
      </c>
      <c r="K11319" t="inlineStr">
        <is>
          <t>Frage_Hash</t>
        </is>
      </c>
      <c r="L11319" t="inlineStr">
        <is>
          <t>Duplikat_Gruppe</t>
        </is>
      </c>
      <c r="M11319" t="inlineStr">
        <is>
          <t>Cluster_Duplikate</t>
        </is>
      </c>
      <c r="N11319" t="inlineStr">
        <is>
          <t>Cluster_Final</t>
        </is>
      </c>
    </row>
    <row r="11320">
      <c r="A11320" t="n">
        <v>49</v>
      </c>
      <c r="B11320" s="2" t="n">
        <v>44101</v>
      </c>
      <c r="C11320" t="n">
        <v>1174</v>
      </c>
      <c r="D11320" t="inlineStr">
        <is>
          <t>Soll sich die Stadt stärker für gleiche Bildungschancen einsetzen (z.B. mit Nachhilfe-Gutscheinen für Schüler/-innen aus Familien mit geringem Einkommen)?</t>
        </is>
      </c>
      <c r="E11320" t="inlineStr">
        <is>
          <t>options4</t>
        </is>
      </c>
      <c r="F11320" t="n">
        <v>4876</v>
      </c>
      <c r="G11320" t="inlineStr">
        <is>
          <t>Sozialstaat, Familie &amp; Gesundheit</t>
        </is>
      </c>
      <c r="H11320" t="inlineStr">
        <is>
          <t>Q00319</t>
        </is>
      </c>
      <c r="I11320" t="inlineStr">
        <is>
          <t>de</t>
        </is>
      </c>
      <c r="J11320" t="b">
        <v>1</v>
      </c>
      <c r="K11320" t="inlineStr">
        <is>
          <t>01e8dcc935c6ec542e28e68cd4238a07</t>
        </is>
      </c>
      <c r="L11320" t="inlineStr">
        <is>
          <t>01e8dcc935c6ec542e28e68cd4238a07</t>
        </is>
      </c>
      <c r="M11320" t="n">
        <v>181</v>
      </c>
      <c r="N11320" t="n">
        <v>181</v>
      </c>
    </row>
    <row r="11321">
      <c r="A11321" t="n">
        <v>64</v>
      </c>
      <c r="B11321" s="2" t="n">
        <v>44311</v>
      </c>
      <c r="C11321" t="n">
        <v>3660</v>
      </c>
      <c r="D11321" t="inlineStr">
        <is>
          <t>Soll sich die Stadt stärker für gleiche Bildungschancen einsetzen (z.B. mit Nachhilfe-Gutscheinen für Schüler/-innen aus Familien mit geringem Einkommen)?</t>
        </is>
      </c>
      <c r="E11321" t="inlineStr">
        <is>
          <t>options4</t>
        </is>
      </c>
      <c r="F11321" t="n">
        <v>4940</v>
      </c>
      <c r="G11321" t="inlineStr">
        <is>
          <t>Bildung &amp; Schule</t>
        </is>
      </c>
      <c r="H11321" t="inlineStr">
        <is>
          <t>Q01091</t>
        </is>
      </c>
      <c r="I11321" t="inlineStr">
        <is>
          <t>de</t>
        </is>
      </c>
      <c r="J11321" t="b">
        <v>1</v>
      </c>
      <c r="K11321" t="inlineStr">
        <is>
          <t>01e8dcc935c6ec542e28e68cd4238a07</t>
        </is>
      </c>
      <c r="L11321" t="inlineStr">
        <is>
          <t>01e8dcc935c6ec542e28e68cd4238a07</t>
        </is>
      </c>
      <c r="M11321" t="n">
        <v>181</v>
      </c>
      <c r="N11321" t="n">
        <v>181</v>
      </c>
    </row>
    <row r="11323">
      <c r="A11323" s="1">
        <f>== Cluster 180 – 2 Fragen – alle Fragen identisch ===</f>
        <v/>
      </c>
      <c r="B11323" s="1" t="n"/>
      <c r="C11323" s="1" t="n"/>
      <c r="D11323" s="1" t="n"/>
      <c r="E11323" s="1" t="n"/>
      <c r="F11323" s="1" t="n"/>
      <c r="G11323" s="1" t="n"/>
      <c r="H11323" s="1" t="n"/>
      <c r="I11323" s="1" t="n"/>
      <c r="J11323" s="1" t="n"/>
      <c r="K11323" s="1" t="n"/>
      <c r="L11323" s="1" t="n"/>
      <c r="M11323" s="1" t="n"/>
      <c r="N11323" s="1" t="n"/>
    </row>
    <row r="11324">
      <c r="A11324" t="inlineStr">
        <is>
          <t>ID_Wahl</t>
        </is>
      </c>
      <c r="B11324" t="inlineStr">
        <is>
          <t>Datum</t>
        </is>
      </c>
      <c r="C11324" t="inlineStr">
        <is>
          <t>Frage_ID</t>
        </is>
      </c>
      <c r="D11324" t="inlineStr">
        <is>
          <t>Frage_Text</t>
        </is>
      </c>
      <c r="E11324" t="inlineStr">
        <is>
          <t>Frage_Typ</t>
        </is>
      </c>
      <c r="F11324" t="inlineStr">
        <is>
          <t>Bereich_ID</t>
        </is>
      </c>
      <c r="G11324" t="inlineStr">
        <is>
          <t>Bereich</t>
        </is>
      </c>
      <c r="H11324" t="inlineStr">
        <is>
          <t>ID_gesamt</t>
        </is>
      </c>
      <c r="I11324" t="inlineStr">
        <is>
          <t>Sprache</t>
        </is>
      </c>
      <c r="J11324" t="inlineStr">
        <is>
          <t>Duplikat</t>
        </is>
      </c>
      <c r="K11324" t="inlineStr">
        <is>
          <t>Frage_Hash</t>
        </is>
      </c>
      <c r="L11324" t="inlineStr">
        <is>
          <t>Duplikat_Gruppe</t>
        </is>
      </c>
      <c r="M11324" t="inlineStr">
        <is>
          <t>Cluster_Duplikate</t>
        </is>
      </c>
      <c r="N11324" t="inlineStr">
        <is>
          <t>Cluster_Final</t>
        </is>
      </c>
    </row>
    <row r="11325">
      <c r="A11325" t="n">
        <v>49</v>
      </c>
      <c r="B11325" s="2" t="n">
        <v>44101</v>
      </c>
      <c r="C11325" t="n">
        <v>1169</v>
      </c>
      <c r="D11325" t="inlineStr">
        <is>
          <t>Würden Sie eine Verschärfung des Sozialhilfegesetzes im Kanton befürworten (z.B. Begrenzung der Zulagen, tieferer Ansatz des Existenzminimums, höherer Ermessensspielraum bei der Vergabe der Sozialhilfe)?</t>
        </is>
      </c>
      <c r="E11325" t="inlineStr">
        <is>
          <t>options4</t>
        </is>
      </c>
      <c r="F11325" t="n">
        <v>4876</v>
      </c>
      <c r="G11325" t="inlineStr">
        <is>
          <t>Sozialstaat, Familie &amp; Gesundheit</t>
        </is>
      </c>
      <c r="H11325" t="inlineStr">
        <is>
          <t>Q00318</t>
        </is>
      </c>
      <c r="I11325" t="inlineStr">
        <is>
          <t>de</t>
        </is>
      </c>
      <c r="J11325" t="b">
        <v>1</v>
      </c>
      <c r="K11325" t="inlineStr">
        <is>
          <t>031299f95032c83901aa933dc098498c</t>
        </is>
      </c>
      <c r="L11325" t="inlineStr">
        <is>
          <t>031299f95032c83901aa933dc098498c</t>
        </is>
      </c>
      <c r="M11325" t="n">
        <v>180</v>
      </c>
      <c r="N11325" t="n">
        <v>180</v>
      </c>
    </row>
    <row r="11326">
      <c r="A11326" t="n">
        <v>51</v>
      </c>
      <c r="B11326" s="2" t="n">
        <v>44101</v>
      </c>
      <c r="C11326" t="n">
        <v>1443</v>
      </c>
      <c r="D11326" t="inlineStr">
        <is>
          <t>Würden Sie eine Verschärfung des Sozialhilfegesetzes im Kanton befürworten (z.B. Begrenzung der Zulagen, tieferer Ansatz des Existenzminimums, höherer Ermessensspielraum bei der Vergabe der Sozialhilfe)?</t>
        </is>
      </c>
      <c r="E11326" t="inlineStr">
        <is>
          <t>options4</t>
        </is>
      </c>
      <c r="F11326" t="n">
        <v>4874</v>
      </c>
      <c r="G11326" t="inlineStr">
        <is>
          <t>Sozialstaat, Familie &amp; Gesundheit</t>
        </is>
      </c>
      <c r="H11326" t="inlineStr">
        <is>
          <t>Q00418</t>
        </is>
      </c>
      <c r="I11326" t="inlineStr">
        <is>
          <t>de</t>
        </is>
      </c>
      <c r="J11326" t="b">
        <v>1</v>
      </c>
      <c r="K11326" t="inlineStr">
        <is>
          <t>031299f95032c83901aa933dc098498c</t>
        </is>
      </c>
      <c r="L11326" t="inlineStr">
        <is>
          <t>031299f95032c83901aa933dc098498c</t>
        </is>
      </c>
      <c r="M11326" t="n">
        <v>180</v>
      </c>
      <c r="N11326" t="n">
        <v>180</v>
      </c>
    </row>
    <row r="11328">
      <c r="A11328" s="1">
        <f>== Cluster 502 – 2 Fragen – alle Fragen identisch ===</f>
        <v/>
      </c>
      <c r="B11328" s="1" t="n"/>
      <c r="C11328" s="1" t="n"/>
      <c r="D11328" s="1" t="n"/>
      <c r="E11328" s="1" t="n"/>
      <c r="F11328" s="1" t="n"/>
      <c r="G11328" s="1" t="n"/>
      <c r="H11328" s="1" t="n"/>
      <c r="I11328" s="1" t="n"/>
      <c r="J11328" s="1" t="n"/>
      <c r="K11328" s="1" t="n"/>
      <c r="L11328" s="1" t="n"/>
      <c r="M11328" s="1" t="n"/>
      <c r="N11328" s="1" t="n"/>
    </row>
    <row r="11329">
      <c r="A11329" t="inlineStr">
        <is>
          <t>ID_Wahl</t>
        </is>
      </c>
      <c r="B11329" t="inlineStr">
        <is>
          <t>Datum</t>
        </is>
      </c>
      <c r="C11329" t="inlineStr">
        <is>
          <t>Frage_ID</t>
        </is>
      </c>
      <c r="D11329" t="inlineStr">
        <is>
          <t>Frage_Text</t>
        </is>
      </c>
      <c r="E11329" t="inlineStr">
        <is>
          <t>Frage_Typ</t>
        </is>
      </c>
      <c r="F11329" t="inlineStr">
        <is>
          <t>Bereich_ID</t>
        </is>
      </c>
      <c r="G11329" t="inlineStr">
        <is>
          <t>Bereich</t>
        </is>
      </c>
      <c r="H11329" t="inlineStr">
        <is>
          <t>ID_gesamt</t>
        </is>
      </c>
      <c r="I11329" t="inlineStr">
        <is>
          <t>Sprache</t>
        </is>
      </c>
      <c r="J11329" t="inlineStr">
        <is>
          <t>Duplikat</t>
        </is>
      </c>
      <c r="K11329" t="inlineStr">
        <is>
          <t>Frage_Hash</t>
        </is>
      </c>
      <c r="L11329" t="inlineStr">
        <is>
          <t>Duplikat_Gruppe</t>
        </is>
      </c>
      <c r="M11329" t="inlineStr">
        <is>
          <t>Cluster_Duplikate</t>
        </is>
      </c>
      <c r="N11329" t="inlineStr">
        <is>
          <t>Cluster_Final</t>
        </is>
      </c>
    </row>
    <row r="11330">
      <c r="A11330" t="n">
        <v>115</v>
      </c>
      <c r="B11330" s="2" t="n">
        <v>44836</v>
      </c>
      <c r="C11330" t="n">
        <v>6123</v>
      </c>
      <c r="D11330" t="inlineStr">
        <is>
          <t>Würden Sie die Abschaffung der Besteuerung nach Aufwand ("Pauschalbesteuerung" für Vermögende Ausländer/-innen) befürworten?</t>
        </is>
      </c>
      <c r="E11330" t="inlineStr">
        <is>
          <t>options4</t>
        </is>
      </c>
      <c r="F11330" t="n">
        <v>4508</v>
      </c>
      <c r="G11330" t="inlineStr">
        <is>
          <t>Finanzen &amp; Steuern</t>
        </is>
      </c>
      <c r="H11330" t="inlineStr">
        <is>
          <t>Q02126</t>
        </is>
      </c>
      <c r="I11330" t="inlineStr">
        <is>
          <t>de</t>
        </is>
      </c>
      <c r="J11330" t="b">
        <v>1</v>
      </c>
      <c r="K11330" t="inlineStr">
        <is>
          <t>2366a0b8ad61d3d16ddc6640d477021c</t>
        </is>
      </c>
      <c r="L11330" t="inlineStr">
        <is>
          <t>2366a0b8ad61d3d16ddc6640d477021c</t>
        </is>
      </c>
      <c r="M11330" t="n">
        <v>502</v>
      </c>
      <c r="N11330" t="n">
        <v>502</v>
      </c>
    </row>
    <row r="11331">
      <c r="A11331" t="n">
        <v>114</v>
      </c>
      <c r="B11331" s="2" t="n">
        <v>44836</v>
      </c>
      <c r="C11331" t="n">
        <v>6234</v>
      </c>
      <c r="D11331" t="inlineStr">
        <is>
          <t>Würden Sie die Abschaffung der Besteuerung nach Aufwand ("Pauschalbesteuerung" für Vermögende Ausländer/-innen) befürworten?</t>
        </is>
      </c>
      <c r="E11331" t="inlineStr">
        <is>
          <t>options4</t>
        </is>
      </c>
      <c r="F11331" t="n">
        <v>4507</v>
      </c>
      <c r="G11331" t="inlineStr">
        <is>
          <t>Finanzen &amp; Steuern</t>
        </is>
      </c>
      <c r="H11331" t="inlineStr">
        <is>
          <t>Q02182</t>
        </is>
      </c>
      <c r="I11331" t="inlineStr">
        <is>
          <t>de</t>
        </is>
      </c>
      <c r="J11331" t="b">
        <v>1</v>
      </c>
      <c r="K11331" t="inlineStr">
        <is>
          <t>2366a0b8ad61d3d16ddc6640d477021c</t>
        </is>
      </c>
      <c r="L11331" t="inlineStr">
        <is>
          <t>2366a0b8ad61d3d16ddc6640d477021c</t>
        </is>
      </c>
      <c r="M11331" t="n">
        <v>502</v>
      </c>
      <c r="N11331" t="n">
        <v>502</v>
      </c>
    </row>
    <row r="11333">
      <c r="A11333" s="1">
        <f>== Cluster 501 – 2 Fragen – alle Fragen identisch ===</f>
        <v/>
      </c>
      <c r="B11333" s="1" t="n"/>
      <c r="C11333" s="1" t="n"/>
      <c r="D11333" s="1" t="n"/>
      <c r="E11333" s="1" t="n"/>
      <c r="F11333" s="1" t="n"/>
      <c r="G11333" s="1" t="n"/>
      <c r="H11333" s="1" t="n"/>
      <c r="I11333" s="1" t="n"/>
      <c r="J11333" s="1" t="n"/>
      <c r="K11333" s="1" t="n"/>
      <c r="L11333" s="1" t="n"/>
      <c r="M11333" s="1" t="n"/>
      <c r="N11333" s="1" t="n"/>
    </row>
    <row r="11334">
      <c r="A11334" t="inlineStr">
        <is>
          <t>ID_Wahl</t>
        </is>
      </c>
      <c r="B11334" t="inlineStr">
        <is>
          <t>Datum</t>
        </is>
      </c>
      <c r="C11334" t="inlineStr">
        <is>
          <t>Frage_ID</t>
        </is>
      </c>
      <c r="D11334" t="inlineStr">
        <is>
          <t>Frage_Text</t>
        </is>
      </c>
      <c r="E11334" t="inlineStr">
        <is>
          <t>Frage_Typ</t>
        </is>
      </c>
      <c r="F11334" t="inlineStr">
        <is>
          <t>Bereich_ID</t>
        </is>
      </c>
      <c r="G11334" t="inlineStr">
        <is>
          <t>Bereich</t>
        </is>
      </c>
      <c r="H11334" t="inlineStr">
        <is>
          <t>ID_gesamt</t>
        </is>
      </c>
      <c r="I11334" t="inlineStr">
        <is>
          <t>Sprache</t>
        </is>
      </c>
      <c r="J11334" t="inlineStr">
        <is>
          <t>Duplikat</t>
        </is>
      </c>
      <c r="K11334" t="inlineStr">
        <is>
          <t>Frage_Hash</t>
        </is>
      </c>
      <c r="L11334" t="inlineStr">
        <is>
          <t>Duplikat_Gruppe</t>
        </is>
      </c>
      <c r="M11334" t="inlineStr">
        <is>
          <t>Cluster_Duplikate</t>
        </is>
      </c>
      <c r="N11334" t="inlineStr">
        <is>
          <t>Cluster_Final</t>
        </is>
      </c>
    </row>
    <row r="11335">
      <c r="A11335" t="n">
        <v>115</v>
      </c>
      <c r="B11335" s="2" t="n">
        <v>44836</v>
      </c>
      <c r="C11335" t="n">
        <v>6119</v>
      </c>
      <c r="D11335" t="inlineStr">
        <is>
          <t>Soll die finanzielle Unterstützung für die Kultur generell erhöht werden (z.B. für Zuger Filmtage)?</t>
        </is>
      </c>
      <c r="E11335" t="inlineStr">
        <is>
          <t>options4</t>
        </is>
      </c>
      <c r="F11335" t="n">
        <v>5055</v>
      </c>
      <c r="G11335" t="inlineStr">
        <is>
          <t>Gesellschaft, Kultur &amp; Ethik</t>
        </is>
      </c>
      <c r="H11335" t="inlineStr">
        <is>
          <t>Q02124</t>
        </is>
      </c>
      <c r="I11335" t="inlineStr">
        <is>
          <t>de</t>
        </is>
      </c>
      <c r="J11335" t="b">
        <v>1</v>
      </c>
      <c r="K11335" t="inlineStr">
        <is>
          <t>ba95a75b434e1fe656c0e68f78330c23</t>
        </is>
      </c>
      <c r="L11335" t="inlineStr">
        <is>
          <t>ba95a75b434e1fe656c0e68f78330c23</t>
        </is>
      </c>
      <c r="M11335" t="n">
        <v>501</v>
      </c>
      <c r="N11335" t="n">
        <v>501</v>
      </c>
    </row>
    <row r="11336">
      <c r="A11336" t="n">
        <v>114</v>
      </c>
      <c r="B11336" s="2" t="n">
        <v>44836</v>
      </c>
      <c r="C11336" t="n">
        <v>6230</v>
      </c>
      <c r="D11336" t="inlineStr">
        <is>
          <t>Soll die finanzielle Unterstützung für die Kultur generell erhöht werden (z.B. für Zuger Filmtage)?</t>
        </is>
      </c>
      <c r="E11336" t="inlineStr">
        <is>
          <t>options4</t>
        </is>
      </c>
      <c r="F11336" t="n">
        <v>5054</v>
      </c>
      <c r="G11336" t="inlineStr">
        <is>
          <t>Gesellschaft, Kultur &amp; Ethik</t>
        </is>
      </c>
      <c r="H11336" t="inlineStr">
        <is>
          <t>Q02180</t>
        </is>
      </c>
      <c r="I11336" t="inlineStr">
        <is>
          <t>de</t>
        </is>
      </c>
      <c r="J11336" t="b">
        <v>1</v>
      </c>
      <c r="K11336" t="inlineStr">
        <is>
          <t>ba95a75b434e1fe656c0e68f78330c23</t>
        </is>
      </c>
      <c r="L11336" t="inlineStr">
        <is>
          <t>ba95a75b434e1fe656c0e68f78330c23</t>
        </is>
      </c>
      <c r="M11336" t="n">
        <v>501</v>
      </c>
      <c r="N11336" t="n">
        <v>501</v>
      </c>
    </row>
    <row r="11338">
      <c r="A11338" s="1">
        <f>== Cluster 499 – 2 Fragen – alle Fragen identisch ===</f>
        <v/>
      </c>
      <c r="B11338" s="1" t="n"/>
      <c r="C11338" s="1" t="n"/>
      <c r="D11338" s="1" t="n"/>
      <c r="E11338" s="1" t="n"/>
      <c r="F11338" s="1" t="n"/>
      <c r="G11338" s="1" t="n"/>
      <c r="H11338" s="1" t="n"/>
      <c r="I11338" s="1" t="n"/>
      <c r="J11338" s="1" t="n"/>
      <c r="K11338" s="1" t="n"/>
      <c r="L11338" s="1" t="n"/>
      <c r="M11338" s="1" t="n"/>
      <c r="N11338" s="1" t="n"/>
    </row>
    <row r="11339">
      <c r="A11339" t="inlineStr">
        <is>
          <t>ID_Wahl</t>
        </is>
      </c>
      <c r="B11339" t="inlineStr">
        <is>
          <t>Datum</t>
        </is>
      </c>
      <c r="C11339" t="inlineStr">
        <is>
          <t>Frage_ID</t>
        </is>
      </c>
      <c r="D11339" t="inlineStr">
        <is>
          <t>Frage_Text</t>
        </is>
      </c>
      <c r="E11339" t="inlineStr">
        <is>
          <t>Frage_Typ</t>
        </is>
      </c>
      <c r="F11339" t="inlineStr">
        <is>
          <t>Bereich_ID</t>
        </is>
      </c>
      <c r="G11339" t="inlineStr">
        <is>
          <t>Bereich</t>
        </is>
      </c>
      <c r="H11339" t="inlineStr">
        <is>
          <t>ID_gesamt</t>
        </is>
      </c>
      <c r="I11339" t="inlineStr">
        <is>
          <t>Sprache</t>
        </is>
      </c>
      <c r="J11339" t="inlineStr">
        <is>
          <t>Duplikat</t>
        </is>
      </c>
      <c r="K11339" t="inlineStr">
        <is>
          <t>Frage_Hash</t>
        </is>
      </c>
      <c r="L11339" t="inlineStr">
        <is>
          <t>Duplikat_Gruppe</t>
        </is>
      </c>
      <c r="M11339" t="inlineStr">
        <is>
          <t>Cluster_Duplikate</t>
        </is>
      </c>
      <c r="N11339" t="inlineStr">
        <is>
          <t>Cluster_Final</t>
        </is>
      </c>
    </row>
    <row r="11340">
      <c r="A11340" t="n">
        <v>115</v>
      </c>
      <c r="B11340" s="2" t="n">
        <v>44836</v>
      </c>
      <c r="C11340" t="n">
        <v>6079</v>
      </c>
      <c r="D11340" t="inlineStr">
        <is>
          <t>Befürworten Sie die Einführung einer Elternzeit von 18 Wochen für beide Elternteile?</t>
        </is>
      </c>
      <c r="E11340" t="inlineStr">
        <is>
          <t>options4</t>
        </is>
      </c>
      <c r="F11340" t="n">
        <v>4198</v>
      </c>
      <c r="G11340" t="inlineStr">
        <is>
          <t>Sozialstaat &amp; Familie</t>
        </is>
      </c>
      <c r="H11340" t="inlineStr">
        <is>
          <t>Q02104</t>
        </is>
      </c>
      <c r="I11340" t="inlineStr">
        <is>
          <t>de</t>
        </is>
      </c>
      <c r="J11340" t="b">
        <v>1</v>
      </c>
      <c r="K11340" t="inlineStr">
        <is>
          <t>9363a69ee08adc14142eabf9f5bef2d1</t>
        </is>
      </c>
      <c r="L11340" t="inlineStr">
        <is>
          <t>9363a69ee08adc14142eabf9f5bef2d1</t>
        </is>
      </c>
      <c r="M11340" t="n">
        <v>499</v>
      </c>
      <c r="N11340" t="n">
        <v>499</v>
      </c>
    </row>
    <row r="11341">
      <c r="A11341" t="n">
        <v>118</v>
      </c>
      <c r="B11341" s="2" t="n">
        <v>44892</v>
      </c>
      <c r="C11341" t="n">
        <v>6303</v>
      </c>
      <c r="D11341" t="inlineStr">
        <is>
          <t>Befürworten Sie die Einführung einer Elternzeit von 18 Wochen für beide Elternteile?</t>
        </is>
      </c>
      <c r="E11341" t="inlineStr">
        <is>
          <t>options4</t>
        </is>
      </c>
      <c r="F11341" t="n">
        <v>4200</v>
      </c>
      <c r="G11341" t="inlineStr">
        <is>
          <t>Sozialstaat &amp; Familie</t>
        </is>
      </c>
      <c r="H11341" t="inlineStr">
        <is>
          <t>Q02217</t>
        </is>
      </c>
      <c r="I11341" t="inlineStr">
        <is>
          <t>de</t>
        </is>
      </c>
      <c r="J11341" t="b">
        <v>1</v>
      </c>
      <c r="K11341" t="inlineStr">
        <is>
          <t>9363a69ee08adc14142eabf9f5bef2d1</t>
        </is>
      </c>
      <c r="L11341" t="inlineStr">
        <is>
          <t>9363a69ee08adc14142eabf9f5bef2d1</t>
        </is>
      </c>
      <c r="M11341" t="n">
        <v>499</v>
      </c>
      <c r="N11341" t="n">
        <v>499</v>
      </c>
    </row>
    <row r="11343">
      <c r="A11343" s="1">
        <f>== Cluster 497 – 2 Fragen – alle Fragen identisch ===</f>
        <v/>
      </c>
      <c r="B11343" s="1" t="n"/>
      <c r="C11343" s="1" t="n"/>
      <c r="D11343" s="1" t="n"/>
      <c r="E11343" s="1" t="n"/>
      <c r="F11343" s="1" t="n"/>
      <c r="G11343" s="1" t="n"/>
      <c r="H11343" s="1" t="n"/>
      <c r="I11343" s="1" t="n"/>
      <c r="J11343" s="1" t="n"/>
      <c r="K11343" s="1" t="n"/>
      <c r="L11343" s="1" t="n"/>
      <c r="M11343" s="1" t="n"/>
      <c r="N11343" s="1" t="n"/>
    </row>
    <row r="11344">
      <c r="A11344" t="inlineStr">
        <is>
          <t>ID_Wahl</t>
        </is>
      </c>
      <c r="B11344" t="inlineStr">
        <is>
          <t>Datum</t>
        </is>
      </c>
      <c r="C11344" t="inlineStr">
        <is>
          <t>Frage_ID</t>
        </is>
      </c>
      <c r="D11344" t="inlineStr">
        <is>
          <t>Frage_Text</t>
        </is>
      </c>
      <c r="E11344" t="inlineStr">
        <is>
          <t>Frage_Typ</t>
        </is>
      </c>
      <c r="F11344" t="inlineStr">
        <is>
          <t>Bereich_ID</t>
        </is>
      </c>
      <c r="G11344" t="inlineStr">
        <is>
          <t>Bereich</t>
        </is>
      </c>
      <c r="H11344" t="inlineStr">
        <is>
          <t>ID_gesamt</t>
        </is>
      </c>
      <c r="I11344" t="inlineStr">
        <is>
          <t>Sprache</t>
        </is>
      </c>
      <c r="J11344" t="inlineStr">
        <is>
          <t>Duplikat</t>
        </is>
      </c>
      <c r="K11344" t="inlineStr">
        <is>
          <t>Frage_Hash</t>
        </is>
      </c>
      <c r="L11344" t="inlineStr">
        <is>
          <t>Duplikat_Gruppe</t>
        </is>
      </c>
      <c r="M11344" t="inlineStr">
        <is>
          <t>Cluster_Duplikate</t>
        </is>
      </c>
      <c r="N11344" t="inlineStr">
        <is>
          <t>Cluster_Final</t>
        </is>
      </c>
    </row>
    <row r="11345">
      <c r="A11345" t="n">
        <v>111</v>
      </c>
      <c r="B11345" s="2" t="n">
        <v>44696</v>
      </c>
      <c r="C11345" t="n">
        <v>6004</v>
      </c>
      <c r="D11345" t="inlineStr">
        <is>
          <t>Befürworten sie einen erleichterten Zugang von qualifizierten Arbeitskräften aus Drittstaaten (ausserhalb EU)?</t>
        </is>
      </c>
      <c r="E11345" t="inlineStr">
        <is>
          <t>options4</t>
        </is>
      </c>
      <c r="F11345" t="n">
        <v>5336</v>
      </c>
      <c r="G11345" t="inlineStr">
        <is>
          <t>Aussenbeziehungen</t>
        </is>
      </c>
      <c r="H11345" t="inlineStr">
        <is>
          <t>Q02040</t>
        </is>
      </c>
      <c r="I11345" t="inlineStr">
        <is>
          <t>de</t>
        </is>
      </c>
      <c r="J11345" t="b">
        <v>1</v>
      </c>
      <c r="K11345" t="inlineStr">
        <is>
          <t>4b5e15c9017c9fc0c41a79667e66cf81</t>
        </is>
      </c>
      <c r="L11345" t="inlineStr">
        <is>
          <t>4b5e15c9017c9fc0c41a79667e66cf81</t>
        </is>
      </c>
      <c r="M11345" t="n">
        <v>497</v>
      </c>
      <c r="N11345" t="n">
        <v>497</v>
      </c>
    </row>
    <row r="11346">
      <c r="A11346" t="n">
        <v>113</v>
      </c>
      <c r="B11346" s="2" t="n">
        <v>44696</v>
      </c>
      <c r="C11346" t="n">
        <v>6066</v>
      </c>
      <c r="D11346" t="inlineStr">
        <is>
          <t>Befürworten sie einen erleichterten Zugang von qualifizierten Arbeitskräften aus Drittstaaten (ausserhalb EU)?</t>
        </is>
      </c>
      <c r="E11346" t="inlineStr">
        <is>
          <t>options4</t>
        </is>
      </c>
      <c r="F11346" t="n">
        <v>4732</v>
      </c>
      <c r="G11346" t="inlineStr">
        <is>
          <t>Aussenbeziehungen</t>
        </is>
      </c>
      <c r="H11346" t="inlineStr">
        <is>
          <t>Q02094</t>
        </is>
      </c>
      <c r="I11346" t="inlineStr">
        <is>
          <t>de</t>
        </is>
      </c>
      <c r="J11346" t="b">
        <v>1</v>
      </c>
      <c r="K11346" t="inlineStr">
        <is>
          <t>4b5e15c9017c9fc0c41a79667e66cf81</t>
        </is>
      </c>
      <c r="L11346" t="inlineStr">
        <is>
          <t>4b5e15c9017c9fc0c41a79667e66cf81</t>
        </is>
      </c>
      <c r="M11346" t="n">
        <v>497</v>
      </c>
      <c r="N11346" t="n">
        <v>497</v>
      </c>
    </row>
    <row r="11348">
      <c r="A11348" s="1">
        <f>== Cluster 496 – 2 Fragen – alle Fragen identisch ===</f>
        <v/>
      </c>
      <c r="B11348" s="1" t="n"/>
      <c r="C11348" s="1" t="n"/>
      <c r="D11348" s="1" t="n"/>
      <c r="E11348" s="1" t="n"/>
      <c r="F11348" s="1" t="n"/>
      <c r="G11348" s="1" t="n"/>
      <c r="H11348" s="1" t="n"/>
      <c r="I11348" s="1" t="n"/>
      <c r="J11348" s="1" t="n"/>
      <c r="K11348" s="1" t="n"/>
      <c r="L11348" s="1" t="n"/>
      <c r="M11348" s="1" t="n"/>
      <c r="N11348" s="1" t="n"/>
    </row>
    <row r="11349">
      <c r="A11349" t="inlineStr">
        <is>
          <t>ID_Wahl</t>
        </is>
      </c>
      <c r="B11349" t="inlineStr">
        <is>
          <t>Datum</t>
        </is>
      </c>
      <c r="C11349" t="inlineStr">
        <is>
          <t>Frage_ID</t>
        </is>
      </c>
      <c r="D11349" t="inlineStr">
        <is>
          <t>Frage_Text</t>
        </is>
      </c>
      <c r="E11349" t="inlineStr">
        <is>
          <t>Frage_Typ</t>
        </is>
      </c>
      <c r="F11349" t="inlineStr">
        <is>
          <t>Bereich_ID</t>
        </is>
      </c>
      <c r="G11349" t="inlineStr">
        <is>
          <t>Bereich</t>
        </is>
      </c>
      <c r="H11349" t="inlineStr">
        <is>
          <t>ID_gesamt</t>
        </is>
      </c>
      <c r="I11349" t="inlineStr">
        <is>
          <t>Sprache</t>
        </is>
      </c>
      <c r="J11349" t="inlineStr">
        <is>
          <t>Duplikat</t>
        </is>
      </c>
      <c r="K11349" t="inlineStr">
        <is>
          <t>Frage_Hash</t>
        </is>
      </c>
      <c r="L11349" t="inlineStr">
        <is>
          <t>Duplikat_Gruppe</t>
        </is>
      </c>
      <c r="M11349" t="inlineStr">
        <is>
          <t>Cluster_Duplikate</t>
        </is>
      </c>
      <c r="N11349" t="inlineStr">
        <is>
          <t>Cluster_Final</t>
        </is>
      </c>
    </row>
    <row r="11350">
      <c r="A11350" t="n">
        <v>111</v>
      </c>
      <c r="B11350" s="2" t="n">
        <v>44696</v>
      </c>
      <c r="C11350" t="n">
        <v>5998</v>
      </c>
      <c r="D11350" t="inlineStr">
        <is>
          <t>Befürworten Sie eine deutliche Erhöhung der Ausgaben für die Schweizer Armee?</t>
        </is>
      </c>
      <c r="E11350" t="inlineStr">
        <is>
          <t>options4</t>
        </is>
      </c>
      <c r="F11350" t="n">
        <v>5274</v>
      </c>
      <c r="G11350" t="inlineStr">
        <is>
          <t>Sicherheit &amp; Polizei</t>
        </is>
      </c>
      <c r="H11350" t="inlineStr">
        <is>
          <t>Q02037</t>
        </is>
      </c>
      <c r="I11350" t="inlineStr">
        <is>
          <t>de</t>
        </is>
      </c>
      <c r="J11350" t="b">
        <v>1</v>
      </c>
      <c r="K11350" t="inlineStr">
        <is>
          <t>bb8fa672311671e2246d406604148643</t>
        </is>
      </c>
      <c r="L11350" t="inlineStr">
        <is>
          <t>bb8fa672311671e2246d406604148643</t>
        </is>
      </c>
      <c r="M11350" t="n">
        <v>496</v>
      </c>
      <c r="N11350" t="n">
        <v>496</v>
      </c>
    </row>
    <row r="11351">
      <c r="A11351" t="n">
        <v>113</v>
      </c>
      <c r="B11351" s="2" t="n">
        <v>44696</v>
      </c>
      <c r="C11351" t="n">
        <v>6063</v>
      </c>
      <c r="D11351" t="inlineStr">
        <is>
          <t>Befürworten Sie eine deutliche Erhöhung der Ausgaben für die Schweizer Armee?</t>
        </is>
      </c>
      <c r="E11351" t="inlineStr">
        <is>
          <t>options4</t>
        </is>
      </c>
      <c r="F11351" t="n">
        <v>5276</v>
      </c>
      <c r="G11351" t="inlineStr">
        <is>
          <t>Sicherheit &amp; Polizei</t>
        </is>
      </c>
      <c r="H11351" t="inlineStr">
        <is>
          <t>Q02091</t>
        </is>
      </c>
      <c r="I11351" t="inlineStr">
        <is>
          <t>de</t>
        </is>
      </c>
      <c r="J11351" t="b">
        <v>1</v>
      </c>
      <c r="K11351" t="inlineStr">
        <is>
          <t>bb8fa672311671e2246d406604148643</t>
        </is>
      </c>
      <c r="L11351" t="inlineStr">
        <is>
          <t>bb8fa672311671e2246d406604148643</t>
        </is>
      </c>
      <c r="M11351" t="n">
        <v>496</v>
      </c>
      <c r="N11351" t="n">
        <v>496</v>
      </c>
    </row>
    <row r="11353">
      <c r="A11353" s="1">
        <f>== Cluster 491 – 2 Fragen – alle Fragen identisch ===</f>
        <v/>
      </c>
      <c r="B11353" s="1" t="n"/>
      <c r="C11353" s="1" t="n"/>
      <c r="D11353" s="1" t="n"/>
      <c r="E11353" s="1" t="n"/>
      <c r="F11353" s="1" t="n"/>
      <c r="G11353" s="1" t="n"/>
      <c r="H11353" s="1" t="n"/>
      <c r="I11353" s="1" t="n"/>
      <c r="J11353" s="1" t="n"/>
      <c r="K11353" s="1" t="n"/>
      <c r="L11353" s="1" t="n"/>
      <c r="M11353" s="1" t="n"/>
      <c r="N11353" s="1" t="n"/>
    </row>
    <row r="11354">
      <c r="A11354" t="inlineStr">
        <is>
          <t>ID_Wahl</t>
        </is>
      </c>
      <c r="B11354" t="inlineStr">
        <is>
          <t>Datum</t>
        </is>
      </c>
      <c r="C11354" t="inlineStr">
        <is>
          <t>Frage_ID</t>
        </is>
      </c>
      <c r="D11354" t="inlineStr">
        <is>
          <t>Frage_Text</t>
        </is>
      </c>
      <c r="E11354" t="inlineStr">
        <is>
          <t>Frage_Typ</t>
        </is>
      </c>
      <c r="F11354" t="inlineStr">
        <is>
          <t>Bereich_ID</t>
        </is>
      </c>
      <c r="G11354" t="inlineStr">
        <is>
          <t>Bereich</t>
        </is>
      </c>
      <c r="H11354" t="inlineStr">
        <is>
          <t>ID_gesamt</t>
        </is>
      </c>
      <c r="I11354" t="inlineStr">
        <is>
          <t>Sprache</t>
        </is>
      </c>
      <c r="J11354" t="inlineStr">
        <is>
          <t>Duplikat</t>
        </is>
      </c>
      <c r="K11354" t="inlineStr">
        <is>
          <t>Frage_Hash</t>
        </is>
      </c>
      <c r="L11354" t="inlineStr">
        <is>
          <t>Duplikat_Gruppe</t>
        </is>
      </c>
      <c r="M11354" t="inlineStr">
        <is>
          <t>Cluster_Duplikate</t>
        </is>
      </c>
      <c r="N11354" t="inlineStr">
        <is>
          <t>Cluster_Final</t>
        </is>
      </c>
    </row>
    <row r="11355">
      <c r="A11355" t="n">
        <v>111</v>
      </c>
      <c r="B11355" s="2" t="n">
        <v>44696</v>
      </c>
      <c r="C11355" t="n">
        <v>5964</v>
      </c>
      <c r="D11355" t="inlineStr">
        <is>
          <t>Soll der Kanton bei Branchen mit Fachkräftemangel mit finanziellen Mitteln unterstützend eingreifen?</t>
        </is>
      </c>
      <c r="E11355" t="inlineStr">
        <is>
          <t>options4</t>
        </is>
      </c>
      <c r="F11355" t="n">
        <v>4623</v>
      </c>
      <c r="G11355" t="inlineStr">
        <is>
          <t>Wirtschaft &amp; Arbeit</t>
        </is>
      </c>
      <c r="H11355" t="inlineStr">
        <is>
          <t>Q02020</t>
        </is>
      </c>
      <c r="I11355" t="inlineStr">
        <is>
          <t>de</t>
        </is>
      </c>
      <c r="J11355" t="b">
        <v>1</v>
      </c>
      <c r="K11355" t="inlineStr">
        <is>
          <t>dfb8a1fe9782336e5041ca192fd04368</t>
        </is>
      </c>
      <c r="L11355" t="inlineStr">
        <is>
          <t>dfb8a1fe9782336e5041ca192fd04368</t>
        </is>
      </c>
      <c r="M11355" t="n">
        <v>491</v>
      </c>
      <c r="N11355" t="n">
        <v>491</v>
      </c>
    </row>
    <row r="11356">
      <c r="A11356" t="n">
        <v>113</v>
      </c>
      <c r="B11356" s="2" t="n">
        <v>44696</v>
      </c>
      <c r="C11356" t="n">
        <v>6041</v>
      </c>
      <c r="D11356" t="inlineStr">
        <is>
          <t>Soll der Kanton bei Branchen mit Fachkräftemangel mit finanziellen Mitteln unterstützend eingreifen?</t>
        </is>
      </c>
      <c r="E11356" t="inlineStr">
        <is>
          <t>options4</t>
        </is>
      </c>
      <c r="F11356" t="n">
        <v>4625</v>
      </c>
      <c r="G11356" t="inlineStr">
        <is>
          <t>Wirtschaft &amp; Arbeit</t>
        </is>
      </c>
      <c r="H11356" t="inlineStr">
        <is>
          <t>Q02069</t>
        </is>
      </c>
      <c r="I11356" t="inlineStr">
        <is>
          <t>de</t>
        </is>
      </c>
      <c r="J11356" t="b">
        <v>1</v>
      </c>
      <c r="K11356" t="inlineStr">
        <is>
          <t>dfb8a1fe9782336e5041ca192fd04368</t>
        </is>
      </c>
      <c r="L11356" t="inlineStr">
        <is>
          <t>dfb8a1fe9782336e5041ca192fd04368</t>
        </is>
      </c>
      <c r="M11356" t="n">
        <v>491</v>
      </c>
      <c r="N11356" t="n">
        <v>491</v>
      </c>
    </row>
    <row r="11358">
      <c r="A11358" s="1">
        <f>== Cluster 490 – 2 Fragen – alle Fragen identisch ===</f>
        <v/>
      </c>
      <c r="B11358" s="1" t="n"/>
      <c r="C11358" s="1" t="n"/>
      <c r="D11358" s="1" t="n"/>
      <c r="E11358" s="1" t="n"/>
      <c r="F11358" s="1" t="n"/>
      <c r="G11358" s="1" t="n"/>
      <c r="H11358" s="1" t="n"/>
      <c r="I11358" s="1" t="n"/>
      <c r="J11358" s="1" t="n"/>
      <c r="K11358" s="1" t="n"/>
      <c r="L11358" s="1" t="n"/>
      <c r="M11358" s="1" t="n"/>
      <c r="N11358" s="1" t="n"/>
    </row>
    <row r="11359">
      <c r="A11359" t="inlineStr">
        <is>
          <t>ID_Wahl</t>
        </is>
      </c>
      <c r="B11359" t="inlineStr">
        <is>
          <t>Datum</t>
        </is>
      </c>
      <c r="C11359" t="inlineStr">
        <is>
          <t>Frage_ID</t>
        </is>
      </c>
      <c r="D11359" t="inlineStr">
        <is>
          <t>Frage_Text</t>
        </is>
      </c>
      <c r="E11359" t="inlineStr">
        <is>
          <t>Frage_Typ</t>
        </is>
      </c>
      <c r="F11359" t="inlineStr">
        <is>
          <t>Bereich_ID</t>
        </is>
      </c>
      <c r="G11359" t="inlineStr">
        <is>
          <t>Bereich</t>
        </is>
      </c>
      <c r="H11359" t="inlineStr">
        <is>
          <t>ID_gesamt</t>
        </is>
      </c>
      <c r="I11359" t="inlineStr">
        <is>
          <t>Sprache</t>
        </is>
      </c>
      <c r="J11359" t="inlineStr">
        <is>
          <t>Duplikat</t>
        </is>
      </c>
      <c r="K11359" t="inlineStr">
        <is>
          <t>Frage_Hash</t>
        </is>
      </c>
      <c r="L11359" t="inlineStr">
        <is>
          <t>Duplikat_Gruppe</t>
        </is>
      </c>
      <c r="M11359" t="inlineStr">
        <is>
          <t>Cluster_Duplikate</t>
        </is>
      </c>
      <c r="N11359" t="inlineStr">
        <is>
          <t>Cluster_Final</t>
        </is>
      </c>
    </row>
    <row r="11360">
      <c r="A11360" t="n">
        <v>111</v>
      </c>
      <c r="B11360" s="2" t="n">
        <v>44696</v>
      </c>
      <c r="C11360" t="n">
        <v>5914</v>
      </c>
      <c r="D11360" t="inlineStr">
        <is>
          <t>Befürworten Sie eine Verschärfung des Sozialhilfegesetzes (z.B. Begrenzung der Zulagen, tieferes Existenzminimum)?</t>
        </is>
      </c>
      <c r="E11360" t="inlineStr">
        <is>
          <t>options4</t>
        </is>
      </c>
      <c r="F11360" t="n">
        <v>4193</v>
      </c>
      <c r="G11360" t="inlineStr">
        <is>
          <t>Sozialstaat &amp; Familie</t>
        </is>
      </c>
      <c r="H11360" t="inlineStr">
        <is>
          <t>Q01995</t>
        </is>
      </c>
      <c r="I11360" t="inlineStr">
        <is>
          <t>de</t>
        </is>
      </c>
      <c r="J11360" t="b">
        <v>1</v>
      </c>
      <c r="K11360" t="inlineStr">
        <is>
          <t>80fb04a9b53475f967c4d03c6ea8de24</t>
        </is>
      </c>
      <c r="L11360" t="inlineStr">
        <is>
          <t>80fb04a9b53475f967c4d03c6ea8de24</t>
        </is>
      </c>
      <c r="M11360" t="n">
        <v>490</v>
      </c>
      <c r="N11360" t="n">
        <v>490</v>
      </c>
    </row>
    <row r="11361">
      <c r="A11361" t="n">
        <v>113</v>
      </c>
      <c r="B11361" s="2" t="n">
        <v>44696</v>
      </c>
      <c r="C11361" t="n">
        <v>6022</v>
      </c>
      <c r="D11361" t="inlineStr">
        <is>
          <t>Befürworten Sie eine Verschärfung des Sozialhilfegesetzes (z.B. Begrenzung der Zulagen, tieferes Existenzminimum)?</t>
        </is>
      </c>
      <c r="E11361" t="inlineStr">
        <is>
          <t>options4</t>
        </is>
      </c>
      <c r="F11361" t="n">
        <v>4195</v>
      </c>
      <c r="G11361" t="inlineStr">
        <is>
          <t>Sozialstaat &amp; Familie</t>
        </is>
      </c>
      <c r="H11361" t="inlineStr">
        <is>
          <t>Q02050</t>
        </is>
      </c>
      <c r="I11361" t="inlineStr">
        <is>
          <t>de</t>
        </is>
      </c>
      <c r="J11361" t="b">
        <v>1</v>
      </c>
      <c r="K11361" t="inlineStr">
        <is>
          <t>80fb04a9b53475f967c4d03c6ea8de24</t>
        </is>
      </c>
      <c r="L11361" t="inlineStr">
        <is>
          <t>80fb04a9b53475f967c4d03c6ea8de24</t>
        </is>
      </c>
      <c r="M11361" t="n">
        <v>490</v>
      </c>
      <c r="N11361" t="n">
        <v>490</v>
      </c>
    </row>
    <row r="11363">
      <c r="A11363" s="1">
        <f>== Cluster 489 – 2 Fragen – alle Fragen identisch ===</f>
        <v/>
      </c>
      <c r="B11363" s="1" t="n"/>
      <c r="C11363" s="1" t="n"/>
      <c r="D11363" s="1" t="n"/>
      <c r="E11363" s="1" t="n"/>
      <c r="F11363" s="1" t="n"/>
      <c r="G11363" s="1" t="n"/>
      <c r="H11363" s="1" t="n"/>
      <c r="I11363" s="1" t="n"/>
      <c r="J11363" s="1" t="n"/>
      <c r="K11363" s="1" t="n"/>
      <c r="L11363" s="1" t="n"/>
      <c r="M11363" s="1" t="n"/>
      <c r="N11363" s="1" t="n"/>
    </row>
    <row r="11364">
      <c r="A11364" t="inlineStr">
        <is>
          <t>ID_Wahl</t>
        </is>
      </c>
      <c r="B11364" t="inlineStr">
        <is>
          <t>Datum</t>
        </is>
      </c>
      <c r="C11364" t="inlineStr">
        <is>
          <t>Frage_ID</t>
        </is>
      </c>
      <c r="D11364" t="inlineStr">
        <is>
          <t>Frage_Text</t>
        </is>
      </c>
      <c r="E11364" t="inlineStr">
        <is>
          <t>Frage_Typ</t>
        </is>
      </c>
      <c r="F11364" t="inlineStr">
        <is>
          <t>Bereich_ID</t>
        </is>
      </c>
      <c r="G11364" t="inlineStr">
        <is>
          <t>Bereich</t>
        </is>
      </c>
      <c r="H11364" t="inlineStr">
        <is>
          <t>ID_gesamt</t>
        </is>
      </c>
      <c r="I11364" t="inlineStr">
        <is>
          <t>Sprache</t>
        </is>
      </c>
      <c r="J11364" t="inlineStr">
        <is>
          <t>Duplikat</t>
        </is>
      </c>
      <c r="K11364" t="inlineStr">
        <is>
          <t>Frage_Hash</t>
        </is>
      </c>
      <c r="L11364" t="inlineStr">
        <is>
          <t>Duplikat_Gruppe</t>
        </is>
      </c>
      <c r="M11364" t="inlineStr">
        <is>
          <t>Cluster_Duplikate</t>
        </is>
      </c>
      <c r="N11364" t="inlineStr">
        <is>
          <t>Cluster_Final</t>
        </is>
      </c>
    </row>
    <row r="11365">
      <c r="A11365" t="n">
        <v>111</v>
      </c>
      <c r="B11365" s="2" t="n">
        <v>44696</v>
      </c>
      <c r="C11365" t="n">
        <v>5910</v>
      </c>
      <c r="D11365" t="inlineStr">
        <is>
          <t>Befürworten Sie eine Erhöhung des Rentenalters für Frauen und Männer, die über die kürzlich beschlossene Angleichung (65 für alle) hinausgeht?</t>
        </is>
      </c>
      <c r="E11365" t="inlineStr">
        <is>
          <t>options4</t>
        </is>
      </c>
      <c r="F11365" t="n">
        <v>4193</v>
      </c>
      <c r="G11365" t="inlineStr">
        <is>
          <t>Sozialstaat &amp; Familie</t>
        </is>
      </c>
      <c r="H11365" t="inlineStr">
        <is>
          <t>Q01993</t>
        </is>
      </c>
      <c r="I11365" t="inlineStr">
        <is>
          <t>de</t>
        </is>
      </c>
      <c r="J11365" t="b">
        <v>1</v>
      </c>
      <c r="K11365" t="inlineStr">
        <is>
          <t>f3b98b31069ca7fe9fcab11cb74cd5c3</t>
        </is>
      </c>
      <c r="L11365" t="inlineStr">
        <is>
          <t>f3b98b31069ca7fe9fcab11cb74cd5c3</t>
        </is>
      </c>
      <c r="M11365" t="n">
        <v>489</v>
      </c>
      <c r="N11365" t="n">
        <v>489</v>
      </c>
    </row>
    <row r="11366">
      <c r="A11366" t="n">
        <v>113</v>
      </c>
      <c r="B11366" s="2" t="n">
        <v>44696</v>
      </c>
      <c r="C11366" t="n">
        <v>6020</v>
      </c>
      <c r="D11366" t="inlineStr">
        <is>
          <t>Befürworten Sie eine Erhöhung des Rentenalters für Frauen und Männer, die über die kürzlich beschlossene Angleichung (65 für alle) hinausgeht?</t>
        </is>
      </c>
      <c r="E11366" t="inlineStr">
        <is>
          <t>options4</t>
        </is>
      </c>
      <c r="F11366" t="n">
        <v>4195</v>
      </c>
      <c r="G11366" t="inlineStr">
        <is>
          <t>Sozialstaat &amp; Familie</t>
        </is>
      </c>
      <c r="H11366" t="inlineStr">
        <is>
          <t>Q02048</t>
        </is>
      </c>
      <c r="I11366" t="inlineStr">
        <is>
          <t>de</t>
        </is>
      </c>
      <c r="J11366" t="b">
        <v>1</v>
      </c>
      <c r="K11366" t="inlineStr">
        <is>
          <t>f3b98b31069ca7fe9fcab11cb74cd5c3</t>
        </is>
      </c>
      <c r="L11366" t="inlineStr">
        <is>
          <t>f3b98b31069ca7fe9fcab11cb74cd5c3</t>
        </is>
      </c>
      <c r="M11366" t="n">
        <v>489</v>
      </c>
      <c r="N11366" t="n">
        <v>489</v>
      </c>
    </row>
    <row r="11368">
      <c r="A11368" s="1">
        <f>== Cluster 488 – 2 Fragen – alle Fragen identisch ===</f>
        <v/>
      </c>
      <c r="B11368" s="1" t="n"/>
      <c r="C11368" s="1" t="n"/>
      <c r="D11368" s="1" t="n"/>
      <c r="E11368" s="1" t="n"/>
      <c r="F11368" s="1" t="n"/>
      <c r="G11368" s="1" t="n"/>
      <c r="H11368" s="1" t="n"/>
      <c r="I11368" s="1" t="n"/>
      <c r="J11368" s="1" t="n"/>
      <c r="K11368" s="1" t="n"/>
      <c r="L11368" s="1" t="n"/>
      <c r="M11368" s="1" t="n"/>
      <c r="N11368" s="1" t="n"/>
    </row>
    <row r="11369">
      <c r="A11369" t="inlineStr">
        <is>
          <t>ID_Wahl</t>
        </is>
      </c>
      <c r="B11369" t="inlineStr">
        <is>
          <t>Datum</t>
        </is>
      </c>
      <c r="C11369" t="inlineStr">
        <is>
          <t>Frage_ID</t>
        </is>
      </c>
      <c r="D11369" t="inlineStr">
        <is>
          <t>Frage_Text</t>
        </is>
      </c>
      <c r="E11369" t="inlineStr">
        <is>
          <t>Frage_Typ</t>
        </is>
      </c>
      <c r="F11369" t="inlineStr">
        <is>
          <t>Bereich_ID</t>
        </is>
      </c>
      <c r="G11369" t="inlineStr">
        <is>
          <t>Bereich</t>
        </is>
      </c>
      <c r="H11369" t="inlineStr">
        <is>
          <t>ID_gesamt</t>
        </is>
      </c>
      <c r="I11369" t="inlineStr">
        <is>
          <t>Sprache</t>
        </is>
      </c>
      <c r="J11369" t="inlineStr">
        <is>
          <t>Duplikat</t>
        </is>
      </c>
      <c r="K11369" t="inlineStr">
        <is>
          <t>Frage_Hash</t>
        </is>
      </c>
      <c r="L11369" t="inlineStr">
        <is>
          <t>Duplikat_Gruppe</t>
        </is>
      </c>
      <c r="M11369" t="inlineStr">
        <is>
          <t>Cluster_Duplikate</t>
        </is>
      </c>
      <c r="N11369" t="inlineStr">
        <is>
          <t>Cluster_Final</t>
        </is>
      </c>
    </row>
    <row r="11370">
      <c r="A11370" t="n">
        <v>106</v>
      </c>
      <c r="B11370" s="2" t="n">
        <v>44633</v>
      </c>
      <c r="C11370" t="n">
        <v>5386</v>
      </c>
      <c r="D11370" t="inlineStr">
        <is>
          <t>Soll der Kanton Obwalden sein Engagement bei der Entwicklungszusammenarbeit ausbauen?</t>
        </is>
      </c>
      <c r="E11370" t="inlineStr">
        <is>
          <t>options4</t>
        </is>
      </c>
      <c r="F11370" t="n">
        <v>4728</v>
      </c>
      <c r="G11370" t="inlineStr">
        <is>
          <t>Aussenbeziehungen</t>
        </is>
      </c>
      <c r="H11370" t="inlineStr">
        <is>
          <t>Q01933</t>
        </is>
      </c>
      <c r="I11370" t="inlineStr">
        <is>
          <t>de</t>
        </is>
      </c>
      <c r="J11370" t="b">
        <v>1</v>
      </c>
      <c r="K11370" t="inlineStr">
        <is>
          <t>a715c365456327d806e1c4118e901309</t>
        </is>
      </c>
      <c r="L11370" t="inlineStr">
        <is>
          <t>a715c365456327d806e1c4118e901309</t>
        </is>
      </c>
      <c r="M11370" t="n">
        <v>488</v>
      </c>
      <c r="N11370" t="n">
        <v>488</v>
      </c>
    </row>
    <row r="11371">
      <c r="A11371" t="n">
        <v>512</v>
      </c>
      <c r="B11371" s="2" t="n">
        <v>44633</v>
      </c>
      <c r="C11371" t="n">
        <v>5387</v>
      </c>
      <c r="D11371" t="inlineStr">
        <is>
          <t>Soll der Kanton Obwalden sein Engagement bei der Entwicklungszusammenarbeit ausbauen?</t>
        </is>
      </c>
      <c r="E11371" t="inlineStr">
        <is>
          <t>options4</t>
        </is>
      </c>
      <c r="F11371" t="n">
        <v>4731</v>
      </c>
      <c r="G11371" t="inlineStr">
        <is>
          <t>Aussenbeziehungen</t>
        </is>
      </c>
      <c r="H11371" t="inlineStr">
        <is>
          <t>Q02576</t>
        </is>
      </c>
      <c r="I11371" t="inlineStr">
        <is>
          <t>de</t>
        </is>
      </c>
      <c r="J11371" t="b">
        <v>1</v>
      </c>
      <c r="K11371" t="inlineStr">
        <is>
          <t>a715c365456327d806e1c4118e901309</t>
        </is>
      </c>
      <c r="L11371" t="inlineStr">
        <is>
          <t>a715c365456327d806e1c4118e901309</t>
        </is>
      </c>
      <c r="M11371" t="n">
        <v>488</v>
      </c>
      <c r="N11371" t="n">
        <v>488</v>
      </c>
    </row>
    <row r="11373">
      <c r="A11373" s="1">
        <f>== Cluster 487 – 2 Fragen – alle Fragen identisch ===</f>
        <v/>
      </c>
      <c r="B11373" s="1" t="n"/>
      <c r="C11373" s="1" t="n"/>
      <c r="D11373" s="1" t="n"/>
      <c r="E11373" s="1" t="n"/>
      <c r="F11373" s="1" t="n"/>
      <c r="G11373" s="1" t="n"/>
      <c r="H11373" s="1" t="n"/>
      <c r="I11373" s="1" t="n"/>
      <c r="J11373" s="1" t="n"/>
      <c r="K11373" s="1" t="n"/>
      <c r="L11373" s="1" t="n"/>
      <c r="M11373" s="1" t="n"/>
      <c r="N11373" s="1" t="n"/>
    </row>
    <row r="11374">
      <c r="A11374" t="inlineStr">
        <is>
          <t>ID_Wahl</t>
        </is>
      </c>
      <c r="B11374" t="inlineStr">
        <is>
          <t>Datum</t>
        </is>
      </c>
      <c r="C11374" t="inlineStr">
        <is>
          <t>Frage_ID</t>
        </is>
      </c>
      <c r="D11374" t="inlineStr">
        <is>
          <t>Frage_Text</t>
        </is>
      </c>
      <c r="E11374" t="inlineStr">
        <is>
          <t>Frage_Typ</t>
        </is>
      </c>
      <c r="F11374" t="inlineStr">
        <is>
          <t>Bereich_ID</t>
        </is>
      </c>
      <c r="G11374" t="inlineStr">
        <is>
          <t>Bereich</t>
        </is>
      </c>
      <c r="H11374" t="inlineStr">
        <is>
          <t>ID_gesamt</t>
        </is>
      </c>
      <c r="I11374" t="inlineStr">
        <is>
          <t>Sprache</t>
        </is>
      </c>
      <c r="J11374" t="inlineStr">
        <is>
          <t>Duplikat</t>
        </is>
      </c>
      <c r="K11374" t="inlineStr">
        <is>
          <t>Frage_Hash</t>
        </is>
      </c>
      <c r="L11374" t="inlineStr">
        <is>
          <t>Duplikat_Gruppe</t>
        </is>
      </c>
      <c r="M11374" t="inlineStr">
        <is>
          <t>Cluster_Duplikate</t>
        </is>
      </c>
      <c r="N11374" t="inlineStr">
        <is>
          <t>Cluster_Final</t>
        </is>
      </c>
    </row>
    <row r="11375">
      <c r="A11375" t="n">
        <v>106</v>
      </c>
      <c r="B11375" s="2" t="n">
        <v>44633</v>
      </c>
      <c r="C11375" t="n">
        <v>5376</v>
      </c>
      <c r="D11375" t="inlineStr">
        <is>
          <t>Soll das Gesundheitsamt mit dem Sozialbereich zusammengeführt werden (Trennung vom Finanzdepartement)?</t>
        </is>
      </c>
      <c r="E11375" t="inlineStr">
        <is>
          <t>options4</t>
        </is>
      </c>
      <c r="F11375" t="n">
        <v>5187</v>
      </c>
      <c r="G11375" t="inlineStr">
        <is>
          <t>Politisches System &amp; Digitalisierung</t>
        </is>
      </c>
      <c r="H11375" t="inlineStr">
        <is>
          <t>Q01928</t>
        </is>
      </c>
      <c r="I11375" t="inlineStr">
        <is>
          <t>de</t>
        </is>
      </c>
      <c r="J11375" t="b">
        <v>1</v>
      </c>
      <c r="K11375" t="inlineStr">
        <is>
          <t>efcca3aa3f9e806fade7679998931082</t>
        </is>
      </c>
      <c r="L11375" t="inlineStr">
        <is>
          <t>efcca3aa3f9e806fade7679998931082</t>
        </is>
      </c>
      <c r="M11375" t="n">
        <v>487</v>
      </c>
      <c r="N11375" t="n">
        <v>487</v>
      </c>
    </row>
    <row r="11376">
      <c r="A11376" t="n">
        <v>512</v>
      </c>
      <c r="B11376" s="2" t="n">
        <v>44633</v>
      </c>
      <c r="C11376" t="n">
        <v>5377</v>
      </c>
      <c r="D11376" t="inlineStr">
        <is>
          <t>Soll das Gesundheitsamt mit dem Sozialbereich zusammengeführt werden (Trennung vom Finanzdepartement)?</t>
        </is>
      </c>
      <c r="E11376" t="inlineStr">
        <is>
          <t>options4</t>
        </is>
      </c>
      <c r="F11376" t="n">
        <v>5190</v>
      </c>
      <c r="G11376" t="inlineStr">
        <is>
          <t>Politisches System &amp; Digitalisierung</t>
        </is>
      </c>
      <c r="H11376" t="inlineStr">
        <is>
          <t>Q02571</t>
        </is>
      </c>
      <c r="I11376" t="inlineStr">
        <is>
          <t>de</t>
        </is>
      </c>
      <c r="J11376" t="b">
        <v>1</v>
      </c>
      <c r="K11376" t="inlineStr">
        <is>
          <t>efcca3aa3f9e806fade7679998931082</t>
        </is>
      </c>
      <c r="L11376" t="inlineStr">
        <is>
          <t>efcca3aa3f9e806fade7679998931082</t>
        </is>
      </c>
      <c r="M11376" t="n">
        <v>487</v>
      </c>
      <c r="N11376" t="n">
        <v>487</v>
      </c>
    </row>
    <row r="11378">
      <c r="A11378" s="1">
        <f>== Cluster 486 – 2 Fragen – alle Fragen identisch ===</f>
        <v/>
      </c>
      <c r="B11378" s="1" t="n"/>
      <c r="C11378" s="1" t="n"/>
      <c r="D11378" s="1" t="n"/>
      <c r="E11378" s="1" t="n"/>
      <c r="F11378" s="1" t="n"/>
      <c r="G11378" s="1" t="n"/>
      <c r="H11378" s="1" t="n"/>
      <c r="I11378" s="1" t="n"/>
      <c r="J11378" s="1" t="n"/>
      <c r="K11378" s="1" t="n"/>
      <c r="L11378" s="1" t="n"/>
      <c r="M11378" s="1" t="n"/>
      <c r="N11378" s="1" t="n"/>
    </row>
    <row r="11379">
      <c r="A11379" t="inlineStr">
        <is>
          <t>ID_Wahl</t>
        </is>
      </c>
      <c r="B11379" t="inlineStr">
        <is>
          <t>Datum</t>
        </is>
      </c>
      <c r="C11379" t="inlineStr">
        <is>
          <t>Frage_ID</t>
        </is>
      </c>
      <c r="D11379" t="inlineStr">
        <is>
          <t>Frage_Text</t>
        </is>
      </c>
      <c r="E11379" t="inlineStr">
        <is>
          <t>Frage_Typ</t>
        </is>
      </c>
      <c r="F11379" t="inlineStr">
        <is>
          <t>Bereich_ID</t>
        </is>
      </c>
      <c r="G11379" t="inlineStr">
        <is>
          <t>Bereich</t>
        </is>
      </c>
      <c r="H11379" t="inlineStr">
        <is>
          <t>ID_gesamt</t>
        </is>
      </c>
      <c r="I11379" t="inlineStr">
        <is>
          <t>Sprache</t>
        </is>
      </c>
      <c r="J11379" t="inlineStr">
        <is>
          <t>Duplikat</t>
        </is>
      </c>
      <c r="K11379" t="inlineStr">
        <is>
          <t>Frage_Hash</t>
        </is>
      </c>
      <c r="L11379" t="inlineStr">
        <is>
          <t>Duplikat_Gruppe</t>
        </is>
      </c>
      <c r="M11379" t="inlineStr">
        <is>
          <t>Cluster_Duplikate</t>
        </is>
      </c>
      <c r="N11379" t="inlineStr">
        <is>
          <t>Cluster_Final</t>
        </is>
      </c>
    </row>
    <row r="11380">
      <c r="A11380" t="n">
        <v>106</v>
      </c>
      <c r="B11380" s="2" t="n">
        <v>44633</v>
      </c>
      <c r="C11380" t="n">
        <v>5374</v>
      </c>
      <c r="D11380" t="inlineStr">
        <is>
          <t>Soll die Finanzierung von Parteien sowie von Wahl- und Abstimmungskampagnen im Kanton Obwalden offengelegt werden müssen?</t>
        </is>
      </c>
      <c r="E11380" t="inlineStr">
        <is>
          <t>options4</t>
        </is>
      </c>
      <c r="F11380" t="n">
        <v>5187</v>
      </c>
      <c r="G11380" t="inlineStr">
        <is>
          <t>Politisches System &amp; Digitalisierung</t>
        </is>
      </c>
      <c r="H11380" t="inlineStr">
        <is>
          <t>Q01927</t>
        </is>
      </c>
      <c r="I11380" t="inlineStr">
        <is>
          <t>de</t>
        </is>
      </c>
      <c r="J11380" t="b">
        <v>1</v>
      </c>
      <c r="K11380" t="inlineStr">
        <is>
          <t>4549483a1d5618579d2576ad6afee418</t>
        </is>
      </c>
      <c r="L11380" t="inlineStr">
        <is>
          <t>4549483a1d5618579d2576ad6afee418</t>
        </is>
      </c>
      <c r="M11380" t="n">
        <v>486</v>
      </c>
      <c r="N11380" t="n">
        <v>486</v>
      </c>
    </row>
    <row r="11381">
      <c r="A11381" t="n">
        <v>512</v>
      </c>
      <c r="B11381" s="2" t="n">
        <v>44633</v>
      </c>
      <c r="C11381" t="n">
        <v>5375</v>
      </c>
      <c r="D11381" t="inlineStr">
        <is>
          <t>Soll die Finanzierung von Parteien sowie von Wahl- und Abstimmungskampagnen im Kanton Obwalden offengelegt werden müssen?</t>
        </is>
      </c>
      <c r="E11381" t="inlineStr">
        <is>
          <t>options4</t>
        </is>
      </c>
      <c r="F11381" t="n">
        <v>5190</v>
      </c>
      <c r="G11381" t="inlineStr">
        <is>
          <t>Politisches System &amp; Digitalisierung</t>
        </is>
      </c>
      <c r="H11381" t="inlineStr">
        <is>
          <t>Q02570</t>
        </is>
      </c>
      <c r="I11381" t="inlineStr">
        <is>
          <t>de</t>
        </is>
      </c>
      <c r="J11381" t="b">
        <v>1</v>
      </c>
      <c r="K11381" t="inlineStr">
        <is>
          <t>4549483a1d5618579d2576ad6afee418</t>
        </is>
      </c>
      <c r="L11381" t="inlineStr">
        <is>
          <t>4549483a1d5618579d2576ad6afee418</t>
        </is>
      </c>
      <c r="M11381" t="n">
        <v>486</v>
      </c>
      <c r="N11381" t="n">
        <v>486</v>
      </c>
    </row>
    <row r="11383">
      <c r="A11383" s="1">
        <f>== Cluster 485 – 2 Fragen – alle Fragen identisch ===</f>
        <v/>
      </c>
      <c r="B11383" s="1" t="n"/>
      <c r="C11383" s="1" t="n"/>
      <c r="D11383" s="1" t="n"/>
      <c r="E11383" s="1" t="n"/>
      <c r="F11383" s="1" t="n"/>
      <c r="G11383" s="1" t="n"/>
      <c r="H11383" s="1" t="n"/>
      <c r="I11383" s="1" t="n"/>
      <c r="J11383" s="1" t="n"/>
      <c r="K11383" s="1" t="n"/>
      <c r="L11383" s="1" t="n"/>
      <c r="M11383" s="1" t="n"/>
      <c r="N11383" s="1" t="n"/>
    </row>
    <row r="11384">
      <c r="A11384" t="inlineStr">
        <is>
          <t>ID_Wahl</t>
        </is>
      </c>
      <c r="B11384" t="inlineStr">
        <is>
          <t>Datum</t>
        </is>
      </c>
      <c r="C11384" t="inlineStr">
        <is>
          <t>Frage_ID</t>
        </is>
      </c>
      <c r="D11384" t="inlineStr">
        <is>
          <t>Frage_Text</t>
        </is>
      </c>
      <c r="E11384" t="inlineStr">
        <is>
          <t>Frage_Typ</t>
        </is>
      </c>
      <c r="F11384" t="inlineStr">
        <is>
          <t>Bereich_ID</t>
        </is>
      </c>
      <c r="G11384" t="inlineStr">
        <is>
          <t>Bereich</t>
        </is>
      </c>
      <c r="H11384" t="inlineStr">
        <is>
          <t>ID_gesamt</t>
        </is>
      </c>
      <c r="I11384" t="inlineStr">
        <is>
          <t>Sprache</t>
        </is>
      </c>
      <c r="J11384" t="inlineStr">
        <is>
          <t>Duplikat</t>
        </is>
      </c>
      <c r="K11384" t="inlineStr">
        <is>
          <t>Frage_Hash</t>
        </is>
      </c>
      <c r="L11384" t="inlineStr">
        <is>
          <t>Duplikat_Gruppe</t>
        </is>
      </c>
      <c r="M11384" t="inlineStr">
        <is>
          <t>Cluster_Duplikate</t>
        </is>
      </c>
      <c r="N11384" t="inlineStr">
        <is>
          <t>Cluster_Final</t>
        </is>
      </c>
    </row>
    <row r="11385">
      <c r="A11385" t="n">
        <v>106</v>
      </c>
      <c r="B11385" s="2" t="n">
        <v>44633</v>
      </c>
      <c r="C11385" t="n">
        <v>5368</v>
      </c>
      <c r="D11385" t="inlineStr">
        <is>
          <t>Unterstützen Sie die Kostenbeteiligung des Kantons Obwalden am Ausbau der Nationalstrasse A8?</t>
        </is>
      </c>
      <c r="E11385" t="inlineStr">
        <is>
          <t>options4</t>
        </is>
      </c>
      <c r="F11385" t="n">
        <v>5581</v>
      </c>
      <c r="G11385" t="inlineStr">
        <is>
          <t>Raumplanung</t>
        </is>
      </c>
      <c r="H11385" t="inlineStr">
        <is>
          <t>Q01924</t>
        </is>
      </c>
      <c r="I11385" t="inlineStr">
        <is>
          <t>de</t>
        </is>
      </c>
      <c r="J11385" t="b">
        <v>1</v>
      </c>
      <c r="K11385" t="inlineStr">
        <is>
          <t>f17ad347f2c2f68f71dbe4b1e3de5a58</t>
        </is>
      </c>
      <c r="L11385" t="inlineStr">
        <is>
          <t>f17ad347f2c2f68f71dbe4b1e3de5a58</t>
        </is>
      </c>
      <c r="M11385" t="n">
        <v>485</v>
      </c>
      <c r="N11385" t="n">
        <v>485</v>
      </c>
    </row>
    <row r="11386">
      <c r="A11386" t="n">
        <v>512</v>
      </c>
      <c r="B11386" s="2" t="n">
        <v>44633</v>
      </c>
      <c r="C11386" t="n">
        <v>5369</v>
      </c>
      <c r="D11386" t="inlineStr">
        <is>
          <t>Unterstützen Sie die Kostenbeteiligung des Kantons Obwalden am Ausbau der Nationalstrasse A8?</t>
        </is>
      </c>
      <c r="E11386" t="inlineStr">
        <is>
          <t>options4</t>
        </is>
      </c>
      <c r="F11386" t="n">
        <v>5584</v>
      </c>
      <c r="G11386" t="inlineStr">
        <is>
          <t>Raumplanung</t>
        </is>
      </c>
      <c r="H11386" t="inlineStr">
        <is>
          <t>Q02567</t>
        </is>
      </c>
      <c r="I11386" t="inlineStr">
        <is>
          <t>de</t>
        </is>
      </c>
      <c r="J11386" t="b">
        <v>1</v>
      </c>
      <c r="K11386" t="inlineStr">
        <is>
          <t>f17ad347f2c2f68f71dbe4b1e3de5a58</t>
        </is>
      </c>
      <c r="L11386" t="inlineStr">
        <is>
          <t>f17ad347f2c2f68f71dbe4b1e3de5a58</t>
        </is>
      </c>
      <c r="M11386" t="n">
        <v>485</v>
      </c>
      <c r="N11386" t="n">
        <v>485</v>
      </c>
    </row>
    <row r="11388">
      <c r="A11388" s="1">
        <f>== Cluster 484 – 2 Fragen – alle Fragen identisch ===</f>
        <v/>
      </c>
      <c r="B11388" s="1" t="n"/>
      <c r="C11388" s="1" t="n"/>
      <c r="D11388" s="1" t="n"/>
      <c r="E11388" s="1" t="n"/>
      <c r="F11388" s="1" t="n"/>
      <c r="G11388" s="1" t="n"/>
      <c r="H11388" s="1" t="n"/>
      <c r="I11388" s="1" t="n"/>
      <c r="J11388" s="1" t="n"/>
      <c r="K11388" s="1" t="n"/>
      <c r="L11388" s="1" t="n"/>
      <c r="M11388" s="1" t="n"/>
      <c r="N11388" s="1" t="n"/>
    </row>
    <row r="11389">
      <c r="A11389" t="inlineStr">
        <is>
          <t>ID_Wahl</t>
        </is>
      </c>
      <c r="B11389" t="inlineStr">
        <is>
          <t>Datum</t>
        </is>
      </c>
      <c r="C11389" t="inlineStr">
        <is>
          <t>Frage_ID</t>
        </is>
      </c>
      <c r="D11389" t="inlineStr">
        <is>
          <t>Frage_Text</t>
        </is>
      </c>
      <c r="E11389" t="inlineStr">
        <is>
          <t>Frage_Typ</t>
        </is>
      </c>
      <c r="F11389" t="inlineStr">
        <is>
          <t>Bereich_ID</t>
        </is>
      </c>
      <c r="G11389" t="inlineStr">
        <is>
          <t>Bereich</t>
        </is>
      </c>
      <c r="H11389" t="inlineStr">
        <is>
          <t>ID_gesamt</t>
        </is>
      </c>
      <c r="I11389" t="inlineStr">
        <is>
          <t>Sprache</t>
        </is>
      </c>
      <c r="J11389" t="inlineStr">
        <is>
          <t>Duplikat</t>
        </is>
      </c>
      <c r="K11389" t="inlineStr">
        <is>
          <t>Frage_Hash</t>
        </is>
      </c>
      <c r="L11389" t="inlineStr">
        <is>
          <t>Duplikat_Gruppe</t>
        </is>
      </c>
      <c r="M11389" t="inlineStr">
        <is>
          <t>Cluster_Duplikate</t>
        </is>
      </c>
      <c r="N11389" t="inlineStr">
        <is>
          <t>Cluster_Final</t>
        </is>
      </c>
    </row>
    <row r="11390">
      <c r="A11390" t="n">
        <v>106</v>
      </c>
      <c r="B11390" s="2" t="n">
        <v>44633</v>
      </c>
      <c r="C11390" t="n">
        <v>5364</v>
      </c>
      <c r="D11390" t="inlineStr">
        <is>
          <t>Sollen die Tourismusregionen Engelberg-Titlis, Melchsee-Frutt und Meiringen-Hasliberg verbunden werden?</t>
        </is>
      </c>
      <c r="E11390" t="inlineStr">
        <is>
          <t>options4</t>
        </is>
      </c>
      <c r="F11390" t="n">
        <v>5581</v>
      </c>
      <c r="G11390" t="inlineStr">
        <is>
          <t>Raumplanung</t>
        </is>
      </c>
      <c r="H11390" t="inlineStr">
        <is>
          <t>Q01922</t>
        </is>
      </c>
      <c r="I11390" t="inlineStr">
        <is>
          <t>de</t>
        </is>
      </c>
      <c r="J11390" t="b">
        <v>1</v>
      </c>
      <c r="K11390" t="inlineStr">
        <is>
          <t>5fc04b477ffb9c0542abb40c42103294</t>
        </is>
      </c>
      <c r="L11390" t="inlineStr">
        <is>
          <t>5fc04b477ffb9c0542abb40c42103294</t>
        </is>
      </c>
      <c r="M11390" t="n">
        <v>484</v>
      </c>
      <c r="N11390" t="n">
        <v>484</v>
      </c>
    </row>
    <row r="11391">
      <c r="A11391" t="n">
        <v>512</v>
      </c>
      <c r="B11391" s="2" t="n">
        <v>44633</v>
      </c>
      <c r="C11391" t="n">
        <v>5365</v>
      </c>
      <c r="D11391" t="inlineStr">
        <is>
          <t>Sollen die Tourismusregionen Engelberg-Titlis, Melchsee-Frutt und Meiringen-Hasliberg verbunden werden?</t>
        </is>
      </c>
      <c r="E11391" t="inlineStr">
        <is>
          <t>options4</t>
        </is>
      </c>
      <c r="F11391" t="n">
        <v>5584</v>
      </c>
      <c r="G11391" t="inlineStr">
        <is>
          <t>Raumplanung</t>
        </is>
      </c>
      <c r="H11391" t="inlineStr">
        <is>
          <t>Q02565</t>
        </is>
      </c>
      <c r="I11391" t="inlineStr">
        <is>
          <t>de</t>
        </is>
      </c>
      <c r="J11391" t="b">
        <v>1</v>
      </c>
      <c r="K11391" t="inlineStr">
        <is>
          <t>5fc04b477ffb9c0542abb40c42103294</t>
        </is>
      </c>
      <c r="L11391" t="inlineStr">
        <is>
          <t>5fc04b477ffb9c0542abb40c42103294</t>
        </is>
      </c>
      <c r="M11391" t="n">
        <v>484</v>
      </c>
      <c r="N11391" t="n">
        <v>484</v>
      </c>
    </row>
    <row r="11393">
      <c r="A11393" s="1">
        <f>== Cluster 483 – 2 Fragen – alle Fragen identisch ===</f>
        <v/>
      </c>
      <c r="B11393" s="1" t="n"/>
      <c r="C11393" s="1" t="n"/>
      <c r="D11393" s="1" t="n"/>
      <c r="E11393" s="1" t="n"/>
      <c r="F11393" s="1" t="n"/>
      <c r="G11393" s="1" t="n"/>
      <c r="H11393" s="1" t="n"/>
      <c r="I11393" s="1" t="n"/>
      <c r="J11393" s="1" t="n"/>
      <c r="K11393" s="1" t="n"/>
      <c r="L11393" s="1" t="n"/>
      <c r="M11393" s="1" t="n"/>
      <c r="N11393" s="1" t="n"/>
    </row>
    <row r="11394">
      <c r="A11394" t="inlineStr">
        <is>
          <t>ID_Wahl</t>
        </is>
      </c>
      <c r="B11394" t="inlineStr">
        <is>
          <t>Datum</t>
        </is>
      </c>
      <c r="C11394" t="inlineStr">
        <is>
          <t>Frage_ID</t>
        </is>
      </c>
      <c r="D11394" t="inlineStr">
        <is>
          <t>Frage_Text</t>
        </is>
      </c>
      <c r="E11394" t="inlineStr">
        <is>
          <t>Frage_Typ</t>
        </is>
      </c>
      <c r="F11394" t="inlineStr">
        <is>
          <t>Bereich_ID</t>
        </is>
      </c>
      <c r="G11394" t="inlineStr">
        <is>
          <t>Bereich</t>
        </is>
      </c>
      <c r="H11394" t="inlineStr">
        <is>
          <t>ID_gesamt</t>
        </is>
      </c>
      <c r="I11394" t="inlineStr">
        <is>
          <t>Sprache</t>
        </is>
      </c>
      <c r="J11394" t="inlineStr">
        <is>
          <t>Duplikat</t>
        </is>
      </c>
      <c r="K11394" t="inlineStr">
        <is>
          <t>Frage_Hash</t>
        </is>
      </c>
      <c r="L11394" t="inlineStr">
        <is>
          <t>Duplikat_Gruppe</t>
        </is>
      </c>
      <c r="M11394" t="inlineStr">
        <is>
          <t>Cluster_Duplikate</t>
        </is>
      </c>
      <c r="N11394" t="inlineStr">
        <is>
          <t>Cluster_Final</t>
        </is>
      </c>
    </row>
    <row r="11395">
      <c r="A11395" t="n">
        <v>106</v>
      </c>
      <c r="B11395" s="2" t="n">
        <v>44633</v>
      </c>
      <c r="C11395" t="n">
        <v>5362</v>
      </c>
      <c r="D11395" t="inlineStr">
        <is>
          <t>Der Kanton Obwalden beteiligt sich finanziell an den Kosten des Durchgangsbahnhofs Luzern. Befürworten Sie dies?</t>
        </is>
      </c>
      <c r="E11395" t="inlineStr">
        <is>
          <t>options4</t>
        </is>
      </c>
      <c r="F11395" t="n">
        <v>5581</v>
      </c>
      <c r="G11395" t="inlineStr">
        <is>
          <t>Raumplanung</t>
        </is>
      </c>
      <c r="H11395" t="inlineStr">
        <is>
          <t>Q01921</t>
        </is>
      </c>
      <c r="I11395" t="inlineStr">
        <is>
          <t>de</t>
        </is>
      </c>
      <c r="J11395" t="b">
        <v>1</v>
      </c>
      <c r="K11395" t="inlineStr">
        <is>
          <t>ab41d4db715c6fa698a7b0fd8d84390b</t>
        </is>
      </c>
      <c r="L11395" t="inlineStr">
        <is>
          <t>ab41d4db715c6fa698a7b0fd8d84390b</t>
        </is>
      </c>
      <c r="M11395" t="n">
        <v>483</v>
      </c>
      <c r="N11395" t="n">
        <v>483</v>
      </c>
    </row>
    <row r="11396">
      <c r="A11396" t="n">
        <v>512</v>
      </c>
      <c r="B11396" s="2" t="n">
        <v>44633</v>
      </c>
      <c r="C11396" t="n">
        <v>5363</v>
      </c>
      <c r="D11396" t="inlineStr">
        <is>
          <t>Der Kanton Obwalden beteiligt sich finanziell an den Kosten des Durchgangsbahnhofs Luzern. Befürworten Sie dies?</t>
        </is>
      </c>
      <c r="E11396" t="inlineStr">
        <is>
          <t>options4</t>
        </is>
      </c>
      <c r="F11396" t="n">
        <v>5584</v>
      </c>
      <c r="G11396" t="inlineStr">
        <is>
          <t>Raumplanung</t>
        </is>
      </c>
      <c r="H11396" t="inlineStr">
        <is>
          <t>Q02564</t>
        </is>
      </c>
      <c r="I11396" t="inlineStr">
        <is>
          <t>de</t>
        </is>
      </c>
      <c r="J11396" t="b">
        <v>1</v>
      </c>
      <c r="K11396" t="inlineStr">
        <is>
          <t>ab41d4db715c6fa698a7b0fd8d84390b</t>
        </is>
      </c>
      <c r="L11396" t="inlineStr">
        <is>
          <t>ab41d4db715c6fa698a7b0fd8d84390b</t>
        </is>
      </c>
      <c r="M11396" t="n">
        <v>483</v>
      </c>
      <c r="N11396" t="n">
        <v>483</v>
      </c>
    </row>
    <row r="11398">
      <c r="A11398" s="1">
        <f>== Cluster 482 – 2 Fragen – alle Fragen identisch ===</f>
        <v/>
      </c>
      <c r="B11398" s="1" t="n"/>
      <c r="C11398" s="1" t="n"/>
      <c r="D11398" s="1" t="n"/>
      <c r="E11398" s="1" t="n"/>
      <c r="F11398" s="1" t="n"/>
      <c r="G11398" s="1" t="n"/>
      <c r="H11398" s="1" t="n"/>
      <c r="I11398" s="1" t="n"/>
      <c r="J11398" s="1" t="n"/>
      <c r="K11398" s="1" t="n"/>
      <c r="L11398" s="1" t="n"/>
      <c r="M11398" s="1" t="n"/>
      <c r="N11398" s="1" t="n"/>
    </row>
    <row r="11399">
      <c r="A11399" t="inlineStr">
        <is>
          <t>ID_Wahl</t>
        </is>
      </c>
      <c r="B11399" t="inlineStr">
        <is>
          <t>Datum</t>
        </is>
      </c>
      <c r="C11399" t="inlineStr">
        <is>
          <t>Frage_ID</t>
        </is>
      </c>
      <c r="D11399" t="inlineStr">
        <is>
          <t>Frage_Text</t>
        </is>
      </c>
      <c r="E11399" t="inlineStr">
        <is>
          <t>Frage_Typ</t>
        </is>
      </c>
      <c r="F11399" t="inlineStr">
        <is>
          <t>Bereich_ID</t>
        </is>
      </c>
      <c r="G11399" t="inlineStr">
        <is>
          <t>Bereich</t>
        </is>
      </c>
      <c r="H11399" t="inlineStr">
        <is>
          <t>ID_gesamt</t>
        </is>
      </c>
      <c r="I11399" t="inlineStr">
        <is>
          <t>Sprache</t>
        </is>
      </c>
      <c r="J11399" t="inlineStr">
        <is>
          <t>Duplikat</t>
        </is>
      </c>
      <c r="K11399" t="inlineStr">
        <is>
          <t>Frage_Hash</t>
        </is>
      </c>
      <c r="L11399" t="inlineStr">
        <is>
          <t>Duplikat_Gruppe</t>
        </is>
      </c>
      <c r="M11399" t="inlineStr">
        <is>
          <t>Cluster_Duplikate</t>
        </is>
      </c>
      <c r="N11399" t="inlineStr">
        <is>
          <t>Cluster_Final</t>
        </is>
      </c>
    </row>
    <row r="11400">
      <c r="A11400" t="n">
        <v>106</v>
      </c>
      <c r="B11400" s="2" t="n">
        <v>44633</v>
      </c>
      <c r="C11400" t="n">
        <v>5360</v>
      </c>
      <c r="D11400" t="inlineStr">
        <is>
          <t>Soll im Kanton Obwalden die Infrastruktur für den Langsamverkehr (z.B. Velowege, Trottoirs, Strassenübergänge) ausgebaut werden?</t>
        </is>
      </c>
      <c r="E11400" t="inlineStr">
        <is>
          <t>options4</t>
        </is>
      </c>
      <c r="F11400" t="n">
        <v>5581</v>
      </c>
      <c r="G11400" t="inlineStr">
        <is>
          <t>Raumplanung</t>
        </is>
      </c>
      <c r="H11400" t="inlineStr">
        <is>
          <t>Q01920</t>
        </is>
      </c>
      <c r="I11400" t="inlineStr">
        <is>
          <t>de</t>
        </is>
      </c>
      <c r="J11400" t="b">
        <v>1</v>
      </c>
      <c r="K11400" t="inlineStr">
        <is>
          <t>fa163796bf06cdb4d8d4b226fbee3fcf</t>
        </is>
      </c>
      <c r="L11400" t="inlineStr">
        <is>
          <t>fa163796bf06cdb4d8d4b226fbee3fcf</t>
        </is>
      </c>
      <c r="M11400" t="n">
        <v>482</v>
      </c>
      <c r="N11400" t="n">
        <v>482</v>
      </c>
    </row>
    <row r="11401">
      <c r="A11401" t="n">
        <v>512</v>
      </c>
      <c r="B11401" s="2" t="n">
        <v>44633</v>
      </c>
      <c r="C11401" t="n">
        <v>5361</v>
      </c>
      <c r="D11401" t="inlineStr">
        <is>
          <t>Soll im Kanton Obwalden die Infrastruktur für den Langsamverkehr (z.B. Velowege, Trottoirs, Strassenübergänge) ausgebaut werden?</t>
        </is>
      </c>
      <c r="E11401" t="inlineStr">
        <is>
          <t>options4</t>
        </is>
      </c>
      <c r="F11401" t="n">
        <v>5584</v>
      </c>
      <c r="G11401" t="inlineStr">
        <is>
          <t>Raumplanung</t>
        </is>
      </c>
      <c r="H11401" t="inlineStr">
        <is>
          <t>Q02563</t>
        </is>
      </c>
      <c r="I11401" t="inlineStr">
        <is>
          <t>de</t>
        </is>
      </c>
      <c r="J11401" t="b">
        <v>1</v>
      </c>
      <c r="K11401" t="inlineStr">
        <is>
          <t>fa163796bf06cdb4d8d4b226fbee3fcf</t>
        </is>
      </c>
      <c r="L11401" t="inlineStr">
        <is>
          <t>fa163796bf06cdb4d8d4b226fbee3fcf</t>
        </is>
      </c>
      <c r="M11401" t="n">
        <v>482</v>
      </c>
      <c r="N11401" t="n">
        <v>482</v>
      </c>
    </row>
    <row r="11403">
      <c r="A11403" s="1">
        <f>== Cluster 1312 – 2 Fragen – alle Fragen identisch ===</f>
        <v/>
      </c>
      <c r="B11403" s="1" t="n"/>
      <c r="C11403" s="1" t="n"/>
      <c r="D11403" s="1" t="n"/>
      <c r="E11403" s="1" t="n"/>
      <c r="F11403" s="1" t="n"/>
      <c r="G11403" s="1" t="n"/>
      <c r="H11403" s="1" t="n"/>
      <c r="I11403" s="1" t="n"/>
      <c r="J11403" s="1" t="n"/>
      <c r="K11403" s="1" t="n"/>
      <c r="L11403" s="1" t="n"/>
      <c r="M11403" s="1" t="n"/>
      <c r="N11403" s="1" t="n"/>
    </row>
    <row r="11404">
      <c r="A11404" t="inlineStr">
        <is>
          <t>ID_Wahl</t>
        </is>
      </c>
      <c r="B11404" t="inlineStr">
        <is>
          <t>Datum</t>
        </is>
      </c>
      <c r="C11404" t="inlineStr">
        <is>
          <t>Frage_ID</t>
        </is>
      </c>
      <c r="D11404" t="inlineStr">
        <is>
          <t>Frage_Text</t>
        </is>
      </c>
      <c r="E11404" t="inlineStr">
        <is>
          <t>Frage_Typ</t>
        </is>
      </c>
      <c r="F11404" t="inlineStr">
        <is>
          <t>Bereich_ID</t>
        </is>
      </c>
      <c r="G11404" t="inlineStr">
        <is>
          <t>Bereich</t>
        </is>
      </c>
      <c r="H11404" t="inlineStr">
        <is>
          <t>ID_gesamt</t>
        </is>
      </c>
      <c r="I11404" t="inlineStr">
        <is>
          <t>Sprache</t>
        </is>
      </c>
      <c r="J11404" t="inlineStr">
        <is>
          <t>Duplikat</t>
        </is>
      </c>
      <c r="K11404" t="inlineStr">
        <is>
          <t>Frage_Hash</t>
        </is>
      </c>
      <c r="L11404" t="inlineStr">
        <is>
          <t>Duplikat_Gruppe</t>
        </is>
      </c>
      <c r="M11404" t="inlineStr">
        <is>
          <t>Cluster_Duplikate</t>
        </is>
      </c>
      <c r="N11404" t="inlineStr">
        <is>
          <t>Cluster_Final</t>
        </is>
      </c>
    </row>
    <row r="11405">
      <c r="A11405" t="n">
        <v>8</v>
      </c>
      <c r="B11405" t="n">
        <v>2012</v>
      </c>
      <c r="C11405" t="n">
        <v>138</v>
      </c>
      <c r="D11405" t="inlineStr">
        <is>
          <t>Soll der Kanton Gemeindezusammenschlüsse stärker fördern?</t>
        </is>
      </c>
      <c r="E11405" t="inlineStr">
        <is>
          <t>Standard-4</t>
        </is>
      </c>
      <c r="F11405" t="n">
        <v>10</v>
      </c>
      <c r="G11405" t="inlineStr">
        <is>
          <t>Politisches System</t>
        </is>
      </c>
      <c r="H11405" t="inlineStr">
        <is>
          <t>Q07780</t>
        </is>
      </c>
      <c r="I11405" t="inlineStr">
        <is>
          <t>de</t>
        </is>
      </c>
      <c r="J11405" t="b">
        <v>1</v>
      </c>
      <c r="K11405" t="inlineStr">
        <is>
          <t>138d14cc40777188e9b44343e7798cb0</t>
        </is>
      </c>
      <c r="L11405" t="inlineStr">
        <is>
          <t>138d14cc40777188e9b44343e7798cb0</t>
        </is>
      </c>
      <c r="M11405" t="n">
        <v>1312</v>
      </c>
      <c r="N11405" t="n">
        <v>1312</v>
      </c>
    </row>
    <row r="11406">
      <c r="A11406" t="n">
        <v>15</v>
      </c>
      <c r="B11406" t="n">
        <v>2012</v>
      </c>
      <c r="C11406" t="n">
        <v>273</v>
      </c>
      <c r="D11406" t="inlineStr">
        <is>
          <t>Soll der Kanton Gemeindezusammenschlüsse stärker fördern?</t>
        </is>
      </c>
      <c r="E11406" t="inlineStr">
        <is>
          <t>Standard-4</t>
        </is>
      </c>
      <c r="F11406" t="n">
        <v>10</v>
      </c>
      <c r="G11406" t="inlineStr">
        <is>
          <t>Politisches System</t>
        </is>
      </c>
      <c r="H11406" t="inlineStr">
        <is>
          <t>Q08188</t>
        </is>
      </c>
      <c r="I11406" t="inlineStr">
        <is>
          <t>de</t>
        </is>
      </c>
      <c r="J11406" t="b">
        <v>1</v>
      </c>
      <c r="K11406" t="inlineStr">
        <is>
          <t>138d14cc40777188e9b44343e7798cb0</t>
        </is>
      </c>
      <c r="L11406" t="inlineStr">
        <is>
          <t>138d14cc40777188e9b44343e7798cb0</t>
        </is>
      </c>
      <c r="M11406" t="n">
        <v>1312</v>
      </c>
      <c r="N11406" t="n">
        <v>1312</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2025-04-28T07:38:30Z</dcterms:created>
  <dcterms:modified xsi:type="dcterms:W3CDTF">2025-04-28T07:38:55Z</dcterms:modified>
</cp:coreProperties>
</file>